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8_{914F4675-156D-4033-83F6-DE56B9F7FA78}" xr6:coauthVersionLast="47" xr6:coauthVersionMax="47" xr10:uidLastSave="{00000000-0000-0000-0000-000000000000}"/>
  <bookViews>
    <workbookView xWindow="-110" yWindow="-110" windowWidth="22620" windowHeight="13500" activeTab="4" xr2:uid="{427B1910-0EBC-4548-B0EE-B287BA2270F7}"/>
  </bookViews>
  <sheets>
    <sheet name="Instructions" sheetId="11" r:id="rId1"/>
    <sheet name="Inputs" sheetId="1" r:id="rId2"/>
    <sheet name="Benchmark_Inputs" sheetId="3" r:id="rId3"/>
    <sheet name="Timelines" sheetId="2" state="hidden" r:id="rId4"/>
    <sheet name="Analysis" sheetId="12" r:id="rId5"/>
    <sheet name="License" sheetId="6" r:id="rId6"/>
  </sheets>
  <calcPr calcId="191029"/>
  <pivotCaches>
    <pivotCache cacheId="51" r:id="rId7"/>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 l="1"/>
  <c r="E7" i="3"/>
  <c r="C7" i="3"/>
  <c r="E11" i="1" l="1"/>
  <c r="E10" i="1"/>
  <c r="E9" i="1"/>
  <c r="Q1" i="3"/>
  <c r="D1" i="3"/>
  <c r="E1" i="3"/>
  <c r="F1" i="3"/>
  <c r="G1" i="3"/>
  <c r="H1" i="3"/>
  <c r="I1" i="3"/>
  <c r="J1" i="3"/>
  <c r="K1" i="3"/>
  <c r="L1" i="3"/>
  <c r="M1" i="3"/>
  <c r="N1" i="3"/>
  <c r="O1" i="3"/>
  <c r="P1" i="3"/>
  <c r="R1" i="3"/>
  <c r="S1" i="3"/>
  <c r="T1" i="3"/>
  <c r="U1" i="3"/>
  <c r="W1" i="3"/>
  <c r="X1" i="3"/>
  <c r="Y1" i="3"/>
  <c r="Z1" i="3"/>
  <c r="AA1" i="3"/>
  <c r="D2" i="3"/>
  <c r="E2" i="3"/>
  <c r="F2" i="3"/>
  <c r="G2" i="3"/>
  <c r="H2" i="3"/>
  <c r="I2" i="3"/>
  <c r="J2" i="3"/>
  <c r="K2" i="3"/>
  <c r="L2" i="3"/>
  <c r="M2" i="3"/>
  <c r="N2" i="3"/>
  <c r="O2" i="3"/>
  <c r="P2" i="3"/>
  <c r="Q2" i="3"/>
  <c r="R2" i="3"/>
  <c r="S2" i="3"/>
  <c r="T2" i="3"/>
  <c r="U2" i="3"/>
  <c r="W2" i="3"/>
  <c r="X2" i="3"/>
  <c r="Y2" i="3"/>
  <c r="Z2" i="3"/>
  <c r="AA2" i="3"/>
  <c r="D3" i="3"/>
  <c r="E3" i="3"/>
  <c r="F3" i="3"/>
  <c r="G3" i="3"/>
  <c r="H3" i="3"/>
  <c r="I3" i="3"/>
  <c r="J3" i="3"/>
  <c r="K3" i="3"/>
  <c r="L3" i="3"/>
  <c r="M3" i="3"/>
  <c r="N3" i="3"/>
  <c r="O3" i="3"/>
  <c r="P3" i="3"/>
  <c r="Q3" i="3"/>
  <c r="R3" i="3"/>
  <c r="S3" i="3"/>
  <c r="T3" i="3"/>
  <c r="U3" i="3"/>
  <c r="W3" i="3"/>
  <c r="X3" i="3"/>
  <c r="Y3" i="3"/>
  <c r="Z3" i="3"/>
  <c r="AA3" i="3"/>
  <c r="D5" i="3"/>
  <c r="E5" i="3"/>
  <c r="F5" i="3"/>
  <c r="G5" i="3"/>
  <c r="H5" i="3"/>
  <c r="I5" i="3"/>
  <c r="J5" i="3"/>
  <c r="K5" i="3"/>
  <c r="L5" i="3"/>
  <c r="M5" i="3"/>
  <c r="N5" i="3"/>
  <c r="O5" i="3"/>
  <c r="P5" i="3"/>
  <c r="Q5" i="3"/>
  <c r="R5" i="3"/>
  <c r="S5" i="3"/>
  <c r="T5" i="3"/>
  <c r="U5" i="3"/>
  <c r="W5" i="3"/>
  <c r="X5" i="3"/>
  <c r="Y5" i="3"/>
  <c r="Z5" i="3"/>
  <c r="AA5" i="3"/>
  <c r="D6" i="3"/>
  <c r="E6" i="3"/>
  <c r="F6" i="3"/>
  <c r="G6" i="3"/>
  <c r="H6" i="3"/>
  <c r="I6" i="3"/>
  <c r="J6" i="3"/>
  <c r="K6" i="3"/>
  <c r="L6" i="3"/>
  <c r="M6" i="3"/>
  <c r="N6" i="3"/>
  <c r="O6" i="3"/>
  <c r="P6" i="3"/>
  <c r="Q6" i="3"/>
  <c r="R6" i="3"/>
  <c r="S6" i="3"/>
  <c r="T6" i="3"/>
  <c r="U6" i="3"/>
  <c r="W6" i="3"/>
  <c r="X6" i="3"/>
  <c r="Y6" i="3"/>
  <c r="Z6" i="3"/>
  <c r="AA6" i="3"/>
  <c r="D8" i="3"/>
  <c r="E8" i="3"/>
  <c r="F8" i="3"/>
  <c r="G8" i="3"/>
  <c r="H8" i="3"/>
  <c r="I8" i="3"/>
  <c r="J8" i="3"/>
  <c r="K8" i="3"/>
  <c r="L8" i="3"/>
  <c r="M8" i="3"/>
  <c r="N8" i="3"/>
  <c r="O8" i="3"/>
  <c r="P8" i="3"/>
  <c r="Q8" i="3"/>
  <c r="R8" i="3"/>
  <c r="S8" i="3"/>
  <c r="T8" i="3"/>
  <c r="U8" i="3"/>
  <c r="W8" i="3"/>
  <c r="X8" i="3"/>
  <c r="Y8" i="3"/>
  <c r="Z8" i="3"/>
  <c r="AA8" i="3"/>
  <c r="D9" i="3"/>
  <c r="E9" i="3"/>
  <c r="F9" i="3"/>
  <c r="G9" i="3"/>
  <c r="H9" i="3"/>
  <c r="I9" i="3"/>
  <c r="J9" i="3"/>
  <c r="K9" i="3"/>
  <c r="L9" i="3"/>
  <c r="M9" i="3"/>
  <c r="N9" i="3"/>
  <c r="O9" i="3"/>
  <c r="P9" i="3"/>
  <c r="Q9" i="3"/>
  <c r="R9" i="3"/>
  <c r="S9" i="3"/>
  <c r="T9" i="3"/>
  <c r="U9" i="3"/>
  <c r="W9" i="3"/>
  <c r="X9" i="3"/>
  <c r="Y9" i="3"/>
  <c r="Z9" i="3"/>
  <c r="AA9" i="3"/>
  <c r="C9" i="3"/>
  <c r="C8" i="3"/>
  <c r="C6" i="3"/>
  <c r="C5" i="3"/>
  <c r="C3" i="3"/>
  <c r="C2" i="3"/>
  <c r="C1" i="3"/>
  <c r="B15" i="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E10" i="3" l="1"/>
  <c r="G151" i="2"/>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<sst xmlns="http://schemas.openxmlformats.org/spreadsheetml/2006/main" count="46963" uniqueCount="2398">
  <si>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</si>
  <si>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</si>
  <si>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</si>
  <si>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</si>
  <si>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</si>
  <si>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</si>
  <si>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</si>
  <si>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</si>
  <si>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</si>
  <si>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</si>
  <si>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</si>
  <si>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</si>
  <si>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</si>
  <si>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</si>
  <si>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</si>
  <si>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</si>
  <si>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</si>
  <si>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</si>
  <si>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</si>
  <si>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</si>
  <si>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</si>
  <si>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</si>
  <si>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</si>
  <si>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</si>
  <si>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Target: Arrivals</t>
  </si>
  <si>
    <t>Target: Services</t>
  </si>
  <si>
    <t>Days</t>
  </si>
  <si>
    <t>Inventory Days</t>
  </si>
  <si>
    <t>days</t>
  </si>
  <si>
    <t>System</t>
  </si>
  <si>
    <t>Duration Analysed (days)</t>
  </si>
  <si>
    <t>Start Date &amp; Time (date)</t>
  </si>
  <si>
    <t>End Date &amp; Time (date)</t>
  </si>
  <si>
    <t>Total PBIs (PBIs)</t>
  </si>
  <si>
    <t>Filtered PBIs (PBIs)</t>
  </si>
  <si>
    <t>Planned Arrivals (PBIs)</t>
  </si>
  <si>
    <t>Unplanned Arrivals (PBIs)</t>
  </si>
  <si>
    <t>Cancelled Arrivals (PBIs)</t>
  </si>
  <si>
    <t>Net Arrivals (PBIs)</t>
  </si>
  <si>
    <t>Services (PBIs)</t>
  </si>
  <si>
    <t>Measured System Size (PBIs)</t>
  </si>
  <si>
    <t>Planned Arrival Rate - alpha (PBIs/day)</t>
  </si>
  <si>
    <t>Unplanned Arrival Rate - epsilon (PBIs/day)</t>
  </si>
  <si>
    <t>Cancelled Rate - gamma (PBIs/day)</t>
  </si>
  <si>
    <t>Service Rate - mu (PBIs/day)</t>
  </si>
  <si>
    <t>Psi</t>
  </si>
  <si>
    <t>Nu</t>
  </si>
  <si>
    <t>Zeta</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</si>
  <si>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</si>
  <si>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</si>
  <si>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</si>
  <si>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</si>
  <si>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</si>
  <si>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</si>
  <si>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</si>
  <si>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</si>
  <si>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</si>
  <si>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</si>
  <si>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</si>
  <si>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</si>
  <si>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</si>
  <si>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</si>
  <si>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</si>
  <si>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</si>
  <si>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</si>
  <si>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</si>
  <si>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</si>
  <si>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</si>
  <si>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</si>
  <si>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</si>
  <si>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</si>
  <si>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</si>
  <si>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</si>
  <si>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</si>
  <si>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</si>
  <si>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</si>
  <si>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</si>
  <si>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</si>
  <si>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</si>
  <si>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</si>
  <si>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</si>
  <si>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</si>
  <si>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</si>
  <si>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</si>
  <si>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</si>
  <si>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</si>
  <si>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</si>
  <si>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</si>
  <si>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</si>
  <si>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</si>
  <si>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</si>
  <si>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</si>
  <si>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</si>
  <si>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</si>
  <si>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</si>
  <si>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</si>
  <si>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</si>
  <si>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</si>
  <si>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</si>
  <si>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</si>
  <si>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</si>
  <si>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</si>
  <si>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</si>
  <si>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</si>
  <si>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</si>
  <si>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</si>
  <si>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</si>
  <si>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</si>
  <si>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</si>
  <si>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</si>
  <si>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</si>
  <si>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</si>
  <si>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</si>
  <si>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</si>
  <si>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</si>
  <si>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</si>
  <si>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</si>
  <si>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</si>
  <si>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</si>
  <si>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</si>
  <si>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</si>
  <si>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</si>
  <si>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</si>
  <si>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</si>
  <si>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</si>
  <si>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</si>
  <si>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</si>
  <si>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</si>
  <si>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</si>
  <si>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</si>
  <si>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</si>
  <si>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</si>
  <si>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</si>
  <si>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</si>
  <si>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</si>
  <si>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</si>
  <si>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</si>
  <si>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</si>
  <si>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</si>
  <si>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</si>
  <si>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</si>
  <si>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</si>
  <si>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</si>
  <si>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</si>
  <si>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</si>
  <si>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</si>
  <si>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</si>
  <si>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</si>
  <si>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</si>
  <si>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</si>
  <si>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</si>
  <si>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</si>
  <si>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</si>
  <si>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</si>
  <si>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</si>
  <si>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</si>
  <si>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</si>
  <si>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</si>
  <si>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</si>
  <si>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</si>
  <si>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</si>
  <si>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</si>
  <si>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</si>
  <si>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</si>
  <si>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</si>
  <si>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</si>
  <si>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</si>
  <si>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</si>
  <si>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</si>
  <si>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</si>
  <si>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</si>
  <si>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</si>
  <si>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</si>
  <si>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</si>
  <si>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</si>
  <si>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</si>
  <si>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</si>
  <si>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</si>
  <si>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</si>
  <si>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</si>
  <si>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</si>
  <si>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</si>
  <si>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</si>
  <si>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</si>
  <si>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</si>
  <si>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</si>
  <si>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</si>
  <si>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</si>
  <si>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</si>
  <si>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</si>
  <si>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</si>
  <si>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</si>
  <si>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</si>
  <si>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</si>
  <si>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</si>
  <si>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</si>
  <si>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</si>
  <si>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</si>
  <si>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</si>
  <si>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</si>
  <si>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</si>
  <si>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</si>
  <si>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</si>
  <si>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</si>
  <si>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</si>
  <si>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</si>
  <si>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</si>
  <si>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</si>
  <si>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</si>
  <si>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</si>
  <si>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</si>
  <si>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</si>
  <si>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</si>
  <si>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</si>
  <si>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</si>
  <si>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</si>
  <si>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</si>
  <si>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</si>
  <si>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</si>
  <si>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</si>
  <si>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</si>
  <si>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</si>
  <si>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</si>
  <si>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</si>
  <si>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</si>
  <si>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</si>
  <si>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</si>
  <si>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</si>
  <si>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</si>
  <si>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</si>
  <si>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</si>
  <si>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</si>
  <si>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</si>
  <si>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</si>
  <si>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</si>
  <si>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</si>
  <si>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</si>
  <si>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</si>
  <si>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</si>
  <si>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</si>
  <si>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</si>
  <si>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</si>
  <si>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</si>
  <si>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</si>
  <si>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</si>
  <si>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</si>
  <si>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</si>
  <si>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</si>
  <si>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</si>
  <si>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</si>
  <si>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</si>
  <si>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</si>
  <si>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</si>
  <si>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</si>
  <si>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</si>
  <si>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</si>
  <si>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</si>
  <si>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</si>
  <si>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</si>
  <si>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</si>
  <si>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</si>
  <si>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</si>
  <si>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</si>
  <si>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</si>
  <si>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</si>
  <si>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</si>
  <si>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</si>
  <si>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</si>
  <si>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</si>
  <si>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</si>
  <si>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</si>
  <si>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</si>
  <si>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</si>
  <si>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</si>
  <si>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</si>
  <si>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</si>
  <si>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</si>
  <si>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</si>
  <si>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</si>
  <si>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</si>
  <si>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</si>
  <si>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</si>
  <si>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</si>
  <si>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</si>
  <si>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</si>
  <si>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</si>
  <si>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</si>
  <si>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</si>
  <si>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</si>
  <si>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</si>
  <si>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</si>
  <si>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</si>
  <si>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</si>
  <si>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</si>
  <si>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</si>
  <si>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</si>
  <si>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</si>
  <si>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</si>
  <si>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</si>
  <si>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</si>
  <si>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</si>
  <si>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</si>
  <si>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</si>
  <si>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</si>
  <si>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</si>
  <si>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</si>
  <si>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</si>
  <si>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</si>
  <si>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</si>
  <si>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</si>
  <si>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</si>
  <si>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</si>
  <si>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</si>
  <si>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</si>
  <si>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</si>
  <si>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</si>
  <si>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</si>
  <si>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</si>
  <si>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</si>
  <si>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</si>
  <si>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</si>
  <si>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</si>
  <si>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</si>
  <si>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</si>
  <si>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</si>
  <si>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</si>
  <si>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</si>
  <si>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</si>
  <si>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</si>
  <si>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</si>
  <si>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</si>
  <si>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</si>
  <si>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</si>
  <si>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</si>
  <si>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</si>
  <si>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</si>
  <si>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</si>
  <si>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</si>
  <si>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</si>
  <si>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</si>
  <si>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</si>
  <si>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</si>
  <si>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</si>
  <si>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</si>
  <si>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</si>
  <si>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</si>
  <si>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</si>
  <si>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</si>
  <si>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</si>
  <si>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</si>
  <si>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</si>
  <si>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</si>
  <si>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</si>
  <si>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</si>
  <si>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</si>
  <si>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</si>
  <si>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</si>
  <si>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</si>
  <si>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</si>
  <si>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</si>
  <si>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</si>
  <si>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</si>
  <si>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</si>
  <si>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</si>
  <si>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</si>
  <si>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</si>
  <si>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</si>
  <si>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</si>
  <si>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</si>
  <si>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</si>
  <si>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</si>
  <si>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</si>
  <si>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</si>
  <si>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</si>
  <si>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</si>
  <si>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</si>
  <si>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</si>
  <si>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</si>
  <si>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</si>
  <si>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</si>
  <si>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</si>
  <si>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</si>
  <si>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</si>
  <si>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</si>
  <si>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</si>
  <si>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</si>
  <si>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</si>
  <si>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</si>
  <si>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</si>
  <si>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</si>
  <si>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</si>
  <si>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</si>
  <si>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</si>
  <si>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</si>
  <si>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</si>
  <si>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</si>
  <si>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</si>
  <si>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</si>
  <si>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</si>
  <si>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</si>
  <si>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</si>
  <si>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</si>
  <si>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</si>
  <si>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</si>
  <si>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</si>
  <si>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</si>
  <si>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</si>
  <si>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</si>
  <si>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</si>
  <si>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</si>
  <si>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</si>
  <si>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</si>
  <si>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</si>
  <si>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</si>
  <si>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</si>
  <si>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</si>
  <si>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</si>
  <si>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</si>
  <si>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</si>
  <si>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</si>
  <si>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</si>
  <si>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</si>
  <si>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</si>
  <si>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</si>
  <si>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</si>
  <si>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</si>
  <si>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</si>
  <si>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</si>
  <si>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</si>
  <si>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</si>
  <si>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</si>
  <si>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</si>
  <si>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</si>
  <si>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</si>
  <si>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</si>
  <si>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</si>
  <si>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</si>
  <si>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</si>
  <si>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</si>
  <si>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</si>
  <si>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</si>
  <si>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</si>
  <si>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</si>
  <si>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</si>
  <si>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</si>
  <si>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</si>
  <si>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</si>
  <si>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</si>
  <si>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</si>
  <si>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</si>
  <si>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</si>
  <si>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</si>
  <si>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</si>
  <si>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</si>
  <si>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</si>
  <si>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</si>
  <si>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</si>
  <si>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</si>
  <si>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</si>
  <si>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</si>
  <si>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</si>
  <si>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</si>
  <si>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</si>
  <si>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</si>
  <si>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</si>
  <si>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</si>
  <si>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</si>
  <si>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</si>
  <si>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</si>
  <si>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</si>
  <si>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</si>
  <si>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</si>
  <si>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</si>
  <si>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</si>
  <si>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</si>
  <si>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</si>
  <si>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</si>
  <si>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</si>
  <si>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</si>
  <si>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</si>
  <si>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</si>
  <si>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</si>
  <si>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</si>
  <si>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</si>
  <si>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</si>
  <si>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</si>
  <si>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</si>
  <si>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</si>
  <si>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</si>
  <si>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</si>
  <si>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</si>
  <si>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</si>
  <si>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</si>
  <si>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</si>
  <si>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</si>
  <si>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</si>
  <si>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</si>
  <si>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</si>
  <si>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</si>
  <si>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</si>
  <si>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</si>
  <si>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</si>
  <si>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</si>
  <si>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</si>
  <si>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</si>
  <si>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</si>
  <si>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</si>
  <si>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</si>
  <si>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</si>
  <si>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</si>
  <si>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</si>
  <si>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</si>
  <si>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</si>
  <si>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</si>
  <si>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</si>
  <si>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</si>
  <si>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</si>
  <si>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</si>
  <si>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</si>
  <si>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</si>
  <si>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</si>
  <si>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</si>
  <si>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</si>
  <si>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</si>
  <si>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</si>
  <si>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</si>
  <si>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</si>
  <si>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</si>
  <si>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</si>
  <si>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</si>
  <si>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</si>
  <si>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</si>
  <si>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</si>
  <si>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</si>
  <si>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</si>
  <si>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</si>
  <si>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</si>
  <si>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</si>
  <si>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</si>
  <si>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</si>
  <si>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</si>
  <si>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</si>
  <si>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</si>
  <si>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</si>
  <si>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</si>
  <si>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</si>
  <si>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</si>
  <si>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</si>
  <si>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</si>
  <si>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</si>
  <si>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</si>
  <si>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</si>
  <si>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</si>
  <si>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</si>
  <si>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</si>
  <si>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</si>
  <si>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</si>
  <si>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</si>
  <si>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</si>
  <si>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</si>
  <si>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</si>
  <si>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</si>
  <si>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</si>
  <si>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</si>
  <si>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</si>
  <si>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</si>
  <si>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</si>
  <si>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</si>
  <si>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</si>
  <si>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</si>
  <si>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</si>
  <si>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</si>
  <si>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</si>
  <si>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</si>
  <si>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</si>
  <si>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</si>
  <si>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</si>
  <si>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</si>
  <si>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</si>
  <si>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</si>
  <si>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</si>
  <si>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</si>
  <si>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</si>
  <si>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</si>
  <si>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</si>
  <si>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</si>
  <si>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</si>
  <si>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</si>
  <si>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</si>
  <si>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</si>
  <si>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</si>
  <si>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</si>
  <si>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</si>
  <si>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</si>
  <si>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</si>
  <si>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</si>
  <si>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</si>
  <si>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</si>
  <si>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</si>
  <si>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</si>
  <si>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</si>
  <si>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</si>
  <si>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</si>
  <si>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</si>
  <si>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</si>
  <si>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</si>
  <si>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</si>
  <si>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</si>
  <si>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</si>
  <si>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</si>
  <si>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</si>
  <si>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</si>
  <si>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</si>
  <si>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</si>
  <si>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</si>
  <si>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</si>
  <si>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</si>
  <si>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</si>
  <si>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</si>
  <si>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</si>
  <si>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</si>
  <si>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</si>
  <si>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</si>
  <si>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</si>
  <si>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</si>
  <si>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</si>
  <si>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</si>
  <si>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</si>
  <si>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</si>
  <si>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</si>
  <si>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</si>
  <si>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</si>
  <si>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</si>
  <si>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</si>
  <si>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</si>
  <si>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</si>
  <si>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</si>
  <si>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</si>
  <si>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</si>
  <si>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</si>
  <si>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</si>
  <si>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</si>
  <si>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</si>
  <si>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</si>
  <si>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</si>
  <si>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</si>
  <si>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</si>
  <si>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</si>
  <si>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</si>
  <si>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</si>
  <si>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</si>
  <si>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</si>
  <si>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</si>
  <si>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</si>
  <si>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</si>
  <si>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</si>
  <si>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</si>
  <si>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</si>
  <si>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</si>
  <si>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</si>
  <si>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</si>
  <si>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</si>
  <si>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</si>
  <si>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</si>
  <si>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</si>
  <si>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</si>
  <si>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</si>
  <si>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</si>
  <si>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</si>
  <si>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</si>
  <si>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</si>
  <si>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</si>
  <si>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</si>
  <si>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</si>
  <si>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</si>
  <si>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</si>
  <si>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</si>
  <si>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</si>
  <si>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</si>
  <si>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</si>
  <si>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</si>
  <si>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</si>
  <si>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</si>
  <si>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</si>
  <si>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</si>
  <si>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</si>
  <si>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</si>
  <si>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</si>
  <si>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</si>
  <si>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</si>
  <si>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</si>
  <si>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</si>
  <si>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</si>
  <si>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</si>
  <si>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</si>
  <si>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</si>
  <si>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</si>
  <si>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</si>
  <si>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</si>
  <si>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</si>
  <si>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</si>
  <si>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</si>
  <si>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</si>
  <si>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</si>
  <si>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</si>
  <si>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</si>
  <si>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</si>
  <si>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</si>
  <si>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</si>
  <si>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</si>
  <si>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</si>
  <si>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</si>
  <si>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</si>
  <si>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</si>
  <si>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</si>
  <si>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</si>
  <si>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</si>
  <si>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</si>
  <si>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</si>
  <si>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</si>
  <si>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</si>
  <si>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</si>
  <si>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</si>
  <si>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</si>
  <si>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</si>
  <si>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</si>
  <si>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</si>
  <si>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</si>
  <si>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</si>
  <si>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</si>
  <si>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</si>
  <si>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</si>
  <si>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</si>
  <si>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</si>
  <si>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</si>
  <si>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</si>
  <si>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</si>
  <si>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</si>
  <si>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</si>
  <si>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</si>
  <si>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</si>
  <si>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</si>
  <si>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</si>
  <si>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</si>
  <si>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</si>
  <si>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</si>
  <si>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</si>
  <si>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</si>
  <si>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</si>
  <si>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</si>
  <si>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</si>
  <si>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</si>
  <si>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</si>
  <si>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</si>
  <si>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</si>
  <si>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</si>
  <si>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</si>
  <si>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</si>
  <si>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</si>
  <si>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</si>
  <si>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</si>
  <si>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</si>
  <si>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</si>
  <si>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</si>
  <si>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</si>
  <si>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</si>
  <si>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</si>
  <si>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</si>
  <si>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</si>
  <si>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</si>
  <si>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</si>
  <si>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</si>
  <si>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</si>
  <si>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</si>
  <si>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</si>
  <si>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</si>
  <si>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</si>
  <si>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</si>
  <si>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</si>
  <si>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</si>
  <si>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</si>
  <si>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</si>
  <si>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</si>
  <si>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</si>
  <si>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</si>
  <si>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</si>
  <si>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</si>
  <si>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</si>
  <si>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</si>
  <si>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</si>
  <si>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</si>
  <si>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</si>
  <si>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</si>
  <si>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</si>
  <si>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</si>
  <si>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</si>
  <si>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</si>
  <si>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</si>
  <si>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</si>
  <si>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</si>
  <si>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</si>
  <si>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</si>
  <si>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</si>
  <si>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</si>
  <si>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</si>
  <si>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</si>
  <si>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</si>
  <si>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</si>
  <si>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</si>
  <si>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</si>
  <si>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</si>
  <si>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</si>
  <si>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</si>
  <si>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</si>
  <si>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</si>
  <si>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</si>
  <si>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</si>
  <si>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</si>
  <si>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</si>
  <si>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</si>
  <si>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</si>
  <si>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</si>
  <si>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</si>
  <si>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</si>
  <si>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</si>
  <si>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</si>
  <si>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</si>
  <si>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</si>
  <si>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</si>
  <si>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</si>
  <si>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</si>
  <si>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</si>
  <si>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</si>
  <si>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</si>
  <si>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</si>
  <si>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</si>
  <si>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</si>
  <si>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</si>
  <si>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</si>
  <si>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</si>
  <si>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</si>
  <si>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</si>
  <si>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</si>
  <si>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</si>
  <si>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</si>
  <si>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</si>
  <si>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</si>
  <si>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</si>
  <si>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</si>
  <si>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</si>
  <si>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</si>
  <si>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</si>
  <si>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</si>
  <si>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</si>
  <si>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</si>
  <si>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</si>
  <si>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</si>
  <si>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</si>
  <si>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</si>
  <si>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</si>
  <si>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</si>
  <si>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</si>
  <si>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</si>
  <si>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</si>
  <si>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</si>
  <si>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</si>
  <si>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</si>
  <si>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</si>
  <si>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</si>
  <si>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</si>
  <si>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</si>
  <si>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</si>
  <si>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</si>
  <si>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</si>
  <si>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</si>
  <si>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</si>
  <si>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</si>
  <si>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</si>
  <si>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</si>
  <si>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</si>
  <si>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</si>
  <si>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</si>
  <si>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</si>
  <si>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</si>
  <si>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</si>
  <si>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</si>
  <si>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</si>
  <si>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AC</t>
  </si>
  <si>
    <t>AW</t>
  </si>
  <si>
    <t>BI</t>
  </si>
  <si>
    <t>BP</t>
  </si>
  <si>
    <t>CB</t>
  </si>
  <si>
    <t>CE</t>
  </si>
  <si>
    <t>DC</t>
  </si>
  <si>
    <t>DI</t>
  </si>
  <si>
    <t>DM</t>
  </si>
  <si>
    <t>FC</t>
  </si>
  <si>
    <t>FH</t>
  </si>
  <si>
    <t>FI</t>
  </si>
  <si>
    <t>FP</t>
  </si>
  <si>
    <t>GM</t>
  </si>
  <si>
    <t>HQ</t>
  </si>
  <si>
    <t>HV</t>
  </si>
  <si>
    <t>IA</t>
  </si>
  <si>
    <t>ID</t>
  </si>
  <si>
    <t>IO</t>
  </si>
  <si>
    <t>IS</t>
  </si>
  <si>
    <t>MB</t>
  </si>
  <si>
    <t>MC</t>
  </si>
  <si>
    <t>TX</t>
  </si>
  <si>
    <t>STL</t>
  </si>
  <si>
    <t>INDY</t>
  </si>
  <si>
    <t>GRID</t>
  </si>
  <si>
    <t>FGJ</t>
  </si>
  <si>
    <t>FABP</t>
  </si>
  <si>
    <t>FABN</t>
  </si>
  <si>
    <t>FABJ</t>
  </si>
  <si>
    <t>FABG</t>
  </si>
  <si>
    <t>FABCT</t>
  </si>
  <si>
    <t>FABCN</t>
  </si>
  <si>
    <t>FABCJ</t>
  </si>
  <si>
    <t>FABCAG</t>
  </si>
  <si>
    <t>FABC</t>
  </si>
  <si>
    <t>FABB</t>
  </si>
  <si>
    <t>FAB</t>
  </si>
  <si>
    <t>BESU</t>
  </si>
  <si>
    <t>BE</t>
  </si>
  <si>
    <t>DAOS</t>
  </si>
  <si>
    <t>CART</t>
  </si>
  <si>
    <t>TCAP</t>
  </si>
  <si>
    <t>RTFACT</t>
  </si>
  <si>
    <t>NMAP</t>
  </si>
  <si>
    <t>MAP</t>
  </si>
  <si>
    <t>JUX</t>
  </si>
  <si>
    <t>HAP</t>
  </si>
  <si>
    <t>GAP</t>
  </si>
  <si>
    <t>BAP</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</si>
  <si>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</si>
  <si>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</si>
  <si>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</si>
  <si>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</si>
  <si>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</si>
  <si>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</si>
  <si>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</si>
  <si>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</si>
  <si>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</si>
  <si>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</si>
  <si>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</si>
  <si>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</si>
  <si>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</si>
  <si>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</si>
  <si>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</si>
  <si>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</si>
  <si>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</si>
  <si>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</si>
  <si>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</si>
  <si>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</si>
  <si>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</si>
  <si>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</si>
  <si>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</si>
  <si>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</si>
  <si>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</si>
  <si>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</si>
  <si>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</si>
  <si>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</si>
  <si>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</si>
  <si>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</si>
  <si>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</si>
  <si>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</si>
  <si>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</si>
  <si>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</si>
  <si>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</si>
  <si>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</si>
  <si>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</si>
  <si>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</si>
  <si>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</si>
  <si>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</si>
  <si>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</si>
  <si>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</si>
  <si>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</si>
  <si>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</si>
  <si>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</si>
  <si>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</si>
  <si>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</si>
  <si>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</si>
  <si>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</si>
  <si>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</si>
  <si>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</si>
  <si>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</si>
  <si>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</si>
  <si>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</si>
  <si>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</si>
  <si>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</si>
  <si>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</si>
  <si>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</si>
  <si>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</si>
  <si>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</si>
  <si>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</si>
  <si>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</si>
  <si>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</si>
  <si>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</si>
  <si>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</si>
  <si>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</si>
  <si>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</si>
  <si>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</si>
  <si>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</si>
  <si>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</si>
  <si>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</si>
  <si>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</si>
  <si>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</si>
  <si>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</si>
  <si>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</si>
  <si>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</si>
  <si>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</si>
  <si>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</si>
  <si>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</si>
  <si>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</si>
  <si>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</si>
  <si>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</si>
  <si>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</si>
  <si>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</si>
  <si>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</si>
  <si>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</si>
  <si>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</si>
  <si>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</si>
  <si>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</si>
  <si>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</si>
  <si>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</si>
  <si>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</si>
  <si>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CONJ</t>
  </si>
  <si>
    <t>CONCPP</t>
  </si>
  <si>
    <t>CONC</t>
  </si>
  <si>
    <t>MDEV</t>
  </si>
  <si>
    <t>ODBC</t>
  </si>
  <si>
    <t>MXS</t>
  </si>
  <si>
    <t>MDBF</t>
  </si>
  <si>
    <t>MCOL</t>
  </si>
  <si>
    <t>CONPY</t>
  </si>
  <si>
    <t>CONJS</t>
  </si>
  <si>
    <t>IMFC</t>
  </si>
  <si>
    <t>IJBI</t>
  </si>
  <si>
    <t>ICS</t>
  </si>
  <si>
    <t>ICC</t>
  </si>
  <si>
    <t>WEB</t>
  </si>
  <si>
    <t>REALMS</t>
  </si>
  <si>
    <t>MCPE</t>
  </si>
  <si>
    <t>MCL</t>
  </si>
  <si>
    <t>MCD</t>
  </si>
  <si>
    <t>MCCE</t>
  </si>
  <si>
    <t>BDS</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</si>
  <si>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</si>
  <si>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</si>
  <si>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</si>
  <si>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</si>
  <si>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</si>
  <si>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</si>
  <si>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</si>
  <si>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</si>
  <si>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</si>
  <si>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</si>
  <si>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</si>
  <si>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</si>
  <si>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</si>
  <si>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</si>
  <si>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</si>
  <si>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</si>
  <si>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</si>
  <si>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</si>
  <si>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</si>
  <si>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</si>
  <si>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</si>
  <si>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</si>
  <si>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</si>
  <si>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</si>
  <si>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</si>
  <si>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</si>
  <si>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</si>
  <si>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</si>
  <si>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</si>
  <si>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</si>
  <si>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</si>
  <si>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</si>
  <si>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</si>
  <si>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</si>
  <si>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</si>
  <si>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</si>
  <si>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</si>
  <si>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</si>
  <si>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</si>
  <si>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</si>
  <si>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</si>
  <si>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</si>
  <si>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</si>
  <si>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</si>
  <si>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</si>
  <si>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</si>
  <si>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</si>
  <si>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</si>
  <si>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</si>
  <si>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</si>
  <si>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</si>
  <si>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</si>
  <si>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</si>
  <si>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</si>
  <si>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</si>
  <si>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</si>
  <si>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</si>
  <si>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</si>
  <si>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</si>
  <si>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</si>
  <si>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</si>
  <si>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</si>
  <si>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</si>
  <si>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</si>
  <si>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</si>
  <si>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</si>
  <si>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</si>
  <si>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</si>
  <si>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</si>
  <si>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</si>
  <si>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</si>
  <si>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</si>
  <si>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</si>
  <si>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</si>
  <si>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</si>
  <si>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</si>
  <si>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</si>
  <si>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</si>
  <si>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</si>
  <si>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</si>
  <si>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</si>
  <si>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</si>
  <si>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</si>
  <si>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</si>
  <si>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</si>
  <si>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</si>
  <si>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</si>
  <si>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</si>
  <si>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</si>
  <si>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</si>
  <si>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</si>
  <si>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</si>
  <si>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</si>
  <si>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</si>
  <si>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</si>
  <si>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</si>
  <si>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</si>
  <si>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</si>
  <si>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</si>
  <si>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</si>
  <si>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</si>
  <si>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</si>
  <si>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</si>
  <si>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</si>
  <si>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</si>
  <si>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</si>
  <si>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</si>
  <si>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</si>
  <si>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</si>
  <si>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</si>
  <si>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</si>
  <si>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</si>
  <si>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</si>
  <si>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</si>
  <si>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</si>
  <si>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</si>
  <si>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</si>
  <si>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</si>
  <si>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STORM</t>
  </si>
  <si>
    <t>OPEN</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</si>
  <si>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</si>
  <si>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</si>
  <si>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</si>
  <si>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</si>
  <si>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</si>
  <si>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</si>
  <si>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</si>
  <si>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</si>
  <si>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</si>
  <si>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</si>
  <si>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</si>
  <si>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</si>
  <si>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</si>
  <si>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</si>
  <si>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</si>
  <si>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</si>
  <si>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</si>
  <si>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</si>
  <si>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</si>
  <si>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</si>
  <si>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</si>
  <si>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</si>
  <si>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</si>
  <si>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</si>
  <si>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</si>
  <si>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</si>
  <si>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</si>
  <si>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</si>
  <si>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</si>
  <si>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</si>
  <si>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</si>
  <si>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</si>
  <si>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</si>
  <si>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</si>
  <si>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</si>
  <si>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</si>
  <si>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</si>
  <si>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</si>
  <si>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</si>
  <si>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</si>
  <si>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</si>
  <si>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</si>
  <si>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</si>
  <si>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</si>
  <si>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</si>
  <si>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</si>
  <si>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</si>
  <si>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</si>
  <si>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</si>
  <si>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</si>
  <si>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</si>
  <si>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</si>
  <si>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</si>
  <si>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</si>
  <si>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</si>
  <si>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OSSRH</t>
  </si>
  <si>
    <t>MVNCENTRAL</t>
  </si>
  <si>
    <t>DX</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</si>
  <si>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</si>
  <si>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</si>
  <si>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</si>
  <si>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</si>
  <si>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</si>
  <si>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</si>
  <si>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</si>
  <si>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</si>
  <si>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</si>
  <si>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</si>
  <si>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</si>
  <si>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</si>
  <si>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</si>
  <si>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</si>
  <si>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</si>
  <si>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</si>
  <si>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</si>
  <si>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</si>
  <si>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</si>
  <si>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</si>
  <si>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</si>
  <si>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</si>
  <si>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</si>
  <si>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</si>
  <si>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</si>
  <si>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</si>
  <si>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</si>
  <si>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</si>
  <si>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</si>
  <si>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</si>
  <si>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</si>
  <si>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</si>
  <si>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</si>
  <si>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</si>
  <si>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</si>
  <si>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</si>
  <si>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</si>
  <si>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</si>
  <si>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</si>
  <si>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</si>
  <si>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</si>
  <si>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</si>
  <si>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</si>
  <si>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</si>
  <si>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</si>
  <si>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</si>
  <si>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</si>
  <si>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</si>
  <si>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</si>
  <si>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</si>
  <si>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</si>
  <si>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</si>
  <si>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</si>
  <si>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</si>
  <si>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</si>
  <si>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</si>
  <si>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</si>
  <si>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</si>
  <si>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</si>
  <si>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</si>
  <si>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</si>
  <si>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</si>
  <si>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</si>
  <si>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</si>
  <si>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</si>
  <si>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</si>
  <si>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</si>
  <si>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</si>
  <si>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</si>
  <si>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</si>
  <si>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</si>
  <si>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</si>
  <si>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</si>
  <si>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</si>
  <si>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</si>
  <si>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</si>
  <si>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</si>
  <si>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</si>
  <si>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</si>
  <si>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</si>
  <si>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</si>
  <si>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</si>
  <si>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</si>
  <si>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</si>
  <si>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</si>
  <si>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</si>
  <si>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</si>
  <si>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</si>
  <si>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</si>
  <si>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</si>
  <si>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</si>
  <si>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</si>
  <si>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</si>
  <si>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</si>
  <si>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</si>
  <si>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</si>
  <si>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</si>
  <si>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</si>
  <si>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</si>
  <si>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</si>
  <si>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</si>
  <si>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</si>
  <si>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</si>
  <si>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</si>
  <si>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</si>
  <si>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</si>
  <si>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</si>
  <si>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</si>
  <si>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</si>
  <si>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</si>
  <si>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</si>
  <si>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</si>
  <si>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</si>
  <si>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</si>
  <si>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</si>
  <si>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</si>
  <si>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</si>
  <si>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</si>
  <si>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</si>
  <si>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</si>
  <si>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</si>
  <si>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</si>
  <si>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</si>
  <si>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</si>
  <si>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</si>
  <si>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</si>
  <si>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</si>
  <si>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</si>
  <si>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</si>
  <si>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</si>
  <si>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</si>
  <si>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</si>
  <si>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</si>
  <si>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</si>
  <si>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</si>
  <si>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</si>
  <si>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</si>
  <si>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</si>
  <si>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</si>
  <si>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</si>
  <si>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</si>
  <si>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</si>
  <si>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</si>
  <si>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</si>
  <si>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</si>
  <si>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</si>
  <si>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</si>
  <si>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</si>
  <si>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</si>
  <si>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</si>
  <si>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</si>
  <si>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</si>
  <si>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</si>
  <si>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</si>
  <si>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</si>
  <si>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</si>
  <si>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</si>
  <si>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</si>
  <si>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</si>
  <si>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</si>
  <si>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</si>
  <si>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</si>
  <si>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</si>
  <si>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</si>
  <si>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</si>
  <si>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</si>
  <si>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</si>
  <si>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</si>
  <si>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</si>
  <si>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</si>
  <si>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</si>
  <si>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</si>
  <si>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</si>
  <si>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</si>
  <si>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</si>
  <si>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</si>
  <si>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</si>
  <si>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</si>
  <si>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</si>
  <si>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</si>
  <si>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</si>
  <si>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</si>
  <si>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</si>
  <si>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</si>
  <si>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</si>
  <si>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</si>
  <si>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</si>
  <si>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</si>
  <si>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</si>
  <si>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</si>
  <si>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</si>
  <si>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</si>
  <si>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</si>
  <si>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</si>
  <si>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</si>
  <si>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</si>
  <si>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</si>
  <si>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</si>
  <si>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</si>
  <si>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</si>
  <si>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</si>
  <si>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</si>
  <si>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</si>
  <si>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</si>
  <si>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</si>
  <si>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</si>
  <si>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</si>
  <si>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</si>
  <si>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</si>
  <si>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</si>
  <si>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</si>
  <si>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</si>
  <si>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</si>
  <si>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</si>
  <si>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</si>
  <si>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</si>
  <si>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</si>
  <si>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</si>
  <si>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</si>
  <si>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</si>
  <si>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</si>
  <si>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</si>
  <si>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</si>
  <si>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</si>
  <si>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</si>
  <si>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</si>
  <si>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</si>
  <si>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</si>
  <si>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</si>
  <si>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</si>
  <si>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</si>
  <si>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</si>
  <si>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</si>
  <si>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</si>
  <si>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</si>
  <si>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</si>
  <si>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</si>
  <si>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</si>
  <si>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</si>
  <si>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</si>
  <si>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</si>
  <si>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</si>
  <si>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</si>
  <si>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</si>
  <si>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</si>
  <si>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</si>
  <si>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</si>
  <si>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</si>
  <si>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</si>
  <si>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</si>
  <si>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</si>
  <si>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</si>
  <si>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</si>
  <si>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</si>
  <si>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</si>
  <si>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</si>
  <si>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</si>
  <si>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</si>
  <si>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</si>
  <si>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</si>
  <si>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</si>
  <si>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</si>
  <si>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</si>
  <si>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</si>
  <si>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</si>
  <si>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</si>
  <si>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</si>
  <si>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</si>
  <si>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</si>
  <si>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</si>
  <si>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</si>
  <si>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</si>
  <si>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</si>
  <si>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</si>
  <si>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</si>
  <si>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</si>
  <si>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</si>
  <si>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</si>
  <si>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</si>
  <si>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</si>
  <si>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</si>
  <si>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</si>
  <si>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</si>
  <si>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</si>
  <si>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</si>
  <si>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</si>
  <si>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</si>
  <si>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</si>
  <si>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</si>
  <si>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</si>
  <si>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</si>
  <si>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</si>
  <si>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</si>
  <si>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</si>
  <si>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</si>
  <si>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</si>
  <si>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</si>
  <si>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</si>
  <si>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</si>
  <si>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</si>
  <si>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</si>
  <si>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</si>
  <si>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</si>
  <si>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</si>
  <si>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</si>
  <si>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</si>
  <si>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</si>
  <si>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</si>
  <si>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</si>
  <si>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</si>
  <si>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</si>
  <si>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</si>
  <si>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</si>
  <si>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</si>
  <si>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</si>
  <si>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</si>
  <si>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</si>
  <si>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</si>
  <si>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</si>
  <si>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</si>
  <si>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</si>
  <si>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</si>
  <si>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</si>
  <si>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</si>
  <si>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</si>
  <si>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</si>
  <si>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</si>
  <si>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</si>
  <si>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</si>
  <si>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</si>
  <si>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</si>
  <si>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</si>
  <si>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</si>
  <si>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</si>
  <si>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</si>
  <si>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</si>
  <si>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</si>
  <si>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</si>
  <si>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</si>
  <si>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</si>
  <si>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</si>
  <si>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</si>
  <si>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</si>
  <si>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</si>
  <si>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</si>
  <si>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</si>
  <si>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</si>
  <si>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</si>
  <si>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</si>
  <si>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</si>
  <si>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</si>
  <si>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</si>
  <si>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</si>
  <si>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</si>
  <si>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</si>
  <si>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</si>
  <si>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</si>
  <si>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</si>
  <si>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</si>
  <si>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</si>
  <si>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</si>
  <si>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</si>
  <si>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</si>
  <si>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</si>
  <si>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</si>
  <si>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</si>
  <si>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</si>
  <si>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</si>
  <si>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</si>
  <si>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</si>
  <si>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</si>
  <si>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</si>
  <si>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</si>
  <si>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</si>
  <si>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</si>
  <si>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</si>
  <si>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</si>
  <si>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</si>
  <si>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</si>
  <si>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</si>
  <si>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</si>
  <si>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</si>
  <si>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</si>
  <si>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</si>
  <si>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</si>
  <si>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</si>
  <si>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</si>
  <si>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</si>
  <si>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</si>
  <si>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</si>
  <si>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</si>
  <si>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</si>
  <si>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</si>
  <si>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</si>
  <si>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</si>
  <si>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</si>
  <si>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</si>
  <si>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</si>
  <si>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</si>
  <si>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</si>
  <si>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</si>
  <si>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</si>
  <si>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</si>
  <si>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</si>
  <si>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</si>
  <si>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</si>
  <si>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</si>
  <si>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</si>
  <si>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</si>
  <si>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</si>
  <si>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</si>
  <si>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</si>
  <si>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</si>
  <si>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</si>
  <si>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</si>
  <si>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</si>
  <si>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</si>
  <si>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</si>
  <si>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</si>
  <si>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</si>
  <si>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</si>
  <si>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</si>
  <si>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</si>
  <si>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</si>
  <si>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</si>
  <si>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</si>
  <si>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</si>
  <si>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</si>
  <si>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</si>
  <si>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</si>
  <si>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</si>
  <si>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</si>
  <si>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</si>
  <si>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</si>
  <si>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</si>
  <si>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</si>
  <si>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</si>
  <si>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</si>
  <si>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</si>
  <si>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</si>
  <si>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</si>
  <si>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</si>
  <si>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</si>
  <si>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</si>
  <si>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</si>
  <si>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</si>
  <si>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</si>
  <si>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</si>
  <si>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</si>
  <si>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</si>
  <si>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</si>
  <si>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</si>
  <si>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</si>
  <si>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</si>
  <si>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</si>
  <si>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</si>
  <si>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</si>
  <si>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</si>
  <si>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</si>
  <si>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</si>
  <si>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</si>
  <si>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</si>
  <si>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</si>
  <si>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</si>
  <si>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</si>
  <si>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</si>
  <si>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</si>
  <si>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</si>
  <si>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</si>
  <si>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</si>
  <si>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</si>
  <si>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</si>
  <si>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</si>
  <si>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</si>
  <si>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</si>
  <si>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</si>
  <si>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</si>
  <si>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</si>
  <si>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</si>
  <si>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</si>
  <si>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</si>
  <si>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</si>
  <si>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</si>
  <si>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</si>
  <si>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</si>
  <si>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</si>
  <si>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</si>
  <si>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</si>
  <si>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</si>
  <si>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</si>
  <si>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</si>
  <si>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</si>
  <si>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</si>
  <si>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</si>
  <si>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</si>
  <si>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</si>
  <si>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</si>
  <si>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</si>
  <si>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</si>
  <si>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</si>
  <si>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</si>
  <si>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</si>
  <si>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</si>
  <si>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</si>
  <si>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</si>
  <si>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</si>
  <si>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</si>
  <si>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</si>
  <si>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</si>
  <si>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</si>
  <si>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</si>
  <si>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</si>
  <si>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</si>
  <si>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</si>
  <si>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</si>
  <si>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</si>
  <si>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</si>
  <si>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</si>
  <si>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</si>
  <si>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</si>
  <si>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</si>
  <si>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</si>
  <si>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</si>
  <si>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</si>
  <si>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</si>
  <si>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</si>
  <si>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</si>
  <si>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REPO</t>
  </si>
  <si>
    <t>ALOY</t>
  </si>
  <si>
    <t>APSTUD</t>
  </si>
  <si>
    <t>TIDOC</t>
  </si>
  <si>
    <t>DURACLOUD</t>
  </si>
  <si>
    <t>MDL</t>
  </si>
  <si>
    <t>APIKIT</t>
  </si>
  <si>
    <t>MULE</t>
  </si>
  <si>
    <t>TISTUD</t>
  </si>
  <si>
    <t>TIMOB</t>
  </si>
  <si>
    <t>DNN</t>
  </si>
  <si>
    <t>TAWOS</t>
  </si>
  <si>
    <t>Row Labels</t>
  </si>
  <si>
    <t>Grand Total</t>
  </si>
  <si>
    <t>Average of Measured System Size (PBIs)</t>
  </si>
  <si>
    <t>Average of Inventory Days</t>
  </si>
  <si>
    <t>Average of Psi</t>
  </si>
  <si>
    <t>Average of Nu</t>
  </si>
  <si>
    <t>Average of Zeta</t>
  </si>
  <si>
    <t>Target: System Size</t>
  </si>
  <si>
    <t>Current: System Size</t>
  </si>
  <si>
    <t>Count</t>
  </si>
  <si>
    <t>0.20599999999999996</t>
  </si>
  <si>
    <t>1.9540000000000004</t>
  </si>
  <si>
    <t>YOKO</t>
  </si>
  <si>
    <t>2.4829999999999997</t>
  </si>
  <si>
    <t>0.41899999999999993</t>
  </si>
  <si>
    <t>0.7770000000000001</t>
  </si>
  <si>
    <t>0.24400000000000002</t>
  </si>
  <si>
    <t>1.9020000000000001</t>
  </si>
  <si>
    <t>0.5870000000000001</t>
  </si>
  <si>
    <t>0.15400000000000003</t>
  </si>
  <si>
    <t>0.21500000000000002</t>
  </si>
  <si>
    <t>0.6490000000000001</t>
  </si>
  <si>
    <t>3.1119999999999997</t>
  </si>
  <si>
    <t>0.024000000000000007</t>
  </si>
  <si>
    <t>0.45299999999999996</t>
  </si>
  <si>
    <t>0.5660000000000001</t>
  </si>
  <si>
    <t>1.1369999999999998</t>
  </si>
  <si>
    <t>0.019000000000000003</t>
  </si>
  <si>
    <t>1.8549999999999998</t>
  </si>
  <si>
    <t>0.17099999999999999</t>
  </si>
  <si>
    <t>1.4000000000000001</t>
  </si>
  <si>
    <t>6.226999999999999</t>
  </si>
  <si>
    <t>0.6300000000000001</t>
  </si>
  <si>
    <t>2.5160000000000005</t>
  </si>
  <si>
    <t>0.6560000000000001</t>
  </si>
  <si>
    <t>1.0570000000000002</t>
  </si>
  <si>
    <t>0.10400000000000001</t>
  </si>
  <si>
    <t>1.9339999999999997</t>
  </si>
  <si>
    <t>0.10700000000000001</t>
  </si>
  <si>
    <t>GSHELL</t>
  </si>
  <si>
    <t>0.48600000000000004</t>
  </si>
  <si>
    <t>0.37600000000000006</t>
  </si>
  <si>
    <t>0.5109999999999999</t>
  </si>
  <si>
    <t>0.18099999999999997</t>
  </si>
  <si>
    <t>0.10500000000000001</t>
  </si>
  <si>
    <t>0.9430000000000001</t>
  </si>
  <si>
    <t>0.029000000000000005</t>
  </si>
  <si>
    <t>0.14400000000000002</t>
  </si>
  <si>
    <t>0.36100000000000004</t>
  </si>
  <si>
    <t>1.2610000000000003</t>
  </si>
  <si>
    <t>0.12499999999999999</t>
  </si>
  <si>
    <t>1.5370000000000001</t>
  </si>
  <si>
    <t>0.38499999999999995</t>
  </si>
  <si>
    <t>0.11399999999999999</t>
  </si>
  <si>
    <t>Net Arrival Rate - lambda (PBIs/day)</t>
  </si>
  <si>
    <t>LS Arrival Rate - lambda_LS (PBIs/day)</t>
  </si>
  <si>
    <t>Inter-service rate (Days/PBI)</t>
  </si>
  <si>
    <t>PJR_ASF</t>
  </si>
  <si>
    <t>WADI</t>
  </si>
  <si>
    <t>DACCO</t>
  </si>
  <si>
    <t>CASTOR</t>
  </si>
  <si>
    <t>JACKSON</t>
  </si>
  <si>
    <t>HYDRACACHE</t>
  </si>
  <si>
    <t>HTCJ</t>
  </si>
  <si>
    <t>HAUS</t>
  </si>
  <si>
    <t>GPARS</t>
  </si>
  <si>
    <t>GLDP</t>
  </si>
  <si>
    <t>GFS</t>
  </si>
  <si>
    <t>MNGECLIPSE</t>
  </si>
  <si>
    <t>GEOT</t>
  </si>
  <si>
    <t>GEOS</t>
  </si>
  <si>
    <t>1.8290000000000004</t>
  </si>
  <si>
    <t>FABRICTHREE</t>
  </si>
  <si>
    <t>EUREKAJ</t>
  </si>
  <si>
    <t>ENUNCIATE</t>
  </si>
  <si>
    <t>0.19599999999999998</t>
  </si>
  <si>
    <t>DISPL</t>
  </si>
  <si>
    <t>UDIG</t>
  </si>
  <si>
    <t>SYMMETRICDS</t>
  </si>
  <si>
    <t>SONARPLUGINS</t>
  </si>
  <si>
    <t>SONARDOTNT</t>
  </si>
  <si>
    <t>SONAR</t>
  </si>
  <si>
    <t>2.4139999999999997</t>
  </si>
  <si>
    <t>OPENXMA</t>
  </si>
  <si>
    <t>YFACES</t>
  </si>
  <si>
    <t>XTENLANG</t>
  </si>
  <si>
    <t>0.32000000000000006</t>
  </si>
  <si>
    <t>XPR</t>
  </si>
  <si>
    <t>XFIRE</t>
  </si>
  <si>
    <t>TYNAMO</t>
  </si>
  <si>
    <t>SONARIDE</t>
  </si>
  <si>
    <t>XSTR</t>
  </si>
  <si>
    <t>XDP</t>
  </si>
  <si>
    <t>WAFFLE</t>
  </si>
  <si>
    <t>XLITE</t>
  </si>
  <si>
    <t>0.6990000000000001</t>
  </si>
  <si>
    <t>XSITE</t>
  </si>
  <si>
    <t>0.33899999999999997</t>
  </si>
  <si>
    <t>SVNA</t>
  </si>
  <si>
    <t>SONARJAVA</t>
  </si>
  <si>
    <t>TRAILS</t>
  </si>
  <si>
    <t>XDOCLET</t>
  </si>
  <si>
    <t>WSTX</t>
  </si>
  <si>
    <t>MILYN</t>
  </si>
  <si>
    <t>JRUBY</t>
  </si>
  <si>
    <t>PLX</t>
  </si>
  <si>
    <t>TQL</t>
  </si>
  <si>
    <t>TIMTAM</t>
  </si>
  <si>
    <t>SWIZZLE</t>
  </si>
  <si>
    <t>STAX</t>
  </si>
  <si>
    <t>RVM</t>
  </si>
  <si>
    <t>STAXMATE</t>
  </si>
  <si>
    <t>PREON</t>
  </si>
  <si>
    <t>PLATYPUS</t>
  </si>
  <si>
    <t>MULTIVERSE</t>
  </si>
  <si>
    <t>SONARJNKNS</t>
  </si>
  <si>
    <t>SETPOINT</t>
  </si>
  <si>
    <t>NMAVEN</t>
  </si>
  <si>
    <t>NANO</t>
  </si>
  <si>
    <t>MPCLOVER</t>
  </si>
  <si>
    <t>MWEBSTART</t>
  </si>
  <si>
    <t>MSHITTY</t>
  </si>
  <si>
    <t>MSELENIUM</t>
  </si>
  <si>
    <t>MRP</t>
  </si>
  <si>
    <t>REDBACK</t>
  </si>
  <si>
    <t>QUAERE</t>
  </si>
  <si>
    <t>MVEL</t>
  </si>
  <si>
    <t>QDOX</t>
  </si>
  <si>
    <t>PROM</t>
  </si>
  <si>
    <t>PLXCOMP</t>
  </si>
  <si>
    <t>SERVICECONDUIT</t>
  </si>
  <si>
    <t>0.20600000000000002</t>
  </si>
  <si>
    <t>0.14300000000000002</t>
  </si>
  <si>
    <t>PLXUTILS</t>
  </si>
  <si>
    <t>MTRUEZIP</t>
  </si>
  <si>
    <t>MUNIX</t>
  </si>
  <si>
    <t>PLJ</t>
  </si>
  <si>
    <t>PICO</t>
  </si>
  <si>
    <t>PERFFORJ</t>
  </si>
  <si>
    <t>MWAS</t>
  </si>
  <si>
    <t>NEO</t>
  </si>
  <si>
    <t>OAUTHSS</t>
  </si>
  <si>
    <t>MPA</t>
  </si>
  <si>
    <t>MVERSIONS</t>
  </si>
  <si>
    <t>MXMLBEANS</t>
  </si>
  <si>
    <t>MWEBLOGIC</t>
  </si>
  <si>
    <t>MSQL</t>
  </si>
  <si>
    <t>MTAGLIST</t>
  </si>
  <si>
    <t>MSONAR</t>
  </si>
  <si>
    <t>MSANDBOX</t>
  </si>
  <si>
    <t>MRPM</t>
  </si>
  <si>
    <t>MPTEST</t>
  </si>
  <si>
    <t>MRMIC</t>
  </si>
  <si>
    <t>0.020000000000000018</t>
  </si>
  <si>
    <t>MOJO</t>
  </si>
  <si>
    <t>MRETRO</t>
  </si>
  <si>
    <t>MPIDEA</t>
  </si>
  <si>
    <t>MODELLO</t>
  </si>
  <si>
    <t>MPXDOC</t>
  </si>
  <si>
    <t>MPWAR</t>
  </si>
  <si>
    <t>MPPDF</t>
  </si>
  <si>
    <t>MPSCM</t>
  </si>
  <si>
    <t>MPMULTIPROJECT</t>
  </si>
  <si>
    <t>MPCHECKSTYLE</t>
  </si>
  <si>
    <t>MNGFAQ</t>
  </si>
  <si>
    <t>MPECLIPSE</t>
  </si>
  <si>
    <t>MPEAR</t>
  </si>
  <si>
    <t>MPJAR</t>
  </si>
  <si>
    <t>MPJAVADOC</t>
  </si>
  <si>
    <t>MPDASHBOARD</t>
  </si>
  <si>
    <t>MPCRUISECONTROL</t>
  </si>
  <si>
    <t>MPCHANGELOG</t>
  </si>
  <si>
    <t>MPARTIFACT</t>
  </si>
  <si>
    <t>MOPENJPA</t>
  </si>
  <si>
    <t>MAVENUPLOAD</t>
  </si>
  <si>
    <t>MODFORJ</t>
  </si>
  <si>
    <t>MNGBOOK</t>
  </si>
  <si>
    <t>MNBMODULE</t>
  </si>
  <si>
    <t>MERCURY</t>
  </si>
  <si>
    <t>MBUILDHELPER</t>
  </si>
  <si>
    <t>MHIBERNATE</t>
  </si>
  <si>
    <t>MGROOVY</t>
  </si>
  <si>
    <t>MEV</t>
  </si>
  <si>
    <t>MJAVACC</t>
  </si>
  <si>
    <t>MJS</t>
  </si>
  <si>
    <t>MJBOSS</t>
  </si>
  <si>
    <t>MKEYTOOL</t>
  </si>
  <si>
    <t>MJNCSS</t>
  </si>
  <si>
    <t>0.039999999999999994</t>
  </si>
  <si>
    <t>MLICENSE</t>
  </si>
  <si>
    <t>MJSPC</t>
  </si>
  <si>
    <t>MJAXB</t>
  </si>
  <si>
    <t>MJBOSSPACK</t>
  </si>
  <si>
    <t>MFINDBUGS</t>
  </si>
  <si>
    <t>MFITNESSE</t>
  </si>
  <si>
    <t>MEVENIDE</t>
  </si>
  <si>
    <t>KOLJA</t>
  </si>
  <si>
    <t>MCOBERTURA</t>
  </si>
  <si>
    <t>MGWT</t>
  </si>
  <si>
    <t>MIDEA</t>
  </si>
  <si>
    <t>MEXEC</t>
  </si>
  <si>
    <t>MDWEB</t>
  </si>
  <si>
    <t>MCASTOR</t>
  </si>
  <si>
    <t>LIVETRIBE</t>
  </si>
  <si>
    <t>MCHRONOS</t>
  </si>
  <si>
    <t>MBUILDNUM</t>
  </si>
  <si>
    <t>IZPACK</t>
  </si>
  <si>
    <t>0.5840000000000001</t>
  </si>
  <si>
    <t>MCLIRR</t>
  </si>
  <si>
    <t>MAVEN</t>
  </si>
  <si>
    <t>MCASSANDRA</t>
  </si>
  <si>
    <t>MAXISTOOLS</t>
  </si>
  <si>
    <t>MAVENPROXY</t>
  </si>
  <si>
    <t>MAPPASM</t>
  </si>
  <si>
    <t>0.10899999999999999</t>
  </si>
  <si>
    <t>MAPFACES</t>
  </si>
  <si>
    <t>MASPECTJ</t>
  </si>
  <si>
    <t>MANIMALSNIFFER</t>
  </si>
  <si>
    <t>LINGO</t>
  </si>
  <si>
    <t>JTESTR</t>
  </si>
  <si>
    <t>JAXEN</t>
  </si>
  <si>
    <t>JBEHAVE</t>
  </si>
  <si>
    <t>GRIFFON</t>
  </si>
  <si>
    <t>GRAILS</t>
  </si>
  <si>
    <t>2.3390000000000004</t>
  </si>
  <si>
    <t>GUMTREE</t>
  </si>
  <si>
    <t>GREPO</t>
  </si>
  <si>
    <t>GRECLIPSE</t>
  </si>
  <si>
    <t>JANINO</t>
  </si>
  <si>
    <t>IDEACLEARCASE</t>
  </si>
  <si>
    <t>GRAILSPLUGINS</t>
  </si>
  <si>
    <t>1.9630000000000003</t>
  </si>
  <si>
    <t>JAVANCSS</t>
  </si>
  <si>
    <t>GMOD</t>
  </si>
  <si>
    <t>GMAVEN</t>
  </si>
  <si>
    <t>DYNJS</t>
  </si>
  <si>
    <t>0.10200000000000001</t>
  </si>
  <si>
    <t>ESPER</t>
  </si>
  <si>
    <t>GFX</t>
  </si>
  <si>
    <t>FEST</t>
  </si>
  <si>
    <t>GEB</t>
  </si>
  <si>
    <t>GEO</t>
  </si>
  <si>
    <t>GEOBATCH</t>
  </si>
  <si>
    <t>DFORMS</t>
  </si>
  <si>
    <t>GANT</t>
  </si>
  <si>
    <t>COCACHE</t>
  </si>
  <si>
    <t>EASYMOCK</t>
  </si>
  <si>
    <t>CARGO</t>
  </si>
  <si>
    <t>BOO</t>
  </si>
  <si>
    <t>CUANTO</t>
  </si>
  <si>
    <t>CONSTELLATION</t>
  </si>
  <si>
    <t>CHEN</t>
  </si>
  <si>
    <t>CBUILDS</t>
  </si>
  <si>
    <t>CAKE</t>
  </si>
  <si>
    <t>BTM</t>
  </si>
  <si>
    <t>ACT</t>
  </si>
  <si>
    <t>BERKANO</t>
  </si>
  <si>
    <t>PJR_CODEHAUS</t>
  </si>
  <si>
    <t>HSEARCH</t>
  </si>
  <si>
    <t>0.5469999999999999</t>
  </si>
  <si>
    <t>HHH</t>
  </si>
  <si>
    <t>HBX</t>
  </si>
  <si>
    <t>HB</t>
  </si>
  <si>
    <t>EJB</t>
  </si>
  <si>
    <t>0.10599999999999998</t>
  </si>
  <si>
    <t>ANN</t>
  </si>
  <si>
    <t>WEBSITE</t>
  </si>
  <si>
    <t>METAGEN</t>
  </si>
  <si>
    <t>OGM</t>
  </si>
  <si>
    <t>JPA</t>
  </si>
  <si>
    <t>HVAL</t>
  </si>
  <si>
    <t>HSHARDS</t>
  </si>
  <si>
    <t>HCANN</t>
  </si>
  <si>
    <t>HQLPARSER</t>
  </si>
  <si>
    <t>0.15799999999999997</t>
  </si>
  <si>
    <t>BVTCK</t>
  </si>
  <si>
    <t>PJR_HIBERNATE</t>
  </si>
  <si>
    <t>JBEPP</t>
  </si>
  <si>
    <t>IMMUTANT</t>
  </si>
  <si>
    <t>0.17600000000000002</t>
  </si>
  <si>
    <t>0.38599999999999995</t>
  </si>
  <si>
    <t>JBANN</t>
  </si>
  <si>
    <t>GTNPORTAL</t>
  </si>
  <si>
    <t>GUVNORSOA</t>
  </si>
  <si>
    <t>GUVNOR</t>
  </si>
  <si>
    <t>GTNMOP</t>
  </si>
  <si>
    <t>GPD</t>
  </si>
  <si>
    <t>1.0939999999999999</t>
  </si>
  <si>
    <t>EXOJCR</t>
  </si>
  <si>
    <t>1.5580000000000003</t>
  </si>
  <si>
    <t>BLACKTIE</t>
  </si>
  <si>
    <t>0.21700000000000003</t>
  </si>
  <si>
    <t>BGBUILD</t>
  </si>
  <si>
    <t>ARQGRA</t>
  </si>
  <si>
    <t>0.30400000000000005</t>
  </si>
  <si>
    <t>JBINSTALL</t>
  </si>
  <si>
    <t>RF</t>
  </si>
  <si>
    <t>1.2189999999999999</t>
  </si>
  <si>
    <t>1.7289999999999999</t>
  </si>
  <si>
    <t>RTGOV</t>
  </si>
  <si>
    <t>4.311999999999999</t>
  </si>
  <si>
    <t>WBRI</t>
  </si>
  <si>
    <t>WELDX</t>
  </si>
  <si>
    <t>WELDINT</t>
  </si>
  <si>
    <t>SRAMP</t>
  </si>
  <si>
    <t>SOAG</t>
  </si>
  <si>
    <t>TTALE</t>
  </si>
  <si>
    <t>TOOLSDOC</t>
  </si>
  <si>
    <t>0.28700000000000003</t>
  </si>
  <si>
    <t>2.2729999999999997</t>
  </si>
  <si>
    <t>STEAM</t>
  </si>
  <si>
    <t>1.6560000000000001</t>
  </si>
  <si>
    <t>SOLDER</t>
  </si>
  <si>
    <t>TOHU</t>
  </si>
  <si>
    <t>SASL</t>
  </si>
  <si>
    <t>RFSBOX</t>
  </si>
  <si>
    <t>0.23600000000000002</t>
  </si>
  <si>
    <t>SEAMSECURITY</t>
  </si>
  <si>
    <t>RFPL</t>
  </si>
  <si>
    <t>SAVARA</t>
  </si>
  <si>
    <t>SRAMPUI</t>
  </si>
  <si>
    <t>0.23099999999999998</t>
  </si>
  <si>
    <t>SHRINKDESC</t>
  </si>
  <si>
    <t>0.056999999999999995</t>
  </si>
  <si>
    <t>SF</t>
  </si>
  <si>
    <t>0.23299999999999998</t>
  </si>
  <si>
    <t>SEAMREST</t>
  </si>
  <si>
    <t>SEAMWICKET</t>
  </si>
  <si>
    <t>SEAMREPORTS</t>
  </si>
  <si>
    <t>SEAMREMOTING</t>
  </si>
  <si>
    <t>SEAMSOCIAL</t>
  </si>
  <si>
    <t>SEAMINTL</t>
  </si>
  <si>
    <t>SEAMFACES</t>
  </si>
  <si>
    <t>SEAMPERSIST</t>
  </si>
  <si>
    <t>SEAMMAIL</t>
  </si>
  <si>
    <t>SEAMJMS</t>
  </si>
  <si>
    <t>SEAM</t>
  </si>
  <si>
    <t>SEAMCRON</t>
  </si>
  <si>
    <t>SCRIBBLE</t>
  </si>
  <si>
    <t>SCALATE</t>
  </si>
  <si>
    <t>RAILO</t>
  </si>
  <si>
    <t>PBR</t>
  </si>
  <si>
    <t>PLFED</t>
  </si>
  <si>
    <t>PLINK2</t>
  </si>
  <si>
    <t>0.16300000000000003</t>
  </si>
  <si>
    <t>MIGR</t>
  </si>
  <si>
    <t>MPJDOCBOOK</t>
  </si>
  <si>
    <t>0.5930000000000001</t>
  </si>
  <si>
    <t>PLIDM</t>
  </si>
  <si>
    <t>PCACHE</t>
  </si>
  <si>
    <t>0.4179999999999999</t>
  </si>
  <si>
    <t>PRESSGANG</t>
  </si>
  <si>
    <t>KOSMOS</t>
  </si>
  <si>
    <t>0.6019999999999999</t>
  </si>
  <si>
    <t>JBXB</t>
  </si>
  <si>
    <t>LIVEOAK</t>
  </si>
  <si>
    <t>3.9659999999999997</t>
  </si>
  <si>
    <t>NETTY</t>
  </si>
  <si>
    <t>JOPR</t>
  </si>
  <si>
    <t>1.7349999999999999</t>
  </si>
  <si>
    <t>1.0139999999999998</t>
  </si>
  <si>
    <t>JBSHOTOKU</t>
  </si>
  <si>
    <t>JSFUNIT</t>
  </si>
  <si>
    <t>MOP</t>
  </si>
  <si>
    <t>MODETOOLS</t>
  </si>
  <si>
    <t>JBWIKI</t>
  </si>
  <si>
    <t>JBTIS</t>
  </si>
  <si>
    <t>0.4760000000000001</t>
  </si>
  <si>
    <t>JBWEB</t>
  </si>
  <si>
    <t>JBSER</t>
  </si>
  <si>
    <t>JBPORTAL</t>
  </si>
  <si>
    <t>JBPAPP6</t>
  </si>
  <si>
    <t>JBOSGI</t>
  </si>
  <si>
    <t>JBNET</t>
  </si>
  <si>
    <t>JBREM</t>
  </si>
  <si>
    <t>JBPROFILER</t>
  </si>
  <si>
    <t>JBID</t>
  </si>
  <si>
    <t>JBLAB</t>
  </si>
  <si>
    <t>JBREFLECT</t>
  </si>
  <si>
    <t>JBNMAN</t>
  </si>
  <si>
    <t>JBMICROCONT</t>
  </si>
  <si>
    <t>JBFORUMS</t>
  </si>
  <si>
    <t>JBMESSAGING</t>
  </si>
  <si>
    <t>JBMDR</t>
  </si>
  <si>
    <t>JBMAIL</t>
  </si>
  <si>
    <t>JBKERNEL</t>
  </si>
  <si>
    <t>JBNATIVE</t>
  </si>
  <si>
    <t>JBNADM</t>
  </si>
  <si>
    <t>JBMAN</t>
  </si>
  <si>
    <t>JBJMX</t>
  </si>
  <si>
    <t>JBJPA</t>
  </si>
  <si>
    <t>JBDEPLOY</t>
  </si>
  <si>
    <t>JBCACHE</t>
  </si>
  <si>
    <t>JBBENCH</t>
  </si>
  <si>
    <t>JBAOP</t>
  </si>
  <si>
    <t>JBCL</t>
  </si>
  <si>
    <t>FMC</t>
  </si>
  <si>
    <t>HORNETQ</t>
  </si>
  <si>
    <t>ECLIPSE</t>
  </si>
  <si>
    <t>0.43299999999999994</t>
  </si>
  <si>
    <t>JBDOCS</t>
  </si>
  <si>
    <t>0.11800000000000002</t>
  </si>
  <si>
    <t>JBBUILD</t>
  </si>
  <si>
    <t>JBCOMMON</t>
  </si>
  <si>
    <t>EMBJOPR</t>
  </si>
  <si>
    <t>DTGOV</t>
  </si>
  <si>
    <t>CIRRAS</t>
  </si>
  <si>
    <t>JBBOOT</t>
  </si>
  <si>
    <t>JBBLOG</t>
  </si>
  <si>
    <t>JBASPECT</t>
  </si>
  <si>
    <t>JBASMP</t>
  </si>
  <si>
    <t>JBASM</t>
  </si>
  <si>
    <t>ESB</t>
  </si>
  <si>
    <t>0.8859999999999999</t>
  </si>
  <si>
    <t>1.0439999999999998</t>
  </si>
  <si>
    <t>AGJS</t>
  </si>
  <si>
    <t>GTNPC</t>
  </si>
  <si>
    <t>GRAVEL</t>
  </si>
  <si>
    <t>ENVERS</t>
  </si>
  <si>
    <t>0.16400000000000003</t>
  </si>
  <si>
    <t>JASSIST</t>
  </si>
  <si>
    <t>BRMS</t>
  </si>
  <si>
    <t>GTNWSRP</t>
  </si>
  <si>
    <t>AGSEC</t>
  </si>
  <si>
    <t>HIBERNATE</t>
  </si>
  <si>
    <t>AGDROID</t>
  </si>
  <si>
    <t>0.34800000000000003</t>
  </si>
  <si>
    <t>GTNWCI</t>
  </si>
  <si>
    <t>GADGETS</t>
  </si>
  <si>
    <t>0.11800000000000001</t>
  </si>
  <si>
    <t>FUSEFORGE</t>
  </si>
  <si>
    <t>GTNMGMT</t>
  </si>
  <si>
    <t>FORGEPLUGINS</t>
  </si>
  <si>
    <t>0.14700000000000002</t>
  </si>
  <si>
    <t>EJBBOOK</t>
  </si>
  <si>
    <t>EDG</t>
  </si>
  <si>
    <t>BUILDTRK</t>
  </si>
  <si>
    <t>ASPATCH</t>
  </si>
  <si>
    <t>BPEL</t>
  </si>
  <si>
    <t>AGPUSH</t>
  </si>
  <si>
    <t>1.1849999999999998</t>
  </si>
  <si>
    <t>AGOVA</t>
  </si>
  <si>
    <t>ARQRUSH</t>
  </si>
  <si>
    <t>AJSF</t>
  </si>
  <si>
    <t>ANDIAMO</t>
  </si>
  <si>
    <t>AGSMPLPUSH</t>
  </si>
  <si>
    <t>AGIOS</t>
  </si>
  <si>
    <t>0.6910000000000001</t>
  </si>
  <si>
    <t>PJR_JBOSS</t>
  </si>
  <si>
    <t>0.7980000000000002</t>
  </si>
  <si>
    <t>0.47800000000000004</t>
  </si>
  <si>
    <t>0.27399999999999997</t>
  </si>
  <si>
    <t>0.4700000000000001</t>
  </si>
  <si>
    <t>0.12100000000000001</t>
  </si>
  <si>
    <t>INTSCALA</t>
  </si>
  <si>
    <t>0.36799999999999994</t>
  </si>
  <si>
    <t>0.5680000000000001</t>
  </si>
  <si>
    <t>GRADLE</t>
  </si>
  <si>
    <t>PJR_SPRING</t>
  </si>
  <si>
    <t>USD</t>
  </si>
  <si>
    <t>0.46699999999999997</t>
  </si>
  <si>
    <t>0.6509999999999999</t>
  </si>
  <si>
    <t>0.011999999999999997</t>
  </si>
  <si>
    <t>0.17200000000000001</t>
  </si>
  <si>
    <t>0.23399999999999999</t>
  </si>
  <si>
    <t>2.0829999999999997</t>
  </si>
  <si>
    <t>0.30100000000000005</t>
  </si>
  <si>
    <t>0.9039999999999999</t>
  </si>
  <si>
    <t>1.7270000000000003</t>
  </si>
  <si>
    <t>1.7469999999999999</t>
  </si>
  <si>
    <t>0.32700000000000007</t>
  </si>
  <si>
    <t>0.17300000000000001</t>
  </si>
  <si>
    <t>0.37299999999999994</t>
  </si>
  <si>
    <t>0.8760000000000001</t>
  </si>
  <si>
    <t>0.16399999999999998</t>
  </si>
  <si>
    <t>0.11000000000000001</t>
  </si>
  <si>
    <t>0.5720000000000001</t>
  </si>
  <si>
    <t>1.5230000000000001</t>
  </si>
  <si>
    <t>2.6079999999999997</t>
  </si>
  <si>
    <t>0.5990000000000001</t>
  </si>
  <si>
    <t>0.040999999999999995</t>
  </si>
  <si>
    <t>0.33599999999999997</t>
  </si>
  <si>
    <t>0.026999999999999996</t>
  </si>
  <si>
    <t>1.7229999999999996</t>
  </si>
  <si>
    <t>0.31699999999999995</t>
  </si>
  <si>
    <t>0.5149999999999999</t>
  </si>
  <si>
    <t>0.13000000000000003</t>
  </si>
  <si>
    <t>0.42600000000000005</t>
  </si>
  <si>
    <t>2.1189999999999998</t>
  </si>
  <si>
    <t>0.13099999999999998</t>
  </si>
  <si>
    <t>0.17800000000000002</t>
  </si>
  <si>
    <t>1.7850000000000001</t>
  </si>
  <si>
    <t>0.8919999999999999</t>
  </si>
  <si>
    <t>0.17499999999999993</t>
  </si>
  <si>
    <t>0.45999999999999996</t>
  </si>
  <si>
    <t>0.9260000000000002</t>
  </si>
  <si>
    <t>0.5740000000000001</t>
  </si>
  <si>
    <t>0.26599999999999996</t>
  </si>
  <si>
    <t>0.28500000000000003</t>
  </si>
  <si>
    <t>3.5359999999999996</t>
  </si>
  <si>
    <t>5.055999999999999</t>
  </si>
  <si>
    <t>0.20099999999999998</t>
  </si>
  <si>
    <t>0.39399999999999996</t>
  </si>
  <si>
    <t>0.43400000000000005</t>
  </si>
  <si>
    <t>1.6159999999999999</t>
  </si>
  <si>
    <t>0.11599999999999999</t>
  </si>
  <si>
    <t>0.7929999999999999</t>
  </si>
  <si>
    <t>0.9410000000000001</t>
  </si>
  <si>
    <t>0.20100000000000007</t>
  </si>
  <si>
    <t>12.440999999999999</t>
  </si>
  <si>
    <t>0.16599999999999998</t>
  </si>
  <si>
    <t>0.6159999999999999</t>
  </si>
  <si>
    <t>2.9610000000000003</t>
  </si>
  <si>
    <t>4.037999999999999</t>
  </si>
  <si>
    <t>0.40199999999999997</t>
  </si>
  <si>
    <t>0.7670000000000001</t>
  </si>
  <si>
    <t>1.6399999999999997</t>
  </si>
  <si>
    <t>0.7949999999999999</t>
  </si>
  <si>
    <t>0.2690000000000001</t>
  </si>
  <si>
    <t>0.19799999999999998</t>
  </si>
  <si>
    <t>0.5690000000000001</t>
  </si>
  <si>
    <t>0.9149999999999999</t>
  </si>
  <si>
    <t>1.0370000000000001</t>
  </si>
  <si>
    <t>1.2730000000000001</t>
  </si>
  <si>
    <t>0.036000000000000004</t>
  </si>
  <si>
    <t>1.1680000000000001</t>
  </si>
  <si>
    <t>0.42699999999999994</t>
  </si>
  <si>
    <t>0.9019999999999999</t>
  </si>
  <si>
    <t>0.5659999999999998</t>
  </si>
  <si>
    <t>1.3559999999999999</t>
  </si>
  <si>
    <t>0.4029999999999999</t>
  </si>
  <si>
    <t>1.5460000000000003</t>
  </si>
  <si>
    <t>0.29299999999999926</t>
  </si>
  <si>
    <t>0.26000000000000006</t>
  </si>
  <si>
    <t>0.17900000000000002</t>
  </si>
  <si>
    <t>0.9800000000000001</t>
  </si>
  <si>
    <t>0.43200000000000005</t>
  </si>
  <si>
    <t>1.7999999999999998</t>
  </si>
  <si>
    <t>1.5829999999999997</t>
  </si>
  <si>
    <t>0.5880000000000001</t>
  </si>
  <si>
    <t>0.5710000000000001</t>
  </si>
  <si>
    <t>1.0899999999999999</t>
  </si>
  <si>
    <t>3.4159999999999995</t>
  </si>
  <si>
    <t>26.262999999999998</t>
  </si>
  <si>
    <t>0.22599999999999998</t>
  </si>
  <si>
    <t>1.0739999999999998</t>
  </si>
  <si>
    <t>8.922999999999998</t>
  </si>
  <si>
    <t>4.875000000000001</t>
  </si>
  <si>
    <t>8.245000000000001</t>
  </si>
  <si>
    <t>0.5189999999999999</t>
  </si>
  <si>
    <t>0.14800000000000002</t>
  </si>
  <si>
    <t>0.20900000000000002</t>
  </si>
  <si>
    <t>14.374999999999998</t>
  </si>
  <si>
    <t>0.16500000000000004</t>
  </si>
  <si>
    <t>1.5969999999999995</t>
  </si>
  <si>
    <t>0.48500000000000004</t>
  </si>
  <si>
    <t>0.9339999999999999</t>
  </si>
  <si>
    <t>0.43800000000000006</t>
  </si>
  <si>
    <t>0.5049999999999999</t>
  </si>
  <si>
    <t>2.4989999999999997</t>
  </si>
  <si>
    <t>0.7989999999999999</t>
  </si>
  <si>
    <t>0.33299999999999996</t>
  </si>
  <si>
    <t>0.16099999999999998</t>
  </si>
  <si>
    <t>0.43100000000000005</t>
  </si>
  <si>
    <t>0.39599999999999996</t>
  </si>
  <si>
    <t>0.5539999999999999</t>
  </si>
  <si>
    <t>PJD2_Spring</t>
  </si>
  <si>
    <t>23.453999999999997</t>
  </si>
  <si>
    <t>1.0789999999999997</t>
  </si>
  <si>
    <t>PJD2_Sonatype</t>
  </si>
  <si>
    <t>PJD2_SecondLife</t>
  </si>
  <si>
    <t>3.6039999999999996</t>
  </si>
  <si>
    <t>PJD2_Sakai</t>
  </si>
  <si>
    <t>0.33999999999999997</t>
  </si>
  <si>
    <t>0.24500000000000002</t>
  </si>
  <si>
    <t>0.24899999999999997</t>
  </si>
  <si>
    <t>0.37099999999999994</t>
  </si>
  <si>
    <t>0.030000000000000027</t>
  </si>
  <si>
    <t>0.7040000000000001</t>
  </si>
  <si>
    <t>2.1710000000000003</t>
  </si>
  <si>
    <t>0.33699999999999997</t>
  </si>
  <si>
    <t>0.19100000000000003</t>
  </si>
  <si>
    <t>2.6199999999999997</t>
  </si>
  <si>
    <t>2.6069999999999998</t>
  </si>
  <si>
    <t>0.42300000000000004</t>
  </si>
  <si>
    <t>1.5219999999999998</t>
  </si>
  <si>
    <t>2.4979999999999998</t>
  </si>
  <si>
    <t>0.28900000000000003</t>
  </si>
  <si>
    <t>0.8539999999999999</t>
  </si>
  <si>
    <t>0.052000000000000005</t>
  </si>
  <si>
    <t>PJD2_RedHat</t>
  </si>
  <si>
    <t>0.39299999999999996</t>
  </si>
  <si>
    <t>0.7290000000000001</t>
  </si>
  <si>
    <t>0.5069999999999999</t>
  </si>
  <si>
    <t>1.6130000000000002</t>
  </si>
  <si>
    <t>PJD2_Qt</t>
  </si>
  <si>
    <t>3.7649999999999997</t>
  </si>
  <si>
    <t>0.051000000000000004</t>
  </si>
  <si>
    <t>12.706999999999999</t>
  </si>
  <si>
    <t>0.9080000000000001</t>
  </si>
  <si>
    <t>0.45400000000000007</t>
  </si>
  <si>
    <t>1.0030000000000001</t>
  </si>
  <si>
    <t>0.40099999999999997</t>
  </si>
  <si>
    <t>0.10299999999999998</t>
  </si>
  <si>
    <t>0.37699999999999995</t>
  </si>
  <si>
    <t>0.8999999999999999</t>
  </si>
  <si>
    <t>4.1850000000000005</t>
  </si>
  <si>
    <t>0.38099999999999995</t>
  </si>
  <si>
    <t>0.9510000000000001</t>
  </si>
  <si>
    <t>2.0860000000000003</t>
  </si>
  <si>
    <t>PJD2_MongoDB</t>
  </si>
  <si>
    <t>1.2279999999999998</t>
  </si>
  <si>
    <t>4.807000000000002</t>
  </si>
  <si>
    <t>4.908000000000001</t>
  </si>
  <si>
    <t>11.120000000000005</t>
  </si>
  <si>
    <t>0.5730000000000004</t>
  </si>
  <si>
    <t>PJD2_Mojang</t>
  </si>
  <si>
    <t>PJD2_Mindville</t>
  </si>
  <si>
    <t>0.046999999999999986</t>
  </si>
  <si>
    <t>0.30899999999999994</t>
  </si>
  <si>
    <t>PJD2_MariaDB</t>
  </si>
  <si>
    <t>PJD2_JiraEcoSystem</t>
  </si>
  <si>
    <t>0.9119999999999999</t>
  </si>
  <si>
    <t>0.8759999999999999</t>
  </si>
  <si>
    <t>0.17400000000000004</t>
  </si>
  <si>
    <t>PJD2_Jira</t>
  </si>
  <si>
    <t>PJD2_Jfrog</t>
  </si>
  <si>
    <t>5.601999999999999</t>
  </si>
  <si>
    <t>PJD2_IntelDAOS</t>
  </si>
  <si>
    <t>PJD2_Hyperledger</t>
  </si>
  <si>
    <t>PJD2_Apache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</si>
</sst>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s>
  <fills count="7">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s>
  <cellStyleXfs count="1">
    <xf numFmtId="0" fontId="0" fillId="0" borderId="0"/>
  </cellStyleXfs>
  <cellXfs count="27">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164" fontId="0" fillId="4"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quotePrefix="1"/>
    <xf numFmtId="0" fontId="0" fillId="0" borderId="0" xfId="0" applyNumberFormat="1"/>
    <xf numFmtId="14" fontId="0" fillId="0" borderId="0" xfId="0" applyNumberFormat="1"/>
  </cellXfs>
  <cellStyles count="1">
    <cellStyle name="Normal" xfId="0" builtinId="0"/>
  </cellStyles>
  <dxfs count="4">
    <dxf>
      <numFmt numFmtId="2" formatCode="0.00"/>
    </dxf>
    <dxf>
      <numFmt numFmtId="29" formatCode="mm:ss.0"/>
    </dxf>
    <dxf>
      <numFmt numFmtId="27" formatCode="dd/mm/yyyy\ hh:mm"/>
    </dxf>
    <dxf>
      <numFmt numFmtId="27" formatCode="dd/mm/yyyy\ hh:mm"/>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System Size</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System Size</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945.495703703702" createdVersion="8" refreshedVersion="8" minRefreshableVersion="3" recordCount="4866" xr:uid="{9A1DEEBD-0572-40AD-BF71-29856F53B994}">
  <cacheSource type="worksheet">
    <worksheetSource name="Table3"/>
  </cacheSource>
  <cacheFields count="37">
    <cacheField name="System" numFmtId="0">
      <sharedItems count="1736">
        <s v="XMLCOMMONS"/>
        <s v="XBEAN"/>
        <s v="WW"/>
        <s v="XAP"/>
        <s v="WOOKIE"/>
        <s v="WINK"/>
        <s v="VYSPER"/>
        <s v="XW"/>
        <s v="ZOOKEEPER"/>
        <s v="XERCESC"/>
        <s v="VCL"/>
        <s v="YARN"/>
        <s v="TOMEE"/>
        <s v="WICKET"/>
        <s v="WHIRR"/>
        <s v="YOKO"/>
        <s v="BVAL"/>
        <s v="WAVE"/>
        <s v="UIMA"/>
        <s v="TS"/>
        <s v="TOBAGO"/>
        <s v="ZETACOMP"/>
        <s v="XALANJ"/>
        <s v="VXQUERY"/>
        <s v="VELOCITY"/>
        <s v="XGC"/>
        <s v="XMLRPC"/>
        <s v="XMLBEANS"/>
        <s v="XERCESJ"/>
        <s v="XALANC"/>
        <s v="XERCESP"/>
        <s v="TOMAHAWK"/>
        <s v="WSCOMMONS"/>
        <s v="WSS"/>
        <s v="LABS"/>
        <s v="CLOUDSTACK"/>
        <s v="WSIF"/>
        <s v="VFS"/>
        <s v="TRINIDAD"/>
        <s v="WODEN"/>
        <s v="SM"/>
        <s v="TUSCANY"/>
        <s v="WSRP4J"/>
        <s v="TILES"/>
        <s v="OPENMEETINGS"/>
        <s v="OPENJPA"/>
        <s v="OPENEJB"/>
        <s v="KARAF"/>
        <s v="JUDDI"/>
        <s v="ISIS"/>
        <s v="HDFS"/>
        <s v="HCATALOG"/>
        <s v="HAMA"/>
        <s v="VELTOOLS"/>
        <s v="VALIDATOR"/>
        <s v="TST"/>
        <s v="THRIFT"/>
        <s v="TEZ"/>
        <s v="SQOOP"/>
        <s v="SMX4"/>
        <s v="TRB"/>
        <s v="TORQUEOLD"/>
        <s v="TRANSACTION"/>
        <s v="TIKA"/>
        <s v="SYNCOPE"/>
        <s v="RAVE"/>
        <s v="STANBOL"/>
        <s v="SSHD"/>
        <s v="TAPESTRY"/>
        <s v="TAP5"/>
        <s v="TAJO"/>
        <s v="SYNAPSE"/>
        <s v="STR"/>
        <s v="STDCXX"/>
        <s v="STONEHENGE"/>
        <s v="SOLR"/>
        <s v="SMXCOMP"/>
        <s v="SMX4NMR"/>
        <s v="SMX4KNL"/>
        <s v="STRATOS"/>
        <s v="SLING"/>
        <s v="STORM"/>
        <s v="SHINDIG"/>
        <s v="ROL"/>
        <s v="SIS"/>
        <s v="SHALE"/>
        <s v="RIVER"/>
        <s v="SANDBOX"/>
        <s v="RESOURCES"/>
        <s v="RUNTIME"/>
        <s v="SHIRO"/>
        <s v="OOZIE"/>
        <s v="OFBIZ"/>
        <s v="SENTRY"/>
        <s v="SCOUT"/>
        <s v="QPID"/>
        <s v="SCXML"/>
        <s v="ODE"/>
        <s v="SANTUARIO"/>
        <s v="SANDESHA2C"/>
        <s v="SANDESHA2"/>
        <s v="PROTON"/>
        <s v="PIVOT"/>
        <s v="RAT"/>
        <s v="S4"/>
        <s v="PDFBOX"/>
        <s v="SAMZA"/>
        <s v="OWB"/>
        <s v="OPENNLP"/>
        <s v="RIPPLE"/>
        <s v="RAMPART"/>
        <s v="RAMPARTC"/>
        <s v="PROTOCOLS"/>
        <s v="PROVISIONR"/>
        <s v="PLUTO"/>
        <s v="PIG"/>
        <s v="POOL"/>
        <s v="PORTLETBRIDGE"/>
        <s v="PODLINGNAMESEARCH"/>
        <s v="PB"/>
        <s v="PHOTARK"/>
        <s v="MESOS"/>
        <s v="ORCHESTRA"/>
        <s v="MATH"/>
        <s v="NUTCH"/>
        <s v="MYFACES"/>
        <s v="OLIO"/>
        <s v="MARMOTTA"/>
        <s v="ONAMI"/>
        <s v="OODT"/>
        <s v="OLINGO"/>
        <s v="OGNL"/>
        <s v="MODPYTHON"/>
        <s v="OLTU"/>
        <s v="LUCENE"/>
        <s v="LANG"/>
        <s v="OJB"/>
        <s v="OAK"/>
        <s v="NPANDAY"/>
        <s v="MUSE"/>
        <s v="MIME4J"/>
        <s v="MAPREDUCE"/>
        <s v="MAILBOX"/>
        <s v="OEP"/>
        <s v="OCM"/>
        <s v="ODFTOOLKIT"/>
        <s v="MYFACESTEST"/>
        <s v="MRUNIT"/>
        <s v="MPOM"/>
        <s v="NET"/>
        <s v="MTOMCAT"/>
        <s v="MODELER"/>
        <s v="MFCOMMONS"/>
        <s v="METAMODEL"/>
        <s v="MAHOUT"/>
        <s v="LUCY"/>
        <s v="HIVE"/>
        <s v="LUCENENET"/>
        <s v="MAILET"/>
        <s v="LEGAL"/>
        <s v="LOGCXX"/>
        <s v="LOG4NET"/>
        <s v="LIBCLOUD"/>
        <s v="KAFKA"/>
        <s v="JSPWIKI"/>
        <s v="JSIEVE"/>
        <s v="JCR"/>
        <s v="JCLOUDS"/>
        <s v="INFRA"/>
        <s v="JS2"/>
        <s v="IBATIS"/>
        <s v="JDO"/>
        <s v="JCS"/>
        <s v="JAMES"/>
        <s v="LOG4PHP"/>
        <s v="JENA"/>
        <s v="IVY"/>
        <s v="KNOX"/>
        <s v="LOG4J2"/>
        <s v="IBATISNET"/>
        <s v="KALUMET"/>
        <s v="LOGGING"/>
        <s v="IMAGING"/>
        <s v="JXPATH"/>
        <s v="HTTPCLIENT"/>
        <s v="HBASE"/>
        <s v="JSPF"/>
        <s v="JAXME"/>
        <s v="HELIX"/>
        <s v="JELLY"/>
        <s v="IVYDE"/>
        <s v="JCI"/>
        <s v="JS1"/>
        <s v="JEXL"/>
        <s v="JCRSITE"/>
        <s v="IMAP"/>
        <s v="JDKIM"/>
        <s v="HISE"/>
        <s v="IO"/>
        <s v="IMPERIUS"/>
        <s v="HUPA"/>
        <s v="HTTPDRAFT"/>
        <s v="HIVEMIND"/>
        <s v="INCUBATOR"/>
        <s v="HTTPCORE"/>
        <s v="FLEX"/>
        <s v="HTTPASYNC"/>
        <s v="HDT"/>
        <s v="GSHELL"/>
        <s v="GRFT"/>
        <s v="GIRAPH"/>
        <s v="GERONIMO"/>
        <s v="HARMONY"/>
        <s v="FOP"/>
        <s v="HADOOP"/>
        <s v="FLUME"/>
        <s v="DIRSERVER"/>
        <s v="GERONIMODEVTOOLS"/>
        <s v="GUMP"/>
        <s v="FOR"/>
        <s v="FTPSERVER"/>
        <s v="GORA"/>
        <s v="AIRAVATA"/>
        <s v="FELIX"/>
        <s v="CONNECTORS"/>
        <s v="FILEUPLOAD"/>
        <s v="COLLECTIONS"/>
        <s v="AGILA"/>
        <s v="ACE"/>
        <s v="CASSANDRA"/>
        <s v="ACCUMULO"/>
        <s v="CODEC"/>
        <s v="COCOON3"/>
        <s v="ABDERA"/>
        <s v="COCOON"/>
        <s v="CMIS"/>
        <s v="CAMEL"/>
        <s v="AMBARI"/>
        <s v="CAY"/>
        <s v="COUCHDB"/>
        <s v="DTACLOUD"/>
        <s v="DIRKRB"/>
        <s v="FALCON"/>
        <s v="EXTCDI"/>
        <s v="DOSGI"/>
        <s v="DIRSHARED"/>
        <s v="DIRMINA"/>
        <s v="DRILL"/>
        <s v="DIRECTMEMORY"/>
        <s v="DIRAPI"/>
        <s v="DERBY"/>
        <s v="DIR"/>
        <s v="ESME"/>
        <s v="EMAIL"/>
        <s v="DIRSTUDIO"/>
        <s v="FEDIZ"/>
        <s v="CHUKWA"/>
        <s v="AVRO"/>
        <s v="ATTIC"/>
        <s v="ARIES"/>
        <s v="AMQ"/>
        <s v="EXLBR"/>
        <s v="BUILDR"/>
        <s v="BOOKKEEPER"/>
        <s v="BLUR"/>
        <s v="BIGTOP"/>
        <s v="ETCH"/>
        <s v="CB"/>
        <s v="EXTVAL"/>
        <s v="EMPIREDB"/>
        <s v="EXTSCRIPT"/>
        <s v="EXEC"/>
        <s v="EASYANT"/>
        <s v="CHAIN"/>
        <s v="CELIX"/>
        <s v="BETWIXT"/>
        <s v="BEEHIVE"/>
        <s v="DIGESTER"/>
        <s v="BEANUTILS"/>
        <s v="CLK"/>
        <s v="CLIMATE"/>
        <s v="DORMANT"/>
        <s v="AXIS2C"/>
        <s v="CLI"/>
        <s v="CLEREZZA"/>
        <s v="CLKE"/>
        <s v="AXIS2"/>
        <s v="DROIDS"/>
        <s v="CXF"/>
        <s v="CTAKES"/>
        <s v="CRUNCH"/>
        <s v="DELTASPIKE"/>
        <s v="DDLUTILS"/>
        <s v="DAEMON"/>
        <s v="DAYTRADER"/>
        <s v="DBCP"/>
        <s v="CONFIGURATION"/>
        <s v="DBUTILS"/>
        <s v="CSV"/>
        <s v="CURATOR"/>
        <s v="COMPRESS"/>
        <s v="COMMONSSITE"/>
        <s v="COMDEV"/>
        <s v="AXIS"/>
        <s v="BATIK"/>
        <s v="AWF"/>
        <s v="BSF"/>
        <s v="CACTUS"/>
        <s v="ASYNCWEB"/>
        <s v="APA"/>
        <s v="AMQCPP"/>
        <s v="APLO"/>
        <s v="BCEL"/>
        <s v="AXISCPP"/>
        <s v="ANY23"/>
        <s v="AXIOM"/>
        <s v="AMQNET"/>
        <s v="APOLLO"/>
        <s v="ADDR"/>
        <s v="WADI"/>
        <s v="DACCO"/>
        <s v="CONTINUUM"/>
        <s v="CASTOR"/>
        <s v="JACKSON"/>
        <s v="HYDRACACHE"/>
        <s v="HTCJ"/>
        <s v="HAUS"/>
        <s v="GPARS"/>
        <s v="GLDP"/>
        <s v="GFS"/>
        <s v="MNGECLIPSE"/>
        <s v="GEOT"/>
        <s v="GEOS"/>
        <s v="FABRICTHREE"/>
        <s v="EUREKAJ"/>
        <s v="ENUNCIATE"/>
        <s v="DROOLS"/>
        <s v="DISPL"/>
        <s v="UDIG"/>
        <s v="SYMMETRICDS"/>
        <s v="SONARPLUGINS"/>
        <s v="SONARDOTNT"/>
        <s v="SONAR"/>
        <s v="OPENXMA"/>
        <s v="MRM"/>
        <s v="YFACES"/>
        <s v="XTENLANG"/>
        <s v="XPR"/>
        <s v="XFIRE"/>
        <s v="WAGON"/>
        <s v="TYNAMO"/>
        <s v="SONARIDE"/>
        <s v="XSTR"/>
        <s v="XDP"/>
        <s v="WAFFLE"/>
        <s v="SUREFIRE"/>
        <s v="XLITE"/>
        <s v="XSITE"/>
        <s v="SVNA"/>
        <s v="SONARJAVA"/>
        <s v="TRAILS"/>
        <s v="XDOCLET"/>
        <s v="WSTX"/>
        <s v="MILYN"/>
        <s v="SCM"/>
        <s v="JRUBY"/>
        <s v="PLX"/>
        <s v="TQL"/>
        <s v="TIMTAM"/>
        <s v="SWIZZLE"/>
        <s v="STAX"/>
        <s v="RVM"/>
        <s v="STAXMATE"/>
        <s v="PREON"/>
        <s v="PLATYPUS"/>
        <s v="MULTIVERSE"/>
        <s v="SONARJNKNS"/>
        <s v="SETPOINT"/>
        <s v="NMAVEN"/>
        <s v="NANO"/>
        <s v="MPCLOVER"/>
        <s v="MWEBSTART"/>
        <s v="MSHITTY"/>
        <s v="MSELENIUM"/>
        <s v="MRP"/>
        <s v="REDBACK"/>
        <s v="QUAERE"/>
        <s v="MVEL"/>
        <s v="QDOX"/>
        <s v="PROM"/>
        <s v="PLXCOMP"/>
        <s v="SERVICECONDUIT"/>
        <s v="MSKINS"/>
        <s v="MSITE"/>
        <s v="PLXUTILS"/>
        <s v="MWAR"/>
        <s v="MSHARED"/>
        <s v="MRRESOURCES"/>
        <s v="MTRUEZIP"/>
        <s v="MUNIX"/>
        <s v="MPMD"/>
        <s v="PLJ"/>
        <s v="PICO"/>
        <s v="PERFFORJ"/>
        <s v="MRAR"/>
        <s v="MWAS"/>
        <s v="NEO"/>
        <s v="OAUTHSS"/>
        <s v="MPA"/>
        <s v="MVERSIONS"/>
        <s v="MXMLBEANS"/>
        <s v="MWEBLOGIC"/>
        <s v="MNG"/>
        <s v="MSQL"/>
        <s v="MTAGLIST"/>
        <s v="MSOURCES"/>
        <s v="MSONAR"/>
        <s v="MSANDBOX"/>
        <s v="MRPM"/>
        <s v="MSHADE"/>
        <s v="MPTEST"/>
        <s v="MRMIC"/>
        <s v="MPH"/>
        <s v="MPDF"/>
        <s v="MRELEASE"/>
        <s v="MOJO"/>
        <s v="MRESOURCES"/>
        <s v="MRETRO"/>
        <s v="MPIR"/>
        <s v="MPIDEA"/>
        <s v="MODELLO"/>
        <s v="MPXDOC"/>
        <s v="MPWAR"/>
        <s v="MPLUGIN"/>
        <s v="MPPDF"/>
        <s v="MPSCM"/>
        <s v="MPMULTIPROJECT"/>
        <s v="MPCHECKSTYLE"/>
        <s v="MNGFAQ"/>
        <s v="MPECLIPSE"/>
        <s v="MPEAR"/>
        <s v="MPJAR"/>
        <s v="MPJAVADOC"/>
        <s v="MPDASHBOARD"/>
        <s v="MPCRUISECONTROL"/>
        <s v="MPCHANGELOG"/>
        <s v="MPARTIFACT"/>
        <s v="MOPENJPA"/>
        <s v="MAVENUPLOAD"/>
        <s v="MODFORJ"/>
        <s v="MNGBOOK"/>
        <s v="MNBMODULE"/>
        <s v="MERCURY"/>
        <s v="MNGSITE"/>
        <s v="MBUILDHELPER"/>
        <s v="MHIBERNATE"/>
        <s v="MGROOVY"/>
        <s v="MINDEXER"/>
        <s v="MEV"/>
        <s v="MJAVACC"/>
        <s v="MJAR"/>
        <s v="MJAVADOC"/>
        <s v="MINVOKER"/>
        <s v="MCHANGES"/>
        <s v="MJS"/>
        <s v="MJBOSS"/>
        <s v="MKEYTOOL"/>
        <s v="MJNCSS"/>
        <s v="MINSTALL"/>
        <s v="MLICENSE"/>
        <s v="MJSPC"/>
        <s v="MJAXB"/>
        <s v="MJBOSSPACK"/>
        <s v="MFINDBUGS"/>
        <s v="MFITNESSE"/>
        <s v="MEVENIDE"/>
        <s v="MENFORCER"/>
        <s v="KOLJA"/>
        <s v="MDEPLOY"/>
        <s v="MCOMPILER"/>
        <s v="MCOBERTURA"/>
        <s v="MCHECKSTYLE"/>
        <s v="MGWT"/>
        <s v="MIDEA"/>
        <s v="MGPG"/>
        <s v="MEXEC"/>
        <s v="MDWEB"/>
        <s v="MDOAP"/>
        <s v="MDEP"/>
        <s v="MASSEMBLY"/>
        <s v="MCASTOR"/>
        <s v="MECLIPSE"/>
        <s v="MAP"/>
        <s v="MANTTASKS"/>
        <s v="LIVETRIBE"/>
        <s v="MEJB"/>
        <s v="MCLEAN"/>
        <s v="MCHRONOS"/>
        <s v="MBUILDNUM"/>
        <s v="MEAR"/>
        <s v="IZPACK"/>
        <s v="MCHANGELOG"/>
        <s v="MCLIRR"/>
        <s v="MAVEN"/>
        <s v="MCASSANDRA"/>
        <s v="MAXISTOOLS"/>
        <s v="JXR"/>
        <s v="MAVENPROXY"/>
        <s v="MAPPASM"/>
        <s v="MAPFACES"/>
        <s v="MASPECTJ"/>
        <s v="MANT"/>
        <s v="MANTRUN"/>
        <s v="MANIMALSNIFFER"/>
        <s v="LINGO"/>
        <s v="JTESTR"/>
        <s v="JAXEN"/>
        <s v="GROOVY"/>
        <s v="JBEHAVE"/>
        <s v="GRIFFON"/>
        <s v="GRAILS"/>
        <s v="GUMTREE"/>
        <s v="GREPO"/>
        <s v="GRECLIPSE"/>
        <s v="JANINO"/>
        <s v="IDEACLEARCASE"/>
        <s v="GRAILSPLUGINS"/>
        <s v="JAVANCSS"/>
        <s v="GMOD"/>
        <s v="GMAVEN"/>
        <s v="DYNJS"/>
        <s v="DC"/>
        <s v="ESPER"/>
        <s v="GFX"/>
        <s v="FEST"/>
        <s v="GEB"/>
        <s v="DOXIA"/>
        <s v="GEO"/>
        <s v="GEOBATCH"/>
        <s v="DFORMS"/>
        <s v="GANT"/>
        <s v="COCACHE"/>
        <s v="EASYMOCK"/>
        <s v="DOXIATOOLS"/>
        <s v="DOXIASITETOOLS"/>
        <s v="CARGO"/>
        <s v="BOO"/>
        <s v="CUANTO"/>
        <s v="CONSTELLATION"/>
        <s v="CHEN"/>
        <s v="CBUILDS"/>
        <s v="CAKE"/>
        <s v="BP"/>
        <s v="BTM"/>
        <s v="ACT"/>
        <s v="AW"/>
        <s v="BERKANO"/>
        <s v="ARCHETYPE"/>
        <s v="HV"/>
        <s v="HSEARCH"/>
        <s v="HHH"/>
        <s v="HBX"/>
        <s v="HB"/>
        <s v="EJB"/>
        <s v="ANN"/>
        <s v="WEBSITE"/>
        <s v="METAGEN"/>
        <s v="OGM"/>
        <s v="JPA"/>
        <s v="HVAL"/>
        <s v="HSHARDS"/>
        <s v="HCANN"/>
        <s v="HQLPARSER"/>
        <s v="BVTCK"/>
        <s v="TORQUE"/>
        <s v="JBIDE"/>
        <s v="JBESB"/>
        <s v="JBEPP"/>
        <s v="JBADMCON"/>
        <s v="IMMUTANT"/>
        <s v="JBEE"/>
        <s v="JBDS"/>
        <s v="JBANN"/>
        <s v="GTNPORTAL"/>
        <s v="GUVNORSOA"/>
        <s v="GUVNOR"/>
        <s v="JBSEAM"/>
        <s v="GTNMOP"/>
        <s v="GPD"/>
        <s v="FORGE"/>
        <s v="EXOJCR"/>
        <s v="ENTESB"/>
        <s v="EJBTHREE"/>
        <s v="BPMC"/>
        <s v="JBJCA"/>
        <s v="BLACKTIE"/>
        <s v="BGBUILD"/>
        <s v="AS7"/>
        <s v="ARQGRA"/>
        <s v="AESH"/>
        <s v="AEROGEAR"/>
        <s v="JBINSTALL"/>
        <s v="RF"/>
        <s v="TEIIDDES"/>
        <s v="TEIID"/>
        <s v="SWITCHYARD"/>
        <s v="SOA"/>
        <s v="SECURITY"/>
        <s v="RTGOV"/>
        <s v="XNIO"/>
        <s v="WISE"/>
        <s v="WFLY"/>
        <s v="WELD"/>
        <s v="WBRI"/>
        <s v="WELDX"/>
        <s v="WELDINT"/>
        <s v="SRAMP"/>
        <s v="SOAG"/>
        <s v="TTALE"/>
        <s v="TOOLSDOC"/>
        <s v="UNDERTOW"/>
        <s v="WFK2"/>
        <s v="STEAM"/>
        <s v="ORG"/>
        <s v="SOLDER"/>
        <s v="TOHU"/>
        <s v="SASL"/>
        <s v="RFSBOX"/>
        <s v="SHRINKWRAP"/>
        <s v="SEAMSECURITY"/>
        <s v="RFPL"/>
        <s v="SAVARA"/>
        <s v="SRAMPUI"/>
        <s v="SHRINKDESC"/>
        <s v="RIFTSAW"/>
        <s v="SF"/>
        <s v="SEAMREST"/>
        <s v="SEAMWICKET"/>
        <s v="SNOWDROP"/>
        <s v="SHRINKRES"/>
        <s v="SEAMREPORTS"/>
        <s v="SEAMREMOTING"/>
        <s v="SEAMSOCIAL"/>
        <s v="SEAMINTL"/>
        <s v="SEAMFACES"/>
        <s v="SEAMPERSIST"/>
        <s v="SEAMMAIL"/>
        <s v="SEAMJMS"/>
        <s v="SEAM"/>
        <s v="SEAMCRON"/>
        <s v="SCRIBBLE"/>
        <s v="SCALATE"/>
        <s v="RAILO"/>
        <s v="PBR"/>
        <s v="PLFED"/>
        <s v="MR"/>
        <s v="MB"/>
        <s v="PLINK2"/>
        <s v="MODULES"/>
        <s v="MODCLUSTER"/>
        <s v="MODE"/>
        <s v="MIGR"/>
        <s v="OSJC"/>
        <s v="MPJDOCBOOK"/>
        <s v="RESTEASY"/>
        <s v="PLINK"/>
        <s v="PLIDM"/>
        <s v="REMJMX"/>
        <s v="REM3"/>
        <s v="LOGTOOL"/>
        <s v="PCACHE"/>
        <s v="JBWS"/>
        <s v="PLANNER"/>
        <s v="PRESSGANG"/>
        <s v="KOSMOS"/>
        <s v="JGRP"/>
        <s v="MSC"/>
        <s v="JBXB"/>
        <s v="LIVEOAK"/>
        <s v="NETTY"/>
        <s v="JOPR"/>
        <s v="KEYCLOAK"/>
        <s v="JBTM"/>
        <s v="JDF"/>
        <s v="JBSHOTOKU"/>
        <s v="JSFUNIT"/>
        <s v="MOP"/>
        <s v="MODETOOLS"/>
        <s v="LOGMGR"/>
        <s v="JBWIKI"/>
        <s v="JBVFS"/>
        <s v="JBTIS"/>
        <s v="JBWEB"/>
        <s v="JBSER"/>
        <s v="JBRULES"/>
        <s v="JBPORTAL"/>
        <s v="JBSSO"/>
        <s v="JBPM"/>
        <s v="JBPAPP6"/>
        <s v="JBPAPP"/>
        <s v="JBOSGI"/>
        <s v="JBNET"/>
        <s v="JBREM"/>
        <s v="JBPROFILER"/>
        <s v="JBMETA"/>
        <s v="JBID"/>
        <s v="JBLAB"/>
        <s v="JBREFLECT"/>
        <s v="JBNMAN"/>
        <s v="JBMICROCONT"/>
        <s v="JBFORUMS"/>
        <s v="JBMESSAGING"/>
        <s v="JBMDR"/>
        <s v="JBMAIL"/>
        <s v="JBEWS"/>
        <s v="JBKERNEL"/>
        <s v="JBNATIVE"/>
        <s v="JBNAME"/>
        <s v="JBNADM"/>
        <s v="JBMAR"/>
        <s v="JBMAN"/>
        <s v="JBLOGGING"/>
        <s v="JBJMX"/>
        <s v="JBJPA"/>
        <s v="JBDEPLOY"/>
        <s v="JBCACHE"/>
        <s v="JBBENCH"/>
        <s v="JBAS"/>
        <s v="JBAOP"/>
        <s v="JBCL"/>
        <s v="FMC"/>
        <s v="ISPN"/>
        <s v="JBEAP"/>
        <s v="HORNETQ"/>
        <s v="ECLIPSE"/>
        <s v="JBDOCS"/>
        <s v="CDITCK"/>
        <s v="JBCLUSTER"/>
        <s v="JBBUILD"/>
        <s v="JBCOMMON"/>
        <s v="EMBJOPR"/>
        <s v="DTGOV"/>
        <s v="CIRRAS"/>
        <s v="JBBOOT"/>
        <s v="JBBLOG"/>
        <s v="JBASPECT"/>
        <s v="JBASMP"/>
        <s v="JBASM"/>
        <s v="ESB"/>
        <s v="ENTMQ"/>
        <s v="ARQ"/>
        <s v="AGJS"/>
        <s v="HAL"/>
        <s v="HRCPP"/>
        <s v="HQ"/>
        <s v="GTNPC"/>
        <s v="GRAVEL"/>
        <s v="ERRAI"/>
        <s v="ENVERS"/>
        <s v="CAPEDWARF"/>
        <s v="JASSIST"/>
        <s v="BRMS"/>
        <s v="GTNWSRP"/>
        <s v="AGSEC"/>
        <s v="HIBERNATE"/>
        <s v="AGDROID"/>
        <s v="GTNWCI"/>
        <s v="GADGETS"/>
        <s v="FUSEFORGE"/>
        <s v="GTNMGMT"/>
        <s v="FORGEPLUGINS"/>
        <s v="EMB"/>
        <s v="DESIGN"/>
        <s v="EJBCLIENT"/>
        <s v="EJBBOOK"/>
        <s v="EDG"/>
        <s v="CDI"/>
        <s v="BYTEMAN"/>
        <s v="BUILDTRK"/>
        <s v="ASPATCH"/>
        <s v="BPEL"/>
        <s v="AGPUSH"/>
        <s v="AGOVA"/>
        <s v="ARQRUSH"/>
        <s v="AJSF"/>
        <s v="ANDIAMO"/>
        <s v="AGSMPLPUSH"/>
        <s v="AGIOS"/>
        <s v="XD"/>
        <s v="INT"/>
        <s v="IDE"/>
        <s v="GREENHOUSE"/>
        <s v="ANDROID"/>
        <s v="SWS"/>
        <s v="SPRNET"/>
        <s v="OSGI"/>
        <s v="SPR"/>
        <s v="SEC"/>
        <s v="SWF"/>
        <s v="INTEXT"/>
        <s v="SHDP"/>
        <s v="LDAP"/>
        <s v="DATAJPA"/>
        <s v="SPRNETREST"/>
        <s v="DATAGRAPH"/>
        <s v="DATACMNS"/>
        <s v="BATCH"/>
        <s v="AMQP"/>
        <s v="MOD"/>
        <s v="INTSCALA"/>
        <s v="SLICE"/>
        <s v="DATASOLR"/>
        <s v="SGF"/>
        <s v="SJC"/>
        <s v="DATAMONGO"/>
        <s v="SOCIALFB"/>
        <s v="SESPRINGPYTHONPY"/>
        <s v="SESPRINGACTIONSCRIPTAS"/>
        <s v="SEDBFO"/>
        <s v="BATCHADM"/>
        <s v="SOCIALTW"/>
        <s v="SOCIAL"/>
        <s v="SES"/>
        <s v="SETHREADNET"/>
        <s v="MOBILE"/>
        <s v="DATAJDBC"/>
        <s v="SECOAUTH"/>
        <s v="SESURF"/>
        <s v="INTSAMPLES"/>
        <s v="SHL"/>
        <s v="DATACOUCH"/>
        <s v="SOCIALLI"/>
        <s v="DATAREDIS"/>
        <s v="DATACASS"/>
        <s v="GRADLE"/>
        <s v="DATAREST"/>
        <s v="DATAES"/>
        <s v="ROO"/>
        <s v="RCP"/>
        <s v="ROOFLEX"/>
        <s v="DEVELOPER"/>
        <s v="DM"/>
        <s v="REPO"/>
        <s v="USERGRID"/>
        <s v="NEXUS"/>
        <s v="MXNET"/>
        <s v="ALOY"/>
        <s v="APSTUD"/>
        <s v="TIDOC"/>
        <s v="CLOV"/>
        <s v="CWD"/>
        <s v="FE"/>
        <s v="JRASERVER"/>
        <s v="JSWCLOUD"/>
        <s v="JSWSERVER"/>
        <s v="BAM"/>
        <s v="CONFCLOUD"/>
        <s v="CONFSERVER"/>
        <s v="STL"/>
        <s v="IS"/>
        <s v="BE"/>
        <s v="INDY"/>
        <s v="FAB"/>
        <s v="DURACLOUD"/>
        <s v="COMPASS"/>
        <s v="CXX"/>
        <s v="JAVA"/>
        <s v="EVG"/>
        <s v="MDL"/>
        <s v="APIKIT"/>
        <s v="MULE"/>
        <s v="TISTUD"/>
        <s v="TIMOB"/>
        <s v="JRACLOUD"/>
        <s v="DNN"/>
        <s v="SERVER"/>
        <s v="AA"/>
        <s v="AAH"/>
        <s v="AAPRFE"/>
        <s v="ACA"/>
        <s v="ACM"/>
        <s v="AF"/>
        <s v="AG"/>
        <s v="AGENT"/>
        <s v="AMQDOC"/>
        <s v="ANA"/>
        <s v="API"/>
        <s v="APIMAN"/>
        <s v="APPAI"/>
        <s v="APPSVC"/>
        <s v="AUTH"/>
        <s v="BUILD"/>
        <s v="BXMSDOC"/>
        <s v="CCO"/>
        <s v="CEQ"/>
        <s v="CFE"/>
        <s v="CGW"/>
        <s v="CHE"/>
        <s v="CLAIRDEV"/>
        <s v="CLID"/>
        <s v="CLOUD"/>
        <s v="CM"/>
        <s v="CMCS"/>
        <s v="CMLK"/>
        <s v="CMP"/>
        <s v="CMTOOL"/>
        <s v="CNRDOC"/>
        <s v="CNV"/>
        <s v="COCKPIT"/>
        <s v="COMPOSER"/>
        <s v="CONSOLE"/>
        <s v="COO"/>
        <s v="CORS"/>
        <s v="COST"/>
        <s v="COS"/>
        <s v="CPE"/>
        <s v="CRW"/>
        <s v="CSB"/>
        <s v="CS"/>
        <s v="DBAAS"/>
        <s v="DBZ"/>
        <s v="DIRSRV"/>
        <s v="DMR"/>
        <s v="EAPDOC"/>
        <s v="ELYEE"/>
        <s v="ELYWEB"/>
        <s v="ELY"/>
        <s v="ENTMQBR"/>
        <s v="ENTMQCL"/>
        <s v="ENTMQIC"/>
        <s v="ENTMQMAAS"/>
        <s v="ENTMQST"/>
        <s v="ENTSBT"/>
        <s v="ENTVTX"/>
        <s v="ETCD"/>
        <s v="FAI"/>
        <s v="FDP"/>
        <s v="FLPATH"/>
        <s v="FUSEDOC"/>
        <s v="FUSETOOLS"/>
        <s v="GITOPS"/>
        <s v="GRPA"/>
        <s v="HAWKULAR"/>
        <s v="HAWNG"/>
        <s v="HCCDDF"/>
        <s v="HCIDOCS"/>
        <s v="HELM"/>
        <s v="HMS"/>
        <s v="HOSTEDCP"/>
        <s v="INSTALLER"/>
        <s v="IR"/>
        <s v="JANDEX"/>
        <s v="JBCS"/>
        <s v="JBERET"/>
        <s v="JDG"/>
        <s v="JKNS"/>
        <s v="JWS"/>
        <s v="KATA"/>
        <s v="KFLUXUI"/>
        <s v="KIECLOUD"/>
        <s v="KOGITO"/>
        <s v="LOG"/>
        <s v="MAISTRA"/>
        <s v="MCO"/>
        <s v="MDC"/>
        <s v="MGDAPI"/>
        <s v="MGDOBR"/>
        <s v="MGDSR"/>
        <s v="MGDSTRM"/>
        <s v="MGDX"/>
        <s v="MIG"/>
        <s v="MON"/>
        <s v="MTA"/>
        <s v="MTV"/>
        <s v="MULTIARCH"/>
        <s v="NE"/>
        <s v="NETOBSERV"/>
        <s v="NHE"/>
        <s v="NP"/>
        <s v="OADP"/>
        <s v="OBSDA"/>
        <s v="OBSDOCS"/>
        <s v="OCMUI"/>
        <s v="OCPBUGS"/>
        <s v="OCPBUILD"/>
        <s v="OCPCLOUD"/>
        <s v="OCPNODE"/>
        <s v="OCPPLAN"/>
        <s v="OCPSTRAT"/>
        <s v="ODC"/>
        <s v="ODH"/>
        <s v="OKD"/>
        <s v="OPCT"/>
        <s v="OPECO"/>
        <s v="OPENJDK"/>
        <s v="OPNET"/>
        <s v="OPRUN"/>
        <s v="OSASINFRA"/>
        <s v="OSPK8"/>
        <s v="OSPRH"/>
        <s v="OSSM"/>
        <s v="OTA"/>
        <s v="OU"/>
        <s v="PD"/>
        <s v="PODAUTO"/>
        <s v="PROJQUAY"/>
        <s v="PSAP"/>
        <s v="PTL"/>
        <s v="QDOCS"/>
        <s v="QUARKUS"/>
        <s v="RDO"/>
        <s v="RFE"/>
        <s v="RHBK"/>
        <s v="RHBOP"/>
        <s v="RHBPMS"/>
        <s v="RHCLOUD"/>
        <s v="RHDEVDOCS"/>
        <s v="RHDM"/>
        <s v="RHELC"/>
        <s v="RHELDOCS"/>
        <s v="RHEL"/>
        <s v="RHIDP"/>
        <s v="RHINENG"/>
        <s v="RHODS"/>
        <s v="RHPAM"/>
        <s v="RHSSO"/>
        <s v="RUN"/>
        <s v="SAT"/>
        <s v="SBXBUG"/>
        <s v="SB"/>
        <s v="SDN"/>
        <s v="SDSTRAT"/>
        <s v="SECDATA"/>
        <s v="SKUPPER"/>
        <s v="SO"/>
        <s v="SPLAT"/>
        <s v="SRVKP"/>
        <s v="SRVLOGIC"/>
        <s v="SSLNTV"/>
        <s v="STOR"/>
        <s v="SWATCH"/>
        <s v="SWSQE"/>
        <s v="TACKLE"/>
        <s v="TEST"/>
        <s v="THREESCALE"/>
        <s v="TRACING"/>
        <s v="TRT"/>
        <s v="USHIFT"/>
        <s v="VIRTSTRAT"/>
        <s v="WEJBHTTP"/>
        <s v="WFARQ"/>
        <s v="WFCC"/>
        <s v="WFCOM"/>
        <s v="WFCORE"/>
        <s v="WFDISC"/>
        <s v="WFMP"/>
        <s v="WFNC"/>
        <s v="WFSSL"/>
        <s v="WFTC"/>
        <s v="WFWIP"/>
        <s v="WINC"/>
        <s v="WINDUPRULE"/>
        <s v="WINDUP"/>
        <s v="WRKLDS"/>
        <s v="WTO"/>
        <s v="WAGB"/>
        <s v="STS"/>
        <s v="DATALDAP"/>
        <s v="DATAKV"/>
        <s v="DATAGEODE"/>
        <s v="OSSRH"/>
        <s v="MVNCENTRAL"/>
        <s v="DX"/>
        <s v="OPEN"/>
        <s v="YAFT"/>
        <s v="TXB"/>
        <s v="TIME"/>
        <s v="TII"/>
        <s v="SMS"/>
        <s v="SLIB"/>
        <s v="SKE"/>
        <s v="SCO"/>
        <s v="SAK"/>
        <s v="QUALTRICS"/>
        <s v="QNA"/>
        <s v="PROD"/>
        <s v="NFS"/>
        <s v="MAPS"/>
        <s v="GRBK"/>
        <s v="GM"/>
        <s v="GAL"/>
        <s v="FARM"/>
        <s v="EVALSYS"/>
        <s v="DOCS"/>
        <s v="DASH"/>
        <s v="CLOG"/>
        <s v="CHK"/>
        <s v="BW"/>
        <s v="BBB"/>
        <s v="USMINT"/>
        <s v="THORN"/>
        <s v="TEIIDWEBTL"/>
        <s v="TEIIDWEBCN"/>
        <s v="TEIIDSB"/>
        <s v="RHOSPDOC"/>
        <s v="RHMWINT"/>
        <s v="RHD"/>
        <s v="RHBRMS"/>
        <s v="POL"/>
        <s v="OSSMDOC"/>
        <s v="OSDK"/>
        <s v="OLM"/>
        <s v="NOTIF"/>
        <s v="MBT"/>
        <s v="JBTHR"/>
        <s v="IPROTO"/>
        <s v="HRJS"/>
        <s v="HOR"/>
        <s v="HAC"/>
        <s v="FUSEJON"/>
        <s v="FH"/>
        <s v="ERT"/>
        <s v="ERDEMO"/>
        <s v="DEVEX"/>
        <s v="DASHBUILDE"/>
        <s v="CPDEVOPS"/>
        <s v="COVIDSAFE"/>
        <s v="CDK"/>
        <s v="ARMOCP"/>
        <s v="APPDUX"/>
        <s v="QTWEBSITE"/>
        <s v="QTWB"/>
        <s v="QTVSADDINBUG"/>
        <s v="QTSOLBUG"/>
        <s v="QTQAINFRA"/>
        <s v="QTMOBILITY"/>
        <s v="QTMCU"/>
        <s v="QTJIRA"/>
        <s v="QTIFW"/>
        <s v="QTCREATORBUG"/>
        <s v="QTBUG"/>
        <s v="QT3DS"/>
        <s v="QSR"/>
        <s v="QDS"/>
        <s v="QBS"/>
        <s v="PYSIDE"/>
        <s v="COIN"/>
        <s v="AUTOSUITE"/>
        <s v="WT"/>
        <s v="VSCODE"/>
        <s v="TOOLS"/>
        <s v="SWIFT"/>
        <s v="SPARK"/>
        <s v="RUST"/>
        <s v="RUBY"/>
        <s v="PYTHON"/>
        <s v="PHPLIB"/>
        <s v="PHPC"/>
        <s v="NODE"/>
        <s v="MOTOR"/>
        <s v="MONGOSH"/>
        <s v="MONGOID"/>
        <s v="MONGOCRYPT"/>
        <s v="GODRIVER"/>
        <s v="DRIVERS"/>
        <s v="DAG"/>
        <s v="CSHARP"/>
        <s v="CDRIVER"/>
        <s v="WEB"/>
        <s v="REALMS"/>
        <s v="MCPE"/>
        <s v="MCL"/>
        <s v="MCD"/>
        <s v="MCCE"/>
        <s v="MC"/>
        <s v="BDS"/>
        <s v="IMFC"/>
        <s v="IJBI"/>
        <s v="ID"/>
        <s v="ICS"/>
        <s v="ICC"/>
        <s v="CONJ"/>
        <s v="CONCPP"/>
        <s v="CONC"/>
        <s v="MDEV"/>
        <s v="ODBC"/>
        <s v="MXS"/>
        <s v="MDBF"/>
        <s v="MCOL"/>
        <s v="CONPY"/>
        <s v="CONJS"/>
        <s v="WEBHOOKS"/>
        <s v="VOTE"/>
        <s v="VHS"/>
        <s v="VCACHE"/>
        <s v="UPM"/>
        <s v="SVN"/>
        <s v="STRM"/>
        <s v="SPFE"/>
        <s v="SPEAKEASY"/>
        <s v="SOY"/>
        <s v="SNIP"/>
        <s v="SELENIUM"/>
        <s v="SCANNER"/>
        <s v="SAL"/>
        <s v="REST"/>
        <s v="REFAPP"/>
        <s v="RAB"/>
        <s v="PTRUNNER"/>
        <s v="PRETTY"/>
        <s v="PLVS"/>
        <s v="PLUGWEB"/>
        <s v="PLUG"/>
        <s v="PLE"/>
        <s v="PLATFORM"/>
        <s v="PL"/>
        <s v="OAUTH"/>
        <s v="MPJC"/>
        <s v="MJF"/>
        <s v="LESS"/>
        <s v="JWSP"/>
        <s v="JTOOL"/>
        <s v="JSDECO"/>
        <s v="JRTE"/>
        <s v="JRJC"/>
        <s v="JPERF"/>
        <s v="JICAL"/>
        <s v="JDDAP"/>
        <s v="JCHART"/>
        <s v="JCAL"/>
        <s v="HACK"/>
        <s v="FRGE"/>
        <s v="FP"/>
        <s v="FISH"/>
        <s v="FI"/>
        <s v="FASTDEV"/>
        <s v="EVENT"/>
        <s v="DEVBOX"/>
        <s v="CSUR"/>
        <s v="CSE"/>
        <s v="CPSP"/>
        <s v="CPC"/>
        <s v="CHA"/>
        <s v="CE"/>
        <s v="CACHE"/>
        <s v="BROWSERS"/>
        <s v="AUI"/>
        <s v="ATST"/>
        <s v="ATR"/>
        <s v="ATLASSDK"/>
        <s v="ASAP"/>
        <s v="APL"/>
        <s v="AO"/>
        <s v="AMPS"/>
        <s v="AMKT"/>
        <s v="ADGF"/>
        <s v="ACSPRING"/>
        <s v="ACJS"/>
        <s v="ACJIRA"/>
        <s v="ACEJS"/>
        <s v="ACCESS"/>
        <s v="ACC"/>
        <s v="AC"/>
        <s v="ABD"/>
        <s v="SRCTREEWIN"/>
        <s v="SRCTREE"/>
        <s v="SER"/>
        <s v="SCALE"/>
        <s v="JWMCLOUD"/>
        <s v="JSDSERVER"/>
        <s v="JSDCLOUD"/>
        <s v="JPOSERVER"/>
        <s v="JIRAAUTOSERVER"/>
        <s v="I18N"/>
        <s v="CRUC"/>
        <s v="BSERV"/>
        <s v="BCLOUD"/>
        <s v="TCAP"/>
        <s v="RTFACT"/>
        <s v="NMAP"/>
        <s v="JUX"/>
        <s v="HAP"/>
        <s v="GAP"/>
        <s v="BI"/>
        <s v="BAP"/>
        <s v="DAOS"/>
        <s v="CART"/>
        <s v="TX"/>
        <s v="IA"/>
        <s v="GRID"/>
        <s v="FGJ"/>
        <s v="FABP"/>
        <s v="FABN"/>
        <s v="FABJ"/>
        <s v="FABG"/>
        <s v="FABCT"/>
        <s v="FABCN"/>
        <s v="FABCJ"/>
        <s v="FABCAG"/>
        <s v="FABC"/>
        <s v="FABB"/>
        <s v="BESU"/>
        <s v="ZEPPELIN"/>
        <s v="YUNIKORN"/>
        <s v="YETUS"/>
        <s v="XMLSCHEMA"/>
        <s v="WHIMSY"/>
        <s v="WEEX"/>
        <s v="WAYANG"/>
        <s v="UNOMI"/>
        <s v="TWILL"/>
        <s v="TUWENI"/>
        <s v="TRAINING"/>
        <s v="TRAFODION"/>
        <s v="TOREE"/>
        <s v="TM"/>
        <s v="TINKERPOP"/>
        <s v="TEXT"/>
        <s v="TEPHRA"/>
        <s v="TC"/>
        <s v="TAVERNA"/>
        <s v="TAMAYA"/>
        <s v="SYSTEMDS"/>
        <s v="SUBMARINE"/>
        <s v="STREAMS"/>
        <s v="STREAMPIPES"/>
        <s v="STEVE"/>
        <s v="STATISTICS"/>
        <s v="SPOT"/>
        <s v="SOAP"/>
        <s v="SLIDER"/>
        <s v="SIRONA"/>
        <s v="SINGA"/>
        <s v="SERF"/>
        <s v="SEDONA"/>
        <s v="SDAP"/>
        <s v="SCIMPLE"/>
        <s v="SCB"/>
        <s v="SAMOA"/>
        <s v="S2GRAPH"/>
        <s v="RYA"/>
        <s v="ROCKETMQ"/>
        <s v="RNG"/>
        <s v="REEF"/>
        <s v="RATIS"/>
        <s v="RANGER"/>
        <s v="QUICKSTEP"/>
        <s v="QPIDJMS"/>
        <s v="QPIDIT"/>
        <s v="PYLUCENE"/>
        <s v="POLYGENE"/>
        <s v="PNIX"/>
        <s v="PLC4X"/>
        <s v="PIRK"/>
        <s v="PIO"/>
        <s v="PHOENIX"/>
        <s v="PARQUET"/>
        <s v="ORC"/>
        <s v="OPENOFFICE"/>
        <s v="OMID"/>
        <s v="NUMBERS"/>
        <s v="NLPCRAFT"/>
        <s v="NIFIREG"/>
        <s v="NIFI"/>
        <s v="NETBEANSINFRA"/>
        <s v="NETBEANS"/>
        <s v="NEMO"/>
        <s v="MYRIAD"/>
        <s v="MYNEWTDOC"/>
        <s v="MWRAPPER"/>
        <s v="MVERIFIER"/>
        <s v="MTOOLCHAINS"/>
        <s v="MSCMPUB"/>
        <s v="MRQL"/>
        <s v="MRESOLVER"/>
        <s v="MREPOSITORY"/>
        <s v="MPT"/>
        <s v="MPLUGINTESTING"/>
        <s v="MNEMONIC"/>
        <s v="MLINKCHECK"/>
        <s v="MJLINK"/>
        <s v="MJARSIGNER"/>
        <s v="MINIFICPP"/>
        <s v="MINIFI"/>
        <s v="MILAGRO"/>
        <s v="METRON"/>
        <s v="MEECROWAVE"/>
        <s v="MDOCCK"/>
        <s v="MAVIBOT"/>
        <s v="MASFRES"/>
        <s v="MARVIN"/>
        <s v="MARCHETYPES"/>
        <s v="MADLIB"/>
        <s v="MACR"/>
        <s v="LIVY"/>
        <s v="LIMINAL"/>
        <s v="LENS"/>
        <s v="KYLIN"/>
        <s v="KUDU"/>
        <s v="JUNEAU"/>
        <s v="JOSHUA"/>
        <s v="JOHNZON"/>
        <s v="JCRVLT"/>
        <s v="JCRRMI"/>
        <s v="IOTDB"/>
        <s v="IOTA"/>
        <s v="INLONG"/>
        <s v="IMPALA"/>
        <s v="IGNITE"/>
        <s v="HUDI"/>
        <s v="HTRACE"/>
        <s v="HORN"/>
        <s v="HOP"/>
        <s v="HIVEMALL"/>
        <s v="HDDS"/>
        <s v="HAWQ"/>
        <s v="GUACAMOLE"/>
        <s v="GRIFFIN"/>
        <s v="GOSSIP"/>
        <s v="GOBBLIN"/>
        <s v="GEOMETRY"/>
        <s v="GEODE"/>
        <s v="GEARPUMP"/>
        <s v="FUNCTOR"/>
        <s v="FREEMARKER"/>
        <s v="FLINK"/>
        <s v="FLAGON"/>
        <s v="FINERACT"/>
        <s v="FINCN"/>
        <s v="FC"/>
        <s v="EDGENT"/>
        <s v="EAGLE"/>
        <s v="DUBBO"/>
        <s v="DMAP"/>
        <s v="DL"/>
        <s v="DISPATCH"/>
        <s v="DI"/>
        <s v="DATALAB"/>
        <s v="DATAFU"/>
        <s v="DAFFODIL"/>
        <s v="CXFXJC"/>
        <s v="CRYPTO"/>
        <s v="CRAIL"/>
        <s v="COR"/>
        <s v="COMMONSRDF"/>
        <s v="CLOWNFISH"/>
        <s v="CHAINSAW"/>
        <s v="CARBONDATA"/>
        <s v="CALCITE"/>
        <s v="BROOKLYN"/>
        <s v="BEAM"/>
        <s v="BATCHEE"/>
        <s v="BAHIR"/>
        <s v="AURORA"/>
        <s v="ATLAS"/>
        <s v="ASTERIXDB"/>
        <s v="ARTEMIS"/>
        <s v="ARROW"/>
        <s v="ARIA"/>
        <s v="APISIX"/>
        <s v="APEXMALHAR"/>
        <s v="APEXCORE"/>
        <s v="ANAKIA"/>
        <s v="AMATERASU"/>
        <s v="AIRFLOW"/>
        <s v="AGEOLD"/>
        <s v="AGE2"/>
        <s v="AAR"/>
        <s v="A" u="1"/>
        <s v="AB" u="1"/>
        <s v="AD" u="1"/>
        <s v="AE" u="1"/>
        <s v="AH" u="1"/>
        <s v="AI" u="1"/>
        <s v="AJ" u="1"/>
        <s v="AK" u="1"/>
        <s v="AL" u="1"/>
        <s v="AM" u="1"/>
        <s v="AN" u="1"/>
        <s v="AP" u="1"/>
        <s v="AQ" u="1"/>
        <s v="AS" u="1"/>
        <s v="AU" u="1"/>
        <s v="AV" u="1"/>
        <s v="AY" u="1"/>
        <s v="AZ" u="1"/>
        <s v="B" u="1"/>
        <s v="BA" u="1"/>
        <s v="BB" u="1"/>
        <s v="BC" u="1"/>
        <s v="BD" u="1"/>
        <s v="BG" u="1"/>
        <s v="BH" u="1"/>
        <s v="BK" u="1"/>
        <s v="BL" u="1"/>
        <s v="BM" u="1"/>
        <s v="BN" u="1"/>
        <s v="BO" u="1"/>
        <s v="BQ" u="1"/>
        <s v="BR" u="1"/>
        <s v="BT" u="1"/>
        <s v="BZ" u="1"/>
        <s v="C" u="1"/>
        <s v="CA" u="1"/>
        <s v="CC" u="1"/>
        <s v="CD" u="1"/>
        <s v="CF" u="1"/>
        <s v="CG" u="1"/>
        <s v="CH" u="1"/>
        <s v="CI" u="1"/>
        <s v="CJ" u="1"/>
        <s v="CK" u="1"/>
        <s v="CN" u="1"/>
        <s v="CO" u="1"/>
        <s v="CP" u="1"/>
        <s v="CT" u="1"/>
        <s v="CU" u="1"/>
        <s v="CV" u="1"/>
        <s v="CW" u="1"/>
        <s v="CX" u="1"/>
        <s v="CY" u="1"/>
        <s v="CZ" u="1"/>
        <s v="D" u="1"/>
        <s v="DA" u="1"/>
        <s v="DB" u="1"/>
        <s v="DD" u="1"/>
        <s v="DE" u="1"/>
        <s v="DF" u="1"/>
        <s v="DG" u="1"/>
        <s v="DK" u="1"/>
        <s v="DN" u="1"/>
        <s v="DO" u="1"/>
        <s v="DP" u="1"/>
        <s v="DQ" u="1"/>
        <s v="DR" u="1"/>
        <s v="DT" u="1"/>
        <s v="DV" u="1"/>
        <s v="DW" u="1"/>
        <s v="DZ" u="1"/>
        <s v="E" u="1"/>
        <s v="EA" u="1"/>
        <s v="EB" u="1"/>
        <s v="EC" u="1"/>
        <s v="ED" u="1"/>
        <s v="EE" u="1"/>
        <s v="EF" u="1"/>
        <s v="EG" u="1"/>
        <s v="EH" u="1"/>
        <s v="EI" u="1"/>
        <s v="EJ" u="1"/>
        <s v="EK" u="1"/>
        <s v="EM" u="1"/>
        <s v="EN" u="1"/>
        <s v="EO" u="1"/>
        <s v="EP" u="1"/>
        <s v="ER" u="1"/>
        <s v="ES" u="1"/>
        <s v="ET" u="1"/>
        <s v="EU" u="1"/>
        <s v="EV" u="1"/>
        <s v="EW" u="1"/>
        <s v="EX" u="1"/>
        <s v="F" u="1"/>
        <s v="FA" u="1"/>
        <s v="FB" u="1"/>
        <s v="FD" u="1"/>
        <s v="FG" u="1"/>
        <s v="FJ" u="1"/>
        <s v="FL" u="1"/>
        <s v="FN" u="1"/>
        <s v="FO" u="1"/>
        <s v="FQ" u="1"/>
        <s v="FR" u="1"/>
        <s v="FT" u="1"/>
        <s v="FU" u="1"/>
        <s v="FV" u="1"/>
        <s v="FW" u="1"/>
        <s v="FX" u="1"/>
        <s v="FY" u="1"/>
        <s v="FZ" u="1"/>
        <s v="G" u="1"/>
        <s v="GA" u="1"/>
        <s v="GB" u="1"/>
        <s v="GC" u="1"/>
        <s v="GD" u="1"/>
        <s v="GE" u="1"/>
        <s v="GF" u="1"/>
        <s v="GG" u="1"/>
        <s v="GH" u="1"/>
        <s v="GI" u="1"/>
        <s v="GK" u="1"/>
        <s v="GL" u="1"/>
        <s v="GN" u="1"/>
        <s v="GO" u="1"/>
        <s v="GP" u="1"/>
        <s v="GQ" u="1"/>
        <s v="GS" u="1"/>
        <s v="GT" u="1"/>
        <s v="GU" u="1"/>
        <s v="GV" u="1"/>
        <s v="GW" u="1"/>
        <s v="GX" u="1"/>
        <s v="GY" u="1"/>
        <s v="GZ" u="1"/>
        <s v="H" u="1"/>
        <s v="HA" u="1"/>
        <s v="HC" u="1"/>
        <s v="HD" u="1"/>
        <s v="HE" u="1"/>
        <s v="HH" u="1"/>
        <s v="HI" u="1"/>
        <s v="HJ" u="1"/>
        <s v="HK" u="1"/>
        <s v="HL" u="1"/>
        <s v="HM" u="1"/>
        <s v="HN" u="1"/>
        <s v="HO" u="1"/>
        <s v="HP" u="1"/>
        <s v="HR" u="1"/>
        <s v="HS" u="1"/>
        <s v="HT" u="1"/>
        <s v="HU" u="1"/>
        <s v="HW" u="1"/>
        <s v="HX" u="1"/>
        <s v="HY" u="1"/>
        <s v="HZ" u="1"/>
        <s v="I" u="1"/>
        <s v="IB" u="1"/>
        <s v="IC" u="1"/>
        <s v="IE" u="1"/>
        <s v="IF" u="1"/>
        <s v="IH" u="1"/>
        <s v="II" u="1"/>
        <s v="IJ" u="1"/>
        <s v="IK" u="1"/>
        <s v="IL" u="1"/>
        <s v="IM" u="1"/>
        <s v="IN" u="1"/>
        <s v="IP" u="1"/>
        <s v="IQ" u="1"/>
        <s v="IT" u="1"/>
        <s v="IU" u="1"/>
        <s v="IV" u="1"/>
        <s v="IW" u="1"/>
        <s v="IX" u="1"/>
        <s v="IZ" u="1"/>
        <s v="J" u="1"/>
        <s v="JA" u="1"/>
        <s v="JB" u="1"/>
        <s v="JC" u="1"/>
        <s v="JD" u="1"/>
        <s v="JE" u="1"/>
        <s v="JF" u="1"/>
        <s v="JG" u="1"/>
        <s v="JH" u="1"/>
        <s v="JI" u="1"/>
        <s v="JJ" u="1"/>
        <s v="JK" u="1"/>
        <s v="JL" u="1"/>
        <s v="JM" u="1"/>
        <s v="JO" u="1"/>
        <s v="JP" u="1"/>
        <s v="JQ" u="1"/>
        <s v="JS" u="1"/>
        <s v="JT" u="1"/>
        <s v="JV" u="1"/>
        <s v="JW" u="1"/>
        <s v="JX" u="1"/>
        <s v="JY" u="1"/>
        <s v="JZ" u="1"/>
        <s v="K" u="1"/>
        <s v="KA" u="1"/>
        <s v="KB" u="1"/>
        <s v="KC" u="1"/>
        <s v="KD" u="1"/>
        <s v="KE" u="1"/>
        <s v="KF" u="1"/>
        <s v="KG" u="1"/>
        <s v="KH" u="1"/>
        <s v="KI" u="1"/>
        <s v="KJ" u="1"/>
        <s v="KK" u="1"/>
        <s v="KL" u="1"/>
        <s v="KM" u="1"/>
        <s v="KN" u="1"/>
        <s v="KO" u="1"/>
        <s v="KP" u="1"/>
        <s v="KQ" u="1"/>
        <s v="KR" u="1"/>
        <s v="KS" u="1"/>
        <s v="KU" u="1"/>
        <s v="KV" u="1"/>
        <s v="KW" u="1"/>
        <s v="KX" u="1"/>
        <s v="KY" u="1"/>
        <s v="L" u="1"/>
        <s v="LA" u="1"/>
        <s v="LB" u="1"/>
        <s v="LC" u="1"/>
        <s v="LD" u="1"/>
        <s v="LE" u="1"/>
        <s v="LF" u="1"/>
        <s v="LG" u="1"/>
        <s v="LH" u="1"/>
        <s v="LJ" u="1"/>
        <s v="LK" u="1"/>
        <s v="LM" u="1"/>
        <s v="LN" u="1"/>
        <s v="LO" u="1"/>
        <s v="LP" u="1"/>
        <s v="LQ" u="1"/>
        <s v="LR" u="1"/>
        <s v="LV" u="1"/>
        <s v="LW" u="1"/>
        <s v="LY" u="1"/>
        <s v="LZ" u="1"/>
        <s v="M" u="1"/>
        <s v="MA" u="1"/>
        <s v="MD" u="1"/>
        <s v="ME" u="1"/>
        <s v="MF" u="1"/>
        <s v="MG" u="1"/>
        <s v="MH" u="1"/>
        <s v="N" u="1"/>
        <s v="O" u="1"/>
        <s v="P" u="1"/>
        <s v="Q" u="1"/>
        <s v="R" u="1"/>
        <s v="S" u="1"/>
        <s v="T" u="1"/>
        <s v="U" u="1"/>
        <s v="V" u="1"/>
        <s v="W" u="1"/>
        <s v="X" u="1"/>
        <s v="Y" u="1"/>
        <s v="Z" u="1"/>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11-06T19:06:00" count="4915">
        <d v="2001-10-13T01:17:00"/>
        <d v="2012-07-31T15:08:00"/>
        <d v="2006-04-14T14:30:00"/>
        <d v="2013-09-13T22:39:00"/>
        <d v="2002-05-11T00:37:00"/>
        <d v="2013-09-03T03:17:00"/>
        <d v="2006-07-12T11:45:00"/>
        <d v="2008-01-22T07:56:00"/>
        <d v="2009-07-20T05:14:00"/>
        <d v="2013-08-26T18:42:00"/>
        <d v="2009-06-02T04:18:00"/>
        <d v="2013-08-24T01:48:00"/>
        <d v="2007-11-03T16:26:00"/>
        <d v="2013-06-03T05:46:00"/>
        <d v="2003-02-20T06:31:00"/>
        <d v="2013-09-18T18:37:00"/>
        <d v="2008-06-07T06:02:00"/>
        <d v="2013-09-03T04:23:00"/>
        <d v="2001-02-22T23:17:00"/>
        <d v="2013-08-01T19:34:00"/>
        <d v="2009-01-07T00:01:00"/>
        <d v="2013-09-05T23:21:00"/>
        <d v="2010-11-02T04:04:00"/>
        <d v="2013-09-04T05:12:00"/>
        <d v="2007-07-23T20:27:00"/>
        <d v="2013-08-28T15:50:00"/>
        <d v="2006-10-16T13:16:00"/>
        <d v="2013-09-04T16:17:00"/>
        <d v="2009-06-25T23:08:00"/>
        <d v="2013-09-11T19:38:00"/>
        <d v="2005-09-11T21:31:00"/>
        <d v="2011-12-05T10:15:00"/>
        <d v="2010-03-17T18:22:00"/>
        <d v="2013-10-22T03:38:00"/>
        <d v="2011-04-29T02:24:00"/>
        <d v="2013-11-02T20:03:00"/>
        <d v="2006-11-10T23:08:00"/>
        <d v="2013-09-04T21:28:00"/>
        <d v="2009-10-30T08:05:00"/>
        <d v="2013-09-08T23:34:00"/>
        <d v="2005-12-02T07:17:00"/>
        <d v="2013-08-13T20:58:00"/>
        <d v="2010-07-19T16:20:00"/>
        <d v="2013-07-16T15:45:00"/>
        <d v="2001-02-15T03:48:00"/>
        <d v="2013-07-12T21:45:00"/>
        <d v="2009-07-14T16:21:00"/>
        <d v="2013-11-14T01:42:00"/>
        <d v="2001-03-22T07:07:00"/>
        <d v="2013-08-23T21:14:00"/>
        <d v="2006-12-30T13:55:00"/>
        <d v="2013-07-24T19:15:00"/>
        <d v="2005-02-17T16:27:00"/>
        <d v="2013-09-02T07:23:00"/>
        <d v="2004-03-06T15:09:00"/>
        <d v="2013-08-16T00:41:00"/>
        <d v="2001-02-09T16:44:00"/>
        <d v="2013-09-27T23:27:00"/>
        <d v="2001-02-21T23:21:00"/>
        <d v="2013-08-03T11:44:00"/>
        <d v="2001-03-17T05:01:00"/>
        <d v="2009-03-15T23:35:00"/>
        <d v="2004-11-21T20:54:00"/>
        <d v="2013-08-14T21:48:00"/>
        <d v="2006-01-19T02:04:00"/>
        <d v="2013-10-30T22:31:00"/>
        <d v="2004-06-17T01:21:00"/>
        <d v="2013-09-03T20:28:00"/>
        <d v="2006-11-22T11:01:00"/>
        <d v="2013-11-26T01:47:00"/>
        <d v="2012-09-02T13:15:00"/>
        <d v="2013-09-09T12:20:00"/>
        <d v="2004-08-11T00:27:00"/>
        <d v="2010-06-11T20:16:00"/>
        <d v="2004-03-19T07:03:00"/>
        <d v="2013-08-31T04:56:00"/>
        <d v="2006-04-20T11:46:00"/>
        <d v="2013-09-05T15:44:00"/>
        <d v="2005-12-09T06:33:00"/>
        <d v="2013-10-26T21:49:00"/>
        <d v="2005-07-08T14:07:00"/>
        <d v="2013-08-13T17:59:00"/>
        <d v="2006-01-10T13:26:00"/>
        <d v="2013-09-16T21:56:00"/>
        <d v="2004-04-14T00:20:00"/>
        <d v="2009-03-16T19:10:00"/>
        <d v="2002-12-10T09:58:00"/>
        <d v="2013-10-26T06:06:00"/>
        <d v="2011-12-05T20:58:00"/>
        <d v="2013-09-04T13:49:00"/>
        <d v="2006-05-09T16:37:00"/>
        <d v="2013-09-04T03:19:00"/>
        <d v="2004-01-28T20:42:00"/>
        <d v="2013-09-08T16:52:00"/>
        <d v="2009-04-28T23:00:00"/>
        <d v="2013-09-05T21:00:00"/>
        <d v="2004-01-18T06:54:00"/>
        <d v="2013-09-05T23:13:00"/>
        <d v="2010-09-23T09:37:00"/>
        <d v="2013-09-05T19:03:00"/>
        <d v="2006-04-06T16:00:00"/>
        <d v="2013-09-06T13:29:00"/>
        <d v="2011-03-29T08:55:00"/>
        <d v="2013-08-29T05:54:00"/>
        <d v="2008-05-29T19:20:00"/>
        <d v="2013-09-09T15:31:00"/>
        <d v="2002-05-16T16:04:00"/>
        <d v="2013-06-27T15:02:00"/>
        <d v="2002-02-27T09:14:00"/>
        <d v="2013-10-16T06:31:00"/>
        <d v="2004-12-30T18:39:00"/>
        <d v="2013-06-26T13:21:00"/>
        <d v="2008-05-09T06:08:00"/>
        <d v="2013-09-05T04:08:00"/>
        <d v="2013-03-25T22:31:00"/>
        <d v="2013-09-04T01:58:00"/>
        <d v="2011-07-23T05:31:00"/>
        <d v="2013-09-05T13:12:00"/>
        <d v="2007-09-21T03:42:00"/>
        <d v="2013-08-30T16:13:00"/>
        <d v="2005-08-23T09:07:00"/>
        <d v="2013-01-27T02:13:00"/>
        <d v="2006-09-26T15:16:00"/>
        <d v="2004-12-16T12:21:00"/>
        <d v="2013-10-01T23:18:00"/>
        <d v="2007-03-31T14:54:00"/>
        <d v="2013-09-12T15:04:00"/>
        <d v="2012-02-21T22:26:00"/>
        <d v="2013-09-13T20:06:00"/>
        <d v="2011-04-01T20:04:00"/>
        <d v="2013-09-05T15:09:00"/>
        <d v="2010-11-23T17:39:00"/>
        <d v="2013-09-10T20:32:00"/>
        <d v="2008-12-10T18:03:00"/>
        <d v="2013-09-06T19:30:00"/>
        <d v="2003-03-12T19:15:00"/>
        <d v="2011-10-26T20:23:00"/>
        <d v="2006-07-27T23:11:00"/>
        <d v="2013-09-04T20:56:00"/>
        <d v="2013-03-21T17:22:00"/>
        <d v="2013-09-04T12:36:00"/>
        <d v="2005-12-24T04:25:00"/>
        <d v="2013-07-20T18:17:00"/>
        <d v="2000-10-19T15:27:00"/>
        <d v="2012-10-22T15:02:00"/>
        <d v="2005-07-23T11:42:00"/>
        <d v="2013-06-13T13:35:00"/>
        <d v="2009-02-02T12:20:00"/>
        <d v="2011-08-22T00:59:00"/>
        <d v="2006-01-25T21:45:00"/>
        <d v="2013-09-05T19:35:00"/>
        <d v="2005-10-14T07:29:00"/>
        <d v="2013-09-13T23:07:00"/>
        <d v="2007-09-21T03:49:00"/>
        <d v="2013-10-15T16:45:00"/>
        <d v="2007-09-21T04:20:00"/>
        <d v="2009-10-23T00:24:00"/>
        <d v="2013-07-25T17:24:00"/>
        <d v="2013-09-10T21:15:00"/>
        <d v="2007-09-11T15:28:00"/>
        <d v="2013-09-05T17:07:00"/>
        <d v="2013-12-07T04:56:00"/>
        <d v="2007-12-17T10:50:00"/>
        <d v="2013-09-04T23:55:00"/>
        <d v="2002-09-04T07:53:00"/>
        <d v="2013-11-25T06:17:00"/>
        <d v="2010-02-28T11:10:00"/>
        <d v="2013-09-07T00:36:00"/>
        <d v="2004-11-20T10:45:00"/>
        <d v="2009-03-22T08:22:00"/>
        <d v="2007-01-05T13:07:00"/>
        <d v="2013-09-04T21:48:00"/>
        <d v="2003-06-29T09:05:00"/>
        <d v="2013-07-17T15:01:00"/>
        <d v="2002-01-30T06:23:00"/>
        <d v="2009-05-19T02:13:00"/>
        <d v="2004-02-07T06:48:00"/>
        <d v="2004-08-16T04:22:00"/>
        <d v="2008-07-18T22:12:00"/>
        <d v="2013-09-11T00:50:00"/>
        <d v="2011-07-19T07:56:00"/>
        <d v="2013-09-05T05:00:00"/>
        <d v="2006-05-21T09:19:00"/>
        <d v="2013-09-05T11:26:00"/>
        <d v="2013-08-30T07:04:00"/>
        <d v="2013-09-06T02:48:00"/>
        <d v="2004-12-25T03:23:00"/>
        <d v="2012-11-14T22:35:00"/>
        <d v="2006-09-18T17:57:00"/>
        <d v="2013-09-05T02:13:00"/>
        <d v="2006-01-15T08:47:00"/>
        <d v="2013-10-03T22:59:00"/>
        <d v="2006-02-18T19:53:00"/>
        <d v="2013-09-02T06:22:00"/>
        <d v="2002-01-21T23:17:00"/>
        <d v="2013-09-28T04:18:00"/>
        <d v="2006-06-29T20:41:00"/>
        <d v="2013-01-15T17:55:00"/>
        <d v="2006-06-09T23:54:00"/>
        <d v="2013-10-07T22:40:00"/>
        <d v="2012-08-14T22:25:00"/>
        <d v="2013-09-05T03:07:00"/>
        <d v="2009-01-26T22:43:00"/>
        <d v="2013-09-05T00:37:00"/>
        <d v="2008-02-04T04:27:00"/>
        <d v="2013-08-28T04:58:00"/>
        <d v="2011-10-09T16:53:00"/>
        <d v="2013-07-06T00:04:00"/>
        <d v="2003-07-04T08:57:00"/>
        <d v="2013-09-05T14:25:00"/>
        <d v="2013-08-06T05:47:00"/>
        <d v="2013-09-05T23:54:00"/>
        <d v="2008-11-17T22:16:00"/>
        <d v="2013-09-08T05:05:00"/>
        <d v="2010-12-02T00:46:00"/>
        <d v="2013-09-16T18:38:00"/>
        <d v="2013-03-21T02:45:00"/>
        <d v="2013-10-28T01:06:00"/>
        <d v="2006-05-06T13:22:00"/>
        <d v="2013-07-17T14:00:00"/>
        <d v="2006-09-09T14:11:00"/>
        <d v="2013-09-23T16:22:00"/>
        <d v="2010-02-03T02:57:00"/>
        <d v="2013-08-19T17:25:00"/>
        <d v="2013-03-20T18:29:00"/>
        <d v="2013-06-03T17:56:00"/>
        <d v="2003-10-07T09:06:00"/>
        <d v="2013-11-27T03:26:00"/>
        <d v="2007-10-11T06:29:00"/>
        <d v="2013-09-06T02:33:00"/>
        <d v="2002-03-28T08:24:00"/>
        <d v="2013-10-11T06:15:00"/>
        <d v="2007-09-04T21:45:00"/>
        <d v="2013-03-01T00:17:00"/>
        <d v="2011-11-18T01:15:00"/>
        <d v="2013-09-05T03:24:00"/>
        <d v="2004-11-19T12:56:00"/>
        <d v="2011-09-14T20:10:00"/>
        <d v="2008-10-23T13:53:00"/>
        <d v="2012-08-03T02:34:00"/>
        <d v="2011-02-17T07:12:00"/>
        <d v="2013-09-06T01:33:00"/>
        <d v="2007-08-11T08:11:00"/>
        <d v="2013-05-16T17:08:00"/>
        <d v="2003-05-13T08:22:00"/>
        <d v="2013-09-04T04:44:00"/>
        <d v="2005-02-11T12:23:00"/>
        <d v="2013-09-07T00:22:00"/>
        <d v="2004-11-06T01:31:00"/>
        <d v="2013-09-06T00:22:00"/>
        <d v="2008-10-15T01:40:00"/>
        <d v="2011-12-09T14:53:00"/>
        <d v="2012-12-14T19:33:00"/>
        <d v="2013-09-04T16:23:00"/>
        <d v="2012-11-27T00:18:00"/>
        <d v="2013-06-07T03:39:00"/>
        <d v="2010-02-08T07:19:00"/>
        <d v="2013-08-28T07:57:00"/>
        <d v="2013-07-23T18:40:00"/>
        <d v="2013-09-09T19:29:00"/>
        <d v="2005-11-09T01:36:00"/>
        <d v="2013-09-04T04:07:00"/>
        <d v="2004-12-14T14:51:00"/>
        <d v="2010-03-02T16:23:00"/>
        <d v="2010-05-19T19:21:00"/>
        <d v="2013-09-17T20:32:00"/>
        <d v="2001-10-10T00:19:00"/>
        <d v="2013-09-05T18:20:00"/>
        <d v="2002-05-27T22:55:00"/>
        <d v="2013-09-10T20:47:00"/>
        <d v="2005-03-22T00:47:00"/>
        <d v="2009-01-12T19:09:00"/>
        <d v="2012-03-06T20:48:00"/>
        <d v="2013-09-05T01:39:00"/>
        <d v="2008-12-03T18:51:00"/>
        <d v="2013-08-16T17:42:00"/>
        <d v="2004-11-13T06:42:00"/>
        <d v="2012-01-27T00:09:00"/>
        <d v="2006-09-18T18:12:00"/>
        <d v="2013-09-17T15:59:00"/>
        <d v="2006-03-17T20:26:00"/>
        <d v="2013-09-06T23:24:00"/>
        <d v="2007-04-09T16:04:00"/>
        <d v="2013-08-01T23:49:00"/>
        <d v="2007-02-16T04:08:00"/>
        <d v="2011-07-19T03:29:00"/>
        <d v="2005-09-14T13:36:00"/>
        <d v="2013-10-25T01:53:00"/>
        <d v="2009-03-31T02:57:00"/>
        <d v="2013-08-25T19:17:00"/>
        <d v="2009-08-23T05:06:00"/>
        <d v="2013-10-16T02:48:00"/>
        <d v="2011-03-28T10:26:00"/>
        <d v="2013-09-20T06:10:00"/>
        <d v="2011-04-26T08:10:00"/>
        <d v="2013-05-08T16:31:00"/>
        <d v="2002-02-23T01:31:00"/>
        <d v="2013-09-02T22:16:00"/>
        <d v="2011-09-08T17:12:00"/>
        <d v="2013-09-02T14:07:00"/>
        <d v="2002-08-20T03:06:00"/>
        <d v="2012-09-27T17:47:00"/>
        <d v="2008-11-29T08:36:00"/>
        <d v="2012-09-26T18:00:00"/>
        <d v="2013-07-30T17:31:00"/>
        <d v="2013-08-30T21:09:00"/>
        <d v="2008-01-31T02:10:00"/>
        <d v="2013-09-06T03:36:00"/>
        <d v="2008-09-29T12:00:00"/>
        <d v="2013-10-14T07:16:00"/>
        <d v="2008-09-04T06:48:00"/>
        <d v="2013-09-05T02:54:00"/>
        <d v="2006-04-03T11:56:00"/>
        <d v="2013-10-11T02:20:00"/>
        <d v="2005-02-04T12:11:00"/>
        <d v="2013-05-27T13:03:00"/>
        <d v="2008-06-10T08:28:00"/>
        <d v="2013-09-05T02:28:00"/>
        <d v="2004-07-14T01:08:00"/>
        <d v="2013-08-07T13:25:00"/>
        <d v="2005-03-01T14:53:00"/>
        <d v="2013-09-06T19:10:00"/>
        <d v="2009-12-16T11:25:00"/>
        <d v="2013-09-05T17:03:00"/>
        <d v="2011-07-20T05:32:00"/>
        <d v="2013-09-04T22:29:00"/>
        <d v="2007-10-14T05:55:00"/>
        <d v="2013-09-06T03:04:00"/>
        <d v="2004-03-29T16:59:00"/>
        <d v="2013-10-03T05:18:00"/>
        <d v="2004-09-16T11:45:00"/>
        <d v="2013-08-27T23:03:00"/>
        <d v="2013-05-08T09:03:00"/>
        <d v="2013-09-04T19:18:00"/>
        <d v="2004-02-28T00:57:00"/>
        <d v="2013-09-06T11:37:00"/>
        <d v="2004-03-26T09:19:00"/>
        <d v="2013-07-16T22:43:00"/>
        <d v="2004-11-19T09:52:00"/>
        <d v="2010-02-20T17:37:00"/>
        <d v="2005-04-02T14:01:00"/>
        <d v="2013-07-20T00:05:00"/>
        <d v="2006-07-07T03:46:00"/>
        <d v="2013-08-25T18:16:00"/>
        <d v="2004-02-17T19:20:00"/>
        <d v="2013-08-16T23:36:00"/>
        <d v="2007-07-24T16:05:00"/>
        <d v="2013-11-27T03:59:00"/>
        <d v="2010-12-09T00:40:00"/>
        <d v="2013-09-04T17:07:00"/>
        <d v="2004-10-27T18:24:00"/>
        <d v="2013-09-08T17:57:00"/>
        <d v="2013-03-25T20:59:00"/>
        <d v="2013-08-29T04:34:00"/>
        <d v="2008-04-25T00:20:00"/>
        <d v="2013-09-05T12:05:00"/>
        <d v="2004-11-04T03:33:00"/>
        <d v="2009-11-05T23:23:00"/>
        <d v="2011-12-14T04:44:00"/>
        <d v="2012-09-13T23:15:00"/>
        <d v="2002-03-26T15:52:00"/>
        <d v="2013-11-27T03:38:00"/>
        <d v="2007-10-07T11:56:00"/>
        <d v="2013-09-17T17:09:00"/>
        <d v="2002-05-07T05:52:00"/>
        <d v="2013-08-20T02:40:00"/>
        <d v="2001-10-29T17:49:00"/>
        <d v="2013-08-29T01:51:00"/>
        <d v="2007-02-28T00:51:00"/>
        <d v="2013-09-06T23:52:00"/>
        <d v="2006-04-19T09:13:00"/>
        <d v="2011-09-12T18:58:00"/>
        <d v="2004-06-02T16:10:00"/>
        <d v="2011-05-13T03:52:00"/>
        <d v="2012-10-24T20:41:00"/>
        <d v="2013-09-07T05:40:00"/>
        <d v="2002-08-22T15:11:00"/>
        <d v="2012-03-27T14:34:00"/>
        <d v="2006-01-23T19:27:00"/>
        <d v="2013-10-17T08:11:00"/>
        <d v="2005-08-08T23:12:00"/>
        <d v="2013-08-18T03:46:00"/>
        <d v="2004-04-03T02:56:00"/>
        <d v="2007-12-19T20:23:00"/>
        <d v="2003-06-13T10:36:00"/>
        <d v="2013-10-27T21:09:00"/>
        <d v="2004-09-16T01:20:00"/>
        <d v="2013-06-25T17:36:00"/>
        <d v="2004-04-02T16:23:00"/>
        <d v="2013-07-24T01:58:00"/>
        <d v="2009-10-07T01:36:00"/>
        <d v="2012-12-26T23:23:00"/>
        <d v="2009-12-15T22:47:00"/>
        <d v="2011-08-22T00:41:00"/>
        <d v="2003-04-05T05:52:00"/>
        <d v="2013-09-05T16:44:00"/>
        <d v="2007-12-23T18:37:00"/>
        <d v="2011-08-22T00:42:00"/>
        <d v="2009-07-24T21:46:00"/>
        <d v="2013-10-06T07:34:00"/>
        <d v="2007-10-13T10:34:00"/>
        <d v="2004-04-06T16:31:00"/>
        <d v="2008-11-26T10:20:00"/>
        <d v="2004-09-28T01:16:00"/>
        <d v="2013-03-03T07:16:00"/>
        <d v="2002-07-19T07:56:00"/>
        <d v="2013-09-09T18:55:00"/>
        <d v="2005-01-03T08:18:00"/>
        <d v="2013-09-07T16:26:00"/>
        <d v="2003-08-22T05:44:00"/>
        <d v="2013-08-29T07:54:00"/>
        <d v="2013-01-08T05:04:00"/>
        <d v="2013-10-20T10:42:00"/>
        <d v="2006-06-26T13:55:00"/>
        <d v="2010-05-18T14:22:00"/>
        <d v="2005-01-20T17:10:00"/>
        <d v="2007-03-13T05:10:00"/>
        <d v="2011-08-11T07:59:00"/>
        <d v="2013-09-07T03:45:00"/>
        <d v="2004-04-06T23:37:00"/>
        <d v="2013-09-11T21:18:00"/>
        <d v="2005-06-19T11:40:00"/>
        <d v="2011-07-23T00:34:00"/>
        <d v="2001-02-01T09:45:00"/>
        <d v="2013-09-13T22:25:00"/>
        <d v="2005-07-25T07:46:00"/>
        <d v="2013-09-09T17:03:00"/>
        <d v="2010-06-29T10:44:00"/>
        <d v="2013-09-08T11:47:00"/>
        <d v="2004-03-12T08:06:00"/>
        <d v="2013-09-09T16:14:00"/>
        <d v="2004-12-06T17:22:00"/>
        <d v="2013-03-20T23:08:00"/>
        <d v="2004-02-13T04:03:00"/>
        <d v="2012-09-25T03:30:00"/>
        <d v="2002-11-16T21:19:00"/>
        <d v="2013-09-08T14:17:00"/>
        <d v="2004-08-06T14:16:00"/>
        <d v="2013-08-28T18:21:00"/>
        <d v="2010-10-09T05:27:00"/>
        <d v="2013-09-03T03:16:00"/>
        <d v="2011-05-13T10:01:00"/>
        <d v="2013-09-09T21:54:00"/>
        <d v="2005-07-24T09:33:00"/>
        <d v="2013-09-10T16:22:00"/>
        <d v="2010-01-12T22:04:00"/>
        <d v="2013-09-10T01:04:00"/>
        <d v="2002-11-01T02:03:00"/>
        <d v="2013-09-17T20:24:00"/>
        <d v="2001-05-12T13:46:00"/>
        <d v="2013-09-05T08:49:00"/>
        <d v="2005-05-03T06:37:00"/>
        <d v="2006-01-03T10:28:00"/>
        <d v="2009-04-27T15:31:00"/>
        <d v="2013-09-12T22:42:00"/>
        <d v="2009-03-07T11:37:00"/>
        <d v="2013-09-09T07:07:00"/>
        <d v="2011-10-03T21:57:00"/>
        <d v="2013-09-10T00:13:00"/>
        <d v="2002-04-12T10:36:00"/>
        <d v="2013-11-04T23:10:00"/>
        <d v="2008-09-29T22:08:00"/>
        <d v="2013-07-03T15:33:00"/>
        <d v="2006-08-03T00:03:00"/>
        <d v="2013-09-18T19:13:00"/>
        <d v="2001-01-24T07:45:00"/>
        <d v="2013-10-18T15:01:00"/>
        <d v="2008-12-23T18:12:00"/>
        <d v="2013-09-13T00:37:00"/>
        <d v="2007-04-19T00:06:00"/>
        <d v="2013-09-08T18:47:00"/>
        <d v="2011-09-23T00:11:00"/>
        <d v="2013-09-09T14:38:00"/>
        <d v="2004-07-02T23:14:00"/>
        <d v="2013-09-13T16:47:00"/>
        <d v="2008-03-09T07:42:00"/>
        <d v="2013-09-07T04:56:00"/>
        <d v="2010-07-08T15:53:00"/>
        <d v="2013-08-01T18:25:00"/>
        <d v="2004-11-23T04:40:00"/>
        <d v="2013-04-10T01:39:00"/>
        <d v="2013-04-29T14:26:00"/>
        <d v="2013-09-11T10:10:00"/>
        <d v="2010-02-22T08:44:00"/>
        <d v="2013-03-27T22:14:00"/>
        <d v="2008-10-16T00:00:00"/>
        <d v="2013-10-13T15:57:00"/>
        <d v="2005-12-09T07:10:00"/>
        <d v="2012-08-27T22:56:00"/>
        <d v="2005-02-01T18:06:00"/>
        <d v="2013-09-03T06:20:00"/>
        <d v="2012-09-06T00:34:00"/>
        <d v="2013-09-09T23:51:00"/>
        <d v="2011-10-12T18:52:00"/>
        <d v="2013-09-12T13:03:00"/>
        <d v="2008-05-13T14:56:00"/>
        <d v="2013-09-11T23:28:00"/>
        <d v="2004-09-25T05:22:00"/>
        <d v="2013-09-04T05:49:00"/>
        <d v="2004-02-19T23:58:00"/>
        <d v="2013-07-09T20:40:00"/>
        <d v="2008-12-09T20:19:00"/>
        <d v="2011-10-27T22:57:00"/>
        <d v="2003-02-07T13:48:00"/>
        <d v="2013-07-21T10:37:00"/>
        <d v="2006-11-27T23:11:00"/>
        <d v="2013-09-05T15:53:00"/>
        <d v="2012-04-24T22:59:00"/>
        <d v="2013-08-20T19:45:00"/>
        <d v="2008-10-23T17:41:00"/>
        <d v="2013-08-18T11:54:00"/>
        <d v="2009-04-10T06:09:00"/>
        <d v="2013-09-10T16:46:00"/>
        <d v="2009-04-16T03:32:00"/>
        <d v="2013-05-30T15:20:00"/>
        <d v="2009-09-30T05:33:00"/>
        <d v="2013-09-05T03:15:00"/>
        <d v="2004-04-20T22:26:00"/>
        <d v="2013-09-10T00:04:00"/>
        <d v="2004-02-20T13:27:00"/>
        <d v="2009-06-05T16:43:00"/>
        <d v="2007-12-11T03:59:00"/>
        <d v="2013-08-29T17:21:00"/>
        <d v="2009-02-04T19:01:00"/>
        <d v="2013-08-29T15:58:00"/>
        <d v="2012-08-08T10:15:00"/>
        <d v="2013-09-12T22:40:00"/>
        <d v="2011-07-20T03:38:00"/>
        <d v="2013-09-09T01:21:00"/>
        <d v="2008-09-26T06:08:00"/>
        <d v="2013-09-10T14:51:00"/>
        <d v="2011-10-25T21:25:00"/>
        <d v="2013-09-08T20:03:00"/>
        <d v="2008-10-24T05:28:00"/>
        <d v="2013-11-14T00:28:00"/>
        <d v="2008-08-08T18:32:00"/>
        <d v="2013-08-23T16:45:00"/>
        <d v="2009-08-21T17:00:00"/>
        <d v="2012-09-12T21:23:00"/>
        <d v="2005-08-13T01:33:00"/>
        <d v="2013-12-08T19:42:00"/>
        <d v="2011-02-18T04:01:00"/>
        <d v="2013-12-06T21:57:00"/>
        <d v="2003-09-29T14:09:00"/>
        <d v="2013-04-25T01:18:00"/>
        <d v="2010-12-09T17:24:00"/>
        <d v="2013-09-13T21:49:00"/>
        <d v="2002-11-06T09:39:00"/>
        <d v="2013-07-06T20:13:00"/>
        <d v="2004-08-21T05:25:00"/>
        <d v="2009-07-28T21:26:00"/>
        <d v="2001-02-14T09:14:00"/>
        <d v="2013-10-30T19:21:00"/>
        <d v="2001-10-29T16:07:00"/>
        <d v="2013-10-20T03:17:00"/>
        <d v="2005-09-03T13:48:00"/>
        <d v="2013-11-02T21:17:00"/>
        <d v="2013-04-29T00:00:00"/>
        <d v="2013-09-10T02:56:00"/>
        <d v="2002-01-30T07:32:00"/>
        <d v="2008-03-02T03:47:00"/>
        <d v="2006-01-11T10:42:00"/>
        <d v="2013-09-23T03:41:00"/>
        <d v="2002-06-18T22:18:00"/>
        <d v="2013-11-15T23:34:00"/>
        <d v="2009-12-01T11:19:00"/>
        <d v="2013-09-09T01:16:00"/>
        <d v="2006-03-13T12:41:00"/>
        <d v="2011-09-30T03:17:00"/>
        <d v="2004-06-25T16:42:00"/>
        <d v="2013-09-11T18:29:00"/>
        <d v="2008-03-19T20:35:00"/>
        <d v="2013-03-01T17:04:00"/>
        <d v="2006-06-27T11:56:00"/>
        <d v="2013-09-09T14:54:00"/>
        <d v="2012-07-14T00:59:00"/>
        <d v="2013-09-09T22:24:00"/>
        <d v="2012-07-06T05:27:00"/>
        <d v="2013-09-03T18:07:00"/>
        <d v="2011-12-13T06:15:00"/>
        <d v="2013-09-10T15:49:00"/>
        <d v="2002-10-08T08:05:00"/>
        <d v="2013-03-22T19:20:00"/>
        <d v="2003-08-12T00:38:00"/>
        <d v="2013-09-04T22:55:00"/>
        <d v="2005-12-12T13:14:00"/>
        <d v="2012-07-10T17:24:00"/>
        <d v="2002-02-26T06:39:00"/>
        <d v="2013-10-16T11:33:00"/>
        <d v="2003-01-29T10:09:00"/>
        <d v="2013-09-04T04:06:00"/>
        <d v="2003-11-26T16:21:00"/>
        <d v="2013-10-31T19:37:00"/>
        <d v="2006-07-14T00:04:00"/>
        <d v="2013-09-18T21:00:00"/>
        <d v="2013-03-23T06:00:00"/>
        <d v="2013-09-07T10:41:00"/>
        <d v="2004-08-06T08:05:00"/>
        <d v="2013-09-29T14:15:00"/>
        <d v="2004-05-12T07:36:00"/>
        <d v="2013-10-09T03:27:00"/>
        <d v="2009-11-30T09:57:00"/>
        <d v="2013-04-10T12:10:00"/>
        <d v="2003-04-23T14:49:00"/>
        <d v="2013-10-10T20:18:00"/>
        <d v="2001-01-22T22:46:00"/>
        <d v="2013-09-02T11:57:00"/>
        <d v="2011-07-11T16:24:00"/>
        <d v="2012-08-14T03:07:00"/>
        <d v="2007-02-16T03:01:00"/>
        <d v="2013-09-19T20:37:00"/>
        <d v="2004-03-25T17:37:00"/>
        <d v="2011-06-30T11:40:00"/>
        <d v="2007-12-12T10:29:00"/>
        <d v="2011-08-29T18:36:00"/>
        <d v="2009-02-20T00:26:00"/>
        <d v="2013-11-15T23:07:00"/>
        <d v="2006-06-30T03:38:00"/>
        <d v="2013-09-04T04:04:00"/>
        <d v="2010-12-15T22:24:00"/>
        <d v="2013-10-23T19:27:00"/>
        <d v="2002-05-01T22:22:00"/>
        <d v="2013-07-17T14:31:00"/>
        <d v="2004-03-26T00:00:00"/>
        <d v="2013-06-27T14:12:00"/>
        <d v="2011-10-13T02:50:00"/>
        <d v="2013-11-02T19:01:00"/>
        <d v="2006-04-06T19:08:00"/>
        <d v="2013-07-17T09:11:00"/>
        <d v="2005-10-27T03:51:00"/>
        <d v="2013-09-19T18:25:00"/>
        <d v="2004-11-12T06:52:00"/>
        <d v="2006-10-03T15:25:00"/>
        <d v="2004-08-20T15:32:00"/>
        <d v="2007-02-21T06:20:00"/>
        <d v="2005-11-12T01:21:00"/>
        <d v="2009-11-01T07:17:00"/>
        <d v="2005-03-23T08:19:00"/>
        <d v="2012-04-24T20:41:00"/>
        <d v="2004-07-12T05:21:00"/>
        <d v="2013-10-01T18:53:00"/>
        <d v="2004-02-12T05:57:00"/>
        <d v="2006-06-21T07:32:00"/>
        <d v="2000-05-26T02:32:00"/>
        <d v="2013-09-17T11:26:00"/>
        <d v="2006-11-25T09:35:00"/>
        <d v="2011-05-05T01:41:00"/>
        <d v="2008-03-26T06:54:00"/>
        <d v="2013-09-06T03:06:00"/>
        <d v="2009-02-14T00:47:00"/>
        <d v="2011-06-22T22:02:00"/>
        <d v="2008-11-11T21:50:00"/>
        <d v="2012-07-02T19:46:00"/>
        <d v="2003-07-22T13:22:00"/>
        <d v="2013-09-11T18:16:00"/>
        <d v="2009-09-22T21:11:00"/>
        <d v="2013-07-25T00:43:00"/>
        <d v="2008-05-02T14:06:00"/>
        <d v="2010-02-03T06:41:00"/>
        <d v="2009-03-27T14:10:00"/>
        <d v="2010-01-07T12:52:00"/>
        <d v="2005-10-26T02:56:00"/>
        <d v="2008-12-03T02:02:00"/>
        <d v="2003-10-28T17:49:00"/>
        <d v="2013-09-08T23:48:00"/>
        <d v="2003-11-19T04:32:00"/>
        <d v="2013-09-12T16:52:00"/>
        <d v="2007-05-16T11:23:00"/>
        <d v="2013-08-24T22:30:00"/>
        <d v="2010-04-08T13:58:00"/>
        <d v="2010-09-12T14:53:00"/>
        <d v="2007-03-16T00:45:00"/>
        <d v="2013-09-10T04:15:00"/>
        <d v="2004-07-28T01:15:00"/>
        <d v="2009-03-28T00:59:00"/>
        <d v="2004-09-22T04:34:00"/>
        <d v="2013-08-09T22:02:00"/>
        <d v="2004-09-16T09:39:00"/>
        <d v="2013-10-10T04:38:00"/>
        <d v="2009-01-25T03:11:00"/>
        <d v="2012-05-30T20:25:00"/>
        <d v="2007-12-19T16:45:00"/>
        <d v="2013-09-12T02:30:00"/>
        <d v="2007-12-21T17:34:00"/>
        <d v="2013-09-16T15:47:00"/>
        <d v="2007-12-17T18:32:00"/>
        <d v="2013-09-11T15:32:00"/>
        <d v="2008-12-23T00:58:00"/>
        <d v="2011-07-29T22:22:00"/>
        <d v="2004-07-23T01:12:00"/>
        <d v="2013-09-12T17:06:00"/>
        <d v="2009-01-16T17:15:00"/>
        <d v="2013-06-18T21:20:00"/>
        <d v="2008-09-18T20:13:00"/>
        <d v="2013-09-09T20:41:00"/>
        <d v="2005-01-03T14:30:00"/>
        <d v="2012-07-19T14:32:00"/>
        <d v="2004-08-23T10:45:00"/>
        <d v="2011-11-01T10:31:00"/>
        <d v="2004-04-21T21:56:00"/>
        <d v="2013-09-12T17:44:00"/>
        <d v="2009-10-14T23:28:00"/>
        <d v="2013-09-10T10:11:00"/>
        <d v="2010-01-21T12:52:00"/>
        <d v="2013-08-26T16:09:00"/>
        <d v="2004-03-19T23:06:00"/>
        <d v="2013-09-18T03:47:00"/>
        <d v="2003-12-05T10:30:00"/>
        <d v="2011-09-05T18:53:00"/>
        <d v="2007-05-20T00:45:00"/>
        <d v="2012-11-08T19:45:00"/>
        <d v="2004-09-01T06:29:00"/>
        <d v="2013-09-12T11:32:00"/>
        <d v="2008-12-15T01:20:00"/>
        <d v="2009-08-26T22:41:00"/>
        <d v="2006-11-11T20:31:00"/>
        <d v="2013-05-09T16:34:00"/>
        <d v="2007-11-12T23:40:00"/>
        <d v="2013-07-12T05:00:00"/>
        <d v="2009-03-31T00:36:00"/>
        <d v="2013-09-11T16:40:00"/>
        <d v="2006-09-05T08:09:00"/>
        <d v="2009-09-20T01:14:00"/>
        <d v="2003-10-03T00:05:00"/>
        <d v="2009-10-16T01:09:00"/>
        <d v="2004-10-30T13:27:00"/>
        <d v="2013-10-17T05:42:00"/>
        <d v="2006-11-13T19:33:00"/>
        <d v="2013-12-09T12:14:00"/>
        <d v="2004-04-21T22:01:00"/>
        <d v="2013-09-13T02:17:00"/>
        <d v="2007-06-12T09:32:00"/>
        <d v="2013-08-21T21:01:00"/>
        <d v="2003-10-05T02:10:00"/>
        <d v="2013-07-04T15:56:00"/>
        <d v="2004-04-20T18:32:00"/>
        <d v="2013-05-07T17:09:00"/>
        <d v="2004-03-21T21:37:00"/>
        <d v="2006-03-20T16:16:00"/>
        <d v="2006-08-05T09:05:00"/>
        <d v="2013-09-06T10:00:00"/>
        <d v="2004-05-13T05:26:00"/>
        <d v="2011-10-12T19:04:00"/>
        <d v="2007-06-03T10:16:00"/>
        <d v="2013-09-10T03:15:00"/>
        <d v="2007-04-22T04:06:00"/>
        <d v="2013-07-18T04:36:00"/>
        <d v="2010-03-27T15:07:00"/>
        <d v="2012-11-08T14:56:00"/>
        <d v="2009-10-04T15:11:00"/>
        <d v="2011-11-12T14:07:00"/>
        <d v="2010-02-25T04:08:00"/>
        <d v="2010-02-28T22:54:00"/>
        <d v="2008-03-15T15:15:00"/>
        <d v="2013-06-12T15:39:00"/>
        <d v="2005-10-24T21:34:00"/>
        <d v="2006-07-02T17:45:00"/>
        <d v="2007-02-07T23:38:00"/>
        <d v="2010-02-24T00:40:00"/>
        <d v="2003-10-27T22:11:00"/>
        <d v="2010-12-28T02:40:00"/>
        <d v="2004-03-20T20:21:00"/>
        <d v="2008-07-18T12:49:00"/>
        <d v="2005-08-17T06:20:00"/>
        <d v="2013-10-26T10:20:00"/>
        <d v="2007-11-17T19:00:00"/>
        <d v="2010-02-16T18:57:00"/>
        <d v="2007-05-04T20:03:00"/>
        <d v="2013-09-04T18:28:00"/>
        <d v="2009-03-30T22:54:00"/>
        <d v="2012-02-21T22:49:00"/>
        <d v="2006-09-13T09:10:00"/>
        <d v="2012-08-10T18:59:00"/>
        <d v="2007-09-21T21:34:00"/>
        <d v="2012-01-13T03:35:00"/>
        <d v="2007-01-01T03:57:00"/>
        <d v="2013-09-10T02:08:00"/>
        <d v="2003-10-31T13:12:00"/>
        <d v="2013-04-12T19:24:00"/>
        <d v="2007-04-26T03:14:00"/>
        <d v="2010-02-26T00:40:00"/>
        <d v="2004-07-29T16:58:00"/>
        <d v="2013-09-27T23:28:00"/>
        <d v="2010-03-29T07:30:00"/>
        <d v="2010-08-16T15:54:00"/>
        <d v="2007-01-09T08:02:00"/>
        <d v="2013-08-23T03:47:00"/>
        <d v="2005-05-12T21:21:00"/>
        <d v="2013-09-13T00:24:00"/>
        <d v="2004-08-03T09:13:00"/>
        <d v="2013-09-27T04:36:00"/>
        <d v="2005-08-03T19:46:00"/>
        <d v="2013-08-09T20:12:00"/>
        <d v="2005-08-19T13:01:00"/>
        <d v="2013-09-10T02:50:00"/>
        <d v="2006-12-14T23:50:00"/>
        <d v="2013-08-08T04:48:00"/>
        <d v="2009-02-02T18:13:00"/>
        <d v="2013-03-01T21:43:00"/>
        <d v="2009-02-04T04:10:00"/>
        <d v="2013-07-24T20:11:00"/>
        <d v="2005-09-29T09:29:00"/>
        <d v="2013-09-13T19:55:00"/>
        <d v="2004-04-10T08:24:00"/>
        <d v="2006-02-17T00:21:00"/>
        <d v="2004-01-24T05:27:00"/>
        <d v="2013-04-25T17:39:00"/>
        <d v="2009-01-01T11:27:00"/>
        <d v="2012-07-11T10:07:00"/>
        <d v="2005-11-25T13:46:00"/>
        <d v="2013-09-18T22:54:00"/>
        <d v="2008-01-25T02:03:00"/>
        <d v="2013-08-20T19:41:00"/>
        <d v="2004-03-05T20:14:00"/>
        <d v="2007-02-28T18:49:00"/>
        <d v="2008-06-06T05:25:00"/>
        <d v="2010-09-07T22:47:00"/>
        <d v="2003-12-01T05:09:00"/>
        <d v="2011-03-20T01:09:00"/>
        <d v="2008-07-07T22:34:00"/>
        <d v="2013-09-06T23:37:00"/>
        <d v="2005-09-27T06:37:00"/>
        <d v="2013-09-26T23:26:00"/>
        <d v="2006-01-05T20:16:00"/>
        <d v="2012-09-14T00:54:00"/>
        <d v="2004-01-09T07:36:00"/>
        <d v="2013-09-11T03:29:00"/>
        <d v="2006-06-19T06:41:00"/>
        <d v="2013-12-05T04:22:00"/>
        <d v="2005-09-22T17:26:00"/>
        <d v="2011-03-25T23:23:00"/>
        <d v="2005-12-05T04:26:00"/>
        <d v="2013-10-23T19:42:00"/>
        <d v="2009-11-05T18:09:00"/>
        <d v="2013-09-16T17:41:00"/>
        <d v="2005-10-13T17:38:00"/>
        <d v="2011-08-06T02:31:00"/>
        <d v="2007-02-15T21:29:00"/>
        <d v="2013-09-20T03:22:00"/>
        <d v="2007-04-25T19:46:00"/>
        <d v="2013-09-04T03:05:00"/>
        <d v="2004-04-30T02:02:00"/>
        <d v="2008-02-21T11:26:00"/>
        <d v="2006-06-14T18:50:00"/>
        <d v="2012-10-12T00:57:00"/>
        <d v="2005-08-04T03:35:00"/>
        <d v="2013-07-15T23:23:00"/>
        <d v="2009-02-28T06:08:00"/>
        <d v="2013-12-02T02:08:00"/>
        <d v="2005-09-07T21:44:00"/>
        <d v="2013-09-19T16:29:00"/>
        <d v="2005-07-20T17:40:00"/>
        <d v="2013-09-11T01:53:00"/>
        <d v="2005-08-26T14:41:00"/>
        <d v="2013-11-29T17:49:00"/>
        <d v="2006-05-31T05:20:00"/>
        <d v="2010-06-09T07:07:00"/>
        <d v="2005-08-27T05:15:00"/>
        <d v="2013-07-01T04:28:00"/>
        <d v="2004-05-27T18:15:00"/>
        <d v="2006-10-07T01:05:00"/>
        <d v="2004-04-13T11:49:00"/>
        <d v="2013-07-24T16:56:00"/>
        <d v="2004-01-22T21:32:00"/>
        <d v="2008-04-10T17:38:00"/>
        <d v="2004-01-15T06:33:00"/>
        <d v="2010-02-12T17:14:00"/>
        <d v="2005-02-27T13:57:00"/>
        <d v="2013-09-27T00:17:00"/>
        <d v="2004-05-18T17:09:00"/>
        <d v="2008-06-21T18:14:00"/>
        <d v="2004-05-20T16:15:00"/>
        <d v="2007-07-05T07:24:00"/>
        <d v="2004-03-26T19:30:00"/>
        <d v="2006-06-08T06:29:00"/>
        <d v="2004-01-08T22:14:00"/>
        <d v="2007-07-09T15:33:00"/>
        <d v="2005-12-10T01:58:00"/>
        <d v="2008-03-13T18:28:00"/>
        <d v="2004-05-02T01:49:00"/>
        <d v="2009-07-28T20:32:00"/>
        <d v="2003-11-24T23:02:00"/>
        <d v="2009-04-27T04:52:00"/>
        <d v="2003-12-17T02:33:00"/>
        <d v="2007-08-01T16:34:00"/>
        <d v="2004-05-14T04:54:00"/>
        <d v="2007-04-13T01:51:00"/>
        <d v="2003-11-19T01:41:00"/>
        <d v="2008-05-28T16:04:00"/>
        <d v="2004-05-17T16:42:00"/>
        <d v="2006-02-22T15:15:00"/>
        <d v="2003-12-06T20:25:00"/>
        <d v="2007-02-07T04:04:00"/>
        <d v="2003-12-11T18:02:00"/>
        <d v="2007-03-12T19:34:00"/>
        <d v="2008-04-22T07:21:00"/>
        <d v="2010-11-11T08:26:00"/>
        <d v="2004-05-12T14:24:00"/>
        <d v="2013-08-15T05:06:00"/>
        <d v="2009-02-19T20:34:00"/>
        <d v="2011-05-28T06:28:00"/>
        <d v="2005-10-27T04:39:00"/>
        <d v="2011-05-18T16:04:00"/>
        <d v="2006-07-05T23:30:00"/>
        <d v="2013-11-02T00:32:00"/>
        <d v="2008-06-02T01:52:00"/>
        <d v="2010-01-18T01:44:00"/>
        <d v="2005-07-21T00:05:00"/>
        <d v="2013-09-13T04:52:00"/>
        <d v="2006-03-22T05:52:00"/>
        <d v="2013-10-16T23:24:00"/>
        <d v="2005-09-28T19:29:00"/>
        <d v="2013-02-01T01:17:00"/>
        <d v="2006-06-28T06:11:00"/>
        <d v="2009-02-13T23:15:00"/>
        <d v="2010-12-04T06:53:00"/>
        <d v="2013-08-02T05:13:00"/>
        <d v="2004-12-14T05:07:00"/>
        <d v="2011-04-22T18:28:00"/>
        <d v="2005-09-28T20:39:00"/>
        <d v="2011-04-11T19:28:00"/>
        <d v="2005-10-03T10:16:00"/>
        <d v="2013-08-12T20:33:00"/>
        <d v="2005-03-04T09:14:00"/>
        <d v="2013-09-17T13:43:00"/>
        <d v="2006-10-03T22:59:00"/>
        <d v="2013-10-11T22:29:00"/>
        <d v="2005-09-01T17:17:00"/>
        <d v="2013-08-27T02:23:00"/>
        <d v="2007-11-27T16:47:00"/>
        <d v="2012-08-21T01:32:00"/>
        <d v="2005-11-09T05:29:00"/>
        <d v="2013-06-11T14:20:00"/>
        <d v="2006-05-11T06:39:00"/>
        <d v="2013-11-09T02:49:00"/>
        <d v="2005-12-06T04:25:00"/>
        <d v="2012-01-07T00:52:00"/>
        <d v="2005-10-06T22:37:00"/>
        <d v="2013-08-02T02:23:00"/>
        <d v="2011-01-16T17:24:00"/>
        <d v="2013-09-13T23:03:00"/>
        <d v="2005-11-19T00:58:00"/>
        <d v="2013-05-06T14:23:00"/>
        <d v="2006-03-19T04:19:00"/>
        <d v="2013-07-18T00:48:00"/>
        <d v="2006-01-26T20:29:00"/>
        <d v="2013-05-28T20:39:00"/>
        <d v="2005-12-13T18:46:00"/>
        <d v="2013-10-06T01:11:00"/>
        <d v="2007-02-26T07:51:00"/>
        <d v="2012-07-30T19:44:00"/>
        <d v="2004-04-10T18:28:00"/>
        <d v="2011-07-25T12:24:00"/>
        <d v="2006-03-07T09:27:00"/>
        <d v="2013-09-10T21:47:00"/>
        <d v="2006-09-04T06:02:00"/>
        <d v="2009-01-03T02:21:00"/>
        <d v="2005-10-13T04:29:00"/>
        <d v="2013-09-10T22:13:00"/>
        <d v="2004-08-15T12:31:00"/>
        <d v="2013-09-11T21:53:00"/>
        <d v="2005-11-21T05:55:00"/>
        <d v="2013-09-23T21:16:00"/>
        <d v="2005-07-14T06:50:00"/>
        <d v="2013-10-07T08:59:00"/>
        <d v="2008-06-24T05:13:00"/>
        <d v="2013-11-04T16:09:00"/>
        <d v="2005-09-16T22:18:00"/>
        <d v="2013-07-24T01:12:00"/>
        <d v="2007-01-10T12:06:00"/>
        <d v="2013-06-13T18:27:00"/>
        <d v="2006-03-24T04:06:00"/>
        <d v="2013-10-15T02:42:00"/>
        <d v="2008-10-20T21:05:00"/>
        <d v="2010-08-31T17:56:00"/>
        <d v="2006-07-23T00:29:00"/>
        <d v="2013-01-08T20:10:00"/>
        <d v="2005-12-28T00:48:00"/>
        <d v="2013-09-09T01:13:00"/>
        <d v="2005-06-08T13:57:00"/>
        <d v="2013-08-30T03:34:00"/>
        <d v="2005-08-19T06:48:00"/>
        <d v="2013-09-01T19:50:00"/>
        <d v="2005-03-04T09:04:00"/>
        <d v="2013-08-18T23:41:00"/>
        <d v="2005-12-05T10:11:00"/>
        <d v="2012-02-17T18:48:00"/>
        <d v="2005-05-01T11:26:00"/>
        <d v="2013-10-10T00:47:00"/>
        <d v="2005-05-08T12:32:00"/>
        <d v="2012-08-01T16:48:00"/>
        <d v="2005-10-06T22:57:00"/>
        <d v="2013-11-20T23:31:00"/>
        <d v="2005-12-10T10:22:00"/>
        <d v="2012-12-12T21:48:00"/>
        <d v="2008-09-04T21:25:00"/>
        <d v="2013-08-23T19:18:00"/>
        <d v="2007-10-24T17:58:00"/>
        <d v="2013-07-24T08:56:00"/>
        <d v="2005-09-02T13:15:00"/>
        <d v="2013-08-29T15:01:00"/>
        <d v="2008-02-06T18:38:00"/>
        <d v="2013-09-11T15:58:00"/>
        <d v="2005-08-26T16:41:00"/>
        <d v="2013-04-13T21:41:00"/>
        <d v="2006-03-14T22:25:00"/>
        <d v="2013-09-20T06:53:00"/>
        <d v="2002-08-01T22:11:00"/>
        <d v="2012-04-05T15:36:00"/>
        <d v="2011-02-14T18:39:00"/>
        <d v="2013-09-24T04:33:00"/>
        <d v="2005-11-25T16:03:00"/>
        <d v="2013-06-21T23:15:00"/>
        <d v="2004-05-05T21:10:00"/>
        <d v="2013-11-24T00:48:00"/>
        <d v="2004-02-26T09:41:00"/>
        <d v="2010-09-07T18:39:00"/>
        <d v="2005-12-08T09:31:00"/>
        <d v="2013-09-10T16:23:00"/>
        <d v="2008-08-26T16:51:00"/>
        <d v="2010-03-23T22:12:00"/>
        <d v="2005-11-23T06:30:00"/>
        <d v="2013-08-27T07:19:00"/>
        <d v="2005-08-19T12:10:00"/>
        <d v="2012-08-28T01:03:00"/>
        <d v="2005-06-21T23:45:00"/>
        <d v="2013-11-13T07:11:00"/>
        <d v="2009-11-17T23:26:00"/>
        <d v="2013-05-03T17:06:00"/>
        <d v="2005-04-08T07:39:00"/>
        <d v="2010-02-08T16:13:00"/>
        <d v="2007-12-14T20:45:00"/>
        <d v="2010-11-15T16:10:00"/>
        <d v="2002-09-22T03:53:00"/>
        <d v="2013-12-11T02:28:00"/>
        <d v="2003-12-01T23:31:00"/>
        <d v="2013-09-13T02:44:00"/>
        <d v="2004-07-19T20:10:00"/>
        <d v="2012-07-27T18:06:00"/>
        <d v="2008-09-18T18:36:00"/>
        <d v="2013-09-13T15:43:00"/>
        <d v="2005-08-13T19:17:00"/>
        <d v="2010-12-14T16:54:00"/>
        <d v="2007-01-19T12:34:00"/>
        <d v="2013-09-11T14:14:00"/>
        <d v="2009-09-03T22:53:00"/>
        <d v="2012-06-15T18:38:00"/>
        <d v="2005-01-04T12:03:00"/>
        <d v="2013-09-11T22:04:00"/>
        <d v="2005-01-02T19:42:00"/>
        <d v="2013-10-12T23:46:00"/>
        <d v="2005-10-06T08:42:00"/>
        <d v="2006-10-19T20:00:00"/>
        <d v="2007-01-26T23:15:00"/>
        <d v="2010-12-16T06:41:00"/>
        <d v="2008-07-28T17:50:00"/>
        <d v="2012-09-12T20:19:00"/>
        <d v="2005-03-13T11:30:00"/>
        <d v="2013-09-29T04:21:00"/>
        <d v="2007-10-18T01:28:00"/>
        <d v="2013-10-15T18:08:00"/>
        <d v="2011-12-17T09:10:00"/>
        <d v="2013-05-31T01:16:00"/>
        <d v="2003-10-13T05:11:00"/>
        <d v="2008-09-16T14:17:00"/>
        <d v="2006-07-04T08:05:00"/>
        <d v="2013-10-01T19:17:00"/>
        <d v="2011-08-10T04:35:00"/>
        <d v="2013-02-27T00:15:00"/>
        <d v="2009-03-02T01:46:00"/>
        <d v="2012-09-06T22:39:00"/>
        <d v="2010-11-02T07:53:00"/>
        <d v="2013-09-09T15:48:00"/>
        <d v="2005-04-15T08:46:00"/>
        <d v="2013-08-24T02:12:00"/>
        <d v="2004-08-03T12:53:00"/>
        <d v="2012-12-22T12:24:00"/>
        <d v="2009-03-21T18:07:00"/>
        <d v="2009-11-27T23:32:00"/>
        <d v="2009-02-03T15:57:00"/>
        <d v="2009-04-17T01:38:00"/>
        <d v="2007-07-18T01:20:00"/>
        <d v="2013-12-12T10:13:00"/>
        <d v="2006-05-04T04:33:00"/>
        <d v="2008-07-14T01:23:00"/>
        <d v="2010-11-08T06:03:00"/>
        <d v="2013-08-23T08:16:00"/>
        <d v="2007-11-18T20:20:00"/>
        <d v="2013-06-25T22:10:00"/>
        <d v="2006-04-21T10:01:00"/>
        <d v="2013-10-22T03:23:00"/>
        <d v="2004-08-14T14:57:00"/>
        <d v="2013-09-07T17:11:00"/>
        <d v="2004-07-14T05:41:00"/>
        <d v="2013-10-24T00:40:00"/>
        <d v="2009-05-19T02:51:00"/>
        <d v="2013-12-21T02:41:00"/>
        <d v="2008-09-15T16:33:00"/>
        <d v="2010-06-28T23:43:00"/>
        <d v="2009-09-16T05:41:00"/>
        <d v="2012-11-21T10:51:00"/>
        <d v="2007-01-22T11:34:00"/>
        <d v="2012-12-08T10:35:00"/>
        <d v="2008-04-28T17:21:00"/>
        <d v="2011-06-23T04:56:00"/>
        <d v="2005-02-03T23:58:00"/>
        <d v="2009-05-08T23:05:00"/>
        <d v="2007-09-06T04:04:00"/>
        <d v="2013-08-05T15:43:00"/>
        <d v="2010-06-23T17:43:00"/>
        <d v="2013-09-11T18:20:00"/>
        <d v="2003-08-14T00:39:00"/>
        <d v="2011-08-09T00:57:00"/>
        <d v="2005-05-29T04:37:00"/>
        <d v="2007-04-23T20:51:00"/>
        <d v="2005-08-02T21:19:00"/>
        <d v="2013-10-02T20:30:00"/>
        <d v="2007-03-07T07:43:00"/>
        <d v="2013-08-28T20:34:00"/>
        <d v="2005-11-21T21:00:00"/>
        <d v="2013-08-31T16:39:00"/>
        <d v="2004-04-17T01:57:00"/>
        <d v="2013-09-02T14:45:00"/>
        <d v="2004-04-06T08:07:00"/>
        <d v="2013-10-29T23:33:00"/>
        <d v="2003-05-22T02:31:00"/>
        <d v="2006-09-17T23:13:00"/>
        <d v="2005-05-20T20:52:00"/>
        <d v="2009-03-18T21:48:00"/>
        <d v="2009-02-19T02:36:00"/>
        <d v="2013-08-22T14:58:00"/>
        <d v="2004-12-02T18:20:00"/>
        <d v="2009-03-31T21:47:00"/>
        <d v="2010-10-20T10:01:00"/>
        <d v="2013-09-10T17:16:00"/>
        <d v="2009-11-03T12:14:00"/>
        <d v="2013-08-06T17:06:00"/>
        <d v="2011-03-17T00:12:00"/>
        <d v="2013-08-26T22:48:00"/>
        <d v="2010-07-15T18:55:00"/>
        <d v="2013-07-27T00:14:00"/>
        <d v="2005-06-06T14:40:00"/>
        <d v="2013-10-17T11:06:00"/>
        <d v="2007-03-20T12:44:00"/>
        <d v="2012-08-07T04:50:00"/>
        <d v="2007-10-23T09:23:00"/>
        <d v="2013-08-12T22:14:00"/>
        <d v="2012-12-12T14:57:00"/>
        <d v="2013-07-29T18:33:00"/>
        <d v="2009-10-15T21:22:00"/>
        <d v="2013-11-29T16:27:00"/>
        <d v="2009-05-24T11:57:00"/>
        <d v="2013-09-11T00:12:00"/>
        <d v="2003-01-31T23:45:00"/>
        <d v="2013-09-12T16:40:00"/>
        <d v="2003-09-17T17:23:00"/>
        <d v="2013-08-26T09:33:00"/>
        <d v="2008-11-03T23:45:00"/>
        <d v="2011-11-09T08:28:00"/>
        <d v="2005-01-07T06:06:00"/>
        <d v="2013-03-12T07:10:00"/>
        <d v="2011-10-27T00:03:00"/>
        <d v="2013-09-04T04:39:00"/>
        <d v="2008-03-18T05:44:00"/>
        <d v="2013-08-13T23:57:00"/>
        <d v="2007-03-16T17:46:00"/>
        <d v="2009-08-05T03:51:00"/>
        <d v="2010-03-03T17:26:00"/>
        <d v="2009-09-04T00:37:00"/>
        <d v="2013-09-13T12:15:00"/>
        <d v="2009-02-04T15:18:00"/>
        <d v="2013-09-17T14:09:00"/>
        <d v="2006-08-10T16:41:00"/>
        <d v="2013-09-11T03:36:00"/>
        <d v="2004-11-27T01:21:00"/>
        <d v="2013-08-27T19:12:00"/>
        <d v="2009-08-25T14:03:00"/>
        <d v="2013-04-18T14:51:00"/>
        <d v="2005-06-21T20:40:00"/>
        <d v="2010-06-16T15:26:00"/>
        <d v="2010-10-22T23:34:00"/>
        <d v="2013-09-12T23:11:00"/>
        <d v="2009-08-27T22:23:00"/>
        <d v="2012-06-20T16:57:00"/>
        <d v="2011-01-22T11:00:00"/>
        <d v="2013-09-23T17:39:00"/>
        <d v="2004-12-14T00:37:00"/>
        <d v="2013-09-18T22:27:00"/>
        <d v="2009-07-30T15:36:00"/>
        <d v="2013-07-04T17:48:00"/>
        <d v="2004-12-15T05:48:00"/>
        <d v="2013-09-10T22:26:00"/>
        <d v="2008-07-07T20:43:00"/>
        <d v="2012-12-20T08:53:00"/>
        <d v="2009-11-13T17:33:00"/>
        <d v="2013-01-31T16:22:00"/>
        <d v="2006-04-19T21:53:00"/>
        <d v="2013-07-05T20:23:00"/>
        <d v="2010-07-02T23:38:00"/>
        <d v="2013-09-10T16:21:00"/>
        <d v="2012-10-01T17:22:00"/>
        <d v="2013-09-27T20:31:00"/>
        <d v="2011-11-01T03:51:00"/>
        <d v="2013-10-02T15:49:00"/>
        <d v="2004-12-15T23:03:00"/>
        <d v="2008-01-23T04:32:00"/>
        <d v="2007-03-07T04:37:00"/>
        <d v="2013-09-10T01:22:00"/>
        <d v="2005-12-01T13:00:00"/>
        <d v="2013-09-11T19:42:00"/>
        <d v="2001-10-31T13:00:00"/>
        <d v="2013-09-10T23:55:00"/>
        <d v="2010-11-04T01:30:00"/>
        <d v="2013-09-11T00:18:00"/>
        <d v="2007-03-15T22:46:00"/>
        <d v="2011-10-05T22:43:00"/>
        <d v="2006-09-06T01:15:00"/>
        <d v="2013-09-10T22:43:00"/>
        <d v="2010-06-12T04:19:00"/>
        <d v="2013-08-13T21:07:00"/>
        <d v="2008-06-05T01:48:00"/>
        <d v="2013-09-06T06:50:00"/>
        <d v="2008-09-17T04:03:00"/>
        <d v="2013-09-03T22:14:00"/>
        <d v="2008-12-18T18:22:00"/>
        <d v="2013-09-10T20:02:00"/>
        <d v="2008-06-02T21:35:00"/>
        <d v="2013-09-11T02:24:00"/>
        <d v="2008-06-02T21:25:00"/>
        <d v="2009-07-10T02:15:00"/>
        <d v="2008-11-07T18:12:00"/>
        <d v="2010-08-02T14:59:00"/>
        <d v="2009-03-06T00:57:00"/>
        <d v="2010-05-07T08:06:00"/>
        <d v="2012-04-02T21:53:00"/>
        <d v="2013-09-11T21:16:00"/>
        <d v="2008-04-03T12:19:00"/>
        <d v="2012-02-29T18:32:00"/>
        <d v="2009-02-14T04:06:00"/>
        <d v="2013-08-06T20:04:00"/>
        <d v="2008-03-08T04:00:00"/>
        <d v="2013-09-04T12:53:00"/>
        <d v="2012-08-07T06:46:00"/>
        <d v="2013-09-26T18:20:00"/>
        <d v="2013-07-08T23:27:00"/>
        <d v="2013-09-09T22:12:00"/>
        <d v="2010-02-12T11:57:00"/>
        <d v="2010-10-13T11:04:00"/>
        <d v="2007-05-22T21:55:00"/>
        <d v="2013-09-11T20:58:00"/>
        <d v="2008-08-06T07:54:00"/>
        <d v="2013-07-17T22:40:00"/>
        <d v="2009-09-10T10:21:00"/>
        <d v="2013-12-09T05:19:00"/>
        <d v="2011-07-01T19:28:00"/>
        <d v="2013-10-07T20:31:00"/>
        <d v="2012-04-19T05:58:00"/>
        <d v="2013-10-01T22:23:00"/>
        <d v="2009-08-06T04:20:00"/>
        <d v="2013-09-17T10:20:00"/>
        <d v="2007-11-12T18:42:00"/>
        <d v="2012-10-17T18:04:00"/>
        <d v="2007-10-09T03:30:00"/>
        <d v="2013-09-05T13:56:00"/>
        <d v="2009-08-27T14:26:00"/>
        <d v="2013-09-17T20:59:00"/>
        <d v="2012-07-27T21:49:00"/>
        <d v="2013-08-14T20:33:00"/>
        <d v="2009-09-29T16:02:00"/>
        <d v="2013-09-05T02:06:00"/>
        <d v="2009-07-14T23:45:00"/>
        <d v="2013-08-06T16:54:00"/>
        <d v="2007-07-21T01:59:00"/>
        <d v="2013-09-13T03:17:00"/>
        <d v="2010-10-20T17:12:00"/>
        <d v="2012-09-10T22:07:00"/>
        <d v="2009-04-17T01:52:00"/>
        <d v="2012-08-15T02:17:00"/>
        <d v="2008-12-14T19:09:00"/>
        <d v="2013-08-27T18:10:00"/>
        <d v="2011-03-30T09:58:00"/>
        <d v="2013-10-03T23:52:00"/>
        <d v="2011-05-12T12:41:00"/>
        <d v="2011-12-02T10:19:00"/>
        <d v="2006-03-06T06:27:00"/>
        <d v="2013-02-24T11:55:00"/>
        <d v="2011-04-03T12:59:00"/>
        <d v="2013-07-17T22:33:00"/>
        <d v="2010-03-18T05:08:00"/>
        <d v="2012-01-09T23:34:00"/>
        <d v="2010-03-17T15:07:00"/>
        <d v="2013-01-15T18:29:00"/>
        <d v="2009-03-28T23:38:00"/>
        <d v="2012-12-31T12:44:00"/>
        <d v="2010-05-25T20:29:00"/>
        <d v="2012-12-15T02:29:00"/>
        <d v="2010-05-21T10:47:00"/>
        <d v="2012-04-30T14:47:00"/>
        <d v="2010-04-10T04:33:00"/>
        <d v="2012-10-17T18:01:00"/>
        <d v="2011-03-20T08:24:00"/>
        <d v="2011-10-09T19:41:00"/>
        <d v="2010-05-29T06:47:00"/>
        <d v="2012-07-31T21:59:00"/>
        <d v="2010-01-28T08:36:00"/>
        <d v="2013-10-08T04:08:00"/>
        <d v="2008-06-17T16:40:00"/>
        <d v="2013-09-11T16:26:00"/>
        <d v="2008-02-15T12:10:00"/>
        <d v="2013-08-29T16:14:00"/>
        <d v="2008-11-02T14:02:00"/>
        <d v="2013-10-23T21:52:00"/>
        <d v="2007-07-21T02:00:00"/>
        <d v="2013-09-02T22:44:00"/>
        <d v="2007-07-19T20:16:00"/>
        <d v="2013-04-24T09:49:00"/>
        <d v="2009-02-04T02:17:00"/>
        <d v="2013-08-06T23:51:00"/>
        <d v="2010-07-08T22:44:00"/>
        <d v="2013-09-10T20:44:00"/>
        <d v="2008-06-24T02:24:00"/>
        <d v="2013-09-17T01:25:00"/>
        <d v="2008-01-22T09:48:00"/>
        <d v="2013-09-11T13:57:00"/>
        <d v="2013-04-12T04:22:00"/>
        <d v="2013-09-23T20:17:00"/>
        <d v="2011-09-12T18:12:00"/>
        <d v="2013-09-03T17:19:00"/>
        <d v="2007-07-12T18:45:00"/>
        <d v="2013-01-17T11:36:00"/>
        <d v="2008-02-28T09:07:00"/>
        <d v="2013-09-10T00:11:00"/>
        <d v="2009-03-16T16:39:00"/>
        <d v="2013-09-10T00:49:00"/>
        <d v="2009-05-11T19:16:00"/>
        <d v="2013-10-03T17:18:00"/>
        <d v="2011-09-22T02:09:00"/>
        <d v="2013-09-12T01:01:00"/>
        <d v="2005-04-20T18:56:00"/>
        <d v="2013-09-16T23:46:00"/>
        <d v="2010-12-07T02:01:00"/>
        <d v="2013-09-26T01:51:00"/>
        <d v="2005-04-28T00:28:00"/>
        <d v="2013-01-10T07:53:00"/>
        <d v="2004-10-06T18:04:00"/>
        <d v="2013-09-10T23:32:00"/>
        <d v="2007-02-03T22:16:00"/>
        <d v="2013-09-04T06:37:00"/>
        <d v="2007-03-02T05:58:00"/>
        <d v="2013-03-07T05:11:00"/>
        <d v="2005-08-12T01:58:00"/>
        <d v="2006-11-01T06:46:00"/>
        <d v="2004-12-24T22:01:00"/>
        <d v="2013-09-11T22:24:00"/>
        <d v="2010-07-08T22:41:00"/>
        <d v="2013-09-13T21:16:00"/>
        <d v="2004-11-28T02:19:00"/>
        <d v="2013-09-02T13:10:00"/>
        <d v="2013-12-03T22:53:00"/>
        <d v="2008-08-12T17:53:00"/>
        <d v="2012-10-05T13:32:00"/>
        <d v="2007-09-29T03:43:00"/>
        <d v="2012-03-14T01:36:00"/>
        <d v="2013-07-09T23:43:00"/>
        <d v="2013-09-09T23:52:00"/>
        <d v="2005-12-24T06:03:00"/>
        <d v="2013-09-11T21:17:00"/>
        <d v="2012-03-12T19:54:00"/>
        <d v="2013-09-09T21:27:00"/>
        <d v="2005-10-12T00:30:00"/>
        <d v="2007-12-13T17:21:00"/>
        <d v="2007-05-15T07:27:00"/>
        <d v="2013-03-06T03:45:00"/>
        <d v="2009-07-30T21:45:00"/>
        <d v="2010-08-04T09:11:00"/>
        <d v="2009-03-19T00:07:00"/>
        <d v="2013-08-21T22:58:00"/>
        <d v="2009-03-08T14:59:00"/>
        <d v="2013-09-27T08:33:00"/>
        <d v="2005-07-29T01:06:00"/>
        <d v="2009-07-04T21:33:00"/>
        <d v="2006-12-03T01:25:00"/>
        <d v="2013-06-27T13:21:00"/>
        <d v="2010-05-20T18:56:00"/>
        <d v="2013-09-11T15:33:00"/>
        <d v="2004-11-28T03:11:00"/>
        <d v="2013-10-09T21:17:00"/>
        <d v="2005-07-27T02:54:00"/>
        <d v="2013-05-20T22:55:00"/>
        <d v="2005-12-05T23:17:00"/>
        <d v="2013-09-11T03:39:00"/>
        <d v="2003-03-28T00:09:00"/>
        <d v="2013-06-06T14:30:00"/>
        <d v="2006-05-09T05:39:00"/>
        <d v="2008-12-04T23:48:00"/>
        <d v="2004-11-23T17:07:00"/>
        <d v="2013-09-10T00:00:00"/>
        <d v="2005-04-19T07:46:00"/>
        <d v="2012-11-22T17:33:00"/>
        <d v="2007-03-02T09:38:00"/>
        <d v="2013-09-11T22:50:00"/>
        <d v="2007-03-28T22:04:00"/>
        <d v="2013-08-30T19:47:00"/>
        <d v="2005-01-01T00:44:00"/>
        <d v="2008-04-02T05:06:00"/>
        <d v="2004-11-09T04:30:00"/>
        <d v="2013-11-03T10:37:00"/>
        <d v="2004-12-10T06:35:00"/>
        <d v="2013-12-04T17:54:00"/>
        <d v="2007-04-27T11:07:00"/>
        <d v="2013-11-01T02:25:00"/>
        <d v="2008-05-06T07:52:00"/>
        <d v="2009-10-10T02:32:00"/>
        <d v="2004-11-14T04:32:00"/>
        <d v="2011-07-27T19:46:00"/>
        <d v="2006-12-06T22:09:00"/>
        <d v="2012-06-13T15:53:00"/>
        <d v="2005-05-03T02:40:00"/>
        <d v="2008-01-17T00:25:00"/>
        <d v="2004-12-02T06:44:00"/>
        <d v="2013-02-06T06:15:00"/>
        <d v="2004-12-10T01:02:00"/>
        <d v="2013-09-12T14:44:00"/>
        <d v="2004-12-04T08:04:00"/>
        <d v="2013-09-12T16:11:00"/>
        <d v="2006-03-02T19:52:00"/>
        <d v="2012-08-29T20:21:00"/>
        <d v="2005-01-02T04:05:00"/>
        <d v="2006-09-28T21:06:00"/>
        <d v="2008-11-07T07:19:00"/>
        <d v="2012-10-18T03:37:00"/>
        <d v="2005-07-28T00:00:00"/>
        <d v="2013-12-13T18:04:00"/>
        <d v="2006-07-14T14:45:00"/>
        <d v="2013-09-03T07:26:00"/>
        <d v="2007-08-20T11:10:00"/>
        <d v="2012-11-27T07:44:00"/>
        <d v="2006-02-09T04:29:00"/>
        <d v="2011-04-01T23:42:00"/>
        <d v="2008-10-02T23:00:00"/>
        <d v="2013-09-27T13:00:00"/>
        <d v="2007-11-08T21:06:00"/>
        <d v="2012-04-03T15:03:00"/>
        <d v="2006-07-03T20:53:00"/>
        <d v="2013-09-27T05:44:00"/>
        <d v="2008-04-08T18:23:00"/>
        <d v="2013-10-10T22:51:00"/>
        <d v="2002-02-12T20:15:00"/>
        <d v="2013-07-08T20:56:00"/>
        <d v="2008-11-06T18:19:00"/>
        <d v="2013-09-19T01:20:00"/>
        <d v="2006-10-17T04:33:00"/>
        <d v="2013-02-12T09:21:00"/>
        <d v="2004-05-12T20:58:00"/>
        <d v="2013-08-15T01:17:00"/>
        <d v="2004-12-04T21:11:00"/>
        <d v="2011-11-15T16:34:00"/>
        <d v="2001-04-06T15:49:00"/>
        <d v="2013-09-06T21:25:00"/>
        <d v="2003-07-15T06:04:00"/>
        <d v="2013-06-17T20:06:00"/>
        <d v="2007-07-03T02:05:00"/>
        <d v="2013-05-27T20:26:00"/>
        <d v="2011-04-06T19:26:00"/>
        <d v="2012-07-19T08:55:00"/>
        <d v="2009-03-03T23:56:00"/>
        <d v="2013-09-11T03:22:00"/>
        <d v="2013-03-08T16:41:00"/>
        <d v="2013-09-21T03:37:00"/>
        <d v="2005-08-26T07:08:00"/>
        <d v="2013-09-14T05:50:00"/>
        <d v="2011-01-06T05:16:00"/>
        <d v="2013-09-17T01:13:00"/>
        <d v="2001-06-28T18:57:00"/>
        <d v="2013-03-27T22:56:00"/>
        <d v="2008-07-16T04:27:00"/>
        <d v="2013-09-11T15:24:00"/>
        <d v="2005-03-25T04:49:00"/>
        <d v="2013-04-30T17:25:00"/>
        <d v="2002-08-16T23:09:00"/>
        <d v="2013-10-04T14:30:00"/>
        <d v="2004-12-25T10:00:00"/>
        <d v="2013-11-05T23:16:00"/>
        <d v="2007-07-19T04:23:00"/>
        <d v="2012-05-11T06:47:00"/>
        <d v="2012-04-02T22:20:00"/>
        <d v="2013-09-11T20:37:00"/>
        <d v="2009-11-13T16:29:00"/>
        <d v="2010-07-12T11:58:00"/>
        <d v="2008-11-12T03:11:00"/>
        <d v="2012-04-04T21:36:00"/>
        <d v="2006-08-04T04:05:00"/>
        <d v="2013-08-08T17:45:00"/>
        <d v="2008-04-11T19:09:00"/>
        <d v="2013-01-25T23:35:00"/>
        <d v="2008-07-04T11:49:00"/>
        <d v="2013-10-03T06:43:00"/>
        <d v="2005-12-09T10:46:00"/>
        <d v="2013-03-20T01:42:00"/>
        <d v="2007-07-17T23:22:00"/>
        <d v="2013-11-11T17:28:00"/>
        <d v="2011-02-02T04:04:00"/>
        <d v="2013-09-28T04:11:00"/>
        <d v="2009-08-06T20:08:00"/>
        <d v="2013-09-28T20:15:00"/>
        <d v="2012-08-22T21:45:00"/>
        <d v="2013-09-27T22:27:00"/>
        <d v="2011-07-18T18:15:00"/>
        <d v="2013-09-11T16:54:00"/>
        <d v="2013-10-08T14:37:00"/>
        <d v="2007-12-04T02:23:00"/>
        <d v="2012-10-24T02:29:00"/>
        <d v="2009-08-26T05:08:00"/>
        <d v="2013-05-14T23:46:00"/>
        <d v="2007-06-08T23:19:00"/>
        <d v="2009-08-17T20:54:00"/>
        <d v="2009-10-01T00:18:00"/>
        <d v="2013-09-16T21:14:00"/>
        <d v="2008-05-27T02:23:00"/>
        <d v="2009-12-24T00:13:00"/>
        <d v="2012-01-11T05:31:00"/>
        <d v="2013-09-18T19:19:00"/>
        <d v="2008-03-11T02:55:00"/>
        <d v="2013-08-26T01:55:00"/>
        <d v="2008-12-05T22:53:00"/>
        <d v="2011-05-24T13:46:00"/>
        <d v="2006-02-28T20:59:00"/>
        <d v="2013-08-24T01:09:00"/>
        <d v="2012-09-22T02:12:00"/>
        <d v="2013-10-01T02:37:00"/>
        <d v="2004-08-16T21:18:00"/>
        <d v="2013-08-29T22:15:00"/>
        <d v="2012-11-14T23:04:00"/>
        <d v="2013-09-25T19:02:00"/>
        <d v="2009-08-25T20:49:00"/>
        <d v="2013-04-16T22:58:00"/>
        <d v="2012-06-15T19:09:00"/>
        <d v="2013-09-16T22:48:00"/>
        <d v="2008-09-19T00:08:00"/>
        <d v="2013-11-01T16:20:00"/>
        <d v="2011-03-01T00:22:00"/>
        <d v="2013-06-27T22:45:00"/>
        <d v="2010-12-24T00:49:00"/>
        <d v="2013-09-19T21:24:00"/>
        <d v="2007-07-11T22:07:00"/>
        <d v="2012-02-10T09:46:00"/>
        <d v="2007-05-18T22:22:00"/>
        <d v="2013-09-25T22:45:00"/>
        <d v="2011-09-28T23:20:00"/>
        <d v="2013-09-12T13:38:00"/>
        <d v="2009-03-27T02:38:00"/>
        <d v="2012-04-18T01:34:00"/>
        <d v="2010-10-18T21:47:00"/>
        <d v="2011-07-08T13:01:00"/>
        <d v="2009-11-28T12:34:00"/>
        <d v="2013-10-16T20:38:00"/>
        <d v="2009-07-08T18:28:00"/>
        <d v="2013-10-03T16:44:00"/>
        <d v="2013-01-30T21:42:00"/>
        <d v="2013-09-05T22:56:00"/>
        <d v="2006-08-31T09:47:00"/>
        <d v="2012-08-04T13:13:00"/>
        <d v="2004-12-01T19:21:00"/>
        <d v="2013-06-07T17:15:00"/>
        <d v="2013-04-12T21:00:00"/>
        <d v="2013-09-30T21:53:00"/>
        <d v="2012-05-31T04:48:00"/>
        <d v="2013-10-09T23:22:00"/>
        <d v="2011-03-30T18:35:00"/>
        <d v="2012-07-19T15:03:00"/>
        <d v="2007-03-06T04:02:00"/>
        <d v="2010-06-07T21:34:00"/>
        <d v="2009-10-22T23:24:00"/>
        <d v="2012-06-06T05:39:00"/>
        <d v="2013-05-16T19:19:00"/>
        <d v="2013-09-12T21:11:00"/>
        <d v="2012-09-19T15:34:00"/>
        <d v="2013-09-20T14:48:00"/>
        <d v="2013-04-12T20:37:00"/>
        <d v="2013-09-12T01:07:00"/>
        <d v="2008-12-11T22:57:00"/>
        <d v="2013-02-06T23:20:00"/>
        <d v="2007-11-21T02:35:00"/>
        <d v="2013-09-10T14:33:00"/>
        <d v="2005-04-01T18:35:00"/>
        <d v="2013-09-10T01:41:00"/>
        <d v="2010-05-21T22:24:00"/>
        <d v="2013-09-14T19:39:00"/>
        <d v="2010-10-26T07:18:00"/>
        <d v="2013-07-06T12:28:00"/>
        <d v="2006-02-07T11:14:00"/>
        <d v="2013-09-11T15:07:00"/>
        <d v="2004-08-25T16:35:00"/>
        <d v="2013-09-14T00:23:00"/>
        <d v="2006-06-26T15:57:00"/>
        <d v="2011-03-11T16:53:00"/>
        <d v="2004-03-01T01:12:00"/>
        <d v="2013-09-10T05:10:00"/>
        <d v="2005-06-22T11:31:00"/>
        <d v="2013-09-10T15:13:00"/>
        <d v="2005-03-25T17:39:00"/>
        <d v="2013-10-29T23:54:00"/>
        <d v="2009-02-18T19:40:00"/>
        <d v="2013-09-19T00:29:00"/>
        <d v="2009-07-22T19:22:00"/>
        <d v="2013-09-15T19:18:00"/>
        <d v="2006-10-05T17:36:00"/>
        <d v="2013-08-26T13:30:00"/>
        <d v="2010-11-23T15:50:00"/>
        <d v="2013-09-04T23:57:00"/>
        <d v="2011-03-25T23:43:00"/>
        <d v="2013-04-16T21:45:00"/>
        <d v="2010-09-06T08:31:00"/>
        <d v="2013-09-09T12:57:00"/>
        <d v="2010-11-22T19:14:00"/>
        <d v="2013-09-10T03:45:00"/>
        <d v="2007-05-26T01:12:00"/>
        <d v="2013-09-08T22:51:00"/>
        <d v="2010-07-03T18:49:00"/>
        <d v="2013-09-11T21:35:00"/>
        <d v="2004-10-26T16:08:00"/>
        <d v="2010-10-25T17:26:00"/>
        <d v="2011-07-08T06:08:00"/>
        <d v="2013-04-17T21:56:00"/>
        <d v="2010-02-09T14:56:00"/>
        <d v="2010-03-19T11:07:00"/>
        <d v="2012-09-12T14:46:00"/>
        <d v="2013-09-12T01:43:00"/>
        <d v="2010-07-15T11:00:00"/>
        <d v="2013-09-12T23:32:00"/>
        <d v="2006-12-12T11:23:00"/>
        <d v="2010-08-02T21:15:00"/>
        <d v="2010-10-20T00:44:00"/>
        <d v="2013-09-10T07:11:00"/>
        <d v="2010-12-21T09:14:00"/>
        <d v="2013-07-31T21:54:00"/>
        <d v="2008-08-08T17:14:00"/>
        <d v="2013-08-09T22:32:00"/>
        <d v="2008-11-21T17:40:00"/>
        <d v="2013-05-29T17:10:00"/>
        <d v="2008-09-26T08:05:00"/>
        <d v="2013-01-25T07:32:00"/>
        <d v="2009-07-08T09:42:00"/>
        <d v="2013-09-11T04:50:00"/>
        <d v="2010-11-11T01:40:00"/>
        <d v="2013-06-27T23:37:00"/>
        <d v="2010-08-18T05:15:00"/>
        <d v="2013-08-17T04:17:00"/>
        <d v="2009-08-25T17:18:00"/>
        <d v="2013-08-23T19:07:00"/>
        <d v="2005-03-28T02:07:00"/>
        <d v="2010-02-08T04:52:00"/>
        <d v="2010-08-18T05:28:00"/>
        <d v="2013-09-28T02:54:00"/>
        <d v="2010-09-04T04:57:00"/>
        <d v="2013-09-25T20:49:00"/>
        <d v="2010-07-26T17:02:00"/>
        <d v="2013-10-03T05:26:00"/>
        <d v="2009-11-25T16:35:00"/>
        <d v="2013-07-17T21:38:00"/>
        <d v="2010-09-01T22:19:00"/>
        <d v="2013-10-25T17:21:00"/>
        <d v="2012-02-16T10:10:00"/>
        <d v="2013-10-13T22:16:00"/>
        <d v="2013-06-01T17:31:00"/>
        <d v="2013-09-12T11:41:00"/>
        <d v="2010-12-06T22:20:00"/>
        <d v="2013-08-27T03:37:00"/>
        <d v="2010-12-04T00:59:00"/>
        <d v="2013-08-19T17:43:00"/>
        <d v="2013-05-30T02:23:00"/>
        <d v="2013-11-03T18:43:00"/>
        <d v="2010-11-13T04:40:00"/>
        <d v="2013-03-08T16:43:00"/>
        <d v="2012-04-16T21:41:00"/>
        <d v="2013-09-15T01:30:00"/>
        <d v="2013-04-30T14:57:00"/>
        <d v="2013-09-17T22:07:00"/>
        <d v="2009-05-14T03:51:00"/>
        <d v="2013-09-09T17:24:00"/>
        <d v="2004-06-09T13:25:00"/>
        <d v="2013-02-06T23:32:00"/>
        <d v="2010-03-02T03:30:00"/>
        <d v="2012-08-10T15:06:00"/>
        <d v="2013-03-26T11:40:00"/>
        <d v="2019-01-01T21:33:00"/>
        <d v="2014-03-04T09:41:00"/>
        <d v="2018-12-30T18:40:00"/>
        <d v="2012-05-22T04:06:00"/>
        <d v="2019-01-02T12:47:00"/>
        <d v="2013-11-18T14:41:00"/>
        <d v="2018-10-22T22:42:00"/>
        <d v="2013-04-12T05:37:00"/>
        <d v="2016-12-23T14:49:00"/>
        <d v="2013-04-12T06:37:00"/>
        <d v="2018-11-16T15:57:00"/>
        <d v="2013-05-29T12:06:00"/>
        <d v="2020-07-17T11:00:00"/>
        <d v="2008-04-03T15:47:00"/>
        <d v="2020-07-13T12:46:00"/>
        <d v="2011-02-16T23:12:00"/>
        <d v="2020-07-17T07:59:00"/>
        <d v="2013-11-18T14:42:00"/>
        <d v="2019-04-06T16:35:00"/>
        <d v="2017-11-02T15:55:00"/>
        <d v="2020-04-16T21:06:00"/>
        <d v="2012-05-06T20:25:00"/>
        <d v="2020-07-20T10:56:00"/>
        <d v="2003-12-12T19:00:00"/>
        <d v="2020-09-04T12:47:00"/>
        <d v="2014-07-21T20:09:00"/>
        <d v="2020-07-14T16:35:00"/>
        <d v="2016-02-03T23:42:00"/>
        <d v="2020-03-03T17:47:00"/>
        <d v="2011-04-15T03:34:00"/>
        <d v="2020-08-10T14:28:00"/>
        <d v="2007-08-02T00:41:00"/>
        <d v="2019-08-12T07:37:00"/>
        <d v="2006-09-25T20:37:00"/>
        <d v="2020-07-15T10:41:00"/>
        <d v="2006-01-11T07:21:00"/>
        <d v="2020-07-15T16:44:00"/>
        <d v="2002-02-08T04:45:00"/>
        <d v="2020-07-15T21:12:00"/>
        <d v="2007-06-14T07:25:00"/>
        <d v="2020-07-15T01:47:00"/>
        <d v="2020-07-15T13:26:00"/>
        <d v="2006-04-07T00:43:00"/>
        <d v="2020-07-17T02:42:00"/>
        <d v="2003-11-19T20:40:00"/>
        <d v="2020-07-15T04:32:00"/>
        <d v="2003-09-19T08:15:00"/>
        <d v="2020-07-15T07:38:00"/>
        <d v="2016-07-18T18:01:00"/>
        <d v="2020-06-17T06:46:00"/>
        <d v="2017-06-16T15:06:00"/>
        <d v="2020-07-29T16:54:00"/>
        <d v="2016-10-02T12:40:00"/>
        <d v="2020-07-13T08:18:00"/>
        <d v="2017-04-19T01:41:00"/>
        <d v="2019-10-23T15:41:00"/>
        <d v="2016-07-28T06:40:00"/>
        <d v="2020-07-13T20:06:00"/>
        <d v="2020-07-14T16:49:00"/>
        <d v="2009-11-11T16:05:00"/>
        <d v="2020-07-14T18:44:00"/>
        <d v="2016-03-21T14:59:00"/>
        <d v="2020-07-15T02:49:00"/>
        <d v="2010-06-21T12:55:00"/>
        <d v="2020-07-13T15:44:00"/>
        <d v="2009-04-17T21:00:00"/>
        <d v="2020-07-14T02:57:00"/>
        <d v="2013-04-10T16:09:00"/>
        <d v="2020-07-14T14:49:00"/>
        <d v="2002-04-25T12:58:00"/>
        <d v="2020-07-14T11:29:00"/>
        <d v="2013-05-03T18:25:00"/>
        <d v="2020-04-13T20:20:00"/>
        <d v="2004-03-23T02:49:00"/>
        <d v="2020-07-27T19:07:00"/>
        <d v="2011-03-01T11:50:00"/>
        <d v="2020-07-22T17:24:00"/>
        <d v="2011-03-29T16:48:00"/>
        <d v="2020-07-15T21:46:00"/>
        <d v="2002-03-21T01:22:00"/>
        <d v="2020-07-14T18:24:00"/>
        <d v="2012-01-03T00:39:00"/>
        <d v="2018-03-06T10:24:00"/>
        <d v="2009-04-08T08:01:00"/>
        <d v="2020-07-13T21:26:00"/>
        <d v="2020-11-30T14:25:00"/>
        <d v="2024-04-22T21:10:00"/>
        <d v="2020-10-05T08:33:00"/>
        <d v="2024-07-24T16:08:00"/>
        <d v="2021-11-02T16:46:00"/>
        <d v="2024-08-01T00:56:00"/>
        <d v="2021-01-27T10:30:00"/>
        <d v="2024-07-31T13:23:00"/>
        <d v="2021-09-10T13:52:00"/>
        <d v="2024-08-19T10:26:00"/>
        <d v="2011-10-31T15:51:00"/>
        <d v="2024-06-11T10:55:00"/>
        <d v="2012-10-01T05:22:00"/>
        <d v="2023-10-03T16:23:00"/>
        <d v="2009-02-16T22:43:00"/>
        <d v="2024-05-28T07:04:00"/>
        <d v="2017-01-24T10:30:00"/>
        <d v="2024-05-14T13:51:00"/>
        <d v="2021-12-23T05:53:00"/>
        <d v="2024-08-02T20:36:00"/>
        <d v="2013-12-03T13:37:00"/>
        <d v="2024-07-12T11:27:00"/>
        <d v="2021-01-12T03:35:00"/>
        <d v="2024-08-05T11:47:00"/>
        <d v="2019-08-29T13:08:00"/>
        <d v="2024-07-31T14:48:00"/>
        <d v="2014-04-24T13:31:00"/>
        <d v="2024-03-14T15:53:00"/>
        <d v="2021-01-20T05:55:00"/>
        <d v="2023-11-28T12:24:00"/>
        <d v="2019-05-20T21:22:00"/>
        <d v="2024-08-05T07:52:00"/>
        <d v="2009-08-06T08:08:00"/>
        <d v="2024-10-22T07:24:00"/>
        <d v="2018-10-12T14:44:00"/>
        <d v="2024-07-31T13:16:00"/>
        <d v="2019-05-29T13:06:00"/>
        <d v="2024-08-19T19:18:00"/>
        <d v="2014-04-24T06:20:00"/>
        <d v="2024-10-24T10:37:00"/>
        <d v="2009-07-08T06:28:00"/>
        <d v="2024-10-08T16:54:00"/>
        <d v="2021-01-11T15:11:00"/>
        <d v="2024-07-31T05:23:00"/>
        <d v="2009-11-27T23:34:00"/>
        <d v="2021-05-19T07:18:00"/>
        <d v="2008-12-19T07:42:00"/>
        <d v="2019-01-08T10:49:00"/>
        <d v="2021-04-19T07:20:00"/>
        <d v="2024-08-20T07:25:00"/>
        <d v="2021-06-22T11:44:00"/>
        <d v="2024-08-05T07:18:00"/>
        <d v="2013-07-09T05:02:00"/>
        <d v="2024-08-05T13:10:00"/>
        <d v="2016-09-02T12:44:00"/>
        <d v="2023-05-10T09:23:00"/>
        <d v="2019-12-16T11:24:00"/>
        <d v="2024-08-07T14:09:00"/>
        <d v="2021-08-31T17:26:00"/>
        <d v="2024-07-30T06:20:00"/>
        <d v="2015-04-22T07:35:00"/>
        <d v="2024-07-17T11:57:00"/>
        <d v="2021-08-12T08:25:00"/>
        <d v="2024-08-08T12:47:00"/>
        <d v="2021-09-30T10:22:00"/>
        <d v="2023-02-08T01:21:00"/>
        <d v="2021-02-12T14:47:00"/>
        <d v="2024-07-24T11:35:00"/>
        <d v="2020-12-08T03:09:00"/>
        <d v="2024-08-06T06:12:00"/>
        <d v="2016-01-25T14:23:00"/>
        <d v="2024-07-26T10:39:00"/>
        <d v="2020-05-04T02:13:00"/>
        <d v="2024-03-20T10:48:00"/>
        <d v="2019-03-06T09:44:00"/>
        <d v="2024-08-05T14:39:00"/>
        <d v="2020-02-26T03:20:00"/>
        <d v="2024-07-16T17:14:00"/>
        <d v="2023-01-12T09:09:00"/>
        <d v="2024-08-14T06:49:00"/>
        <d v="2018-04-23T17:56:00"/>
        <d v="2024-08-05T08:07:00"/>
        <d v="2022-11-03T12:06:00"/>
        <d v="2024-08-01T03:40:00"/>
        <d v="2020-02-04T18:12:00"/>
        <d v="2024-08-06T01:24:00"/>
        <d v="2020-01-23T19:05:00"/>
        <d v="2024-08-01T08:36:00"/>
        <d v="2021-03-01T12:26:00"/>
        <d v="2024-07-29T15:57:00"/>
        <d v="2023-12-13T13:00:00"/>
        <d v="2024-08-02T16:03:00"/>
        <d v="2018-05-01T18:04:00"/>
        <d v="2024-08-05T12:49:00"/>
        <d v="2022-02-11T11:22:00"/>
        <d v="2024-08-21T13:14:00"/>
        <d v="2020-02-18T10:13:00"/>
        <d v="2024-08-01T11:19:00"/>
        <d v="2021-04-23T16:25:00"/>
        <d v="2024-02-01T15:59:00"/>
        <d v="2016-01-26T09:19:00"/>
        <d v="2024-08-02T16:17:00"/>
        <d v="2007-05-18T10:22:00"/>
        <d v="2024-08-05T16:42:00"/>
        <d v="2019-09-11T16:32:00"/>
        <d v="2024-09-02T07:33:00"/>
        <d v="2012-03-07T06:16:00"/>
        <d v="2023-08-02T08:33:00"/>
        <d v="2006-07-03T08:53:00"/>
        <d v="2024-07-22T13:08:00"/>
        <d v="2021-03-24T08:06:00"/>
        <d v="2024-07-29T23:53:00"/>
        <d v="2011-09-28T11:20:00"/>
        <d v="2024-07-11T18:47:00"/>
        <d v="2004-12-13T11:37:00"/>
        <d v="2023-10-11T13:54:00"/>
        <d v="2021-05-04T12:48:00"/>
        <d v="2024-02-08T16:09:00"/>
        <d v="2018-05-22T10:55:00"/>
        <d v="2024-09-24T22:13:00"/>
        <d v="2011-09-02T11:18:00"/>
        <d v="2024-07-31T14:26:00"/>
        <d v="2011-01-21T22:00:00"/>
        <d v="2024-07-01T13:25:00"/>
        <d v="2011-02-01T15:04:00"/>
        <d v="2024-08-01T07:52:00"/>
        <d v="2015-01-29T00:00:00"/>
        <d v="2024-07-22T12:01:00"/>
        <d v="2015-04-30T10:20:00"/>
        <d v="2024-04-18T17:38:00"/>
        <d v="2016-11-21T10:54:00"/>
        <d v="2024-02-05T09:52:00"/>
        <d v="2018-01-04T04:20:00"/>
        <d v="2024-07-31T08:43:00"/>
        <d v="2011-08-24T20:43:00"/>
        <d v="2024-06-12T11:48:00"/>
        <d v="2018-01-04T08:14:00"/>
        <d v="2024-06-10T07:00:00"/>
        <d v="2017-02-15T14:30:00"/>
        <d v="2024-03-08T12:03:00"/>
        <d v="2021-02-08T11:23:00"/>
        <d v="2024-08-12T00:12:00"/>
        <d v="2019-05-31T05:15:00"/>
        <d v="2023-09-18T12:30:00"/>
        <d v="2019-11-19T11:22:00"/>
        <d v="2024-08-01T06:00:00"/>
        <d v="2023-02-08T11:55:00"/>
        <d v="2024-08-02T16:15:00"/>
        <d v="2010-10-22T11:34:00"/>
        <d v="2024-01-02T18:13:00"/>
        <d v="2008-11-26T14:18:00"/>
        <d v="2024-07-16T12:29:00"/>
        <d v="2011-01-05T16:16:00"/>
        <d v="2023-11-07T13:21:00"/>
        <d v="2020-08-19T11:59:00"/>
        <d v="2024-08-05T16:14:00"/>
        <d v="2021-02-04T05:43:00"/>
        <d v="2024-09-23T23:00:00"/>
        <d v="2011-07-18T06:15:00"/>
        <d v="2024-08-21T08:46:00"/>
        <d v="2015-01-15T20:04:00"/>
        <d v="2024-04-03T21:01:00"/>
        <d v="2022-08-24T18:27:00"/>
        <d v="2024-08-16T03:52:00"/>
        <d v="2022-06-13T16:57:00"/>
        <d v="2024-08-14T17:22:00"/>
        <d v="2021-08-18T14:03:00"/>
        <d v="2024-07-30T06:02:00"/>
        <d v="2019-12-04T20:48:00"/>
        <d v="2024-05-30T05:24:00"/>
        <d v="2018-07-26T20:17:00"/>
        <d v="2024-08-05T07:37:00"/>
        <d v="2022-01-04T18:03:00"/>
        <d v="2024-07-31T20:58:00"/>
        <d v="2020-01-24T09:37:00"/>
        <d v="2024-08-05T20:55:00"/>
        <d v="2013-08-15T02:10:00"/>
        <d v="2023-02-03T16:47:00"/>
        <d v="2020-04-02T08:10:00"/>
        <d v="2024-08-22T08:20:00"/>
        <d v="2019-06-04T16:03:00"/>
        <d v="2024-08-21T06:05:00"/>
        <d v="2009-03-03T10:56:00"/>
        <d v="2024-08-01T11:54:00"/>
        <d v="2011-04-07T14:37:00"/>
        <d v="2023-09-21T15:10:00"/>
        <d v="2001-04-06T03:49:00"/>
        <d v="2023-10-11T13:56:00"/>
        <d v="2015-02-17T16:35:00"/>
        <d v="2024-08-13T15:43:00"/>
        <d v="2007-03-16T05:46:00"/>
        <d v="2024-02-21T09:53:00"/>
        <d v="2013-01-22T10:29:00"/>
        <d v="2024-08-04T00:07:00"/>
        <d v="2008-03-17T17:44:00"/>
        <d v="2024-05-29T19:55:00"/>
        <d v="2013-10-23T10:44:00"/>
        <d v="2024-09-05T12:30:00"/>
        <d v="2003-01-31T10:45:00"/>
        <d v="2024-08-07T11:40:00"/>
        <d v="2004-12-14T16:48:00"/>
        <d v="2024-08-01T11:12:00"/>
        <d v="2008-04-08T06:23:00"/>
        <d v="2024-07-17T15:58:00"/>
        <d v="2008-10-02T11:00:00"/>
        <d v="2024-02-20T16:19:00"/>
        <d v="2007-04-26T23:07:00"/>
        <d v="2024-07-18T16:47:00"/>
        <d v="2007-08-19T23:10:00"/>
        <d v="2018-04-17T10:27:00"/>
        <d v="2007-03-01T20:38:00"/>
        <d v="2022-09-20T11:32:00"/>
        <d v="2004-11-23T04:07:00"/>
        <d v="2024-07-25T10:21:00"/>
        <d v="2005-12-23T17:03:00"/>
        <d v="2024-08-09T09:32:00"/>
        <d v="2006-12-02T12:25:00"/>
        <d v="2024-02-08T11:47:00"/>
        <d v="2004-10-06T06:04:00"/>
        <d v="2024-08-05T07:16:00"/>
        <d v="2011-11-22T08:31:00"/>
        <d v="2022-11-01T13:43:00"/>
        <d v="2016-02-10T09:32:00"/>
        <d v="2024-08-09T12:52:00"/>
        <d v="2004-12-24T09:01:00"/>
        <d v="2024-08-05T05:12:00"/>
        <d v="2021-01-21T04:01:00"/>
        <d v="2024-08-14T16:11:00"/>
        <d v="2014-03-31T14:42:00"/>
        <d v="2024-08-06T11:17:00"/>
        <d v="2020-10-23T10:06:00"/>
        <d v="2024-08-05T13:05:00"/>
        <d v="2021-04-26T09:48:00"/>
        <d v="2024-08-09T14:26:00"/>
        <d v="2018-09-17T16:12:00"/>
        <d v="2023-06-21T15:55:00"/>
        <d v="2016-10-31T15:27:00"/>
        <d v="2024-07-17T08:03:00"/>
        <d v="2009-03-08T01:59:00"/>
        <d v="2024-09-16T07:03:00"/>
        <d v="2020-10-29T10:44:00"/>
        <d v="2024-08-05T08:01:00"/>
        <d v="2018-08-15T12:51:00"/>
        <d v="2024-08-06T11:24:00"/>
        <d v="2020-09-11T14:51:00"/>
        <d v="2024-08-05T19:58:00"/>
        <d v="2023-12-14T16:15:00"/>
        <d v="2024-07-09T19:43:00"/>
        <d v="2019-02-12T12:58:00"/>
        <d v="2024-08-05T08:11:00"/>
        <d v="2022-03-14T10:56:00"/>
        <d v="2023-12-21T08:21:00"/>
        <d v="2021-10-21T16:14:00"/>
        <d v="2024-08-21T08:51:00"/>
        <d v="2021-03-23T06:37:00"/>
        <d v="2024-09-18T18:00:00"/>
        <d v="2022-03-14T11:10:00"/>
        <d v="2024-01-15T09:32:00"/>
        <d v="2020-01-16T14:19:00"/>
        <d v="2024-08-07T10:14:00"/>
        <d v="2008-06-23T14:24:00"/>
        <d v="2024-07-23T09:33:00"/>
        <d v="2008-01-21T20:48:00"/>
        <d v="2024-08-07T06:39:00"/>
        <d v="2010-07-08T10:44:00"/>
        <d v="2024-04-02T19:24:00"/>
        <d v="2019-08-15T07:20:00"/>
        <d v="2024-08-05T01:11:00"/>
        <d v="2007-07-20T14:00:00"/>
        <d v="2021-10-07T11:12:00"/>
        <d v="2010-07-08T10:41:00"/>
        <d v="2024-09-16T10:49:00"/>
        <d v="2022-06-09T06:31:00"/>
        <d v="2024-08-04T06:37:00"/>
        <d v="2020-09-02T05:37:00"/>
        <d v="2024-08-06T10:56:00"/>
        <d v="2020-10-20T16:49:00"/>
        <d v="2024-07-30T13:48:00"/>
        <d v="2021-02-01T04:49:00"/>
        <d v="2024-08-03T23:17:00"/>
        <d v="2021-04-30T17:15:00"/>
        <d v="2024-08-05T16:31:00"/>
        <d v="2010-05-18T10:55:00"/>
        <d v="2024-08-22T08:44:00"/>
        <d v="2021-03-04T20:48:00"/>
        <d v="2024-08-02T17:55:00"/>
        <d v="2021-02-17T10:56:00"/>
        <d v="2024-08-01T02:30:00"/>
        <d v="2020-04-14T14:56:00"/>
        <d v="2024-08-05T07:46:00"/>
        <d v="2020-04-06T12:23:00"/>
        <d v="2024-07-31T20:43:00"/>
        <d v="2019-11-14T14:54:00"/>
        <d v="2024-08-05T06:53:00"/>
        <d v="2019-07-01T15:49:00"/>
        <d v="2024-08-05T09:57:00"/>
        <d v="2019-11-08T02:13:00"/>
        <d v="2024-08-04T20:06:00"/>
        <d v="2018-07-13T19:54:00"/>
        <d v="2024-08-08T07:04:00"/>
        <d v="2021-01-25T07:29:00"/>
        <d v="2024-08-07T07:35:00"/>
        <d v="2021-01-14T11:14:00"/>
        <d v="2024-08-06T23:15:00"/>
        <d v="2019-10-14T15:28:00"/>
        <d v="2024-11-06T19:06:00"/>
        <d v="2019-09-11T11:48:00"/>
        <d v="2024-08-05T08:23:00"/>
        <d v="2019-11-05T13:13:00"/>
        <d v="2024-07-30T18:39:00"/>
        <d v="2021-01-28T19:15:00"/>
        <d v="2024-09-10T01:58:00"/>
        <d v="2022-03-08T15:47:00"/>
        <d v="2024-08-07T14:28:00"/>
        <d v="2022-04-07T19:51:00"/>
        <d v="2024-07-03T14:43:00"/>
        <d v="2021-02-03T09:45:00"/>
        <d v="2024-06-10T13:25:00"/>
        <d v="2017-02-27T13:13:00"/>
        <d v="2024-08-05T07:59:00"/>
        <d v="2020-12-14T22:39:00"/>
        <d v="2024-07-31T08:58:00"/>
        <d v="2019-03-18T15:06:00"/>
        <d v="2024-08-05T02:35:00"/>
        <d v="2007-05-22T09:55:00"/>
        <d v="2024-04-24T10:54:00"/>
        <d v="2020-11-19T03:09:00"/>
        <d v="2024-08-05T16:13:00"/>
        <d v="2011-09-12T06:12:00"/>
        <d v="2024-04-15T09:03:00"/>
        <d v="2020-04-22T15:25:00"/>
        <d v="2024-08-06T10:49:00"/>
        <d v="2016-11-07T17:29:00"/>
        <d v="2024-08-08T01:54:00"/>
        <d v="2019-07-19T03:44:00"/>
        <d v="2019-08-19T21:11:00"/>
        <d v="2024-08-05T07:28:00"/>
        <d v="2022-08-03T11:50:00"/>
        <d v="2024-08-01T09:26:00"/>
        <d v="2020-03-25T11:48:00"/>
        <d v="2024-03-25T06:44:00"/>
        <d v="2007-02-03T09:16:00"/>
        <d v="2024-08-23T07:46:00"/>
        <d v="2009-03-16T04:39:00"/>
        <d v="2022-09-30T06:19:00"/>
        <d v="2021-06-23T14:44:00"/>
        <d v="2024-08-06T07:50:00"/>
        <d v="2017-12-01T17:59:00"/>
        <d v="2024-08-06T12:39:00"/>
        <d v="2021-02-02T08:41:00"/>
        <d v="2024-08-06T20:55:00"/>
        <d v="2010-05-19T15:16:00"/>
        <d v="2024-08-06T17:17:00"/>
        <d v="2022-05-13T17:48:00"/>
        <d v="2024-08-07T19:19:00"/>
        <d v="2020-09-23T05:17:00"/>
        <d v="2024-08-20T13:46:00"/>
        <d v="2017-06-07T21:45:00"/>
        <d v="2024-09-13T03:05:00"/>
        <d v="2021-05-12T09:19:00"/>
        <d v="2024-08-02T12:55:00"/>
        <d v="2011-09-21T14:09:00"/>
        <d v="2023-07-07T12:35:00"/>
        <d v="2008-02-27T20:07:00"/>
        <d v="2024-08-06T00:02:00"/>
        <d v="2019-03-26T15:10:00"/>
        <d v="2024-08-06T10:57:00"/>
        <d v="2022-02-16T17:18:00"/>
        <d v="2024-08-13T15:42:00"/>
        <d v="2022-09-09T08:26:00"/>
        <d v="2023-05-23T18:39:00"/>
        <d v="2012-04-17T13:33:00"/>
        <d v="2021-08-27T05:34:00"/>
        <d v="2020-05-11T12:37:00"/>
        <d v="2024-07-31T19:36:00"/>
        <d v="2012-06-22T07:15:00"/>
        <d v="2024-08-01T10:01:00"/>
        <d v="2014-06-13T06:34:00"/>
        <d v="2024-05-01T02:55:00"/>
        <d v="2018-05-28T17:56:00"/>
        <d v="2024-08-01T12:16:00"/>
        <d v="2020-01-28T05:17:00"/>
        <d v="2024-08-06T15:41:00"/>
        <d v="2019-03-13T11:16:00"/>
        <d v="2024-08-07T09:42:00"/>
        <d v="2024-01-23T17:36:00"/>
        <d v="2024-08-07T10:15:00"/>
        <d v="2020-09-16T13:40:00"/>
        <d v="2024-08-12T01:35:00"/>
        <d v="2020-09-28T11:20:00"/>
        <d v="2024-07-18T20:24:00"/>
        <d v="2013-05-01T12:31:00"/>
        <d v="2024-10-03T14:09:00"/>
        <d v="2015-04-28T06:12:00"/>
        <d v="2024-07-30T09:28:00"/>
        <d v="2021-02-12T09:48:00"/>
        <d v="2024-07-30T19:19:00"/>
        <d v="2014-09-11T12:28:00"/>
        <d v="2024-08-07T05:35:00"/>
        <d v="2023-04-18T10:54:00"/>
        <d v="2024-01-24T07:05:00"/>
        <d v="2017-01-09T02:30:00"/>
        <d v="2024-08-02T20:19:00"/>
        <d v="2019-09-19T15:12:00"/>
        <d v="2024-08-05T10:41:00"/>
        <d v="2023-06-12T19:41:00"/>
        <d v="2024-08-07T13:41:00"/>
        <d v="2020-10-29T14:36:00"/>
        <d v="2024-08-21T17:48:00"/>
        <d v="2006-09-05T13:15:00"/>
        <d v="2021-05-13T09:32:00"/>
        <d v="2011-03-29T21:58:00"/>
        <d v="2024-07-30T10:27:00"/>
        <d v="2009-08-05T16:20:00"/>
        <d v="2024-07-31T10:23:00"/>
        <d v="2021-08-18T15:14:00"/>
        <d v="2024-08-07T19:36:00"/>
        <d v="2020-10-30T07:01:00"/>
        <d v="2024-07-30T07:40:00"/>
        <d v="2021-01-25T14:59:00"/>
        <d v="2024-08-07T11:47:00"/>
        <d v="2020-02-04T00:03:00"/>
        <d v="2024-08-05T21:30:00"/>
        <d v="2022-03-11T10:55:00"/>
        <d v="2024-08-07T06:34:00"/>
        <d v="2020-07-22T17:13:00"/>
        <d v="2024-08-21T16:29:00"/>
        <d v="2021-02-05T15:48:00"/>
        <d v="2024-08-05T14:38:00"/>
        <d v="2020-10-29T09:49:00"/>
        <d v="2024-08-07T07:07:00"/>
        <d v="2018-02-14T11:18:00"/>
        <d v="2023-12-08T03:12:00"/>
        <d v="2021-02-22T07:00:00"/>
        <d v="2024-02-22T09:57:00"/>
        <d v="2005-12-01T00:00:00"/>
        <d v="2020-07-15T10:49:00"/>
        <d v="2001-10-31T00:00:00"/>
        <d v="2023-07-17T19:37:00"/>
        <d v="2013-05-05T02:51:00"/>
        <d v="2024-08-07T06:20:00"/>
        <d v="2016-10-10T09:43:00"/>
        <d v="2024-08-06T07:11:00"/>
        <d v="2018-01-26T03:49:00"/>
        <d v="2024-08-01T06:36:00"/>
        <d v="2020-04-07T09:44:00"/>
        <d v="2024-08-05T12:46:00"/>
        <d v="2012-02-29T14:31:00"/>
        <d v="2024-08-02T22:37:00"/>
        <d v="2022-05-08T10:05:00"/>
        <d v="2024-08-05T08:36:00"/>
        <d v="2023-12-05T17:18:00"/>
        <d v="2024-09-19T09:16:00"/>
        <d v="2017-09-12T14:06:00"/>
        <d v="2024-08-26T16:52:00"/>
        <d v="2008-06-02T09:35:00"/>
        <d v="2024-08-12T13:25:00"/>
        <d v="2011-11-15T14:26:00"/>
        <d v="2024-08-19T15:30:00"/>
        <d v="2017-04-27T18:38:00"/>
        <d v="2024-06-13T17:50:00"/>
        <d v="2016-03-24T17:50:00"/>
        <d v="2023-11-02T12:58:00"/>
        <d v="2010-01-26T13:23:00"/>
        <d v="2024-08-08T09:37:00"/>
        <d v="2016-10-17T13:21:00"/>
        <d v="2024-02-25T22:26:00"/>
        <d v="2008-12-18T05:22:00"/>
        <d v="2024-08-07T11:41:00"/>
        <d v="2014-11-14T04:33:00"/>
        <d v="2024-08-12T15:21:00"/>
        <d v="2016-06-23T16:15:00"/>
        <d v="2023-12-18T12:57:00"/>
        <d v="2017-05-24T05:51:00"/>
        <d v="2024-06-27T14:00:00"/>
        <d v="2016-09-22T12:13:00"/>
        <d v="2023-12-13T09:53:00"/>
        <d v="2017-12-01T09:11:00"/>
        <d v="2024-09-26T12:28:00"/>
        <d v="2020-10-13T14:49:00"/>
        <d v="2024-08-05T19:20:00"/>
        <d v="2006-04-19T09:53:00"/>
        <d v="2013-07-05T08:23:00"/>
        <d v="2005-04-20T06:56:00"/>
        <d v="2024-08-01T09:41:00"/>
        <d v="2013-10-10T15:33:00"/>
        <d v="2024-06-13T11:02:00"/>
        <d v="2013-05-09T08:17:00"/>
        <d v="2024-07-02T06:54:00"/>
        <d v="2021-02-02T08:28:00"/>
        <d v="2024-08-05T19:53:00"/>
        <d v="2020-06-22T14:36:00"/>
        <d v="2024-08-01T16:39:00"/>
        <d v="2008-06-04T13:48:00"/>
        <d v="2024-09-04T13:59:00"/>
        <d v="2022-05-05T14:23:00"/>
        <d v="2013-04-12T05:37:16"/>
        <d v="2018-11-16T15:57:31"/>
        <d v="2006-02-06T19:14:05"/>
        <d v="2020-08-21T15:39:40"/>
        <d v="2005-03-25T01:39:55"/>
        <d v="2021-12-22T17:42:16"/>
        <d v="2008-03-18T23:10:12"/>
        <d v="2017-01-05T04:31:44"/>
        <d v="2011-03-25T08:43:51"/>
        <d v="2021-11-24T15:05:19"/>
        <d v="2004-08-25T01:35:27"/>
        <d v="2020-02-24T18:13:05"/>
        <d v="2003-11-26T08:35:42"/>
        <d v="2018-10-01T19:12:31"/>
        <d v="2010-11-10T09:40:40"/>
        <d v="2017-11-28T11:32:55"/>
        <d v="2010-12-06T06:20:17"/>
        <d v="2018-09-01T13:08:22"/>
        <d v="2010-12-20T17:14:15"/>
        <d v="2018-08-31T16:58:29"/>
        <d v="2010-08-17T14:15:47"/>
        <d v="2018-09-17T21:24:47"/>
        <d v="2010-02-08T22:56:27"/>
        <d v="2010-03-18T20:07:47"/>
        <d v="2007-03-20T03:57:00"/>
        <d v="2010-08-02T06:15:08"/>
        <d v="2012-02-15T18:10:12"/>
        <d v="2018-10-24T22:53:54"/>
        <d v="2009-07-22T04:22:23"/>
        <d v="2019-02-15T09:34:58"/>
        <d v="2010-07-14T20:00:31"/>
        <d v="2021-09-23T07:44:35"/>
        <d v="2005-03-27T10:07:42"/>
        <d v="2010-02-07T12:52:22"/>
        <d v="2009-11-25T00:35:26"/>
        <d v="2015-08-20T22:42:35"/>
        <d v="2008-08-08T02:14:07"/>
        <d v="2017-03-16T20:49:12"/>
        <d v="2008-11-21T01:40:58"/>
        <d v="2013-05-29T02:10:51"/>
        <d v="2009-08-25T02:18:22"/>
        <d v="2015-11-01T10:56:28"/>
        <d v="2008-09-25T17:05:49"/>
        <d v="2013-01-24T15:32:44"/>
        <d v="2010-07-26T02:02:02"/>
        <d v="2014-10-29T09:51:10"/>
        <d v="2005-06-21T20:31:15"/>
        <d v="2015-12-14T15:45:38"/>
        <d v="2010-03-01T11:30:22"/>
        <d v="2012-08-10T00:06:06"/>
        <d v="2009-05-13T12:51:38"/>
        <d v="2021-09-20T07:42:32"/>
        <d v="2004-06-08T22:25:54"/>
        <d v="2019-03-01T02:34:03"/>
        <d v="2006-06-26T00:57:57"/>
        <d v="2011-03-11T00:53:09"/>
        <d v="2004-02-19T17:49:56"/>
        <d v="2010-10-25T02:26:30"/>
        <d v="2010-08-17T14:28:05"/>
        <d v="2020-07-02T14:02:59"/>
        <d v="2006-10-05T02:36:38"/>
        <d v="2015-12-01T10:07:19"/>
        <d v="2010-09-01T07:19:38"/>
        <d v="2018-05-17T03:39:59"/>
        <d v="2009-02-18T03:40:42"/>
        <d v="2019-01-14T19:50:46"/>
        <d v="2007-11-20T10:35:34"/>
        <d v="2021-03-17T20:08:01"/>
        <d v="2018-03-06T18:25:00"/>
        <d v="2021-06-25T09:16:05"/>
        <d v="2005-04-01T02:35:00"/>
        <d v="2017-03-29T07:46:45"/>
        <d v="2010-05-21T07:24:19"/>
        <d v="2017-10-26T02:15:50"/>
        <d v="2012-09-11T23:46:02"/>
        <d v="2020-09-09T12:03:11"/>
        <d v="2012-04-16T06:41:49"/>
        <d v="2020-09-21T16:52:46"/>
        <d v="2010-12-03T08:59:14"/>
        <d v="2020-09-11T11:43:20"/>
        <d v="2010-10-19T09:44:52"/>
        <d v="2020-09-16T08:47:44"/>
        <d v="2016-11-24T08:12:00"/>
        <d v="2020-09-16T08:47:43"/>
        <d v="2010-10-19T09:34:02"/>
        <d v="2010-11-22T23:50:41"/>
        <d v="2020-09-22T11:33:35"/>
        <d v="2010-09-03T13:57:32"/>
        <d v="2020-09-21T18:00:01"/>
        <d v="2010-09-05T17:31:43"/>
        <d v="2020-09-21T15:26:39"/>
        <d v="2017-04-17T16:59:34"/>
        <d v="2020-09-08T09:48:47"/>
        <d v="2013-04-29T23:57:40"/>
        <d v="2020-09-19T17:29:23"/>
        <d v="2013-06-01T02:31:21"/>
        <d v="2020-10-06T21:36:26"/>
        <d v="2010-11-22T03:14:21"/>
        <d v="2020-09-22T11:59:42"/>
        <d v="2013-05-29T11:06:51"/>
        <d v="2020-09-22T12:25:09"/>
        <d v="2009-07-07T18:42:48"/>
        <d v="2017-09-27T11:53:04"/>
        <d v="2007-05-29T14:33:00"/>
        <d v="2019-09-10T13:05:58"/>
        <d v="2010-10-25T16:18:24"/>
        <d v="2014-10-30T12:40:45"/>
        <d v="2010-07-03T03:49:59"/>
        <d v="2020-04-30T20:52:14"/>
        <d v="2009-01-28T23:47:15"/>
        <d v="2021-09-26T12:06:30"/>
        <d v="2008-04-03T14:47:48"/>
        <d v="2021-09-27T04:19:21"/>
        <d v="2010-10-20T08:27:32"/>
        <d v="2021-07-22T09:29:08"/>
        <d v="2019-10-11T23:09:01"/>
        <d v="2019-11-25T19:52:00"/>
        <d v="2007-05-05T22:13:19"/>
        <d v="2021-05-21T11:35:33"/>
        <d v="2008-10-05T08:35:38"/>
        <d v="2021-09-25T11:12:14"/>
        <d v="2009-02-02T21:04:03"/>
        <d v="2019-12-26T23:19:20"/>
        <d v="2008-05-13T00:11:59"/>
        <d v="2012-09-26T03:45:16"/>
        <d v="2008-08-26T07:09:52"/>
        <d v="2018-09-06T09:36:51"/>
        <d v="2007-03-19T06:15:09"/>
        <d v="2019-05-24T10:17:31"/>
        <d v="2008-11-23T16:34:07"/>
        <d v="2020-02-28T21:08:47"/>
        <d v="2006-10-04T10:19:29"/>
        <d v="2012-11-28T07:47:54"/>
        <d v="2011-02-07T04:18:42"/>
        <d v="2014-11-14T05:38:18"/>
        <d v="2006-08-02T02:29:38"/>
        <d v="2021-06-22T16:32:12"/>
        <d v="2004-09-24T07:16:11"/>
        <d v="2021-09-27T22:22:50"/>
        <d v="2013-06-26T09:07:59"/>
        <d v="2015-05-06T11:14:55"/>
        <d v="2008-01-25T04:28:25"/>
        <d v="2021-03-04T04:54:06"/>
        <d v="2007-04-23T15:55:44"/>
        <d v="2019-07-22T07:26:06"/>
        <d v="2008-04-24T11:34:42"/>
        <d v="2014-06-27T04:04:26"/>
        <d v="2007-06-18T03:16:27"/>
        <d v="2018-03-02T09:27:55"/>
        <d v="2009-01-16T08:50:30"/>
        <d v="2019-07-22T05:57:42"/>
        <d v="2006-03-06T08:41:43"/>
        <d v="2018-03-02T09:26:48"/>
        <d v="2007-04-04T10:05:14"/>
        <d v="2018-03-02T09:27:20"/>
        <d v="2018-06-21T10:01:25"/>
        <d v="2020-02-26T00:03:13"/>
        <d v="2007-01-19T10:56:04"/>
        <d v="2021-07-15T03:12:46"/>
        <d v="2010-04-29T06:06:46"/>
        <d v="2017-06-07T23:19:33"/>
        <d v="2011-08-14T05:43:28"/>
        <d v="2021-01-31T22:02:30"/>
        <d v="2010-06-22T00:21:14"/>
        <d v="2021-09-16T03:14:14"/>
        <d v="2007-06-04T14:36:40"/>
        <d v="2016-08-21T14:18:03"/>
        <d v="2007-07-11T07:34:32"/>
        <d v="2021-10-19T11:16:50"/>
        <d v="2010-03-22T00:35:36"/>
        <d v="2021-07-06T11:55:19"/>
        <d v="2008-06-04T13:48:21"/>
        <d v="2021-09-16T13:53:05"/>
        <d v="2020-06-22T14:36:28"/>
        <d v="2021-08-30T14:07:45"/>
        <d v="2021-02-02T08:28:26"/>
        <d v="2021-09-21T12:17:00"/>
        <d v="2008-09-16T16:03:54"/>
        <d v="2021-06-08T07:42:35"/>
        <d v="2013-10-10T15:33:20"/>
        <d v="2021-10-05T15:38:57"/>
        <d v="2013-05-09T08:17:25"/>
        <d v="2021-09-27T09:47:15"/>
        <d v="2021-01-03T15:13:08"/>
        <d v="2021-09-08T14:50:15"/>
        <d v="2017-12-01T09:11:53"/>
        <d v="2021-09-02T09:38:14"/>
        <d v="2016-09-22T12:13:07"/>
        <d v="2021-05-03T12:29:44"/>
        <d v="2017-05-24T05:51:03"/>
        <d v="2021-09-19T17:25:17"/>
        <d v="2016-06-23T16:15:54"/>
        <d v="2021-10-05T15:51:48"/>
        <d v="2014-11-14T04:33:47"/>
        <d v="2021-09-22T16:21:35"/>
        <d v="2008-12-18T05:22:47"/>
        <d v="2021-09-26T18:45:36"/>
        <d v="2013-02-18T15:50:49"/>
        <d v="2017-08-23T12:06:54"/>
        <d v="2016-10-17T13:21:45"/>
        <d v="2021-01-04T12:53:11"/>
        <d v="2010-01-26T13:23:12"/>
        <d v="2021-09-26T20:55:41"/>
        <d v="2016-03-24T17:50:14"/>
        <d v="2021-09-23T08:43:16"/>
        <d v="2017-04-27T18:38:54"/>
        <d v="2021-11-16T14:13:42"/>
        <d v="2011-11-15T14:26:26"/>
        <d v="2021-12-09T22:53:25"/>
        <d v="2008-06-02T09:35:35"/>
        <d v="2021-10-04T08:40:08"/>
        <d v="2017-09-12T14:06:42"/>
        <d v="2021-11-08T04:07:52"/>
        <d v="2021-08-30T16:13:29"/>
        <d v="2021-09-28T14:13:47"/>
        <d v="2012-02-29T14:31:16"/>
        <d v="2021-09-23T08:29:37"/>
        <d v="2018-01-26T03:49:25"/>
        <d v="2021-09-13T18:36:25"/>
        <d v="2016-10-10T09:43:31"/>
        <d v="2021-09-27T09:46:57"/>
        <d v="2015-04-22T16:14:23"/>
        <d v="2020-07-01T07:46:16"/>
        <d v="2013-05-05T02:51:21"/>
        <d v="2021-09-29T08:07:58"/>
        <d v="2015-01-16T11:50:14"/>
        <d v="2021-02-08T10:55:48"/>
        <d v="2013-02-20T10:39:33"/>
        <d v="2020-10-07T11:59:31"/>
        <d v="2017-04-17T04:30:53"/>
        <d v="2020-12-17T04:15:37"/>
        <d v="2020-07-15T10:49:15"/>
        <d v="2021-07-30T10:26:51"/>
        <d v="2018-02-14T11:18:46"/>
        <d v="2021-09-06T18:49:52"/>
        <d v="2010-11-03T13:30:24"/>
        <d v="2021-09-28T14:57:46"/>
        <d v="2021-02-05T15:48:09"/>
        <d v="2021-09-15T16:08:01"/>
        <d v="2020-02-04T00:03:12"/>
        <d v="2021-09-27T08:19:17"/>
        <d v="2021-01-25T14:59:45"/>
        <d v="2021-09-27T11:29:10"/>
        <d v="2007-03-15T10:46:49"/>
        <d v="2011-10-04T10:23:27"/>
        <d v="2008-12-14T06:09:34"/>
        <d v="2021-02-16T09:48:16"/>
        <d v="2009-08-05T16:20:28"/>
        <d v="2021-12-23T06:32:27"/>
        <d v="2011-03-29T21:58:04"/>
        <d v="2021-05-25T14:08:04"/>
        <d v="2006-09-05T13:15:33"/>
        <d v="2021-05-13T09:32:01"/>
        <d v="2019-09-19T15:12:02"/>
        <d v="2021-09-21T11:20:13"/>
        <d v="2017-01-09T02:30:42"/>
        <d v="2021-11-24T14:16:37"/>
        <d v="2021-02-12T09:48:32"/>
        <d v="2021-09-14T18:01:31"/>
        <d v="2009-07-14T11:45:27"/>
        <d v="2021-02-28T16:46:17"/>
        <d v="2015-04-28T06:12:39"/>
        <d v="2021-12-06T10:54:03"/>
        <d v="2021-09-28T13:49:35"/>
        <d v="2020-04-09T06:08:32"/>
        <d v="2021-09-13T12:49:52"/>
        <d v="2018-10-24T08:33:07"/>
        <d v="2021-05-17T00:20:19"/>
        <d v="2021-09-08T13:09:23"/>
        <d v="2012-06-22T07:15:26"/>
        <d v="2021-09-27T10:32:08"/>
        <d v="2015-02-23T05:23:46"/>
        <d v="2021-06-22T21:07:58"/>
        <d v="2012-07-23T23:50:00"/>
        <d v="2019-12-05T03:39:47"/>
        <d v="2021-08-27T05:34:08"/>
        <d v="2019-03-26T15:10:19"/>
        <d v="2021-09-27T07:55:37"/>
        <d v="2008-02-27T20:07:01"/>
        <d v="2021-09-21T19:14:23"/>
        <d v="2011-09-21T14:09:26"/>
        <d v="2021-01-08T06:30:41"/>
        <d v="2005-04-20T06:56:51"/>
        <d v="2021-05-17T07:44:54"/>
        <d v="2020-09-23T05:17:29"/>
        <d v="2021-09-27T10:01:25"/>
        <d v="2021-02-02T08:41:31"/>
        <d v="2021-09-09T03:00:50"/>
        <d v="2017-12-01T17:59:41"/>
        <d v="2021-09-26T21:25:39"/>
        <d v="2019-11-18T07:05:00"/>
        <d v="2021-09-28T07:41:47"/>
        <d v="2009-03-16T04:39:09"/>
        <d v="2020-03-25T02:07:28"/>
        <d v="2007-02-03T09:16:29"/>
        <d v="2021-09-27T13:04:03"/>
        <d v="2020-03-25T11:48:58"/>
        <d v="2021-09-27T11:04:39"/>
        <d v="2020-10-22T12:52:19"/>
        <d v="2021-09-15T17:09:35"/>
        <d v="2019-08-28T09:18:07"/>
        <d v="2021-09-15T22:00:50"/>
        <d v="2019-08-29T02:14:47"/>
        <d v="2021-10-01T18:59:40"/>
        <d v="2020-04-22T15:25:10"/>
        <d v="2021-09-27T06:27:26"/>
        <d v="2011-09-12T06:12:33"/>
        <d v="2021-09-01T10:24:13"/>
        <d v="2021-02-03T09:45:26"/>
        <d v="2021-09-08T02:10:44"/>
        <d v="2020-11-19T03:09:52"/>
        <d v="2021-09-23T09:43:09"/>
        <d v="2007-05-22T09:55:14"/>
        <d v="2021-09-27T11:11:32"/>
        <d v="2017-02-27T13:13:08"/>
        <d v="2021-09-28T19:00:25"/>
        <d v="2019-03-18T15:06:47"/>
        <d v="2021-09-27T15:48:15"/>
        <d v="2021-01-28T19:15:44"/>
        <d v="2021-09-14T08:20:44"/>
        <d v="2019-11-05T13:13:14"/>
        <d v="2021-09-27T12:06:10"/>
        <d v="2019-09-11T11:48:51"/>
        <d v="2021-09-27T14:38:55"/>
        <d v="2021-01-14T11:14:59"/>
        <d v="2021-09-27T16:26:18"/>
        <d v="2021-01-25T07:29:12"/>
        <d v="2021-09-27T14:39:16"/>
        <d v="2020-04-06T12:23:31"/>
        <d v="2021-09-14T00:04:48"/>
        <d v="2020-05-11T12:37:52"/>
        <d v="2021-09-27T08:25:54"/>
        <d v="2010-05-18T10:55:52"/>
        <d v="2021-10-07T09:49:25"/>
        <d v="2021-04-30T17:15:39"/>
        <d v="2021-09-27T14:14:04"/>
        <d v="2021-02-01T04:49:45"/>
        <d v="2021-10-18T17:29:13"/>
        <d v="2020-11-02T17:16:24"/>
        <d v="2021-09-27T13:24:29"/>
        <d v="2010-07-08T10:41:28"/>
        <d v="2021-06-03T12:45:59"/>
        <d v="2007-07-20T14:00:57"/>
        <d v="2021-10-07T11:12:26"/>
        <d v="2019-08-15T07:20:24"/>
        <d v="2021-09-27T10:29:24"/>
        <d v="2010-07-08T10:44:40"/>
        <d v="2021-09-09T10:48:39"/>
        <d v="2008-01-21T20:48:30"/>
        <d v="2021-03-04T07:32:04"/>
        <d v="2008-06-23T14:24:22"/>
        <d v="2021-10-08T10:29:39"/>
        <d v="2020-01-16T14:19:13"/>
        <d v="2021-09-27T18:18:12"/>
        <d v="2021-03-02T13:27:48"/>
        <d v="2021-09-17T21:34:40"/>
        <d v="2016-08-24T09:55:26"/>
        <d v="2018-02-13T09:39:42"/>
        <d v="2018-08-15T12:51:47"/>
        <d v="2021-09-13T07:29:22"/>
        <d v="2010-12-06T13:01:05"/>
        <d v="2021-06-07T15:07:43"/>
        <d v="2009-03-08T01:59:46"/>
        <d v="2021-11-01T14:43:49"/>
        <d v="2020-10-26T11:15:52"/>
        <d v="2021-09-27T14:59:52"/>
        <d v="2016-10-31T15:27:35"/>
        <d v="2021-09-27T06:25:08"/>
        <d v="2018-09-17T16:12:13"/>
        <d v="2021-09-20T18:51:07"/>
        <d v="2013-07-09T11:43:44"/>
        <d v="2021-09-27T01:13:06"/>
        <d v="2020-03-12T06:39:59"/>
        <d v="2021-09-27T12:56:23"/>
        <d v="2014-03-31T14:42:15"/>
        <d v="2021-09-15T09:57:23"/>
        <d v="2004-12-24T09:01:07"/>
        <d v="2021-09-29T06:38:42"/>
        <d v="2016-02-10T09:32:33"/>
        <d v="2021-10-04T15:47:10"/>
        <d v="2011-11-22T08:31:02"/>
        <d v="2021-12-15T14:08:17"/>
        <d v="2004-10-06T06:04:10"/>
        <d v="2021-09-28T08:00:16"/>
        <d v="2005-12-23T17:03:04"/>
        <d v="2021-09-15T13:24:41"/>
        <d v="2009-02-24T15:28:51"/>
        <d v="2021-05-09T16:08:51"/>
        <d v="2006-05-08T17:39:18"/>
        <d v="2020-11-22T19:25:43"/>
        <d v="2004-11-26T12:21:34"/>
        <d v="2021-04-12T17:34:38"/>
        <d v="2005-12-05T10:17:10"/>
        <d v="2021-04-12T13:17:34"/>
        <d v="2004-11-23T04:07:55"/>
        <d v="2021-09-26T18:03:01"/>
        <d v="2007-03-01T20:38:17"/>
        <d v="2020-11-30T09:48:25"/>
        <d v="2007-08-19T23:10:29"/>
        <d v="2018-04-17T10:27:36"/>
        <d v="2007-04-26T23:07:28"/>
        <d v="2021-07-15T21:55:21"/>
        <d v="2008-10-02T11:00:38"/>
        <d v="2021-05-04T19:42:58"/>
        <d v="2008-04-08T06:23:56"/>
        <d v="2021-12-16T17:45:17"/>
        <d v="2004-12-14T16:48:08"/>
        <d v="2021-08-30T21:53:36"/>
        <d v="2003-01-31T10:45:12"/>
        <d v="2021-09-21T15:11:31"/>
        <d v="2008-11-06T18:19:19"/>
        <d v="2012-10-17T15:37:15"/>
        <d v="2003-09-17T05:23:10"/>
        <d v="2021-05-19T08:24:14"/>
        <d v="2013-10-23T10:44:14"/>
        <d v="2021-09-13T20:33:23"/>
        <d v="2008-03-17T17:44:30"/>
        <d v="2021-08-03T15:10:41"/>
        <d v="2013-01-22T10:29:16"/>
        <d v="2021-09-27T00:25:04"/>
        <d v="2007-03-16T05:46:49"/>
        <d v="2021-09-27T10:01:32"/>
        <d v="2015-02-17T16:35:37"/>
        <d v="2021-09-13T10:38:30"/>
        <d v="2005-03-24T15:49:53"/>
        <d v="2019-06-03T01:07:47"/>
        <d v="2001-04-06T03:49:30"/>
        <d v="2020-03-24T01:38:51"/>
        <d v="2005-01-06T17:06:30"/>
        <d v="2020-11-02T12:10:47"/>
        <d v="2011-04-07T14:37:59"/>
        <d v="2019-02-15T04:42:53"/>
        <d v="2009-03-03T10:56:12"/>
        <d v="2021-09-27T13:58:07"/>
        <d v="2019-06-04T16:03:14"/>
        <d v="2021-09-27T14:19:17"/>
        <d v="2016-03-03T10:22:40"/>
        <d v="2021-09-20T19:22:34"/>
        <d v="2016-04-20T10:02:10"/>
        <d v="2021-10-12T15:53:51"/>
        <d v="2013-08-15T02:10:47"/>
        <d v="2021-07-21T09:33:57"/>
        <d v="2020-01-24T09:37:43"/>
        <d v="2021-09-27T13:44:43"/>
        <d v="2021-11-12T23:56:41"/>
        <d v="2018-07-26T20:17:38"/>
        <d v="2021-09-28T20:56:09"/>
        <d v="2019-12-04T20:48:17"/>
        <d v="2021-09-14T17:20:36"/>
        <d v="2015-01-15T20:04:39"/>
        <d v="2020-05-27T09:12:13"/>
        <d v="2011-07-18T06:15:49"/>
        <d v="2021-09-14T12:34:24"/>
        <d v="2019-02-26T07:20:50"/>
        <d v="2021-09-29T13:46:30"/>
        <d v="2021-02-04T05:43:33"/>
        <d v="2021-09-08T16:35:05"/>
        <d v="2021-03-22T10:28:36"/>
        <d v="2021-09-22T14:09:05"/>
        <d v="2011-01-05T16:16:58"/>
        <d v="2021-10-01T15:14:52"/>
        <d v="2012-04-05T14:50:51"/>
        <d v="2021-09-06T06:51:49"/>
        <d v="2008-11-26T14:18:38"/>
        <d v="2021-09-14T06:36:28"/>
        <d v="2010-10-22T11:34:26"/>
        <d v="2021-09-04T15:18:55"/>
        <d v="2015-02-11T11:41:04"/>
        <d v="2020-05-25T07:47:35"/>
        <d v="2019-05-31T05:15:49"/>
        <d v="2021-09-27T13:44:57"/>
        <d v="2011-07-15T13:53:34"/>
        <d v="2020-10-09T13:42:54"/>
        <d v="2016-01-27T17:07:31"/>
        <d v="2019-08-14T14:25:40"/>
        <d v="2009-09-30T12:18:37"/>
        <d v="2021-11-24T07:54:31"/>
        <d v="2020-06-16T15:08:11"/>
        <d v="2021-04-21T09:50:56"/>
        <d v="2017-02-15T14:30:52"/>
        <d v="2021-10-08T18:54:17"/>
        <d v="2018-01-04T08:14:43"/>
        <d v="2021-09-29T07:53:55"/>
        <d v="2018-01-04T04:20:34"/>
        <d v="2021-09-27T09:59:49"/>
        <d v="2016-11-21T10:54:41"/>
        <d v="2021-09-27T10:25:00"/>
        <d v="2015-04-30T10:20:37"/>
        <d v="2021-09-08T14:01:27"/>
        <d v="2015-01-29T00:00:52"/>
        <d v="2021-09-30T15:52:27"/>
        <d v="2011-02-01T15:04:06"/>
        <d v="2021-09-27T11:17:42"/>
        <d v="2011-08-24T20:43:39"/>
        <d v="2021-09-07T08:24:55"/>
        <d v="2011-01-21T22:00:31"/>
        <d v="2021-09-27T08:29:32"/>
        <d v="2007-07-11T10:07:05"/>
        <d v="2015-09-10T03:16:49"/>
        <d v="2018-05-22T10:55:33"/>
        <d v="2021-09-29T14:32:28"/>
        <d v="2011-09-02T11:18:52"/>
        <d v="2021-09-29T10:34:01"/>
        <d v="2020-11-04T11:43:54"/>
        <d v="2021-09-23T15:50:12"/>
        <d v="2006-07-03T08:53:53"/>
        <d v="2021-09-27T01:46:13"/>
        <d v="2012-03-07T06:16:05"/>
        <d v="2021-08-25T09:10:01"/>
        <d v="2015-10-02T15:15:18"/>
        <d v="2021-02-03T23:44:40"/>
        <d v="2012-03-14T15:45:50"/>
        <d v="2021-12-07T12:05:22"/>
        <d v="2007-05-18T10:22:46"/>
        <d v="2021-09-27T17:15:27"/>
        <d v="2016-01-26T09:19:34"/>
        <d v="2021-09-27T04:03:39"/>
        <d v="2021-04-23T16:25:56"/>
        <d v="2021-09-14T17:32:32"/>
        <d v="2015-03-19T06:09:42"/>
        <d v="2020-11-03T11:40:42"/>
        <d v="2020-02-18T10:13:23"/>
        <d v="2021-09-27T13:11:35"/>
        <d v="2018-05-01T18:04:41"/>
        <d v="2021-09-27T10:58:56"/>
        <d v="2020-03-19T08:54:53"/>
        <d v="2021-09-27T12:08:28"/>
        <d v="2021-09-03T15:19:01"/>
        <d v="2021-09-27T14:16:34"/>
        <d v="2020-01-23T19:05:34"/>
        <d v="2021-09-27T13:22:27"/>
        <d v="2020-02-04T18:12:02"/>
        <d v="2021-09-21T17:21:33"/>
        <d v="2018-04-23T17:56:44"/>
        <d v="2021-09-27T19:01:14"/>
        <d v="2020-05-04T02:13:02"/>
        <d v="2021-12-09T13:29:45"/>
        <d v="2016-01-25T14:23:59"/>
        <d v="2021-08-19T10:05:21"/>
        <d v="2021-02-02T10:27:13"/>
        <d v="2021-09-27T06:54:04"/>
        <d v="2015-04-22T07:35:13"/>
        <d v="2021-09-13T11:37:37"/>
        <d v="2016-09-02T12:44:04"/>
        <d v="2021-09-01T11:41:22"/>
        <d v="2013-07-09T05:02:47"/>
        <d v="2021-07-19T10:01:54"/>
        <d v="2016-08-26T13:39:14"/>
        <d v="2021-01-18T05:34:21"/>
        <d v="2009-11-27T23:34:18"/>
        <d v="2021-05-19T07:18:03"/>
        <d v="2021-01-11T15:11:23"/>
        <d v="2021-09-28T16:32:11"/>
        <d v="2012-01-10T16:31:52"/>
        <d v="2020-12-22T15:09:10"/>
        <d v="2009-07-08T06:28:58"/>
        <d v="2021-08-24T12:06:48"/>
        <d v="2021-09-27T10:02:15"/>
        <d v="2018-07-13T19:54:01"/>
        <d v="2021-09-14T15:22:28"/>
        <d v="2009-07-30T03:36:51"/>
        <d v="2021-02-28T16:39:37"/>
        <d v="2006-04-19T09:53:41"/>
        <d v="2013-07-05T08:23:21"/>
        <d v="2009-08-06T08:08:24"/>
        <d v="2021-11-05T18:00:37"/>
        <d v="2021-04-21T15:44:01"/>
        <d v="2021-09-23T17:17:57"/>
        <d v="2019-01-08T10:43:52"/>
        <d v="2021-05-12T13:57:04"/>
        <d v="2021-01-20T05:55:24"/>
        <d v="2021-09-14T04:56:33"/>
        <d v="2014-04-24T13:31:10"/>
        <d v="2020-09-02T05:50:24"/>
        <d v="2019-08-29T13:08:58"/>
        <d v="2021-09-20T15:42:31"/>
        <d v="2013-12-03T13:37:07"/>
        <d v="2021-09-20T04:26:29"/>
        <d v="2017-01-24T10:30:01"/>
        <d v="2021-09-14T19:30:10"/>
        <d v="2009-02-16T22:43:43"/>
        <d v="2021-09-20T09:17:43"/>
        <d v="2012-10-01T05:22:25"/>
        <d v="2021-02-10T11:43:08"/>
        <d v="2011-10-31T15:51:53"/>
        <d v="2021-02-09T08:59:43"/>
        <d v="2020-10-05T08:33:14"/>
        <d v="2021-09-27T20:38:07"/>
        <d v="2020-12-16T09:16:13"/>
        <d v="2021-09-27T13:42:45"/>
        <d v="2010-02-24T21:06:55"/>
        <d v="2021-10-05T08:51:22"/>
        <d v="2016-07-20T06:46:58"/>
        <d v="2021-08-23T15:45:50"/>
        <d v="2006-10-12T07:50:00"/>
        <d v="2021-09-27T09:46:05"/>
        <d v="2005-08-09T02:46:00"/>
        <d v="2021-10-26T05:11:30"/>
        <d v="2009-11-12T10:02:54"/>
        <d v="2021-09-27T07:36:02"/>
        <d v="2009-11-17T04:11:05"/>
        <d v="2017-01-27T16:12:04"/>
        <d v="2020-06-24T19:10:04"/>
        <d v="2021-09-13T20:40:37"/>
        <d v="2009-10-28T08:19:53"/>
        <d v="2021-10-06T06:14:55"/>
        <d v="2010-08-09T05:22:09"/>
        <d v="2021-09-27T05:06:02"/>
        <d v="2007-07-05T11:32:00"/>
        <d v="2021-09-27T07:44:04"/>
        <d v="2003-09-23T11:25:00"/>
        <d v="2021-09-26T16:06:34"/>
        <d v="2017-02-16T07:44:51"/>
        <d v="2021-10-11T08:03:57"/>
        <d v="2017-04-07T10:06:29"/>
        <d v="2021-09-27T16:52:59"/>
        <d v="2010-10-20T17:26:53"/>
        <d v="2021-09-27T07:26:00"/>
        <d v="2011-08-18T11:15:44"/>
        <d v="2021-09-22T13:32:37"/>
        <d v="2012-02-28T14:48:58"/>
        <d v="2021-09-27T09:08:40"/>
        <d v="2011-12-19T13:49:25"/>
        <d v="2021-10-07T06:58:40"/>
        <d v="2021-11-23T13:22:34"/>
        <d v="2016-02-11T22:36:22"/>
        <d v="2021-09-15T08:51:43"/>
        <d v="2012-01-31T11:48:47"/>
        <d v="2021-09-26T23:58:22"/>
        <d v="2020-02-28T09:42:44"/>
        <d v="2021-09-13T00:04:25"/>
        <d v="2009-07-30T03:20:44"/>
        <d v="2021-09-28T12:55:57"/>
        <d v="2018-01-29T13:06:38"/>
        <d v="2021-09-27T18:35:19"/>
        <d v="2015-11-23T19:12:06"/>
        <d v="2021-09-07T08:05:21"/>
        <d v="2009-04-08T08:01:26"/>
        <d v="2021-09-26T15:47:01"/>
        <d v="2018-05-10T19:05:26"/>
        <d v="2021-09-13T15:57:42"/>
        <d v="2009-04-09T09:42:17"/>
        <d v="2021-09-27T13:54:57"/>
        <d v="2009-04-09T09:38:38"/>
        <d v="2021-09-27T18:03:40"/>
        <d v="2012-10-11T17:13:54"/>
        <d v="2021-09-28T18:07:22"/>
        <d v="2012-02-13T01:21:02"/>
        <d v="2021-09-27T13:13:21"/>
        <d v="2012-07-09T19:42:41"/>
        <d v="2021-09-27T11:25:02"/>
        <d v="2012-03-20T23:42:04"/>
        <d v="2021-09-27T21:20:09"/>
        <d v="2012-02-01T20:02:19"/>
        <d v="2021-09-13T10:56:13"/>
        <d v="2009-11-17T06:22:01"/>
        <d v="2021-09-27T12:56:30"/>
        <d v="2019-01-03T16:30:01"/>
        <d v="2021-10-03T20:17:09"/>
        <d v="2019-02-06T15:52:44"/>
        <d v="2021-09-13T15:09:06"/>
        <d v="2009-04-17T20:00:51"/>
        <d v="2021-09-26T20:28:25"/>
        <d v="2017-03-16T19:44:34"/>
        <d v="2021-09-26T16:31:35"/>
        <d v="2013-04-10T15:09:14"/>
        <d v="2021-09-27T13:38:47"/>
        <d v="2011-09-12T15:28:33"/>
        <d v="2021-09-28T14:36:34"/>
        <d v="2009-05-26T15:52:37"/>
        <d v="2021-09-27T19:39:16"/>
        <d v="2015-06-25T13:28:51"/>
        <d v="2021-08-20T18:23:52"/>
        <d v="2010-02-01T10:00:17"/>
        <d v="2021-09-27T17:48:09"/>
        <d v="2010-02-12T13:42:38"/>
        <d v="2021-09-27T17:28:02"/>
        <d v="2016-03-21T14:59:36"/>
        <d v="2021-09-27T07:39:46"/>
        <d v="2011-04-08T20:06:10"/>
        <d v="2021-09-28T18:07:11"/>
        <d v="2014-01-26T00:35:10"/>
        <d v="2021-09-26T17:27:43"/>
        <d v="2014-07-22T05:42:04"/>
        <d v="2021-09-27T05:41:50"/>
        <d v="2012-09-06T15:16:10"/>
        <d v="2021-09-27T07:58:03"/>
        <d v="2012-10-24T19:11:18"/>
        <d v="2021-09-27T09:22:46"/>
        <d v="2020-03-25T18:51:24"/>
        <d v="2021-09-26T18:41:49"/>
        <d v="2015-03-09T15:27:00"/>
        <d v="2020-01-11T17:37:50"/>
        <d v="2012-10-23T06:40:08"/>
        <d v="2021-09-27T08:39:23"/>
        <d v="2018-09-11T16:23:39"/>
        <d v="2021-09-26T15:09:45"/>
        <d v="2017-10-17T12:48:27"/>
        <d v="2021-02-23T13:10:04"/>
        <d v="2017-08-31T21:25:00"/>
        <d v="2020-09-22T16:12:40"/>
        <d v="2016-10-25T19:40:00"/>
        <d v="2021-01-21T12:44:30"/>
        <d v="2015-08-13T15:21:00"/>
        <d v="2021-01-12T18:02:49"/>
        <d v="2017-11-13T22:51:13"/>
        <d v="2021-01-15T13:21:57"/>
        <d v="2012-12-05T17:22:27"/>
        <d v="2020-10-18T20:18:05"/>
        <d v="2019-08-07T21:09:11"/>
        <d v="2020-10-04T22:16:57"/>
        <d v="2012-12-12T22:52:41"/>
        <d v="2020-10-15T06:21:03"/>
        <d v="2009-02-17T16:48:26"/>
        <d v="2020-10-18T17:53:28"/>
        <d v="2014-02-09T22:36:10"/>
        <d v="2020-10-14T14:12:42"/>
        <d v="2014-01-01T11:50:00"/>
        <d v="2020-10-19T06:43:12"/>
        <d v="2017-06-19T20:49:59"/>
        <d v="2020-10-18T11:40:26"/>
        <d v="2016-04-27T14:46:31"/>
        <d v="2020-10-19T14:16:58"/>
        <d v="2018-07-17T04:47:59"/>
        <d v="2020-09-29T09:16:46"/>
        <d v="2018-02-15T15:48:16"/>
        <d v="2020-10-13T11:17:02"/>
        <d v="2012-10-26T02:25:19"/>
        <d v="2021-12-19T17:49:03"/>
        <d v="2006-09-30T11:11:01"/>
        <d v="2013-04-23T15:24:53"/>
        <d v="2009-06-22T17:36:47"/>
        <d v="2021-09-22T01:34:07"/>
        <d v="2015-07-12T23:18:14"/>
        <d v="2019-07-01T06:59:41"/>
        <d v="2009-02-16T17:57:03"/>
        <d v="2021-05-28T00:35:51"/>
        <d v="2004-11-16T23:29:40"/>
        <d v="2018-07-17T06:44:53"/>
        <d v="2007-12-10T19:13:57"/>
        <d v="2021-02-15T23:01:31"/>
        <d v="2019-02-22T09:06:38"/>
        <d v="2021-09-05T22:23:27"/>
        <d v="2011-02-13T17:32:24"/>
        <d v="2013-09-10T20:59:28"/>
        <d v="2012-08-17T02:30:52"/>
        <d v="2021-08-17T21:31:32"/>
        <d v="2006-12-15T20:30:34"/>
        <d v="2012-02-26T23:39:28"/>
        <d v="2008-07-16T21:15:08"/>
        <d v="2021-11-25T00:00:17"/>
        <d v="2013-11-10T01:08:25"/>
        <d v="2020-09-30T02:01:42"/>
        <d v="2008-07-11T01:08:50"/>
        <d v="2021-11-22T17:42:50"/>
        <d v="2008-12-30T15:22:54"/>
        <d v="2021-02-17T10:05:38"/>
        <d v="2008-09-25T09:45:05"/>
        <d v="2021-01-28T06:11:50"/>
        <d v="2013-10-03T06:19:03"/>
        <d v="2021-09-27T02:48:46"/>
        <d v="2012-11-01T11:07:31"/>
        <d v="2020-06-03T22:54:56"/>
        <d v="2013-02-10T17:10:59"/>
        <d v="2020-05-11T21:06:53"/>
        <d v="2009-11-25T05:23:30"/>
        <d v="2015-02-27T04:34:15"/>
        <d v="2010-11-28T16:11:18"/>
        <d v="2021-09-09T00:21:14"/>
        <d v="2005-03-15T23:06:49"/>
        <d v="2021-11-04T02:30:09"/>
        <d v="2008-03-03T02:58:28"/>
        <d v="2015-03-03T05:46:41"/>
        <d v="2012-04-15T17:59:06"/>
        <d v="2020-11-23T01:38:16"/>
        <d v="2008-01-04T00:35:46"/>
        <d v="2016-09-15T07:55:56"/>
        <d v="2009-03-02T10:50:09"/>
        <d v="2021-06-02T00:27:33"/>
        <d v="2014-06-25T20:11:53"/>
        <d v="2020-06-03T09:42:15"/>
        <d v="2016-04-28T16:35:50"/>
        <d v="2020-04-13T03:06:27"/>
        <d v="2013-03-25T13:24:50"/>
        <d v="2020-01-30T11:07:16"/>
        <d v="2013-04-25T21:19:39"/>
        <d v="2021-09-22T01:34:11"/>
        <d v="2012-03-28T12:28:16"/>
        <d v="2020-09-21T18:07:48"/>
        <d v="2006-08-17T03:16:35"/>
        <d v="2021-09-01T04:34:54"/>
        <d v="2016-03-28T19:53:14"/>
        <d v="2021-09-15T23:26:02"/>
        <d v="2016-02-18T08:29:42"/>
        <d v="2020-05-27T21:51:49"/>
        <d v="2010-07-28T10:14:13"/>
        <d v="2020-05-13T04:05:51"/>
        <d v="2018-08-20T05:27:34"/>
        <d v="2021-09-28T04:48:16"/>
        <d v="2011-01-26T04:31:08"/>
        <d v="2019-10-10T01:39:10"/>
        <d v="2010-07-16T01:10:19"/>
        <d v="2020-09-15T06:27:58"/>
        <d v="2013-02-24T23:39:20"/>
        <d v="2020-05-29T04:13:54"/>
        <d v="2013-02-20T10:17:00"/>
        <d v="2021-03-23T08:03:45"/>
        <d v="2014-12-07T17:56:48"/>
        <d v="2021-12-16T16:13:10"/>
        <d v="2019-11-26T06:16:40"/>
        <d v="2021-09-27T12:08:43"/>
        <d v="2010-09-06T21:18:04"/>
        <d v="2018-04-11T00:04:48"/>
        <d v="2008-11-20T21:22:00"/>
        <d v="2019-03-25T05:46:44"/>
        <d v="2021-06-24T00:16:07"/>
        <d v="2021-10-05T19:36:18"/>
        <d v="2010-12-08T12:45:05"/>
        <d v="2016-10-24T22:42:41"/>
        <d v="2010-10-08T12:09:03"/>
        <d v="2019-11-19T10:27:28"/>
        <d v="2012-08-06T15:37:45"/>
        <d v="2020-03-20T10:35:18"/>
        <d v="2014-02-11T22:17:34"/>
        <d v="2020-03-16T17:25:55"/>
        <d v="2020-01-15T10:35:17"/>
        <d v="2021-08-31T19:40:51"/>
        <d v="2007-09-05T10:41:53"/>
        <d v="2021-11-15T09:20:55"/>
        <d v="2015-06-17T00:24:29"/>
        <d v="2017-11-23T19:38:53"/>
        <d v="2014-06-12T01:47:40"/>
        <d v="2014-09-04T19:09:05"/>
        <d v="2012-04-18T19:22:33"/>
        <d v="2021-07-27T11:15:03"/>
        <d v="2016-08-10T02:01:25"/>
        <d v="2021-11-22T17:50:58"/>
        <d v="2010-10-17T16:32:30"/>
        <d v="2021-08-17T04:08:35"/>
        <d v="2011-08-28T18:32:02"/>
        <d v="2021-09-22T01:21:52"/>
        <d v="2011-12-16T00:50:43"/>
        <d v="2021-09-20T02:07:13"/>
        <d v="2009-02-10T14:33:27"/>
        <d v="2020-02-26T00:22:13"/>
        <d v="2015-05-25T03:17:17"/>
        <d v="2021-02-09T21:09:39"/>
        <d v="2015-05-07T21:06:42"/>
        <d v="2020-06-23T01:06:30"/>
        <d v="2007-12-04T10:20:33"/>
        <d v="2021-10-14T12:14:34"/>
        <d v="2010-01-26T17:21:12"/>
        <d v="2021-09-11T18:03:51"/>
        <d v="2009-06-24T23:19:17"/>
        <d v="2021-09-08T10:48:57"/>
        <d v="2011-11-09T22:17:15"/>
        <d v="2021-12-16T16:56:58"/>
        <d v="2008-08-27T18:05:50"/>
        <d v="2021-10-15T07:16:21"/>
        <d v="2012-11-12T19:27:28"/>
        <d v="2020-11-15T12:50:44"/>
        <d v="2016-05-25T02:59:52"/>
        <d v="2021-09-17T10:21:04"/>
        <d v="2014-03-05T20:20:49"/>
        <d v="2021-08-26T17:52:03"/>
        <d v="2012-11-06T23:42:31"/>
        <d v="2021-09-21T04:27:52"/>
        <d v="2013-12-19T00:16:45"/>
        <d v="2020-11-02T05:49:55"/>
        <d v="2014-09-08T00:23:56"/>
        <d v="2019-04-23T21:42:05"/>
        <d v="2008-11-26T06:49:59"/>
        <d v="2015-06-02T04:19:14"/>
        <d v="2011-11-24T00:45:17"/>
        <d v="2021-10-05T18:45:14"/>
        <d v="2020-11-24T16:57:31"/>
        <d v="2021-09-29T20:13:59"/>
        <d v="2012-09-26T11:49:35"/>
        <d v="2021-09-27T05:13:16"/>
        <d v="2010-07-27T21:22:25"/>
        <d v="2021-09-28T21:05:16"/>
        <d v="2003-08-21T19:11:36"/>
        <d v="2020-05-26T10:40:46"/>
        <d v="2019-07-31T05:38:22"/>
        <d v="2021-08-10T03:45:01"/>
        <d v="2014-12-09T21:30:37"/>
        <d v="2021-09-28T12:52:15"/>
        <d v="2016-07-06T12:53:19"/>
        <d v="2021-09-22T12:43:46"/>
        <d v="2007-06-14T06:25:23"/>
        <d v="2021-09-27T07:49:45"/>
        <d v="2021-09-27T01:37:43"/>
        <d v="2013-09-12T01:55:47"/>
        <d v="2021-09-27T13:16:15"/>
        <d v="2011-03-10T13:03:53"/>
        <d v="2021-09-27T06:52:38"/>
        <d v="2002-02-08T04:39:00"/>
        <d v="2021-09-27T07:23:49"/>
        <d v="2002-03-21T01:22:50"/>
        <d v="2021-09-27T13:17:29"/>
        <d v="2014-09-11T11:07:27"/>
        <d v="2021-09-28T16:35:34"/>
        <d v="2020-03-12T06:56:35"/>
        <d v="2021-09-27T00:04:01"/>
        <d v="2003-03-03T10:23:05"/>
        <d v="2021-09-28T16:33:33"/>
        <d v="2006-06-20T03:14:39"/>
        <d v="2021-09-28T00:21:38"/>
        <d v="2006-01-11T07:21:25"/>
        <d v="2021-11-02T09:28:29"/>
        <d v="2006-09-25T19:37:04"/>
        <d v="2021-09-22T17:08:44"/>
        <d v="2007-08-15T03:36:53"/>
        <d v="2021-09-08T07:27:02"/>
        <d v="2003-06-02T06:45:32"/>
        <d v="2021-09-27T04:51:37"/>
        <d v="2003-09-19T17:35:18"/>
        <d v="2021-09-27T12:18:20"/>
        <d v="2007-08-01T23:41:41"/>
        <d v="2019-08-12T06:37:07"/>
        <d v="1982-11-26T02:23:00"/>
        <d v="2021-09-28T09:04:52"/>
        <d v="2012-03-01T03:39:00"/>
        <d v="2021-09-27T14:55:05"/>
        <d v="2008-06-13T12:35:48"/>
        <d v="2021-09-27T01:39:28"/>
        <d v="2006-04-06T23:43:22"/>
        <d v="2021-09-27T14:48:11"/>
        <d v="2017-06-13T01:29:57"/>
        <d v="2021-09-28T21:14:44"/>
        <d v="2013-07-01T13:54:21"/>
        <d v="2021-09-27T18:23:33"/>
        <d v="2010-05-01T20:38:04"/>
        <d v="2021-02-24T15:35:36"/>
        <d v="2006-10-04T12:19:24"/>
        <d v="2021-09-26T15:30:12"/>
        <d v="2013-06-25T14:21:16"/>
        <d v="2021-11-25T09:17:15"/>
        <d v="2010-08-09T15:46:53"/>
        <d v="2018-03-12T12:13:01"/>
        <d v="2020-10-07T07:03:57"/>
        <d v="2021-09-28T21:09:47"/>
        <d v="2008-10-26T03:07:09"/>
        <d v="2021-08-17T10:18:54"/>
        <d v="2010-06-07T17:37:49"/>
        <d v="2021-12-23T19:25:20"/>
        <d v="2010-03-06T15:59:49"/>
        <d v="2021-09-18T18:29:46"/>
        <d v="2010-08-09T11:04:37"/>
        <d v="2021-07-19T19:31:34"/>
        <d v="2015-07-20T18:29:51"/>
        <d v="2021-09-25T20:46:00"/>
        <d v="2016-04-08T07:50:19"/>
        <d v="2021-09-13T10:11:39"/>
        <d v="2019-05-15T20:03:48"/>
        <d v="2019-12-03T19:00:51"/>
        <d v="2016-07-18T17:01:57"/>
        <d v="2021-03-01T19:49:31"/>
        <d v="2017-05-24T22:18:54"/>
        <d v="2020-09-18T00:24:46"/>
        <d v="2018-11-19T17:25:51"/>
        <d v="2021-11-07T01:46:06"/>
        <d v="2017-04-19T00:41:08"/>
        <d v="2020-11-25T00:58:42"/>
        <d v="2017-08-02T09:27:23"/>
        <d v="2019-09-18T14:40:15"/>
        <d v="2019-01-29T19:20:55"/>
        <d v="2020-10-26T13:25:05"/>
        <d v="2019-02-19T15:53:33"/>
        <d v="2021-05-19T15:22:21"/>
        <d v="2016-10-08T08:38:31"/>
        <d v="2020-10-09T07:18:47"/>
        <d v="2016-08-10T19:54:48"/>
        <d v="2021-06-02T13:36:47"/>
        <d v="2016-10-11T01:47:06"/>
        <d v="2021-05-21T09:05:43"/>
        <d v="2016-09-15T14:56:29"/>
        <d v="2021-02-24T21:09:17"/>
        <d v="2017-02-04T14:01:23"/>
        <d v="2020-05-26T18:16:14"/>
        <d v="2018-07-31T21:55:56"/>
        <d v="2021-06-08T12:07:12"/>
        <d v="2018-07-31T20:01:04"/>
        <d v="2020-12-23T08:05:57"/>
        <d v="2019-05-16T20:14:51"/>
        <d v="2020-11-03T09:26:15"/>
        <d v="2016-08-10T17:47:14"/>
        <d v="2021-06-18T05:37:19"/>
        <d v="2016-09-20T13:10:13"/>
        <d v="2021-01-14T19:25:42"/>
        <d v="2016-07-28T05:40:02"/>
        <d v="2021-09-22T00:25:21"/>
        <d v="2017-01-12T01:42:26"/>
        <d v="2020-09-12T07:49:21"/>
        <d v="2019-11-03T21:48:15"/>
        <d v="2019-12-18T08:41:26"/>
        <d v="2016-10-02T11:40:59"/>
        <d v="2021-10-11T07:41:04"/>
        <d v="2008-06-06T22:02:18"/>
        <d v="2021-09-26T07:28:08"/>
        <d v="2010-07-19T08:20:40"/>
        <d v="2020-12-03T20:18:04"/>
        <d v="2015-03-17T14:51:13"/>
        <d v="2021-09-27T02:04:07"/>
        <d v="2020-02-06T06:17:36"/>
        <d v="2021-09-27T10:48:59"/>
        <d v="2008-09-24T04:32:11"/>
        <d v="2021-09-26T18:14:19"/>
        <d v="2009-03-26T23:44:11"/>
        <d v="2021-09-28T10:03:22"/>
        <d v="2003-02-19T22:31:11"/>
        <d v="2014-02-26T09:20:48"/>
        <d v="2008-03-12T20:22:37"/>
        <d v="2021-05-04T13:46:38"/>
        <d v="2002-02-21T04:18:20"/>
        <d v="2013-09-01T23:23:51"/>
        <d v="2001-10-12T17:17:35"/>
        <d v="2021-02-16T10:54:35"/>
        <d v="2003-10-03T03:24:52"/>
        <d v="2021-09-30T13:56:28"/>
        <d v="2006-12-30T05:55:09"/>
        <d v="2021-12-23T14:28:23"/>
        <d v="2001-03-16T21:01:37"/>
        <d v="2021-02-16T01:09:54"/>
        <d v="2001-02-09T08:44:45"/>
        <d v="2021-10-22T10:14:11"/>
        <d v="2001-02-22T15:17:34"/>
        <d v="2021-09-11T21:34:52"/>
        <d v="2006-04-14T06:30:54"/>
        <d v="2021-09-11T11:46:13"/>
        <d v="2006-07-12T03:45:05"/>
        <d v="2008-01-21T23:56:49"/>
        <d v="2001-07-31T15:34:01"/>
        <d v="2016-11-10T08:37:10"/>
        <d v="2001-02-21T15:21:42"/>
        <d v="2021-11-29T10:00:17"/>
        <d v="2002-05-10T16:37:38"/>
        <d v="2021-09-22T09:50:23"/>
        <d v="2004-06-16T17:21:21"/>
        <d v="2021-08-10T13:05:09"/>
        <d v="2004-02-27T11:55:21"/>
        <d v="2009-03-16T11:10:29"/>
        <d v="2002-04-01T11:30:43"/>
        <d v="2010-06-11T12:16:08"/>
        <d v="2006-01-18T18:04:02"/>
        <d v="2015-12-17T07:35:53"/>
        <d v="2009-07-19T21:14:42"/>
        <d v="2021-06-07T08:56:16"/>
        <d v="2005-12-08T22:33:37"/>
        <d v="2018-04-05T12:44:10"/>
        <d v="2009-06-01T20:18:37"/>
        <d v="2016-11-08T13:16:31"/>
        <d v="2006-10-16T05:16:03"/>
        <d v="2021-09-21T13:00:32"/>
        <d v="2009-06-25T15:08:25"/>
        <d v="2015-03-13T21:41:38"/>
        <d v="2014-07-29T01:17:31"/>
        <d v="2021-10-13T23:30:52"/>
        <d v="2017-01-04T06:50:32"/>
        <d v="2021-04-19T15:44:52"/>
        <d v="2021-02-07T03:40:20"/>
        <d v="2021-08-30T10:57:07"/>
        <d v="2011-04-28T18:24:03"/>
        <d v="2017-04-19T17:14:20"/>
        <d v="2004-03-30T12:46:13"/>
        <d v="2021-11-11T08:07:04"/>
        <d v="2007-11-03T08:26:29"/>
        <d v="2020-01-02T11:15:18"/>
        <d v="2009-07-14T08:21:08"/>
        <d v="2021-02-05T18:49:00"/>
        <d v="2004-03-18T23:03:47"/>
        <d v="2021-11-25T09:00:43"/>
        <d v="2002-05-16T08:04:59"/>
        <d v="2021-10-22T14:55:37"/>
        <d v="2001-03-21T23:07:22"/>
        <d v="2021-12-22T12:10:45"/>
        <d v="2009-01-06T16:01:29"/>
        <d v="2021-09-14T14:38:00"/>
        <d v="2002-02-27T01:14:40"/>
        <d v="2021-05-27T20:31:25"/>
        <d v="2013-11-18T14:41:59"/>
        <d v="2021-10-11T09:55:39"/>
        <d v="2015-11-05T12:39:31"/>
        <d v="2021-09-29T09:44:37"/>
        <d v="2006-11-10T15:08:46"/>
        <d v="2021-10-06T17:04:42"/>
        <d v="2013-11-21T22:18:42"/>
        <d v="2020-01-06T08:43:39"/>
        <d v="2019-03-31T09:32:10"/>
        <d v="2019-12-16T08:40:02"/>
        <d v="2006-01-10T05:26:27"/>
        <d v="2015-01-15T03:56:51"/>
        <d v="2005-06-03T18:28:51"/>
        <d v="2021-07-12T04:58:49"/>
        <d v="2009-10-30T00:05:08"/>
        <d v="2016-09-27T20:34:24"/>
        <d v="2006-04-20T03:46:22"/>
        <d v="2021-02-11T03:27:19"/>
        <d v="2005-08-23T01:07:02"/>
        <d v="2021-09-06T13:21:52"/>
        <d v="2004-12-16T04:21:51"/>
        <d v="2013-10-01T15:18:51"/>
        <d v="2019-02-26T20:56:02"/>
        <d v="2021-03-19T10:58:38"/>
        <d v="2015-06-20T02:57:06"/>
        <d v="2020-12-15T08:06:56"/>
        <d v="2006-09-26T07:16:05"/>
        <d v="2006-03-12T18:37:45"/>
        <d v="2021-11-15T09:46:11"/>
        <d v="2014-12-13T04:31:17"/>
        <d v="2021-03-22T23:09:22"/>
        <d v="2007-07-23T12:27:07"/>
        <d v="2021-10-04T09:38:01"/>
        <d v="2004-11-21T12:54:30"/>
        <d v="2021-09-15T09:53:10"/>
        <d v="2005-12-01T23:17:58"/>
        <d v="2021-09-22T09:55:57"/>
        <d v="2012-01-24T19:06:29"/>
        <d v="2021-06-29T09:51:05"/>
        <d v="2013-10-16T16:48:27"/>
        <d v="2021-09-27T12:22:25"/>
        <d v="2002-12-10T01:58:49"/>
        <d v="2019-04-26T21:18:11"/>
        <d v="2007-03-31T06:54:09"/>
        <d v="2021-09-27T22:47:12"/>
        <d v="2008-05-08T22:08:35"/>
        <d v="2021-09-28T19:03:36"/>
        <d v="2013-03-25T14:31:14"/>
        <d v="2021-09-27T14:38:34"/>
        <d v="2006-10-21T11:51:49"/>
        <d v="2021-06-13T14:40:46"/>
        <d v="2014-07-16T22:11:34"/>
        <d v="2021-12-21T17:52:47"/>
        <d v="2016-10-19T16:08:32"/>
        <d v="2017-05-21T21:49:23"/>
        <d v="2006-08-16T10:44:58"/>
        <d v="2020-01-24T14:09:09"/>
        <d v="2003-03-12T11:15:58"/>
        <d v="2011-10-26T12:23:15"/>
        <d v="2006-07-27T15:11:20"/>
        <d v="2021-09-07T13:24:06"/>
        <d v="2014-11-23T00:18:36"/>
        <d v="2020-09-13T05:52:47"/>
        <d v="2013-03-21T09:21:59"/>
        <d v="2021-03-18T13:31:11"/>
        <d v="2015-08-05T06:41:37"/>
        <d v="2021-09-25T17:42:41"/>
        <d v="2012-02-21T14:26:29"/>
        <d v="2021-09-18T16:26:53"/>
        <d v="2005-12-23T20:25:02"/>
        <d v="2020-12-06T18:50:33"/>
        <d v="2001-03-19T18:15:38"/>
        <d v="2021-11-04T07:35:48"/>
        <d v="2004-08-31T17:29:31"/>
        <d v="2021-10-01T07:08:35"/>
        <d v="2018-04-09T21:37:09"/>
        <d v="2021-09-26T12:29:07"/>
        <d v="2012-12-17T21:49:22"/>
        <d v="2020-08-04T19:27:32"/>
        <d v="2019-12-07T10:04:02"/>
        <d v="2021-09-27T08:49:03"/>
        <d v="2013-07-25T09:24:19"/>
        <d v="2016-07-25T07:07:25"/>
        <d v="2000-10-19T07:27:07"/>
        <d v="2018-08-27T10:36:28"/>
        <d v="2013-12-06T20:56:27"/>
        <d v="2021-10-07T05:22:20"/>
        <d v="2009-02-02T04:20:08"/>
        <d v="2011-08-21T16:59:58"/>
        <d v="2014-04-16T15:43:21"/>
        <d v="2019-09-25T01:28:58"/>
        <d v="2005-07-23T03:42:16"/>
        <d v="2013-06-13T05:35:01"/>
        <d v="2018-01-15T09:02:39"/>
        <d v="2021-09-14T15:01:23"/>
        <d v="2010-11-23T09:39:50"/>
        <d v="2019-04-14T02:57:53"/>
        <d v="2008-12-10T10:03:36"/>
        <d v="2021-09-29T10:03:48"/>
        <d v="2011-07-22T21:31:47"/>
        <d v="2021-07-05T17:41:34"/>
        <d v="2016-10-12T17:12:49"/>
        <d v="2020-08-21T04:09:30"/>
        <d v="2012-10-19T21:28:15"/>
        <d v="2021-09-27T14:15:45"/>
        <d v="2006-01-25T13:45:45"/>
        <d v="2021-09-27T06:19:48"/>
        <d v="2001-06-18T09:40:35"/>
        <d v="2007-05-03T05:23:52"/>
        <d v="2005-10-13T23:29:37"/>
        <d v="2018-07-19T10:19:30"/>
        <d v="2007-09-20T19:49:51"/>
        <d v="2013-10-15T08:45:51"/>
        <d v="2007-09-20T20:20:52"/>
        <d v="2009-10-22T16:24:41"/>
        <d v="2007-09-20T19:42:11"/>
        <d v="2021-02-28T21:52:35"/>
        <d v="2005-07-08T06:07:42"/>
        <d v="2021-09-27T13:33:54"/>
        <d v="2007-09-11T07:28:01"/>
        <d v="2021-09-27T14:56:53"/>
        <d v="2014-05-02T18:20:54"/>
        <d v="2018-02-22T15:36:14"/>
        <d v="2010-02-28T03:10:54"/>
        <d v="2021-09-17T08:56:14"/>
        <d v="2013-11-18T08:58:17"/>
        <d v="2017-03-11T12:44:22"/>
        <d v="2015-05-07T04:33:30"/>
        <d v="2021-09-04T04:29:16"/>
        <d v="2008-07-18T14:12:45"/>
        <d v="2021-08-01T17:20:44"/>
        <d v="2007-12-17T02:50:31"/>
        <d v="2015-05-07T14:29:41"/>
        <d v="2004-11-20T02:45:02"/>
        <d v="2009-03-22T00:22:53"/>
        <d v="2006-07-27T21:14:52"/>
        <d v="2021-07-07T07:19:01"/>
        <d v="2013-08-29T23:04:31"/>
        <d v="2020-10-20T11:22:43"/>
        <d v="2020-09-07T08:52:33"/>
        <d v="2021-09-16T13:13:01"/>
        <d v="2017-10-27T22:33:58"/>
        <d v="2021-09-08T21:36:21"/>
        <d v="2006-01-15T00:47:07"/>
        <d v="2020-12-14T09:06:43"/>
        <d v="2004-12-24T19:23:54"/>
        <d v="2021-07-27T16:08:13"/>
        <d v="2004-04-21T09:01:36"/>
        <d v="2021-09-27T02:07:25"/>
        <d v="2016-03-27T23:51:28"/>
        <d v="2021-10-07T20:41:00"/>
        <d v="2017-12-18T01:48:14"/>
        <d v="2021-09-27T02:09:20"/>
        <d v="2013-08-12T23:17:07"/>
        <d v="2021-09-17T14:40:52"/>
        <d v="2006-06-29T12:41:28"/>
        <d v="2013-01-15T09:55:46"/>
        <d v="2006-06-09T15:54:23"/>
        <d v="2017-04-27T13:16:13"/>
        <d v="2003-06-29T01:05:33"/>
        <d v="2021-08-19T12:33:58"/>
        <d v="2013-08-05T21:47:06"/>
        <d v="2021-09-09T21:22:48"/>
        <d v="2015-01-13T13:22:54"/>
        <d v="2021-02-19T13:32:12"/>
        <d v="2011-10-09T08:53:51"/>
        <d v="2021-07-06T22:40:02"/>
        <d v="2015-12-15T01:24:04"/>
        <d v="2020-03-31T08:58:55"/>
        <d v="2015-10-09T17:18:38"/>
        <d v="2020-12-20T19:44:55"/>
        <d v="2004-02-06T22:48:33"/>
        <d v="2004-08-15T20:22:54"/>
        <d v="2002-09-03T23:53:47"/>
        <d v="2021-12-22T23:33:14"/>
        <d v="2016-12-21T10:18:03"/>
        <d v="2017-12-10T08:26:59"/>
        <d v="2016-08-09T08:47:07"/>
        <d v="2021-06-24T11:35:36"/>
        <d v="2007-01-05T05:07:29"/>
        <d v="2019-06-19T10:05:30"/>
        <d v="2013-03-20T18:45:53"/>
        <d v="2015-09-29T13:56:40"/>
        <d v="2002-01-29T22:23:25"/>
        <d v="2009-05-18T18:13:42"/>
        <d v="2014-09-02T16:57:54"/>
        <d v="2021-02-16T16:40:56"/>
        <d v="2011-04-01T12:04:33"/>
        <d v="2014-12-01T14:08:46"/>
        <d v="2017-02-01T13:50:56"/>
        <d v="2021-09-22T07:45:32"/>
        <d v="2008-02-03T20:27:05"/>
        <d v="2021-12-22T22:17:39"/>
        <d v="2014-07-28T22:35:53"/>
        <d v="2021-09-27T11:00:07"/>
        <d v="2006-09-09T06:11:12"/>
        <d v="2013-12-15T23:55:32"/>
        <d v="2006-05-06T05:22:16"/>
        <d v="2021-09-24T12:00:46"/>
        <d v="2016-04-18T20:25:28"/>
        <d v="2018-03-18T00:19:51"/>
        <d v="2013-07-30T09:20:37"/>
        <d v="2021-09-30T12:26:19"/>
        <d v="2015-06-09T13:29:49"/>
        <d v="2021-10-18T15:44:11"/>
        <d v="2006-09-18T09:57:49"/>
        <d v="2021-09-23T12:48:27"/>
        <d v="2009-03-13T18:01:21"/>
        <d v="2021-09-16T07:04:02"/>
        <d v="2013-03-20T10:29:00"/>
        <d v="2013-06-03T09:56:40"/>
        <d v="2012-08-14T14:25:15"/>
        <d v="2021-10-04T09:41:35"/>
        <d v="2010-02-02T18:57:37"/>
        <d v="2021-09-05T13:11:36"/>
        <d v="2007-09-04T13:45:23"/>
        <d v="2017-04-20T22:23:08"/>
        <d v="2002-03-28T00:24:49"/>
        <d v="2021-09-08T19:16:04"/>
        <d v="2015-04-08T10:01:56"/>
        <d v="2018-08-20T07:22:51"/>
        <d v="2011-11-17T17:15:06"/>
        <d v="2022-01-04T05:47:23"/>
        <d v="2003-03-01T04:35:54"/>
        <d v="2003-03-22T07:56:45"/>
        <d v="2003-10-07T01:06:16"/>
        <d v="2021-12-14T15:41:25"/>
        <d v="2017-12-19T10:29:32"/>
        <d v="2021-09-28T16:42:34"/>
        <d v="2009-01-26T14:43:51"/>
        <d v="2021-08-22T22:51:54"/>
        <d v="2016-07-11T23:49:06"/>
        <d v="2016-08-08T14:23:17"/>
        <d v="2016-06-29T17:07:32"/>
        <d v="2020-10-14T19:30:40"/>
        <d v="2007-10-10T22:29:17"/>
        <d v="2021-08-11T11:22:33"/>
        <d v="2008-10-23T05:53:10"/>
        <d v="2012-08-02T18:34:52"/>
        <d v="2014-01-11T23:14:04"/>
        <d v="2021-09-27T09:56:11"/>
        <d v="2003-07-04T00:57:00"/>
        <d v="2021-09-27T17:19:28"/>
        <d v="2004-11-19T04:56:58"/>
        <d v="2014-12-27T02:11:09"/>
        <d v="2014-06-14T03:54:40"/>
        <d v="2021-09-27T02:29:25"/>
        <d v="2008-11-17T14:16:03"/>
        <d v="2021-09-07T15:35:09"/>
        <d v="2007-08-11T00:11:39"/>
        <d v="2016-08-10T13:58:37"/>
        <d v="2013-01-11T16:21:06"/>
        <d v="2021-09-28T03:25:31"/>
        <d v="2018-12-27T15:17:30"/>
        <d v="2021-05-11T12:48:00"/>
        <d v="2010-12-01T16:46:23"/>
        <d v="2021-09-19T19:39:01"/>
        <d v="2011-12-05T12:58:31"/>
        <d v="2021-08-30T03:19:45"/>
        <d v="2006-05-09T08:37:23"/>
        <d v="2021-09-23T15:19:37"/>
        <d v="2004-01-28T12:42:35"/>
        <d v="2021-03-17T13:48:42"/>
        <d v="2011-07-18T23:56:22"/>
        <d v="2021-09-14T03:10:02"/>
        <d v="2010-02-07T23:19:27"/>
        <d v="2021-08-22T03:32:35"/>
        <d v="2012-11-26T16:18:18"/>
        <d v="2015-08-02T13:54:04"/>
        <d v="2016-04-08T22:01:42"/>
        <d v="2021-10-01T11:09:23"/>
        <d v="2010-05-19T11:21:27"/>
        <d v="2017-10-25T12:28:06"/>
        <d v="2008-10-14T17:40:17"/>
        <d v="2011-12-09T06:53:53"/>
        <d v="2013-07-23T10:40:05"/>
        <d v="2021-09-22T07:12:38"/>
        <d v="2005-03-21T16:47:01"/>
        <d v="2009-01-12T11:09:10"/>
        <d v="2005-11-08T17:36:59"/>
        <d v="2021-11-14T13:14:47"/>
        <d v="2006-05-21T01:19:22"/>
        <d v="2021-09-27T08:54:07"/>
        <d v="2007-02-15T20:08:43"/>
        <d v="2016-05-11T23:16:19"/>
        <d v="2009-03-30T18:57:18"/>
        <d v="2018-08-23T13:39:34"/>
        <d v="2006-02-18T11:53:10"/>
        <d v="2020-01-13T17:23:18"/>
        <d v="2005-09-14T05:36:42"/>
        <d v="2018-04-18T09:28:32"/>
        <d v="2012-03-06T12:48:50"/>
        <d v="2021-09-28T07:52:12"/>
        <d v="2005-02-11T04:23:58"/>
        <d v="2021-09-28T18:56:43"/>
        <d v="2012-02-04T06:32:11"/>
        <d v="2021-10-02T23:32:39"/>
        <d v="2008-12-03T10:51:00"/>
        <d v="2014-12-11T02:23:58"/>
        <d v="2020-03-10T23:10:37"/>
        <d v="2021-09-21T10:30:28"/>
        <d v="2017-03-14T19:56:14"/>
        <d v="2021-11-29T18:43:25"/>
        <d v="2014-12-05T18:48:19"/>
        <d v="2021-09-27T18:06:08"/>
        <d v="2018-04-04T17:41:21"/>
        <d v="2021-09-07T20:54:30"/>
        <d v="2016-11-03T12:49:12"/>
        <d v="2021-09-27T17:34:03"/>
        <d v="2002-02-22T17:31:52"/>
        <d v="2021-11-08T06:39:12"/>
        <d v="2018-03-02T04:01:10"/>
        <d v="2021-08-03T06:30:54"/>
        <d v="2014-09-18T00:04:55"/>
        <d v="2019-06-29T09:43:35"/>
        <d v="2016-02-06T18:41:33"/>
        <d v="2009-08-22T21:06:39"/>
        <d v="2018-05-08T07:49:14"/>
        <d v="2004-11-05T17:31:27"/>
        <d v="2021-09-12T13:47:56"/>
        <d v="2017-11-02T15:55:20"/>
        <d v="2021-08-06T12:13:03"/>
        <d v="2019-01-15T16:34:55"/>
        <d v="2021-10-07T19:15:46"/>
        <d v="2005-08-03T06:46:20"/>
        <d v="2021-10-15T12:11:59"/>
        <d v="2006-06-09T08:45:04"/>
        <d v="2020-11-24T08:19:01"/>
        <d v="2004-11-12T22:42:14"/>
        <d v="2012-01-26T16:09:25"/>
        <d v="2009-10-29T08:08:18"/>
        <d v="2021-09-10T04:37:50"/>
        <d v="2006-11-24T07:35:46"/>
        <d v="2021-09-22T07:24:06"/>
        <d v="2005-12-04T14:26:34"/>
        <d v="2021-08-21T17:00:05"/>
        <d v="2007-01-08T18:02:53"/>
        <d v="2021-11-06T18:35:17"/>
        <d v="2004-07-22T12:17:48"/>
        <d v="2021-11-19T15:48:05"/>
        <d v="2005-08-19T00:01:10"/>
        <d v="2021-09-29T09:55:54"/>
        <d v="2007-04-25T06:46:39"/>
        <d v="2021-09-15T14:53:35"/>
        <d v="2012-10-08T17:45:21"/>
        <d v="2020-11-07T08:05:50"/>
        <d v="2011-03-28T02:26:57"/>
        <d v="2016-03-08T06:39:06"/>
        <d v="2006-12-14T09:50:24"/>
        <d v="2021-10-06T19:44:19"/>
        <d v="2013-04-03T03:55:04"/>
        <d v="2017-09-19T22:30:08"/>
        <d v="2004-07-22T12:12:27"/>
        <d v="2021-10-27T11:38:56"/>
        <d v="2005-08-26T01:41:20"/>
        <d v="2021-10-15T12:15:51"/>
        <d v="2015-11-07T17:32:49"/>
        <d v="2021-10-03T07:35:49"/>
        <d v="2006-01-26T23:16:32"/>
        <d v="2019-04-30T17:53:48"/>
        <d v="2005-09-07T08:44:18"/>
        <d v="2021-11-06T08:19:54"/>
        <d v="2005-11-24T23:46:23"/>
        <d v="2021-10-15T11:02:48"/>
        <d v="2008-12-12T13:02:30"/>
        <d v="2021-09-05T13:12:39"/>
        <d v="2011-01-28T16:02:48"/>
        <d v="2021-09-26T22:28:21"/>
        <d v="2005-09-28T20:29:18"/>
        <d v="2021-08-31T17:28:00"/>
        <d v="2007-05-21T09:42:37"/>
        <d v="2021-07-17T22:15:38"/>
        <d v="2005-02-26T23:57:06"/>
        <d v="2021-09-26T22:51:42"/>
        <d v="2005-08-26T16:15:55"/>
        <d v="2021-05-10T16:57:45"/>
        <d v="2005-08-03T14:35:27"/>
        <d v="2021-08-11T16:14:25"/>
        <d v="2009-02-27T16:08:38"/>
        <d v="2021-08-22T10:21:44"/>
        <d v="2004-12-14T06:51:53"/>
        <d v="2010-03-02T08:23:40"/>
        <d v="2002-08-19T19:06:10"/>
        <d v="2017-01-31T19:53:58"/>
        <d v="2005-07-20T11:05:08"/>
        <d v="2021-09-08T18:53:57"/>
        <d v="2002-11-20T01:06:42"/>
        <d v="2021-09-24T18:56:57"/>
        <d v="2016-03-13T06:31:36"/>
        <d v="2021-09-02T03:41:57"/>
        <d v="2010-08-05T04:44:41"/>
        <d v="2021-06-03T12:19:51"/>
        <d v="2017-09-06T19:42:13"/>
        <d v="2020-11-02T16:32:03"/>
        <d v="2005-03-03T19:14:19"/>
        <d v="2021-09-19T06:41:18"/>
        <d v="2008-07-26T06:16:29"/>
        <d v="2021-08-22T21:16:22"/>
        <d v="2005-10-02T21:16:06"/>
        <d v="2021-10-15T12:14:07"/>
        <d v="2006-10-03T09:59:43"/>
        <d v="2021-09-16T12:55:52"/>
        <d v="2005-10-06T09:37:49"/>
        <d v="2021-12-09T18:20:10"/>
        <d v="2016-03-30T15:37:02"/>
        <d v="2021-09-28T09:01:12"/>
        <d v="2016-03-29T15:22:47"/>
        <d v="2021-02-15T16:16:59"/>
        <d v="2010-12-03T16:53:11"/>
        <d v="2021-09-11T10:20:44"/>
        <d v="2006-09-18T10:12:06"/>
        <d v="2021-09-18T07:38:13"/>
        <d v="2016-02-29T13:39:53"/>
        <d v="2019-05-31T15:24:36"/>
        <d v="2007-01-09T22:06:53"/>
        <d v="2021-12-15T08:39:00"/>
        <d v="2008-11-29T00:36:29"/>
        <d v="2012-09-26T10:00:20"/>
        <d v="2015-12-13T19:00:14"/>
        <d v="2020-11-25T11:55:39"/>
        <d v="2013-07-30T09:31:23"/>
        <d v="2021-02-12T14:38:43"/>
        <d v="2011-02-16T23:12:40"/>
        <d v="2021-09-16T20:46:46"/>
        <d v="2006-03-06T19:27:35"/>
        <d v="2021-10-02T14:14:42"/>
        <d v="2005-10-06T09:57:51"/>
        <d v="2021-10-15T11:05:35"/>
        <d v="2017-01-08T19:26:07"/>
        <d v="2021-10-03T18:19:37"/>
        <d v="2005-03-03T19:04:50"/>
        <d v="2015-10-07T18:31:45"/>
        <d v="2005-09-02T00:15:05"/>
        <d v="2021-10-15T11:12:49"/>
        <d v="2006-06-19T01:12:39"/>
        <d v="2021-04-22T16:20:15"/>
        <d v="2006-07-22T11:29:18"/>
        <d v="2021-04-02T12:39:38"/>
        <d v="2005-10-12T15:29:36"/>
        <d v="2021-10-11T11:24:00"/>
        <d v="2005-12-27T10:48:46"/>
        <d v="2021-09-08T09:23:31"/>
        <d v="2004-08-14T23:31:51"/>
        <d v="2021-10-15T11:14:57"/>
        <d v="2005-12-09T20:22:45"/>
        <d v="2021-10-15T12:18:12"/>
        <d v="2005-07-13T17:50:43"/>
        <d v="2021-08-31T04:09:53"/>
        <d v="2005-09-01T04:17:42"/>
        <d v="2021-12-09T10:29:13"/>
        <d v="2005-08-26T03:41:08"/>
        <d v="2020-02-17T20:19:18"/>
        <d v="2013-08-08T19:53:48"/>
        <d v="2017-11-08T15:02:30"/>
        <d v="2003-05-13T00:22:30"/>
        <d v="2021-09-28T18:41:33"/>
        <d v="2005-06-08T00:57:18"/>
        <d v="2021-10-15T12:06:27"/>
        <d v="2011-01-28T16:05:00"/>
        <d v="2021-09-15T18:09:57"/>
        <d v="2018-11-09T07:51:18"/>
        <d v="2021-01-08T12:07:48"/>
        <d v="2012-12-14T11:33:52"/>
        <d v="2021-02-23T15:04:57"/>
        <d v="2005-12-23T14:27:06"/>
        <d v="2020-12-30T21:35:27"/>
        <d v="2006-03-17T12:26:20"/>
        <d v="2021-09-26T23:41:11"/>
        <d v="2005-04-30T22:26:31"/>
        <d v="2018-02-02T12:00:15"/>
        <d v="2005-06-21T10:45:05"/>
        <d v="2021-07-30T22:52:45"/>
        <d v="2005-08-18T23:10:00"/>
        <d v="2019-06-02T14:19:26"/>
        <d v="2002-08-03T22:32:39"/>
        <d v="2021-09-06T01:51:45"/>
        <d v="2007-04-09T08:04:01"/>
        <d v="2021-09-05T12:12:24"/>
        <d v="2008-01-30T18:10:17"/>
        <d v="2021-12-14T00:17:13"/>
        <d v="2011-02-14T21:57:24"/>
        <d v="2021-10-18T19:00:50"/>
        <d v="2011-03-21T01:02:37"/>
        <d v="2020-04-07T21:26:22"/>
        <d v="2008-09-29T04:00:49"/>
        <d v="2018-02-01T00:51:33"/>
        <d v="2006-04-03T03:56:52"/>
        <d v="2021-12-08T01:26:52"/>
        <d v="2001-10-09T16:19:16"/>
        <d v="2021-09-27T19:16:36"/>
        <d v="2002-03-26T07:52:35"/>
        <d v="2022-01-05T11:43:59"/>
        <d v="2004-07-13T17:08:31"/>
        <d v="2021-12-06T07:45:09"/>
        <d v="2007-07-24T08:05:39"/>
        <d v="2019-10-26T21:51:22"/>
        <d v="2005-03-01T06:53:54"/>
        <d v="2021-09-09T00:04:06"/>
        <d v="2008-04-24T16:20:20"/>
        <d v="2021-09-27T21:05:59"/>
        <d v="2015-03-20T21:55:46"/>
        <d v="2021-09-21T07:04:45"/>
        <d v="2020-09-08T13:40:32"/>
        <d v="2021-09-21T22:33:25"/>
        <d v="2009-12-16T03:25:47"/>
        <d v="2019-02-26T21:32:55"/>
        <d v="2014-11-12T04:01:10"/>
        <d v="2020-05-11T04:00:33"/>
        <d v="2008-06-10T00:28:49"/>
        <d v="2021-09-16T06:13:27"/>
        <d v="2002-05-27T14:55:24"/>
        <d v="2021-10-02T09:47:06"/>
        <d v="2006-11-22T03:01:03"/>
        <d v="2020-04-19T03:39:18"/>
        <d v="2014-12-21T12:23:32"/>
        <d v="2021-09-26T08:23:38"/>
        <d v="2013-08-27T18:28:07"/>
        <d v="2021-10-01T22:33:59"/>
        <d v="2013-03-25T12:59:18"/>
        <d v="2021-09-27T17:59:17"/>
        <d v="2009-04-28T15:00:25"/>
        <d v="2021-09-26T15:57:01"/>
        <d v="2011-12-13T20:44:34"/>
        <d v="2014-12-16T09:20:10"/>
        <d v="2011-07-19T21:32:09"/>
        <d v="2021-09-27T08:57:31"/>
        <d v="2004-05-05T08:10:23"/>
        <d v="2021-12-13T08:28:28"/>
        <d v="2002-05-06T21:52:04"/>
        <d v="2021-09-22T04:58:59"/>
        <d v="2016-08-03T21:15:37"/>
        <d v="2020-09-25T14:00:22"/>
        <d v="2004-01-17T22:54:01"/>
        <d v="2021-06-09T22:21:53"/>
        <d v="2007-10-13T21:55:21"/>
        <d v="2021-09-23T09:25:02"/>
        <d v="2006-04-19T01:13:53"/>
        <d v="2021-09-06T07:03:31"/>
        <d v="2004-02-06T22:38:00"/>
        <d v="2021-09-06T06:53:54"/>
        <d v="2004-03-26T01:19:44"/>
        <d v="2021-01-06T18:49:29"/>
        <d v="2001-04-23T18:47:51"/>
        <d v="2021-10-29T21:51:03"/>
        <d v="2011-05-26T02:31:17"/>
        <d v="2021-11-13T07:05:53"/>
        <d v="2014-06-27T12:24:10"/>
        <d v="2021-09-21T08:57:22"/>
        <d v="2003-06-13T02:36:25"/>
        <d v="2021-11-02T02:26:25"/>
        <d v="2010-12-08T16:40:04"/>
        <d v="2021-09-27T07:13:07"/>
        <d v="2002-07-18T20:47:13"/>
        <d v="2019-03-21T17:35:43"/>
        <d v="2005-04-02T06:01:40"/>
        <d v="2021-11-25T19:23:52"/>
        <d v="2009-10-06T17:36:54"/>
        <d v="2021-12-17T02:18:22"/>
        <d v="2006-07-06T19:46:46"/>
        <d v="2021-11-28T16:13:56"/>
        <d v="2013-06-28T00:49:00"/>
        <d v="2021-10-05T14:16:22"/>
        <d v="2004-09-15T17:20:14"/>
        <d v="2017-12-03T15:39:13"/>
        <d v="2006-01-12T21:37:37"/>
        <d v="2015-09-21T02:50:01"/>
        <d v="2004-09-16T03:45:57"/>
        <d v="2021-09-27T11:16:08"/>
        <d v="2013-05-08T01:03:10"/>
        <d v="2021-10-05T07:28:01"/>
        <d v="2005-08-08T15:12:07"/>
        <d v="2020-07-23T10:22:30"/>
        <d v="2003-09-26T16:02:13"/>
        <d v="2011-05-12T19:52:10"/>
        <d v="2001-06-03T11:06:50"/>
        <d v="2021-09-28T02:29:29"/>
        <d v="2006-01-23T11:27:59"/>
        <d v="2020-04-29T17:35:52"/>
        <d v="2004-10-27T10:24:51"/>
        <d v="2021-10-06T05:49:27"/>
        <d v="2010-09-23T01:37:53"/>
        <d v="2021-09-24T08:57:50"/>
        <d v="2019-01-14T07:42:14"/>
        <d v="2021-09-28T01:49:13"/>
        <d v="2016-07-01T19:36:20"/>
        <d v="2020-05-20T03:41:22"/>
        <d v="2003-04-04T21:52:17"/>
        <d v="2021-09-20T02:32:59"/>
        <d v="2019-12-24T12:26:27"/>
        <d v="2021-08-23T09:13:13"/>
        <d v="2003-09-04T02:42:25"/>
        <d v="2021-09-27T16:06:46"/>
        <d v="2004-09-27T17:16:36"/>
        <d v="2021-12-02T03:12:08"/>
        <d v="2007-12-23T10:37:24"/>
        <d v="2011-08-21T16:42:35"/>
        <d v="2012-10-30T17:45:03"/>
        <d v="2021-09-27T01:04:19"/>
        <d v="2004-04-02T08:23:55"/>
        <d v="2021-09-06T01:28:52"/>
        <d v="2007-10-07T03:56:36"/>
        <d v="2021-08-27T03:15:40"/>
        <d v="2014-11-14T17:46:23"/>
        <d v="2021-09-27T18:28:15"/>
        <d v="2004-11-03T19:33:11"/>
        <d v="2009-11-05T15:23:37"/>
        <d v="2004-11-19T01:52:19"/>
        <d v="2010-02-20T09:37:55"/>
        <d v="2009-07-24T13:46:08"/>
        <d v="2018-02-25T09:42:17"/>
        <d v="2019-03-04T20:26:45"/>
        <d v="2021-09-28T03:24:45"/>
        <d v="2007-10-13T02:34:42"/>
        <d v="2017-08-16T15:41:28"/>
        <d v="2002-07-18T23:56:56"/>
        <d v="2021-09-30T07:10:17"/>
        <d v="2001-10-29T09:49:15"/>
        <d v="2021-09-29T05:55:38"/>
        <d v="2003-08-21T21:44:53"/>
        <d v="2020-11-12T05:44:47"/>
        <d v="2014-11-14T19:11:34"/>
        <d v="2018-01-08T04:54:06"/>
        <d v="2015-09-10T00:47:27"/>
        <d v="2021-11-17T10:13:21"/>
        <d v="2020-09-28T13:43:54"/>
        <d v="2021-09-27T20:36:42"/>
        <d v="2004-04-06T08:31:40"/>
        <d v="2008-11-26T02:20:13"/>
        <d v="2016-09-16T09:48:26"/>
        <d v="2021-11-24T07:44:10"/>
        <d v="2008-09-03T22:48:33"/>
        <d v="2021-09-27T09:06:13"/>
        <d v="2009-12-15T14:47:51"/>
        <d v="2011-08-21T16:41:29"/>
        <d v="2012-10-24T12:41:14"/>
        <d v="2021-10-23T14:09:43"/>
        <d v="2013-01-07T21:04:27"/>
        <d v="2014-05-01T10:15:39"/>
        <d v="2006-04-06T08:00:00"/>
        <d v="2021-09-27T17:59:16"/>
        <d v="2017-04-20T18:44:44"/>
        <d v="2021-09-27T22:31:18"/>
        <d v="2011-03-29T00:55:14"/>
        <d v="2013-08-28T21:54:35"/>
        <d v="2007-02-27T16:51:17"/>
        <d v="2021-09-28T03:35:37"/>
        <d v="2015-09-19T02:33:03"/>
        <d v="2021-10-11T07:17:40"/>
        <d v="2005-06-19T03:40:00"/>
        <d v="2011-07-22T16:34:46"/>
        <d v="2008-05-29T11:20:24"/>
        <d v="2019-02-28T08:32:07"/>
        <d v="2005-07-24T23:46:18"/>
        <d v="2021-09-27T20:42:06"/>
        <d v="2003-06-26T20:21:47"/>
        <d v="2012-09-24T19:30:51"/>
        <d v="2016-03-29T03:34:39"/>
        <d v="2021-09-28T06:05:35"/>
        <d v="2003-09-25T17:39:46"/>
        <d v="2021-09-27T22:11:45"/>
        <d v="2017-03-07T09:11:06"/>
        <d v="2021-09-24T09:02:39"/>
        <d v="2005-01-20T09:10:37"/>
        <d v="2007-03-12T21:10:44"/>
        <d v="2016-05-28T16:47:19"/>
        <d v="2017-08-09T01:25:06"/>
        <d v="2010-10-08T21:27:22"/>
        <d v="2021-08-11T05:26:48"/>
        <d v="2017-03-12T05:06:40"/>
        <d v="2021-09-27T14:25:48"/>
        <d v="2011-08-10T23:59:46"/>
        <d v="2021-11-17T20:56:57"/>
        <d v="2004-12-06T09:22:24"/>
        <d v="2018-01-05T10:41:35"/>
        <d v="2003-08-20T05:24:40"/>
        <d v="2019-04-17T03:26:23"/>
        <d v="2018-04-08T02:42:21"/>
        <d v="2021-08-12T02:52:29"/>
        <d v="2015-05-05T23:33:07"/>
        <d v="2021-09-27T21:50:54"/>
        <d v="2016-03-29T02:36:31"/>
        <d v="2018-06-05T13:13:43"/>
        <d v="2008-10-24T07:05:35"/>
        <d v="2019-08-03T17:34:30"/>
        <d v="2004-08-06T06:16:04"/>
        <d v="2022-01-04T20:01:44"/>
        <d v="2015-10-08T21:29:31"/>
        <d v="2021-09-28T21:47:05"/>
        <d v="2002-11-16T13:19:12"/>
        <d v="2021-09-27T15:45:05"/>
        <d v="2001-02-01T01:45:33"/>
        <d v="2021-09-28T14:26:57"/>
        <d v="2010-06-29T02:44:45"/>
        <d v="2021-10-30T17:18:07"/>
        <d v="2014-06-08T16:28:31"/>
        <d v="2021-09-28T01:39:54"/>
        <d v="2005-01-03T00:18:41"/>
        <d v="2021-09-20T17:55:30"/>
        <d v="2016-08-10T18:47:31"/>
        <d v="2021-11-28T14:33:32"/>
        <d v="2015-12-24T07:15:03"/>
        <d v="2021-09-28T15:04:50"/>
        <d v="2017-12-18T19:56:09"/>
        <d v="2021-07-28T19:59:55"/>
        <d v="2002-10-31T18:03:16"/>
        <d v="2021-09-13T18:38:13"/>
        <d v="2005-07-24T01:33:39"/>
        <d v="2021-09-28T15:37:42"/>
        <d v="2012-04-24T14:59:48"/>
        <d v="2021-08-18T10:57:12"/>
        <d v="2014-10-24T05:39:44"/>
        <d v="2021-12-10T14:11:26"/>
        <d v="2013-04-29T06:26:31"/>
        <d v="2019-07-25T20:14:36"/>
        <d v="2008-10-23T21:28:39"/>
        <d v="2016-09-29T06:55:10"/>
        <d v="2009-08-21T09:00:04"/>
        <d v="2017-09-22T12:56:27"/>
        <d v="2010-02-22T00:44:36"/>
        <d v="2014-09-15T09:17:40"/>
        <d v="2004-02-20T05:27:52"/>
        <d v="2009-06-05T08:43:28"/>
        <d v="2005-08-12T17:33:19"/>
        <d v="2021-04-28T04:22:54"/>
        <d v="2008-09-25T22:08:52"/>
        <d v="2015-05-05T15:04:01"/>
        <d v="2008-12-09T12:19:11"/>
        <d v="2011-10-27T14:57:34"/>
        <d v="2008-08-08T10:32:09"/>
        <d v="2021-08-17T13:59:01"/>
        <d v="2003-02-07T05:48:27"/>
        <d v="2021-08-04T14:53:00"/>
        <d v="2016-03-05T00:02:53"/>
        <d v="2019-03-04T08:08:23"/>
        <d v="2011-02-17T20:01:21"/>
        <d v="2016-08-09T06:17:26"/>
        <d v="2015-11-03T02:26:59"/>
        <d v="2020-11-18T08:10:02"/>
        <d v="2018-02-24T08:32:37"/>
        <d v="2020-12-01T16:52:51"/>
        <d v="2010-07-08T07:53:13"/>
        <d v="2020-09-22T17:02:17"/>
        <d v="2008-03-19T12:35:24"/>
        <d v="2020-01-28T06:43:18"/>
        <d v="2012-09-05T16:34:55"/>
        <d v="2021-09-27T08:31:30"/>
        <d v="2007-11-18T06:20:02"/>
        <d v="2021-06-03T09:21:51"/>
        <d v="2006-04-20T21:01:33"/>
        <d v="2021-11-06T10:44:21"/>
        <d v="2005-04-14T19:46:33"/>
        <d v="2021-11-27T15:38:54"/>
        <d v="2008-10-15T16:00:03"/>
        <d v="2021-05-03T10:53:01"/>
        <d v="2002-01-29T23:32:50"/>
        <d v="2008-03-01T19:47:14"/>
        <d v="2012-01-20T09:33:48"/>
        <d v="2020-06-12T14:32:44"/>
        <d v="2016-07-18T06:10:08"/>
        <d v="2019-01-08T06:02:55"/>
        <d v="2013-02-28T22:08:15"/>
        <d v="2021-09-28T14:28:04"/>
        <d v="2006-11-27T15:11:52"/>
        <d v="2021-08-17T16:40:20"/>
        <d v="2005-12-08T23:10:03"/>
        <d v="2012-08-27T14:56:53"/>
        <d v="2004-01-26T02:13:53"/>
        <d v="2021-10-14T19:10:17"/>
        <d v="2005-02-01T10:06:23"/>
        <d v="2021-10-21T09:19:34"/>
        <d v="2004-11-22T20:40:30"/>
        <d v="2021-08-27T02:09:44"/>
        <d v="2011-10-12T10:52:47"/>
        <d v="2014-04-16T15:29:43"/>
        <d v="2008-05-13T06:56:16"/>
        <d v="2021-10-18T15:07:28"/>
        <d v="2004-01-26T02:09:03"/>
        <d v="2021-02-16T16:51:10"/>
        <d v="2001-02-14T01:14:43"/>
        <d v="2021-11-16T13:11:15"/>
        <d v="2019-04-06T02:25:31"/>
        <d v="2021-09-01T12:11:21"/>
        <d v="2004-09-24T21:22:40"/>
        <d v="2021-10-26T16:39:44"/>
        <d v="2011-12-12T22:15:06"/>
        <d v="2021-10-28T18:09:34"/>
        <d v="2002-10-08T00:05:34"/>
        <d v="2015-10-02T12:24:50"/>
        <d v="2003-11-26T08:21:35"/>
        <d v="2021-09-08T12:24:54"/>
        <d v="2002-02-25T22:39:56"/>
        <d v="2021-08-31T17:41:22"/>
        <d v="2005-12-12T05:14:43"/>
        <d v="2010-11-24T06:26:15"/>
        <d v="2018-11-05T17:45:25"/>
        <d v="2021-09-28T06:50:20"/>
        <d v="2014-01-14T20:56:23"/>
        <d v="2021-10-03T19:12:01"/>
        <d v="2010-11-17T16:18:33"/>
        <d v="2021-09-27T19:13:49"/>
        <d v="2003-08-11T16:38:17"/>
        <d v="2021-11-09T14:55:10"/>
        <d v="2012-07-24T23:19:52"/>
        <d v="2022-01-03T15:47:48"/>
        <d v="2006-06-27T03:56:52"/>
        <d v="2021-09-27T02:58:48"/>
        <d v="2013-03-22T22:00:50"/>
        <d v="2021-10-03T19:12:54"/>
        <d v="2012-07-13T16:59:31"/>
        <d v="2021-12-04T16:43:59"/>
        <d v="2006-07-13T16:04:50"/>
        <d v="2021-09-23T08:08:22"/>
        <d v="2016-04-15T03:23:47"/>
        <d v="2021-02-15T21:25:37"/>
        <d v="2012-07-05T21:27:33"/>
        <d v="2021-02-02T16:24:28"/>
        <d v="2018-01-03T02:32:02"/>
        <d v="2021-08-23T07:57:16"/>
        <d v="2008-03-08T23:42:31"/>
        <d v="2020-08-21T00:18:38"/>
        <d v="2014-12-19T18:43:48"/>
        <d v="2015-12-07T17:19:15"/>
        <d v="2004-07-11T16:21:32"/>
        <d v="2016-05-03T07:42:04"/>
        <d v="2010-01-12T14:04:32"/>
        <d v="2021-09-30T13:35:23"/>
        <d v="2003-01-29T02:09:26"/>
        <d v="2021-06-20T06:23:29"/>
        <d v="2004-08-06T00:05:25"/>
        <d v="2021-10-02T22:08:48"/>
        <d v="2004-05-11T23:36:30"/>
        <d v="2021-08-06T16:06:16"/>
        <d v="2015-03-26T15:26:11"/>
        <d v="2021-11-14T17:14:13"/>
        <d v="2009-11-30T01:57:55"/>
        <d v="2021-10-01T10:36:43"/>
        <d v="2001-05-12T05:46:31"/>
        <d v="2021-10-09T01:49:38"/>
        <d v="2002-04-12T02:36:11"/>
        <d v="2021-07-14T23:18:30"/>
        <d v="2008-09-29T14:08:30"/>
        <d v="2018-08-09T11:38:47"/>
        <d v="2001-01-23T23:45:46"/>
        <d v="2020-05-25T11:04:34"/>
        <d v="2008-12-23T10:12:40"/>
        <d v="2021-05-12T23:23:03"/>
        <d v="2012-01-09T21:06:21"/>
        <d v="2021-03-15T17:00:15"/>
        <d v="2013-01-18T19:58:26"/>
        <d v="2021-03-16T08:46:54"/>
        <d v="2006-03-13T04:41:08"/>
        <d v="2011-09-29T19:17:18"/>
        <d v="2005-09-03T05:48:33"/>
        <d v="2014-08-01T19:55:29"/>
        <d v="2013-04-28T16:00:49"/>
        <d v="2020-01-28T06:08:53"/>
        <d v="2002-06-18T14:18:58"/>
        <d v="2021-10-16T10:13:38"/>
        <d v="2009-12-01T03:19:24"/>
        <d v="2021-06-20T08:06:10"/>
        <d v="2008-10-23T09:41:03"/>
        <d v="2019-03-31T20:38:34"/>
        <d v="2004-01-13T08:23:09"/>
        <d v="2021-06-18T01:13:45"/>
        <d v="2003-09-29T06:09:58"/>
        <d v="2020-11-27T10:41:53"/>
        <d v="2010-12-09T09:24:43"/>
        <d v="2019-06-25T18:11:37"/>
        <d v="2011-10-25T13:25:58"/>
        <d v="2020-06-24T14:08:33"/>
        <d v="2003-11-08T02:24:43"/>
        <d v="2021-09-08T11:16:07"/>
        <d v="2009-03-07T03:37:05"/>
        <d v="2021-09-27T13:50:06"/>
        <d v="2016-06-20T00:43:17"/>
        <d v="2021-09-20T04:46:29"/>
        <d v="2007-04-18T16:06:05"/>
        <d v="2021-09-27T13:14:58"/>
        <d v="2014-06-18T07:33:31"/>
        <d v="2021-09-27T00:11:45"/>
        <d v="2001-04-20T17:57:20"/>
        <d v="2011-06-30T03:40:37"/>
        <d v="2010-03-17T10:22:20"/>
        <d v="2021-09-29T08:56:52"/>
        <d v="2007-12-10T19:59:12"/>
        <d v="2018-06-22T10:06:05"/>
        <d v="2007-02-15T19:01:53"/>
        <d v="2020-03-02T17:22:49"/>
        <d v="2014-06-17T09:01:01"/>
        <d v="2021-02-20T17:11:19"/>
        <d v="2009-02-04T11:01:20"/>
        <d v="2017-07-17T21:28:57"/>
        <d v="2012-08-08T02:15:28"/>
        <d v="2016-09-07T09:58:43"/>
        <d v="2011-07-19T19:38:40"/>
        <d v="2021-09-27T06:15:19"/>
        <d v="2002-11-06T01:39:54"/>
        <d v="2013-07-06T12:13:46"/>
        <d v="2004-08-20T21:25:44"/>
        <d v="2009-07-28T13:26:42"/>
        <d v="2001-10-29T08:07:57"/>
        <d v="2021-12-23T22:30:41"/>
        <d v="2016-02-02T15:34:07"/>
        <d v="2021-09-27T21:29:36"/>
        <d v="2002-05-01T14:22:24"/>
        <d v="2021-07-22T10:10:41"/>
        <d v="2001-01-22T14:46:21"/>
        <d v="2021-09-07T08:32:28"/>
        <d v="2013-11-11T09:24:25"/>
        <d v="2021-10-25T13:22:42"/>
        <d v="2016-05-27T23:46:16"/>
        <d v="2021-09-27T15:29:53"/>
        <d v="2003-09-24T19:29:38"/>
        <d v="2015-12-17T17:39:13"/>
        <d v="2006-01-11T02:42:05"/>
        <d v="2021-10-29T16:31:18"/>
        <d v="2004-06-25T08:42:22"/>
        <d v="2021-10-03T18:39:56"/>
        <d v="2001-07-18T16:25:14"/>
        <d v="2021-12-03T16:40:42"/>
        <d v="2006-04-06T11:08:03"/>
        <d v="2021-11-12T02:03:59"/>
        <d v="2011-07-11T08:24:46"/>
        <d v="2021-05-12T19:46:03"/>
        <d v="2009-04-09T22:09:08"/>
        <d v="2021-09-27T13:34:29"/>
        <d v="2013-10-22T01:55:18"/>
        <d v="2019-12-26T20:29:05"/>
        <d v="2009-04-15T19:32:02"/>
        <d v="2021-12-04T15:42:23"/>
        <d v="2015-05-22T00:51:17"/>
        <d v="2021-09-28T05:03:40"/>
        <d v="2007-12-12T02:29:48"/>
        <d v="2015-06-30T21:07:05"/>
        <d v="2010-10-16T18:37:10"/>
        <d v="2021-10-01T17:07:04"/>
        <d v="2014-10-23T14:22:56"/>
        <d v="2021-09-27T15:35:28"/>
        <d v="2016-02-16T22:43:14"/>
        <d v="2021-09-28T00:31:22"/>
        <d v="2009-09-29T21:33:22"/>
        <d v="2021-10-19T19:13:58"/>
        <d v="2016-10-14T13:20:49"/>
        <d v="2018-02-13T19:38:13"/>
        <d v="2005-08-02T08:19:21"/>
        <d v="2021-11-09T14:48:38"/>
        <d v="2004-11-11T22:52:20"/>
        <d v="2006-10-03T07:25:27"/>
        <d v="2010-12-15T14:24:58"/>
        <d v="2021-12-08T14:37:41"/>
        <d v="2020-03-18T09:19:18"/>
        <d v="2021-07-25T02:48:02"/>
        <d v="2014-01-13T20:26:11"/>
        <d v="2019-03-22T18:49:34"/>
        <d v="2015-07-06T21:03:53"/>
        <d v="2020-03-04T21:43:07"/>
        <d v="2009-02-19T16:26:29"/>
        <d v="2021-03-05T22:19:01"/>
        <d v="2011-10-12T18:50:06"/>
        <d v="2021-09-30T00:56:52"/>
        <d v="2002-08-30T22:20:13"/>
        <d v="2021-10-07T01:57:25"/>
        <d v="2005-10-26T19:51:48"/>
        <d v="2021-09-14T12:40:32"/>
        <d v="2006-06-29T19:38:36"/>
        <d v="2021-09-09T15:27:45"/>
        <d v="2004-04-20T14:14:03"/>
        <d v="2021-09-27T16:47:31"/>
        <d v="2011-09-22T16:11:31"/>
        <d v="2021-10-13T14:32:38"/>
        <d v="2017-10-09T05:01:04"/>
        <d v="2019-05-02T23:15:44"/>
        <d v="2016-04-15T04:07:26"/>
        <d v="2021-11-04T10:45:02"/>
        <d v="2011-05-13T02:01:02"/>
        <d v="2021-09-22T08:02:30"/>
        <d v="2005-05-02T22:37:53"/>
        <d v="2006-01-03T02:28:03"/>
        <d v="2020-07-21T19:07:03"/>
        <d v="2021-09-09T07:49:38"/>
        <d v="2021-01-05T07:46:28"/>
        <d v="2021-09-28T23:11:15"/>
        <d v="2004-08-20T07:32:52"/>
        <d v="2007-02-20T22:20:18"/>
        <d v="2009-04-27T07:31:04"/>
        <d v="2018-02-14T23:30:40"/>
        <d v="2011-10-03T13:57:50"/>
        <d v="2021-11-09T20:55:07"/>
        <d v="2006-08-02T16:03:16"/>
        <d v="2017-01-30T22:25:09"/>
        <d v="2016-04-27T12:14:53"/>
        <d v="2021-09-28T04:27:10"/>
        <d v="2018-04-06T12:03:00" u="1"/>
        <d v="2021-02-22T17:24:00" u="1"/>
        <d v="2009-09-02T11:09:00" u="1"/>
        <d v="2016-08-29T11:57:00" u="1"/>
        <d v="2019-10-31T12:37:00" u="1"/>
        <d v="2020-10-22T10:42:00" u="1"/>
        <d v="2018-08-28T22:44:00" u="1"/>
        <d v="2022-06-29T11:45:00" u="1"/>
        <d v="2016-05-31T09:50:00" u="1"/>
        <d v="2022-03-23T11:28:00" u="1"/>
        <d v="2020-12-01T08:07:00" u="1"/>
        <d v="2021-02-18T08:05:00" u="1"/>
        <d v="2014-05-13T13:12:00" u="1"/>
        <d v="2016-03-04T14:23:00" u="1"/>
        <d v="2015-02-26T15:23:00" u="1"/>
        <d v="2016-10-04T14:30:00" u="1"/>
        <d v="2017-01-05T11:50:00" u="1"/>
        <d v="2022-07-14T14:25:00" u="1"/>
        <d v="2020-04-29T11:53:00" u="1"/>
        <d v="2021-08-11T13:47:00" u="1"/>
        <d v="2010-01-04T16:53:00" u="1"/>
        <d v="2010-02-08T08:28:00" u="1"/>
        <d v="2012-09-28T15:48:00" u="1"/>
        <d v="2014-08-25T12:03:00" u="1"/>
        <d v="2013-02-06T14:59:00" u="1"/>
        <d v="2016-06-22T11:41:00" u="1"/>
        <d v="2019-04-17T10:15:00" u="1"/>
        <d v="2019-09-05T14:20:00" u="1"/>
        <d v="2014-04-01T02:09:00" u="1"/>
        <d v="2014-09-30T18:27:00" u="1"/>
        <d v="2012-10-23T11:22:00" u="1"/>
        <d v="2014-04-15T10:50:00" u="1"/>
        <d v="2016-06-09T13:19:00" u="1"/>
        <d v="2016-07-13T13:10:00" u="1"/>
        <d v="2017-08-29T11:41:00" u="1"/>
        <d v="2021-08-10T17:24:00" u="1"/>
        <d v="2017-06-26T00:00:00" u="1"/>
        <d v="2019-12-02T10:38:00" u="1"/>
        <d v="2015-12-03T09:50:00" u="1"/>
        <d v="2017-10-02T12:33:00" u="1"/>
        <d v="2015-04-09T09:06:00" u="1"/>
        <d v="2015-06-02T11:33:00" u="1"/>
        <d v="2013-09-26T22:07:00" u="1"/>
        <d v="2016-06-22T11:37:00" u="1"/>
        <d v="2010-09-02T09:25:00" u="1"/>
        <d v="2017-08-24T12:08:00" u="1"/>
        <d v="2019-07-15T12:08:00" u="1"/>
        <d v="2020-04-06T10:59:00" u="1"/>
        <d v="2013-01-07T16:35:00" u="1"/>
        <d v="2017-11-13T12:38:00" u="1"/>
        <d v="2011-03-10T12:51:00" u="1"/>
        <d v="2017-11-23T10:36:00" u="1"/>
        <d v="2009-11-13T14:24:00" u="1"/>
        <d v="2011-08-08T13:55:00" u="1"/>
        <d v="2016-07-08T15:36:00" u="1"/>
        <d v="2016-11-07T16:15:00" u="1"/>
        <d v="2010-08-19T12:02:00" u="1"/>
        <d v="2012-06-16T00:28:00" u="1"/>
        <d v="2016-09-23T08:32:00" u="1"/>
        <d v="2010-11-30T14:55:00" u="1"/>
        <d v="2011-11-10T10:22:00" u="1"/>
        <d v="2009-11-19T15:18:00" u="1"/>
        <d v="2012-10-29T14:34:00" u="1"/>
        <d v="2017-02-20T11:40:00" u="1"/>
        <d v="2018-07-11T09:26:00" u="1"/>
        <d v="2016-11-16T13:35:00" u="1"/>
        <d v="2017-07-08T11:38:00" u="1"/>
        <d v="2019-05-22T11:18:00" u="1"/>
        <d v="2019-05-22T15:29:00" u="1"/>
        <d v="2010-04-12T15:07:00" u="1"/>
        <d v="2010-05-26T12:53:00" u="1"/>
        <d v="2011-06-21T08:18:00" u="1"/>
        <d v="2009-08-26T08:54:00" u="1"/>
        <d v="2012-01-31T09:59:00" u="1"/>
        <d v="2012-09-14T17:15:00" u="1"/>
        <d v="2018-10-08T11:52:00" u="1"/>
        <d v="2018-12-05T14:23:00" u="1"/>
        <d v="2017-02-16T09:44:00" u="1"/>
        <d v="2017-09-11T11:18:00" u="1"/>
        <d v="2012-12-17T10:07:00" u="1"/>
        <d v="2014-07-18T10:35:00" u="1"/>
        <d v="2016-09-22T15:32:00" u="1"/>
        <d v="2019-09-10T15:56:00" u="1"/>
        <d v="2008-11-26T12:26:00" u="1"/>
        <d v="2011-11-02T11:54:00" u="1"/>
        <d v="2021-09-20T10:21:00" u="1"/>
        <d v="2008-11-27T12:41:00" u="1"/>
        <d v="2012-07-15T18:48:00" u="1"/>
        <d v="2008-06-05T13:45:00" u="1"/>
        <d v="2010-08-31T10:31:00" u="1"/>
        <d v="2011-05-12T13:29:00" u="1"/>
        <d v="2013-12-04T10:34:00" u="1"/>
        <d v="2011-05-30T13:04:00" u="1"/>
        <d v="2011-08-25T08:56:00" u="1"/>
        <d v="2011-06-03T20:04:00" u="1"/>
        <d v="2011-07-19T10:55:00" u="1"/>
        <d v="2013-12-04T10:32:00" u="1"/>
        <d v="2011-08-26T15:00:00" u="1"/>
        <d v="2011-05-31T10:56:00" u="1"/>
        <d v="2012-11-30T11:24:00" u="1"/>
        <d v="2016-10-25T15:19:00" u="1"/>
        <d v="2017-06-05T13:22:00" u="1"/>
        <d v="2017-04-05T13:26:00" u="1"/>
        <d v="2018-04-12T08:19:00" u="1"/>
        <d v="2018-08-27T09:32:00" u="1"/>
        <d v="2020-06-16T15:07:00" u="1"/>
        <d v="2015-01-20T16:53:00" u="1"/>
        <d v="2015-08-20T13:42:00" u="1"/>
        <d v="2016-04-04T13:21:00" u="1"/>
        <d v="2016-06-02T08:34:00" u="1"/>
        <d v="2015-11-13T11:15:00" u="1"/>
        <d v="2016-06-10T13:37:00" u="1"/>
        <d v="2017-03-23T09:20:00" u="1"/>
        <d v="2017-11-20T06:54:00" u="1"/>
        <d v="2010-01-12T09:07:00" u="1"/>
        <d v="2015-04-03T08:48:00" u="1"/>
        <d v="2017-11-20T10:23:00" u="1"/>
        <d v="2019-09-04T11:53:00" u="1"/>
        <d v="2018-11-21T11:08:00" u="1"/>
        <d v="2013-10-16T16:52:00" u="1"/>
        <d v="2010-11-26T10:42:00" u="1"/>
        <d v="2011-08-17T14:57:00" u="1"/>
        <d v="2019-04-05T10:46:00" u="1"/>
        <d v="2013-04-08T11:05:00" u="1"/>
        <d v="2013-07-08T22:14:00" u="1"/>
        <d v="2014-01-31T12:15:00" u="1"/>
        <d v="2014-07-31T08:37:00" u="1"/>
        <d v="2017-07-28T20:03:00" u="1"/>
        <d v="2018-09-10T09:15:00" u="1"/>
        <d v="2010-09-27T10:21:00" u="1"/>
        <d v="2012-06-19T15:21:00" u="1"/>
        <d v="2013-08-21T12:58:00" u="1"/>
        <d v="2015-07-20T12:02:00" u="1"/>
        <d v="2011-05-20T15:57:00" u="1"/>
        <d v="2012-09-04T10:50:00" u="1"/>
        <d v="2012-09-11T11:25:00" u="1"/>
        <d v="2013-01-02T16:49:00" u="1"/>
        <d v="2010-09-09T16:24:00" u="1"/>
        <d v="2013-05-29T10:21:00" u="1"/>
        <d v="2011-12-02T14:56:00" u="1"/>
        <d v="2013-08-21T12:50:00" u="1"/>
        <d v="2010-10-14T12:24:00" u="1"/>
        <d v="2011-06-02T12:41:00" u="1"/>
        <d v="2011-04-12T15:13:00" u="1"/>
        <d v="2011-05-16T10:11:00" u="1"/>
        <d v="2019-06-17T17:23:00" u="1"/>
        <d v="2023-08-01T10:07:00" u="1"/>
        <d v="2009-08-12T10:43:00" u="1"/>
        <d v="2011-03-24T12:34:00" u="1"/>
        <d v="2009-09-14T13:58:00" u="1"/>
        <d v="2011-08-08T14:03:00" u="1"/>
        <d v="2014-10-01T15:08:00" u="1"/>
        <d v="2017-08-30T10:45:00" u="1"/>
        <d v="2012-07-03T11:19:00" u="1"/>
        <d v="2012-10-31T13:24:00" u="1"/>
        <d v="2012-03-27T12:20:00" u="1"/>
        <d v="2012-10-29T08:26:00" u="1"/>
        <d v="2012-05-23T13:54:00" u="1"/>
        <d v="2012-08-09T09:26:00" u="1"/>
        <d v="2012-04-18T09:40:00" u="1"/>
        <d v="2012-11-05T11:28:00" u="1"/>
        <d v="2012-03-19T11:31:00" u="1"/>
        <d v="2012-10-29T08:21:00" u="1"/>
        <d v="2011-09-16T16:23:00" u="1"/>
        <d v="2012-11-07T17:31:00" u="1"/>
        <d v="2010-05-24T19:03:00" u="1"/>
        <d v="2013-09-23T14:03:00" u="1"/>
        <d v="2015-09-10T08:53:00" u="1"/>
        <d v="2017-03-13T12:30:00" u="1"/>
        <d v="2010-05-13T16:10:00" u="1"/>
        <d v="2015-06-30T20:00:00" u="1"/>
        <d v="2010-06-28T16:18:00" u="1"/>
        <d v="2013-10-02T11:06:00" u="1"/>
        <d v="2010-06-07T09:04:00" u="1"/>
        <d v="2013-10-14T20:47:00" u="1"/>
        <d v="2010-06-24T10:10:00" u="1"/>
        <d v="2011-06-30T08:47:00" u="1"/>
        <d v="2011-11-21T10:32:00" u="1"/>
        <d v="2015-05-28T14:04:00" u="1"/>
        <d v="2011-10-03T16:46:00" u="1"/>
        <d v="2012-12-05T16:49:00" u="1"/>
        <d v="2010-08-17T12:10:00" u="1"/>
        <d v="2012-08-02T11:18:00" u="1"/>
        <d v="2010-11-05T10:21:00" u="1"/>
        <d v="2012-07-26T11:29:00" u="1"/>
        <d v="2015-10-23T14:15:00" u="1"/>
        <d v="2016-04-14T15:19:00" u="1"/>
        <d v="2017-03-21T13:43:00" u="1"/>
        <d v="2021-05-05T14:30:00" u="1"/>
        <d v="2014-08-08T10:04:00" u="1"/>
        <d v="2016-07-06T16:04:00" u="1"/>
        <d v="2014-10-16T14:14:00" u="1"/>
        <d v="2020-02-18T10:37:00" u="1"/>
        <d v="2015-12-07T10:33:00" u="1"/>
        <d v="2017-04-28T10:56:00" u="1"/>
        <d v="2014-01-29T13:16:00" u="1"/>
        <d v="2014-03-27T08:44:00" u="1"/>
        <d v="2010-10-13T11:00:00" u="1"/>
        <d v="2012-01-30T00:23:00" u="1"/>
        <d v="2011-09-28T10:09:00" u="1"/>
        <d v="2012-05-11T13:19:00" u="1"/>
        <d v="2011-09-26T21:14:00" u="1"/>
        <d v="2011-10-29T20:09:00" u="1"/>
        <d v="2015-02-17T14:39:00" u="1"/>
        <d v="2017-03-16T13:29:00" u="1"/>
        <d v="2011-08-03T16:15:00" u="1"/>
        <d v="2014-08-08T16:33:00" u="1"/>
        <d v="2015-02-23T10:29:00" u="1"/>
        <d v="2015-06-01T09:17:00" u="1"/>
        <d v="2019-10-25T15:04:00" u="1"/>
        <d v="2012-07-04T09:19:00" u="1"/>
        <d v="2018-04-26T09:09:00" u="1"/>
        <d v="2019-11-03T16:09:00" u="1"/>
        <d v="2019-12-23T08:30:00" u="1"/>
        <d v="2020-05-20T11:57:00" u="1"/>
        <d v="2020-07-13T14:11:00" u="1"/>
        <d v="2020-05-04T15:13:00" u="1"/>
        <d v="2020-05-11T19:18:00" u="1"/>
        <d v="2017-07-04T12:53:00" u="1"/>
        <d v="2017-09-04T12:58:00" u="1"/>
        <d v="2016-08-31T13:07:00" u="1"/>
        <d v="2017-08-11T15:31:00" u="1"/>
        <d v="2016-09-28T10:06:00" u="1"/>
        <d v="2017-05-17T13:04:00" u="1"/>
        <d v="2011-06-20T20:14:00" u="1"/>
        <d v="2013-12-04T10:33:00" u="1"/>
        <d v="2013-03-15T15:18:00" u="1"/>
        <d v="2014-11-06T14:40:00" u="1"/>
        <d v="2011-09-06T18:06:00" u="1"/>
        <d v="2012-07-24T09:59:00" u="1"/>
        <d v="2013-08-01T16:25:00" u="1"/>
        <d v="2019-03-12T10:07:00" u="1"/>
        <d v="2013-09-27T14:08:00" u="1"/>
        <d v="2016-01-25T10:48:00" u="1"/>
        <d v="2012-09-28T13:57:00" u="1"/>
        <d v="2014-06-02T13:52:00" u="1"/>
        <d v="2011-03-24T13:05:00" u="1"/>
        <d v="2011-09-06T12:37:00" u="1"/>
        <d v="2014-04-09T13:25:00" u="1"/>
        <d v="2016-10-04T14:32:00" u="1"/>
        <d v="2012-07-02T12:45:00" u="1"/>
        <d v="2011-09-15T11:14:00" u="1"/>
        <d v="2018-01-05T17:58:00" u="1"/>
        <d v="2018-01-17T23:09:00" u="1"/>
        <d v="2010-08-04T08:26:00" u="1"/>
        <d v="2013-01-10T11:26:00" u="1"/>
        <d v="2010-09-06T15:42:00" u="1"/>
        <d v="2011-05-16T15:59:00" u="1"/>
        <d v="2011-11-04T11:58:00" u="1"/>
        <d v="2013-09-24T08:59:00" u="1"/>
        <d v="2013-03-26T14:12:00" u="1"/>
        <d v="2011-04-14T14:54:00" u="1"/>
        <d v="2010-09-30T10:50:00" u="1"/>
        <d v="2013-01-21T11:46:00" u="1"/>
        <d v="2010-04-15T14:25:00" u="1"/>
        <d v="2012-08-06T15:14:00" u="1"/>
        <d v="2010-09-09T16:06:00" u="1"/>
        <d v="2014-11-17T16:56:00" u="1"/>
        <d v="2012-01-27T15:56:00" u="1"/>
        <d v="2013-03-28T18:42:00" u="1"/>
        <d v="2011-01-31T16:42:00" u="1"/>
        <d v="2013-03-13T18:06:00" u="1"/>
        <d v="2012-01-18T14:14:00" u="1"/>
        <d v="2012-08-31T11:21:00" u="1"/>
        <d v="2010-05-26T16:18:00" u="1"/>
        <d v="2010-11-22T11:02:00" u="1"/>
        <d v="2011-07-13T13:29:00" u="1"/>
        <d v="2011-07-04T13:08:00" u="1"/>
        <d v="2011-07-20T15:34:00" u="1"/>
        <d v="2010-06-10T14:55:00" u="1"/>
        <d v="2010-11-16T12:53:00" u="1"/>
        <d v="2010-06-14T15:28:00" u="1"/>
        <d v="2011-09-06T15:34:00" u="1"/>
        <d v="2010-11-22T14:50:00" u="1"/>
        <d v="2011-04-08T14:54:00" u="1"/>
        <d v="2010-04-01T14:10:00" u="1"/>
        <d v="2010-08-05T14:26:00" u="1"/>
        <d v="2010-09-09T12:22:00" u="1"/>
        <d v="2011-10-12T11:58:00" u="1"/>
        <d v="2012-07-02T09:38:00" u="1"/>
        <d v="2015-03-26T14:30:00" u="1"/>
        <d v="2011-01-04T12:44:00" u="1"/>
        <d v="2011-07-04T10:54:00" u="1"/>
        <d v="2011-06-01T16:23:00" u="1"/>
        <d v="2010-08-03T12:31:00" u="1"/>
        <d v="2010-07-13T08:10:00" u="1"/>
        <d v="2010-08-27T07:59:00" u="1"/>
        <d v="2011-01-21T12:17:00" u="1"/>
        <d v="2013-09-24T08:58:00" u="1"/>
        <d v="2013-01-21T11:50:00" u="1"/>
        <d v="2011-03-31T17:09:00" u="1"/>
        <d v="2011-07-29T13:53:00" u="1"/>
        <d v="2013-01-21T11:40:00" u="1"/>
        <d v="2010-05-27T13:03:00" u="1"/>
        <d v="2011-02-01T09:11:00" u="1"/>
        <d v="2010-05-27T11:33:00" u="1"/>
        <d v="2010-07-05T10:37:00" u="1"/>
        <d v="2012-06-25T11:12:00" u="1"/>
        <d v="2010-11-23T14:13:00" u="1"/>
        <d v="2016-05-31T11:36:00" u="1"/>
        <d v="2011-11-18T12:18:00" u="1"/>
        <d v="2013-03-27T16:15:00" u="1"/>
        <d v="2014-06-06T14:36:00" u="1"/>
        <d v="2020-08-26T15:48:00" u="1"/>
        <d v="2021-05-10T15:56:00" u="1"/>
        <d v="2011-06-01T12:33:00" u="1"/>
        <d v="2013-08-01T17:31:00" u="1"/>
        <d v="2016-05-16T13:56:00" u="1"/>
        <d v="2016-11-14T13:19:00" u="1"/>
        <d v="2018-01-25T11:44:00" u="1"/>
        <d v="2019-11-12T13:39:00" u="1"/>
        <d v="2013-10-30T09:19:00" u="1"/>
        <d v="2014-03-18T15:32:00" u="1"/>
        <d v="2013-01-08T13:46:00" u="1"/>
        <d v="2015-06-24T01:20:00" u="1"/>
        <d v="2016-10-20T20:10:00" u="1"/>
        <d v="2010-08-16T14:46:00" u="1"/>
        <d v="2011-03-24T12:37:00" u="1"/>
        <d v="2010-08-13T17:44:00" u="1"/>
        <d v="2011-09-30T11:14:00" u="1"/>
        <d v="2011-06-27T18:21:00" u="1"/>
        <d v="2010-05-17T17:57:00" u="1"/>
        <d v="2011-09-06T15:21:00" u="1"/>
        <d v="2010-07-15T12:20:00" u="1"/>
        <d v="2015-06-26T12:13:00" u="1"/>
        <d v="2013-06-19T12:19:00" u="1"/>
        <d v="2015-01-23T18:05:00" u="1"/>
        <d v="2012-08-29T10:03:00" u="1"/>
        <d v="2011-10-05T13:13:00" u="1"/>
        <d v="2013-07-18T14:18:00" u="1"/>
        <d v="2012-03-20T10:32:00" u="1"/>
        <d v="2013-06-19T11:03:00" u="1"/>
        <d v="2012-06-22T09:57:00" u="1"/>
        <d v="2013-06-19T11:26:00" u="1"/>
        <d v="2011-04-19T11:26:00" u="1"/>
        <d v="2012-11-27T11:55:00" u="1"/>
        <d v="2015-01-16T11:25:00" u="1"/>
        <d v="2017-11-09T10:51:00" u="1"/>
        <d v="2014-10-27T11:15:00" u="1"/>
        <d v="2016-08-12T13:41:00" u="1"/>
        <d v="2015-06-26T10:41:00" u="1"/>
        <d v="2016-08-12T13:39:00" u="1"/>
        <d v="2015-07-07T09:28:00" u="1"/>
        <d v="2016-10-04T14:33:00" u="1"/>
        <d v="2015-09-30T11:34:00" u="1"/>
        <d v="2017-06-19T08:24:00" u="1"/>
        <d v="2011-04-04T13:27:00" u="1"/>
        <d v="2012-06-11T12:50:00" u="1"/>
        <d v="2010-12-06T14:53:00" u="1"/>
        <d v="2012-03-06T15:19:00" u="1"/>
        <d v="2014-12-15T08:17:00" u="1"/>
        <d v="2017-03-06T09:56:00" u="1"/>
        <d v="2016-03-02T13:50:00" u="1"/>
        <d v="2017-04-18T11:19:00" u="1"/>
        <d v="2018-07-25T17:16:00" u="1"/>
        <d v="2023-03-07T12:44:00" u="1"/>
        <d v="2018-07-24T14:23:00" u="1"/>
        <d v="2019-06-02T16:03:00" u="1"/>
        <d v="2019-02-01T16:46:00" u="1"/>
        <d v="2019-12-04T13:45:00" u="1"/>
        <d v="2009-09-28T14:00:00" u="1"/>
        <d v="2011-07-18T13:43:00" u="1"/>
        <d v="2017-01-10T09:37:00" u="1"/>
        <d v="2017-02-08T09:31:00" u="1"/>
        <d v="2009-03-13T11:51:00" u="1"/>
        <d v="2011-06-15T14:22:00" u="1"/>
        <d v="2015-04-02T09:01:00" u="1"/>
        <d v="2017-02-13T14:20:00" u="1"/>
        <d v="2016-12-13T13:03:00" u="1"/>
        <d v="2017-06-07T16:43:00" u="1"/>
        <d v="2009-11-06T12:09:00" u="1"/>
        <d v="2011-08-09T11:22:00" u="1"/>
        <d v="2019-11-29T07:16:00" u="1"/>
        <d v="2021-12-01T13:13:00" u="1"/>
        <d v="2016-10-25T14:48:00" u="1"/>
        <d v="2018-08-27T11:40:00" u="1"/>
        <d v="2016-06-22T11:27:00" u="1"/>
        <d v="2016-08-01T14:44:00" u="1"/>
        <d v="2018-03-01T10:47:00" u="1"/>
        <d v="2018-04-18T09:22:00" u="1"/>
        <d v="2015-07-20T15:12:00" u="1"/>
        <d v="2014-04-24T12:56:00" u="1"/>
        <d v="2012-07-26T14:37:00" u="1"/>
        <d v="2016-07-08T14:10:00" u="1"/>
        <d v="2010-08-24T10:58:00" u="1"/>
        <d v="2013-12-06T09:22:00" u="1"/>
        <d v="2010-12-13T14:33:00" u="1"/>
        <d v="2011-01-11T10:25:00" u="1"/>
        <d v="2013-10-31T12:28:00" u="1"/>
        <d v="2019-02-27T14:37:00" u="1"/>
        <d v="2011-09-26T18:26:00" u="1"/>
        <d v="2018-11-26T11:00:00" u="1"/>
        <d v="2019-09-10T08:30:00" u="1"/>
        <d v="2016-10-10T17:26:00" u="1"/>
        <d v="2018-10-23T17:09:00" u="1"/>
        <d v="2016-07-29T14:31:00" u="1"/>
        <d v="2017-11-24T16:00:00" u="1"/>
        <d v="2011-04-19T11:51:00" u="1"/>
        <d v="2014-12-16T13:29:00" u="1"/>
        <d v="2017-07-21T10:34:00" u="1"/>
        <d v="2018-10-16T09:49:00" u="1"/>
        <d v="2010-05-05T09:45:00" u="1"/>
        <d v="2012-11-07T11:39:00" u="1"/>
        <d v="2009-03-02T16:00:00" u="1"/>
        <d v="2014-04-15T10:16:00" u="1"/>
        <d v="2013-01-02T10:18:00" u="1"/>
        <d v="2011-05-31T12:44:00" u="1"/>
        <d v="2010-11-15T09:33:00" u="1"/>
        <d v="2012-06-04T09:43:00" u="1"/>
        <d v="2010-11-16T08:42:00" u="1"/>
        <d v="2014-12-04T11:02:00" u="1"/>
        <d v="2009-02-17T15:19:00" u="1"/>
        <d v="2012-06-25T08:32:00" u="1"/>
        <d v="2009-02-24T12:35:00" u="1"/>
        <d v="2013-05-10T09:26:00" u="1"/>
        <d v="2009-03-05T12:45:00" u="1"/>
        <d v="2014-04-15T16:23:00" u="1"/>
        <d v="2011-09-05T12:04:00" u="1"/>
        <d v="2013-05-10T12:55:00" u="1"/>
        <d v="2009-02-20T16:11:00" u="1"/>
        <d v="2015-03-31T20:48:00" u="1"/>
        <d v="2013-05-10T09:22:00" u="1"/>
        <d v="2009-03-11T10:13:00" u="1"/>
        <d v="2009-02-20T12:49:00" u="1"/>
        <d v="2014-03-31T13:51:00" u="1"/>
        <d v="2016-09-01T09:59:00" u="1"/>
        <d v="2016-12-29T13:20:00" u="1"/>
        <d v="2010-01-29T15:09:00" u="1"/>
        <d v="2010-12-06T09:27:00" u="1"/>
        <d v="2010-07-26T14:48:00" u="1"/>
        <d v="2010-10-25T09:20:00" u="1"/>
        <d v="2014-10-21T15:03:00" u="1"/>
        <d v="2015-09-23T18:17:00" u="1"/>
        <d v="2009-12-17T11:16:00" u="1"/>
        <d v="2010-12-04T13:59:00" u="1"/>
        <d v="2019-09-16T08:21:00" u="1"/>
        <d v="2020-12-04T12:28:00" u="1"/>
        <d v="2018-06-20T15:38:00" u="1"/>
        <d v="2019-10-25T08:32:00" u="1"/>
        <d v="2017-06-07T09:14:00" u="1"/>
        <d v="2019-05-10T10:37:00" u="1"/>
        <d v="2018-08-20T16:14:00" u="1"/>
        <d v="2019-11-26T11:39:00" u="1"/>
        <d v="2016-04-20T08:46:00" u="1"/>
        <d v="2017-10-09T11:23:00" u="1"/>
        <d v="2014-08-27T09:34:00" u="1"/>
        <d v="2016-04-05T11:05:00" u="1"/>
        <d v="2009-02-11T15:08:00" u="1"/>
        <d v="2010-05-31T12:08:00" u="1"/>
        <d v="2014-12-11T14:39:00" u="1"/>
        <d v="2019-07-04T09:39:00" u="1"/>
        <d v="2017-04-24T14:41:00" u="1"/>
        <d v="2019-11-04T09:45:00" u="1"/>
        <d v="2011-06-27T18:22:00" u="1"/>
        <d v="2010-02-23T12:49:00" u="1"/>
        <d v="2011-03-09T10:48:00" u="1"/>
        <d v="2011-04-12T15:35:00" u="1"/>
        <d v="2014-11-06T14:42:00" u="1"/>
        <d v="2013-03-27T16:11:00" u="1"/>
        <d v="2017-04-04T16:24:00" u="1"/>
        <d v="2019-01-03T07:32:00" u="1"/>
        <d v="2018-11-08T08:09:00" u="1"/>
        <d v="2018-11-13T21:02:00" u="1"/>
        <d v="2016-11-22T09:36:00" u="1"/>
        <d v="2017-11-08T19:10:00" u="1"/>
        <d v="2009-12-02T10:27:00" u="1"/>
        <d v="2013-07-15T11:22:00" u="1"/>
        <d v="2014-08-22T10:33:00" u="1"/>
        <d v="2015-01-30T13:53:00" u="1"/>
        <d v="2012-10-30T20:58:00" u="1"/>
        <d v="2008-06-05T13:27:00" u="1"/>
        <d v="2009-07-29T15:17:00" u="1"/>
        <d v="2011-06-30T11:24:00" u="1"/>
        <d v="2012-11-30T15:45:00" u="1"/>
        <d v="2009-07-03T11:26:00" u="1"/>
        <d v="2011-06-30T16:44:00" u="1"/>
        <d v="2012-04-23T13:26:00" u="1"/>
        <d v="2016-11-18T13:52:00" u="1"/>
        <d v="2016-12-01T10:01:00" u="1"/>
        <d v="2016-06-15T16:48:00" u="1"/>
        <d v="2016-10-19T11:20:00" u="1"/>
        <d v="2014-03-20T19:56:00" u="1"/>
        <d v="2022-06-23T21:27:00" u="1"/>
        <d v="2011-09-05T16:50:00" u="1"/>
        <d v="2012-08-31T12:29:00" u="1"/>
        <d v="2010-06-30T12:40:00" u="1"/>
        <d v="2009-08-13T11:51:00" u="1"/>
        <d v="2016-11-10T12:17:00" u="1"/>
        <d v="2017-01-11T10:37:00" u="1"/>
        <d v="2019-03-14T13:02:00" u="1"/>
        <d v="2016-09-01T15:56:00" u="1"/>
        <d v="2017-10-25T10:41:00" u="1"/>
        <d v="2010-11-05T15:21:00" u="1"/>
        <d v="2014-11-06T14:35:00" u="1"/>
        <d v="2013-06-27T17:04:00" u="1"/>
        <d v="2014-10-28T09:17:00" u="1"/>
        <d v="2014-05-05T09:57:00" u="1"/>
        <d v="2016-11-03T17:32:00" u="1"/>
        <d v="2014-05-22T17:35:00" u="1"/>
        <d v="2013-02-14T15:48:00" u="1"/>
        <d v="2017-07-04T11:19:00" u="1"/>
        <d v="2018-06-19T10:10:00" u="1"/>
        <d v="2009-09-09T10:37:00" u="1"/>
        <d v="2012-07-04T11:58:00" u="1"/>
        <d v="2019-10-14T16:13:00" u="1"/>
        <d v="2019-11-13T13:31:00" u="1"/>
        <d v="2011-10-10T15:52:00" u="1"/>
        <d v="2013-12-04T10:36:00" u="1"/>
        <d v="2012-02-23T11:12:00" u="1"/>
        <d v="2012-07-16T09:03:00" u="1"/>
        <d v="2014-07-18T13:26:00" u="1"/>
        <d v="2016-02-10T13:00:00" u="1"/>
        <d v="2014-12-01T09:27:00" u="1"/>
        <d v="2016-05-09T18:46:00" u="1"/>
        <d v="2014-03-13T16:16:00" u="1"/>
        <d v="2014-10-31T11:09:00" u="1"/>
        <d v="2009-12-03T17:46:00" u="1"/>
        <d v="2011-06-01T16:53:00" u="1"/>
        <d v="2017-01-23T13:41:00" u="1"/>
        <d v="2017-03-01T12:18:00" u="1"/>
        <d v="2010-05-12T15:36:00" u="1"/>
        <d v="2010-05-27T11:32:00" u="1"/>
        <d v="2020-05-11T13:41:00" u="1"/>
        <d v="2021-06-25T14:02:00" u="1"/>
        <d v="2009-10-21T14:36:00" u="1"/>
        <d v="2018-02-19T12:49:00" u="1"/>
        <d v="2018-05-15T15:37:00" u="1"/>
        <d v="2018-11-13T10:56:00" u="1"/>
        <d v="2020-11-18T14:33:00" u="1"/>
        <d v="2017-08-02T15:18:00" u="1"/>
        <d v="2018-01-30T13:49:00" u="1"/>
        <d v="2011-08-29T11:45:00" u="1"/>
        <d v="2014-06-10T07:17:00" u="1"/>
        <d v="2013-01-10T14:05:00" u="1"/>
        <d v="2013-01-16T13:26:00" u="1"/>
        <d v="2013-10-21T15:09:00" u="1"/>
        <d v="2014-05-29T12:30:00" u="1"/>
        <d v="2016-03-18T14:43:00" u="1"/>
        <d v="2016-09-07T09:45:00" u="1"/>
        <d v="2011-03-18T17:07:00" u="1"/>
        <d v="2011-05-05T01:06:00" u="1"/>
        <d v="2012-08-17T15:06:00" u="1"/>
        <d v="2012-09-05T09:13:00" u="1"/>
        <d v="2016-09-22T13:31:00" u="1"/>
        <d v="2017-06-21T14:26:00" u="1"/>
        <d v="2013-07-09T14:32:00" u="1"/>
        <d v="2013-10-25T15:42:00" u="1"/>
        <d v="2016-04-08T11:54:00" u="1"/>
        <d v="2016-11-02T12:47:00" u="1"/>
        <d v="2016-05-11T13:15:00" u="1"/>
        <d v="2019-01-28T14:36:00" u="1"/>
        <d v="2011-07-08T10:41:00" u="1"/>
        <d v="2018-10-25T16:27:00" u="1"/>
        <d v="2014-04-04T16:11:00" u="1"/>
        <d v="2019-09-24T12:11:00" u="1"/>
        <d v="2009-03-10T09:10:00" u="1"/>
        <d v="2013-01-31T09:18:00" u="1"/>
        <d v="2009-08-07T13:58:00" u="1"/>
        <d v="2014-04-15T10:46:00" u="1"/>
        <d v="2010-05-18T12:38:00" u="1"/>
        <d v="2014-04-15T10:45:00" u="1"/>
        <d v="2013-12-16T07:42:00" u="1"/>
        <d v="2023-02-21T13:44:00" u="1"/>
        <d v="2016-07-25T10:11:00" u="1"/>
        <d v="2018-01-04T12:37:00" u="1"/>
        <d v="2018-01-09T15:36:00" u="1"/>
        <d v="2019-11-27T11:20:00" u="1"/>
        <d v="2017-04-26T08:32:00" u="1"/>
        <d v="2018-07-12T16:23:00" u="1"/>
        <d v="2016-04-04T12:31:00" u="1"/>
        <d v="2018-02-14T08:36:00" u="1"/>
        <d v="2014-12-09T02:38:00" u="1"/>
        <d v="2016-01-08T13:44:00" u="1"/>
        <d v="2017-08-25T16:12:00" u="1"/>
        <d v="2019-03-10T20:46:00" u="1"/>
        <d v="2015-01-13T14:44:00" u="1"/>
        <d v="2020-01-21T16:53:00" u="1"/>
      </sharedItems>
      <fieldGroup par="33"/>
    </cacheField>
    <cacheField name="End Date &amp; Time (date)" numFmtId="22">
      <sharedItems containsSemiMixedTypes="0" containsNonDate="0" containsDate="1" containsString="0" minDate="2003-06-29T22:10:00" maxDate="2024-11-27T14:45:00" count="2467">
        <d v="2012-07-31T19:22:00"/>
        <d v="2013-11-14T15:41:00"/>
        <d v="2013-12-11T20:56:00"/>
        <d v="2008-05-01T23:51:00"/>
        <d v="2013-11-27T04:25:00"/>
        <d v="2013-11-27T04:24:00"/>
        <d v="2013-07-08T23:13:00"/>
        <d v="2013-12-11T00:35:00"/>
        <d v="2013-12-12T03:18:00"/>
        <d v="2013-11-08T17:23:00"/>
        <d v="2013-12-12T23:24:00"/>
        <d v="2013-12-12T11:43:00"/>
        <d v="2013-12-06T02:03:00"/>
        <d v="2013-12-13T06:54:00"/>
        <d v="2013-12-11T05:24:00"/>
        <d v="2011-12-05T10:15:00"/>
        <d v="2013-12-16T11:47:00"/>
        <d v="2013-12-01T22:00:00"/>
        <d v="2013-12-13T06:58:00"/>
        <d v="2013-12-18T01:18:00"/>
        <d v="2013-11-21T00:50:00"/>
        <d v="2013-07-17T15:07:00"/>
        <d v="2013-09-12T22:05:00"/>
        <d v="2013-12-08T16:38:00"/>
        <d v="2013-11-21T06:20:00"/>
        <d v="2013-10-18T21:06:00"/>
        <d v="2013-09-02T07:23:00"/>
        <d v="2013-11-14T22:40:00"/>
        <d v="2013-12-12T00:37:00"/>
        <d v="2013-10-20T12:03:00"/>
        <d v="2009-03-15T23:35:00"/>
        <d v="2013-11-19T19:13:00"/>
        <d v="2013-11-15T22:42:00"/>
        <d v="2013-12-12T19:49:00"/>
        <d v="2013-11-26T02:28:00"/>
        <d v="2013-12-17T21:56:00"/>
        <d v="2010-06-11T20:16:00"/>
        <d v="2013-11-28T03:05:00"/>
        <d v="2013-12-14T01:43:00"/>
        <d v="2013-10-26T21:54:00"/>
        <d v="2013-11-14T20:33:00"/>
        <d v="2013-11-04T18:38:00"/>
        <d v="2009-04-17T23:35:00"/>
        <d v="2013-12-07T15:27:00"/>
        <d v="2013-12-13T11:41:00"/>
        <d v="2013-12-13T11:26:00"/>
        <d v="2013-12-10T20:55:00"/>
        <d v="2013-12-14T13:16:00"/>
        <d v="2013-12-14T22:29:00"/>
        <d v="2013-12-13T22:12:00"/>
        <d v="2013-12-15T11:35:00"/>
        <d v="2013-10-24T12:14:00"/>
        <d v="2013-12-16T08:23:00"/>
        <d v="2013-08-14T03:35:00"/>
        <d v="2013-12-09T20:10:00"/>
        <d v="2013-10-03T13:54:00"/>
        <d v="2013-12-13T17:30:00"/>
        <d v="2013-12-13T01:46:00"/>
        <d v="2013-12-14T05:24:00"/>
        <d v="2013-12-07T20:55:00"/>
        <d v="2013-02-01T23:45:00"/>
        <d v="2006-10-09T05:09:00"/>
        <d v="2013-10-01T23:18:00"/>
        <d v="2013-12-14T02:31:00"/>
        <d v="2013-12-11T22:25:00"/>
        <d v="2013-12-10T05:24:00"/>
        <d v="2013-12-13T22:41:00"/>
        <d v="2013-12-13T14:11:00"/>
        <d v="2012-01-13T05:33:00"/>
        <d v="2013-12-13T19:04:00"/>
        <d v="2013-12-13T20:41:00"/>
        <d v="2013-10-28T16:12:00"/>
        <d v="2013-01-20T21:32:00"/>
        <d v="2013-06-13T13:35:00"/>
        <d v="2011-08-22T00:59:00"/>
        <d v="2013-12-14T05:16:00"/>
        <d v="2013-12-11T11:36:00"/>
        <d v="2013-12-11T02:57:00"/>
        <d v="2009-10-23T00:24:00"/>
        <d v="2013-12-13T22:32:00"/>
        <d v="2013-12-14T10:29:00"/>
        <d v="2013-12-14T01:23:00"/>
        <d v="2013-12-12T00:59:00"/>
        <d v="2013-12-13T20:51:00"/>
        <d v="2013-12-11T05:30:00"/>
        <d v="2009-04-19T00:13:00"/>
        <d v="2013-12-11T14:04:00"/>
        <d v="2013-10-10T05:14:00"/>
        <d v="2009-06-03T06:00:00"/>
        <d v="2004-11-13T10:21:00"/>
        <d v="2013-12-13T01:17:00"/>
        <d v="2013-12-14T04:00:00"/>
        <d v="2013-12-14T03:33:00"/>
        <d v="2013-12-14T09:20:00"/>
        <d v="2012-11-21T04:34:00"/>
        <d v="2013-12-14T03:40:00"/>
        <d v="2013-12-13T09:06:00"/>
        <d v="2013-12-11T02:48:00"/>
        <d v="2013-11-27T21:48:00"/>
        <d v="2013-01-15T17:55:00"/>
        <d v="2013-10-07T22:40:00"/>
        <d v="2013-12-13T23:14:00"/>
        <d v="2013-11-29T07:18:00"/>
        <d v="2013-11-29T00:31:00"/>
        <d v="2013-09-15T23:46:00"/>
        <d v="2013-12-14T04:37:00"/>
        <d v="2013-12-13T08:39:00"/>
        <d v="2013-12-14T05:40:00"/>
        <d v="2013-12-04T00:39:00"/>
        <d v="2013-12-07T00:49:00"/>
        <d v="2013-10-08T00:31:00"/>
        <d v="2013-09-23T16:22:00"/>
        <d v="2013-08-19T17:25:00"/>
        <d v="2013-08-29T07:26:00"/>
        <d v="2013-11-27T05:47:00"/>
        <d v="2013-12-14T09:05:00"/>
        <d v="2013-12-13T14:33:00"/>
        <d v="2013-03-01T00:17:00"/>
        <d v="2013-12-10T18:11:00"/>
        <d v="2011-09-17T04:22:00"/>
        <d v="2012-11-04T02:18:00"/>
        <d v="2013-12-14T10:12:00"/>
        <d v="2013-05-23T02:54:00"/>
        <d v="2013-12-13T04:18:00"/>
        <d v="2013-12-14T01:02:00"/>
        <d v="2013-12-14T11:16:00"/>
        <d v="2011-12-09T14:53:00"/>
        <d v="2013-12-13T22:04:00"/>
        <d v="2013-07-20T02:32:00"/>
        <d v="2013-12-04T01:18:00"/>
        <d v="2013-12-13T19:05:00"/>
        <d v="2013-11-14T03:22:00"/>
        <d v="2010-05-28T06:23:00"/>
        <d v="2013-11-25T21:21:00"/>
        <d v="2013-12-14T05:49:00"/>
        <d v="2013-12-12T12:21:00"/>
        <d v="2009-01-19T17:52:00"/>
        <d v="2013-12-14T00:38:00"/>
        <d v="2013-11-23T23:48:00"/>
        <d v="2012-02-01T00:39:00"/>
        <d v="2013-11-06T19:10:00"/>
        <d v="2013-12-15T02:29:00"/>
        <d v="2013-11-05T00:07:00"/>
        <d v="2011-07-19T03:29:00"/>
        <d v="2013-11-28T03:52:00"/>
        <d v="2013-12-02T12:58:00"/>
        <d v="2013-10-16T20:36:00"/>
        <d v="2013-12-12T23:26:00"/>
        <d v="2013-07-01T13:34:00"/>
        <d v="2013-12-07T08:22:00"/>
        <d v="2013-12-11T13:38:00"/>
        <d v="2012-09-28T04:30:00"/>
        <d v="2012-09-26T18:00:00"/>
        <d v="2013-12-07T03:38:00"/>
        <d v="2013-12-15T00:29:00"/>
        <d v="2013-12-06T12:03:00"/>
        <d v="2013-12-15T00:58:00"/>
        <d v="2013-12-14T20:36:00"/>
        <d v="2013-07-22T19:36:00"/>
        <d v="2013-12-03T08:28:00"/>
        <d v="2013-10-31T02:49:00"/>
        <d v="2013-12-12T17:44:00"/>
        <d v="2013-12-13T23:21:00"/>
        <d v="2013-12-13T22:26:00"/>
        <d v="2013-12-13T19:59:00"/>
        <d v="2013-10-03T05:18:00"/>
        <d v="2013-12-06T00:41:00"/>
        <d v="2013-12-14T07:33:00"/>
        <d v="2013-12-15T08:43:00"/>
        <d v="2013-10-21T23:38:00"/>
        <d v="2010-05-31T09:53:00"/>
        <d v="2013-10-19T00:28:00"/>
        <d v="2013-11-22T12:25:00"/>
        <d v="2013-11-24T13:26:00"/>
        <d v="2013-12-14T23:57:00"/>
        <d v="2013-12-13T02:56:00"/>
        <d v="2013-12-15T01:07:00"/>
        <d v="2013-12-06T23:16:00"/>
        <d v="2013-12-14T08:11:00"/>
        <d v="2010-02-06T10:42:00"/>
        <d v="2012-12-15T02:25:00"/>
        <d v="2013-11-27T04:00:00"/>
        <d v="2013-11-28T19:23:00"/>
        <d v="2013-10-11T15:49:00"/>
        <d v="2013-12-06T23:02:00"/>
        <d v="2013-12-15T16:16:00"/>
        <d v="2011-11-28T19:23:00"/>
        <d v="2011-05-13T03:52:00"/>
        <d v="2013-12-14T12:03:00"/>
        <d v="2012-03-27T14:34:00"/>
        <d v="2013-12-15T01:13:00"/>
        <d v="2013-10-08T19:55:00"/>
        <d v="2007-12-19T20:23:00"/>
        <d v="2013-11-02T12:47:00"/>
        <d v="2013-06-26T16:43:00"/>
        <d v="2013-09-16T22:01:00"/>
        <d v="2013-01-11T16:00:00"/>
        <d v="2011-08-22T21:07:00"/>
        <d v="2013-12-11T04:33:00"/>
        <d v="2011-08-22T00:42:00"/>
        <d v="2013-10-30T17:20:00"/>
        <d v="2007-12-03T09:54:00"/>
        <d v="2008-11-26T10:20:00"/>
        <d v="2013-05-27T22:19:00"/>
        <d v="2013-12-14T03:15:00"/>
        <d v="2013-12-16T18:22:00"/>
        <d v="2013-12-03T21:32:00"/>
        <d v="2013-12-04T18:46:00"/>
        <d v="2010-05-18T14:28:00"/>
        <d v="2007-04-12T04:41:00"/>
        <d v="2013-12-14T08:54:00"/>
        <d v="2013-12-13T01:25:00"/>
        <d v="2011-10-30T15:56:00"/>
        <d v="2013-12-16T10:37:00"/>
        <d v="2013-12-16T10:42:00"/>
        <d v="2013-12-16T13:39:00"/>
        <d v="2013-12-15T20:13:00"/>
        <d v="2013-06-03T14:28:00"/>
        <d v="2012-10-28T05:13:00"/>
        <d v="2013-12-11T22:04:00"/>
        <d v="2013-12-03T01:22:00"/>
        <d v="2013-12-12T02:37:00"/>
        <d v="2013-12-18T04:21:00"/>
        <d v="2013-12-17T00:41:00"/>
        <d v="2013-12-17T06:42:00"/>
        <d v="2013-12-06T15:56:00"/>
        <d v="2013-12-12T03:12:00"/>
        <d v="2006-03-28T06:20:00"/>
        <d v="2013-12-18T02:03:00"/>
        <d v="2013-12-18T13:19:00"/>
        <d v="2013-11-22T06:39:00"/>
        <d v="2013-10-08T22:23:00"/>
        <d v="2013-12-14T21:33:00"/>
        <d v="2013-11-27T22:55:00"/>
        <d v="2013-12-17T01:21:00"/>
        <d v="2013-12-18T00:05:00"/>
        <d v="2013-12-18T18:00:00"/>
        <d v="2013-12-17T18:09:00"/>
        <d v="2013-12-16T01:41:00"/>
        <d v="2013-10-28T19:59:00"/>
        <d v="2013-07-08T15:23:00"/>
        <d v="2013-12-16T15:04:00"/>
        <d v="2013-06-06T02:38:00"/>
        <d v="2013-12-09T01:25:00"/>
        <d v="2012-11-04T20:00:00"/>
        <d v="2013-11-29T22:56:00"/>
        <d v="2013-12-16T22:52:00"/>
        <d v="2013-11-27T06:03:00"/>
        <d v="2013-12-14T18:55:00"/>
        <d v="2013-12-13T04:55:00"/>
        <d v="2013-10-05T00:24:00"/>
        <d v="2012-01-26T05:00:00"/>
        <d v="2013-10-16T05:21:00"/>
        <d v="2013-12-12T18:55:00"/>
        <d v="2013-11-02T04:39:00"/>
        <d v="2013-11-20T13:29:00"/>
        <d v="2013-12-17T11:59:00"/>
        <d v="2013-08-15T13:14:00"/>
        <d v="2013-12-14T01:38:00"/>
        <d v="2013-12-17T16:32:00"/>
        <d v="2009-07-23T21:50:00"/>
        <d v="2013-12-07T00:02:00"/>
        <d v="2013-12-06T16:34:00"/>
        <d v="2013-12-17T21:31:00"/>
        <d v="2013-12-17T01:50:00"/>
        <d v="2013-12-11T17:13:00"/>
        <d v="2013-11-20T20:51:00"/>
        <d v="2013-11-26T23:21:00"/>
        <d v="2012-12-11T18:08:00"/>
        <d v="2013-12-08T19:42:00"/>
        <d v="2013-12-07T16:12:00"/>
        <d v="2013-07-22T13:06:00"/>
        <d v="2013-12-17T19:28:00"/>
        <d v="2013-07-17T14:31:00"/>
        <d v="2009-10-13T02:09:00"/>
        <d v="2013-10-30T19:21:00"/>
        <d v="2013-12-06T04:58:00"/>
        <d v="2013-11-28T03:06:00"/>
        <d v="2013-12-17T00:54:00"/>
        <d v="2008-03-02T03:47:00"/>
        <d v="2013-12-18T00:31:00"/>
        <d v="2013-11-24T00:17:00"/>
        <d v="2013-12-16T08:57:00"/>
        <d v="2011-09-30T03:17:00"/>
        <d v="2013-12-16T07:33:00"/>
        <d v="2013-03-01T17:10:00"/>
        <d v="2013-12-17T02:40:00"/>
        <d v="2013-12-16T23:48:00"/>
        <d v="2013-12-13T02:44:00"/>
        <d v="2013-12-16T07:21:00"/>
        <d v="2013-05-16T21:33:00"/>
        <d v="2013-11-28T21:16:00"/>
        <d v="2012-07-10T17:46:00"/>
        <d v="2013-12-12T04:42:00"/>
        <d v="2013-12-11T01:25:00"/>
        <d v="2013-12-03T20:54:00"/>
        <d v="2013-11-27T20:35:00"/>
        <d v="2013-12-16T06:32:00"/>
        <d v="2013-12-13T17:55:00"/>
        <d v="2013-10-11T06:42:00"/>
        <d v="2013-07-11T08:07:00"/>
        <d v="2013-11-01T18:09:00"/>
        <d v="2013-12-10T22:17:00"/>
        <d v="2012-08-14T06:39:00"/>
        <d v="2013-09-19T20:37:00"/>
        <d v="2011-06-30T11:40:00"/>
        <d v="2011-10-21T14:41:00"/>
        <d v="2013-11-15T23:07:00"/>
        <d v="2013-12-12T03:26:00"/>
        <d v="2013-12-16T17:08:00"/>
        <d v="2013-10-18T19:38:00"/>
        <d v="2013-08-28T23:49:00"/>
        <d v="2013-12-14T21:55:00"/>
        <d v="2013-10-14T00:17:00"/>
        <d v="2013-12-11T17:58:00"/>
        <d v="2006-12-28T15:24:00"/>
        <d v="2007-02-21T06:37:00"/>
        <d v="2009-11-01T15:51:00"/>
        <d v="2012-07-31T17:23:00"/>
        <d v="2013-12-06T08:20:00"/>
        <d v="2006-09-15T05:54:00"/>
        <d v="2013-12-18T00:52:00"/>
        <d v="2011-08-12T04:02:00"/>
        <d v="2013-12-12T01:00:00"/>
        <d v="2011-06-23T21:39:00"/>
        <d v="2012-08-08T17:06:00"/>
        <d v="2013-12-18T22:15:00"/>
        <d v="2013-11-01T17:02:00"/>
        <d v="2010-03-16T13:49:00"/>
        <d v="2010-03-31T11:29:00"/>
        <d v="2009-03-12T21:27:00"/>
        <d v="2013-12-17T19:44:00"/>
        <d v="2013-12-20T20:22:00"/>
        <d v="2013-11-25T21:16:00"/>
        <d v="2010-09-12T14:57:00"/>
        <d v="2013-12-18T00:19:00"/>
        <d v="2009-06-04T12:42:00"/>
        <d v="2013-08-09T22:02:00"/>
        <d v="2013-11-28T17:34:00"/>
        <d v="2012-09-04T08:48:00"/>
        <d v="2013-12-20T00:10:00"/>
        <d v="2013-12-12T18:28:00"/>
        <d v="2013-12-20T01:02:00"/>
        <d v="2011-11-02T23:42:00"/>
        <d v="2013-12-18T14:06:00"/>
        <d v="2013-06-18T21:20:00"/>
        <d v="2013-12-18T15:39:00"/>
        <d v="2012-07-19T14:32:00"/>
        <d v="2011-11-01T10:31:00"/>
        <d v="2013-12-17T02:56:00"/>
        <d v="2013-12-13T20:10:00"/>
        <d v="2013-12-03T18:53:00"/>
        <d v="2013-12-17T08:57:00"/>
        <d v="2011-09-05T18:54:00"/>
        <d v="2012-11-08T19:45:00"/>
        <d v="2013-12-19T11:58:00"/>
        <d v="2009-10-28T00:34:00"/>
        <d v="2013-06-19T02:22:00"/>
        <d v="2013-07-12T05:00:00"/>
        <d v="2013-12-20T01:24:00"/>
        <d v="2009-10-15T00:06:00"/>
        <d v="2009-11-18T22:45:00"/>
        <d v="2013-10-17T05:42:00"/>
        <d v="2013-12-14T18:26:00"/>
        <d v="2013-12-07T02:56:00"/>
        <d v="2013-11-21T15:22:00"/>
        <d v="2013-09-27T07:28:00"/>
        <d v="2013-05-07T17:09:00"/>
        <d v="2006-03-20T16:16:00"/>
        <d v="2013-09-06T10:00:00"/>
        <d v="2011-10-12T19:04:00"/>
        <d v="2013-12-18T01:17:00"/>
        <d v="2013-07-18T04:36:00"/>
        <d v="2013-01-15T01:22:00"/>
        <d v="2012-02-18T16:55:00"/>
        <d v="2010-06-05T20:32:00"/>
        <d v="2013-08-26T16:15:00"/>
        <d v="2006-09-30T07:57:00"/>
        <d v="2010-02-24T00:40:00"/>
        <d v="2010-12-28T02:40:00"/>
        <d v="2008-07-18T13:22:00"/>
        <d v="2013-12-19T18:18:00"/>
        <d v="2010-02-16T18:57:00"/>
        <d v="2013-10-16T06:49:00"/>
        <d v="2012-04-07T07:25:00"/>
        <d v="2012-08-30T12:52:00"/>
        <d v="2012-01-13T03:35:00"/>
        <d v="2013-12-19T00:05:00"/>
        <d v="2013-07-19T02:05:00"/>
        <d v="2010-02-26T00:40:00"/>
        <d v="2013-12-16T05:13:00"/>
        <d v="2010-10-29T05:55:00"/>
        <d v="2013-11-29T13:07:00"/>
        <d v="2013-12-15T14:24:00"/>
        <d v="2013-11-20T18:26:00"/>
        <d v="2013-11-15T10:55:00"/>
        <d v="2013-12-18T07:35:00"/>
        <d v="2013-11-14T16:22:00"/>
        <d v="2013-04-10T17:52:00"/>
        <d v="2013-07-24T20:50:00"/>
        <d v="2013-11-29T06:30:00"/>
        <d v="2006-02-17T00:21:00"/>
        <d v="2013-07-19T13:24:00"/>
        <d v="2012-10-12T02:49:00"/>
        <d v="2013-10-31T15:48:00"/>
        <d v="2013-10-10T04:07:00"/>
        <d v="2007-04-02T04:58:00"/>
        <d v="2010-10-20T23:39:00"/>
        <d v="2011-03-21T08:35:00"/>
        <d v="2013-12-14T04:28:00"/>
        <d v="2013-09-26T23:26:00"/>
        <d v="2012-09-18T00:33:00"/>
        <d v="2013-12-18T21:03:00"/>
        <d v="2013-12-11T00:50:00"/>
        <d v="2011-06-21T21:29:00"/>
        <d v="2013-10-23T20:11:00"/>
        <d v="2013-12-19T00:15:00"/>
        <d v="2011-08-06T02:31:00"/>
        <d v="2013-11-22T21:39:00"/>
        <d v="2013-11-29T23:33:00"/>
        <d v="2008-02-21T11:36:00"/>
        <d v="2012-12-22T03:54:00"/>
        <d v="2013-10-09T17:45:00"/>
        <d v="2013-12-02T02:08:00"/>
        <d v="2013-12-19T03:24:00"/>
        <d v="2013-12-20T01:27:00"/>
        <d v="2013-11-29T17:49:00"/>
        <d v="2010-06-09T07:07:00"/>
        <d v="2013-09-28T03:33:00"/>
        <d v="2006-12-12T14:48:00"/>
        <d v="2013-10-21T20:37:00"/>
        <d v="2008-05-05T15:16:00"/>
        <d v="2010-02-13T17:33:00"/>
        <d v="2013-11-23T04:31:00"/>
        <d v="2008-06-24T22:12:00"/>
        <d v="2007-07-05T07:24:00"/>
        <d v="2006-09-14T23:19:00"/>
        <d v="2007-07-09T15:33:00"/>
        <d v="2008-03-13T18:28:00"/>
        <d v="2009-07-28T20:55:00"/>
        <d v="2009-04-28T03:12:00"/>
        <d v="2007-08-01T16:34:00"/>
        <d v="2007-04-22T02:25:00"/>
        <d v="2008-05-28T22:57:00"/>
        <d v="2006-05-06T04:51:00"/>
        <d v="2007-05-17T23:16:00"/>
        <d v="2007-05-17T03:46:00"/>
        <d v="2011-01-14T00:43:00"/>
        <d v="2013-08-16T02:04:00"/>
        <d v="2011-08-19T21:04:00"/>
        <d v="2011-05-18T16:04:00"/>
        <d v="2013-12-16T23:05:00"/>
        <d v="2010-01-18T01:47:00"/>
        <d v="2013-12-14T04:44:00"/>
        <d v="2013-10-16T23:24:00"/>
        <d v="2013-04-25T13:49:00"/>
        <d v="2009-05-18T19:08:00"/>
        <d v="2013-08-02T05:43:00"/>
        <d v="2011-06-10T22:58:00"/>
        <d v="2011-06-16T18:24:00"/>
        <d v="2013-11-12T16:10:00"/>
        <d v="2013-12-15T14:20:00"/>
        <d v="2013-12-15T14:27:00"/>
        <d v="2013-11-12T06:55:00"/>
        <d v="2012-09-27T21:01:00"/>
        <d v="2013-06-11T14:20:00"/>
        <d v="2013-12-18T06:32:00"/>
        <d v="2012-01-07T00:52:00"/>
        <d v="2013-11-09T23:25:00"/>
        <d v="2013-11-25T21:41:00"/>
        <d v="2013-05-06T14:23:00"/>
        <d v="2013-09-30T15:09:00"/>
        <d v="2013-09-05T19:07:00"/>
        <d v="2013-11-26T13:31:00"/>
        <d v="2012-09-14T07:53:00"/>
        <d v="2011-07-25T12:24:00"/>
        <d v="2013-12-09T22:29:00"/>
        <d v="2009-01-06T06:40:00"/>
        <d v="2013-12-13T16:49:00"/>
        <d v="2013-12-16T17:30:00"/>
        <d v="2013-12-11T19:41:00"/>
        <d v="2013-12-06T06:46:00"/>
        <d v="2013-12-14T01:11:00"/>
        <d v="2013-07-24T01:32:00"/>
        <d v="2013-08-11T01:06:00"/>
        <d v="2013-11-22T12:28:00"/>
        <d v="2010-11-17T21:27:00"/>
        <d v="2013-01-09T07:16:00"/>
        <d v="2013-12-17T18:10:00"/>
        <d v="2013-12-03T01:40:00"/>
        <d v="2013-12-02T20:49:00"/>
        <d v="2013-11-14T22:30:00"/>
        <d v="2012-02-17T18:48:00"/>
        <d v="2013-11-20T08:37:00"/>
        <d v="2012-08-18T01:22:00"/>
        <d v="2013-11-20T23:31:00"/>
        <d v="2013-02-15T20:42:00"/>
        <d v="2013-11-05T19:29:00"/>
        <d v="2013-10-28T21:14:00"/>
        <d v="2013-11-23T03:56:00"/>
        <d v="2013-12-20T23:26:00"/>
        <d v="2013-07-12T16:34:00"/>
        <d v="2013-11-07T09:32:00"/>
        <d v="2012-04-08T13:51:00"/>
        <d v="2013-12-11T07:36:00"/>
        <d v="2013-06-21T23:15:00"/>
        <d v="2013-12-11T04:44:00"/>
        <d v="2010-09-09T17:01:00"/>
        <d v="2013-12-14T14:57:00"/>
        <d v="2010-06-15T20:40:00"/>
        <d v="2013-12-04T21:27:00"/>
        <d v="2012-11-17T06:43:00"/>
        <d v="2013-12-19T18:37:00"/>
        <d v="2013-07-31T14:19:00"/>
        <d v="2010-02-08T16:13:00"/>
        <d v="2010-11-15T16:10:00"/>
        <d v="2013-12-11T02:28:00"/>
        <d v="2013-12-21T06:08:00"/>
        <d v="2012-07-27T18:06:00"/>
        <d v="2013-12-14T21:49:00"/>
        <d v="2011-03-25T06:11:00"/>
        <d v="2013-12-20T07:25:00"/>
        <d v="2012-07-04T16:18:00"/>
        <d v="2013-12-20T14:04:00"/>
        <d v="2013-11-22T04:11:00"/>
        <d v="2007-01-18T00:57:00"/>
        <d v="2011-03-25T04:19:00"/>
        <d v="2012-09-12T20:19:00"/>
        <d v="2013-09-29T22:39:00"/>
        <d v="2013-10-15T18:08:00"/>
        <d v="2013-09-07T04:32:00"/>
        <d v="2008-09-16T14:17:00"/>
        <d v="2013-12-17T07:51:00"/>
        <d v="2013-05-31T20:17:00"/>
        <d v="2012-11-27T21:44:00"/>
        <d v="2013-12-17T03:34:00"/>
        <d v="2013-11-27T20:20:00"/>
        <d v="2013-03-29T20:38:00"/>
        <d v="2010-02-22T22:23:00"/>
        <d v="2009-07-21T16:30:00"/>
        <d v="2013-12-12T10:13:00"/>
        <d v="2008-07-14T01:24:00"/>
        <d v="2013-10-29T06:12:00"/>
        <d v="2013-06-25T22:10:00"/>
        <d v="2013-11-20T05:50:00"/>
        <d v="2013-12-14T02:10:00"/>
        <d v="2013-10-24T00:40:00"/>
        <d v="2013-12-21T02:41:00"/>
        <d v="2010-10-04T16:52:00"/>
        <d v="2012-11-21T10:51:00"/>
        <d v="2012-12-10T09:14:00"/>
        <d v="2011-06-23T04:58:00"/>
        <d v="2009-05-08T23:05:00"/>
        <d v="2013-11-02T15:41:00"/>
        <d v="2013-12-19T18:30:00"/>
        <d v="2011-08-09T20:33:00"/>
        <d v="2007-04-23T20:51:00"/>
        <d v="2013-12-09T23:19:00"/>
        <d v="2013-12-06T23:01:00"/>
        <d v="2013-12-10T00:34:00"/>
        <d v="2013-12-10T11:20:00"/>
        <d v="2013-10-29T23:33:00"/>
        <d v="2006-12-05T17:17:00"/>
        <d v="2009-06-24T15:39:00"/>
        <d v="2013-11-19T03:28:00"/>
        <d v="2009-06-05T07:44:00"/>
        <d v="2013-12-09T17:46:00"/>
        <d v="2013-10-24T22:38:00"/>
        <d v="2013-12-03T21:45:00"/>
        <d v="2013-10-22T14:55:00"/>
        <d v="2013-10-17T11:06:00"/>
        <d v="2012-11-15T02:36:00"/>
        <d v="2013-09-13T00:11:00"/>
        <d v="2013-10-24T17:16:00"/>
        <d v="2013-11-29T20:37:00"/>
        <d v="2013-12-19T06:02:00"/>
        <d v="2013-12-21T09:19:00"/>
        <d v="2013-11-29T12:16:00"/>
        <d v="2012-02-17T06:48:00"/>
        <d v="2013-04-16T17:33:00"/>
        <d v="2013-12-11T23:58:00"/>
        <d v="2013-11-21T22:39:00"/>
        <d v="2013-12-20T21:52:00"/>
        <d v="2010-05-11T03:41:00"/>
        <d v="2013-12-22T01:31:00"/>
        <d v="2013-09-18T14:51:00"/>
        <d v="2013-12-18T18:29:00"/>
        <d v="2013-12-02T19:47:00"/>
        <d v="2013-04-18T14:52:00"/>
        <d v="2010-09-03T21:47:00"/>
        <d v="2013-12-21T08:13:00"/>
        <d v="2012-09-17T17:50:00"/>
        <d v="2013-12-31T23:23:00"/>
        <d v="2013-12-23T01:06:00"/>
        <d v="2013-07-16T20:33:00"/>
        <d v="2013-12-18T21:04:00"/>
        <d v="2013-03-25T15:15:00"/>
        <d v="2013-05-03T01:09:00"/>
        <d v="2013-09-20T17:05:00"/>
        <d v="2013-12-18T22:41:00"/>
        <d v="2014-01-04T00:09:00"/>
        <d v="2014-01-06T19:16:00"/>
        <d v="2008-04-21T17:04:00"/>
        <d v="2013-12-19T20:47:00"/>
        <d v="2013-12-20T00:22:00"/>
        <d v="2013-12-19T17:42:00"/>
        <d v="2013-12-19T22:18:00"/>
        <d v="2012-01-13T07:46:00"/>
        <d v="2013-12-19T20:39:00"/>
        <d v="2013-11-21T19:43:00"/>
        <d v="2013-11-22T23:05:00"/>
        <d v="2013-10-14T23:44:00"/>
        <d v="2013-12-19T19:59:00"/>
        <d v="2013-12-19T19:38:00"/>
        <d v="2009-10-06T22:20:00"/>
        <d v="2010-11-08T23:18:00"/>
        <d v="2010-08-03T23:55:00"/>
        <d v="2013-12-19T23:24:00"/>
        <d v="2012-02-29T18:33:00"/>
        <d v="2013-10-30T23:01:00"/>
        <d v="2013-12-12T23:28:00"/>
        <d v="2013-12-19T19:35:00"/>
        <d v="2013-12-07T00:40:00"/>
        <d v="2011-01-21T23:51:00"/>
        <d v="2013-12-19T02:02:00"/>
        <d v="2013-07-17T22:40:00"/>
        <d v="2013-12-19T05:52:00"/>
        <d v="2013-10-08T18:33:00"/>
        <d v="2013-11-29T00:50:00"/>
        <d v="2013-12-19T05:30:00"/>
        <d v="2013-01-08T04:24:00"/>
        <d v="2013-12-11T22:37:00"/>
        <d v="2013-12-12T23:20:00"/>
        <d v="2013-10-25T23:49:00"/>
        <d v="2013-11-02T01:22:00"/>
        <d v="2013-11-14T03:59:00"/>
        <d v="2013-12-20T01:35:00"/>
        <d v="2012-12-12T18:52:00"/>
        <d v="2012-08-15T02:17:00"/>
        <d v="2013-11-18T18:18:00"/>
        <d v="2013-11-25T17:43:00"/>
        <d v="2012-02-28T07:22:00"/>
        <d v="2013-02-24T11:55:00"/>
        <d v="2013-07-17T22:36:00"/>
        <d v="2012-03-14T20:41:00"/>
        <d v="2013-02-07T00:31:00"/>
        <d v="2013-03-05T21:31:00"/>
        <d v="2012-12-15T02:29:00"/>
        <d v="2012-07-19T22:24:00"/>
        <d v="2013-01-09T17:56:00"/>
        <d v="2012-01-10T03:52:00"/>
        <d v="2012-07-31T22:05:00"/>
        <d v="2013-10-08T04:08:00"/>
        <d v="2013-12-20T14:34:00"/>
        <d v="2013-12-07T03:36:00"/>
        <d v="2013-10-23T21:52:00"/>
        <d v="2013-12-12T00:03:00"/>
        <d v="2013-08-02T06:44:00"/>
        <d v="2013-11-12T22:13:00"/>
        <d v="2013-12-04T08:20:00"/>
        <d v="2013-12-17T15:32:00"/>
        <d v="2013-12-20T00:53:00"/>
        <d v="2013-12-19T20:24:00"/>
        <d v="2013-12-09T20:42:00"/>
        <d v="2013-01-17T11:36:00"/>
        <d v="2013-12-17T14:33:00"/>
        <d v="2013-12-18T02:18:00"/>
        <d v="2013-11-22T23:14:00"/>
        <d v="2013-12-20T14:33:00"/>
        <d v="2013-11-19T00:56:00"/>
        <d v="2013-12-20T05:33:00"/>
        <d v="2013-01-10T07:53:00"/>
        <d v="2013-12-18T01:01:00"/>
        <d v="2013-12-13T17:09:00"/>
        <d v="2013-03-20T05:47:00"/>
        <d v="2006-11-22T22:03:00"/>
        <d v="2013-12-20T22:43:00"/>
        <d v="2013-12-20T05:21:00"/>
        <d v="2013-09-02T13:10:00"/>
        <d v="2013-12-19T04:17:00"/>
        <d v="2012-10-19T19:16:00"/>
        <d v="2012-03-14T01:36:00"/>
        <d v="2013-12-18T01:20:00"/>
        <d v="2013-12-20T21:13:00"/>
        <d v="2013-12-18T07:28:00"/>
        <d v="2007-12-13T17:21:00"/>
        <d v="2013-03-06T03:45:00"/>
        <d v="2010-08-04T09:11:00"/>
        <d v="2013-11-13T21:57:00"/>
        <d v="2013-12-20T05:34:00"/>
        <d v="2009-07-04T21:59:00"/>
        <d v="2013-09-21T05:17:00"/>
        <d v="2013-12-20T04:18:00"/>
        <d v="2013-12-18T17:48:00"/>
        <d v="2013-07-08T17:07:00"/>
        <d v="2013-11-20T21:42:00"/>
        <d v="2013-08-02T07:15:00"/>
        <d v="2009-03-10T01:04:00"/>
        <d v="2013-12-18T04:08:00"/>
        <d v="2013-03-02T09:54:00"/>
        <d v="2013-12-21T04:51:00"/>
        <d v="2013-11-16T08:18:00"/>
        <d v="2008-07-10T05:44:00"/>
        <d v="2013-12-18T22:30:00"/>
        <d v="2013-12-04T17:54:00"/>
        <d v="2013-12-02T17:43:00"/>
        <d v="2010-01-17T02:38:00"/>
        <d v="2011-07-27T19:46:00"/>
        <d v="2012-06-21T20:22:00"/>
        <d v="2008-01-17T01:40:00"/>
        <d v="2013-02-06T06:15:00"/>
        <d v="2013-12-06T13:35:00"/>
        <d v="2013-12-18T16:13:00"/>
        <d v="2012-08-29T20:21:00"/>
        <d v="2006-12-14T08:26:00"/>
        <d v="2013-01-25T16:08:00"/>
        <d v="2013-12-13T21:25:00"/>
        <d v="2013-09-03T07:26:00"/>
        <d v="2012-11-27T07:44:00"/>
        <d v="2011-06-03T02:54:00"/>
        <d v="2013-12-21T00:01:00"/>
        <d v="2012-04-03T19:06:00"/>
        <d v="2014-01-04T18:30:00"/>
        <d v="2013-12-20T05:35:00"/>
        <d v="2013-07-09T19:42:00"/>
        <d v="2013-09-19T02:00:00"/>
        <d v="2013-04-16T03:20:00"/>
        <d v="2013-08-15T01:17:00"/>
        <d v="2011-11-15T16:34:00"/>
        <d v="2013-12-07T05:03:00"/>
        <d v="2013-06-17T20:06:00"/>
        <d v="2013-05-27T20:26:00"/>
        <d v="2012-10-23T02:36:00"/>
        <d v="2013-12-21T01:28:00"/>
        <d v="2013-12-20T03:05:00"/>
        <d v="2013-12-20T04:16:00"/>
        <d v="2013-12-23T05:08:00"/>
        <d v="2013-07-04T16:13:00"/>
        <d v="2013-12-18T19:42:00"/>
        <d v="2013-07-31T22:25:00"/>
        <d v="2013-10-25T03:12:00"/>
        <d v="2013-11-15T01:22:00"/>
        <d v="2012-07-21T06:07:00"/>
        <d v="2010-10-19T20:18:00"/>
        <d v="2012-04-04T21:36:00"/>
        <d v="2013-08-08T17:45:00"/>
        <d v="2013-01-25T23:35:00"/>
        <d v="2013-05-21T20:11:00"/>
        <d v="2013-12-17T21:09:00"/>
        <d v="2014-01-03T01:20:00"/>
        <d v="2014-01-06T20:53:00"/>
        <d v="2014-01-04T01:16:00"/>
        <d v="2013-12-20T11:12:00"/>
        <d v="2013-12-22T06:00:00"/>
        <d v="2012-10-24T02:32:00"/>
        <d v="2013-08-12T21:35:00"/>
        <d v="2009-08-17T20:54:00"/>
        <d v="2013-12-25T05:33:00"/>
        <d v="2009-12-24T00:13:00"/>
        <d v="2013-12-25T21:27:00"/>
        <d v="2013-12-02T19:04:00"/>
        <d v="2011-08-31T18:34:00"/>
        <d v="2013-11-19T16:52:00"/>
        <d v="2014-01-06T22:00:00"/>
        <d v="2013-08-29T22:23:00"/>
        <d v="2014-01-02T20:40:00"/>
        <d v="2013-07-22T20:49:00"/>
        <d v="2013-11-21T19:45:00"/>
        <d v="2013-11-01T16:20:00"/>
        <d v="2013-09-18T15:50:00"/>
        <d v="2013-12-18T03:37:00"/>
        <d v="2012-02-10T09:46:00"/>
        <d v="2013-12-23T23:19:00"/>
        <d v="2013-12-21T00:24:00"/>
        <d v="2012-04-18T01:34:00"/>
        <d v="2011-10-13T21:59:00"/>
        <d v="2014-01-05T04:16:00"/>
        <d v="2013-12-28T01:23:00"/>
        <d v="2013-12-04T20:21:00"/>
        <d v="2012-08-04T13:13:00"/>
        <d v="2013-06-07T17:15:00"/>
        <d v="2014-01-06T18:59:00"/>
        <d v="2013-12-25T13:53:00"/>
        <d v="2012-10-08T20:32:00"/>
        <d v="2010-06-07T21:34:00"/>
        <d v="2012-06-06T05:40:00"/>
        <d v="2013-12-19T14:24:00"/>
        <d v="2013-12-24T19:03:00"/>
        <d v="2013-12-20T09:31:00"/>
        <d v="2013-04-17T05:24:00"/>
        <d v="2013-12-19T04:51:00"/>
        <d v="2013-12-18T17:20:00"/>
        <d v="2013-12-10T09:11:00"/>
        <d v="2013-09-28T02:54:00"/>
        <d v="2013-12-06T21:11:00"/>
        <d v="2013-12-06T18:26:00"/>
        <d v="2011-06-17T04:32:00"/>
        <d v="2013-12-19T01:08:00"/>
        <d v="2013-12-19T06:33:00"/>
        <d v="2013-12-19T05:54:00"/>
        <d v="2013-12-16T20:06:00"/>
        <d v="2013-12-19T01:35:00"/>
        <d v="2013-12-03T19:47:00"/>
        <d v="2013-12-13T21:56:00"/>
        <d v="2013-04-18T03:47:00"/>
        <d v="2013-12-13T05:52:00"/>
        <d v="2013-12-16T20:34:00"/>
        <d v="2013-12-17T03:53:00"/>
        <d v="2013-12-18T02:02:00"/>
        <d v="2010-10-25T17:26:00"/>
        <d v="2013-06-19T11:28:00"/>
        <d v="2010-06-22T14:39:00"/>
        <d v="2013-12-16T17:23:00"/>
        <d v="2013-12-19T03:48:00"/>
        <d v="2010-08-02T21:15:00"/>
        <d v="2013-12-18T16:36:00"/>
        <d v="2013-11-06T06:59:00"/>
        <d v="2013-11-13T02:24:00"/>
        <d v="2013-05-30T15:10:00"/>
        <d v="2013-01-25T07:32:00"/>
        <d v="2013-12-15T11:10:00"/>
        <d v="2013-09-30T22:32:00"/>
        <d v="2013-11-21T01:23:00"/>
        <d v="2013-11-21T01:51:00"/>
        <d v="2010-02-08T05:02:00"/>
        <d v="2013-11-12T17:07:00"/>
        <d v="2013-11-01T16:33:00"/>
        <d v="2013-12-18T10:41:00"/>
        <d v="2013-09-10T00:07:00"/>
        <d v="2013-12-17T01:07:00"/>
        <d v="2013-12-12T20:29:00"/>
        <d v="2013-12-14T01:28:00"/>
        <d v="2013-11-30T00:58:00"/>
        <d v="2013-11-26T21:40:00"/>
        <d v="2013-12-17T12:04:00"/>
        <d v="2013-05-24T00:32:00"/>
        <d v="2013-12-18T18:26:00"/>
        <d v="2013-12-18T23:08:00"/>
        <d v="2013-12-15T15:18:00"/>
        <d v="2013-02-06T23:32:00"/>
        <d v="2012-08-10T15:06:00"/>
        <d v="2019-04-08T14:11:00"/>
        <d v="2019-04-08T08:50:00"/>
        <d v="2019-04-08T18:05:00"/>
        <d v="2019-01-30T00:42:00"/>
        <d v="2017-03-21T16:55:00"/>
        <d v="2018-11-16T15:57:00"/>
        <d v="2020-10-17T17:48:00"/>
        <d v="2020-10-20T19:08:00"/>
        <d v="2020-10-19T16:53:00"/>
        <d v="2019-05-31T07:13:00"/>
        <d v="2020-07-14T11:44:00"/>
        <d v="2020-10-12T15:58:00"/>
        <d v="2020-09-04T12:47:00"/>
        <d v="2020-10-20T16:10:00"/>
        <d v="2020-06-10T22:28:00"/>
        <d v="2020-10-01T10:26:00"/>
        <d v="2019-08-13T07:54:00"/>
        <d v="2020-10-20T18:00:00"/>
        <d v="2020-10-22T18:12:00"/>
        <d v="2020-10-23T20:38:00"/>
        <d v="2020-10-23T00:46:00"/>
        <d v="2020-10-23T08:03:00"/>
        <d v="2020-10-23T22:13:00"/>
        <d v="2020-10-22T21:47:00"/>
        <d v="2020-10-23T03:08:00"/>
        <d v="2020-09-23T07:22:00"/>
        <d v="2020-10-13T07:34:00"/>
        <d v="2020-10-18T13:36:00"/>
        <d v="2020-01-28T14:20:00"/>
        <d v="2020-10-20T08:33:00"/>
        <d v="2020-10-22T18:06:00"/>
        <d v="2020-10-20T16:17:00"/>
        <d v="2020-10-21T15:33:00"/>
        <d v="2020-10-21T15:17:00"/>
        <d v="2020-10-21T17:17:00"/>
        <d v="2020-10-21T21:39:00"/>
        <d v="2020-10-22T11:15:00"/>
        <d v="2020-04-13T20:20:00"/>
        <d v="2020-08-28T02:45:00"/>
        <d v="2020-10-21T15:05:00"/>
        <d v="2020-10-23T10:17:00"/>
        <d v="2020-10-23T04:53:00"/>
        <d v="2018-06-12T20:53:00"/>
        <d v="2020-10-21T21:45:00"/>
        <d v="2024-07-22T15:14:00"/>
        <d v="2024-10-23T19:24:00"/>
        <d v="2024-11-08T15:27:00"/>
        <d v="2024-11-07T18:52:00"/>
        <d v="2024-11-27T12:07:00"/>
        <d v="2024-08-20T08:28:00"/>
        <d v="2023-12-06T09:35:00"/>
        <d v="2024-05-28T07:48:00"/>
        <d v="2024-08-19T11:36:00"/>
        <d v="2024-11-08T21:27:00"/>
        <d v="2024-10-18T12:43:00"/>
        <d v="2024-11-08T15:39:00"/>
        <d v="2024-11-07T10:39:00"/>
        <d v="2024-03-14T16:05:00"/>
        <d v="2024-02-06T17:29:00"/>
        <d v="2024-09-23T03:42:00"/>
        <d v="2024-10-22T07:24:00"/>
        <d v="2024-11-08T12:40:00"/>
        <d v="2024-11-13T10:13:00"/>
        <d v="2024-10-24T10:39:00"/>
        <d v="2024-10-08T16:54:00"/>
        <d v="2024-11-07T18:17:00"/>
        <d v="2021-05-19T07:26:00"/>
        <d v="2019-03-26T11:29:00"/>
        <d v="2024-11-15T15:02:00"/>
        <d v="2024-11-12T14:43:00"/>
        <d v="2024-11-06T10:20:00"/>
        <d v="2023-05-10T09:23:00"/>
        <d v="2024-11-07T16:50:00"/>
        <d v="2024-11-05T10:22:00"/>
        <d v="2024-10-16T06:46:00"/>
        <d v="2024-11-08T06:30:00"/>
        <d v="2023-02-08T01:21:00"/>
        <d v="2024-10-25T12:27:00"/>
        <d v="2024-11-08T09:06:00"/>
        <d v="2024-10-25T19:36:00"/>
        <d v="2024-03-21T20:56:00"/>
        <d v="2024-11-13T18:52:00"/>
        <d v="2024-10-24T11:12:00"/>
        <d v="2024-11-07T07:39:00"/>
        <d v="2024-11-12T21:26:00"/>
        <d v="2024-11-07T09:32:00"/>
        <d v="2024-11-13T11:29:00"/>
        <d v="2024-11-08T18:57:00"/>
        <d v="2024-11-07T07:11:00"/>
        <d v="2024-11-10T20:04:00"/>
        <d v="2024-11-14T00:57:00"/>
        <d v="2024-11-15T13:57:00"/>
        <d v="2024-11-09T05:33:00"/>
        <d v="2024-02-01T16:01:00"/>
        <d v="2024-11-10T15:39:00"/>
        <d v="2024-10-25T20:16:00"/>
        <d v="2024-11-12T09:35:00"/>
        <d v="2023-09-19T06:42:00"/>
        <d v="2024-10-29T04:22:00"/>
        <d v="2024-11-05T03:20:00"/>
        <d v="2024-10-17T02:12:00"/>
        <d v="2023-10-11T13:55:00"/>
        <d v="2024-05-06T14:49:00"/>
        <d v="2024-09-26T17:00:00"/>
        <d v="2024-11-08T14:23:00"/>
        <d v="2024-10-04T08:53:00"/>
        <d v="2024-11-08T10:15:00"/>
        <d v="2024-10-16T08:22:00"/>
        <d v="2024-06-20T13:50:00"/>
        <d v="2024-04-16T12:57:00"/>
        <d v="2024-11-07T15:38:00"/>
        <d v="2024-06-12T11:48:00"/>
        <d v="2024-09-04T07:58:00"/>
        <d v="2024-03-08T12:03:00"/>
        <d v="2024-11-12T16:59:00"/>
        <d v="2023-09-26T12:47:00"/>
        <d v="2024-11-08T11:27:00"/>
        <d v="2024-11-10T11:50:00"/>
        <d v="2024-01-02T18:15:00"/>
        <d v="2024-07-16T12:43:00"/>
        <d v="2023-11-07T13:21:00"/>
        <d v="2024-11-13T10:20:00"/>
        <d v="2024-09-23T23:00:00"/>
        <d v="2024-11-08T13:57:00"/>
        <d v="2024-07-09T18:56:00"/>
        <d v="2024-11-01T11:49:00"/>
        <d v="2024-11-08T21:05:00"/>
        <d v="2024-11-06T20:51:00"/>
        <d v="2024-09-04T14:57:00"/>
        <d v="2024-11-12T19:16:00"/>
        <d v="2024-11-08T17:02:00"/>
        <d v="2024-11-13T15:23:00"/>
        <d v="2023-04-12T08:05:00"/>
        <d v="2024-11-27T08:49:00"/>
        <d v="2024-11-13T13:16:00"/>
        <d v="2024-11-08T20:44:00"/>
        <d v="2023-09-22T13:41:00"/>
        <d v="2023-10-11T13:56:00"/>
        <d v="2024-11-11T14:51:00"/>
        <d v="2024-02-21T10:02:00"/>
        <d v="2024-11-11T15:44:00"/>
        <d v="2024-05-29T20:32:00"/>
        <d v="2024-09-26T14:18:00"/>
        <d v="2024-11-14T18:27:00"/>
        <d v="2024-11-08T20:12:00"/>
        <d v="2024-09-09T15:27:00"/>
        <d v="2024-03-12T10:42:00"/>
        <d v="2024-07-18T16:47:00"/>
        <d v="2018-06-20T18:39:00"/>
        <d v="2022-12-16T15:23:00"/>
        <d v="2024-10-16T07:42:00"/>
        <d v="2024-11-11T15:04:00"/>
        <d v="2024-04-11T13:13:00"/>
        <d v="2024-11-08T06:25:00"/>
        <d v="2023-01-04T15:36:00"/>
        <d v="2024-11-15T11:48:00"/>
        <d v="2024-11-11T12:36:00"/>
        <d v="2024-11-13T13:12:00"/>
        <d v="2024-11-11T17:05:00"/>
        <d v="2024-11-13T15:12:00"/>
        <d v="2024-11-12T10:29:00"/>
        <d v="2023-09-28T19:13:00"/>
        <d v="2024-10-24T11:27:00"/>
        <d v="2024-10-14T15:26:00"/>
        <d v="2024-11-13T08:30:00"/>
        <d v="2024-10-12T01:04:00"/>
        <d v="2024-11-11T14:36:00"/>
        <d v="2024-10-17T08:46:00"/>
        <d v="2024-11-12T11:38:00"/>
        <d v="2024-03-19T14:33:00"/>
        <d v="2024-08-21T08:51:00"/>
        <d v="2024-09-18T18:00:00"/>
        <d v="2024-01-15T09:32:00"/>
        <d v="2024-11-13T05:33:00"/>
        <d v="2024-10-30T11:27:00"/>
        <d v="2024-11-12T10:36:00"/>
        <d v="2024-07-11T15:14:00"/>
        <d v="2024-11-13T04:47:00"/>
        <d v="2021-10-07T11:12:00"/>
        <d v="2024-09-16T10:49:00"/>
        <d v="2024-11-12T09:53:00"/>
        <d v="2024-11-11T16:16:00"/>
        <d v="2024-11-07T20:04:00"/>
        <d v="2024-11-11T20:15:00"/>
        <d v="2024-11-12T09:24:00"/>
        <d v="2024-11-12T14:33:00"/>
        <d v="2024-11-08T21:56:00"/>
        <d v="2024-11-08T23:11:00"/>
        <d v="2024-11-12T12:31:00"/>
        <d v="2024-11-08T01:32:00"/>
        <d v="2024-11-11T16:58:00"/>
        <d v="2024-11-12T13:17:00"/>
        <d v="2024-11-12T13:47:00"/>
        <d v="2024-11-05T19:54:00"/>
        <d v="2024-11-13T06:26:00"/>
        <d v="2024-11-11T18:01:00"/>
        <d v="2024-11-06T19:06:00"/>
        <d v="2024-11-12T22:25:00"/>
        <d v="2024-11-07T14:15:00"/>
        <d v="2024-09-10T01:58:00"/>
        <d v="2024-10-25T16:29:00"/>
        <d v="2024-09-24T07:32:00"/>
        <d v="2024-09-17T15:39:00"/>
        <d v="2024-11-06T16:42:00"/>
        <d v="2024-11-07T18:43:00"/>
        <d v="2024-11-11T18:21:00"/>
        <d v="2024-04-24T10:54:00"/>
        <d v="2024-11-13T15:31:00"/>
        <d v="2024-04-15T09:03:00"/>
        <d v="2024-11-13T09:54:00"/>
        <d v="2024-11-15T15:58:00"/>
        <d v="2024-11-13T17:15:00"/>
        <d v="2024-11-12T16:38:00"/>
        <d v="2024-11-07T14:24:00"/>
        <d v="2024-05-09T11:43:00"/>
        <d v="2024-08-23T08:20:00"/>
        <d v="2022-09-30T06:19:00"/>
        <d v="2024-11-14T11:47:00"/>
        <d v="2024-11-13T16:19:00"/>
        <d v="2024-11-14T11:00:00"/>
        <d v="2024-11-14T02:17:00"/>
        <d v="2024-11-27T14:45:00"/>
        <d v="2024-09-20T07:57:00"/>
        <d v="2024-11-08T14:29:00"/>
        <d v="2023-07-07T16:48:00"/>
        <d v="2024-11-13T19:56:00"/>
        <d v="2024-11-13T17:13:00"/>
        <d v="2024-11-07T12:42:00"/>
        <d v="2023-07-20T14:17:00"/>
        <d v="2021-08-27T05:34:00"/>
        <d v="2024-11-08T21:34:00"/>
        <d v="2024-11-08T16:31:00"/>
        <d v="2024-06-19T06:34:00"/>
        <d v="2024-11-04T21:03:00"/>
        <d v="2024-11-14T13:58:00"/>
        <d v="2024-11-15T15:56:00"/>
        <d v="2024-11-15T16:51:00"/>
        <d v="2024-11-13T12:25:00"/>
        <d v="2024-10-21T10:01:00"/>
        <d v="2024-10-23T08:18:00"/>
        <d v="2024-11-08T16:44:00"/>
        <d v="2024-11-14T19:33:00"/>
        <d v="2024-04-28T01:56:00"/>
        <d v="2024-08-02T20:19:00"/>
        <d v="2024-11-12T20:33:00"/>
        <d v="2024-11-14T18:07:00"/>
        <d v="2024-11-13T15:40:00"/>
        <d v="2021-05-13T09:32:00"/>
        <d v="2024-11-06T15:13:00"/>
        <d v="2024-11-06T12:18:00"/>
        <d v="2024-11-15T03:30:00"/>
        <d v="2024-11-05T07:39:00"/>
        <d v="2024-11-13T19:42:00"/>
        <d v="2024-11-13T18:01:00"/>
        <d v="2024-11-14T11:16:00"/>
        <d v="2024-08-21T16:32:00"/>
        <d v="2024-11-13T11:01:00"/>
        <d v="2024-11-14T19:18:00"/>
        <d v="2023-12-08T03:12:00"/>
        <d v="2024-05-29T23:28:00"/>
        <d v="2020-09-17T08:12:00"/>
        <d v="2023-07-17T19:37:00"/>
        <d v="2024-11-06T06:09:00"/>
        <d v="2024-11-14T11:09:00"/>
        <d v="2024-11-08T12:14:00"/>
        <d v="2024-11-11T14:18:00"/>
        <d v="2024-11-05T23:44:00"/>
        <d v="2024-11-12T10:19:00"/>
        <d v="2024-11-14T17:52:00"/>
        <d v="2024-10-22T21:54:00"/>
        <d v="2024-11-11T12:37:00"/>
        <d v="2024-11-14T14:41:00"/>
        <d v="2024-09-13T16:36:00"/>
        <d v="2023-11-02T12:59:00"/>
        <d v="2024-11-14T10:52:00"/>
        <d v="2024-04-17T10:50:00"/>
        <d v="2024-11-15T10:39:00"/>
        <d v="2024-11-14T14:33:00"/>
        <d v="2024-03-12T10:57:00"/>
        <d v="2024-02-26T09:30:00"/>
        <d v="2024-10-24T10:59:00"/>
        <d v="2024-11-12T19:41:00"/>
        <d v="2013-09-20T05:05:00"/>
        <d v="2024-10-21T18:21:00"/>
        <d v="2024-09-12T15:45:00"/>
        <d v="2024-09-17T13:03:00"/>
        <d v="2024-11-13T17:37:00"/>
        <d v="2024-11-08T15:07:00"/>
        <d v="2024-10-30T20:19:00"/>
        <d v="2022-08-04T15:03:00"/>
        <d v="2018-11-16T15:57:31"/>
        <d v="2020-09-18T09:31:55"/>
        <d v="2021-12-22T17:42:16"/>
        <d v="2017-04-10T12:13:02"/>
        <d v="2021-11-24T15:05:19"/>
        <d v="2020-02-24T18:13:05"/>
        <d v="2019-01-09T16:12:47"/>
        <d v="2017-11-28T11:32:55"/>
        <d v="2018-09-01T13:08:22"/>
        <d v="2018-09-01T18:07:45"/>
        <d v="2018-09-17T21:24:47"/>
        <d v="2010-06-21T23:39:33"/>
        <d v="2010-08-02T06:15:12"/>
        <d v="2018-10-24T22:53:54"/>
        <d v="2019-02-15T09:34:58"/>
        <d v="2021-09-23T07:44:35"/>
        <d v="2010-02-07T13:02:07"/>
        <d v="2015-08-20T22:42:35"/>
        <d v="2017-03-16T20:49:14"/>
        <d v="2013-05-30T00:10:28"/>
        <d v="2016-02-05T21:34:07"/>
        <d v="2013-01-24T15:32:44"/>
        <d v="2014-12-04T00:03:23"/>
        <d v="2016-03-21T18:25:42"/>
        <d v="2012-08-10T00:06:06"/>
        <d v="2021-09-20T07:42:32"/>
        <d v="2019-03-01T02:34:03"/>
        <d v="2011-06-16T13:32:22"/>
        <d v="2010-10-25T02:26:30"/>
        <d v="2020-07-02T14:02:59"/>
        <d v="2016-02-05T21:26:08"/>
        <d v="2018-05-17T03:39:59"/>
        <d v="2019-01-14T20:15:46"/>
        <d v="2021-06-21T17:58:44"/>
        <d v="2021-09-28T16:52:48"/>
        <d v="2017-04-10T11:02:55"/>
        <d v="2018-01-22T10:09:00"/>
        <d v="2020-12-09T15:54:35"/>
        <d v="2020-12-28T16:05:47"/>
        <d v="2020-12-19T09:10:56"/>
        <d v="2020-12-25T08:37:20"/>
        <d v="2020-12-09T15:54:30"/>
        <d v="2020-12-29T05:16:47"/>
        <d v="2020-12-29T08:57:29"/>
        <d v="2020-12-30T10:48:18"/>
        <d v="2020-12-11T01:01:58"/>
        <d v="2020-12-29T12:39:41"/>
        <d v="2021-01-14T21:15:24"/>
        <d v="2020-12-30T00:06:53"/>
        <d v="2020-12-31T10:15:21"/>
        <d v="2017-10-27T05:58:45"/>
        <d v="2019-12-16T09:37:43"/>
        <d v="2014-12-08T14:26:59"/>
        <d v="2020-04-30T20:52:14"/>
        <d v="2022-01-04T11:45:47"/>
        <d v="2022-01-04T12:19:07"/>
        <d v="2021-10-28T20:45:56"/>
        <d v="2020-02-14T02:55:12"/>
        <d v="2021-05-21T12:23:44"/>
        <d v="2021-11-13T08:57:54"/>
        <d v="2019-12-26T23:19:20"/>
        <d v="2012-12-07T05:45:16"/>
        <d v="2018-09-06T13:30:18"/>
        <d v="2019-07-09T05:01:50"/>
        <d v="2020-02-28T21:08:47"/>
        <d v="2012-11-28T07:47:54"/>
        <d v="2015-01-08T20:12:31"/>
        <d v="2021-08-30T10:24:11"/>
        <d v="2022-01-05T20:17:21"/>
        <d v="2015-07-21T09:11:38"/>
        <d v="2021-03-04T04:56:01"/>
        <d v="2019-07-22T07:26:06"/>
        <d v="2014-06-27T04:04:26"/>
        <d v="2018-03-02T09:28:18"/>
        <d v="2019-07-22T05:57:42"/>
        <d v="2018-03-02T09:26:48"/>
        <d v="2018-03-02T09:27:20"/>
        <d v="2020-02-26T00:03:13"/>
        <d v="2021-10-04T09:11:22"/>
        <d v="2017-06-07T23:19:33"/>
        <d v="2021-01-31T22:02:30"/>
        <d v="2021-12-03T20:42:54"/>
        <d v="2016-08-21T14:27:26"/>
        <d v="2021-10-19T11:16:50"/>
        <d v="2021-09-10T11:12:33"/>
        <d v="2021-12-10T16:24:43"/>
        <d v="2021-12-06T15:29:46"/>
        <d v="2021-12-14T13:51:05"/>
        <d v="2021-06-08T21:03:24"/>
        <d v="2021-12-24T11:27:58"/>
        <d v="2022-01-03T15:28:44"/>
        <d v="2021-12-14T19:43:00"/>
        <d v="2021-11-30T13:09:36"/>
        <d v="2021-07-20T15:45:27"/>
        <d v="2021-12-15T13:30:37"/>
        <d v="2021-10-05T15:51:48"/>
        <d v="2021-11-29T19:11:59"/>
        <d v="2022-01-04T17:24:08"/>
        <d v="2017-08-23T12:06:54"/>
        <d v="2021-01-04T12:53:11"/>
        <d v="2022-01-04T17:47:45"/>
        <d v="2021-12-02T15:46:43"/>
        <d v="2021-12-22T08:57:41"/>
        <d v="2021-12-21T01:20:26"/>
        <d v="2022-01-04T11:01:59"/>
        <d v="2021-12-07T09:12:40"/>
        <d v="2021-12-14T18:03:34"/>
        <d v="2021-12-30T06:46:08"/>
        <d v="2021-12-21T16:29:46"/>
        <d v="2022-01-03T08:42:57"/>
        <d v="2020-10-08T04:12:59"/>
        <d v="2021-09-29T08:08:12"/>
        <d v="2021-02-08T10:55:48"/>
        <d v="2020-10-07T11:59:31"/>
        <d v="2021-03-10T11:31:33"/>
        <d v="2020-09-17T08:12:56"/>
        <d v="2021-10-29T13:13:49"/>
        <d v="2021-12-15T06:10:12"/>
        <d v="2021-09-28T14:57:46"/>
        <d v="2021-12-22T15:16:51"/>
        <d v="2022-01-04T09:42:56"/>
        <d v="2022-01-04T16:42:35"/>
        <d v="2012-01-12T18:46:01"/>
        <d v="2021-02-16T09:48:16"/>
        <d v="2021-12-23T06:47:38"/>
        <d v="2021-05-25T14:08:04"/>
        <d v="2021-05-13T09:32:01"/>
        <d v="2021-12-27T14:06:56"/>
        <d v="2021-11-24T14:17:12"/>
        <d v="2021-12-20T15:34:55"/>
        <d v="2021-02-28T16:47:11"/>
        <d v="2021-12-06T11:17:35"/>
        <d v="2022-01-04T10:07:06"/>
        <d v="2021-12-17T14:59:18"/>
        <d v="2021-08-16T17:31:36"/>
        <d v="2021-12-16T17:47:53"/>
        <d v="2022-01-04T19:24:13"/>
        <d v="2021-06-22T21:08:39"/>
        <d v="2020-02-20T10:44:57"/>
        <d v="2021-08-27T05:34:08"/>
        <d v="2022-01-04T19:19:27"/>
        <d v="2021-12-30T10:28:29"/>
        <d v="2021-01-08T06:41:40"/>
        <d v="2021-08-23T16:37:43"/>
        <d v="2022-01-04T16:48:52"/>
        <d v="2021-12-17T19:48:42"/>
        <d v="2022-01-04T18:14:32"/>
        <d v="2022-01-04T18:29:00"/>
        <d v="2020-06-02T00:55:55"/>
        <d v="2022-01-04T16:35:31"/>
        <d v="2022-01-03T13:38:25"/>
        <d v="2021-12-20T10:54:14"/>
        <d v="2021-12-24T14:54:03"/>
        <d v="2022-01-03T15:55:23"/>
        <d v="2022-01-04T10:44:05"/>
        <d v="2021-09-01T10:24:13"/>
        <d v="2021-12-16T19:01:15"/>
        <d v="2021-12-23T15:37:38"/>
        <d v="2021-12-21T10:15:49"/>
        <d v="2022-01-04T10:23:59"/>
        <d v="2022-01-03T22:06:48"/>
        <d v="2021-12-22T18:05:18"/>
        <d v="2022-01-04T17:08:45"/>
        <d v="2022-01-04T10:21:04"/>
        <d v="2022-01-04T16:52:21"/>
        <d v="2022-01-04T10:50:19"/>
        <d v="2021-12-13T16:07:47"/>
        <d v="2022-01-04T13:43:44"/>
        <d v="2021-11-26T12:28:38"/>
        <d v="2022-01-04T19:51:48"/>
        <d v="2021-12-20T09:21:58"/>
        <d v="2022-01-04T15:30:39"/>
        <d v="2021-07-02T19:56:47"/>
        <d v="2021-10-07T11:12:26"/>
        <d v="2022-01-04T14:45:25"/>
        <d v="2021-11-24T22:00:31"/>
        <d v="2021-04-22T15:52:57"/>
        <d v="2021-12-15T14:12:43"/>
        <d v="2022-01-04T13:35:24"/>
        <d v="2021-12-24T00:17:35"/>
        <d v="2018-02-13T09:39:42"/>
        <d v="2021-12-21T19:43:11"/>
        <d v="2021-09-13T22:18:08"/>
        <d v="2021-11-09T07:36:44"/>
        <d v="2022-01-04T10:35:03"/>
        <d v="2022-01-04T19:13:36"/>
        <d v="2021-12-29T18:33:14"/>
        <d v="2022-01-04T15:39:21"/>
        <d v="2022-01-04T18:32:01"/>
        <d v="2021-12-21T07:47:58"/>
        <d v="2022-01-04T14:26:34"/>
        <d v="2022-01-04T12:05:31"/>
        <d v="2021-12-15T16:52:46"/>
        <d v="2022-01-04T08:39:27"/>
        <d v="2021-12-24T08:20:46"/>
        <d v="2021-08-09T11:58:30"/>
        <d v="2020-11-22T19:25:43"/>
        <d v="2021-05-11T03:53:44"/>
        <d v="2021-04-12T13:17:34"/>
        <d v="2022-01-04T09:59:26"/>
        <d v="2020-11-30T09:49:10"/>
        <d v="2018-06-20T18:39:13"/>
        <d v="2021-08-20T09:06:39"/>
        <d v="2021-08-03T06:42:19"/>
        <d v="2021-12-16T20:01:57"/>
        <d v="2021-11-29T17:02:03"/>
        <d v="2021-12-30T12:28:31"/>
        <d v="2013-01-25T03:08:32"/>
        <d v="2021-05-19T09:04:26"/>
        <d v="2021-12-20T11:58:13"/>
        <d v="2021-09-22T15:42:42"/>
        <d v="2022-01-04T06:05:49"/>
        <d v="2022-01-04T13:46:38"/>
        <d v="2021-12-21T15:55:47"/>
        <d v="2019-06-05T09:09:11"/>
        <d v="2020-03-24T01:38:51"/>
        <d v="2020-11-02T12:10:47"/>
        <d v="2019-02-21T23:11:07"/>
        <d v="2022-01-04T17:23:41"/>
        <d v="2022-01-04T10:48:56"/>
        <d v="2021-12-07T15:07:51"/>
        <d v="2021-10-12T15:53:51"/>
        <d v="2021-09-10T07:59:06"/>
        <d v="2021-12-21T14:18:37"/>
        <d v="2022-01-04T14:44:36"/>
        <d v="2022-01-04T19:52:04"/>
        <d v="2021-12-23T13:50:59"/>
        <d v="2020-05-27T09:12:13"/>
        <d v="2021-11-29T11:34:32"/>
        <d v="2022-01-04T15:00:44"/>
        <d v="2021-12-16T18:34:41"/>
        <d v="2021-12-31T10:01:25"/>
        <d v="2022-01-04T13:16:17"/>
        <d v="2021-09-06T06:52:44"/>
        <d v="2021-12-21T08:15:27"/>
        <d v="2021-11-04T19:09:53"/>
        <d v="2020-06-26T04:55:50"/>
        <d v="2022-01-03T07:57:47"/>
        <d v="2020-10-09T13:42:54"/>
        <d v="2019-11-20T16:34:16"/>
        <d v="2021-11-24T07:54:31"/>
        <d v="2021-07-27T15:46:25"/>
        <d v="2021-10-29T21:40:47"/>
        <d v="2022-01-04T10:43:19"/>
        <d v="2022-01-04T17:30:08"/>
        <d v="2022-01-04T11:00:33"/>
        <d v="2021-12-17T13:23:48"/>
        <d v="2022-01-04T11:00:17"/>
        <d v="2022-01-04T16:55:26"/>
        <d v="2021-12-03T15:45:54"/>
        <d v="2022-01-04T17:28:30"/>
        <d v="2015-09-10T03:16:49"/>
        <d v="2022-01-04T21:26:25"/>
        <d v="2022-01-04T21:19:47"/>
        <d v="2020-11-04T11:43:54"/>
        <d v="2021-12-18T15:13:48"/>
        <d v="2022-01-04T15:07:12"/>
        <d v="2021-08-25T09:10:01"/>
        <d v="2021-02-03T23:44:40"/>
        <d v="2021-12-15T14:28:21"/>
        <d v="2022-01-04T19:37:31"/>
        <d v="2022-01-04T17:23:56"/>
        <d v="2021-12-22T23:49:30"/>
        <d v="2020-11-03T11:40:42"/>
        <d v="2022-01-04T13:27:17"/>
        <d v="2022-01-04T20:53:48"/>
        <d v="2022-01-03T14:14:39"/>
        <d v="2022-01-03T18:32:39"/>
        <d v="2022-01-04T19:33:51"/>
        <d v="2021-12-23T12:23:35"/>
        <d v="2021-12-20T17:20:14"/>
        <d v="2021-12-09T13:29:45"/>
        <d v="2021-11-03T15:44:27"/>
        <d v="2022-01-04T15:29:04"/>
        <d v="2021-12-20T14:47:37"/>
        <d v="2021-09-01T11:41:22"/>
        <d v="2021-10-20T12:56:52"/>
        <d v="2021-04-22T11:02:44"/>
        <d v="2021-05-19T07:26:48"/>
        <d v="2022-01-04T17:28:35"/>
        <d v="2021-01-07T14:19:16"/>
        <d v="2021-11-25T13:28:30"/>
        <d v="2022-01-04T12:54:17"/>
        <d v="2021-12-21T16:09:03"/>
        <d v="2021-02-28T16:45:06"/>
        <d v="2013-09-20T05:05:53"/>
        <d v="2021-12-14T14:27:26"/>
        <d v="2021-12-15T15:54:17"/>
        <d v="2021-08-20T12:44:08"/>
        <d v="2021-12-22T06:09:12"/>
        <d v="2020-11-17T21:40:29"/>
        <d v="2021-12-21T17:12:07"/>
        <d v="2021-12-17T12:05:04"/>
        <d v="2021-12-20T19:00:15"/>
        <d v="2021-12-28T07:06:35"/>
        <d v="2021-03-08T08:21:21"/>
        <d v="2021-05-05T15:23:45"/>
        <d v="2022-01-04T14:34:43"/>
        <d v="2022-01-04T15:27:09"/>
        <d v="2022-01-04T08:51:51"/>
        <d v="2021-05-12T20:56:38"/>
        <d v="2021-08-23T15:45:50"/>
        <d v="2022-01-04T15:02:49"/>
        <d v="2021-10-26T05:11:30"/>
        <d v="2022-01-04T14:10:43"/>
        <d v="2017-01-27T16:12:04"/>
        <d v="2021-12-20T19:32:24"/>
        <d v="2021-12-15T09:09:07"/>
        <d v="2022-01-03T15:42:46"/>
        <d v="2022-01-04T15:32:16"/>
        <d v="2022-01-04T17:02:39"/>
        <d v="2021-12-10T15:20:33"/>
        <d v="2022-01-04T08:32:54"/>
        <d v="2022-01-04T12:46:12"/>
        <d v="2021-12-30T08:24:41"/>
        <d v="2022-01-04T17:36:10"/>
        <d v="2022-01-04T13:56:42"/>
        <d v="2021-12-31T14:15:41"/>
        <d v="2021-12-09T13:03:47"/>
        <d v="2022-01-04T04:53:13"/>
        <d v="2021-12-21T13:52:09"/>
        <d v="2021-12-30T08:27:47"/>
        <d v="2021-12-27T19:25:25"/>
        <d v="2021-12-14T11:39:37"/>
        <d v="2022-01-04T13:59:54"/>
        <d v="2021-12-21T18:59:19"/>
        <d v="2022-01-04T15:38:24"/>
        <d v="2022-01-04T12:00:16"/>
        <d v="2022-01-04T15:57:14"/>
        <d v="2022-01-04T15:32:23"/>
        <d v="2022-01-04T16:00:15"/>
        <d v="2022-01-04T15:57:18"/>
        <d v="2021-12-21T14:52:41"/>
        <d v="2022-01-03T16:42:34"/>
        <d v="2022-01-04T15:44:37"/>
        <d v="2021-12-16T17:10:42"/>
        <d v="2022-01-04T15:57:11"/>
        <d v="2022-01-04T16:04:50"/>
        <d v="2022-01-04T15:56:43"/>
        <d v="2022-01-04T15:51:11"/>
        <d v="2022-01-04T16:05:24"/>
        <d v="2021-10-29T18:47:40"/>
        <d v="2022-01-04T15:57:06"/>
        <d v="2022-01-04T16:58:30"/>
        <d v="2022-01-04T16:08:10"/>
        <d v="2022-01-04T15:57:04"/>
        <d v="2022-01-04T14:22:53"/>
        <d v="2022-01-05T04:29:23"/>
        <d v="2022-01-05T07:45:38"/>
        <d v="2022-01-05T02:56:55"/>
        <d v="2022-01-04T16:49:33"/>
        <d v="2020-04-20T16:46:38"/>
        <d v="2022-01-05T08:00:38"/>
        <d v="2022-01-04T21:03:31"/>
        <d v="2021-04-23T08:10:13"/>
        <d v="2020-10-16T00:08:43"/>
        <d v="2021-03-04T13:29:38"/>
        <d v="2021-04-22T15:20:24"/>
        <d v="2021-04-22T23:17:42"/>
        <d v="2021-01-19T14:38:48"/>
        <d v="2021-01-12T15:34:13"/>
        <d v="2021-01-21T16:28:58"/>
        <d v="2021-01-26T12:55:41"/>
        <d v="2021-01-05T10:50:39"/>
        <d v="2021-01-26T10:21:35"/>
        <d v="2021-01-25T23:18:41"/>
        <d v="2021-01-25T21:50:27"/>
        <d v="2020-12-29T17:51:33"/>
        <d v="2021-01-18T11:38:50"/>
        <d v="2021-12-19T17:49:03"/>
        <d v="2013-07-16T00:22:00"/>
        <d v="2021-09-22T01:34:21"/>
        <d v="2019-07-01T06:59:41"/>
        <d v="2021-06-16T19:52:26"/>
        <d v="2018-07-17T06:44:53"/>
        <d v="2021-05-04T01:07:40"/>
        <d v="2021-12-13T05:04:16"/>
        <d v="2013-09-10T20:59:28"/>
        <d v="2021-10-25T02:13:22"/>
        <d v="2012-04-16T11:22:36"/>
        <d v="2021-11-25T00:00:37"/>
        <d v="2020-12-15T18:43:59"/>
        <d v="2021-11-22T17:42:50"/>
        <d v="2021-04-14T10:14:13"/>
        <d v="2021-01-28T06:11:50"/>
        <d v="2021-09-27T02:48:46"/>
        <d v="2020-08-20T20:13:20"/>
        <d v="2020-05-12T21:43:43"/>
        <d v="2015-06-02T04:22:11"/>
        <d v="2021-12-17T09:43:56"/>
        <d v="2021-12-23T06:21:26"/>
        <d v="2015-06-02T04:22:12"/>
        <d v="2020-11-24T02:16:47"/>
        <d v="2016-10-07T03:17:35"/>
        <d v="2021-06-02T00:27:33"/>
        <d v="2020-06-19T15:28:21"/>
        <d v="2020-07-05T17:21:00"/>
        <d v="2020-01-30T11:07:16"/>
        <d v="2021-09-22T01:34:11"/>
        <d v="2020-09-21T18:07:48"/>
        <d v="2021-09-01T04:34:54"/>
        <d v="2021-11-05T05:22:44"/>
        <d v="2020-05-27T21:51:49"/>
        <d v="2020-07-29T18:56:30"/>
        <d v="2021-12-21T08:25:10"/>
        <d v="2019-10-10T01:39:10"/>
        <d v="2020-09-15T07:23:46"/>
        <d v="2020-05-29T04:13:54"/>
        <d v="2021-03-23T08:03:45"/>
        <d v="2021-12-16T16:13:10"/>
        <d v="2022-01-04T01:44:25"/>
        <d v="2018-04-11T00:04:48"/>
        <d v="2019-03-25T05:46:44"/>
        <d v="2021-11-15T18:11:35"/>
        <d v="2016-10-24T22:42:41"/>
        <d v="2019-11-19T17:03:16"/>
        <d v="2020-05-20T04:47:52"/>
        <d v="2020-03-16T17:25:55"/>
        <d v="2021-11-28T21:52:56"/>
        <d v="2021-11-15T09:20:55"/>
        <d v="2018-01-23T00:57:21"/>
        <d v="2014-11-27T21:20:06"/>
        <d v="2021-07-27T11:15:05"/>
        <d v="2021-11-22T17:50:58"/>
        <d v="2021-08-17T04:08:35"/>
        <d v="2021-12-15T07:15:25"/>
        <d v="2021-12-23T21:02:32"/>
        <d v="2020-05-15T00:02:08"/>
        <d v="2021-04-18T20:06:29"/>
        <d v="2020-06-23T01:06:30"/>
        <d v="2021-11-23T08:22:05"/>
        <d v="2021-12-14T03:56:46"/>
        <d v="2021-12-13T08:21:34"/>
        <d v="2021-12-17T15:16:10"/>
        <d v="2021-10-21T05:09:25"/>
        <d v="2020-11-15T12:50:44"/>
        <d v="2021-12-23T05:46:07"/>
        <d v="2021-11-24T18:44:13"/>
        <d v="2021-12-30T03:01:22"/>
        <d v="2021-02-08T18:07:59"/>
        <d v="2019-04-23T21:42:05"/>
        <d v="2015-06-02T04:24:52"/>
        <d v="2021-12-12T21:14:52"/>
        <d v="2021-12-13T18:18:07"/>
        <d v="2022-01-04T09:13:21"/>
        <d v="2022-01-04T04:34:57"/>
        <d v="2020-05-27T08:23:34"/>
        <d v="2021-11-08T00:39:20"/>
        <d v="2022-01-05T01:21:31"/>
        <d v="2021-12-30T19:52:06"/>
        <d v="2022-01-04T10:17:46"/>
        <d v="2022-01-04T19:50:34"/>
        <d v="2022-01-05T07:34:03"/>
        <d v="2022-01-05T06:32:20"/>
        <d v="2022-01-05T05:10:58"/>
        <d v="2022-01-05T10:02:27"/>
        <d v="2022-01-04T22:39:29"/>
        <d v="2022-01-04T07:49:07"/>
        <d v="2022-01-05T06:38:10"/>
        <d v="2022-01-04T06:32:18"/>
        <d v="2021-11-17T09:03:29"/>
        <d v="2021-12-30T18:35:30"/>
        <d v="2021-12-09T17:33:38"/>
        <d v="2022-01-04T19:49:53"/>
        <d v="2022-01-05T11:56:30"/>
        <d v="2019-08-13T06:54:10"/>
        <d v="2022-01-04T05:30:08"/>
        <d v="2022-01-05T14:37:58"/>
        <d v="2022-01-04T18:18:57"/>
        <d v="2022-01-05T13:14:17"/>
        <d v="2022-01-03T21:07:55"/>
        <d v="2022-01-05T13:48:31"/>
        <d v="2021-05-25T10:31:35"/>
        <d v="2022-01-04T08:35:53"/>
        <d v="2021-11-25T09:17:15"/>
        <d v="2018-05-06T15:26:49"/>
        <d v="2021-12-21T09:48:57"/>
        <d v="2021-11-12T14:18:36"/>
        <d v="2021-12-23T19:25:20"/>
        <d v="2021-12-06T16:42:13"/>
        <d v="2021-10-12T14:55:49"/>
        <d v="2022-01-03T23:36:18"/>
        <d v="2021-12-20T12:19:13"/>
        <d v="2020-02-11T15:35:10"/>
        <d v="2021-05-24T20:22:14"/>
        <d v="2020-12-18T18:07:59"/>
        <d v="2021-11-07T02:07:16"/>
        <d v="2020-11-25T00:58:42"/>
        <d v="2019-09-18T15:33:13"/>
        <d v="2020-10-26T13:25:05"/>
        <d v="2021-08-27T13:39:13"/>
        <d v="2020-10-09T07:18:47"/>
        <d v="2021-09-03T13:09:07"/>
        <d v="2021-08-26T14:43:53"/>
        <d v="2021-05-23T16:17:12"/>
        <d v="2020-05-26T18:42:02"/>
        <d v="2021-09-14T08:25:46"/>
        <d v="2021-03-30T09:58:53"/>
        <d v="2021-02-04T09:49:10"/>
        <d v="2021-08-20T10:18:15"/>
        <d v="2021-01-14T19:26:47"/>
        <d v="2021-12-16T16:17:39"/>
        <d v="2020-09-12T07:49:21"/>
        <d v="2020-03-26T21:38:01"/>
        <d v="2021-12-27T13:40:20"/>
        <d v="2022-01-03T14:50:04"/>
        <d v="2020-12-03T20:57:03"/>
        <d v="2022-01-05T02:02:36"/>
        <d v="2022-01-05T10:38:40"/>
        <d v="2022-01-01T23:21:30"/>
        <d v="2022-01-05T14:13:13"/>
        <d v="2014-04-11T03:48:28"/>
        <d v="2021-05-04T15:25:28"/>
        <d v="2013-09-01T23:23:51"/>
        <d v="2021-02-16T10:54:35"/>
        <d v="2022-01-02T21:54:27"/>
        <d v="2021-12-23T14:31:15"/>
        <d v="2021-02-16T01:14:10"/>
        <d v="2021-12-27T12:39:06"/>
        <d v="2021-12-20T19:17:45"/>
        <d v="2021-10-20T06:38:46"/>
        <d v="2008-05-01T15:51:12"/>
        <d v="2016-11-10T08:37:10"/>
        <d v="2021-11-29T10:00:17"/>
        <d v="2021-12-30T12:32:57"/>
        <d v="2021-11-18T09:08:53"/>
        <d v="2009-04-17T15:35:21"/>
        <d v="2010-06-11T12:16:08"/>
        <d v="2016-02-26T13:01:49"/>
        <d v="2021-06-07T08:56:16"/>
        <d v="2018-04-05T12:44:10"/>
        <d v="2016-11-08T13:30:21"/>
        <d v="2021-12-30T10:59:39"/>
        <d v="2015-03-13T21:41:38"/>
        <d v="2021-12-09T23:40:40"/>
        <d v="2021-04-19T15:44:52"/>
        <d v="2021-10-19T00:07:47"/>
        <d v="2017-07-26T09:29:46"/>
        <d v="2021-12-26T17:54:59"/>
        <d v="2020-01-02T11:15:18"/>
        <d v="2021-02-05T19:26:01"/>
        <d v="2021-12-27T21:28:45"/>
        <d v="2021-12-23T03:49:11"/>
        <d v="2021-12-25T20:21:58"/>
        <d v="2021-09-14T14:38:00"/>
        <d v="2021-08-09T12:16:50"/>
        <d v="2021-10-11T09:55:39"/>
        <d v="2022-01-05T14:00:34"/>
        <d v="2022-01-03T14:50:10"/>
        <d v="2020-01-21T20:02:55"/>
        <d v="2020-03-18T12:59:01"/>
        <d v="2015-01-15T03:56:51"/>
        <d v="2021-07-12T04:58:49"/>
        <d v="2017-01-06T16:53:04"/>
        <d v="2021-02-11T03:27:19"/>
        <d v="2021-10-18T06:36:23"/>
        <d v="2013-10-01T15:18:51"/>
        <d v="2021-05-14T17:30:56"/>
        <d v="2020-12-15T08:06:56"/>
        <d v="2006-10-08T21:09:01"/>
        <d v="2021-11-25T11:59:17"/>
        <d v="2021-06-14T04:17:57"/>
        <d v="2022-01-05T15:41:23"/>
        <d v="2021-09-15T09:53:10"/>
        <d v="2021-12-16T17:07:49"/>
        <d v="2021-09-15T06:14:51"/>
        <d v="2022-01-04T21:54:23"/>
        <d v="2019-04-26T21:18:11"/>
        <d v="2022-01-05T12:50:18"/>
        <d v="2022-01-04T16:01:30"/>
        <d v="2022-01-04T18:03:07"/>
        <d v="2021-09-07T20:41:29"/>
        <d v="2021-12-21T17:54:37"/>
        <d v="2017-08-28T16:03:07"/>
        <d v="2020-01-27T06:53:50"/>
        <d v="2012-01-12T21:33:24"/>
        <d v="2021-12-12T02:25:41"/>
        <d v="2020-11-29T15:26:55"/>
        <d v="2021-03-18T13:31:11"/>
        <d v="2021-12-31T19:17:11"/>
        <d v="2021-12-27T15:36:27"/>
        <d v="2021-02-05T18:43:18"/>
        <d v="2022-01-04T06:57:53"/>
        <d v="2022-01-02T13:39:28"/>
        <d v="2022-01-04T04:13:13"/>
        <d v="2020-11-11T20:03:35"/>
        <d v="2022-01-05T08:33:47"/>
        <d v="2016-10-27T08:54:57"/>
        <d v="2018-08-27T11:46:48"/>
        <d v="2022-01-04T22:07:24"/>
        <d v="2011-08-21T16:59:58"/>
        <d v="2019-09-25T01:28:58"/>
        <d v="2013-06-13T05:35:01"/>
        <d v="2021-12-20T22:25:46"/>
        <d v="2019-04-14T02:57:53"/>
        <d v="2022-01-03T16:37:03"/>
        <d v="2021-07-05T17:41:34"/>
        <d v="2020-11-26T08:14:31"/>
        <d v="2022-01-05T15:30:54"/>
        <d v="2022-01-05T10:40:47"/>
        <d v="2007-05-03T05:23:52"/>
        <d v="2018-07-19T10:19:59"/>
        <d v="2013-12-10T18:57:28"/>
        <d v="2009-10-22T16:24:41"/>
        <d v="2021-04-26T07:57:51"/>
        <d v="2021-12-30T17:10:06"/>
        <d v="2022-01-05T13:04:22"/>
        <d v="2018-06-01T09:01:40"/>
        <d v="2021-12-10T10:23:47"/>
        <d v="2017-03-11T12:45:07"/>
        <d v="2021-12-03T08:44:52"/>
        <d v="2021-11-04T11:11:01"/>
        <d v="2015-07-22T09:02:53"/>
        <d v="2009-04-18T16:13:47"/>
        <d v="2021-07-07T07:19:01"/>
        <d v="2021-01-20T02:50:23"/>
        <d v="2021-12-17T09:56:43"/>
        <d v="2021-12-17T01:17:05"/>
        <d v="2020-12-14T09:06:43"/>
        <d v="2021-07-27T17:08:33"/>
        <d v="2022-01-03T20:28:06"/>
        <d v="2021-10-07T20:41:00"/>
        <d v="2022-01-04T09:34:49"/>
        <d v="2021-12-21T16:25:46"/>
        <d v="2013-01-15T09:55:46"/>
        <d v="2017-04-27T13:16:13"/>
        <d v="2021-08-19T12:33:58"/>
        <d v="2021-12-14T22:49:20"/>
        <d v="2021-02-19T13:41:33"/>
        <d v="2021-07-06T22:40:13"/>
        <d v="2020-05-28T14:23:19"/>
        <d v="2021-03-17T12:09:51"/>
        <d v="2004-11-13T02:21:16"/>
        <d v="2021-12-24T22:28:03"/>
        <d v="2018-03-20T07:26:41"/>
        <d v="2021-10-01T18:33:27"/>
        <d v="2019-08-20T10:16:04"/>
        <d v="2015-12-22T07:21:48"/>
        <d v="2009-06-02T22:00:38"/>
        <d v="2021-05-11T00:54:05"/>
        <d v="2015-02-12T18:15:12"/>
        <d v="2021-12-30T12:11:25"/>
        <d v="2021-12-30T14:27:56"/>
        <d v="2022-01-05T07:16:50"/>
        <d v="2014-01-08T15:20:54"/>
        <d v="2021-09-24T12:00:46"/>
        <d v="2018-06-05T20:05:19"/>
        <d v="2021-12-20T16:44:20"/>
        <d v="2021-11-03T14:07:31"/>
        <d v="2021-12-09T09:00:40"/>
        <d v="2021-12-12T03:10:11"/>
        <d v="2013-08-28T23:26:55"/>
        <d v="2022-01-04T08:30:19"/>
        <d v="2021-09-09T03:21:19"/>
        <d v="2017-04-20T23:27:51"/>
        <d v="2021-12-01T13:34:34"/>
        <d v="2018-09-30T01:46:01"/>
        <d v="2022-01-04T05:47:23"/>
        <d v="2003-06-29T22:10:00"/>
        <d v="2022-01-04T20:29:26"/>
        <d v="2022-01-03T15:39:05"/>
        <d v="2021-10-08T08:02:59"/>
        <d v="2016-11-15T21:16:33"/>
        <d v="2020-10-14T19:30:40"/>
        <d v="2021-11-13T06:33:17"/>
        <d v="2012-11-03T18:18:15"/>
        <d v="2022-01-05T16:25:38"/>
        <d v="2022-01-04T17:23:10"/>
        <d v="2015-01-01T01:04:11"/>
        <d v="2022-01-04T09:01:34"/>
        <d v="2021-12-13T13:29:15"/>
        <d v="2016-08-11T23:54:02"/>
        <d v="2022-01-05T18:13:41"/>
        <d v="2021-08-11T19:58:57"/>
        <d v="2021-12-27T21:58:17"/>
        <d v="2021-12-08T01:59:40"/>
        <d v="2021-12-23T15:53:07"/>
        <d v="2021-05-20T19:57:04"/>
        <d v="2021-12-15T19:11:11"/>
        <d v="2021-10-09T14:08:30"/>
        <d v="2015-10-06T14:07:11"/>
        <d v="2021-12-23T17:13:28"/>
        <d v="2018-01-11T12:44:56"/>
        <d v="2011-12-09T06:53:53"/>
        <d v="2021-12-30T08:47:06"/>
        <d v="2009-01-19T09:52:40"/>
        <d v="2021-12-31T16:51:41"/>
        <d v="2022-01-05T08:49:47"/>
        <d v="2016-05-11T23:16:19"/>
        <d v="2018-10-02T11:30:44"/>
        <d v="2020-01-13T17:23:18"/>
        <d v="2018-04-18T09:28:32"/>
        <d v="2022-01-05T16:19:25"/>
        <d v="2022-01-04T18:04:04"/>
        <d v="2021-12-23T21:44:07"/>
        <d v="2014-12-11T02:23:58"/>
        <d v="2021-12-29T08:04:15"/>
        <d v="2021-11-29T18:43:25"/>
        <d v="2022-01-05T18:03:06"/>
        <d v="2021-12-01T14:08:01"/>
        <d v="2022-01-05T17:19:43"/>
        <d v="2022-01-01T13:34:48"/>
        <d v="2021-09-10T10:26:17"/>
        <d v="2019-09-20T07:14:49"/>
        <d v="2016-04-08T20:30:30"/>
        <d v="2018-05-09T12:35:13"/>
        <d v="2021-12-17T14:01:04"/>
        <d v="2021-08-06T12:13:03"/>
        <d v="2022-01-04T22:56:12"/>
        <d v="2022-01-05T17:30:05"/>
        <d v="2020-11-24T08:19:01"/>
        <d v="2012-01-31T16:39:09"/>
        <d v="2021-11-18T16:05:19"/>
        <d v="2021-09-22T14:27:40"/>
        <d v="2021-08-21T17:00:05"/>
        <d v="2022-01-04T10:29:51"/>
        <d v="2021-12-22T09:18:11"/>
        <d v="2022-01-04T15:43:58"/>
        <d v="2021-12-23T14:18:41"/>
        <d v="2020-12-22T13:54:55"/>
        <d v="2016-03-08T06:41:09"/>
        <d v="2021-10-15T10:59:36"/>
        <d v="2017-09-19T22:30:10"/>
        <d v="2022-01-04T18:02:14"/>
        <d v="2021-12-27T13:42:29"/>
        <d v="2021-12-30T14:15:25"/>
        <d v="2019-05-09T17:07:30"/>
        <d v="2022-01-01T17:00:45"/>
        <d v="2021-10-15T11:02:48"/>
        <d v="2021-09-05T13:12:39"/>
        <d v="2021-12-26T21:52:10"/>
        <d v="2021-11-25T14:23:12"/>
        <d v="2021-07-20T17:53:49"/>
        <d v="2022-01-04T08:08:18"/>
        <d v="2021-08-08T19:46:52"/>
        <d v="2021-10-15T12:16:15"/>
        <d v="2021-11-28T20:40:14"/>
        <d v="2010-05-27T22:23:16"/>
        <d v="2017-01-31T19:53:58"/>
        <d v="2021-12-13T23:07:48"/>
        <d v="2022-01-02T15:25:39"/>
        <d v="2021-12-10T06:15:15"/>
        <d v="2021-06-04T22:11:10"/>
        <d v="2021-02-08T11:24:05"/>
        <d v="2021-12-20T21:00:09"/>
        <d v="2021-08-22T21:26:08"/>
        <d v="2022-01-05T18:02:22"/>
        <d v="2021-12-17T20:39:46"/>
        <d v="2021-12-20T16:58:04"/>
        <d v="2022-01-05T16:27:47"/>
        <d v="2021-04-29T16:24:18"/>
        <d v="2021-12-13T23:03:10"/>
        <d v="2021-12-02T02:25:15"/>
        <d v="2019-08-13T08:55:35"/>
        <d v="2021-12-15T17:30:17"/>
        <d v="2012-09-26T10:00:20"/>
        <d v="2021-01-11T04:03:11"/>
        <d v="2021-05-12T08:50:43"/>
        <d v="2021-12-23T06:06:38"/>
        <d v="2021-12-22T21:34:04"/>
        <d v="2021-12-15T07:35:27"/>
        <d v="2021-12-18T18:56:56"/>
        <d v="2015-12-25T11:49:21"/>
        <d v="2021-12-26T13:29:53"/>
        <d v="2021-05-14T08:19:40"/>
        <d v="2021-04-02T12:39:38"/>
        <d v="2021-12-29T12:30:20"/>
        <d v="2021-12-15T01:26:09"/>
        <d v="2022-01-04T10:52:12"/>
        <d v="2021-12-17T07:13:05"/>
        <d v="2021-11-30T01:36:22"/>
        <d v="2021-12-09T10:29:13"/>
        <d v="2020-04-07T21:35:15"/>
        <d v="2017-11-08T15:03:18"/>
        <d v="2021-12-21T07:28:05"/>
        <d v="2021-11-16T19:56:10"/>
        <d v="2021-12-23T14:13:18"/>
        <d v="2021-03-12T13:40:18"/>
        <d v="2021-02-23T15:04:57"/>
        <d v="2021-04-02T13:54:58"/>
        <d v="2022-01-04T16:08:11"/>
        <d v="2018-02-02T12:00:15"/>
        <d v="2021-11-04T16:10:48"/>
        <d v="2019-06-21T10:27:58"/>
        <d v="2021-09-06T02:00:34"/>
        <d v="2021-09-08T03:13:19"/>
        <d v="2021-12-14T00:17:13"/>
        <d v="2022-01-05T02:40:25"/>
        <d v="2020-05-10T17:51:57"/>
        <d v="2018-05-08T11:15:35"/>
        <d v="2021-12-09T18:57:11"/>
        <d v="2022-01-05T15:39:43"/>
        <d v="2022-01-05T11:43:59"/>
        <d v="2022-01-02T01:42:26"/>
        <d v="2019-10-26T21:51:22"/>
        <d v="2021-12-16T08:08:51"/>
        <d v="2022-01-05T18:49:37"/>
        <d v="2021-12-29T07:28:42"/>
        <d v="2021-12-16T04:35:23"/>
        <d v="2019-06-06T18:24:21"/>
        <d v="2020-06-15T02:11:14"/>
        <d v="2021-12-21T19:44:55"/>
        <d v="2021-12-30T15:45:22"/>
        <d v="2020-06-21T06:48:00"/>
        <d v="2022-01-04T07:43:35"/>
        <d v="2022-01-05T06:56:37"/>
        <d v="2022-01-05T12:43:04"/>
        <d v="2022-01-03T17:12:02"/>
        <d v="2014-12-19T04:27:11"/>
        <d v="2022-01-05T08:35:14"/>
        <d v="2021-12-16T10:47:58"/>
        <d v="2021-09-22T04:58:59"/>
        <d v="2020-09-25T17:02:56"/>
        <d v="2021-07-28T22:38:09"/>
        <d v="2021-12-31T17:37:43"/>
        <d v="2021-10-27T09:08:09"/>
        <d v="2021-09-06T06:53:54"/>
        <d v="2021-03-10T02:01:35"/>
        <d v="2021-10-29T21:52:28"/>
        <d v="2021-11-13T07:05:53"/>
        <d v="2021-12-15T19:37:02"/>
        <d v="2021-12-03T06:49:30"/>
        <d v="2022-01-04T22:58:15"/>
        <d v="2019-03-21T17:35:43"/>
        <d v="2021-12-29T12:36:00"/>
        <d v="2021-12-17T02:18:22"/>
        <d v="2021-12-23T15:17:49"/>
        <d v="2022-01-05T13:35:38"/>
        <d v="2018-01-17T15:16:23"/>
        <d v="2015-09-21T02:50:01"/>
        <d v="2022-01-03T08:06:13"/>
        <d v="2022-01-05T08:16:44"/>
        <d v="2020-07-23T14:22:22"/>
        <d v="2011-05-12T19:52:10"/>
        <d v="2022-01-04T04:58:28"/>
        <d v="2020-04-29T17:35:52"/>
        <d v="2021-12-17T20:32:42"/>
        <d v="2021-12-27T16:04:28"/>
        <d v="2022-01-05T11:22:16"/>
        <d v="2020-05-20T03:41:22"/>
        <d v="2021-12-24T23:47:28"/>
        <d v="2021-11-22T04:36:39"/>
        <d v="2022-01-05T13:43:45"/>
        <d v="2021-12-23T20:35:11"/>
        <d v="2011-08-21T16:42:35"/>
        <d v="2022-01-05T00:11:54"/>
        <d v="2021-09-06T05:48:41"/>
        <d v="2021-11-26T22:05:14"/>
        <d v="2022-01-05T16:09:07"/>
        <d v="2010-02-06T02:42:28"/>
        <d v="2010-05-31T01:53:06"/>
        <d v="2018-02-25T09:42:17"/>
        <d v="2022-01-05T20:10:47"/>
        <d v="2017-08-16T15:41:28"/>
        <d v="2022-01-01T17:31:43"/>
        <d v="2022-01-05T16:53:28"/>
        <d v="2020-12-01T06:58:16"/>
        <d v="2018-04-11T20:29:49"/>
        <d v="2021-11-17T10:13:21"/>
        <d v="2022-01-05T17:57:05"/>
        <d v="2008-11-26T02:20:13"/>
        <d v="2021-11-28T04:11:18"/>
        <d v="2022-01-05T12:50:05"/>
        <d v="2011-08-22T13:07:26"/>
        <d v="2022-01-03T19:44:54"/>
        <d v="2014-07-27T06:53:55"/>
        <d v="2022-01-05T18:02:26"/>
        <d v="2022-01-05T20:03:29"/>
        <d v="2013-10-24T04:14:53"/>
        <d v="2022-01-05T20:00:44"/>
        <d v="2022-01-03T10:05:14"/>
        <d v="2011-10-30T07:56:05"/>
        <d v="2019-04-27T16:35:27"/>
        <d v="2022-01-05T19:47:22"/>
        <d v="2012-10-27T21:13:36"/>
        <d v="2022-01-05T19:32:33"/>
        <d v="2022-01-05T20:41:40"/>
        <d v="2021-12-13T08:21:03"/>
        <d v="2007-04-11T20:41:38"/>
        <d v="2017-11-13T16:21:16"/>
        <d v="2021-11-06T14:41:35"/>
        <d v="2022-01-04T23:57:29"/>
        <d v="2021-11-17T20:56:57"/>
        <d v="2018-01-05T10:41:35"/>
        <d v="2019-05-09T07:33:41"/>
        <d v="2021-11-18T12:31:21"/>
        <d v="2022-01-05T21:06:37"/>
        <d v="2018-08-28T14:44:00"/>
        <d v="2019-08-03T17:34:30"/>
        <d v="2022-01-04T20:01:44"/>
        <d v="2022-01-03T13:26:04"/>
        <d v="2021-09-27T15:45:05"/>
        <d v="2022-01-05T14:17:31"/>
        <d v="2021-12-17T05:38:46"/>
        <d v="2022-01-05T16:12:00"/>
        <d v="2021-11-23T11:46:42"/>
        <d v="2021-11-28T14:33:32"/>
        <d v="2022-01-05T04:28:39"/>
        <d v="2021-10-26T11:54:55"/>
        <d v="2021-12-16T18:10:29"/>
        <d v="2022-01-03T17:02:14"/>
        <d v="2021-10-20T15:35:24"/>
        <d v="2022-01-03T20:19:15"/>
        <d v="2019-07-25T20:14:36"/>
        <d v="2016-09-29T06:55:10"/>
        <d v="2017-09-24T19:55:06"/>
        <d v="2014-12-10T08:15:58"/>
        <d v="2009-07-23T13:50:02"/>
        <d v="2021-04-28T04:22:54"/>
        <d v="2015-05-14T13:47:48"/>
        <d v="2012-01-25T21:00:35"/>
        <d v="2021-10-15T14:01:57"/>
        <d v="2021-10-18T18:50:00"/>
        <d v="2019-03-04T08:08:23"/>
        <d v="2016-08-22T19:08:07"/>
        <d v="2020-11-20T08:08:31"/>
        <d v="2021-02-21T17:49:54"/>
        <d v="2020-09-22T17:14:51"/>
        <d v="2020-01-28T06:43:18"/>
        <d v="2022-01-04T12:21:59"/>
        <d v="2021-08-22T20:03:16"/>
        <d v="2021-12-24T19:08:32"/>
        <d v="2021-12-31T12:49:09"/>
        <d v="2021-05-03T10:53:01"/>
        <d v="2008-03-01T19:47:15"/>
        <d v="2020-06-12T14:33:13"/>
        <d v="2019-02-15T08:19:07"/>
        <d v="2022-01-05T16:46:17"/>
        <d v="2021-11-22T02:12:12"/>
        <d v="2012-11-04T12:00:57"/>
        <d v="2022-01-03T16:59:56"/>
        <d v="2022-01-05T10:57:04"/>
        <d v="2021-08-30T13:06:07"/>
        <d v="2014-06-23T23:31:06"/>
        <d v="2022-01-05T17:57:30"/>
        <d v="2021-04-14T20:27:36"/>
        <d v="2021-11-16T13:11:15"/>
        <d v="2021-09-06T23:13:02"/>
        <d v="2021-12-14T09:17:11"/>
        <d v="2021-10-28T18:09:34"/>
        <d v="2015-11-06T10:52:48"/>
        <d v="2021-09-08T12:24:54"/>
        <d v="2021-10-30T12:11:28"/>
        <d v="2010-11-25T05:29:03"/>
        <d v="2021-12-28T13:04:59"/>
        <d v="2021-12-04T13:52:14"/>
        <d v="2022-01-05T17:46:34"/>
        <d v="2021-12-23T07:26:27"/>
        <d v="2022-01-03T15:47:48"/>
        <d v="2022-01-04T15:11:30"/>
        <d v="2021-12-30T05:34:59"/>
        <d v="2021-12-07T20:28:21"/>
        <d v="2021-12-15T10:01:48"/>
        <d v="2021-05-10T07:13:15"/>
        <d v="2021-02-02T18:58:40"/>
        <d v="2021-09-16T07:10:00"/>
        <d v="2020-08-21T00:18:38"/>
        <d v="2015-12-07T17:19:15"/>
        <d v="2016-06-30T22:01:45"/>
        <d v="2021-12-26T12:19:34"/>
        <d v="2021-09-08T06:47:28"/>
        <d v="2022-01-05T18:43:47"/>
        <d v="2021-11-13T09:08:21"/>
        <d v="2021-11-14T17:14:13"/>
        <d v="2022-01-05T10:41:07"/>
        <d v="2021-12-31T05:43:42"/>
        <d v="2021-09-22T03:38:15"/>
        <d v="2018-08-09T11:40:43"/>
        <d v="2020-07-31T12:06:04"/>
        <d v="2021-08-05T06:58:03"/>
        <d v="2021-03-15T17:00:15"/>
        <d v="2021-03-22T12:23:25"/>
        <d v="2011-09-29T19:17:18"/>
        <d v="2014-08-01T20:22:12"/>
        <d v="2020-02-25T23:41:26"/>
        <d v="2021-11-30T22:02:56"/>
        <d v="2021-08-29T06:12:28"/>
        <d v="2019-07-05T18:41:20"/>
        <d v="2021-06-18T01:14:41"/>
        <d v="2020-11-27T10:41:53"/>
        <d v="2019-09-21T09:40:41"/>
        <d v="2020-08-31T14:06:10"/>
        <d v="2021-12-17T10:03:15"/>
        <d v="2022-01-05T13:33:44"/>
        <d v="2021-12-29T09:57:00"/>
        <d v="2022-01-05T22:48:18"/>
        <d v="2022-01-05T01:49:34"/>
        <d v="2011-06-30T03:40:37"/>
        <d v="2021-09-29T08:56:52"/>
        <d v="2018-09-10T08:53:33"/>
        <d v="2020-03-04T12:46:21"/>
        <d v="2021-04-13T17:48:47"/>
        <d v="2017-10-17T21:54:33"/>
        <d v="2016-09-07T09:58:43"/>
        <d v="2022-01-03T13:19:13"/>
        <d v="2013-07-17T06:31:35"/>
        <d v="2009-10-12T18:09:15"/>
        <d v="2021-12-23T22:30:41"/>
        <d v="2022-01-05T20:56:36"/>
        <d v="2021-09-03T16:57:17"/>
        <d v="2021-12-13T15:21:53"/>
        <d v="2021-10-25T14:00:54"/>
        <d v="2022-01-04T06:49:22"/>
        <d v="2016-01-15T14:20:23"/>
        <d v="2021-10-29T16:31:18"/>
        <d v="2022-01-05T07:13:59"/>
        <d v="2021-12-21T00:35:22"/>
        <d v="2021-12-21T02:00:03"/>
        <d v="2021-07-18T11:05:36"/>
        <d v="2022-01-05T13:36:30"/>
        <d v="2019-12-26T20:29:05"/>
        <d v="2021-12-27T21:33:41"/>
        <d v="2022-01-05T22:33:22"/>
        <d v="2015-06-30T21:07:05"/>
        <d v="2022-01-05T22:40:47"/>
        <d v="2022-01-04T02:29:49"/>
        <d v="2022-01-05T23:07:48"/>
        <d v="2022-01-02T06:46:34"/>
        <d v="2018-05-16T05:21:25"/>
        <d v="2022-01-02T11:04:35"/>
        <d v="2006-12-28T07:24:48"/>
        <d v="2021-12-08T14:37:41"/>
        <d v="2021-10-08T13:17:19"/>
        <d v="2019-03-22T18:49:34"/>
        <d v="2020-03-04T21:43:07"/>
        <d v="2021-03-06T09:39:50"/>
        <d v="2022-01-05T19:54:14"/>
        <d v="2021-12-27T09:04:58"/>
        <d v="2021-12-20T13:24:12"/>
        <d v="2021-12-02T13:14:29"/>
        <d v="2022-01-04T21:22:12"/>
        <d v="2022-01-03T09:27:17"/>
        <d v="2019-07-02T02:19:54"/>
        <d v="2021-11-04T10:45:02"/>
        <d v="2021-12-30T10:04:04"/>
        <d v="2006-03-27T22:20:11"/>
        <d v="2021-11-19T08:00:59"/>
        <d v="2022-01-05T00:55:48"/>
        <d v="2007-02-20T22:37:15"/>
        <d v="2018-02-14T23:30:40"/>
        <d v="2021-12-30T19:22:51"/>
        <d v="2017-01-30T22:25:09"/>
        <d v="2022-01-05T23:04:24"/>
        <d v="2021-06-01T15:02:00" u="1"/>
        <d v="2016-10-25T15:43:00" u="1"/>
        <d v="2020-10-23T13:39:00" u="1"/>
        <d v="2022-06-29T11:45:00" u="1"/>
        <d v="2022-06-22T09:02:00" u="1"/>
        <d v="2021-05-28T15:03:00" u="1"/>
        <d v="2016-03-04T14:23:00" u="1"/>
        <d v="2016-10-04T14:34:00" u="1"/>
        <d v="2022-07-14T14:25:00" u="1"/>
        <d v="2021-11-16T08:58:00" u="1"/>
        <d v="2010-05-18T18:07:00" u="1"/>
        <d v="2014-12-01T15:18:00" u="1"/>
        <d v="2016-06-22T11:41:00" u="1"/>
        <d v="2019-11-02T10:55:00" u="1"/>
        <d v="2014-11-03T16:43:00" u="1"/>
        <d v="2014-04-15T10:51:00" u="1"/>
        <d v="2016-10-21T11:49:00" u="1"/>
        <d v="2021-11-17T16:03:00" u="1"/>
        <d v="2020-03-11T10:32:00" u="1"/>
        <d v="2018-01-10T11:28:00" u="1"/>
        <d v="2015-09-10T17:42:00" u="1"/>
        <d v="2017-08-24T14:39:00" u="1"/>
        <d v="2020-07-14T09:13:00" u="1"/>
        <d v="2018-01-29T15:57:00" u="1"/>
        <d v="2017-11-23T10:36:00" u="1"/>
        <d v="2011-08-08T14:03:00" u="1"/>
        <d v="2017-02-15T16:15:00" u="1"/>
        <d v="2012-06-16T00:28:00" u="1"/>
        <d v="2016-10-31T11:25:00" u="1"/>
        <d v="2012-02-16T14:02:00" u="1"/>
        <d v="2013-02-04T15:06:00" u="1"/>
        <d v="2018-09-12T17:21:00" u="1"/>
        <d v="2017-04-10T13:50:00" u="1"/>
        <d v="2017-07-08T11:38:00" u="1"/>
        <d v="2019-08-30T15:15:00" u="1"/>
        <d v="2010-08-30T18:38:00" u="1"/>
        <d v="2011-06-21T08:18:00" u="1"/>
        <d v="2012-12-21T11:16:00" u="1"/>
        <d v="2019-03-15T11:47:00" u="1"/>
        <d v="2017-12-19T10:42:00" u="1"/>
        <d v="2014-07-18T10:35:00" u="1"/>
        <d v="2019-09-10T15:56:00" u="1"/>
        <d v="2011-11-02T11:54:00" u="1"/>
        <d v="2021-11-15T22:03:36" u="1"/>
        <d v="2010-08-20T11:49:00" u="1"/>
        <d v="2012-07-15T18:48:00" u="1"/>
        <d v="2010-09-02T13:12:00" u="1"/>
        <d v="2013-12-04T10:37:00" u="1"/>
        <d v="2011-12-02T17:32:00" u="1"/>
        <d v="2013-12-04T10:35:00" u="1"/>
        <d v="2013-12-20T21:54:00" u="1"/>
        <d v="2012-11-30T11:24:00" u="1"/>
        <d v="2017-09-13T15:10:00" u="1"/>
        <d v="2018-05-25T11:08:00" u="1"/>
        <d v="2020-09-10T08:59:00" u="1"/>
        <d v="2015-11-20T18:37:00" u="1"/>
        <d v="2016-08-31T09:46:00" u="1"/>
        <d v="2016-09-14T08:23:00" u="1"/>
        <d v="2018-02-27T11:57:00" u="1"/>
        <d v="2015-04-03T08:48:00" u="1"/>
        <d v="2019-12-05T16:08:00" u="1"/>
        <d v="2018-11-21T11:08:00" u="1"/>
        <d v="2011-09-29T13:49:00" u="1"/>
        <d v="2019-05-07T13:09:00" u="1"/>
        <d v="2013-10-11T16:19:00" u="1"/>
        <d v="2014-07-31T08:42:00" u="1"/>
        <d v="2018-12-17T15:51:00" u="1"/>
        <d v="2012-06-19T15:21:00" u="1"/>
        <d v="2022-01-03T10:36:54" u="1"/>
        <d v="2015-08-21T15:18:00" u="1"/>
        <d v="2012-11-27T14:18:00" u="1"/>
        <d v="2013-04-12T09:53:00" u="1"/>
        <d v="2013-06-10T10:43:00" u="1"/>
        <d v="2013-08-21T12:50:00" u="1"/>
        <d v="2011-06-30T16:14:00" u="1"/>
        <d v="2011-08-24T09:56:00" u="1"/>
        <d v="2023-08-01T10:24:00" u="1"/>
        <d v="2011-07-01T16:39:00" u="1"/>
        <d v="2011-08-08T14:05:00" u="1"/>
        <d v="2017-09-15T15:15:00" u="1"/>
        <d v="2013-02-05T10:38:00" u="1"/>
        <d v="2013-02-05T14:30:00" u="1"/>
        <d v="2012-11-16T23:26:00" u="1"/>
        <d v="2013-01-28T12:16:00" u="1"/>
        <d v="2013-02-05T12:39:00" u="1"/>
        <d v="2013-01-07T13:00:00" u="1"/>
        <d v="2013-09-23T14:03:00" u="1"/>
        <d v="2017-05-19T19:47:00" u="1"/>
        <d v="2015-06-30T20:06:00" u="1"/>
        <d v="2014-01-09T15:52:00" u="1"/>
        <d v="2013-10-14T20:47:00" u="1"/>
        <d v="2011-09-12T21:28:00" u="1"/>
        <d v="2015-09-01T10:37:00" u="1"/>
        <d v="2013-01-08T12:43:00" u="1"/>
        <d v="2012-09-04T13:05:00" u="1"/>
        <d v="2012-07-30T16:55:00" u="1"/>
        <d v="2016-07-13T17:48:00" u="1"/>
        <d v="2021-05-05T14:30:00" u="1"/>
        <d v="2016-08-02T16:52:00" u="1"/>
        <d v="2020-02-18T10:37:00" u="1"/>
        <d v="2017-06-29T22:15:00" u="1"/>
        <d v="2014-07-04T15:46:00" u="1"/>
        <d v="2012-03-16T19:23:00" u="1"/>
        <d v="2012-07-31T12:29:00" u="1"/>
        <d v="2012-02-04T13:15:00" u="1"/>
        <d v="2017-06-21T14:05:00" u="1"/>
        <d v="2011-09-30T14:01:00" u="1"/>
        <d v="2015-06-01T15:42:00" u="1"/>
        <d v="2019-10-25T15:04:00" u="1"/>
        <d v="2018-04-26T09:15:00" u="1"/>
        <d v="2020-03-30T10:04:00" u="1"/>
        <d v="2020-10-20T15:03:00" u="1"/>
        <d v="2020-08-19T10:52:00" u="1"/>
        <d v="2017-12-11T09:03:00" u="1"/>
        <d v="2017-10-09T12:43:00" u="1"/>
        <d v="2017-05-17T13:08:00" u="1"/>
        <d v="2014-11-06T14:40:00" u="1"/>
        <d v="2012-07-24T09:59:00" u="1"/>
        <d v="2019-06-18T13:02:00" u="1"/>
        <d v="2016-01-25T10:48:00" u="1"/>
        <d v="2014-06-02T14:26:00" u="1"/>
        <d v="2011-11-25T13:59:00" u="1"/>
        <d v="2016-10-04T14:32:00" u="1"/>
        <d v="2012-07-02T12:45:00" u="1"/>
        <d v="2018-04-27T18:31:00" u="1"/>
        <d v="2013-01-10T11:26:00" u="1"/>
        <d v="2011-07-14T14:55:00" u="1"/>
        <d v="2013-03-26T14:12:00" u="1"/>
        <d v="2013-01-21T11:46:00" u="1"/>
        <d v="2012-11-12T08:47:00" u="1"/>
        <d v="2014-11-17T16:56:00" u="1"/>
        <d v="2013-03-28T18:42:00" u="1"/>
        <d v="2013-03-13T18:06:00" u="1"/>
        <d v="2012-11-27T09:32:00" u="1"/>
        <d v="2011-03-01T09:51:00" u="1"/>
        <d v="2011-10-06T12:13:00" u="1"/>
        <d v="2011-10-27T18:20:00" u="1"/>
        <d v="2011-02-23T13:17:00" u="1"/>
        <d v="2011-09-06T15:34:00" u="1"/>
        <d v="2011-07-15T13:41:00" u="1"/>
        <d v="2010-11-09T09:42:00" u="1"/>
        <d v="2011-10-12T12:01:00" u="1"/>
        <d v="2015-04-21T08:10:00" u="1"/>
        <d v="2011-10-05T14:42:00" u="1"/>
        <d v="2011-06-01T16:23:00" u="1"/>
        <d v="2010-11-22T14:50:00" u="1"/>
        <d v="2013-09-24T08:58:00" u="1"/>
        <d v="2013-01-21T11:50:00" u="1"/>
        <d v="2013-01-21T11:40:00" u="1"/>
        <d v="2011-04-29T08:37:00" u="1"/>
        <d v="2010-10-12T13:17:00" u="1"/>
        <d v="2012-06-25T11:12:00" u="1"/>
        <d v="2016-05-31T11:36:00" u="1"/>
        <d v="2014-06-06T14:48:00" u="1"/>
        <d v="2021-08-18T15:50:00" u="1"/>
        <d v="2013-08-21T12:49:00" u="1"/>
        <d v="2017-02-15T10:27:00" u="1"/>
        <d v="2020-02-20T13:12:00" u="1"/>
        <d v="2014-06-26T15:23:00" u="1"/>
        <d v="2013-03-12T10:13:00" u="1"/>
        <d v="2017-01-11T10:08:00" u="1"/>
        <d v="2011-07-01T10:49:00" u="1"/>
        <d v="2011-11-30T16:58:00" u="1"/>
        <d v="2011-06-27T18:21:00" u="1"/>
        <d v="2011-09-06T15:28:00" u="1"/>
        <d v="2015-06-26T12:13:00" u="1"/>
        <d v="2015-01-23T18:05:00" u="1"/>
        <d v="2013-10-07T23:36:00" u="1"/>
        <d v="2013-09-27T08:49:00" u="1"/>
        <d v="2013-09-27T08:50:00" u="1"/>
        <d v="2013-01-16T15:18:00" u="1"/>
        <d v="2018-01-05T09:26:00" u="1"/>
        <d v="2016-10-04T14:31:00" u="1"/>
        <d v="2017-09-21T12:16:00" u="1"/>
        <d v="2012-09-18T13:48:00" u="1"/>
        <d v="2012-05-22T07:58:00" u="1"/>
        <d v="2017-06-12T10:55:00" u="1"/>
        <d v="2017-04-27T15:38:00" u="1"/>
        <d v="2023-03-07T12:44:00" u="1"/>
        <d v="2019-09-09T15:25:00" u="1"/>
        <d v="2020-03-12T11:53:00" u="1"/>
        <d v="2011-07-18T13:43:00" u="1"/>
        <d v="2017-05-16T10:50:00" u="1"/>
        <d v="2011-06-15T14:22:00" u="1"/>
        <d v="2017-05-24T08:37:00" u="1"/>
        <d v="2017-08-31T12:07:00" u="1"/>
        <d v="2011-10-05T12:57:00" u="1"/>
        <d v="2021-12-01T13:14:00" u="1"/>
        <d v="2018-12-03T14:23:00" u="1"/>
        <d v="2016-11-09T14:42:00" u="1"/>
        <d v="2018-07-26T10:57:00" u="1"/>
        <d v="2015-07-20T15:13:00" u="1"/>
        <d v="2016-07-08T14:10:00" u="1"/>
        <d v="2013-12-06T09:24:00" u="1"/>
        <d v="2011-04-19T23:01:00" u="1"/>
        <d v="2019-05-31T14:59:00" u="1"/>
        <d v="2011-11-25T17:57:00" u="1"/>
        <d v="2019-12-17T15:58:00" u="1"/>
        <d v="2018-10-24T17:10:00" u="1"/>
        <d v="2018-02-26T16:28:00" u="1"/>
        <d v="2015-03-12T08:24:00" u="1"/>
        <d v="2019-01-23T10:46:00" u="1"/>
        <d v="2013-02-15T09:06:00" u="1"/>
        <d v="2014-04-15T10:54:00" u="1"/>
        <d v="2013-01-02T10:19:00" u="1"/>
        <d v="2012-09-04T08:45:00" u="1"/>
        <d v="2015-03-02T11:05:00" u="1"/>
        <d v="2012-07-03T11:10:00" u="1"/>
        <d v="2013-05-14T10:21:00" u="1"/>
        <d v="2014-04-15T16:23:00" u="1"/>
        <d v="2013-05-10T12:55:00" u="1"/>
        <d v="2015-03-31T20:48:00" u="1"/>
        <d v="2013-05-13T14:24:00" u="1"/>
        <d v="2014-04-18T15:09:00" u="1"/>
        <d v="2017-01-26T13:52:00" u="1"/>
        <d v="2011-02-28T11:39:00" u="1"/>
        <d v="2011-02-01T09:51:00" u="1"/>
        <d v="2015-12-30T15:14:00" u="1"/>
        <d v="2022-01-04T20:45:19" u="1"/>
        <d v="2011-03-11T14:15:00" u="1"/>
        <d v="2021-01-15T10:03:00" u="1"/>
        <d v="2020-01-21T13:54:00" u="1"/>
        <d v="2019-05-10T10:37:00" u="1"/>
        <d v="2020-03-05T16:00:00" u="1"/>
        <d v="2018-01-09T08:58:00" u="1"/>
        <d v="2016-07-14T10:57:00" u="1"/>
        <d v="2010-07-29T15:30:00" u="1"/>
        <d v="2019-07-11T15:24:00" u="1"/>
        <d v="2020-02-11T15:36:00" u="1"/>
        <d v="2011-06-27T18:22:00" u="1"/>
        <d v="2011-07-18T14:09:00" u="1"/>
        <d v="2014-11-06T14:42:00" u="1"/>
        <d v="2019-04-12T19:57:00" u="1"/>
        <d v="2019-02-21T13:58:00" u="1"/>
        <d v="2018-01-24T14:40:00" u="1"/>
        <d v="2009-12-08T11:28:00" u="1"/>
        <d v="2015-03-30T14:08:00" u="1"/>
        <d v="2013-01-07T17:33:00" u="1"/>
        <d v="2009-07-29T15:17:00" u="1"/>
        <d v="2012-11-30T15:45:00" u="1"/>
        <d v="2009-09-09T13:12:00" u="1"/>
        <d v="2012-07-01T23:25:00" u="1"/>
        <d v="2017-03-10T14:34:00" u="1"/>
        <d v="2017-01-26T14:03:00" u="1"/>
        <d v="2022-06-23T21:27:00" u="1"/>
        <d v="2010-09-20T15:56:00" u="1"/>
        <d v="2016-11-10T12:18:00" u="1"/>
        <d v="2019-03-14T13:02:00" u="1"/>
        <d v="2018-02-01T09:22:00" u="1"/>
        <d v="2014-11-06T14:35:00" u="1"/>
        <d v="2015-02-03T14:13:00" u="1"/>
        <d v="2016-11-03T17:32:00" u="1"/>
        <d v="2014-05-22T17:35:00" u="1"/>
        <d v="2018-09-26T11:39:00" u="1"/>
        <d v="2012-07-04T12:24:00" u="1"/>
        <d v="2020-02-05T15:12:00" u="1"/>
        <d v="2012-10-14T21:31:00" u="1"/>
        <d v="2016-05-20T10:30:00" u="1"/>
        <d v="2016-08-10T17:14:00" u="1"/>
        <d v="2014-10-31T11:11:00" u="1"/>
        <d v="2011-06-01T16:53:00" u="1"/>
        <d v="2017-06-09T11:13:00" u="1"/>
        <d v="2010-09-03T15:16:00" u="1"/>
        <d v="2021-08-03T07:48:00" u="1"/>
        <d v="2010-01-19T12:41:00" u="1"/>
        <d v="2018-04-25T09:44:00" u="1"/>
        <d v="2018-06-15T14:45:00" u="1"/>
        <d v="2021-02-09T16:57:00" u="1"/>
        <d v="2018-03-12T15:29:00" u="1"/>
        <d v="2014-09-17T09:48:00" u="1"/>
        <d v="2013-04-25T20:59:00" u="1"/>
        <d v="2014-08-28T21:10:00" u="1"/>
        <d v="2016-09-07T09:45:00" u="1"/>
        <d v="2011-08-11T16:28:00" u="1"/>
        <d v="2012-12-11T01:58:00" u="1"/>
        <d v="2017-06-21T14:26:00" u="1"/>
        <d v="2014-01-28T14:26:00" u="1"/>
        <d v="2017-02-01T14:17:00" u="1"/>
        <d v="2019-05-08T13:55:00" u="1"/>
        <d v="2019-01-31T14:21:00" u="1"/>
        <d v="2019-12-30T10:27:00" u="1"/>
        <d v="2013-05-10T11:55:00" u="1"/>
        <d v="2014-06-05T12:01:00" u="1"/>
        <d v="2014-07-07T13:48:00" u="1"/>
        <d v="2023-05-30T10:04:00" u="1"/>
        <d v="2018-01-04T12:37:00" u="1"/>
        <d v="2020-03-06T11:03:00" u="1"/>
        <d v="2019-01-29T22:53:00" u="1"/>
        <d v="2018-10-18T10:18:00" u="1"/>
        <d v="2018-05-24T17:00:00" u="1"/>
        <d v="2016-02-18T11:25:00" u="1"/>
        <d v="2019-06-17T11:29:00" u="1"/>
        <d v="2020-04-30T14:37:00" u="1"/>
      </sharedItems>
      <fieldGroup par="36"/>
    </cacheField>
    <cacheField name="Total PBIs (PBIs)" numFmtId="0">
      <sharedItems containsMixedTypes="1" containsNumber="1" containsInteger="1" minValue="30" maxValue="213845"/>
    </cacheField>
    <cacheField name="Filtered PBIs (PBIs)" numFmtId="0">
      <sharedItems containsMixedTypes="1" containsNumber="1" containsInteger="1" minValue="30" maxValue="213845"/>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0949"/>
    </cacheField>
    <cacheField name="Services (PBIs)" numFmtId="0">
      <sharedItems containsSemiMixedTypes="0" containsString="0" containsNumber="1" containsInteger="1" minValue="0" maxValue="58182"/>
    </cacheField>
    <cacheField name="Measured System Size (PBIs)" numFmtId="0">
      <sharedItems containsSemiMixedTypes="0" containsString="0" containsNumber="1" containsInteger="1" minValue="-2460" maxValue="19586"/>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54.001"/>
    </cacheField>
    <cacheField name="Service Rate - mu (PBIs/day)" numFmtId="0">
      <sharedItems containsMixedTypes="1" containsNumber="1" minValue="0" maxValue="107.5"/>
    </cacheField>
    <cacheField name="Net Arrival Rate - lambda (PBIs/day)" numFmtId="0">
      <sharedItems containsMixedTypes="1" containsNumber="1" minValue="-154.001" maxValue="19.995999999999999"/>
    </cacheField>
    <cacheField name="LS Arrival Rate - lambda_LS (PBIs/day)" numFmtId="0">
      <sharedItems containsMixedTypes="1" containsNumber="1" minValue="-154.001" maxValue="26.042999999999999"/>
    </cacheField>
    <cacheField name="Psi" numFmtId="0">
      <sharedItems containsMixedTypes="1" containsNumber="1" minValue="-291.25" maxValue="45.707999999999998"/>
    </cacheField>
    <cacheField name="Nu" numFmtId="0">
      <sharedItems containsMixedTypes="1" containsNumber="1" minValue="0" maxValue="1"/>
    </cacheField>
    <cacheField name="Zeta" numFmtId="0">
      <sharedItems containsMixedTypes="1" containsNumber="1" minValue="-63.103000000000002" maxValue="1"/>
    </cacheField>
    <cacheField name="Inventory Days" numFmtId="0">
      <sharedItems containsMixedTypes="1" containsNumber="1" minValue="0" maxValue="430904.76199999999"/>
    </cacheField>
    <cacheField name="Strategy" numFmtId="0">
      <sharedItems/>
    </cacheField>
    <cacheField name="Inter-service rate (Days/PBI)" numFmtId="0">
      <sharedItems containsMixedTypes="1" containsNumber="1" minValue="0" maxValue="1000"/>
    </cacheField>
    <cacheField name="alpha R^2" numFmtId="0">
      <sharedItems containsMixedTypes="1" containsNumber="1" minValue="0" maxValue="1"/>
    </cacheField>
    <cacheField name="epsilon R^2" numFmtId="0">
      <sharedItems containsDate="1" containsMixedTypes="1" minDate="1899-12-31T00:00:00" maxDate="1899-12-31T04:01:03"/>
    </cacheField>
    <cacheField name="gamma R^2" numFmtId="0">
      <sharedItems containsMixedTypes="1" containsNumber="1" minValue="0" maxValue="1"/>
    </cacheField>
    <cacheField name="mu R^2" numFmtId="0">
      <sharedItems containsMixedTypes="1" containsNumber="1" minValue="0" maxValue="1"/>
    </cacheField>
    <cacheField name="Date/Time of Analysis" numFmtId="47">
      <sharedItems containsSemiMixedTypes="0" containsNonDate="0" containsDate="1" containsString="0" minDate="1899-12-30T00:00:03" maxDate="2025-06-17T07:26:38"/>
    </cacheField>
    <cacheField name="Notes" numFmtId="0">
      <sharedItems/>
    </cacheField>
    <cacheField name="Months (Start Date &amp; Time (date))" numFmtId="0" databaseField="0">
      <fieldGroup base="3">
        <rangePr groupBy="months" startDate="1982-11-26T02:23:00" endDate="2024-11-06T19:06:00"/>
        <groupItems count="14">
          <s v="&lt;26/11/1982"/>
          <s v="Jan"/>
          <s v="Feb"/>
          <s v="Mar"/>
          <s v="Apr"/>
          <s v="May"/>
          <s v="Jun"/>
          <s v="Jul"/>
          <s v="Aug"/>
          <s v="Sept"/>
          <s v="Oct"/>
          <s v="Nov"/>
          <s v="Dec"/>
          <s v="&gt;06/11/2024"/>
        </groupItems>
      </fieldGroup>
    </cacheField>
    <cacheField name="Quarters (Start Date &amp; Time (date))" numFmtId="0" databaseField="0">
      <fieldGroup base="3">
        <rangePr groupBy="quarters" startDate="1982-11-26T02:23:00" endDate="2024-11-06T19:06:00"/>
        <groupItems count="6">
          <s v="&lt;26/11/1982"/>
          <s v="Qtr1"/>
          <s v="Qtr2"/>
          <s v="Qtr3"/>
          <s v="Qtr4"/>
          <s v="&gt;06/11/2024"/>
        </groupItems>
      </fieldGroup>
    </cacheField>
    <cacheField name="Years (Start Date &amp; Time (date))" numFmtId="0" databaseField="0">
      <fieldGroup base="3">
        <rangePr groupBy="years" startDate="1982-11-26T02:23:00" endDate="2024-11-06T19:06: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6/11/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6">
  <r>
    <x v="0"/>
    <x v="0"/>
    <n v="3944"/>
    <x v="0"/>
    <x v="0"/>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7:54:13"/>
    <s v="PJR_ASF"/>
  </r>
  <r>
    <x v="0"/>
    <x v="1"/>
    <n v="0"/>
    <x v="1"/>
    <x v="0"/>
    <s v=" "/>
    <s v=" "/>
    <n v="1"/>
    <n v="1"/>
    <n v="1"/>
    <s v="N/A"/>
    <n v="1"/>
    <n v="-1"/>
    <s v="NaN"/>
    <s v="NaN"/>
    <s v="NaN"/>
    <s v="NaN"/>
    <n v="0"/>
    <s v="NaN"/>
    <s v="NaN"/>
    <s v="NaN"/>
    <s v="NaN"/>
    <s v="NaN"/>
    <s v="Scale-up"/>
    <s v="NaN"/>
    <s v="NaN"/>
    <s v="NaN"/>
    <s v="NaN"/>
    <s v="NaN"/>
    <d v="2025-06-16T17:54:13"/>
    <s v="PJR_ASF"/>
  </r>
  <r>
    <x v="1"/>
    <x v="0"/>
    <n v="2771"/>
    <x v="2"/>
    <x v="1"/>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7:54:37"/>
    <s v="PJR_ASF"/>
  </r>
  <r>
    <x v="1"/>
    <x v="1"/>
    <n v="61"/>
    <x v="3"/>
    <x v="1"/>
    <s v=" "/>
    <s v=" "/>
    <n v="1"/>
    <n v="7"/>
    <n v="1"/>
    <s v="N/A"/>
    <n v="4"/>
    <n v="3"/>
    <s v="NaN"/>
    <n v="7.2999999999999995E-2"/>
    <s v="NaN"/>
    <n v="0.17899999999999999"/>
    <n v="0"/>
    <n v="8.8999999999999996E-2"/>
    <s v="NaN"/>
    <s v="NaN"/>
    <s v="NaN"/>
    <s v="NaN"/>
    <s v="Scale-up"/>
    <n v="5.5869999999999997"/>
    <s v="NaN"/>
    <n v="0.86299999999999999"/>
    <s v="NaN"/>
    <n v="0.93200000000000005"/>
    <d v="2025-06-16T17:54:37"/>
    <s v="PJR_ASF"/>
  </r>
  <r>
    <x v="2"/>
    <x v="0"/>
    <n v="4232"/>
    <x v="4"/>
    <x v="2"/>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7:54:59"/>
    <s v="PJR_ASF"/>
  </r>
  <r>
    <x v="2"/>
    <x v="1"/>
    <n v="99"/>
    <x v="5"/>
    <x v="2"/>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7:55:05"/>
    <s v="PJR_ASF"/>
  </r>
  <r>
    <x v="0"/>
    <x v="0"/>
    <n v="3944"/>
    <x v="0"/>
    <x v="0"/>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8:09:34"/>
    <s v="PJR_ASF"/>
  </r>
  <r>
    <x v="0"/>
    <x v="1"/>
    <n v="0"/>
    <x v="1"/>
    <x v="0"/>
    <s v=" "/>
    <s v=" "/>
    <n v="1"/>
    <n v="1"/>
    <n v="1"/>
    <s v="N/A"/>
    <n v="1"/>
    <n v="-1"/>
    <s v="NaN"/>
    <s v="NaN"/>
    <s v="NaN"/>
    <s v="NaN"/>
    <n v="0"/>
    <s v="NaN"/>
    <s v="NaN"/>
    <s v="NaN"/>
    <s v="NaN"/>
    <s v="NaN"/>
    <s v="Scale-up"/>
    <s v="NaN"/>
    <s v="NaN"/>
    <s v="NaN"/>
    <s v="NaN"/>
    <s v="NaN"/>
    <d v="2025-06-16T18:09:34"/>
    <s v="PJR_ASF"/>
  </r>
  <r>
    <x v="1"/>
    <x v="0"/>
    <n v="2771"/>
    <x v="2"/>
    <x v="1"/>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8:09:55"/>
    <s v="PJR_ASF"/>
  </r>
  <r>
    <x v="1"/>
    <x v="1"/>
    <n v="61"/>
    <x v="3"/>
    <x v="1"/>
    <s v=" "/>
    <s v=" "/>
    <n v="1"/>
    <n v="7"/>
    <n v="1"/>
    <s v="N/A"/>
    <n v="4"/>
    <n v="3"/>
    <s v="NaN"/>
    <n v="7.2999999999999995E-2"/>
    <s v="NaN"/>
    <n v="0.17899999999999999"/>
    <n v="0"/>
    <n v="8.8999999999999996E-2"/>
    <s v="NaN"/>
    <s v="NaN"/>
    <s v="NaN"/>
    <s v="NaN"/>
    <s v="Scale-up"/>
    <n v="5.5869999999999997"/>
    <s v="NaN"/>
    <n v="0.86299999999999999"/>
    <s v="NaN"/>
    <n v="0.93200000000000005"/>
    <d v="2025-06-16T18:09:55"/>
    <s v="PJR_ASF"/>
  </r>
  <r>
    <x v="2"/>
    <x v="0"/>
    <n v="4232"/>
    <x v="4"/>
    <x v="2"/>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8:10:17"/>
    <s v="PJR_ASF"/>
  </r>
  <r>
    <x v="2"/>
    <x v="1"/>
    <n v="99"/>
    <x v="5"/>
    <x v="2"/>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8:10:21"/>
    <s v="PJR_ASF"/>
  </r>
  <r>
    <x v="3"/>
    <x v="0"/>
    <n v="659"/>
    <x v="6"/>
    <x v="3"/>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6T18:10:42"/>
    <s v="PJR_ASF"/>
  </r>
  <r>
    <x v="3"/>
    <x v="1"/>
    <n v="100"/>
    <x v="7"/>
    <x v="3"/>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6T18:10:42"/>
    <s v="PJR_ASF"/>
  </r>
  <r>
    <x v="4"/>
    <x v="0"/>
    <n v="1590"/>
    <x v="8"/>
    <x v="4"/>
    <n v="372"/>
    <n v="372"/>
    <n v="81"/>
    <n v="291"/>
    <n v="26"/>
    <n v="346"/>
    <n v="295"/>
    <n v="51"/>
    <n v="5.7000000000000002E-2"/>
    <n v="0.19600000000000001"/>
    <n v="1.7000000000000001E-2"/>
    <n v="0.23599999999999999"/>
    <n v="0.23599999999999999"/>
    <n v="0.23599999999999999"/>
    <n v="1"/>
    <n v="0.22500000000000001"/>
    <n v="0.93300000000000005"/>
    <n v="216.102"/>
    <s v="Catch-up"/>
    <n v="4.2370000000000001"/>
    <n v="0.96899999999999997"/>
    <n v="0.98299999999999998"/>
    <n v="0.96599999999999997"/>
    <n v="0.95899999999999996"/>
    <d v="2025-06-16T18:11:00"/>
    <s v="PJR_ASF"/>
  </r>
  <r>
    <x v="4"/>
    <x v="1"/>
    <n v="92"/>
    <x v="9"/>
    <x v="4"/>
    <s v=" "/>
    <s v=" "/>
    <n v="3"/>
    <n v="4"/>
    <n v="1"/>
    <s v="N/A"/>
    <n v="1"/>
    <n v="6"/>
    <n v="2.3E-2"/>
    <n v="2.5999999999999999E-2"/>
    <s v="NaN"/>
    <s v="NaN"/>
    <n v="4.9000000000000002E-2"/>
    <n v="5.1999999999999998E-2"/>
    <s v="NaN"/>
    <s v="NaN"/>
    <s v="NaN"/>
    <s v="NaN"/>
    <s v="Catch-up"/>
    <s v="NaN"/>
    <n v="0.78300000000000003"/>
    <n v="0.77900000000000003"/>
    <s v="NaN"/>
    <s v="NaN"/>
    <d v="2025-06-16T18:11:00"/>
    <s v="PJR_ASF"/>
  </r>
  <r>
    <x v="5"/>
    <x v="0"/>
    <n v="1639"/>
    <x v="10"/>
    <x v="5"/>
    <n v="406"/>
    <n v="406"/>
    <n v="63"/>
    <n v="343"/>
    <n v="39"/>
    <n v="367"/>
    <n v="306"/>
    <n v="61"/>
    <n v="0.03"/>
    <n v="0.17799999999999999"/>
    <n v="2.1999999999999999E-2"/>
    <n v="0.18"/>
    <n v="0.186"/>
    <n v="0.184"/>
    <n v="0.96799999999999997"/>
    <n v="0.14399999999999999"/>
    <n v="0.89400000000000002"/>
    <n v="338.88900000000001"/>
    <s v="Scale-up"/>
    <n v="5.556"/>
    <n v="0.626"/>
    <n v="0.73199999999999998"/>
    <n v="0.63500000000000001"/>
    <n v="0.66500000000000004"/>
    <d v="2025-06-16T18:11:20"/>
    <s v="PJR_ASF"/>
  </r>
  <r>
    <x v="5"/>
    <x v="1"/>
    <n v="95"/>
    <x v="11"/>
    <x v="5"/>
    <s v=" "/>
    <s v=" "/>
    <n v="1"/>
    <n v="11"/>
    <n v="2"/>
    <s v="N/A"/>
    <n v="5"/>
    <n v="4"/>
    <s v="NaN"/>
    <n v="8.8999999999999996E-2"/>
    <n v="3.6999999999999998E-2"/>
    <n v="3.9E-2"/>
    <n v="5.1999999999999998E-2"/>
    <n v="6.8000000000000005E-2"/>
    <s v="NaN"/>
    <s v="NaN"/>
    <s v="NaN"/>
    <s v="NaN"/>
    <s v="Scale-up"/>
    <n v="25.640999999999998"/>
    <s v="NaN"/>
    <n v="0.871"/>
    <n v="1"/>
    <n v="0.84299999999999997"/>
    <d v="2025-06-16T18:11:20"/>
    <s v="PJR_ASF"/>
  </r>
  <r>
    <x v="6"/>
    <x v="0"/>
    <n v="2074"/>
    <x v="12"/>
    <x v="6"/>
    <n v="249"/>
    <n v="249"/>
    <n v="53"/>
    <n v="196"/>
    <n v="16"/>
    <n v="233"/>
    <n v="175"/>
    <n v="58"/>
    <n v="3.2000000000000001E-2"/>
    <n v="0.114"/>
    <n v="0.01"/>
    <n v="0.121"/>
    <n v="0.13600000000000001"/>
    <n v="0.13600000000000001"/>
    <n v="0.89"/>
    <n v="0.219"/>
    <n v="0.93200000000000005"/>
    <n v="479.339"/>
    <s v="Scale-up"/>
    <n v="8.2639999999999993"/>
    <n v="0.871"/>
    <n v="0.95"/>
    <n v="0.96099999999999997"/>
    <n v="0.90200000000000002"/>
    <d v="2025-06-16T18:11:39"/>
    <s v="PJR_ASF"/>
  </r>
  <r>
    <x v="6"/>
    <x v="1"/>
    <n v="35"/>
    <x v="13"/>
    <x v="6"/>
    <s v=" "/>
    <s v=" "/>
    <n v="1"/>
    <n v="6"/>
    <n v="1"/>
    <s v="N/A"/>
    <n v="9"/>
    <n v="-3"/>
    <s v="NaN"/>
    <n v="0.14099999999999999"/>
    <s v="NaN"/>
    <n v="0.192"/>
    <n v="0"/>
    <n v="0.159"/>
    <s v="NaN"/>
    <s v="NaN"/>
    <s v="NaN"/>
    <s v="NaN"/>
    <s v="Scale-up"/>
    <n v="5.2080000000000002"/>
    <s v="NaN"/>
    <n v="0.91"/>
    <s v="NaN"/>
    <n v="0.91300000000000003"/>
    <d v="2025-06-16T18:11:39"/>
    <s v="PJR_ASF"/>
  </r>
  <r>
    <x v="7"/>
    <x v="0"/>
    <n v="3946"/>
    <x v="14"/>
    <x v="7"/>
    <n v="816"/>
    <n v="816"/>
    <n v="130"/>
    <n v="686"/>
    <n v="101"/>
    <n v="715"/>
    <n v="608"/>
    <n v="107"/>
    <n v="6.2E-2"/>
    <n v="0.28199999999999997"/>
    <n v="4.4999999999999998E-2"/>
    <n v="0.29499999999999998"/>
    <n v="0.29899999999999999"/>
    <n v="0.29799999999999999"/>
    <n v="0.98699999999999999"/>
    <n v="0.18"/>
    <n v="0.86899999999999999"/>
    <n v="362.71199999999999"/>
    <s v="Scale-up"/>
    <n v="3.39"/>
    <n v="0.94599999999999995"/>
    <n v="0.93200000000000005"/>
    <n v="0.96899999999999997"/>
    <n v="0.93600000000000005"/>
    <d v="2025-06-16T18:11:58"/>
    <s v="PJR_ASF"/>
  </r>
  <r>
    <x v="7"/>
    <x v="1"/>
    <n v="83"/>
    <x v="15"/>
    <x v="7"/>
    <s v=" "/>
    <s v=" "/>
    <n v="1"/>
    <n v="3"/>
    <n v="1"/>
    <s v="N/A"/>
    <n v="1"/>
    <n v="2"/>
    <s v="NaN"/>
    <n v="2.4E-2"/>
    <s v="NaN"/>
    <s v="NaN"/>
    <n v="0"/>
    <n v="2.4E-2"/>
    <s v="NaN"/>
    <s v="NaN"/>
    <s v="NaN"/>
    <s v="NaN"/>
    <s v="Scale-up"/>
    <s v="NaN"/>
    <s v="NaN"/>
    <n v="0.98799999999999999"/>
    <s v="NaN"/>
    <s v="NaN"/>
    <d v="2025-06-16T18:11:58"/>
    <s v="PJR_ASF"/>
  </r>
  <r>
    <x v="8"/>
    <x v="0"/>
    <n v="2013"/>
    <x v="16"/>
    <x v="8"/>
    <n v="1653"/>
    <n v="1653"/>
    <n v="178"/>
    <n v="1475"/>
    <n v="182"/>
    <n v="1471"/>
    <n v="908"/>
    <n v="563"/>
    <n v="9.0999999999999998E-2"/>
    <n v="0.73099999999999998"/>
    <n v="8.5999999999999993E-2"/>
    <n v="0.44"/>
    <n v="0.73599999999999999"/>
    <n v="0.73099999999999998"/>
    <n v="0.59799999999999998"/>
    <n v="0.111"/>
    <n v="0.89500000000000002"/>
    <n v="1279.5450000000001"/>
    <s v="Scale-up"/>
    <n v="2.2730000000000001"/>
    <n v="0.96399999999999997"/>
    <n v="0.996"/>
    <n v="0.97299999999999998"/>
    <n v="0.96799999999999997"/>
    <d v="2025-06-16T18:12:18"/>
    <s v="PJR_ASF"/>
  </r>
  <r>
    <x v="8"/>
    <x v="1"/>
    <n v="99"/>
    <x v="17"/>
    <x v="8"/>
    <s v=" "/>
    <s v=" "/>
    <n v="4"/>
    <n v="68"/>
    <n v="36"/>
    <s v="N/A"/>
    <n v="71"/>
    <n v="-34"/>
    <n v="2.9000000000000001E-2"/>
    <n v="0.77300000000000002"/>
    <n v="0.46300000000000002"/>
    <n v="0.83099999999999996"/>
    <n v="0.33900000000000002"/>
    <n v="0.35599999999999998"/>
    <n v="2.4510000000000001"/>
    <n v="3.5999999999999997E-2"/>
    <n v="0.42299999999999999"/>
    <n v="677.49699999999996"/>
    <s v="Catch-up"/>
    <n v="1.2030000000000001"/>
    <n v="0.63300000000000001"/>
    <n v="0.94599999999999995"/>
    <n v="0.79600000000000004"/>
    <n v="0.85399999999999998"/>
    <d v="2025-06-16T18:12:23"/>
    <s v="PJR_ASF"/>
  </r>
  <r>
    <x v="9"/>
    <x v="0"/>
    <n v="4641"/>
    <x v="18"/>
    <x v="9"/>
    <n v="2019"/>
    <n v="2019"/>
    <n v="33"/>
    <n v="1986"/>
    <n v="805"/>
    <n v="1214"/>
    <n v="1085"/>
    <n v="129"/>
    <n v="0.01"/>
    <n v="0.52900000000000003"/>
    <n v="0.23699999999999999"/>
    <n v="0.308"/>
    <n v="0.30199999999999999"/>
    <n v="0.24099999999999999"/>
    <n v="1.02"/>
    <n v="1.9E-2"/>
    <n v="0.56000000000000005"/>
    <n v="418.83100000000002"/>
    <s v="Catch-up"/>
    <n v="3.2469999999999999"/>
    <n v="0.873"/>
    <n v="0.85499999999999998"/>
    <n v="0.69599999999999995"/>
    <n v="0.70899999999999996"/>
    <d v="2025-06-16T18:12:44"/>
    <s v="PJR_ASF"/>
  </r>
  <r>
    <x v="9"/>
    <x v="1"/>
    <n v="98"/>
    <x v="19"/>
    <x v="9"/>
    <s v=" "/>
    <s v=" "/>
    <n v="1"/>
    <n v="4"/>
    <n v="3"/>
    <s v="N/A"/>
    <n v="6"/>
    <n v="-6"/>
    <s v="NaN"/>
    <n v="2.8000000000000001E-2"/>
    <n v="4.3999999999999997E-2"/>
    <n v="4.5999999999999999E-2"/>
    <n v="-1.59999999999999E-2"/>
    <n v="1.0999999999999999E-2"/>
    <s v="NaN"/>
    <s v="NaN"/>
    <s v="NaN"/>
    <s v="NaN"/>
    <s v="Catch-up"/>
    <n v="21.739000000000001"/>
    <s v="NaN"/>
    <n v="0.76700000000000002"/>
    <n v="0.79200000000000004"/>
    <n v="0.89300000000000002"/>
    <d v="2025-06-16T18:12:44"/>
    <s v="PJR_ASF"/>
  </r>
  <r>
    <x v="10"/>
    <x v="0"/>
    <n v="1800"/>
    <x v="20"/>
    <x v="10"/>
    <n v="721"/>
    <n v="721"/>
    <n v="111"/>
    <n v="610"/>
    <n v="26"/>
    <n v="695"/>
    <n v="532"/>
    <n v="163"/>
    <n v="6.7000000000000004E-2"/>
    <n v="0.32"/>
    <n v="1.6E-2"/>
    <n v="0.32200000000000001"/>
    <n v="0.371"/>
    <n v="0.36599999999999999"/>
    <n v="0.86799999999999999"/>
    <n v="0.17299999999999999"/>
    <n v="0.95899999999999996"/>
    <n v="506.21100000000001"/>
    <s v="Scale-up"/>
    <n v="3.1059999999999999"/>
    <n v="0.92300000000000004"/>
    <n v="0.97699999999999998"/>
    <n v="0.89500000000000002"/>
    <n v="0.98599999999999999"/>
    <d v="2025-06-16T18:13:04"/>
    <s v="PJR_ASF"/>
  </r>
  <r>
    <x v="10"/>
    <x v="1"/>
    <n v="98"/>
    <x v="21"/>
    <x v="10"/>
    <s v=" "/>
    <s v=" "/>
    <n v="1"/>
    <n v="20"/>
    <n v="1"/>
    <s v="N/A"/>
    <n v="13"/>
    <n v="6"/>
    <s v="NaN"/>
    <n v="0.17499999999999999"/>
    <s v="NaN"/>
    <n v="0.152"/>
    <n v="0"/>
    <n v="0.17"/>
    <s v="NaN"/>
    <s v="NaN"/>
    <s v="NaN"/>
    <s v="NaN"/>
    <s v="Scale-up"/>
    <n v="6.5789999999999997"/>
    <s v="NaN"/>
    <n v="0.97"/>
    <s v="NaN"/>
    <n v="0.86499999999999999"/>
    <d v="2025-06-16T18:13:04"/>
    <s v="PJR_ASF"/>
  </r>
  <r>
    <x v="11"/>
    <x v="0"/>
    <n v="1136"/>
    <x v="22"/>
    <x v="11"/>
    <n v="1019"/>
    <n v="1019"/>
    <n v="84"/>
    <n v="935"/>
    <n v="181"/>
    <n v="838"/>
    <n v="442"/>
    <n v="396"/>
    <n v="0.108"/>
    <n v="1.58"/>
    <n v="0.40200000000000002"/>
    <n v="0.90900000000000003"/>
    <n v="1.286"/>
    <n v="1.387"/>
    <n v="0.70699999999999996"/>
    <n v="6.4000000000000001E-2"/>
    <n v="0.76200000000000001"/>
    <n v="435.64400000000001"/>
    <s v="Scale-up"/>
    <n v="1.1000000000000001"/>
    <n v="0.88100000000000001"/>
    <n v="0.91600000000000004"/>
    <n v="0.93899999999999995"/>
    <n v="0.99"/>
    <d v="2025-06-16T18:13:25"/>
    <s v="PJR_ASF"/>
  </r>
  <r>
    <x v="11"/>
    <x v="1"/>
    <n v="99"/>
    <x v="23"/>
    <x v="11"/>
    <s v=" "/>
    <s v=" "/>
    <n v="19"/>
    <n v="233"/>
    <n v="53"/>
    <s v="N/A"/>
    <n v="109"/>
    <n v="89"/>
    <n v="0.18"/>
    <n v="2.2480000000000002"/>
    <n v="0.47399999999999998"/>
    <n v="1.1419999999999999"/>
    <s v="1.9540000000000004"/>
    <n v="1.907"/>
    <n v="0.58399999999999996"/>
    <n v="7.3999999999999996E-2"/>
    <n v="0.80500000000000005"/>
    <n v="346.76"/>
    <s v="Scale-up"/>
    <n v="0.876"/>
    <n v="0.92800000000000005"/>
    <n v="0.98799999999999999"/>
    <n v="0.95499999999999996"/>
    <n v="0.97299999999999998"/>
    <d v="2025-06-16T18:13:29"/>
    <s v="PJR_ASF"/>
  </r>
  <r>
    <x v="12"/>
    <x v="0"/>
    <n v="2327"/>
    <x v="24"/>
    <x v="12"/>
    <n v="908"/>
    <n v="908"/>
    <n v="236"/>
    <n v="672"/>
    <n v="29"/>
    <n v="879"/>
    <n v="781"/>
    <n v="98"/>
    <n v="0.23200000000000001"/>
    <n v="0.73899999999999999"/>
    <n v="3.5000000000000003E-2"/>
    <n v="1.181"/>
    <n v="0.93600000000000005"/>
    <n v="0.94199999999999995"/>
    <n v="1.262"/>
    <n v="0.23899999999999999"/>
    <n v="0.96399999999999997"/>
    <n v="82.980999999999995"/>
    <s v="Catch-up"/>
    <n v="0.84699999999999998"/>
    <n v="0.74299999999999999"/>
    <n v="0.78200000000000003"/>
    <n v="0.94699999999999995"/>
    <n v="0.96"/>
    <d v="2025-06-16T18:13:53"/>
    <s v="PJR_ASF"/>
  </r>
  <r>
    <x v="12"/>
    <x v="1"/>
    <n v="99"/>
    <x v="25"/>
    <x v="12"/>
    <s v=" "/>
    <s v=" "/>
    <n v="13"/>
    <n v="58"/>
    <n v="8"/>
    <s v="N/A"/>
    <n v="67"/>
    <n v="-5"/>
    <n v="0.13300000000000001"/>
    <n v="0.57299999999999995"/>
    <n v="7.0999999999999994E-2"/>
    <n v="0.65400000000000003"/>
    <n v="0.63500000000000001"/>
    <n v="0.65"/>
    <n v="1.03"/>
    <n v="0.188"/>
    <n v="0.89900000000000002"/>
    <n v="149.84700000000001"/>
    <s v="Catch-up"/>
    <n v="1.5289999999999999"/>
    <n v="0.94"/>
    <n v="0.98099999999999998"/>
    <n v="0.82299999999999995"/>
    <n v="0.95899999999999996"/>
    <d v="2025-06-16T18:14:02"/>
    <s v="PJR_ASF"/>
  </r>
  <r>
    <x v="13"/>
    <x v="0"/>
    <n v="2614"/>
    <x v="26"/>
    <x v="13"/>
    <n v="5298"/>
    <n v="5298"/>
    <n v="374"/>
    <n v="4924"/>
    <n v="1442"/>
    <n v="3856"/>
    <n v="3708"/>
    <n v="148"/>
    <n v="0.13200000000000001"/>
    <n v="1.9159999999999999"/>
    <n v="0.60399999999999998"/>
    <n v="1.4370000000000001"/>
    <n v="1.444"/>
    <n v="1.4379999999999999"/>
    <n v="0.995"/>
    <n v="6.4000000000000001E-2"/>
    <n v="0.70499999999999996"/>
    <n v="102.992"/>
    <s v="Scale-up"/>
    <n v="0.69599999999999995"/>
    <n v="0.96399999999999997"/>
    <n v="0.996"/>
    <n v="0.99299999999999999"/>
    <n v="0.99299999999999999"/>
    <d v="2025-06-16T18:14:27"/>
    <s v="PJR_ASF"/>
  </r>
  <r>
    <x v="13"/>
    <x v="1"/>
    <n v="99"/>
    <x v="27"/>
    <x v="13"/>
    <s v=" "/>
    <s v=" "/>
    <n v="5"/>
    <n v="98"/>
    <n v="28"/>
    <s v="N/A"/>
    <n v="74"/>
    <n v="2"/>
    <n v="0.05"/>
    <n v="0.95"/>
    <n v="0.26900000000000002"/>
    <n v="0.74"/>
    <n v="0.73099999999999998"/>
    <n v="0.72599999999999998"/>
    <n v="1.012"/>
    <n v="0.05"/>
    <n v="0.73099999999999998"/>
    <n v="200"/>
    <s v="Catch-up"/>
    <n v="1.351"/>
    <n v="0.80900000000000005"/>
    <n v="0.97899999999999998"/>
    <n v="0.98499999999999999"/>
    <n v="0.97399999999999998"/>
    <d v="2025-06-16T18:14:31"/>
    <s v="PJR_ASF"/>
  </r>
  <r>
    <x v="14"/>
    <x v="0"/>
    <n v="1629"/>
    <x v="28"/>
    <x v="14"/>
    <n v="703"/>
    <n v="703"/>
    <n v="131"/>
    <n v="572"/>
    <n v="78"/>
    <n v="625"/>
    <n v="434"/>
    <n v="191"/>
    <n v="0.11700000000000001"/>
    <n v="0.51"/>
    <n v="8.2000000000000003E-2"/>
    <n v="0.40200000000000002"/>
    <n v="0.54500000000000004"/>
    <n v="0.54600000000000004"/>
    <n v="0.73799999999999999"/>
    <n v="0.187"/>
    <n v="0.86899999999999999"/>
    <n v="475.12400000000002"/>
    <s v="Scale-up"/>
    <n v="2.488"/>
    <n v="0.92900000000000005"/>
    <n v="0.97699999999999998"/>
    <n v="0.94799999999999995"/>
    <n v="0.97399999999999998"/>
    <d v="2025-06-16T18:14:51"/>
    <s v="PJR_ASF"/>
  </r>
  <r>
    <x v="14"/>
    <x v="1"/>
    <n v="90"/>
    <x v="29"/>
    <x v="14"/>
    <s v=" "/>
    <s v=" "/>
    <n v="2"/>
    <n v="9"/>
    <n v="1"/>
    <s v="N/A"/>
    <n v="4"/>
    <n v="6"/>
    <n v="2.1999999999999999E-2"/>
    <n v="7.2999999999999995E-2"/>
    <s v="NaN"/>
    <n v="5.1999999999999998E-2"/>
    <n v="9.5000000000000001E-2"/>
    <n v="9.4E-2"/>
    <s v="NaN"/>
    <s v="NaN"/>
    <s v="NaN"/>
    <s v="NaN"/>
    <s v="Scale-up"/>
    <n v="19.231000000000002"/>
    <n v="1"/>
    <n v="0.89700000000000002"/>
    <s v="NaN"/>
    <n v="0.73899999999999999"/>
    <d v="2025-06-16T18:14:51"/>
    <s v="PJR_ASF"/>
  </r>
  <r>
    <x v="15"/>
    <x v="0"/>
    <n v="2275"/>
    <x v="30"/>
    <x v="15"/>
    <n v="322"/>
    <n v="322"/>
    <n v="91"/>
    <n v="231"/>
    <n v="19"/>
    <n v="303"/>
    <n v="276"/>
    <n v="27"/>
    <n v="7.9000000000000001E-2"/>
    <n v="0.153"/>
    <n v="1.4999999999999999E-2"/>
    <n v="0.214"/>
    <n v="0.217"/>
    <n v="0.215"/>
    <n v="0.98599999999999999"/>
    <n v="0.34100000000000003"/>
    <n v="0.93500000000000005"/>
    <n v="126.16800000000001"/>
    <s v="Scale-up"/>
    <n v="4.673"/>
    <n v="0.53700000000000003"/>
    <n v="0.56100000000000005"/>
    <n v="0.64300000000000002"/>
    <n v="0.53600000000000003"/>
    <d v="2025-06-16T18:15:09"/>
    <s v="PJR_ASF"/>
  </r>
  <r>
    <x v="15"/>
    <x v="1"/>
    <n v="0"/>
    <x v="31"/>
    <x v="15"/>
    <s v=" "/>
    <s v=" "/>
    <n v="1"/>
    <n v="1"/>
    <n v="1"/>
    <s v="N/A"/>
    <n v="1"/>
    <n v="0"/>
    <s v="NaN"/>
    <s v="NaN"/>
    <s v="NaN"/>
    <s v="NaN"/>
    <n v="0"/>
    <s v="NaN"/>
    <s v="NaN"/>
    <s v="NaN"/>
    <s v="NaN"/>
    <s v="NaN"/>
    <s v="Scale-up"/>
    <s v="NaN"/>
    <s v="NaN"/>
    <s v="NaN"/>
    <s v="NaN"/>
    <s v="NaN"/>
    <d v="2025-06-16T18:15:09"/>
    <s v="PJR_ASF"/>
  </r>
  <r>
    <x v="16"/>
    <x v="0"/>
    <n v="1369"/>
    <x v="32"/>
    <x v="16"/>
    <n v="117"/>
    <n v="117"/>
    <n v="13"/>
    <n v="104"/>
    <n v="2"/>
    <n v="115"/>
    <n v="96"/>
    <n v="19"/>
    <n v="8.0000000000000002E-3"/>
    <n v="7.1999999999999995E-2"/>
    <n v="4.8000000000000001E-2"/>
    <n v="6.0999999999999999E-2"/>
    <n v="3.2000000000000001E-2"/>
    <n v="7.5999999999999998E-2"/>
    <n v="1.9059999999999999"/>
    <n v="0.1"/>
    <n v="0.4"/>
    <n v="311.47500000000002"/>
    <s v="Catch-up"/>
    <n v="16.393000000000001"/>
    <n v="0.93"/>
    <n v="0.65900000000000003"/>
    <n v="1"/>
    <n v="0.629"/>
    <d v="2025-06-16T18:15:29"/>
    <s v="PJR_ASF"/>
  </r>
  <r>
    <x v="16"/>
    <x v="1"/>
    <n v="55"/>
    <x v="33"/>
    <x v="16"/>
    <s v=" "/>
    <s v=" "/>
    <n v="1"/>
    <n v="2"/>
    <n v="1"/>
    <s v="N/A"/>
    <n v="4"/>
    <n v="-2"/>
    <s v="NaN"/>
    <n v="1.7999999999999999E-2"/>
    <s v="NaN"/>
    <n v="9.7000000000000003E-2"/>
    <n v="0"/>
    <n v="3.5999999999999997E-2"/>
    <s v="NaN"/>
    <s v="NaN"/>
    <s v="NaN"/>
    <s v="NaN"/>
    <s v="Catch-up"/>
    <n v="10.308999999999999"/>
    <s v="NaN"/>
    <n v="1"/>
    <s v="NaN"/>
    <n v="0.9"/>
    <d v="2025-06-16T18:15:29"/>
    <s v="PJR_ASF"/>
  </r>
  <r>
    <x v="17"/>
    <x v="0"/>
    <n v="947"/>
    <x v="34"/>
    <x v="17"/>
    <n v="399"/>
    <n v="399"/>
    <n v="20"/>
    <n v="379"/>
    <n v="52"/>
    <n v="347"/>
    <n v="195"/>
    <n v="305"/>
    <n v="1.7000000000000001E-2"/>
    <n v="0.38700000000000001"/>
    <n v="4.7E-2"/>
    <n v="0.21099999999999999"/>
    <n v="0.35699999999999998"/>
    <n v="0.39100000000000001"/>
    <n v="0.59099999999999997"/>
    <n v="4.2000000000000003E-2"/>
    <n v="0.88400000000000001"/>
    <n v="1445.498"/>
    <s v="Scale-up"/>
    <n v="4.7389999999999999"/>
    <n v="0.78800000000000003"/>
    <n v="0.54100000000000004"/>
    <n v="0.52100000000000002"/>
    <n v="0.47899999999999998"/>
    <d v="2025-06-16T18:15:49"/>
    <s v="PJR_ASF"/>
  </r>
  <r>
    <x v="17"/>
    <x v="1"/>
    <n v="29"/>
    <x v="35"/>
    <x v="17"/>
    <s v=" "/>
    <s v=" "/>
    <n v="3"/>
    <n v="3"/>
    <n v="2"/>
    <s v="N/A"/>
    <n v="1"/>
    <n v="3"/>
    <n v="1.5"/>
    <n v="5.5E-2"/>
    <n v="0.5"/>
    <s v="NaN"/>
    <n v="1.0549999999999999"/>
    <n v="6.8000000000000005E-2"/>
    <s v="NaN"/>
    <s v="NaN"/>
    <s v="NaN"/>
    <s v="NaN"/>
    <s v="Scale-up"/>
    <s v="NaN"/>
    <n v="0.75"/>
    <n v="0.80100000000000005"/>
    <n v="1"/>
    <s v="NaN"/>
    <d v="2025-06-16T18:15:49"/>
    <s v="PJR_ASF"/>
  </r>
  <r>
    <x v="18"/>
    <x v="0"/>
    <n v="2589"/>
    <x v="36"/>
    <x v="18"/>
    <n v="3459"/>
    <n v="3459"/>
    <n v="533"/>
    <n v="2926"/>
    <n v="167"/>
    <n v="3292"/>
    <n v="2946"/>
    <n v="346"/>
    <n v="0.16400000000000001"/>
    <n v="0.97299999999999998"/>
    <n v="0.06"/>
    <n v="0.97499999999999998"/>
    <n v="1.077"/>
    <n v="1.0780000000000001"/>
    <n v="0.90500000000000003"/>
    <n v="0.14399999999999999"/>
    <n v="0.94699999999999995"/>
    <n v="354.87200000000001"/>
    <s v="Scale-up"/>
    <n v="1.026"/>
    <n v="0.96099999999999997"/>
    <n v="0.98399999999999999"/>
    <n v="0.98399999999999999"/>
    <n v="0.98099999999999998"/>
    <d v="2025-06-16T18:16:11"/>
    <s v="PJR_ASF"/>
  </r>
  <r>
    <x v="18"/>
    <x v="1"/>
    <n v="99"/>
    <x v="37"/>
    <x v="18"/>
    <s v=" "/>
    <s v=" "/>
    <n v="36"/>
    <n v="220"/>
    <n v="11"/>
    <s v="N/A"/>
    <n v="206"/>
    <n v="40"/>
    <n v="0.33600000000000002"/>
    <n v="2.254"/>
    <n v="0.107"/>
    <n v="2.02"/>
    <s v="2.4829999999999997"/>
    <n v="2.4809999999999999"/>
    <n v="0.81399999999999995"/>
    <n v="0.13"/>
    <n v="0.95899999999999996"/>
    <n v="171.28700000000001"/>
    <s v="Scale-up"/>
    <n v="0.495"/>
    <n v="0.95199999999999996"/>
    <n v="0.997"/>
    <n v="0.95699999999999996"/>
    <n v="0.99"/>
    <d v="2025-06-16T18:16:16"/>
    <s v="PJR_ASF"/>
  </r>
  <r>
    <x v="19"/>
    <x v="0"/>
    <n v="1509"/>
    <x v="38"/>
    <x v="19"/>
    <n v="2402"/>
    <n v="2402"/>
    <n v="191"/>
    <n v="2211"/>
    <n v="314"/>
    <n v="2088"/>
    <n v="1564"/>
    <n v="524"/>
    <n v="0.11600000000000001"/>
    <n v="1.3660000000000001"/>
    <n v="0.21099999999999999"/>
    <n v="0.98299999999999998"/>
    <n v="1.2709999999999999"/>
    <n v="1.2909999999999999"/>
    <n v="0.77300000000000002"/>
    <n v="7.8E-2"/>
    <n v="0.85799999999999998"/>
    <n v="533.06200000000001"/>
    <s v="Scale-up"/>
    <n v="1.0169999999999999"/>
    <n v="0.99099999999999999"/>
    <n v="0.98599999999999999"/>
    <n v="0.90100000000000002"/>
    <n v="0.99199999999999999"/>
    <d v="2025-06-16T18:16:37"/>
    <s v="PJR_ASF"/>
  </r>
  <r>
    <x v="19"/>
    <x v="1"/>
    <n v="100"/>
    <x v="39"/>
    <x v="19"/>
    <s v=" "/>
    <s v=" "/>
    <n v="24"/>
    <n v="221"/>
    <n v="36"/>
    <s v="N/A"/>
    <n v="130"/>
    <n v="78"/>
    <n v="0.186"/>
    <n v="2.081"/>
    <n v="0.33300000000000002"/>
    <n v="1.3129999999999999"/>
    <n v="1.9339999999999999"/>
    <n v="1.946"/>
    <n v="0.67900000000000005"/>
    <n v="8.2000000000000003E-2"/>
    <n v="0.85299999999999998"/>
    <n v="399.08600000000001"/>
    <s v="Scale-up"/>
    <n v="0.76200000000000001"/>
    <n v="0.90700000000000003"/>
    <n v="0.97599999999999998"/>
    <n v="0.93600000000000005"/>
    <n v="0.95499999999999996"/>
    <d v="2025-06-16T18:16:42"/>
    <s v="PJR_ASF"/>
  </r>
  <r>
    <x v="20"/>
    <x v="0"/>
    <n v="2910"/>
    <x v="40"/>
    <x v="20"/>
    <n v="1318"/>
    <n v="1318"/>
    <n v="285"/>
    <n v="1033"/>
    <n v="100"/>
    <n v="1218"/>
    <n v="1031"/>
    <n v="187"/>
    <n v="9.5000000000000001E-2"/>
    <n v="0.33700000000000002"/>
    <n v="3.2000000000000001E-2"/>
    <n v="0.33200000000000002"/>
    <n v="0.4"/>
    <n v="0.4"/>
    <n v="0.83"/>
    <n v="0.22"/>
    <n v="0.92600000000000005"/>
    <n v="563.25300000000004"/>
    <s v="Scale-up"/>
    <n v="3.012"/>
    <n v="0.99"/>
    <n v="0.94099999999999995"/>
    <n v="0.94399999999999995"/>
    <n v="0.98"/>
    <d v="2025-06-16T18:17:07"/>
    <s v="PJR_ASF"/>
  </r>
  <r>
    <x v="20"/>
    <x v="1"/>
    <n v="99"/>
    <x v="41"/>
    <x v="20"/>
    <s v=" "/>
    <s v=" "/>
    <n v="12"/>
    <n v="36"/>
    <n v="3"/>
    <s v="N/A"/>
    <n v="42"/>
    <n v="4"/>
    <n v="0.10299999999999999"/>
    <n v="0.34399999999999997"/>
    <n v="2.8000000000000001E-2"/>
    <n v="0.41799999999999998"/>
    <s v="0.41899999999999993"/>
    <n v="0.41699999999999998"/>
    <n v="0.998"/>
    <n v="0.23"/>
    <n v="0.93700000000000006"/>
    <n v="447.36799999999999"/>
    <s v="Scale-up"/>
    <n v="2.3919999999999999"/>
    <n v="0.748"/>
    <n v="0.97399999999999998"/>
    <n v="0.90300000000000002"/>
    <n v="0.96899999999999997"/>
    <d v="2025-06-16T18:17:12"/>
    <s v="PJR_ASF"/>
  </r>
  <r>
    <x v="21"/>
    <x v="0"/>
    <n v="1093"/>
    <x v="42"/>
    <x v="21"/>
    <n v="114"/>
    <n v="114"/>
    <n v="17"/>
    <n v="97"/>
    <n v="4"/>
    <n v="110"/>
    <n v="22"/>
    <n v="88"/>
    <n v="2.5999999999999999E-2"/>
    <n v="0.129"/>
    <n v="0.01"/>
    <n v="5.6000000000000001E-2"/>
    <n v="0.14499999999999999"/>
    <n v="0.152"/>
    <n v="0.38600000000000001"/>
    <n v="0.16800000000000001"/>
    <n v="0.93500000000000005"/>
    <n v="1571.4290000000001"/>
    <s v="Scale-up"/>
    <n v="17.856999999999999"/>
    <n v="0.94699999999999995"/>
    <n v="0.78"/>
    <n v="0.93400000000000005"/>
    <n v="0.88300000000000001"/>
    <d v="2025-06-16T18:17:42"/>
    <s v="PJR_ASF"/>
  </r>
  <r>
    <x v="21"/>
    <x v="1"/>
    <n v="0"/>
    <x v="43"/>
    <x v="21"/>
    <s v=" "/>
    <s v=" "/>
    <n v="1"/>
    <n v="2"/>
    <n v="1"/>
    <s v="N/A"/>
    <n v="1"/>
    <n v="1"/>
    <s v="NaN"/>
    <n v="1"/>
    <s v="NaN"/>
    <s v="NaN"/>
    <n v="0"/>
    <n v="1"/>
    <s v="NaN"/>
    <s v="NaN"/>
    <s v="NaN"/>
    <s v="NaN"/>
    <s v="Scale-up"/>
    <s v="NaN"/>
    <s v="NaN"/>
    <n v="1"/>
    <s v="NaN"/>
    <s v="NaN"/>
    <d v="2025-06-16T18:17:42"/>
    <s v="PJR_ASF"/>
  </r>
  <r>
    <x v="22"/>
    <x v="0"/>
    <n v="4592"/>
    <x v="44"/>
    <x v="22"/>
    <n v="2571"/>
    <n v="2571"/>
    <n v="63"/>
    <n v="2508"/>
    <n v="727"/>
    <n v="1844"/>
    <n v="1207"/>
    <n v="637"/>
    <n v="1.6E-2"/>
    <n v="0.77400000000000002"/>
    <n v="0.38200000000000001"/>
    <n v="0.67"/>
    <n v="0.40799999999999997"/>
    <n v="0.51400000000000001"/>
    <n v="1.6419999999999999"/>
    <n v="0.02"/>
    <n v="0.51600000000000001"/>
    <n v="950.74599999999998"/>
    <s v="Catch-up"/>
    <n v="1.4930000000000001"/>
    <n v="0.88900000000000001"/>
    <n v="0.78600000000000003"/>
    <n v="0.33400000000000002"/>
    <n v="0.35299999999999998"/>
    <d v="2025-06-16T18:18:03"/>
    <s v="PJR_ASF"/>
  </r>
  <r>
    <x v="22"/>
    <x v="1"/>
    <n v="62"/>
    <x v="45"/>
    <x v="22"/>
    <s v=" "/>
    <s v=" "/>
    <n v="1"/>
    <n v="4"/>
    <n v="1"/>
    <s v="N/A"/>
    <n v="1"/>
    <n v="2"/>
    <s v="NaN"/>
    <n v="4.4999999999999998E-2"/>
    <s v="NaN"/>
    <s v="NaN"/>
    <n v="0"/>
    <n v="2.7E-2"/>
    <s v="NaN"/>
    <s v="NaN"/>
    <s v="NaN"/>
    <s v="NaN"/>
    <s v="Catch-up"/>
    <s v="NaN"/>
    <s v="NaN"/>
    <n v="0.86699999999999999"/>
    <s v="NaN"/>
    <s v="NaN"/>
    <d v="2025-06-16T18:18:03"/>
    <s v="PJR_ASF"/>
  </r>
  <r>
    <x v="23"/>
    <x v="0"/>
    <n v="1608"/>
    <x v="46"/>
    <x v="23"/>
    <n v="58"/>
    <n v="58"/>
    <n v="19"/>
    <n v="39"/>
    <n v="3"/>
    <n v="55"/>
    <n v="27"/>
    <n v="28"/>
    <n v="8.9999999999999993E-3"/>
    <n v="2.8000000000000001E-2"/>
    <n v="4.0000000000000001E-3"/>
    <n v="1.7000000000000001E-2"/>
    <n v="3.3000000000000002E-2"/>
    <n v="3.3000000000000002E-2"/>
    <n v="0.51500000000000001"/>
    <n v="0.24299999999999999"/>
    <n v="0.89200000000000002"/>
    <n v="1647.059"/>
    <s v="Scale-up"/>
    <n v="58.823999999999998"/>
    <n v="0.82299999999999995"/>
    <n v="0.70299999999999996"/>
    <n v="0.75"/>
    <n v="0.746"/>
    <d v="2025-06-16T18:18:23"/>
    <s v="PJR_ASF"/>
  </r>
  <r>
    <x v="23"/>
    <x v="1"/>
    <n v="24"/>
    <x v="47"/>
    <x v="23"/>
    <s v=" "/>
    <s v=" "/>
    <n v="5"/>
    <n v="1"/>
    <n v="1"/>
    <s v="N/A"/>
    <n v="2"/>
    <n v="2"/>
    <n v="0.27800000000000002"/>
    <s v="NaN"/>
    <s v="NaN"/>
    <n v="0.5"/>
    <n v="0"/>
    <n v="0.27800000000000002"/>
    <s v="NaN"/>
    <s v="NaN"/>
    <s v="NaN"/>
    <s v="NaN"/>
    <s v="Scale-up"/>
    <n v="2"/>
    <n v="0.5"/>
    <s v="NaN"/>
    <s v="NaN"/>
    <n v="1"/>
    <d v="2025-06-16T18:18:23"/>
    <s v="PJR_ASF"/>
  </r>
  <r>
    <x v="24"/>
    <x v="0"/>
    <n v="4626"/>
    <x v="48"/>
    <x v="24"/>
    <n v="761"/>
    <n v="761"/>
    <n v="48"/>
    <n v="713"/>
    <n v="235"/>
    <n v="526"/>
    <n v="447"/>
    <n v="79"/>
    <n v="1.9E-2"/>
    <n v="0.182"/>
    <n v="9.1999999999999998E-2"/>
    <n v="0.219"/>
    <n v="0.109"/>
    <n v="0.121"/>
    <n v="2.0089999999999999"/>
    <n v="9.5000000000000001E-2"/>
    <n v="0.54200000000000004"/>
    <n v="360.73099999999999"/>
    <s v="Catch-up"/>
    <n v="4.5659999999999998"/>
    <n v="0.90600000000000003"/>
    <n v="0.98199999999999998"/>
    <n v="0.90100000000000002"/>
    <n v="0.91500000000000004"/>
    <d v="2025-06-16T18:18:43"/>
    <s v="PJR_ASF"/>
  </r>
  <r>
    <x v="24"/>
    <x v="1"/>
    <n v="89"/>
    <x v="49"/>
    <x v="24"/>
    <s v=" "/>
    <s v=" "/>
    <n v="1"/>
    <n v="4"/>
    <n v="1"/>
    <s v="N/A"/>
    <n v="1"/>
    <n v="3"/>
    <s v="NaN"/>
    <n v="2.5999999999999999E-2"/>
    <s v="NaN"/>
    <s v="NaN"/>
    <n v="0"/>
    <n v="3.4000000000000002E-2"/>
    <s v="NaN"/>
    <s v="NaN"/>
    <s v="NaN"/>
    <s v="NaN"/>
    <s v="Catch-up"/>
    <s v="NaN"/>
    <s v="NaN"/>
    <n v="0.877"/>
    <s v="NaN"/>
    <s v="NaN"/>
    <d v="2025-06-16T18:18:43"/>
    <s v="PJR_ASF"/>
  </r>
  <r>
    <x v="25"/>
    <x v="0"/>
    <n v="2484"/>
    <x v="50"/>
    <x v="25"/>
    <n v="86"/>
    <n v="86"/>
    <n v="1"/>
    <n v="85"/>
    <n v="14"/>
    <n v="72"/>
    <n v="57"/>
    <n v="15"/>
    <n v="0"/>
    <n v="3.5000000000000003E-2"/>
    <n v="5.0000000000000001E-3"/>
    <n v="2.3E-2"/>
    <n v="0.03"/>
    <n v="0.03"/>
    <n v="0.76700000000000002"/>
    <n v="0"/>
    <n v="0.85699999999999998"/>
    <n v="652.17399999999998"/>
    <s v="Scale-up"/>
    <n v="43.478000000000002"/>
    <n v="0"/>
    <n v="0.98599999999999999"/>
    <n v="0.95399999999999996"/>
    <n v="0.96599999999999997"/>
    <d v="2025-06-16T18:19:01"/>
    <s v="PJR_ASF"/>
  </r>
  <r>
    <x v="25"/>
    <x v="1"/>
    <n v="86"/>
    <x v="51"/>
    <x v="25"/>
    <s v=" "/>
    <s v=" "/>
    <n v="1"/>
    <n v="3"/>
    <n v="1"/>
    <s v="N/A"/>
    <n v="2"/>
    <n v="0"/>
    <s v="NaN"/>
    <n v="2.3E-2"/>
    <s v="NaN"/>
    <n v="0.05"/>
    <n v="0"/>
    <n v="2.3E-2"/>
    <s v="NaN"/>
    <s v="NaN"/>
    <s v="NaN"/>
    <s v="NaN"/>
    <s v="Scale-up"/>
    <n v="20"/>
    <s v="NaN"/>
    <n v="0.999"/>
    <s v="NaN"/>
    <n v="1"/>
    <d v="2025-06-16T18:19:01"/>
    <s v="PJR_ASF"/>
  </r>
  <r>
    <x v="26"/>
    <x v="0"/>
    <n v="3118"/>
    <x v="52"/>
    <x v="26"/>
    <n v="138"/>
    <n v="138"/>
    <n v="8"/>
    <n v="130"/>
    <n v="37"/>
    <n v="101"/>
    <n v="84"/>
    <n v="17"/>
    <n v="2E-3"/>
    <n v="5.0999999999999997E-2"/>
    <n v="1.4E-2"/>
    <n v="4.5999999999999999E-2"/>
    <n v="3.9E-2"/>
    <n v="3.9E-2"/>
    <n v="1.179"/>
    <n v="3.7999999999999999E-2"/>
    <n v="0.73599999999999999"/>
    <n v="369.565"/>
    <s v="Catch-up"/>
    <n v="21.739000000000001"/>
    <n v="0.92300000000000004"/>
    <n v="0.81599999999999995"/>
    <n v="0.76700000000000002"/>
    <n v="0.85599999999999998"/>
    <d v="2025-06-16T18:19:19"/>
    <s v="PJR_ASF"/>
  </r>
  <r>
    <x v="26"/>
    <x v="1"/>
    <n v="0"/>
    <x v="53"/>
    <x v="26"/>
    <s v=" "/>
    <s v=" "/>
    <n v="1"/>
    <n v="1"/>
    <n v="1"/>
    <s v="N/A"/>
    <n v="1"/>
    <n v="0"/>
    <s v="NaN"/>
    <s v="NaN"/>
    <s v="NaN"/>
    <s v="NaN"/>
    <n v="0"/>
    <s v="NaN"/>
    <s v="NaN"/>
    <s v="NaN"/>
    <s v="NaN"/>
    <s v="NaN"/>
    <s v="Catch-up"/>
    <s v="NaN"/>
    <s v="NaN"/>
    <s v="NaN"/>
    <s v="NaN"/>
    <s v="NaN"/>
    <d v="2025-06-16T18:19:19"/>
    <s v="PJR_ASF"/>
  </r>
  <r>
    <x v="27"/>
    <x v="0"/>
    <n v="3540"/>
    <x v="54"/>
    <x v="27"/>
    <n v="479"/>
    <n v="479"/>
    <n v="47"/>
    <n v="432"/>
    <n v="137"/>
    <n v="342"/>
    <n v="156"/>
    <n v="186"/>
    <n v="1.2E-2"/>
    <n v="0.13100000000000001"/>
    <n v="4.4999999999999998E-2"/>
    <n v="6.0999999999999999E-2"/>
    <n v="9.8000000000000004E-2"/>
    <n v="0.1"/>
    <n v="0.622"/>
    <n v="8.4000000000000005E-2"/>
    <n v="0.68500000000000005"/>
    <n v="3049.18"/>
    <s v="Scale-up"/>
    <n v="16.393000000000001"/>
    <n v="0.84899999999999998"/>
    <n v="0.89"/>
    <n v="0.96499999999999997"/>
    <n v="0.83899999999999997"/>
    <d v="2025-06-16T18:19:39"/>
    <s v="PJR_ASF"/>
  </r>
  <r>
    <x v="27"/>
    <x v="1"/>
    <n v="90"/>
    <x v="55"/>
    <x v="27"/>
    <s v=" "/>
    <s v=" "/>
    <n v="1"/>
    <n v="4"/>
    <n v="1"/>
    <s v="N/A"/>
    <n v="1"/>
    <n v="3"/>
    <s v="NaN"/>
    <n v="3.2000000000000001E-2"/>
    <s v="NaN"/>
    <s v="NaN"/>
    <n v="0"/>
    <n v="2.7E-2"/>
    <s v="NaN"/>
    <s v="NaN"/>
    <s v="NaN"/>
    <s v="NaN"/>
    <s v="Scale-up"/>
    <s v="NaN"/>
    <s v="NaN"/>
    <n v="0.96499999999999997"/>
    <s v="NaN"/>
    <s v="NaN"/>
    <d v="2025-06-16T18:19:39"/>
    <s v="PJR_ASF"/>
  </r>
  <r>
    <x v="28"/>
    <x v="0"/>
    <n v="4688"/>
    <x v="56"/>
    <x v="28"/>
    <n v="1613"/>
    <n v="1613"/>
    <n v="59"/>
    <n v="1554"/>
    <n v="609"/>
    <n v="1004"/>
    <n v="794"/>
    <n v="210"/>
    <n v="2.8000000000000001E-2"/>
    <n v="0.35"/>
    <n v="0.155"/>
    <n v="0.20200000000000001"/>
    <n v="0.223"/>
    <n v="0.157"/>
    <n v="0.90600000000000003"/>
    <n v="7.3999999999999996E-2"/>
    <n v="0.59"/>
    <n v="1039.604"/>
    <s v="Scale-up"/>
    <n v="4.95"/>
    <n v="0.91800000000000004"/>
    <n v="0.82699999999999996"/>
    <n v="0.56100000000000005"/>
    <n v="0.78100000000000003"/>
    <d v="2025-06-16T18:19:59"/>
    <s v="PJR_ASF"/>
  </r>
  <r>
    <x v="28"/>
    <x v="1"/>
    <n v="75"/>
    <x v="57"/>
    <x v="28"/>
    <s v=" "/>
    <s v=" "/>
    <n v="1"/>
    <n v="3"/>
    <n v="1"/>
    <s v="N/A"/>
    <n v="1"/>
    <n v="1"/>
    <s v="NaN"/>
    <n v="2.1999999999999999E-2"/>
    <s v="NaN"/>
    <s v="NaN"/>
    <n v="0"/>
    <n v="2.1999999999999999E-2"/>
    <s v="NaN"/>
    <s v="NaN"/>
    <s v="NaN"/>
    <s v="NaN"/>
    <s v="Scale-up"/>
    <s v="NaN"/>
    <s v="NaN"/>
    <n v="0.81799999999999995"/>
    <s v="NaN"/>
    <s v="NaN"/>
    <d v="2025-06-16T18:19:59"/>
    <s v="PJR_ASF"/>
  </r>
  <r>
    <x v="29"/>
    <x v="0"/>
    <n v="4623"/>
    <x v="58"/>
    <x v="29"/>
    <n v="753"/>
    <n v="753"/>
    <n v="29"/>
    <n v="724"/>
    <n v="282"/>
    <n v="471"/>
    <n v="435"/>
    <n v="36"/>
    <n v="7.0000000000000001E-3"/>
    <n v="0.19"/>
    <n v="6.5000000000000002E-2"/>
    <n v="0.125"/>
    <n v="0.13200000000000001"/>
    <n v="9.1999999999999998E-2"/>
    <n v="0.94699999999999995"/>
    <n v="3.5999999999999997E-2"/>
    <n v="0.67"/>
    <n v="288"/>
    <s v="Scale-up"/>
    <n v="8"/>
    <n v="0.94899999999999995"/>
    <n v="0.82299999999999995"/>
    <n v="0.55400000000000005"/>
    <n v="0.59799999999999998"/>
    <d v="2025-06-16T18:20:18"/>
    <s v="PJR_ASF"/>
  </r>
  <r>
    <x v="29"/>
    <x v="1"/>
    <n v="78"/>
    <x v="59"/>
    <x v="29"/>
    <s v=" "/>
    <s v=" "/>
    <n v="1"/>
    <n v="4"/>
    <n v="1"/>
    <s v="N/A"/>
    <n v="1"/>
    <n v="3"/>
    <s v="NaN"/>
    <n v="2.7E-2"/>
    <s v="NaN"/>
    <s v="NaN"/>
    <n v="0"/>
    <n v="2.7E-2"/>
    <s v="NaN"/>
    <s v="NaN"/>
    <s v="NaN"/>
    <s v="NaN"/>
    <s v="Scale-up"/>
    <s v="NaN"/>
    <s v="NaN"/>
    <n v="0.83499999999999996"/>
    <s v="NaN"/>
    <s v="NaN"/>
    <d v="2025-06-16T18:20:18"/>
    <s v="PJR_ASF"/>
  </r>
  <r>
    <x v="30"/>
    <x v="0"/>
    <n v="2920"/>
    <x v="60"/>
    <x v="30"/>
    <n v="51"/>
    <n v="51"/>
    <n v="0"/>
    <n v="51"/>
    <n v="9"/>
    <n v="42"/>
    <n v="28"/>
    <n v="14"/>
    <n v="0"/>
    <n v="1.7999999999999999E-2"/>
    <n v="0"/>
    <n v="1.4E-2"/>
    <n v="1.7999999999999999E-2"/>
    <n v="1.6E-2"/>
    <n v="0.77800000000000002"/>
    <n v="0"/>
    <n v="1"/>
    <n v="1000"/>
    <s v="Scale-up"/>
    <n v="71.429000000000002"/>
    <n v="0"/>
    <n v="0.81899999999999995"/>
    <n v="0"/>
    <n v="0.104"/>
    <d v="2025-06-16T18:20:34"/>
    <s v="PJR_ASF"/>
  </r>
  <r>
    <x v="30"/>
    <x v="1"/>
    <n v="0"/>
    <x v="61"/>
    <x v="30"/>
    <s v=" "/>
    <s v=" "/>
    <n v="1"/>
    <n v="1"/>
    <n v="1"/>
    <s v="N/A"/>
    <n v="1"/>
    <n v="0"/>
    <n v="0"/>
    <s v="NaN"/>
    <s v="NaN"/>
    <s v="NaN"/>
    <n v="0"/>
    <s v="NaN"/>
    <s v="NaN"/>
    <s v="NaN"/>
    <s v="NaN"/>
    <s v="NaN"/>
    <s v="Scale-up"/>
    <s v="NaN"/>
    <n v="0"/>
    <s v="NaN"/>
    <s v="NaN"/>
    <s v="NaN"/>
    <d v="2025-06-16T18:20:34"/>
    <s v="PJR_ASF"/>
  </r>
  <r>
    <x v="31"/>
    <x v="0"/>
    <n v="3284"/>
    <x v="62"/>
    <x v="31"/>
    <n v="1654"/>
    <n v="1654"/>
    <n v="190"/>
    <n v="1464"/>
    <n v="309"/>
    <n v="1345"/>
    <n v="873"/>
    <n v="472"/>
    <n v="8.7999999999999995E-2"/>
    <n v="0.59599999999999997"/>
    <n v="0.13600000000000001"/>
    <n v="0.35099999999999998"/>
    <n v="0.54800000000000004"/>
    <n v="0.53"/>
    <n v="0.64100000000000001"/>
    <n v="0.129"/>
    <n v="0.80100000000000005"/>
    <n v="1344.729"/>
    <s v="Scale-up"/>
    <n v="2.8490000000000002"/>
    <n v="0.879"/>
    <n v="0.79900000000000004"/>
    <n v="0.92900000000000005"/>
    <n v="0.89500000000000002"/>
    <d v="2025-06-16T18:20:53"/>
    <s v="PJR_ASF"/>
  </r>
  <r>
    <x v="31"/>
    <x v="1"/>
    <n v="96"/>
    <x v="63"/>
    <x v="31"/>
    <s v=" "/>
    <s v=" "/>
    <n v="1"/>
    <n v="3"/>
    <n v="1"/>
    <s v="N/A"/>
    <n v="1"/>
    <n v="3"/>
    <s v="NaN"/>
    <n v="1.9E-2"/>
    <s v="NaN"/>
    <s v="NaN"/>
    <n v="0"/>
    <n v="0.03"/>
    <s v="NaN"/>
    <s v="NaN"/>
    <s v="NaN"/>
    <s v="NaN"/>
    <s v="Scale-up"/>
    <s v="NaN"/>
    <s v="NaN"/>
    <n v="0.93300000000000005"/>
    <s v="NaN"/>
    <s v="NaN"/>
    <d v="2025-06-16T18:20:53"/>
    <s v="PJR_ASF"/>
  </r>
  <r>
    <x v="32"/>
    <x v="0"/>
    <n v="2857"/>
    <x v="64"/>
    <x v="32"/>
    <n v="193"/>
    <n v="193"/>
    <n v="15"/>
    <n v="178"/>
    <n v="14"/>
    <n v="179"/>
    <n v="155"/>
    <n v="24"/>
    <n v="8.9999999999999993E-3"/>
    <n v="0.08"/>
    <n v="8.0000000000000002E-3"/>
    <n v="9.4E-2"/>
    <n v="8.1000000000000003E-2"/>
    <n v="0.08"/>
    <n v="1.1599999999999999"/>
    <n v="0.10100000000000001"/>
    <n v="0.91"/>
    <n v="255.31899999999999"/>
    <s v="Catch-up"/>
    <n v="10.638"/>
    <n v="0.68200000000000005"/>
    <n v="0.91100000000000003"/>
    <n v="0.88500000000000001"/>
    <n v="0.97899999999999998"/>
    <d v="2025-06-16T18:21:11"/>
    <s v="PJR_ASF"/>
  </r>
  <r>
    <x v="32"/>
    <x v="1"/>
    <n v="16"/>
    <x v="65"/>
    <x v="32"/>
    <s v=" "/>
    <s v=" "/>
    <n v="1"/>
    <n v="2"/>
    <n v="1"/>
    <s v="N/A"/>
    <n v="1"/>
    <n v="1"/>
    <s v="NaN"/>
    <n v="5.8999999999999997E-2"/>
    <s v="NaN"/>
    <s v="NaN"/>
    <n v="0"/>
    <n v="5.8999999999999997E-2"/>
    <s v="NaN"/>
    <s v="NaN"/>
    <s v="NaN"/>
    <s v="NaN"/>
    <s v="Catch-up"/>
    <s v="NaN"/>
    <s v="NaN"/>
    <n v="1"/>
    <s v="NaN"/>
    <s v="NaN"/>
    <d v="2025-06-16T18:21:11"/>
    <s v="PJR_ASF"/>
  </r>
  <r>
    <x v="33"/>
    <x v="0"/>
    <n v="3465"/>
    <x v="66"/>
    <x v="33"/>
    <n v="451"/>
    <n v="451"/>
    <n v="41"/>
    <n v="410"/>
    <n v="74"/>
    <n v="377"/>
    <n v="365"/>
    <n v="12"/>
    <n v="1.6E-2"/>
    <n v="0.13100000000000001"/>
    <n v="2.5000000000000001E-2"/>
    <n v="0.127"/>
    <n v="0.122"/>
    <n v="0.121"/>
    <n v="1.0409999999999999"/>
    <n v="0.109"/>
    <n v="0.83"/>
    <n v="94.488"/>
    <s v="Catch-up"/>
    <n v="7.8739999999999997"/>
    <n v="0.92400000000000004"/>
    <n v="0.99199999999999999"/>
    <n v="0.96299999999999997"/>
    <n v="0.97599999999999998"/>
    <d v="2025-06-16T18:21:30"/>
    <s v="PJR_ASF"/>
  </r>
  <r>
    <x v="33"/>
    <x v="1"/>
    <n v="99"/>
    <x v="67"/>
    <x v="33"/>
    <s v=" "/>
    <s v=" "/>
    <n v="1"/>
    <n v="10"/>
    <n v="5"/>
    <s v="N/A"/>
    <n v="16"/>
    <n v="-9"/>
    <s v="NaN"/>
    <n v="9.6000000000000002E-2"/>
    <n v="5.8000000000000003E-2"/>
    <n v="0.14599999999999999"/>
    <n v="3.7999999999999999E-2"/>
    <n v="8.7999999999999995E-2"/>
    <s v="NaN"/>
    <s v="NaN"/>
    <s v="NaN"/>
    <s v="NaN"/>
    <s v="Catch-up"/>
    <n v="6.8490000000000002"/>
    <s v="NaN"/>
    <n v="0.89800000000000002"/>
    <n v="0.76"/>
    <n v="0.97599999999999998"/>
    <d v="2025-06-16T18:21:30"/>
    <s v="PJR_ASF"/>
  </r>
  <r>
    <x v="34"/>
    <x v="0"/>
    <n v="2560"/>
    <x v="68"/>
    <x v="34"/>
    <n v="337"/>
    <n v="337"/>
    <n v="100"/>
    <n v="237"/>
    <n v="12"/>
    <n v="325"/>
    <n v="230"/>
    <n v="95"/>
    <n v="7.8E-2"/>
    <n v="0.219"/>
    <n v="4.0000000000000001E-3"/>
    <n v="0.40400000000000003"/>
    <n v="0.29299999999999998"/>
    <n v="0.251"/>
    <n v="1.379"/>
    <n v="0.26300000000000001"/>
    <n v="0.98699999999999999"/>
    <n v="235.149"/>
    <s v="Catch-up"/>
    <n v="2.4750000000000001"/>
    <n v="0.69599999999999995"/>
    <n v="0.58799999999999997"/>
    <n v="0.56999999999999995"/>
    <n v="0.93"/>
    <d v="2025-06-16T18:21:50"/>
    <s v="PJR_ASF"/>
  </r>
  <r>
    <x v="34"/>
    <x v="1"/>
    <n v="0"/>
    <x v="69"/>
    <x v="34"/>
    <s v=" "/>
    <s v=" "/>
    <n v="1"/>
    <n v="1"/>
    <n v="1"/>
    <s v="N/A"/>
    <n v="1"/>
    <n v="-1"/>
    <s v="NaN"/>
    <s v="NaN"/>
    <s v="NaN"/>
    <s v="NaN"/>
    <n v="0"/>
    <s v="NaN"/>
    <s v="NaN"/>
    <s v="NaN"/>
    <s v="NaN"/>
    <s v="NaN"/>
    <s v="Catch-up"/>
    <s v="NaN"/>
    <s v="NaN"/>
    <s v="NaN"/>
    <s v="NaN"/>
    <s v="NaN"/>
    <d v="2025-06-16T18:21:50"/>
    <s v="PJR_ASF"/>
  </r>
  <r>
    <x v="35"/>
    <x v="0"/>
    <n v="471"/>
    <x v="70"/>
    <x v="35"/>
    <n v="5000"/>
    <n v="5000"/>
    <n v="417"/>
    <n v="4583"/>
    <n v="810"/>
    <n v="4190"/>
    <n v="3109"/>
    <n v="1081"/>
    <n v="0.80300000000000005"/>
    <n v="11.099"/>
    <n v="1.98"/>
    <n v="7.6550000000000002"/>
    <n v="9.9220000000000006"/>
    <n v="9.9290000000000003"/>
    <n v="0.77200000000000002"/>
    <n v="6.7000000000000004E-2"/>
    <n v="0.83399999999999996"/>
    <n v="141.215"/>
    <s v="Scale-up"/>
    <n v="0.13100000000000001"/>
    <n v="0.96799999999999997"/>
    <n v="0.95899999999999996"/>
    <n v="0.93799999999999994"/>
    <n v="0.93200000000000005"/>
    <d v="2025-06-16T18:22:13"/>
    <s v="PJR_ASF"/>
  </r>
  <r>
    <x v="35"/>
    <x v="1"/>
    <n v="99"/>
    <x v="71"/>
    <x v="35"/>
    <s v=" "/>
    <s v=" "/>
    <n v="115"/>
    <n v="738"/>
    <n v="131"/>
    <s v="N/A"/>
    <n v="523"/>
    <n v="198"/>
    <n v="1.1279999999999999"/>
    <n v="7.3890000000000002"/>
    <n v="1.2649999999999999"/>
    <n v="5.0629999999999997"/>
    <n v="7.2519999999999998"/>
    <n v="7.4779999999999998"/>
    <n v="0.69799999999999995"/>
    <n v="0.13200000000000001"/>
    <n v="0.85099999999999998"/>
    <n v="213.51"/>
    <s v="Scale-up"/>
    <n v="0.19800000000000001"/>
    <n v="0.97099999999999997"/>
    <n v="0.98799999999999999"/>
    <n v="0.89700000000000002"/>
    <n v="0.97499999999999998"/>
    <d v="2025-06-16T18:22:19"/>
    <s v="PJR_ASF"/>
  </r>
  <r>
    <x v="36"/>
    <x v="0"/>
    <n v="2130"/>
    <x v="72"/>
    <x v="36"/>
    <n v="35"/>
    <n v="35"/>
    <n v="5"/>
    <n v="30"/>
    <n v="3"/>
    <n v="32"/>
    <n v="10"/>
    <n v="22"/>
    <n v="6.0000000000000001E-3"/>
    <n v="1.4999999999999999E-2"/>
    <n v="0"/>
    <n v="8.0000000000000002E-3"/>
    <n v="2.1000000000000001E-2"/>
    <n v="1.7000000000000001E-2"/>
    <n v="0.38100000000000001"/>
    <n v="0.28599999999999998"/>
    <n v="1"/>
    <n v="2750"/>
    <s v="Scale-up"/>
    <n v="125"/>
    <n v="0.749"/>
    <n v="0.86399999999999999"/>
    <n v="0"/>
    <n v="0.70899999999999996"/>
    <d v="2025-06-16T18:22:36"/>
    <s v="PJR_ASF"/>
  </r>
  <r>
    <x v="36"/>
    <x v="1"/>
    <n v="0"/>
    <x v="73"/>
    <x v="36"/>
    <s v=" "/>
    <s v=" "/>
    <n v="1"/>
    <n v="1"/>
    <n v="1"/>
    <s v="N/A"/>
    <n v="1"/>
    <n v="0"/>
    <s v="NaN"/>
    <s v="NaN"/>
    <s v="NaN"/>
    <s v="NaN"/>
    <n v="0"/>
    <s v="NaN"/>
    <s v="NaN"/>
    <s v="NaN"/>
    <s v="NaN"/>
    <s v="NaN"/>
    <s v="Scale-up"/>
    <s v="NaN"/>
    <s v="NaN"/>
    <s v="NaN"/>
    <s v="NaN"/>
    <s v="NaN"/>
    <d v="2025-06-16T18:22:36"/>
    <s v="PJR_ASF"/>
  </r>
  <r>
    <x v="37"/>
    <x v="0"/>
    <n v="3540"/>
    <x v="74"/>
    <x v="37"/>
    <n v="504"/>
    <n v="504"/>
    <n v="51"/>
    <n v="453"/>
    <n v="52"/>
    <n v="452"/>
    <n v="266"/>
    <n v="186"/>
    <n v="1.6E-2"/>
    <n v="0.13600000000000001"/>
    <n v="1.7999999999999999E-2"/>
    <n v="8.7999999999999995E-2"/>
    <n v="0.13400000000000001"/>
    <n v="0.13300000000000001"/>
    <n v="0.65700000000000003"/>
    <n v="0.105"/>
    <n v="0.88200000000000001"/>
    <n v="2113.636"/>
    <s v="Scale-up"/>
    <n v="11.364000000000001"/>
    <n v="0.92700000000000005"/>
    <n v="0.995"/>
    <n v="0.90700000000000003"/>
    <n v="0.97099999999999997"/>
    <d v="2025-06-16T18:22:55"/>
    <s v="PJR_ASF"/>
  </r>
  <r>
    <x v="37"/>
    <x v="1"/>
    <n v="88"/>
    <x v="75"/>
    <x v="37"/>
    <s v=" "/>
    <s v=" "/>
    <n v="1"/>
    <n v="16"/>
    <n v="1"/>
    <s v="N/A"/>
    <n v="5"/>
    <n v="10"/>
    <s v="NaN"/>
    <n v="0.155"/>
    <s v="NaN"/>
    <n v="5.3999999999999999E-2"/>
    <n v="0"/>
    <n v="0.153"/>
    <s v="NaN"/>
    <s v="NaN"/>
    <s v="NaN"/>
    <s v="NaN"/>
    <s v="Scale-up"/>
    <n v="18.518999999999998"/>
    <s v="NaN"/>
    <n v="0.93400000000000005"/>
    <s v="NaN"/>
    <n v="0.90300000000000002"/>
    <d v="2025-06-16T18:22:55"/>
    <s v="PJR_ASF"/>
  </r>
  <r>
    <x v="38"/>
    <x v="0"/>
    <n v="2794"/>
    <x v="76"/>
    <x v="38"/>
    <n v="2413"/>
    <n v="2413"/>
    <n v="195"/>
    <n v="2218"/>
    <n v="252"/>
    <n v="2161"/>
    <n v="1500"/>
    <n v="661"/>
    <n v="9.2999999999999999E-2"/>
    <n v="0.89400000000000002"/>
    <n v="0.106"/>
    <n v="0.58699999999999997"/>
    <n v="0.88100000000000001"/>
    <n v="0.877"/>
    <n v="0.66600000000000004"/>
    <n v="9.4E-2"/>
    <n v="0.89300000000000002"/>
    <n v="1126.0650000000001"/>
    <s v="Scale-up"/>
    <n v="1.704"/>
    <n v="0.96299999999999997"/>
    <n v="0.95499999999999996"/>
    <n v="0.97099999999999997"/>
    <n v="0.95799999999999996"/>
    <d v="2025-06-16T18:23:19"/>
    <s v="PJR_ASF"/>
  </r>
  <r>
    <x v="38"/>
    <x v="1"/>
    <n v="99"/>
    <x v="77"/>
    <x v="38"/>
    <s v=" "/>
    <s v=" "/>
    <n v="1"/>
    <n v="20"/>
    <n v="3"/>
    <s v="N/A"/>
    <n v="42"/>
    <n v="-26"/>
    <s v="NaN"/>
    <n v="0.191"/>
    <n v="0.188"/>
    <n v="0.65900000000000003"/>
    <n v="3.0000000000000001E-3"/>
    <n v="0.14799999999999999"/>
    <s v="NaN"/>
    <s v="NaN"/>
    <s v="NaN"/>
    <s v="NaN"/>
    <s v="Scale-up"/>
    <n v="1.5169999999999999"/>
    <s v="NaN"/>
    <n v="0.94199999999999995"/>
    <n v="0.75"/>
    <n v="0.54800000000000004"/>
    <d v="2025-06-16T18:23:19"/>
    <s v="PJR_ASF"/>
  </r>
  <r>
    <x v="39"/>
    <x v="0"/>
    <n v="2878"/>
    <x v="78"/>
    <x v="39"/>
    <n v="233"/>
    <n v="233"/>
    <n v="49"/>
    <n v="184"/>
    <n v="5"/>
    <n v="228"/>
    <n v="174"/>
    <n v="54"/>
    <n v="4.9000000000000002E-2"/>
    <n v="9.4E-2"/>
    <n v="2E-3"/>
    <n v="9.8000000000000004E-2"/>
    <n v="0.14099999999999999"/>
    <n v="0.12"/>
    <n v="0.69499999999999995"/>
    <n v="0.34300000000000003"/>
    <n v="0.98599999999999999"/>
    <n v="551.02"/>
    <s v="Scale-up"/>
    <n v="10.204000000000001"/>
    <n v="0.72799999999999998"/>
    <n v="0.63700000000000001"/>
    <n v="0.92"/>
    <n v="0.68500000000000005"/>
    <d v="2025-06-16T18:23:39"/>
    <s v="PJR_ASF"/>
  </r>
  <r>
    <x v="39"/>
    <x v="1"/>
    <n v="0"/>
    <x v="79"/>
    <x v="39"/>
    <s v=" "/>
    <s v=" "/>
    <n v="1"/>
    <n v="1"/>
    <n v="1"/>
    <s v="N/A"/>
    <n v="1"/>
    <n v="-1"/>
    <s v="NaN"/>
    <s v="NaN"/>
    <s v="NaN"/>
    <s v="NaN"/>
    <n v="0"/>
    <s v="NaN"/>
    <s v="NaN"/>
    <s v="NaN"/>
    <s v="NaN"/>
    <s v="NaN"/>
    <s v="Scale-up"/>
    <s v="NaN"/>
    <s v="NaN"/>
    <s v="NaN"/>
    <s v="NaN"/>
    <s v="NaN"/>
    <d v="2025-06-16T18:23:39"/>
    <s v="PJR_ASF"/>
  </r>
  <r>
    <x v="40"/>
    <x v="0"/>
    <n v="3051"/>
    <x v="80"/>
    <x v="40"/>
    <n v="1602"/>
    <n v="1602"/>
    <n v="334"/>
    <n v="1268"/>
    <n v="350"/>
    <n v="1252"/>
    <n v="1219"/>
    <n v="33"/>
    <n v="0.112"/>
    <n v="0.50900000000000001"/>
    <n v="8.7999999999999995E-2"/>
    <n v="0.46600000000000003"/>
    <n v="0.53300000000000003"/>
    <n v="0.43099999999999999"/>
    <n v="0.874"/>
    <n v="0.18"/>
    <n v="0.85799999999999998"/>
    <n v="70.814999999999998"/>
    <s v="Scale-up"/>
    <n v="2.1459999999999999"/>
    <n v="0.81799999999999995"/>
    <n v="0.88300000000000001"/>
    <n v="0.745"/>
    <n v="0.88400000000000001"/>
    <d v="2025-06-16T18:24:00"/>
    <s v="PJR_ASF"/>
  </r>
  <r>
    <x v="40"/>
    <x v="1"/>
    <n v="93"/>
    <x v="81"/>
    <x v="40"/>
    <s v=" "/>
    <s v=" "/>
    <n v="1"/>
    <n v="3"/>
    <n v="1"/>
    <s v="N/A"/>
    <n v="1"/>
    <n v="0"/>
    <s v="NaN"/>
    <n v="1.9E-2"/>
    <s v="NaN"/>
    <s v="NaN"/>
    <n v="0"/>
    <n v="1.6E-2"/>
    <s v="NaN"/>
    <s v="NaN"/>
    <s v="NaN"/>
    <s v="NaN"/>
    <s v="Scale-up"/>
    <s v="NaN"/>
    <s v="NaN"/>
    <n v="0.90700000000000003"/>
    <s v="NaN"/>
    <s v="NaN"/>
    <d v="2025-06-16T18:24:00"/>
    <s v="PJR_ASF"/>
  </r>
  <r>
    <x v="41"/>
    <x v="0"/>
    <n v="2855"/>
    <x v="82"/>
    <x v="41"/>
    <n v="4014"/>
    <n v="4014"/>
    <n v="467"/>
    <n v="3547"/>
    <n v="384"/>
    <n v="3630"/>
    <n v="3054"/>
    <n v="576"/>
    <n v="0.247"/>
    <n v="1.722"/>
    <n v="0.16800000000000001"/>
    <n v="1.534"/>
    <n v="1.8009999999999999"/>
    <n v="1.7649999999999999"/>
    <n v="0.85199999999999998"/>
    <n v="0.125"/>
    <n v="0.91500000000000004"/>
    <n v="375.48899999999998"/>
    <s v="Scale-up"/>
    <n v="0.65200000000000002"/>
    <n v="0.90300000000000002"/>
    <n v="0.95099999999999996"/>
    <n v="0.93100000000000005"/>
    <n v="0.95199999999999996"/>
    <d v="2025-06-16T18:24:25"/>
    <s v="PJR_ASF"/>
  </r>
  <r>
    <x v="41"/>
    <x v="1"/>
    <n v="48"/>
    <x v="83"/>
    <x v="41"/>
    <s v=" "/>
    <s v=" "/>
    <n v="1"/>
    <n v="3"/>
    <n v="1"/>
    <s v="N/A"/>
    <n v="1"/>
    <n v="2"/>
    <s v="NaN"/>
    <n v="4.2000000000000003E-2"/>
    <s v="NaN"/>
    <s v="NaN"/>
    <n v="0"/>
    <n v="3.3000000000000002E-2"/>
    <s v="NaN"/>
    <s v="NaN"/>
    <s v="NaN"/>
    <s v="NaN"/>
    <s v="Scale-up"/>
    <s v="NaN"/>
    <s v="NaN"/>
    <n v="0.88700000000000001"/>
    <s v="NaN"/>
    <s v="NaN"/>
    <d v="2025-06-16T18:24:25"/>
    <s v="PJR_ASF"/>
  </r>
  <r>
    <x v="42"/>
    <x v="0"/>
    <n v="1829"/>
    <x v="84"/>
    <x v="42"/>
    <n v="101"/>
    <n v="101"/>
    <n v="4"/>
    <n v="97"/>
    <n v="6"/>
    <n v="95"/>
    <n v="56"/>
    <n v="39"/>
    <n v="2E-3"/>
    <n v="5.1999999999999998E-2"/>
    <n v="8.0000000000000002E-3"/>
    <n v="4.2000000000000003E-2"/>
    <n v="4.5999999999999999E-2"/>
    <n v="5.1999999999999998E-2"/>
    <n v="0.91300000000000003"/>
    <n v="3.6999999999999998E-2"/>
    <n v="0.85199999999999998"/>
    <n v="928.57100000000003"/>
    <s v="Scale-up"/>
    <n v="23.81"/>
    <n v="0.84299999999999997"/>
    <n v="0.84599999999999997"/>
    <n v="0.84399999999999997"/>
    <n v="0.93200000000000005"/>
    <d v="2025-06-16T18:24:43"/>
    <s v="PJR_ASF"/>
  </r>
  <r>
    <x v="42"/>
    <x v="1"/>
    <n v="32"/>
    <x v="85"/>
    <x v="42"/>
    <s v=" "/>
    <s v=" "/>
    <n v="1"/>
    <n v="4"/>
    <n v="1"/>
    <s v="N/A"/>
    <n v="1"/>
    <n v="3"/>
    <s v="NaN"/>
    <n v="7.0999999999999994E-2"/>
    <s v="NaN"/>
    <s v="NaN"/>
    <n v="0"/>
    <n v="7.0999999999999994E-2"/>
    <s v="NaN"/>
    <s v="NaN"/>
    <s v="NaN"/>
    <s v="NaN"/>
    <s v="Scale-up"/>
    <s v="NaN"/>
    <s v="NaN"/>
    <n v="0.69899999999999995"/>
    <s v="NaN"/>
    <s v="NaN"/>
    <d v="2025-06-16T18:24:43"/>
    <s v="PJR_ASF"/>
  </r>
  <r>
    <x v="43"/>
    <x v="0"/>
    <n v="4015"/>
    <x v="86"/>
    <x v="43"/>
    <n v="519"/>
    <n v="519"/>
    <n v="123"/>
    <n v="396"/>
    <n v="98"/>
    <n v="421"/>
    <n v="398"/>
    <n v="23"/>
    <n v="5.0999999999999997E-2"/>
    <n v="0.16200000000000001"/>
    <n v="4.2999999999999997E-2"/>
    <n v="0.20899999999999999"/>
    <n v="0.17"/>
    <n v="0.16900000000000001"/>
    <n v="1.2290000000000001"/>
    <n v="0.23899999999999999"/>
    <n v="0.79800000000000004"/>
    <n v="110.048"/>
    <s v="Catch-up"/>
    <n v="4.7850000000000001"/>
    <n v="0.88700000000000001"/>
    <n v="0.88800000000000001"/>
    <n v="0.89500000000000002"/>
    <n v="0.90900000000000003"/>
    <d v="2025-06-16T18:25:02"/>
    <s v="PJR_ASF"/>
  </r>
  <r>
    <x v="43"/>
    <x v="1"/>
    <n v="42"/>
    <x v="87"/>
    <x v="43"/>
    <s v=" "/>
    <s v=" "/>
    <n v="1"/>
    <n v="6"/>
    <n v="2"/>
    <s v="N/A"/>
    <n v="3"/>
    <n v="1"/>
    <s v="NaN"/>
    <n v="0.114"/>
    <n v="7.0999999999999994E-2"/>
    <n v="9.5000000000000001E-2"/>
    <n v="4.2999999999999997E-2"/>
    <n v="8.6999999999999994E-2"/>
    <s v="NaN"/>
    <s v="NaN"/>
    <s v="NaN"/>
    <s v="NaN"/>
    <s v="Catch-up"/>
    <n v="10.526"/>
    <s v="NaN"/>
    <n v="0.96"/>
    <n v="1"/>
    <n v="0.99299999999999999"/>
    <d v="2025-06-16T18:25:02"/>
    <s v="PJR_ASF"/>
  </r>
  <r>
    <x v="44"/>
    <x v="0"/>
    <n v="738"/>
    <x v="88"/>
    <x v="44"/>
    <n v="810"/>
    <n v="810"/>
    <n v="108"/>
    <n v="702"/>
    <n v="169"/>
    <n v="641"/>
    <n v="509"/>
    <n v="132"/>
    <n v="0.14599999999999999"/>
    <n v="0.97299999999999998"/>
    <n v="0.23499999999999999"/>
    <n v="0.69"/>
    <n v="0.88400000000000001"/>
    <n v="0.871"/>
    <n v="0.78100000000000003"/>
    <n v="0.13"/>
    <n v="0.79"/>
    <n v="191.304"/>
    <s v="Scale-up"/>
    <n v="1.4490000000000001"/>
    <n v="0.79800000000000004"/>
    <n v="0.98399999999999999"/>
    <n v="0.97599999999999998"/>
    <n v="0.97099999999999997"/>
    <d v="2025-06-16T18:25:23"/>
    <s v="PJR_ASF"/>
  </r>
  <r>
    <x v="44"/>
    <x v="1"/>
    <n v="99"/>
    <x v="89"/>
    <x v="44"/>
    <s v=" "/>
    <s v=" "/>
    <n v="6"/>
    <n v="71"/>
    <n v="22"/>
    <s v="N/A"/>
    <n v="51"/>
    <n v="3"/>
    <n v="5.7000000000000002E-2"/>
    <n v="0.61099999999999999"/>
    <n v="0.16500000000000001"/>
    <n v="0.41099999999999998"/>
    <n v="0.503"/>
    <n v="0.52100000000000002"/>
    <n v="0.81699999999999995"/>
    <n v="8.5000000000000006E-2"/>
    <n v="0.753"/>
    <n v="321.16800000000001"/>
    <s v="Scale-up"/>
    <n v="2.4329999999999998"/>
    <n v="0.85899999999999999"/>
    <n v="0.98199999999999998"/>
    <n v="0.89"/>
    <n v="0.96399999999999997"/>
    <d v="2025-06-16T18:25:27"/>
    <s v="PJR_ASF"/>
  </r>
  <r>
    <x v="45"/>
    <x v="0"/>
    <n v="2774"/>
    <x v="90"/>
    <x v="45"/>
    <n v="2236"/>
    <n v="2236"/>
    <n v="233"/>
    <n v="2003"/>
    <n v="230"/>
    <n v="2006"/>
    <n v="1379"/>
    <n v="627"/>
    <n v="0.11"/>
    <n v="0.83299999999999996"/>
    <n v="9.1999999999999998E-2"/>
    <n v="0.61899999999999999"/>
    <n v="0.85099999999999998"/>
    <n v="0.84599999999999997"/>
    <n v="0.72699999999999998"/>
    <n v="0.11700000000000001"/>
    <n v="0.90200000000000002"/>
    <n v="1012.924"/>
    <s v="Scale-up"/>
    <n v="1.6160000000000001"/>
    <n v="0.92100000000000004"/>
    <n v="0.98199999999999998"/>
    <n v="0.98299999999999998"/>
    <n v="0.96299999999999997"/>
    <d v="2025-06-16T18:25:48"/>
    <s v="PJR_ASF"/>
  </r>
  <r>
    <x v="45"/>
    <x v="1"/>
    <n v="100"/>
    <x v="91"/>
    <x v="45"/>
    <s v=" "/>
    <s v=" "/>
    <n v="3"/>
    <n v="39"/>
    <n v="8"/>
    <s v="N/A"/>
    <n v="29"/>
    <n v="4"/>
    <n v="2.3E-2"/>
    <n v="0.42599999999999999"/>
    <n v="9.6000000000000002E-2"/>
    <n v="0.47"/>
    <n v="0.35299999999999998"/>
    <n v="0.35699999999999998"/>
    <n v="1.331"/>
    <n v="5.0999999999999997E-2"/>
    <n v="0.78600000000000003"/>
    <n v="1334.0429999999999"/>
    <s v="Catch-up"/>
    <n v="2.1280000000000001"/>
    <n v="0.96099999999999997"/>
    <n v="0.98099999999999998"/>
    <n v="0.84199999999999997"/>
    <n v="0.82499999999999996"/>
    <d v="2025-06-16T18:25:53"/>
    <s v="PJR_ASF"/>
  </r>
  <r>
    <x v="46"/>
    <x v="0"/>
    <n v="3604"/>
    <x v="92"/>
    <x v="46"/>
    <n v="1269"/>
    <n v="1269"/>
    <n v="304"/>
    <n v="965"/>
    <n v="58"/>
    <n v="1211"/>
    <n v="984"/>
    <n v="227"/>
    <n v="0.114"/>
    <n v="0.36599999999999999"/>
    <n v="2.1999999999999999E-2"/>
    <n v="0.35499999999999998"/>
    <n v="0.45800000000000002"/>
    <n v="0.45900000000000002"/>
    <n v="0.77500000000000002"/>
    <n v="0.23799999999999999"/>
    <n v="0.95399999999999996"/>
    <n v="639.43700000000001"/>
    <s v="Scale-up"/>
    <n v="2.8170000000000002"/>
    <n v="0.99"/>
    <n v="0.99399999999999999"/>
    <n v="0.96299999999999997"/>
    <n v="0.97599999999999998"/>
    <d v="2025-06-16T18:26:15"/>
    <s v="PJR_ASF"/>
  </r>
  <r>
    <x v="46"/>
    <x v="1"/>
    <n v="93"/>
    <x v="93"/>
    <x v="46"/>
    <s v=" "/>
    <s v=" "/>
    <n v="5"/>
    <n v="21"/>
    <n v="1"/>
    <s v="N/A"/>
    <n v="25"/>
    <n v="0"/>
    <n v="5.1999999999999998E-2"/>
    <n v="0.188"/>
    <s v="NaN"/>
    <n v="0.22500000000000001"/>
    <n v="0.24"/>
    <n v="0.23599999999999999"/>
    <s v="NaN"/>
    <s v="NaN"/>
    <s v="NaN"/>
    <s v="NaN"/>
    <s v="Scale-up"/>
    <n v="4.444"/>
    <n v="0.61899999999999999"/>
    <n v="0.68899999999999995"/>
    <s v="NaN"/>
    <n v="0.748"/>
    <d v="2025-06-16T18:26:15"/>
    <s v="PJR_ASF"/>
  </r>
  <r>
    <x v="47"/>
    <x v="0"/>
    <n v="1690"/>
    <x v="94"/>
    <x v="47"/>
    <n v="2583"/>
    <n v="2583"/>
    <n v="732"/>
    <n v="1851"/>
    <n v="223"/>
    <n v="2360"/>
    <n v="1917"/>
    <n v="443"/>
    <n v="0.60599999999999998"/>
    <n v="1.46"/>
    <n v="0.189"/>
    <n v="1.597"/>
    <n v="1.877"/>
    <n v="1.8919999999999999"/>
    <n v="0.85099999999999998"/>
    <n v="0.29299999999999998"/>
    <n v="0.90900000000000003"/>
    <n v="277.39499999999998"/>
    <s v="Scale-up"/>
    <n v="0.626"/>
    <n v="0.95299999999999996"/>
    <n v="0.97599999999999998"/>
    <n v="0.98599999999999999"/>
    <n v="0.99"/>
    <d v="2025-06-16T18:26:36"/>
    <s v="PJR_ASF"/>
  </r>
  <r>
    <x v="47"/>
    <x v="1"/>
    <n v="99"/>
    <x v="95"/>
    <x v="47"/>
    <s v=" "/>
    <s v=" "/>
    <n v="45"/>
    <n v="122"/>
    <n v="15"/>
    <s v="N/A"/>
    <n v="139"/>
    <n v="14"/>
    <n v="0.46200000000000002"/>
    <n v="1.23"/>
    <n v="0.254"/>
    <n v="1.5509999999999999"/>
    <n v="1.4379999999999999"/>
    <n v="1.5469999999999999"/>
    <n v="1.079"/>
    <n v="0.27300000000000002"/>
    <n v="0.85"/>
    <n v="285.62200000000001"/>
    <s v="Catch-up"/>
    <n v="0.64500000000000002"/>
    <n v="0.83899999999999997"/>
    <n v="0.99099999999999999"/>
    <n v="0.93200000000000005"/>
    <n v="0.95"/>
    <d v="2025-06-16T18:26:41"/>
    <s v="PJR_ASF"/>
  </r>
  <r>
    <x v="48"/>
    <x v="0"/>
    <n v="3618"/>
    <x v="96"/>
    <x v="48"/>
    <n v="723"/>
    <n v="723"/>
    <n v="206"/>
    <n v="517"/>
    <n v="91"/>
    <n v="632"/>
    <n v="588"/>
    <n v="44"/>
    <n v="6.3E-2"/>
    <n v="0.14000000000000001"/>
    <n v="2.7E-2"/>
    <n v="0.17299999999999999"/>
    <n v="0.17599999999999999"/>
    <n v="0.17499999999999999"/>
    <n v="0.98299999999999998"/>
    <n v="0.31"/>
    <n v="0.86699999999999999"/>
    <n v="254.33500000000001"/>
    <s v="Scale-up"/>
    <n v="5.78"/>
    <n v="0.93899999999999995"/>
    <n v="0.92200000000000004"/>
    <n v="0.94399999999999995"/>
    <n v="0.92600000000000005"/>
    <d v="2025-06-16T18:27:01"/>
    <s v="PJR_ASF"/>
  </r>
  <r>
    <x v="48"/>
    <x v="1"/>
    <n v="99"/>
    <x v="97"/>
    <x v="48"/>
    <s v=" "/>
    <s v=" "/>
    <n v="37"/>
    <n v="63"/>
    <n v="5"/>
    <s v="N/A"/>
    <n v="79"/>
    <n v="17"/>
    <n v="0.46400000000000002"/>
    <n v="0.754"/>
    <n v="7.1999999999999995E-2"/>
    <n v="1.018"/>
    <n v="1.1459999999999999"/>
    <n v="1.1579999999999999"/>
    <n v="0.88800000000000001"/>
    <n v="0.38100000000000001"/>
    <n v="0.94099999999999995"/>
    <n v="43.222000000000001"/>
    <s v="Scale-up"/>
    <n v="0.98199999999999998"/>
    <n v="0.93899999999999995"/>
    <n v="0.90700000000000003"/>
    <n v="0.58499999999999996"/>
    <n v="0.92500000000000004"/>
    <d v="2025-06-16T18:27:05"/>
    <s v="PJR_ASF"/>
  </r>
  <r>
    <x v="49"/>
    <x v="0"/>
    <n v="1177"/>
    <x v="98"/>
    <x v="49"/>
    <n v="595"/>
    <n v="595"/>
    <n v="212"/>
    <n v="383"/>
    <n v="65"/>
    <n v="530"/>
    <n v="411"/>
    <n v="119"/>
    <n v="0.17299999999999999"/>
    <n v="0.31900000000000001"/>
    <n v="0.106"/>
    <n v="0.38400000000000001"/>
    <n v="0.38600000000000001"/>
    <n v="0.42"/>
    <n v="0.995"/>
    <n v="0.35199999999999998"/>
    <n v="0.78500000000000003"/>
    <n v="309.89600000000002"/>
    <s v="Scale-up"/>
    <n v="2.6040000000000001"/>
    <n v="0.90900000000000003"/>
    <n v="0.92800000000000005"/>
    <n v="0.82899999999999996"/>
    <n v="0.88200000000000001"/>
    <d v="2025-06-16T18:27:26"/>
    <s v="PJR_ASF"/>
  </r>
  <r>
    <x v="49"/>
    <x v="1"/>
    <n v="99"/>
    <x v="99"/>
    <x v="49"/>
    <s v=" "/>
    <s v=" "/>
    <n v="47"/>
    <n v="86"/>
    <n v="10"/>
    <s v="N/A"/>
    <n v="102"/>
    <n v="22"/>
    <n v="0.38300000000000001"/>
    <n v="0.73699999999999999"/>
    <n v="0.34300000000000003"/>
    <n v="0.93400000000000005"/>
    <s v="0.7770000000000001"/>
    <n v="1.032"/>
    <n v="1.202"/>
    <n v="0.34200000000000003"/>
    <n v="0.69399999999999995"/>
    <n v="127.40900000000001"/>
    <s v="Catch-up"/>
    <n v="1.071"/>
    <n v="0.95099999999999996"/>
    <n v="0.98299999999999998"/>
    <n v="0.59699999999999998"/>
    <n v="0.97899999999999998"/>
    <d v="2025-06-16T18:27:30"/>
    <s v="PJR_ASF"/>
  </r>
  <r>
    <x v="50"/>
    <x v="0"/>
    <n v="2809"/>
    <x v="100"/>
    <x v="50"/>
    <n v="4321"/>
    <n v="4321"/>
    <n v="465"/>
    <n v="3856"/>
    <n v="732"/>
    <n v="3589"/>
    <n v="2121"/>
    <n v="1468"/>
    <n v="0.23100000000000001"/>
    <n v="1.877"/>
    <n v="0.51500000000000001"/>
    <n v="1.385"/>
    <n v="1.593"/>
    <n v="1.716"/>
    <n v="0.86899999999999999"/>
    <n v="0.11"/>
    <n v="0.75600000000000001"/>
    <n v="1059.9280000000001"/>
    <s v="Scale-up"/>
    <n v="0.72199999999999998"/>
    <n v="0.97299999999999998"/>
    <n v="0.93799999999999994"/>
    <n v="0.97899999999999998"/>
    <n v="0.98099999999999998"/>
    <d v="2025-06-16T18:27:52"/>
    <s v="PJR_ASF"/>
  </r>
  <r>
    <x v="50"/>
    <x v="1"/>
    <n v="99"/>
    <x v="101"/>
    <x v="50"/>
    <s v=" "/>
    <s v=" "/>
    <n v="13"/>
    <n v="255"/>
    <n v="42"/>
    <s v="N/A"/>
    <n v="131"/>
    <n v="96"/>
    <n v="0.127"/>
    <n v="2.5670000000000002"/>
    <n v="0.42099999999999999"/>
    <n v="1.325"/>
    <n v="2.2730000000000001"/>
    <n v="2.278"/>
    <n v="0.58299999999999996"/>
    <n v="4.7E-2"/>
    <n v="0.84399999999999997"/>
    <n v="1107.925"/>
    <s v="Scale-up"/>
    <n v="0.755"/>
    <n v="0.93700000000000006"/>
    <n v="0.99199999999999999"/>
    <n v="0.98899999999999999"/>
    <n v="0.996"/>
    <d v="2025-06-16T18:27:57"/>
    <s v="PJR_ASF"/>
  </r>
  <r>
    <x v="51"/>
    <x v="0"/>
    <n v="940"/>
    <x v="102"/>
    <x v="51"/>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6T18:28:16"/>
    <s v="PJR_ASF"/>
  </r>
  <r>
    <x v="51"/>
    <x v="1"/>
    <n v="56"/>
    <x v="103"/>
    <x v="51"/>
    <s v=" "/>
    <s v=" "/>
    <n v="1"/>
    <n v="1"/>
    <n v="1"/>
    <s v="N/A"/>
    <n v="4"/>
    <n v="-4"/>
    <s v="NaN"/>
    <s v="NaN"/>
    <s v="NaN"/>
    <n v="3.9E-2"/>
    <n v="0"/>
    <s v="NaN"/>
    <s v="NaN"/>
    <s v="NaN"/>
    <s v="NaN"/>
    <s v="NaN"/>
    <s v="Scale-up"/>
    <n v="25.640999999999998"/>
    <s v="NaN"/>
    <s v="NaN"/>
    <s v="NaN"/>
    <n v="0.68600000000000005"/>
    <d v="2025-06-16T18:28:16"/>
    <s v="PJR_ASF"/>
  </r>
  <r>
    <x v="52"/>
    <x v="0"/>
    <n v="2026"/>
    <x v="104"/>
    <x v="52"/>
    <n v="693"/>
    <n v="693"/>
    <n v="177"/>
    <n v="516"/>
    <n v="113"/>
    <n v="580"/>
    <n v="497"/>
    <n v="83"/>
    <n v="8.3000000000000004E-2"/>
    <n v="0.24299999999999999"/>
    <n v="5.8000000000000003E-2"/>
    <n v="0.23499999999999999"/>
    <n v="0.26800000000000002"/>
    <n v="0.26900000000000002"/>
    <n v="0.877"/>
    <n v="0.255"/>
    <n v="0.82199999999999995"/>
    <n v="353.19099999999997"/>
    <s v="Scale-up"/>
    <n v="4.2549999999999999"/>
    <n v="0.96699999999999997"/>
    <n v="0.97899999999999998"/>
    <n v="0.98899999999999999"/>
    <n v="0.98499999999999999"/>
    <d v="2025-06-16T18:28:36"/>
    <s v="PJR_ASF"/>
  </r>
  <r>
    <x v="52"/>
    <x v="1"/>
    <n v="97"/>
    <x v="105"/>
    <x v="52"/>
    <s v=" "/>
    <s v=" "/>
    <n v="7"/>
    <n v="22"/>
    <n v="2"/>
    <s v="N/A"/>
    <n v="29"/>
    <n v="-1"/>
    <n v="7.2999999999999995E-2"/>
    <n v="0.2"/>
    <n v="2.9000000000000001E-2"/>
    <n v="0.22900000000000001"/>
    <s v="0.24400000000000002"/>
    <n v="0.248"/>
    <n v="0.93899999999999995"/>
    <n v="0.26700000000000002"/>
    <n v="0.89400000000000002"/>
    <n v="362.44499999999999"/>
    <s v="Scale-up"/>
    <n v="4.367"/>
    <n v="0.93300000000000005"/>
    <n v="0.86099999999999999"/>
    <n v="1"/>
    <n v="0.93100000000000005"/>
    <d v="2025-06-16T18:28:40"/>
    <s v="PJR_ASF"/>
  </r>
  <r>
    <x v="53"/>
    <x v="0"/>
    <n v="4107"/>
    <x v="106"/>
    <x v="53"/>
    <n v="157"/>
    <n v="157"/>
    <n v="25"/>
    <n v="132"/>
    <n v="31"/>
    <n v="126"/>
    <n v="104"/>
    <n v="22"/>
    <n v="8.9999999999999993E-3"/>
    <n v="3.5999999999999997E-2"/>
    <n v="1.0999999999999999E-2"/>
    <n v="4.1000000000000002E-2"/>
    <n v="3.4000000000000002E-2"/>
    <n v="3.3000000000000002E-2"/>
    <n v="1.206"/>
    <n v="0.2"/>
    <n v="0.75600000000000001"/>
    <n v="536.58500000000004"/>
    <s v="Catch-up"/>
    <n v="24.39"/>
    <n v="0.80600000000000005"/>
    <n v="0.97899999999999998"/>
    <n v="0.90300000000000002"/>
    <n v="0.89200000000000002"/>
    <d v="2025-06-16T18:28:58"/>
    <s v="PJR_ASF"/>
  </r>
  <r>
    <x v="53"/>
    <x v="1"/>
    <n v="47"/>
    <x v="107"/>
    <x v="53"/>
    <s v=" "/>
    <s v=" "/>
    <n v="1"/>
    <n v="2"/>
    <n v="1"/>
    <s v="N/A"/>
    <n v="1"/>
    <n v="1"/>
    <s v="NaN"/>
    <n v="2.1000000000000001E-2"/>
    <s v="NaN"/>
    <s v="NaN"/>
    <n v="0"/>
    <n v="2.1000000000000001E-2"/>
    <s v="NaN"/>
    <s v="NaN"/>
    <s v="NaN"/>
    <s v="NaN"/>
    <s v="Catch-up"/>
    <s v="NaN"/>
    <s v="NaN"/>
    <n v="1"/>
    <s v="NaN"/>
    <s v="NaN"/>
    <d v="2025-06-16T18:28:58"/>
    <s v="PJR_ASF"/>
  </r>
  <r>
    <x v="54"/>
    <x v="0"/>
    <n v="4303"/>
    <x v="108"/>
    <x v="54"/>
    <n v="326"/>
    <n v="326"/>
    <n v="23"/>
    <n v="303"/>
    <n v="99"/>
    <n v="227"/>
    <n v="149"/>
    <n v="78"/>
    <n v="1.0999999999999999E-2"/>
    <n v="7.4999999999999997E-2"/>
    <n v="0.04"/>
    <n v="0.06"/>
    <n v="4.5999999999999999E-2"/>
    <n v="5.1999999999999998E-2"/>
    <n v="1.304"/>
    <n v="0.128"/>
    <n v="0.53500000000000003"/>
    <n v="1300"/>
    <s v="Catch-up"/>
    <n v="16.667000000000002"/>
    <n v="0.753"/>
    <n v="0.89200000000000002"/>
    <n v="0.53"/>
    <n v="0.56799999999999995"/>
    <d v="2025-06-16T18:29:17"/>
    <s v="PJR_ASF"/>
  </r>
  <r>
    <x v="54"/>
    <x v="1"/>
    <n v="54"/>
    <x v="109"/>
    <x v="54"/>
    <s v=" "/>
    <s v=" "/>
    <n v="1"/>
    <n v="3"/>
    <n v="1"/>
    <s v="N/A"/>
    <n v="1"/>
    <n v="1"/>
    <s v="NaN"/>
    <n v="3.1E-2"/>
    <s v="NaN"/>
    <s v="NaN"/>
    <n v="0"/>
    <n v="3.1E-2"/>
    <s v="NaN"/>
    <s v="NaN"/>
    <s v="NaN"/>
    <s v="NaN"/>
    <s v="Catch-up"/>
    <s v="NaN"/>
    <s v="NaN"/>
    <n v="0.84399999999999997"/>
    <s v="NaN"/>
    <s v="NaN"/>
    <d v="2025-06-16T18:29:17"/>
    <s v="PJR_ASF"/>
  </r>
  <r>
    <x v="55"/>
    <x v="0"/>
    <n v="3198"/>
    <x v="110"/>
    <x v="55"/>
    <n v="150"/>
    <n v="150"/>
    <n v="21"/>
    <n v="129"/>
    <n v="4"/>
    <n v="146"/>
    <n v="15"/>
    <n v="131"/>
    <n v="8.0000000000000002E-3"/>
    <n v="4.2000000000000003E-2"/>
    <n v="2E-3"/>
    <n v="5.0000000000000001E-3"/>
    <n v="4.8000000000000001E-2"/>
    <n v="4.8000000000000001E-2"/>
    <n v="0.104"/>
    <n v="0.16"/>
    <n v="0.96"/>
    <n v="26200"/>
    <s v="Scale-up"/>
    <n v="200"/>
    <n v="0.96799999999999997"/>
    <n v="0.95299999999999996"/>
    <n v="0.85899999999999999"/>
    <n v="0.90400000000000003"/>
    <d v="2025-06-16T18:29:36"/>
    <s v="PJR_ASF"/>
  </r>
  <r>
    <x v="55"/>
    <x v="1"/>
    <n v="99"/>
    <x v="111"/>
    <x v="55"/>
    <s v=" "/>
    <s v=" "/>
    <n v="1"/>
    <n v="3"/>
    <n v="1"/>
    <s v="N/A"/>
    <n v="1"/>
    <n v="3"/>
    <s v="NaN"/>
    <n v="2.9000000000000001E-2"/>
    <s v="NaN"/>
    <s v="NaN"/>
    <n v="0"/>
    <n v="2.9000000000000001E-2"/>
    <s v="NaN"/>
    <s v="NaN"/>
    <s v="NaN"/>
    <s v="NaN"/>
    <s v="Scale-up"/>
    <s v="NaN"/>
    <s v="NaN"/>
    <n v="0.76400000000000001"/>
    <s v="NaN"/>
    <s v="NaN"/>
    <d v="2025-06-16T18:29:36"/>
    <s v="PJR_ASF"/>
  </r>
  <r>
    <x v="56"/>
    <x v="0"/>
    <n v="2044"/>
    <x v="112"/>
    <x v="56"/>
    <n v="2189"/>
    <n v="2189"/>
    <n v="237"/>
    <n v="1952"/>
    <n v="245"/>
    <n v="1944"/>
    <n v="1502"/>
    <n v="442"/>
    <n v="0.112"/>
    <n v="0.92800000000000005"/>
    <n v="0.126"/>
    <n v="0.72199999999999998"/>
    <n v="0.91400000000000003"/>
    <n v="0.91400000000000003"/>
    <n v="0.79"/>
    <n v="0.108"/>
    <n v="0.879"/>
    <n v="612.18799999999999"/>
    <s v="Scale-up"/>
    <n v="1.385"/>
    <n v="0.97799999999999998"/>
    <n v="0.996"/>
    <n v="0.98099999999999998"/>
    <n v="0.99199999999999999"/>
    <d v="2025-06-16T18:29:58"/>
    <s v="PJR_ASF"/>
  </r>
  <r>
    <x v="56"/>
    <x v="1"/>
    <n v="99"/>
    <x v="113"/>
    <x v="56"/>
    <s v=" "/>
    <s v=" "/>
    <n v="9"/>
    <n v="107"/>
    <n v="13"/>
    <s v="N/A"/>
    <n v="77"/>
    <n v="25"/>
    <n v="0.123"/>
    <n v="1.0249999999999999"/>
    <n v="0.14499999999999999"/>
    <n v="0.69699999999999995"/>
    <n v="1.0029999999999999"/>
    <n v="1.0069999999999999"/>
    <n v="0.69499999999999995"/>
    <n v="0.107"/>
    <n v="0.874"/>
    <n v="634.14599999999996"/>
    <s v="Scale-up"/>
    <n v="1.4350000000000001"/>
    <n v="0.91100000000000003"/>
    <n v="0.97699999999999998"/>
    <n v="0.84399999999999997"/>
    <n v="0.98299999999999998"/>
    <d v="2025-06-16T18:30:02"/>
    <s v="PJR_ASF"/>
  </r>
  <r>
    <x v="57"/>
    <x v="0"/>
    <n v="262"/>
    <x v="114"/>
    <x v="57"/>
    <n v="531"/>
    <n v="531"/>
    <n v="53"/>
    <n v="478"/>
    <n v="50"/>
    <n v="481"/>
    <n v="332"/>
    <n v="149"/>
    <n v="0.187"/>
    <n v="1.8220000000000001"/>
    <n v="0.222"/>
    <n v="1.28"/>
    <n v="1.7869999999999999"/>
    <n v="1.786"/>
    <n v="0.71599999999999997"/>
    <n v="9.2999999999999999E-2"/>
    <n v="0.88900000000000001"/>
    <n v="116.40600000000001"/>
    <s v="Scale-up"/>
    <n v="0.78100000000000003"/>
    <n v="0.95699999999999996"/>
    <n v="0.97699999999999998"/>
    <n v="0.93799999999999994"/>
    <n v="0.97799999999999998"/>
    <d v="2025-06-16T18:30:23"/>
    <s v="PJR_ASF"/>
  </r>
  <r>
    <x v="57"/>
    <x v="1"/>
    <n v="99"/>
    <x v="115"/>
    <x v="57"/>
    <s v=" "/>
    <s v=" "/>
    <n v="23"/>
    <n v="152"/>
    <n v="10"/>
    <s v="N/A"/>
    <n v="120"/>
    <n v="44"/>
    <n v="0.25700000000000001"/>
    <n v="1.7250000000000001"/>
    <n v="0.08"/>
    <n v="1.3919999999999999"/>
    <s v="1.9020000000000001"/>
    <n v="1.9059999999999999"/>
    <n v="0.73199999999999998"/>
    <n v="0.13"/>
    <n v="0.96"/>
    <n v="107.04"/>
    <s v="Scale-up"/>
    <n v="0.71799999999999997"/>
    <n v="0.89300000000000002"/>
    <n v="0.98699999999999999"/>
    <n v="0.82899999999999996"/>
    <n v="0.98899999999999999"/>
    <d v="2025-06-16T18:30:27"/>
    <s v="PJR_ASF"/>
  </r>
  <r>
    <x v="58"/>
    <x v="0"/>
    <n v="874"/>
    <x v="116"/>
    <x v="58"/>
    <n v="817"/>
    <n v="817"/>
    <n v="161"/>
    <n v="656"/>
    <n v="60"/>
    <n v="757"/>
    <n v="576"/>
    <n v="181"/>
    <n v="0.20300000000000001"/>
    <n v="0.84599999999999997"/>
    <n v="7.4999999999999997E-2"/>
    <n v="0.77100000000000002"/>
    <n v="0.97399999999999998"/>
    <n v="0.96899999999999997"/>
    <n v="0.79200000000000004"/>
    <n v="0.19400000000000001"/>
    <n v="0.92900000000000005"/>
    <n v="234.76"/>
    <s v="Scale-up"/>
    <n v="1.2969999999999999"/>
    <n v="0.95299999999999996"/>
    <n v="0.94399999999999995"/>
    <n v="0.95899999999999996"/>
    <n v="0.94"/>
    <d v="2025-06-16T18:30:47"/>
    <s v="PJR_ASF"/>
  </r>
  <r>
    <x v="58"/>
    <x v="1"/>
    <n v="99"/>
    <x v="117"/>
    <x v="58"/>
    <s v=" "/>
    <s v=" "/>
    <n v="9"/>
    <n v="50"/>
    <n v="3"/>
    <s v="N/A"/>
    <n v="36"/>
    <n v="19"/>
    <n v="9.1999999999999998E-2"/>
    <n v="0.45500000000000002"/>
    <n v="2.1999999999999999E-2"/>
    <n v="0.38400000000000001"/>
    <n v="0.52500000000000002"/>
    <n v="0.52700000000000002"/>
    <n v="0.73099999999999998"/>
    <n v="0.16800000000000001"/>
    <n v="0.96"/>
    <n v="471.35399999999998"/>
    <s v="Scale-up"/>
    <n v="2.6040000000000001"/>
    <n v="0.875"/>
    <n v="0.97099999999999997"/>
    <n v="0.82099999999999995"/>
    <n v="0.98599999999999999"/>
    <d v="2025-06-16T18:30:52"/>
    <s v="PJR_ASF"/>
  </r>
  <r>
    <x v="59"/>
    <x v="0"/>
    <n v="2269"/>
    <x v="118"/>
    <x v="59"/>
    <n v="1517"/>
    <n v="1517"/>
    <n v="723"/>
    <n v="794"/>
    <n v="118"/>
    <n v="1399"/>
    <n v="1290"/>
    <n v="109"/>
    <n v="0.371"/>
    <n v="0.41299999999999998"/>
    <n v="5.8000000000000003E-2"/>
    <n v="0.63300000000000001"/>
    <n v="0.72599999999999998"/>
    <n v="0.68200000000000005"/>
    <n v="0.872"/>
    <n v="0.47299999999999998"/>
    <n v="0.92600000000000005"/>
    <n v="172.196"/>
    <s v="Scale-up"/>
    <n v="1.58"/>
    <n v="0.93"/>
    <n v="0.98599999999999999"/>
    <n v="0.98299999999999998"/>
    <n v="0.99299999999999999"/>
    <d v="2025-06-16T18:31:13"/>
    <s v="PJR_ASF"/>
  </r>
  <r>
    <x v="59"/>
    <x v="1"/>
    <n v="99"/>
    <x v="119"/>
    <x v="59"/>
    <s v=" "/>
    <s v=" "/>
    <n v="69"/>
    <n v="16"/>
    <n v="8"/>
    <s v="N/A"/>
    <n v="69"/>
    <n v="7"/>
    <n v="0.73599999999999999"/>
    <n v="0.216"/>
    <n v="9.7000000000000003E-2"/>
    <n v="0.71899999999999997"/>
    <n v="0.85499999999999998"/>
    <n v="0.86499999999999999"/>
    <n v="0.84099999999999997"/>
    <n v="0.77300000000000002"/>
    <n v="0.89800000000000002"/>
    <n v="151.59899999999999"/>
    <s v="Scale-up"/>
    <n v="1.391"/>
    <n v="0.91500000000000004"/>
    <n v="0.90400000000000003"/>
    <n v="0.82099999999999995"/>
    <n v="0.90300000000000002"/>
    <d v="2025-06-16T18:31:17"/>
    <s v="PJR_ASF"/>
  </r>
  <r>
    <x v="60"/>
    <x v="0"/>
    <n v="2719"/>
    <x v="120"/>
    <x v="60"/>
    <n v="70"/>
    <n v="70"/>
    <n v="13"/>
    <n v="57"/>
    <n v="9"/>
    <n v="61"/>
    <n v="50"/>
    <n v="11"/>
    <n v="4.0000000000000001E-3"/>
    <n v="1.9E-2"/>
    <n v="3.0000000000000001E-3"/>
    <n v="1.6E-2"/>
    <n v="0.02"/>
    <n v="0.02"/>
    <n v="0.8"/>
    <n v="0.17399999999999999"/>
    <n v="0.87"/>
    <n v="687.5"/>
    <s v="Scale-up"/>
    <n v="62.5"/>
    <n v="0.67600000000000005"/>
    <n v="0.86199999999999999"/>
    <n v="0.91200000000000003"/>
    <n v="0.94"/>
    <d v="2025-06-16T18:31:35"/>
    <s v="PJR_ASF"/>
  </r>
  <r>
    <x v="60"/>
    <x v="1"/>
    <n v="5"/>
    <x v="121"/>
    <x v="60"/>
    <s v=" "/>
    <s v=" "/>
    <n v="1"/>
    <n v="1"/>
    <n v="1"/>
    <s v="N/A"/>
    <n v="5"/>
    <n v="-4"/>
    <s v="NaN"/>
    <s v="NaN"/>
    <s v="NaN"/>
    <n v="0.41699999999999998"/>
    <n v="0"/>
    <s v="NaN"/>
    <s v="NaN"/>
    <s v="NaN"/>
    <s v="NaN"/>
    <s v="NaN"/>
    <s v="Scale-up"/>
    <n v="2.3980000000000001"/>
    <s v="NaN"/>
    <s v="NaN"/>
    <s v="NaN"/>
    <n v="0.75"/>
    <d v="2025-06-16T18:31:35"/>
    <s v="PJR_ASF"/>
  </r>
  <r>
    <x v="61"/>
    <x v="0"/>
    <n v="12"/>
    <x v="122"/>
    <x v="61"/>
    <n v="378"/>
    <n v="378"/>
    <n v="15"/>
    <n v="363"/>
    <n v="20"/>
    <n v="358"/>
    <n v="11"/>
    <n v="347"/>
    <n v="0"/>
    <n v="0"/>
    <n v="1"/>
    <n v="0"/>
    <n v="-1"/>
    <n v="19.884"/>
    <n v="0"/>
    <s v="NaN"/>
    <s v="NaN"/>
    <s v="NaN"/>
    <s v="Indeterminate"/>
    <n v="0"/>
    <n v="0"/>
    <n v="0"/>
    <n v="0.38300000000000001"/>
    <n v="0"/>
    <d v="2025-06-16T18:31:52"/>
    <s v="PJR_ASF"/>
  </r>
  <r>
    <x v="61"/>
    <x v="1"/>
    <n v="12"/>
    <x v="122"/>
    <x v="61"/>
    <s v=" "/>
    <s v=" "/>
    <n v="15"/>
    <n v="363"/>
    <n v="20"/>
    <s v="N/A"/>
    <n v="11"/>
    <n v="346"/>
    <s v="NaN"/>
    <s v="NaN"/>
    <n v="0.90900000000000003"/>
    <s v="NaN"/>
    <n v="0"/>
    <n v="21.475000000000001"/>
    <s v="NaN"/>
    <s v="NaN"/>
    <s v="NaN"/>
    <s v="NaN"/>
    <s v="Indeterminate"/>
    <s v="NaN"/>
    <s v="NaN"/>
    <s v="NaN"/>
    <n v="0.38300000000000001"/>
    <s v="NaN"/>
    <d v="2025-06-16T18:31:52"/>
    <s v="PJR_ASF"/>
  </r>
  <r>
    <x v="62"/>
    <x v="0"/>
    <n v="3211"/>
    <x v="123"/>
    <x v="62"/>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6T18:32:10"/>
    <s v="PJR_ASF"/>
  </r>
  <r>
    <x v="62"/>
    <x v="1"/>
    <n v="0"/>
    <x v="124"/>
    <x v="62"/>
    <s v=" "/>
    <s v=" "/>
    <n v="1"/>
    <n v="1"/>
    <n v="1"/>
    <s v="N/A"/>
    <n v="1"/>
    <n v="0"/>
    <s v="NaN"/>
    <s v="NaN"/>
    <s v="NaN"/>
    <s v="NaN"/>
    <n v="0"/>
    <s v="NaN"/>
    <s v="NaN"/>
    <s v="NaN"/>
    <s v="NaN"/>
    <s v="NaN"/>
    <s v="Catch-up"/>
    <s v="NaN"/>
    <s v="NaN"/>
    <s v="NaN"/>
    <s v="NaN"/>
    <s v="NaN"/>
    <d v="2025-06-16T18:32:10"/>
    <s v="PJR_ASF"/>
  </r>
  <r>
    <x v="63"/>
    <x v="0"/>
    <n v="2449"/>
    <x v="125"/>
    <x v="63"/>
    <n v="1205"/>
    <n v="1205"/>
    <n v="159"/>
    <n v="1046"/>
    <n v="163"/>
    <n v="1042"/>
    <n v="800"/>
    <n v="242"/>
    <n v="7.0999999999999994E-2"/>
    <n v="0.48399999999999999"/>
    <n v="8.5999999999999993E-2"/>
    <n v="0.37"/>
    <n v="0.46899999999999997"/>
    <n v="0.46600000000000003"/>
    <n v="0.78900000000000003"/>
    <n v="0.128"/>
    <n v="0.84499999999999997"/>
    <n v="654.05399999999997"/>
    <s v="Scale-up"/>
    <n v="2.7029999999999998"/>
    <n v="0.98799999999999999"/>
    <n v="0.97399999999999998"/>
    <n v="0.94699999999999995"/>
    <n v="0.98099999999999998"/>
    <d v="2025-06-16T18:32:30"/>
    <s v="PJR_ASF"/>
  </r>
  <r>
    <x v="63"/>
    <x v="1"/>
    <n v="92"/>
    <x v="126"/>
    <x v="63"/>
    <s v=" "/>
    <s v=" "/>
    <n v="3"/>
    <n v="35"/>
    <n v="2"/>
    <s v="N/A"/>
    <n v="14"/>
    <n v="21"/>
    <n v="2.8000000000000001E-2"/>
    <n v="0.36699999999999999"/>
    <n v="0.2"/>
    <n v="0.124"/>
    <n v="0.19500000000000001"/>
    <n v="0.38100000000000001"/>
    <n v="0.63600000000000001"/>
    <n v="7.0999999999999994E-2"/>
    <n v="0.49399999999999999"/>
    <n v="1951.6130000000001"/>
    <s v="Scale-up"/>
    <n v="8.0649999999999995"/>
    <n v="0.97499999999999998"/>
    <n v="0.99199999999999999"/>
    <n v="1"/>
    <n v="0.78400000000000003"/>
    <d v="2025-06-16T18:32:34"/>
    <s v="PJR_ASF"/>
  </r>
  <r>
    <x v="64"/>
    <x v="0"/>
    <n v="658"/>
    <x v="127"/>
    <x v="64"/>
    <n v="435"/>
    <n v="435"/>
    <n v="52"/>
    <n v="383"/>
    <n v="28"/>
    <n v="407"/>
    <n v="362"/>
    <n v="45"/>
    <n v="8.3000000000000004E-2"/>
    <n v="0.58299999999999996"/>
    <n v="4.9000000000000002E-2"/>
    <n v="0.54500000000000004"/>
    <n v="0.61699999999999999"/>
    <n v="0.61299999999999999"/>
    <n v="0.88300000000000001"/>
    <n v="0.125"/>
    <n v="0.92600000000000005"/>
    <n v="82.569000000000003"/>
    <s v="Scale-up"/>
    <n v="1.835"/>
    <n v="0.67200000000000004"/>
    <n v="0.98599999999999999"/>
    <n v="0.98799999999999999"/>
    <n v="0.98599999999999999"/>
    <d v="2025-06-16T18:32:54"/>
    <s v="PJR_ASF"/>
  </r>
  <r>
    <x v="64"/>
    <x v="1"/>
    <n v="89"/>
    <x v="128"/>
    <x v="64"/>
    <s v=" "/>
    <s v=" "/>
    <n v="3"/>
    <n v="47"/>
    <n v="4"/>
    <s v="N/A"/>
    <n v="50"/>
    <n v="-3"/>
    <n v="0.32100000000000001"/>
    <n v="0.498"/>
    <n v="6.0999999999999999E-2"/>
    <n v="0.48499999999999999"/>
    <n v="0.75800000000000001"/>
    <n v="0.48799999999999999"/>
    <n v="0.64"/>
    <n v="0.39200000000000002"/>
    <n v="0.92600000000000005"/>
    <n v="92.784000000000006"/>
    <s v="Scale-up"/>
    <n v="2.0619999999999998"/>
    <n v="0.96399999999999997"/>
    <n v="0.94799999999999995"/>
    <n v="0.90900000000000003"/>
    <n v="0.93300000000000005"/>
    <d v="2025-06-16T18:32:58"/>
    <s v="PJR_ASF"/>
  </r>
  <r>
    <x v="65"/>
    <x v="0"/>
    <n v="983"/>
    <x v="129"/>
    <x v="65"/>
    <n v="683"/>
    <n v="683"/>
    <n v="266"/>
    <n v="417"/>
    <n v="33"/>
    <n v="650"/>
    <n v="464"/>
    <n v="186"/>
    <n v="0.32500000000000001"/>
    <n v="0.54200000000000004"/>
    <n v="4.5999999999999999E-2"/>
    <n v="0.59199999999999997"/>
    <n v="0.82099999999999995"/>
    <n v="0.77"/>
    <n v="0.72099999999999997"/>
    <n v="0.375"/>
    <n v="0.94699999999999995"/>
    <n v="314.18900000000002"/>
    <s v="Scale-up"/>
    <n v="1.6890000000000001"/>
    <n v="0.87"/>
    <n v="0.98199999999999998"/>
    <n v="0.85899999999999999"/>
    <n v="0.96599999999999997"/>
    <d v="2025-06-16T18:33:19"/>
    <s v="PJR_ASF"/>
  </r>
  <r>
    <x v="65"/>
    <x v="1"/>
    <n v="95"/>
    <x v="130"/>
    <x v="65"/>
    <s v=" "/>
    <s v=" "/>
    <n v="8"/>
    <n v="12"/>
    <n v="2"/>
    <s v="N/A"/>
    <n v="8"/>
    <n v="9"/>
    <n v="0.104"/>
    <n v="8.7999999999999995E-2"/>
    <n v="2.5000000000000001E-2"/>
    <n v="0.11"/>
    <n v="0.16700000000000001"/>
    <n v="0.155"/>
    <n v="0.65900000000000003"/>
    <n v="0.54200000000000004"/>
    <n v="0.87"/>
    <n v="1690.9090000000001"/>
    <s v="Scale-up"/>
    <n v="9.0909999999999993"/>
    <n v="0.92100000000000004"/>
    <n v="0.90900000000000003"/>
    <n v="1"/>
    <n v="0.84499999999999997"/>
    <d v="2025-06-16T18:33:23"/>
    <s v="PJR_ASF"/>
  </r>
  <r>
    <x v="66"/>
    <x v="0"/>
    <n v="1116"/>
    <x v="131"/>
    <x v="66"/>
    <n v="1063"/>
    <n v="1063"/>
    <n v="231"/>
    <n v="832"/>
    <n v="46"/>
    <n v="1017"/>
    <n v="831"/>
    <n v="186"/>
    <n v="0.215"/>
    <n v="0.78600000000000003"/>
    <n v="4.2000000000000003E-2"/>
    <n v="0.85"/>
    <n v="0.95899999999999996"/>
    <n v="0.95899999999999996"/>
    <n v="0.88600000000000001"/>
    <n v="0.215"/>
    <n v="0.95799999999999996"/>
    <n v="218.82400000000001"/>
    <s v="Scale-up"/>
    <n v="1.1759999999999999"/>
    <n v="0.99299999999999999"/>
    <n v="0.996"/>
    <n v="0.98299999999999998"/>
    <n v="0.98899999999999999"/>
    <d v="2025-06-16T18:33:44"/>
    <s v="PJR_ASF"/>
  </r>
  <r>
    <x v="66"/>
    <x v="1"/>
    <n v="94"/>
    <x v="132"/>
    <x v="66"/>
    <s v=" "/>
    <s v=" "/>
    <n v="14"/>
    <n v="45"/>
    <n v="5"/>
    <s v="N/A"/>
    <n v="49"/>
    <n v="4"/>
    <n v="0.156"/>
    <n v="0.51800000000000002"/>
    <n v="8.6999999999999994E-2"/>
    <n v="0.68799999999999994"/>
    <s v="0.5870000000000001"/>
    <n v="0.60299999999999998"/>
    <n v="1.1719999999999999"/>
    <n v="0.23100000000000001"/>
    <n v="0.871"/>
    <n v="270.34899999999999"/>
    <s v="Catch-up"/>
    <n v="1.4530000000000001"/>
    <n v="0.97199999999999998"/>
    <n v="0.96599999999999997"/>
    <n v="0.872"/>
    <n v="0.89700000000000002"/>
    <d v="2025-06-16T18:33:48"/>
    <s v="PJR_ASF"/>
  </r>
  <r>
    <x v="67"/>
    <x v="0"/>
    <n v="1828"/>
    <x v="133"/>
    <x v="67"/>
    <n v="269"/>
    <n v="269"/>
    <n v="34"/>
    <n v="235"/>
    <n v="39"/>
    <n v="230"/>
    <n v="208"/>
    <n v="22"/>
    <n v="1.4E-2"/>
    <n v="0.124"/>
    <n v="2.1999999999999999E-2"/>
    <n v="0.10100000000000001"/>
    <n v="0.11600000000000001"/>
    <n v="0.115"/>
    <n v="0.871"/>
    <n v="0.10100000000000001"/>
    <n v="0.84099999999999997"/>
    <n v="217.822"/>
    <s v="Scale-up"/>
    <n v="9.9009999999999998"/>
    <n v="0.95299999999999996"/>
    <n v="0.99299999999999999"/>
    <n v="0.94699999999999995"/>
    <n v="0.97799999999999998"/>
    <d v="2025-06-16T18:34:08"/>
    <s v="PJR_ASF"/>
  </r>
  <r>
    <x v="67"/>
    <x v="1"/>
    <n v="97"/>
    <x v="134"/>
    <x v="67"/>
    <s v=" "/>
    <s v=" "/>
    <n v="3"/>
    <n v="11"/>
    <n v="2"/>
    <s v="N/A"/>
    <n v="12"/>
    <n v="-1"/>
    <n v="0.28999999999999998"/>
    <n v="9.6000000000000002E-2"/>
    <n v="0.25"/>
    <n v="1.181"/>
    <n v="0.13600000000000001"/>
    <n v="0.10299999999999999"/>
    <n v="8.6839999999999993"/>
    <n v="0.751"/>
    <n v="0.35199999999999998"/>
    <n v="18.628"/>
    <s v="Plan-up"/>
    <n v="0.84699999999999998"/>
    <n v="0.871"/>
    <n v="0.77"/>
    <n v="1"/>
    <n v="0.51600000000000001"/>
    <d v="2025-06-16T18:34:12"/>
    <s v="PJR_ASF"/>
  </r>
  <r>
    <x v="68"/>
    <x v="0"/>
    <n v="3228"/>
    <x v="135"/>
    <x v="68"/>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6T18:34:33"/>
    <s v="PJR_ASF"/>
  </r>
  <r>
    <x v="68"/>
    <x v="1"/>
    <n v="78"/>
    <x v="136"/>
    <x v="68"/>
    <s v=" "/>
    <s v=" "/>
    <n v="1"/>
    <n v="7"/>
    <n v="2"/>
    <s v="N/A"/>
    <n v="1"/>
    <n v="4"/>
    <s v="NaN"/>
    <n v="7.0000000000000007E-2"/>
    <n v="0.5"/>
    <s v="NaN"/>
    <n v="-0.43"/>
    <n v="4.1000000000000002E-2"/>
    <s v="NaN"/>
    <s v="NaN"/>
    <s v="NaN"/>
    <s v="NaN"/>
    <s v="Catch-up"/>
    <s v="NaN"/>
    <s v="NaN"/>
    <n v="0.96"/>
    <n v="1"/>
    <s v="NaN"/>
    <d v="2025-06-16T18:34:33"/>
    <s v="PJR_ASF"/>
  </r>
  <r>
    <x v="69"/>
    <x v="0"/>
    <n v="2695"/>
    <x v="137"/>
    <x v="69"/>
    <n v="2232"/>
    <n v="2232"/>
    <n v="324"/>
    <n v="1908"/>
    <n v="571"/>
    <n v="1661"/>
    <n v="1193"/>
    <n v="468"/>
    <n v="0.16200000000000001"/>
    <n v="0.92100000000000004"/>
    <n v="0.27900000000000003"/>
    <n v="0.60699999999999998"/>
    <n v="0.80400000000000005"/>
    <n v="0.78500000000000003"/>
    <n v="0.755"/>
    <n v="0.15"/>
    <n v="0.74199999999999999"/>
    <n v="771.005"/>
    <s v="Scale-up"/>
    <n v="1.647"/>
    <n v="0.96599999999999997"/>
    <n v="0.97799999999999998"/>
    <n v="0.97199999999999998"/>
    <n v="0.97399999999999998"/>
    <d v="2025-06-16T18:34:54"/>
    <s v="PJR_ASF"/>
  </r>
  <r>
    <x v="69"/>
    <x v="1"/>
    <n v="99"/>
    <x v="138"/>
    <x v="69"/>
    <s v=" "/>
    <s v=" "/>
    <n v="5"/>
    <n v="94"/>
    <n v="20"/>
    <s v="N/A"/>
    <n v="48"/>
    <n v="30"/>
    <n v="3.5000000000000003E-2"/>
    <n v="0.81499999999999995"/>
    <n v="0.19900000000000001"/>
    <n v="0.48899999999999999"/>
    <n v="0.65100000000000002"/>
    <n v="0.63600000000000001"/>
    <n v="0.751"/>
    <n v="4.1000000000000002E-2"/>
    <n v="0.76600000000000001"/>
    <n v="957.05499999999995"/>
    <s v="Scale-up"/>
    <n v="2.0449999999999999"/>
    <n v="0.80700000000000005"/>
    <n v="0.97899999999999998"/>
    <n v="0.9"/>
    <n v="0.81100000000000005"/>
    <d v="2025-06-16T18:34:58"/>
    <s v="PJR_ASF"/>
  </r>
  <r>
    <x v="70"/>
    <x v="0"/>
    <n v="267"/>
    <x v="139"/>
    <x v="70"/>
    <n v="337"/>
    <n v="337"/>
    <n v="98"/>
    <n v="239"/>
    <n v="27"/>
    <n v="310"/>
    <n v="222"/>
    <n v="88"/>
    <n v="0.318"/>
    <n v="0.85099999999999998"/>
    <n v="0.13"/>
    <n v="0.82699999999999996"/>
    <n v="1.0389999999999999"/>
    <n v="1.0820000000000001"/>
    <n v="0.79600000000000004"/>
    <n v="0.27200000000000002"/>
    <n v="0.88900000000000001"/>
    <n v="106.40900000000001"/>
    <s v="Scale-up"/>
    <n v="1.2090000000000001"/>
    <n v="0.94599999999999995"/>
    <n v="0.88700000000000001"/>
    <n v="0.88300000000000001"/>
    <n v="0.90700000000000003"/>
    <d v="2025-06-16T18:35:18"/>
    <s v="PJR_ASF"/>
  </r>
  <r>
    <x v="70"/>
    <x v="1"/>
    <n v="100"/>
    <x v="140"/>
    <x v="70"/>
    <s v=" "/>
    <s v=" "/>
    <n v="53"/>
    <n v="165"/>
    <n v="20"/>
    <s v="N/A"/>
    <n v="150"/>
    <n v="49"/>
    <n v="0.50700000000000001"/>
    <n v="1.429"/>
    <n v="0.186"/>
    <n v="1.28"/>
    <n v="1.75"/>
    <n v="1.772"/>
    <n v="0.73099999999999998"/>
    <n v="0.26200000000000001"/>
    <n v="0.90400000000000003"/>
    <n v="68.75"/>
    <s v="Scale-up"/>
    <n v="0.78100000000000003"/>
    <n v="0.96399999999999997"/>
    <n v="0.98599999999999999"/>
    <n v="0.93400000000000005"/>
    <n v="0.97699999999999998"/>
    <d v="2025-06-16T18:35:23"/>
    <s v="PJR_ASF"/>
  </r>
  <r>
    <x v="71"/>
    <x v="0"/>
    <n v="2865"/>
    <x v="141"/>
    <x v="71"/>
    <n v="972"/>
    <n v="972"/>
    <n v="95"/>
    <n v="877"/>
    <n v="76"/>
    <n v="896"/>
    <n v="788"/>
    <n v="108"/>
    <n v="3.9E-2"/>
    <n v="0.35299999999999998"/>
    <n v="0.03"/>
    <n v="0.3"/>
    <n v="0.36199999999999999"/>
    <n v="0.35899999999999999"/>
    <n v="0.82899999999999996"/>
    <n v="9.9000000000000005E-2"/>
    <n v="0.92300000000000004"/>
    <n v="360"/>
    <s v="Scale-up"/>
    <n v="3.3330000000000002"/>
    <n v="0.98199999999999998"/>
    <n v="0.94599999999999995"/>
    <n v="0.96499999999999997"/>
    <n v="0.94799999999999995"/>
    <d v="2025-06-16T18:35:43"/>
    <s v="PJR_ASF"/>
  </r>
  <r>
    <x v="71"/>
    <x v="1"/>
    <n v="99"/>
    <x v="142"/>
    <x v="71"/>
    <s v=" "/>
    <s v=" "/>
    <n v="5"/>
    <n v="35"/>
    <n v="8"/>
    <s v="N/A"/>
    <n v="60"/>
    <n v="-29"/>
    <n v="8.5999999999999993E-2"/>
    <n v="0.28899999999999998"/>
    <n v="0.17799999999999999"/>
    <n v="0.83799999999999997"/>
    <n v="0.19700000000000001"/>
    <n v="0.25600000000000001"/>
    <n v="4.2539999999999996"/>
    <n v="0.22900000000000001"/>
    <n v="0.52500000000000002"/>
    <n v="128.87799999999999"/>
    <s v="Catch-up"/>
    <n v="1.1930000000000001"/>
    <n v="0.93200000000000005"/>
    <n v="0.89700000000000002"/>
    <n v="0.92300000000000004"/>
    <n v="0.71699999999999997"/>
    <d v="2025-06-16T18:35:47"/>
    <s v="PJR_ASF"/>
  </r>
  <r>
    <x v="72"/>
    <x v="0"/>
    <n v="4476"/>
    <x v="143"/>
    <x v="72"/>
    <n v="2999"/>
    <n v="2999"/>
    <n v="78"/>
    <n v="2921"/>
    <n v="1362"/>
    <n v="1637"/>
    <n v="1396"/>
    <n v="241"/>
    <n v="3.6999999999999998E-2"/>
    <n v="1.2"/>
    <n v="1.3129999999999999"/>
    <n v="1.62"/>
    <n v="-7.5999999999999998E-2"/>
    <n v="0.69799999999999995"/>
    <n v="-21.315999999999999"/>
    <n v="0.03"/>
    <n v="-6.0999999999999999E-2"/>
    <n v="148.76499999999999"/>
    <s v="Scale-up"/>
    <n v="0.61699999999999999"/>
    <n v="0.73"/>
    <n v="0.879"/>
    <n v="0.377"/>
    <n v="0.52100000000000002"/>
    <d v="2025-06-16T18:36:07"/>
    <s v="PJR_ASF"/>
  </r>
  <r>
    <x v="72"/>
    <x v="1"/>
    <n v="90"/>
    <x v="144"/>
    <x v="72"/>
    <s v=" "/>
    <s v=" "/>
    <n v="1"/>
    <n v="2"/>
    <n v="1"/>
    <s v="N/A"/>
    <n v="1"/>
    <n v="1"/>
    <s v="NaN"/>
    <n v="1.0999999999999999E-2"/>
    <s v="NaN"/>
    <s v="NaN"/>
    <n v="0"/>
    <n v="1.0999999999999999E-2"/>
    <s v="NaN"/>
    <s v="NaN"/>
    <s v="NaN"/>
    <s v="NaN"/>
    <s v="Scale-up"/>
    <s v="NaN"/>
    <s v="NaN"/>
    <n v="1"/>
    <s v="NaN"/>
    <s v="NaN"/>
    <d v="2025-06-16T18:36:07"/>
    <s v="PJR_ASF"/>
  </r>
  <r>
    <x v="73"/>
    <x v="0"/>
    <n v="2882"/>
    <x v="145"/>
    <x v="73"/>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6T18:36:25"/>
    <s v="PJR_ASF"/>
  </r>
  <r>
    <x v="73"/>
    <x v="1"/>
    <n v="0"/>
    <x v="146"/>
    <x v="73"/>
    <s v=" "/>
    <s v=" "/>
    <n v="1"/>
    <n v="1"/>
    <n v="1"/>
    <s v="N/A"/>
    <n v="1"/>
    <n v="0"/>
    <s v="NaN"/>
    <s v="NaN"/>
    <s v="NaN"/>
    <s v="NaN"/>
    <n v="0"/>
    <s v="NaN"/>
    <s v="NaN"/>
    <s v="NaN"/>
    <s v="NaN"/>
    <s v="NaN"/>
    <s v="Scale-up"/>
    <s v="NaN"/>
    <s v="NaN"/>
    <s v="NaN"/>
    <s v="NaN"/>
    <s v="NaN"/>
    <d v="2025-06-16T18:36:25"/>
    <s v="PJR_ASF"/>
  </r>
  <r>
    <x v="74"/>
    <x v="0"/>
    <n v="930"/>
    <x v="147"/>
    <x v="74"/>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6T18:36:43"/>
    <s v="PJR_ASF"/>
  </r>
  <r>
    <x v="74"/>
    <x v="1"/>
    <n v="0"/>
    <x v="148"/>
    <x v="74"/>
    <s v=" "/>
    <s v=" "/>
    <n v="1"/>
    <n v="1"/>
    <n v="1"/>
    <s v="N/A"/>
    <n v="1"/>
    <n v="0"/>
    <s v="NaN"/>
    <s v="NaN"/>
    <s v="NaN"/>
    <s v="NaN"/>
    <n v="0"/>
    <s v="NaN"/>
    <s v="NaN"/>
    <s v="NaN"/>
    <s v="NaN"/>
    <s v="NaN"/>
    <s v="Scale-up"/>
    <s v="NaN"/>
    <s v="NaN"/>
    <s v="NaN"/>
    <s v="NaN"/>
    <s v="NaN"/>
    <d v="2025-06-16T18:36:43"/>
    <s v="PJR_ASF"/>
  </r>
  <r>
    <x v="75"/>
    <x v="0"/>
    <n v="2879"/>
    <x v="149"/>
    <x v="75"/>
    <n v="5403"/>
    <n v="5403"/>
    <n v="921"/>
    <n v="4482"/>
    <n v="873"/>
    <n v="4530"/>
    <n v="2952"/>
    <n v="1578"/>
    <n v="0.34499999999999997"/>
    <n v="1.7729999999999999"/>
    <n v="0.373"/>
    <n v="1.125"/>
    <n v="1.7450000000000001"/>
    <n v="1.774"/>
    <n v="0.64500000000000002"/>
    <n v="0.16300000000000001"/>
    <n v="0.82399999999999995"/>
    <n v="1402.6669999999999"/>
    <s v="Scale-up"/>
    <n v="0.88900000000000001"/>
    <n v="0.99299999999999999"/>
    <n v="0.95199999999999996"/>
    <n v="0.90200000000000002"/>
    <n v="0.96599999999999997"/>
    <d v="2025-06-16T18:37:06"/>
    <s v="PJR_ASF"/>
  </r>
  <r>
    <x v="75"/>
    <x v="1"/>
    <n v="99"/>
    <x v="150"/>
    <x v="75"/>
    <s v=" "/>
    <s v=" "/>
    <n v="52"/>
    <n v="276"/>
    <n v="55"/>
    <s v="N/A"/>
    <n v="180"/>
    <n v="94"/>
    <n v="0.54800000000000004"/>
    <n v="2.875"/>
    <n v="0.55900000000000005"/>
    <n v="1.827"/>
    <n v="2.8639999999999999"/>
    <n v="2.8559999999999999"/>
    <n v="0.63800000000000001"/>
    <n v="0.16"/>
    <n v="0.83699999999999997"/>
    <n v="863.71100000000001"/>
    <s v="Scale-up"/>
    <n v="0.54700000000000004"/>
    <n v="0.99199999999999999"/>
    <n v="0.996"/>
    <n v="0.98899999999999999"/>
    <n v="0.97699999999999998"/>
    <d v="2025-06-16T18:37:11"/>
    <s v="PJR_ASF"/>
  </r>
  <r>
    <x v="76"/>
    <x v="0"/>
    <n v="2980"/>
    <x v="151"/>
    <x v="76"/>
    <n v="960"/>
    <n v="960"/>
    <n v="194"/>
    <n v="766"/>
    <n v="40"/>
    <n v="920"/>
    <n v="693"/>
    <n v="227"/>
    <n v="9.2999999999999999E-2"/>
    <n v="0.42699999999999999"/>
    <n v="3.1E-2"/>
    <n v="0.40500000000000003"/>
    <n v="0.48899999999999999"/>
    <n v="0.49299999999999999"/>
    <n v="0.82799999999999996"/>
    <n v="0.17899999999999999"/>
    <n v="0.94"/>
    <n v="560.49400000000003"/>
    <s v="Scale-up"/>
    <n v="2.4689999999999999"/>
    <n v="0.91700000000000004"/>
    <n v="0.89600000000000002"/>
    <n v="0.94099999999999995"/>
    <n v="0.89200000000000002"/>
    <d v="2025-06-16T18:37:31"/>
    <s v="PJR_ASF"/>
  </r>
  <r>
    <x v="76"/>
    <x v="1"/>
    <n v="88"/>
    <x v="152"/>
    <x v="76"/>
    <s v=" "/>
    <s v=" "/>
    <n v="1"/>
    <n v="6"/>
    <n v="1"/>
    <s v="N/A"/>
    <n v="5"/>
    <n v="0"/>
    <s v="NaN"/>
    <n v="5.8000000000000003E-2"/>
    <s v="NaN"/>
    <n v="7.5999999999999998E-2"/>
    <n v="0"/>
    <n v="5.8000000000000003E-2"/>
    <s v="NaN"/>
    <s v="NaN"/>
    <s v="NaN"/>
    <s v="NaN"/>
    <s v="Scale-up"/>
    <n v="13.157999999999999"/>
    <s v="NaN"/>
    <n v="0.79100000000000004"/>
    <s v="NaN"/>
    <n v="0.67900000000000005"/>
    <d v="2025-06-16T18:37:31"/>
    <s v="PJR_ASF"/>
  </r>
  <r>
    <x v="77"/>
    <x v="0"/>
    <n v="2272"/>
    <x v="153"/>
    <x v="77"/>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6T18:37:50"/>
    <s v="PJR_ASF"/>
  </r>
  <r>
    <x v="77"/>
    <x v="1"/>
    <n v="56"/>
    <x v="154"/>
    <x v="77"/>
    <s v=" "/>
    <s v=" "/>
    <n v="1"/>
    <n v="5"/>
    <n v="1"/>
    <s v="N/A"/>
    <n v="5"/>
    <n v="0"/>
    <s v="NaN"/>
    <n v="5.8000000000000003E-2"/>
    <s v="NaN"/>
    <n v="5.7000000000000002E-2"/>
    <n v="0"/>
    <n v="6.4000000000000001E-2"/>
    <s v="NaN"/>
    <s v="NaN"/>
    <s v="NaN"/>
    <s v="NaN"/>
    <s v="Scale-up"/>
    <n v="17.544"/>
    <s v="NaN"/>
    <n v="0.753"/>
    <s v="NaN"/>
    <n v="0.71099999999999997"/>
    <d v="2025-06-16T18:37:50"/>
    <s v="PJR_ASF"/>
  </r>
  <r>
    <x v="78"/>
    <x v="0"/>
    <n v="762"/>
    <x v="155"/>
    <x v="78"/>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6T18:38:08"/>
    <s v="PJR_ASF"/>
  </r>
  <r>
    <x v="78"/>
    <x v="1"/>
    <n v="0"/>
    <x v="156"/>
    <x v="78"/>
    <s v=" "/>
    <s v=" "/>
    <n v="1"/>
    <n v="1"/>
    <n v="1"/>
    <s v="N/A"/>
    <n v="1"/>
    <n v="0"/>
    <s v="NaN"/>
    <s v="NaN"/>
    <s v="NaN"/>
    <s v="NaN"/>
    <n v="0"/>
    <s v="NaN"/>
    <s v="NaN"/>
    <s v="NaN"/>
    <s v="NaN"/>
    <s v="NaN"/>
    <s v="Scale-up"/>
    <s v="NaN"/>
    <s v="NaN"/>
    <s v="NaN"/>
    <s v="NaN"/>
    <s v="NaN"/>
    <d v="2025-06-16T18:38:08"/>
    <s v="PJR_ASF"/>
  </r>
  <r>
    <x v="79"/>
    <x v="0"/>
    <n v="141"/>
    <x v="157"/>
    <x v="79"/>
    <n v="168"/>
    <n v="168"/>
    <n v="64"/>
    <n v="104"/>
    <n v="9"/>
    <n v="159"/>
    <n v="83"/>
    <n v="76"/>
    <n v="0.36799999999999999"/>
    <n v="0.58199999999999996"/>
    <n v="4.8000000000000001E-2"/>
    <n v="0.47299999999999998"/>
    <n v="0.90200000000000002"/>
    <n v="0.91300000000000003"/>
    <n v="0.52400000000000002"/>
    <n v="0.38700000000000001"/>
    <n v="0.94899999999999995"/>
    <n v="160.67699999999999"/>
    <s v="Scale-up"/>
    <n v="2.1139999999999999"/>
    <n v="0.97799999999999998"/>
    <n v="0.95099999999999996"/>
    <n v="0.82599999999999996"/>
    <n v="0.95799999999999996"/>
    <d v="2025-06-16T18:38:28"/>
    <s v="PJR_ASF"/>
  </r>
  <r>
    <x v="79"/>
    <x v="1"/>
    <n v="94"/>
    <x v="158"/>
    <x v="79"/>
    <s v=" "/>
    <s v=" "/>
    <n v="40"/>
    <n v="63"/>
    <n v="7"/>
    <s v="N/A"/>
    <n v="43"/>
    <n v="52"/>
    <n v="0.379"/>
    <n v="0.68100000000000005"/>
    <n v="5.1999999999999998E-2"/>
    <n v="0.39800000000000002"/>
    <n v="1.008"/>
    <n v="0.99099999999999999"/>
    <n v="0.39500000000000002"/>
    <n v="0.35799999999999998"/>
    <n v="0.95099999999999996"/>
    <n v="190.95500000000001"/>
    <s v="Scale-up"/>
    <n v="2.5129999999999999"/>
    <n v="0.96399999999999997"/>
    <n v="0.876"/>
    <n v="0.63500000000000001"/>
    <n v="0.91300000000000003"/>
    <d v="2025-06-16T18:38:32"/>
    <s v="PJR_ASF"/>
  </r>
  <r>
    <x v="80"/>
    <x v="0"/>
    <n v="2285"/>
    <x v="159"/>
    <x v="80"/>
    <n v="3239"/>
    <n v="3239"/>
    <n v="485"/>
    <n v="2754"/>
    <n v="259"/>
    <n v="2980"/>
    <n v="2590"/>
    <n v="390"/>
    <n v="0.20599999999999999"/>
    <n v="1.155"/>
    <n v="0.115"/>
    <n v="1.1160000000000001"/>
    <n v="1.246"/>
    <n v="1.2450000000000001"/>
    <n v="0.89600000000000002"/>
    <n v="0.151"/>
    <n v="0.91600000000000004"/>
    <n v="349.46199999999999"/>
    <s v="Scale-up"/>
    <n v="0.89600000000000002"/>
    <n v="0.99199999999999999"/>
    <n v="0.99299999999999999"/>
    <n v="0.99399999999999999"/>
    <n v="0.99199999999999999"/>
    <d v="2025-06-16T18:38:54"/>
    <s v="PJR_ASF"/>
  </r>
  <r>
    <x v="80"/>
    <x v="1"/>
    <n v="99"/>
    <x v="160"/>
    <x v="80"/>
    <s v=" "/>
    <s v=" "/>
    <n v="30"/>
    <n v="212"/>
    <n v="12"/>
    <s v="N/A"/>
    <n v="167"/>
    <n v="62"/>
    <n v="0.32400000000000001"/>
    <n v="2.1480000000000001"/>
    <n v="0.106"/>
    <n v="1.857"/>
    <n v="2.3660000000000001"/>
    <n v="2.3410000000000002"/>
    <n v="0.78500000000000003"/>
    <n v="0.13100000000000001"/>
    <n v="0.95699999999999996"/>
    <n v="210.01599999999999"/>
    <s v="Scale-up"/>
    <n v="0.53900000000000003"/>
    <n v="0.93600000000000005"/>
    <n v="0.94"/>
    <n v="0.95199999999999996"/>
    <n v="0.95899999999999996"/>
    <d v="2025-06-16T18:38:59"/>
    <s v="PJR_ASF"/>
  </r>
  <r>
    <x v="81"/>
    <x v="0"/>
    <n v="6"/>
    <x v="161"/>
    <x v="81"/>
    <n v="50"/>
    <n v="50"/>
    <n v="4"/>
    <n v="46"/>
    <n v="0"/>
    <n v="50"/>
    <n v="1"/>
    <n v="49"/>
    <n v="0"/>
    <n v="9.2590000000000003"/>
    <n v="0"/>
    <n v="0"/>
    <n v="9.2590000000000003"/>
    <n v="10.068"/>
    <n v="0"/>
    <n v="0"/>
    <n v="1"/>
    <s v="NaN"/>
    <s v="Indeterminate"/>
    <n v="0"/>
    <n v="0"/>
    <n v="0.41399999999999998"/>
    <n v="0"/>
    <n v="0"/>
    <d v="2025-06-16T18:39:16"/>
    <s v="PJR_ASF"/>
  </r>
  <r>
    <x v="81"/>
    <x v="1"/>
    <n v="6"/>
    <x v="161"/>
    <x v="81"/>
    <s v=" "/>
    <s v=" "/>
    <n v="4"/>
    <n v="46"/>
    <n v="1"/>
    <s v="N/A"/>
    <n v="1"/>
    <n v="48"/>
    <s v="NaN"/>
    <n v="9.2590000000000003"/>
    <n v="0"/>
    <s v="NaN"/>
    <n v="9.2590000000000003"/>
    <n v="10.068"/>
    <s v="NaN"/>
    <s v="NaN"/>
    <s v="NaN"/>
    <s v="NaN"/>
    <s v="Indeterminate"/>
    <s v="NaN"/>
    <s v="NaN"/>
    <n v="0.41399999999999998"/>
    <n v="0"/>
    <s v="NaN"/>
    <d v="2025-06-16T18:39:16"/>
    <s v="PJR_ASF"/>
  </r>
  <r>
    <x v="82"/>
    <x v="0"/>
    <n v="2186"/>
    <x v="162"/>
    <x v="82"/>
    <n v="1858"/>
    <n v="1858"/>
    <n v="222"/>
    <n v="1636"/>
    <n v="181"/>
    <n v="1677"/>
    <n v="1454"/>
    <n v="223"/>
    <n v="0.11600000000000001"/>
    <n v="0.78600000000000003"/>
    <n v="8.7999999999999995E-2"/>
    <n v="0.72499999999999998"/>
    <n v="0.81399999999999995"/>
    <n v="0.81200000000000006"/>
    <n v="0.89100000000000001"/>
    <n v="0.129"/>
    <n v="0.90200000000000002"/>
    <n v="307.58600000000001"/>
    <s v="Scale-up"/>
    <n v="1.379"/>
    <n v="0.876"/>
    <n v="0.91100000000000003"/>
    <n v="0.86699999999999999"/>
    <n v="0.90100000000000002"/>
    <d v="2025-06-16T18:39:37"/>
    <s v="PJR_ASF"/>
  </r>
  <r>
    <x v="82"/>
    <x v="1"/>
    <n v="98"/>
    <x v="163"/>
    <x v="82"/>
    <s v=" "/>
    <s v=" "/>
    <n v="1"/>
    <n v="31"/>
    <n v="1"/>
    <s v="N/A"/>
    <n v="18"/>
    <n v="11"/>
    <s v="NaN"/>
    <n v="0.35099999999999998"/>
    <s v="NaN"/>
    <n v="0.20100000000000001"/>
    <n v="0"/>
    <n v="0.34100000000000003"/>
    <s v="NaN"/>
    <s v="NaN"/>
    <s v="NaN"/>
    <s v="NaN"/>
    <s v="Scale-up"/>
    <n v="4.9749999999999996"/>
    <s v="NaN"/>
    <n v="0.93700000000000006"/>
    <s v="NaN"/>
    <n v="0.86499999999999999"/>
    <d v="2025-06-16T18:39:37"/>
    <s v="PJR_ASF"/>
  </r>
  <r>
    <x v="83"/>
    <x v="0"/>
    <n v="4118"/>
    <x v="164"/>
    <x v="83"/>
    <n v="1729"/>
    <n v="1729"/>
    <n v="190"/>
    <n v="1539"/>
    <n v="532"/>
    <n v="1197"/>
    <n v="1035"/>
    <n v="162"/>
    <n v="0.06"/>
    <n v="0.54600000000000004"/>
    <n v="0.11899999999999999"/>
    <n v="0.27900000000000003"/>
    <n v="0.48699999999999999"/>
    <n v="0.36099999999999999"/>
    <n v="0.57299999999999995"/>
    <n v="9.9000000000000005E-2"/>
    <n v="0.80400000000000005"/>
    <n v="580.64499999999998"/>
    <s v="Scale-up"/>
    <n v="3.5840000000000001"/>
    <n v="0.879"/>
    <n v="0.874"/>
    <n v="0.93899999999999995"/>
    <n v="0.90700000000000003"/>
    <d v="2025-06-16T18:39:58"/>
    <s v="PJR_ASF"/>
  </r>
  <r>
    <x v="83"/>
    <x v="1"/>
    <n v="18"/>
    <x v="165"/>
    <x v="83"/>
    <s v=" "/>
    <s v=" "/>
    <n v="2"/>
    <n v="3"/>
    <n v="6"/>
    <s v="N/A"/>
    <n v="3"/>
    <n v="-3"/>
    <n v="0.33300000000000002"/>
    <n v="0.107"/>
    <n v="0.28599999999999998"/>
    <n v="0.107"/>
    <s v="0.15400000000000003"/>
    <n v="6.0000000000000001E-3"/>
    <n v="0.69499999999999995"/>
    <n v="0.75700000000000001"/>
    <n v="0.35"/>
    <n v="1514.019"/>
    <s v="Scale-up"/>
    <n v="9.3460000000000001"/>
    <n v="1"/>
    <n v="0.75"/>
    <n v="0.80100000000000005"/>
    <n v="0.75"/>
    <d v="2025-06-16T18:40:02"/>
    <s v="PJR_ASF"/>
  </r>
  <r>
    <x v="84"/>
    <x v="0"/>
    <n v="1381"/>
    <x v="166"/>
    <x v="84"/>
    <n v="145"/>
    <n v="145"/>
    <n v="51"/>
    <n v="94"/>
    <n v="3"/>
    <n v="142"/>
    <n v="86"/>
    <n v="56"/>
    <n v="3.4000000000000002E-2"/>
    <n v="6.5000000000000002E-2"/>
    <n v="9.4E-2"/>
    <n v="5.0999999999999997E-2"/>
    <n v="5.0000000000000001E-3"/>
    <n v="9.6000000000000002E-2"/>
    <n v="10.199999999999999"/>
    <n v="0.34300000000000003"/>
    <n v="5.0999999999999997E-2"/>
    <n v="1098.039"/>
    <s v="Catch-up"/>
    <n v="19.608000000000001"/>
    <n v="0.88300000000000001"/>
    <n v="0.82799999999999996"/>
    <n v="0.75"/>
    <n v="0.82099999999999995"/>
    <d v="2025-06-16T18:40:21"/>
    <s v="PJR_ASF"/>
  </r>
  <r>
    <x v="84"/>
    <x v="1"/>
    <n v="95"/>
    <x v="167"/>
    <x v="84"/>
    <s v=" "/>
    <s v=" "/>
    <n v="1"/>
    <n v="14"/>
    <n v="1"/>
    <s v="N/A"/>
    <n v="10"/>
    <n v="4"/>
    <s v="NaN"/>
    <n v="0.13700000000000001"/>
    <s v="NaN"/>
    <n v="0.1"/>
    <n v="0"/>
    <n v="0.14000000000000001"/>
    <s v="NaN"/>
    <s v="NaN"/>
    <s v="NaN"/>
    <s v="NaN"/>
    <s v="Catch-up"/>
    <n v="10"/>
    <s v="NaN"/>
    <n v="0.95399999999999996"/>
    <s v="NaN"/>
    <n v="0.877"/>
    <d v="2025-06-16T18:40:21"/>
    <s v="PJR_ASF"/>
  </r>
  <r>
    <x v="85"/>
    <x v="0"/>
    <n v="1610"/>
    <x v="168"/>
    <x v="85"/>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6T18:40:39"/>
    <s v="PJR_ASF"/>
  </r>
  <r>
    <x v="85"/>
    <x v="1"/>
    <n v="27"/>
    <x v="169"/>
    <x v="85"/>
    <s v=" "/>
    <s v=" "/>
    <n v="1"/>
    <n v="2"/>
    <n v="1"/>
    <s v="N/A"/>
    <n v="1"/>
    <n v="1"/>
    <s v="NaN"/>
    <n v="3.5999999999999997E-2"/>
    <s v="NaN"/>
    <s v="NaN"/>
    <n v="0"/>
    <n v="3.5999999999999997E-2"/>
    <s v="NaN"/>
    <s v="NaN"/>
    <s v="NaN"/>
    <s v="NaN"/>
    <s v="Catch-up"/>
    <s v="NaN"/>
    <s v="NaN"/>
    <n v="1"/>
    <s v="NaN"/>
    <s v="NaN"/>
    <d v="2025-06-16T18:40:39"/>
    <s v="PJR_ASF"/>
  </r>
  <r>
    <x v="86"/>
    <x v="0"/>
    <n v="2532"/>
    <x v="170"/>
    <x v="86"/>
    <n v="415"/>
    <n v="415"/>
    <n v="65"/>
    <n v="350"/>
    <n v="11"/>
    <n v="404"/>
    <n v="128"/>
    <n v="276"/>
    <n v="3.1E-2"/>
    <n v="0.125"/>
    <n v="4.0000000000000001E-3"/>
    <n v="4.8000000000000001E-2"/>
    <n v="0.152"/>
    <n v="0.14699999999999999"/>
    <n v="0.316"/>
    <n v="0.19900000000000001"/>
    <n v="0.97399999999999998"/>
    <n v="5750"/>
    <s v="Scale-up"/>
    <n v="20.832999999999998"/>
    <n v="0.874"/>
    <n v="0.623"/>
    <n v="0.93899999999999995"/>
    <n v="0.873"/>
    <d v="2025-06-16T18:40:59"/>
    <s v="PJR_ASF"/>
  </r>
  <r>
    <x v="86"/>
    <x v="1"/>
    <n v="97"/>
    <x v="171"/>
    <x v="86"/>
    <s v=" "/>
    <s v=" "/>
    <n v="1"/>
    <n v="6"/>
    <n v="4"/>
    <s v="N/A"/>
    <n v="5"/>
    <n v="-4"/>
    <s v="NaN"/>
    <n v="0.05"/>
    <s v="NaN"/>
    <n v="2.9000000000000001E-2"/>
    <n v="0"/>
    <n v="1.4E-2"/>
    <s v="NaN"/>
    <s v="NaN"/>
    <s v="NaN"/>
    <s v="NaN"/>
    <s v="Scale-up"/>
    <n v="34.482999999999997"/>
    <s v="NaN"/>
    <n v="0.89900000000000002"/>
    <s v="NaN"/>
    <n v="0.60599999999999998"/>
    <d v="2025-06-16T18:40:59"/>
    <s v="PJR_ASF"/>
  </r>
  <r>
    <x v="87"/>
    <x v="0"/>
    <n v="3755"/>
    <x v="172"/>
    <x v="87"/>
    <n v="214"/>
    <n v="214"/>
    <n v="39"/>
    <n v="175"/>
    <n v="11"/>
    <n v="203"/>
    <n v="136"/>
    <n v="67"/>
    <n v="1.2999999999999999E-2"/>
    <n v="4.4999999999999998E-2"/>
    <n v="4.0000000000000001E-3"/>
    <n v="4.8000000000000001E-2"/>
    <n v="5.3999999999999999E-2"/>
    <n v="5.2999999999999999E-2"/>
    <n v="0.88900000000000001"/>
    <n v="0.224"/>
    <n v="0.93100000000000005"/>
    <n v="1395.8330000000001"/>
    <s v="Scale-up"/>
    <n v="20.832999999999998"/>
    <n v="0.88600000000000001"/>
    <n v="0.94899999999999995"/>
    <n v="0.81799999999999995"/>
    <n v="0.93300000000000005"/>
    <d v="2025-06-16T18:41:18"/>
    <s v="PJR_ASF"/>
  </r>
  <r>
    <x v="87"/>
    <x v="1"/>
    <n v="84"/>
    <x v="173"/>
    <x v="87"/>
    <s v=" "/>
    <s v=" "/>
    <n v="1"/>
    <n v="3"/>
    <n v="1"/>
    <s v="N/A"/>
    <n v="2"/>
    <n v="-1"/>
    <s v="NaN"/>
    <n v="2.9000000000000001E-2"/>
    <s v="NaN"/>
    <n v="1.2E-2"/>
    <n v="0"/>
    <n v="1.2999999999999999E-2"/>
    <s v="NaN"/>
    <s v="NaN"/>
    <s v="NaN"/>
    <s v="NaN"/>
    <s v="Scale-up"/>
    <n v="83.332999999999998"/>
    <s v="NaN"/>
    <n v="0.85"/>
    <s v="NaN"/>
    <n v="1"/>
    <d v="2025-06-16T18:41:18"/>
    <s v="PJR_ASF"/>
  </r>
  <r>
    <x v="88"/>
    <x v="0"/>
    <n v="2680"/>
    <x v="174"/>
    <x v="88"/>
    <n v="41"/>
    <n v="41"/>
    <n v="0"/>
    <n v="41"/>
    <n v="11"/>
    <n v="30"/>
    <n v="23"/>
    <n v="7"/>
    <n v="0"/>
    <n v="2.1000000000000001E-2"/>
    <n v="0"/>
    <n v="0.01"/>
    <n v="2.1000000000000001E-2"/>
    <n v="2.1000000000000001E-2"/>
    <n v="0.47599999999999998"/>
    <n v="0"/>
    <n v="1"/>
    <n v="700"/>
    <s v="Scale-up"/>
    <n v="100"/>
    <n v="0"/>
    <n v="0.59399999999999997"/>
    <n v="0"/>
    <n v="0.34100000000000003"/>
    <d v="2025-06-16T18:41:36"/>
    <s v="PJR_ASF"/>
  </r>
  <r>
    <x v="88"/>
    <x v="1"/>
    <n v="15"/>
    <x v="175"/>
    <x v="88"/>
    <s v=" "/>
    <s v=" "/>
    <n v="1"/>
    <n v="1"/>
    <n v="1"/>
    <s v="N/A"/>
    <n v="3"/>
    <n v="-1"/>
    <n v="0"/>
    <s v="NaN"/>
    <s v="NaN"/>
    <n v="0.1"/>
    <n v="0"/>
    <s v="NaN"/>
    <s v="NaN"/>
    <s v="NaN"/>
    <s v="NaN"/>
    <s v="NaN"/>
    <s v="Scale-up"/>
    <n v="10"/>
    <n v="0"/>
    <s v="NaN"/>
    <s v="NaN"/>
    <n v="0.75"/>
    <d v="2025-06-16T18:41:36"/>
    <s v="PJR_ASF"/>
  </r>
  <r>
    <x v="89"/>
    <x v="0"/>
    <n v="280"/>
    <x v="176"/>
    <x v="89"/>
    <n v="43"/>
    <n v="43"/>
    <n v="7"/>
    <n v="36"/>
    <n v="21"/>
    <n v="22"/>
    <n v="22"/>
    <n v="0"/>
    <n v="3.2000000000000001E-2"/>
    <n v="0.19700000000000001"/>
    <n v="0.13100000000000001"/>
    <n v="0.1"/>
    <n v="9.8000000000000004E-2"/>
    <n v="0.10100000000000001"/>
    <n v="1.02"/>
    <n v="0.14000000000000001"/>
    <n v="0.42799999999999999"/>
    <n v="0"/>
    <s v="Plan-up"/>
    <n v="10"/>
    <n v="0.97099999999999997"/>
    <n v="0.97499999999999998"/>
    <n v="0.25800000000000001"/>
    <n v="0.90500000000000003"/>
    <d v="2025-06-16T18:41:55"/>
    <s v="PJR_ASF"/>
  </r>
  <r>
    <x v="89"/>
    <x v="1"/>
    <n v="89"/>
    <x v="177"/>
    <x v="89"/>
    <s v=" "/>
    <s v=" "/>
    <n v="1"/>
    <n v="5"/>
    <n v="21"/>
    <s v="N/A"/>
    <n v="5"/>
    <n v="-22"/>
    <s v="NaN"/>
    <n v="9.9000000000000005E-2"/>
    <n v="0.13100000000000001"/>
    <n v="3.2000000000000001E-2"/>
    <n v="-3.2000000000000001E-2"/>
    <n v="-0.107"/>
    <s v="NaN"/>
    <s v="NaN"/>
    <s v="NaN"/>
    <s v="NaN"/>
    <s v="Plan-up"/>
    <n v="31.25"/>
    <s v="NaN"/>
    <n v="0.71499999999999997"/>
    <n v="0.26400000000000001"/>
    <n v="0.76600000000000001"/>
    <d v="2025-06-16T18:41:55"/>
    <s v="PJR_ASF"/>
  </r>
  <r>
    <x v="90"/>
    <x v="0"/>
    <n v="1973"/>
    <x v="178"/>
    <x v="90"/>
    <n v="475"/>
    <n v="475"/>
    <n v="143"/>
    <n v="332"/>
    <n v="41"/>
    <n v="434"/>
    <n v="246"/>
    <n v="188"/>
    <n v="7.4999999999999997E-2"/>
    <n v="0.18"/>
    <n v="2.3E-2"/>
    <n v="0.157"/>
    <n v="0.23200000000000001"/>
    <n v="0.22900000000000001"/>
    <n v="0.67700000000000005"/>
    <n v="0.29399999999999998"/>
    <n v="0.91"/>
    <n v="1197.452"/>
    <s v="Scale-up"/>
    <n v="6.3689999999999998"/>
    <n v="0.97599999999999998"/>
    <n v="0.98799999999999999"/>
    <n v="0.98399999999999999"/>
    <n v="0.96799999999999997"/>
    <d v="2025-06-16T18:42:14"/>
    <s v="PJR_ASF"/>
  </r>
  <r>
    <x v="90"/>
    <x v="1"/>
    <n v="93"/>
    <x v="179"/>
    <x v="90"/>
    <s v=" "/>
    <s v=" "/>
    <n v="4"/>
    <n v="18"/>
    <n v="1"/>
    <s v="N/A"/>
    <n v="1"/>
    <n v="19"/>
    <n v="4.8000000000000001E-2"/>
    <n v="0.16700000000000001"/>
    <s v="NaN"/>
    <s v="NaN"/>
    <s v="0.21500000000000002"/>
    <n v="0.20499999999999999"/>
    <s v="NaN"/>
    <s v="NaN"/>
    <s v="NaN"/>
    <s v="NaN"/>
    <s v="Scale-up"/>
    <s v="NaN"/>
    <n v="0.96699999999999997"/>
    <n v="0.96799999999999997"/>
    <s v="NaN"/>
    <s v="NaN"/>
    <d v="2025-06-16T18:42:14"/>
    <s v="PJR_ASF"/>
  </r>
  <r>
    <x v="91"/>
    <x v="0"/>
    <n v="878"/>
    <x v="180"/>
    <x v="91"/>
    <n v="1503"/>
    <n v="1503"/>
    <n v="182"/>
    <n v="1321"/>
    <n v="105"/>
    <n v="1398"/>
    <n v="1034"/>
    <n v="364"/>
    <n v="0.20300000000000001"/>
    <n v="1.351"/>
    <n v="0.128"/>
    <n v="1.2789999999999999"/>
    <n v="1.4259999999999999"/>
    <n v="1.415"/>
    <n v="0.89700000000000002"/>
    <n v="0.13100000000000001"/>
    <n v="0.91800000000000004"/>
    <n v="284.59699999999998"/>
    <s v="Scale-up"/>
    <n v="0.78200000000000003"/>
    <n v="0.90100000000000002"/>
    <n v="0.92200000000000004"/>
    <n v="0.995"/>
    <n v="0.88900000000000001"/>
    <d v="2025-06-16T18:42:35"/>
    <s v="PJR_ASF"/>
  </r>
  <r>
    <x v="91"/>
    <x v="1"/>
    <n v="99"/>
    <x v="181"/>
    <x v="91"/>
    <s v=" "/>
    <s v=" "/>
    <n v="6"/>
    <n v="97"/>
    <n v="14"/>
    <s v="N/A"/>
    <n v="68"/>
    <n v="22"/>
    <n v="5.2999999999999999E-2"/>
    <n v="0.94299999999999995"/>
    <n v="0.13400000000000001"/>
    <n v="0.69099999999999995"/>
    <n v="0.86199999999999999"/>
    <n v="0.877"/>
    <n v="0.80200000000000005"/>
    <n v="5.2999999999999999E-2"/>
    <n v="0.86499999999999999"/>
    <n v="526.77300000000002"/>
    <s v="Scale-up"/>
    <n v="1.4470000000000001"/>
    <n v="0.84399999999999997"/>
    <n v="0.98099999999999998"/>
    <n v="0.96499999999999997"/>
    <n v="0.99"/>
    <d v="2025-06-16T18:42:39"/>
    <s v="PJR_ASF"/>
  </r>
  <r>
    <x v="92"/>
    <x v="0"/>
    <n v="2763"/>
    <x v="182"/>
    <x v="92"/>
    <n v="4848"/>
    <n v="4848"/>
    <n v="507"/>
    <n v="4341"/>
    <n v="684"/>
    <n v="4164"/>
    <n v="3323"/>
    <n v="841"/>
    <n v="0.21099999999999999"/>
    <n v="1.6519999999999999"/>
    <n v="0.247"/>
    <n v="1.355"/>
    <n v="1.6160000000000001"/>
    <n v="1.583"/>
    <n v="0.83799999999999997"/>
    <n v="0.113"/>
    <n v="0.86699999999999999"/>
    <n v="620.66399999999999"/>
    <s v="Scale-up"/>
    <n v="0.73799999999999999"/>
    <n v="0.93799999999999994"/>
    <n v="0.98399999999999999"/>
    <n v="0.98699999999999999"/>
    <n v="0.98099999999999998"/>
    <d v="2025-06-16T18:43:02"/>
    <s v="PJR_ASF"/>
  </r>
  <r>
    <x v="92"/>
    <x v="1"/>
    <n v="99"/>
    <x v="183"/>
    <x v="92"/>
    <s v=" "/>
    <s v=" "/>
    <n v="7"/>
    <n v="110"/>
    <n v="39"/>
    <s v="N/A"/>
    <n v="45"/>
    <n v="32"/>
    <n v="0.06"/>
    <n v="1.1240000000000001"/>
    <n v="0.53500000000000003"/>
    <n v="0.54900000000000004"/>
    <s v="0.6490000000000001"/>
    <n v="0.72599999999999998"/>
    <n v="0.84599999999999997"/>
    <n v="5.0999999999999997E-2"/>
    <n v="0.54800000000000004"/>
    <n v="1531.876"/>
    <s v="Scale-up"/>
    <n v="1.821"/>
    <n v="0.92700000000000005"/>
    <n v="0.99299999999999999"/>
    <n v="0.95099999999999996"/>
    <n v="0.91900000000000004"/>
    <d v="2025-06-16T18:43:06"/>
    <s v="PJR_ASF"/>
  </r>
  <r>
    <x v="93"/>
    <x v="0"/>
    <n v="106"/>
    <x v="184"/>
    <x v="93"/>
    <n v="58"/>
    <n v="58"/>
    <n v="11"/>
    <n v="47"/>
    <n v="2"/>
    <n v="56"/>
    <n v="31"/>
    <n v="25"/>
    <n v="0.11"/>
    <n v="0.50800000000000001"/>
    <n v="2.8000000000000001E-2"/>
    <n v="0.33100000000000002"/>
    <n v="0.59"/>
    <n v="0.59899999999999998"/>
    <n v="0.56100000000000005"/>
    <n v="0.17799999999999999"/>
    <n v="0.95499999999999996"/>
    <n v="75.528999999999996"/>
    <s v="Scale-up"/>
    <n v="3.0209999999999999"/>
    <n v="0.85699999999999998"/>
    <n v="0.98099999999999998"/>
    <n v="1"/>
    <n v="0.96199999999999997"/>
    <d v="2025-06-16T18:43:26"/>
    <s v="PJR_ASF"/>
  </r>
  <r>
    <x v="93"/>
    <x v="1"/>
    <n v="99"/>
    <x v="185"/>
    <x v="93"/>
    <s v=" "/>
    <s v=" "/>
    <n v="10"/>
    <n v="41"/>
    <n v="2"/>
    <s v="N/A"/>
    <n v="30"/>
    <n v="20"/>
    <n v="0.107"/>
    <n v="0.49099999999999999"/>
    <n v="2.8000000000000001E-2"/>
    <n v="0.32800000000000001"/>
    <n v="0.56999999999999995"/>
    <n v="0.58199999999999996"/>
    <n v="0.57499999999999996"/>
    <n v="0.17899999999999999"/>
    <n v="0.95299999999999996"/>
    <n v="76.22"/>
    <s v="Scale-up"/>
    <n v="3.0489999999999999"/>
    <n v="0.81200000000000006"/>
    <n v="0.97699999999999998"/>
    <n v="1"/>
    <n v="0.95699999999999996"/>
    <d v="2025-06-16T18:43:30"/>
    <s v="PJR_ASF"/>
  </r>
  <r>
    <x v="94"/>
    <x v="0"/>
    <n v="2888"/>
    <x v="186"/>
    <x v="94"/>
    <n v="131"/>
    <n v="131"/>
    <n v="27"/>
    <n v="104"/>
    <n v="5"/>
    <n v="126"/>
    <n v="124"/>
    <n v="2"/>
    <n v="0.01"/>
    <n v="4.3999999999999997E-2"/>
    <n v="2E-3"/>
    <n v="5.5E-2"/>
    <n v="5.1999999999999998E-2"/>
    <n v="5.0999999999999997E-2"/>
    <n v="1.0580000000000001"/>
    <n v="0.185"/>
    <n v="0.96299999999999997"/>
    <n v="36.363999999999997"/>
    <s v="Catch-up"/>
    <n v="18.181999999999999"/>
    <n v="0.95599999999999996"/>
    <n v="0.97599999999999998"/>
    <n v="0.87"/>
    <n v="0.95399999999999996"/>
    <d v="2025-06-16T18:43:49"/>
    <s v="PJR_ASF"/>
  </r>
  <r>
    <x v="94"/>
    <x v="1"/>
    <n v="6"/>
    <x v="187"/>
    <x v="94"/>
    <s v=" "/>
    <s v=" "/>
    <n v="1"/>
    <n v="1"/>
    <n v="1"/>
    <s v="N/A"/>
    <n v="1"/>
    <n v="-1"/>
    <s v="NaN"/>
    <s v="NaN"/>
    <s v="NaN"/>
    <s v="NaN"/>
    <n v="0"/>
    <s v="NaN"/>
    <s v="NaN"/>
    <s v="NaN"/>
    <s v="NaN"/>
    <s v="NaN"/>
    <s v="Catch-up"/>
    <s v="NaN"/>
    <s v="NaN"/>
    <s v="NaN"/>
    <s v="NaN"/>
    <s v="NaN"/>
    <d v="2025-06-16T18:43:49"/>
    <s v="PJR_ASF"/>
  </r>
  <r>
    <x v="95"/>
    <x v="0"/>
    <n v="2643"/>
    <x v="188"/>
    <x v="95"/>
    <n v="5254"/>
    <n v="5254"/>
    <n v="574"/>
    <n v="4680"/>
    <n v="748"/>
    <n v="4506"/>
    <n v="3935"/>
    <n v="571"/>
    <n v="0.2"/>
    <n v="1.7689999999999999"/>
    <n v="0.33500000000000002"/>
    <n v="1.4750000000000001"/>
    <n v="1.6339999999999999"/>
    <n v="1.6319999999999999"/>
    <n v="0.90300000000000002"/>
    <n v="0.10199999999999999"/>
    <n v="0.83"/>
    <n v="387.11900000000003"/>
    <s v="Scale-up"/>
    <n v="0.67800000000000005"/>
    <n v="0.98799999999999999"/>
    <n v="0.997"/>
    <n v="0.81899999999999995"/>
    <n v="0.99299999999999999"/>
    <d v="2025-06-16T18:44:13"/>
    <s v="PJR_ASF"/>
  </r>
  <r>
    <x v="95"/>
    <x v="1"/>
    <n v="100"/>
    <x v="189"/>
    <x v="95"/>
    <s v=" "/>
    <s v=" "/>
    <n v="21"/>
    <n v="282"/>
    <n v="19"/>
    <s v="N/A"/>
    <n v="252"/>
    <n v="33"/>
    <n v="0.34399999999999997"/>
    <n v="2.9409999999999998"/>
    <n v="0.17299999999999999"/>
    <n v="2.5910000000000002"/>
    <s v="3.1119999999999997"/>
    <n v="3.0190000000000001"/>
    <n v="0.83299999999999996"/>
    <n v="0.105"/>
    <n v="0.94699999999999995"/>
    <n v="220.37799999999999"/>
    <s v="Scale-up"/>
    <n v="0.38600000000000001"/>
    <n v="0.94899999999999995"/>
    <n v="0.99099999999999999"/>
    <n v="0.96699999999999997"/>
    <n v="0.99199999999999999"/>
    <d v="2025-06-16T18:44:17"/>
    <s v="PJR_ASF"/>
  </r>
  <r>
    <x v="96"/>
    <x v="0"/>
    <n v="2889"/>
    <x v="190"/>
    <x v="96"/>
    <n v="158"/>
    <n v="158"/>
    <n v="31"/>
    <n v="127"/>
    <n v="18"/>
    <n v="140"/>
    <n v="101"/>
    <n v="39"/>
    <n v="0.01"/>
    <n v="4.2999999999999997E-2"/>
    <n v="6.0000000000000001E-3"/>
    <n v="2.9000000000000001E-2"/>
    <n v="4.7E-2"/>
    <n v="4.7E-2"/>
    <n v="0.61699999999999999"/>
    <n v="0.189"/>
    <n v="0.88700000000000001"/>
    <n v="1344.828"/>
    <s v="Scale-up"/>
    <n v="34.482999999999997"/>
    <n v="0.94299999999999995"/>
    <n v="0.85599999999999998"/>
    <n v="0.91200000000000003"/>
    <n v="0.85699999999999998"/>
    <d v="2025-06-16T18:44:37"/>
    <s v="PJR_ASF"/>
  </r>
  <r>
    <x v="96"/>
    <x v="1"/>
    <n v="70"/>
    <x v="191"/>
    <x v="96"/>
    <s v=" "/>
    <s v=" "/>
    <n v="6"/>
    <n v="11"/>
    <n v="1"/>
    <s v="N/A"/>
    <n v="22"/>
    <n v="-7"/>
    <n v="7.4999999999999997E-2"/>
    <n v="0.128"/>
    <s v="NaN"/>
    <n v="0.26500000000000001"/>
    <n v="0.20300000000000001"/>
    <n v="0.18"/>
    <s v="NaN"/>
    <s v="NaN"/>
    <s v="NaN"/>
    <s v="NaN"/>
    <s v="Scale-up"/>
    <n v="3.774"/>
    <n v="0.82199999999999995"/>
    <n v="0.86099999999999999"/>
    <s v="NaN"/>
    <n v="0.83"/>
    <d v="2025-06-16T18:44:37"/>
    <s v="PJR_ASF"/>
  </r>
  <r>
    <x v="97"/>
    <x v="0"/>
    <n v="2852"/>
    <x v="192"/>
    <x v="97"/>
    <n v="984"/>
    <n v="984"/>
    <n v="157"/>
    <n v="827"/>
    <n v="89"/>
    <n v="895"/>
    <n v="639"/>
    <n v="256"/>
    <n v="8.1000000000000003E-2"/>
    <n v="0.39900000000000002"/>
    <n v="3.4000000000000002E-2"/>
    <n v="0.28499999999999998"/>
    <n v="0.44600000000000001"/>
    <n v="0.42799999999999999"/>
    <n v="0.63900000000000001"/>
    <n v="0.16900000000000001"/>
    <n v="0.92900000000000005"/>
    <n v="898.24599999999998"/>
    <s v="Scale-up"/>
    <n v="3.5089999999999999"/>
    <n v="0.94699999999999995"/>
    <n v="0.91700000000000004"/>
    <n v="0.96299999999999997"/>
    <n v="0.90800000000000003"/>
    <d v="2025-06-16T18:44:57"/>
    <s v="PJR_ASF"/>
  </r>
  <r>
    <x v="97"/>
    <x v="1"/>
    <n v="99"/>
    <x v="193"/>
    <x v="97"/>
    <s v=" "/>
    <s v=" "/>
    <n v="1"/>
    <n v="8"/>
    <n v="6"/>
    <s v="N/A"/>
    <n v="10"/>
    <n v="-9"/>
    <s v="NaN"/>
    <n v="6.8000000000000005E-2"/>
    <n v="4.3999999999999997E-2"/>
    <n v="0.32500000000000001"/>
    <s v="0.024000000000000007"/>
    <n v="3.9E-2"/>
    <s v="NaN"/>
    <s v="NaN"/>
    <s v="NaN"/>
    <s v="NaN"/>
    <s v="Scale-up"/>
    <n v="3.077"/>
    <s v="NaN"/>
    <n v="0.88"/>
    <n v="0.67200000000000004"/>
    <n v="0.77600000000000002"/>
    <d v="2025-06-16T18:44:57"/>
    <s v="PJR_ASF"/>
  </r>
  <r>
    <x v="98"/>
    <x v="0"/>
    <n v="4327"/>
    <x v="194"/>
    <x v="98"/>
    <n v="373"/>
    <n v="373"/>
    <n v="10"/>
    <n v="363"/>
    <n v="70"/>
    <n v="303"/>
    <n v="280"/>
    <n v="23"/>
    <n v="1.6E-2"/>
    <n v="0.1"/>
    <n v="5.2999999999999999E-2"/>
    <n v="0.221"/>
    <n v="6.3E-2"/>
    <n v="0.08"/>
    <n v="3.508"/>
    <n v="0.13800000000000001"/>
    <n v="0.54300000000000004"/>
    <n v="104.072"/>
    <s v="Catch-up"/>
    <n v="4.5250000000000004"/>
    <n v="0.78500000000000003"/>
    <n v="0.99099999999999999"/>
    <n v="0.47799999999999998"/>
    <n v="0.66700000000000004"/>
    <d v="2025-06-16T18:45:16"/>
    <s v="PJR_ASF"/>
  </r>
  <r>
    <x v="98"/>
    <x v="1"/>
    <n v="60"/>
    <x v="195"/>
    <x v="98"/>
    <s v=" "/>
    <s v=" "/>
    <n v="1"/>
    <n v="7"/>
    <n v="2"/>
    <s v="N/A"/>
    <n v="6"/>
    <n v="-2"/>
    <s v="NaN"/>
    <n v="8.5000000000000006E-2"/>
    <s v="NaN"/>
    <n v="6.5000000000000002E-2"/>
    <n v="0"/>
    <n v="8.5000000000000006E-2"/>
    <s v="NaN"/>
    <s v="NaN"/>
    <s v="NaN"/>
    <s v="NaN"/>
    <s v="Catch-up"/>
    <n v="15.385"/>
    <s v="NaN"/>
    <n v="0.76700000000000002"/>
    <s v="NaN"/>
    <n v="0.72199999999999998"/>
    <d v="2025-06-16T18:45:16"/>
    <s v="PJR_ASF"/>
  </r>
  <r>
    <x v="99"/>
    <x v="0"/>
    <n v="2391"/>
    <x v="196"/>
    <x v="99"/>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6T18:45:34"/>
    <s v="PJR_ASF"/>
  </r>
  <r>
    <x v="99"/>
    <x v="1"/>
    <n v="0"/>
    <x v="197"/>
    <x v="99"/>
    <s v=" "/>
    <s v=" "/>
    <n v="1"/>
    <n v="1"/>
    <n v="1"/>
    <s v="N/A"/>
    <n v="1"/>
    <n v="0"/>
    <s v="NaN"/>
    <s v="NaN"/>
    <s v="NaN"/>
    <s v="NaN"/>
    <n v="0"/>
    <s v="NaN"/>
    <s v="NaN"/>
    <s v="NaN"/>
    <s v="NaN"/>
    <s v="NaN"/>
    <s v="Catch-up"/>
    <s v="NaN"/>
    <s v="NaN"/>
    <s v="NaN"/>
    <s v="NaN"/>
    <s v="NaN"/>
    <d v="2025-06-16T18:45:34"/>
    <s v="PJR_ASF"/>
  </r>
  <r>
    <x v="100"/>
    <x v="0"/>
    <n v="2676"/>
    <x v="198"/>
    <x v="100"/>
    <n v="215"/>
    <n v="215"/>
    <n v="11"/>
    <n v="204"/>
    <n v="9"/>
    <n v="206"/>
    <n v="155"/>
    <n v="51"/>
    <n v="4.0000000000000001E-3"/>
    <n v="0.10100000000000001"/>
    <n v="8.0000000000000002E-3"/>
    <n v="9.7000000000000003E-2"/>
    <n v="9.7000000000000003E-2"/>
    <n v="0.1"/>
    <n v="1"/>
    <n v="3.7999999999999999E-2"/>
    <n v="0.92400000000000004"/>
    <n v="525.77300000000002"/>
    <s v="Catch-up"/>
    <n v="10.308999999999999"/>
    <n v="0.81"/>
    <n v="0.76200000000000001"/>
    <n v="0.76200000000000001"/>
    <n v="0.80500000000000005"/>
    <d v="2025-06-16T18:45:52"/>
    <s v="PJR_ASF"/>
  </r>
  <r>
    <x v="100"/>
    <x v="1"/>
    <n v="0"/>
    <x v="199"/>
    <x v="100"/>
    <s v=" "/>
    <s v=" "/>
    <n v="1"/>
    <n v="1"/>
    <n v="1"/>
    <s v="N/A"/>
    <n v="1"/>
    <n v="0"/>
    <s v="NaN"/>
    <s v="NaN"/>
    <s v="NaN"/>
    <s v="NaN"/>
    <n v="0"/>
    <s v="NaN"/>
    <s v="NaN"/>
    <s v="NaN"/>
    <s v="NaN"/>
    <s v="NaN"/>
    <s v="Catch-up"/>
    <s v="NaN"/>
    <s v="NaN"/>
    <s v="NaN"/>
    <s v="NaN"/>
    <s v="NaN"/>
    <d v="2025-06-16T18:45:52"/>
    <s v="PJR_ASF"/>
  </r>
  <r>
    <x v="101"/>
    <x v="0"/>
    <n v="486"/>
    <x v="200"/>
    <x v="101"/>
    <n v="470"/>
    <n v="470"/>
    <n v="62"/>
    <n v="408"/>
    <n v="32"/>
    <n v="438"/>
    <n v="306"/>
    <n v="132"/>
    <n v="0.11899999999999999"/>
    <n v="0.86"/>
    <n v="7.5999999999999998E-2"/>
    <n v="0.62"/>
    <n v="0.90300000000000002"/>
    <n v="0.91200000000000003"/>
    <n v="0.68700000000000006"/>
    <n v="0.122"/>
    <n v="0.92200000000000004"/>
    <n v="212.90299999999999"/>
    <s v="Scale-up"/>
    <n v="1.613"/>
    <n v="0.94199999999999995"/>
    <n v="0.98099999999999998"/>
    <n v="0.93200000000000005"/>
    <n v="0.98099999999999998"/>
    <d v="2025-06-16T18:46:11"/>
    <s v="PJR_ASF"/>
  </r>
  <r>
    <x v="101"/>
    <x v="1"/>
    <n v="99"/>
    <x v="201"/>
    <x v="101"/>
    <s v=" "/>
    <s v=" "/>
    <n v="10"/>
    <n v="50"/>
    <n v="11"/>
    <s v="N/A"/>
    <n v="41"/>
    <n v="9"/>
    <n v="9.0999999999999998E-2"/>
    <n v="0.49099999999999999"/>
    <n v="0.129"/>
    <n v="0.39"/>
    <s v="0.45299999999999996"/>
    <n v="0.45600000000000002"/>
    <n v="0.86099999999999999"/>
    <n v="0.156"/>
    <n v="0.77800000000000002"/>
    <n v="338.46199999999999"/>
    <s v="Scale-up"/>
    <n v="2.5640000000000001"/>
    <n v="0.95699999999999996"/>
    <n v="0.96499999999999997"/>
    <n v="0.76800000000000002"/>
    <n v="0.95899999999999996"/>
    <d v="2025-06-16T18:46:16"/>
    <s v="PJR_ASF"/>
  </r>
  <r>
    <x v="102"/>
    <x v="0"/>
    <n v="1767"/>
    <x v="202"/>
    <x v="102"/>
    <n v="886"/>
    <n v="886"/>
    <n v="221"/>
    <n v="665"/>
    <n v="96"/>
    <n v="790"/>
    <n v="628"/>
    <n v="162"/>
    <n v="0.17199999999999999"/>
    <n v="0.435"/>
    <n v="8.3000000000000004E-2"/>
    <n v="0.42299999999999999"/>
    <n v="0.52400000000000002"/>
    <n v="0.51500000000000001"/>
    <n v="0.80700000000000005"/>
    <n v="0.28299999999999997"/>
    <n v="0.86299999999999999"/>
    <n v="382.97899999999998"/>
    <s v="Scale-up"/>
    <n v="2.3639999999999999"/>
    <n v="0.75"/>
    <n v="0.91100000000000003"/>
    <n v="0.89600000000000002"/>
    <n v="0.876"/>
    <d v="2025-06-16T18:46:36"/>
    <s v="PJR_ASF"/>
  </r>
  <r>
    <x v="102"/>
    <x v="1"/>
    <n v="85"/>
    <x v="203"/>
    <x v="102"/>
    <s v=" "/>
    <s v=" "/>
    <n v="1"/>
    <n v="13"/>
    <n v="1"/>
    <s v="N/A"/>
    <n v="8"/>
    <n v="5"/>
    <s v="NaN"/>
    <n v="0.13400000000000001"/>
    <s v="NaN"/>
    <n v="9.5000000000000001E-2"/>
    <n v="0"/>
    <n v="0.14299999999999999"/>
    <s v="NaN"/>
    <s v="NaN"/>
    <s v="NaN"/>
    <s v="NaN"/>
    <s v="Scale-up"/>
    <n v="10.526"/>
    <s v="NaN"/>
    <n v="0.95399999999999996"/>
    <s v="NaN"/>
    <n v="0.90800000000000003"/>
    <d v="2025-06-16T18:46:36"/>
    <s v="PJR_ASF"/>
  </r>
  <r>
    <x v="103"/>
    <x v="0"/>
    <n v="2124"/>
    <x v="204"/>
    <x v="103"/>
    <n v="157"/>
    <n v="157"/>
    <n v="28"/>
    <n v="129"/>
    <n v="8"/>
    <n v="149"/>
    <n v="96"/>
    <n v="53"/>
    <n v="1.2E-2"/>
    <n v="5.2999999999999999E-2"/>
    <n v="5.0000000000000001E-3"/>
    <n v="4.4999999999999998E-2"/>
    <n v="0.06"/>
    <n v="0.06"/>
    <n v="0.75"/>
    <n v="0.185"/>
    <n v="0.92300000000000004"/>
    <n v="1177.778"/>
    <s v="Scale-up"/>
    <n v="22.222000000000001"/>
    <n v="0.85399999999999998"/>
    <n v="0.98499999999999999"/>
    <n v="0.96699999999999997"/>
    <n v="0.98699999999999999"/>
    <d v="2025-06-16T18:46:55"/>
    <s v="PJR_ASF"/>
  </r>
  <r>
    <x v="103"/>
    <x v="1"/>
    <n v="92"/>
    <x v="205"/>
    <x v="103"/>
    <s v=" "/>
    <s v=" "/>
    <n v="2"/>
    <n v="9"/>
    <n v="1"/>
    <s v="N/A"/>
    <n v="8"/>
    <n v="2"/>
    <n v="1.0999999999999999E-2"/>
    <n v="0.05"/>
    <s v="NaN"/>
    <s v="NaN"/>
    <n v="6.0999999999999999E-2"/>
    <n v="6.0999999999999999E-2"/>
    <s v="NaN"/>
    <s v="NaN"/>
    <s v="NaN"/>
    <s v="NaN"/>
    <s v="Scale-up"/>
    <s v="NaN"/>
    <n v="1"/>
    <n v="0.67700000000000005"/>
    <s v="NaN"/>
    <s v="NaN"/>
    <d v="2025-06-16T18:46:55"/>
    <s v="PJR_ASF"/>
  </r>
  <r>
    <x v="104"/>
    <x v="0"/>
    <n v="707"/>
    <x v="206"/>
    <x v="104"/>
    <n v="136"/>
    <n v="136"/>
    <n v="30"/>
    <n v="106"/>
    <n v="12"/>
    <n v="124"/>
    <n v="83"/>
    <n v="41"/>
    <n v="3.9E-2"/>
    <n v="0.158"/>
    <n v="1.6E-2"/>
    <n v="0.13"/>
    <n v="0.18099999999999999"/>
    <n v="0.17799999999999999"/>
    <n v="0.71799999999999997"/>
    <n v="0.19800000000000001"/>
    <n v="0.91900000000000004"/>
    <n v="315.38499999999999"/>
    <s v="Scale-up"/>
    <n v="7.6920000000000002"/>
    <n v="0.84299999999999997"/>
    <n v="0.95099999999999996"/>
    <n v="0.83"/>
    <n v="0.90300000000000002"/>
    <d v="2025-06-16T18:47:14"/>
    <s v="PJR_ASF"/>
  </r>
  <r>
    <x v="104"/>
    <x v="1"/>
    <n v="71"/>
    <x v="207"/>
    <x v="104"/>
    <s v=" "/>
    <s v=" "/>
    <n v="2"/>
    <n v="7"/>
    <n v="1"/>
    <s v="N/A"/>
    <n v="1"/>
    <n v="6"/>
    <n v="5.6000000000000001E-2"/>
    <n v="6.6000000000000003E-2"/>
    <s v="NaN"/>
    <s v="NaN"/>
    <n v="0.122"/>
    <n v="9.6000000000000002E-2"/>
    <s v="NaN"/>
    <s v="NaN"/>
    <s v="NaN"/>
    <s v="NaN"/>
    <s v="Scale-up"/>
    <s v="NaN"/>
    <n v="1"/>
    <n v="0.55900000000000005"/>
    <s v="NaN"/>
    <s v="NaN"/>
    <d v="2025-06-16T18:47:14"/>
    <s v="PJR_ASF"/>
  </r>
  <r>
    <x v="105"/>
    <x v="0"/>
    <n v="3815"/>
    <x v="208"/>
    <x v="105"/>
    <n v="1805"/>
    <n v="1805"/>
    <n v="192"/>
    <n v="1613"/>
    <n v="318"/>
    <n v="1487"/>
    <n v="938"/>
    <n v="549"/>
    <n v="4.9000000000000002E-2"/>
    <n v="0.54100000000000004"/>
    <n v="0.157"/>
    <n v="0.47399999999999998"/>
    <n v="0.433"/>
    <n v="0.47699999999999998"/>
    <n v="1.095"/>
    <n v="8.3000000000000004E-2"/>
    <n v="0.73399999999999999"/>
    <n v="1158.2280000000001"/>
    <s v="Catch-up"/>
    <n v="2.11"/>
    <n v="0.99099999999999999"/>
    <n v="0.93600000000000005"/>
    <n v="0.96799999999999997"/>
    <n v="0.996"/>
    <d v="2025-06-16T18:47:35"/>
    <s v="PJR_ASF"/>
  </r>
  <r>
    <x v="105"/>
    <x v="1"/>
    <n v="99"/>
    <x v="209"/>
    <x v="105"/>
    <s v=" "/>
    <s v=" "/>
    <n v="5"/>
    <n v="92"/>
    <n v="31"/>
    <s v="N/A"/>
    <n v="65"/>
    <n v="0"/>
    <n v="6.9000000000000006E-2"/>
    <n v="0.91400000000000003"/>
    <n v="0.41699999999999998"/>
    <n v="0.70599999999999996"/>
    <s v="0.5660000000000001"/>
    <n v="0.58499999999999996"/>
    <n v="1.2470000000000001"/>
    <n v="7.0000000000000007E-2"/>
    <n v="0.57599999999999996"/>
    <n v="777.62"/>
    <s v="Catch-up"/>
    <n v="1.4159999999999999"/>
    <n v="0.92700000000000005"/>
    <n v="0.99099999999999999"/>
    <n v="0.85699999999999998"/>
    <n v="0.97"/>
    <d v="2025-06-16T18:47:40"/>
    <s v="PJR_ASF"/>
  </r>
  <r>
    <x v="106"/>
    <x v="0"/>
    <n v="129"/>
    <x v="210"/>
    <x v="106"/>
    <n v="105"/>
    <n v="105"/>
    <n v="2"/>
    <n v="103"/>
    <n v="4"/>
    <n v="101"/>
    <n v="39"/>
    <n v="62"/>
    <n v="1.2E-2"/>
    <n v="0.65700000000000003"/>
    <n v="2.1999999999999999E-2"/>
    <n v="0.28299999999999997"/>
    <n v="0.64700000000000002"/>
    <n v="0.64500000000000002"/>
    <n v="0.437"/>
    <n v="1.7999999999999999E-2"/>
    <n v="0.96699999999999997"/>
    <n v="219.08099999999999"/>
    <s v="Scale-up"/>
    <n v="3.5339999999999998"/>
    <n v="1"/>
    <n v="0.93899999999999995"/>
    <n v="0.90100000000000002"/>
    <n v="0.97"/>
    <d v="2025-06-16T18:47:59"/>
    <s v="PJR_ASF"/>
  </r>
  <r>
    <x v="106"/>
    <x v="1"/>
    <n v="98"/>
    <x v="211"/>
    <x v="106"/>
    <s v=" "/>
    <s v=" "/>
    <n v="1"/>
    <n v="59"/>
    <n v="2"/>
    <s v="N/A"/>
    <n v="31"/>
    <n v="26"/>
    <s v="NaN"/>
    <n v="0.64700000000000002"/>
    <n v="5.2999999999999999E-2"/>
    <n v="0.32400000000000001"/>
    <n v="0.59399999999999997"/>
    <n v="0.64400000000000002"/>
    <s v="NaN"/>
    <s v="NaN"/>
    <s v="NaN"/>
    <s v="NaN"/>
    <s v="Scale-up"/>
    <n v="3.0859999999999999"/>
    <s v="NaN"/>
    <n v="0.92600000000000005"/>
    <n v="1"/>
    <n v="0.96799999999999997"/>
    <d v="2025-06-16T18:47:59"/>
    <s v="PJR_ASF"/>
  </r>
  <r>
    <x v="107"/>
    <x v="0"/>
    <n v="1852"/>
    <x v="212"/>
    <x v="107"/>
    <n v="903"/>
    <n v="903"/>
    <n v="141"/>
    <n v="762"/>
    <n v="63"/>
    <n v="840"/>
    <n v="785"/>
    <n v="55"/>
    <n v="6.5000000000000002E-2"/>
    <n v="0.42899999999999999"/>
    <n v="3.7999999999999999E-2"/>
    <n v="0.42699999999999999"/>
    <n v="0.45600000000000002"/>
    <n v="0.44700000000000001"/>
    <n v="0.93600000000000005"/>
    <n v="0.13200000000000001"/>
    <n v="0.92300000000000004"/>
    <n v="128.80600000000001"/>
    <s v="Scale-up"/>
    <n v="2.3420000000000001"/>
    <n v="0.873"/>
    <n v="0.96499999999999997"/>
    <n v="0.98399999999999999"/>
    <n v="0.95399999999999996"/>
    <d v="2025-06-16T18:48:19"/>
    <s v="PJR_ASF"/>
  </r>
  <r>
    <x v="107"/>
    <x v="1"/>
    <n v="97"/>
    <x v="213"/>
    <x v="107"/>
    <s v=" "/>
    <s v=" "/>
    <n v="1"/>
    <n v="22"/>
    <n v="1"/>
    <s v="N/A"/>
    <n v="27"/>
    <n v="-4"/>
    <s v="NaN"/>
    <n v="0.221"/>
    <s v="NaN"/>
    <n v="0.26900000000000002"/>
    <n v="0"/>
    <n v="0.21299999999999999"/>
    <s v="NaN"/>
    <s v="NaN"/>
    <s v="NaN"/>
    <s v="NaN"/>
    <s v="Scale-up"/>
    <n v="3.7170000000000001"/>
    <s v="NaN"/>
    <n v="0.97299999999999998"/>
    <s v="NaN"/>
    <n v="0.92900000000000005"/>
    <d v="2025-06-16T18:48:19"/>
    <s v="PJR_ASF"/>
  </r>
  <r>
    <x v="108"/>
    <x v="0"/>
    <n v="1097"/>
    <x v="214"/>
    <x v="108"/>
    <n v="616"/>
    <n v="616"/>
    <n v="127"/>
    <n v="489"/>
    <n v="26"/>
    <n v="590"/>
    <n v="451"/>
    <n v="139"/>
    <n v="0.124"/>
    <n v="0.48499999999999999"/>
    <n v="0.02"/>
    <n v="0.504"/>
    <n v="0.58899999999999997"/>
    <n v="0.57399999999999995"/>
    <n v="0.85599999999999998"/>
    <n v="0.20399999999999999"/>
    <n v="0.96699999999999997"/>
    <n v="275.79399999999998"/>
    <s v="Scale-up"/>
    <n v="1.984"/>
    <n v="0.84299999999999997"/>
    <n v="0.88800000000000001"/>
    <n v="0.93"/>
    <n v="0.874"/>
    <d v="2025-06-16T18:48:40"/>
    <s v="PJR_ASF"/>
  </r>
  <r>
    <x v="108"/>
    <x v="1"/>
    <n v="78"/>
    <x v="215"/>
    <x v="108"/>
    <s v=" "/>
    <s v=" "/>
    <n v="6"/>
    <n v="20"/>
    <n v="5"/>
    <s v="N/A"/>
    <n v="15"/>
    <n v="7"/>
    <n v="0.13900000000000001"/>
    <n v="0.20300000000000001"/>
    <n v="7.1999999999999995E-2"/>
    <n v="0.14199999999999999"/>
    <n v="0.27"/>
    <n v="0.20100000000000001"/>
    <n v="0.52600000000000002"/>
    <n v="0.40600000000000003"/>
    <n v="0.78900000000000003"/>
    <n v="978.87300000000005"/>
    <s v="Scale-up"/>
    <n v="7.0419999999999998"/>
    <n v="0.97899999999999998"/>
    <n v="0.95399999999999996"/>
    <n v="0.81699999999999995"/>
    <n v="0.89300000000000002"/>
    <d v="2025-06-16T18:48:44"/>
    <s v="PJR_ASF"/>
  </r>
  <r>
    <x v="109"/>
    <x v="0"/>
    <n v="260"/>
    <x v="216"/>
    <x v="109"/>
    <n v="47"/>
    <n v="47"/>
    <n v="11"/>
    <n v="36"/>
    <n v="5"/>
    <n v="42"/>
    <n v="14"/>
    <n v="28"/>
    <n v="0.06"/>
    <n v="0.13600000000000001"/>
    <n v="1.6E-2"/>
    <n v="7.3999999999999996E-2"/>
    <n v="0.18"/>
    <n v="0.151"/>
    <n v="0.41099999999999998"/>
    <n v="0.30599999999999999"/>
    <n v="0.91800000000000004"/>
    <n v="378.37799999999999"/>
    <s v="Scale-up"/>
    <n v="13.513999999999999"/>
    <n v="0.72599999999999998"/>
    <n v="0.871"/>
    <n v="0.58599999999999997"/>
    <n v="0.71699999999999997"/>
    <d v="2025-06-16T18:49:03"/>
    <s v="PJR_ASF"/>
  </r>
  <r>
    <x v="109"/>
    <x v="1"/>
    <n v="39"/>
    <x v="217"/>
    <x v="109"/>
    <s v=" "/>
    <s v=" "/>
    <n v="1"/>
    <n v="6"/>
    <n v="1"/>
    <s v="N/A"/>
    <n v="1"/>
    <n v="5"/>
    <s v="NaN"/>
    <n v="0.13500000000000001"/>
    <s v="NaN"/>
    <s v="NaN"/>
    <n v="0"/>
    <n v="0.105"/>
    <s v="NaN"/>
    <s v="NaN"/>
    <s v="NaN"/>
    <s v="NaN"/>
    <s v="Scale-up"/>
    <s v="NaN"/>
    <s v="NaN"/>
    <n v="0.73"/>
    <s v="NaN"/>
    <s v="NaN"/>
    <d v="2025-06-16T18:49:03"/>
    <s v="PJR_ASF"/>
  </r>
  <r>
    <x v="110"/>
    <x v="0"/>
    <n v="2711"/>
    <x v="218"/>
    <x v="110"/>
    <n v="400"/>
    <n v="400"/>
    <n v="30"/>
    <n v="370"/>
    <n v="47"/>
    <n v="353"/>
    <n v="264"/>
    <n v="89"/>
    <n v="1.6E-2"/>
    <n v="0.155"/>
    <n v="0.02"/>
    <n v="0.123"/>
    <n v="0.151"/>
    <n v="0.14899999999999999"/>
    <n v="0.81499999999999995"/>
    <n v="9.4E-2"/>
    <n v="0.88300000000000001"/>
    <n v="723.577"/>
    <s v="Scale-up"/>
    <n v="8.1300000000000008"/>
    <n v="0.94199999999999995"/>
    <n v="0.94599999999999995"/>
    <n v="0.82199999999999995"/>
    <n v="0.93100000000000005"/>
    <d v="2025-06-16T18:49:22"/>
    <s v="PJR_ASF"/>
  </r>
  <r>
    <x v="110"/>
    <x v="1"/>
    <n v="82"/>
    <x v="219"/>
    <x v="110"/>
    <s v=" "/>
    <s v=" "/>
    <n v="1"/>
    <n v="5"/>
    <n v="1"/>
    <s v="N/A"/>
    <n v="1"/>
    <n v="3"/>
    <s v="NaN"/>
    <n v="4.3999999999999997E-2"/>
    <s v="NaN"/>
    <s v="NaN"/>
    <n v="0"/>
    <n v="4.3999999999999997E-2"/>
    <s v="NaN"/>
    <s v="NaN"/>
    <s v="NaN"/>
    <s v="NaN"/>
    <s v="Scale-up"/>
    <s v="NaN"/>
    <s v="NaN"/>
    <n v="0.95799999999999996"/>
    <s v="NaN"/>
    <s v="NaN"/>
    <d v="2025-06-16T18:49:22"/>
    <s v="PJR_ASF"/>
  </r>
  <r>
    <x v="111"/>
    <x v="0"/>
    <n v="2571"/>
    <x v="220"/>
    <x v="111"/>
    <n v="157"/>
    <n v="157"/>
    <n v="37"/>
    <n v="120"/>
    <n v="6"/>
    <n v="151"/>
    <n v="112"/>
    <n v="39"/>
    <n v="4.8000000000000001E-2"/>
    <n v="7.0999999999999994E-2"/>
    <n v="1.7000000000000001E-2"/>
    <n v="0.127"/>
    <n v="0.10199999999999999"/>
    <n v="9.4E-2"/>
    <n v="1.2450000000000001"/>
    <n v="0.40300000000000002"/>
    <n v="0.85699999999999998"/>
    <n v="307.08699999999999"/>
    <s v="Catch-up"/>
    <n v="7.8739999999999997"/>
    <n v="0.88100000000000001"/>
    <n v="0.751"/>
    <n v="0.86499999999999999"/>
    <n v="0.84499999999999997"/>
    <d v="2025-06-16T18:49:40"/>
    <s v="PJR_ASF"/>
  </r>
  <r>
    <x v="111"/>
    <x v="1"/>
    <n v="0"/>
    <x v="221"/>
    <x v="111"/>
    <s v=" "/>
    <s v=" "/>
    <n v="1"/>
    <n v="1"/>
    <n v="1"/>
    <s v="N/A"/>
    <n v="1"/>
    <n v="0"/>
    <s v="NaN"/>
    <s v="NaN"/>
    <s v="NaN"/>
    <s v="NaN"/>
    <n v="0"/>
    <s v="NaN"/>
    <s v="NaN"/>
    <s v="NaN"/>
    <s v="NaN"/>
    <s v="NaN"/>
    <s v="Catch-up"/>
    <s v="NaN"/>
    <s v="NaN"/>
    <s v="NaN"/>
    <s v="NaN"/>
    <s v="NaN"/>
    <d v="2025-06-16T18:49:40"/>
    <s v="PJR_ASF"/>
  </r>
  <r>
    <x v="112"/>
    <x v="0"/>
    <n v="1293"/>
    <x v="222"/>
    <x v="112"/>
    <n v="103"/>
    <n v="103"/>
    <n v="49"/>
    <n v="54"/>
    <n v="5"/>
    <n v="98"/>
    <n v="93"/>
    <n v="5"/>
    <n v="5.6000000000000001E-2"/>
    <n v="6.4000000000000001E-2"/>
    <n v="4.0000000000000001E-3"/>
    <n v="0.128"/>
    <n v="0.11600000000000001"/>
    <n v="0.114"/>
    <n v="1.103"/>
    <n v="0.46700000000000003"/>
    <n v="0.96699999999999997"/>
    <n v="39.061999999999998"/>
    <s v="Catch-up"/>
    <n v="7.8120000000000003"/>
    <n v="0.69899999999999995"/>
    <n v="0.85399999999999998"/>
    <n v="0.91600000000000004"/>
    <n v="0.75900000000000001"/>
    <d v="2025-06-16T18:49:58"/>
    <s v="PJR_ASF"/>
  </r>
  <r>
    <x v="112"/>
    <x v="1"/>
    <n v="0"/>
    <x v="223"/>
    <x v="112"/>
    <s v=" "/>
    <s v=" "/>
    <n v="1"/>
    <n v="1"/>
    <n v="1"/>
    <s v="N/A"/>
    <n v="1"/>
    <n v="0"/>
    <s v="NaN"/>
    <s v="NaN"/>
    <s v="NaN"/>
    <s v="NaN"/>
    <n v="0"/>
    <s v="NaN"/>
    <s v="NaN"/>
    <s v="NaN"/>
    <s v="NaN"/>
    <s v="NaN"/>
    <s v="Catch-up"/>
    <s v="NaN"/>
    <s v="NaN"/>
    <s v="NaN"/>
    <s v="NaN"/>
    <s v="NaN"/>
    <d v="2025-06-16T18:49:58"/>
    <s v="PJR_ASF"/>
  </r>
  <r>
    <x v="113"/>
    <x v="0"/>
    <n v="161"/>
    <x v="224"/>
    <x v="113"/>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6T18:50:17"/>
    <s v="PJR_ASF"/>
  </r>
  <r>
    <x v="113"/>
    <x v="1"/>
    <n v="86"/>
    <x v="225"/>
    <x v="113"/>
    <s v=" "/>
    <s v=" "/>
    <n v="5"/>
    <n v="11"/>
    <n v="1"/>
    <s v="N/A"/>
    <n v="15"/>
    <n v="0"/>
    <n v="8.8999999999999996E-2"/>
    <n v="0.124"/>
    <s v="NaN"/>
    <n v="0.184"/>
    <n v="0.21299999999999999"/>
    <n v="0.20100000000000001"/>
    <s v="NaN"/>
    <s v="NaN"/>
    <s v="NaN"/>
    <s v="NaN"/>
    <s v="Scale-up"/>
    <n v="5.4349999999999996"/>
    <n v="0.5"/>
    <n v="0.74099999999999999"/>
    <s v="NaN"/>
    <n v="0.80400000000000005"/>
    <d v="2025-06-16T18:50:17"/>
    <s v="PJR_ASF"/>
  </r>
  <r>
    <x v="114"/>
    <x v="0"/>
    <n v="3703"/>
    <x v="226"/>
    <x v="114"/>
    <n v="590"/>
    <n v="590"/>
    <n v="68"/>
    <n v="522"/>
    <n v="93"/>
    <n v="497"/>
    <n v="439"/>
    <n v="58"/>
    <n v="4.4999999999999998E-2"/>
    <n v="0.19900000000000001"/>
    <n v="3.7999999999999999E-2"/>
    <n v="0.20499999999999999"/>
    <n v="0.20599999999999999"/>
    <n v="0.19700000000000001"/>
    <n v="0.995"/>
    <n v="0.184"/>
    <n v="0.84399999999999997"/>
    <n v="282.92700000000002"/>
    <s v="Scale-up"/>
    <n v="4.8780000000000001"/>
    <n v="0.84399999999999997"/>
    <n v="0.94799999999999995"/>
    <n v="0.91"/>
    <n v="0.96399999999999997"/>
    <d v="2025-06-16T18:50:37"/>
    <s v="PJR_ASF"/>
  </r>
  <r>
    <x v="114"/>
    <x v="1"/>
    <n v="0"/>
    <x v="227"/>
    <x v="114"/>
    <s v=" "/>
    <s v=" "/>
    <n v="1"/>
    <n v="1"/>
    <n v="1"/>
    <s v="N/A"/>
    <n v="1"/>
    <n v="-1"/>
    <s v="NaN"/>
    <s v="NaN"/>
    <s v="NaN"/>
    <s v="NaN"/>
    <n v="0"/>
    <s v="NaN"/>
    <s v="NaN"/>
    <s v="NaN"/>
    <s v="NaN"/>
    <s v="NaN"/>
    <s v="Scale-up"/>
    <s v="NaN"/>
    <s v="NaN"/>
    <s v="NaN"/>
    <s v="NaN"/>
    <s v="NaN"/>
    <d v="2025-06-16T18:50:37"/>
    <s v="PJR_ASF"/>
  </r>
  <r>
    <x v="115"/>
    <x v="0"/>
    <n v="2256"/>
    <x v="228"/>
    <x v="115"/>
    <n v="3440"/>
    <n v="3440"/>
    <n v="399"/>
    <n v="3041"/>
    <n v="484"/>
    <n v="2956"/>
    <n v="2247"/>
    <n v="709"/>
    <n v="0.19"/>
    <n v="1.4359999999999999"/>
    <n v="0.254"/>
    <n v="1.111"/>
    <n v="1.3720000000000001"/>
    <n v="1.379"/>
    <n v="0.81"/>
    <n v="0.11700000000000001"/>
    <n v="0.84399999999999997"/>
    <n v="638.16399999999999"/>
    <s v="Scale-up"/>
    <n v="0.9"/>
    <n v="0.997"/>
    <n v="0.998"/>
    <n v="0.98699999999999999"/>
    <n v="0.99199999999999999"/>
    <d v="2025-06-16T18:50:59"/>
    <s v="PJR_ASF"/>
  </r>
  <r>
    <x v="115"/>
    <x v="1"/>
    <n v="99"/>
    <x v="229"/>
    <x v="115"/>
    <s v=" "/>
    <s v=" "/>
    <n v="14"/>
    <n v="120"/>
    <n v="21"/>
    <s v="N/A"/>
    <n v="93"/>
    <n v="19"/>
    <n v="0.13400000000000001"/>
    <n v="1.214"/>
    <n v="0.21099999999999999"/>
    <n v="1.06"/>
    <s v="1.1369999999999998"/>
    <n v="1.1399999999999999"/>
    <n v="0.93200000000000005"/>
    <n v="9.9000000000000005E-2"/>
    <n v="0.84299999999999997"/>
    <n v="668.86800000000005"/>
    <s v="Scale-up"/>
    <n v="0.94299999999999995"/>
    <n v="0.98"/>
    <n v="0.98699999999999999"/>
    <n v="0.96299999999999997"/>
    <n v="0.98199999999999998"/>
    <d v="2025-06-16T18:51:03"/>
    <s v="PJR_ASF"/>
  </r>
  <r>
    <x v="116"/>
    <x v="0"/>
    <n v="4278"/>
    <x v="230"/>
    <x v="116"/>
    <n v="235"/>
    <n v="235"/>
    <n v="12"/>
    <n v="223"/>
    <n v="50"/>
    <n v="185"/>
    <n v="182"/>
    <n v="3"/>
    <n v="4.0000000000000001E-3"/>
    <n v="5.3999999999999999E-2"/>
    <n v="1.9E-2"/>
    <n v="8.3000000000000004E-2"/>
    <n v="3.9E-2"/>
    <n v="4.3999999999999997E-2"/>
    <n v="2.1280000000000001"/>
    <n v="6.9000000000000006E-2"/>
    <n v="0.67200000000000004"/>
    <n v="36.145000000000003"/>
    <s v="Catch-up"/>
    <n v="12.048"/>
    <n v="0.97199999999999998"/>
    <n v="0.99299999999999999"/>
    <n v="0.88100000000000001"/>
    <n v="0.85699999999999998"/>
    <d v="2025-06-16T18:51:23"/>
    <s v="PJR_ASF"/>
  </r>
  <r>
    <x v="116"/>
    <x v="1"/>
    <n v="63"/>
    <x v="231"/>
    <x v="116"/>
    <s v=" "/>
    <s v=" "/>
    <n v="1"/>
    <n v="5"/>
    <n v="3"/>
    <s v="N/A"/>
    <n v="5"/>
    <n v="-1"/>
    <s v="NaN"/>
    <n v="0.09"/>
    <n v="7.0999999999999994E-2"/>
    <n v="0.05"/>
    <s v="0.019000000000000003"/>
    <n v="0.06"/>
    <s v="NaN"/>
    <s v="NaN"/>
    <s v="NaN"/>
    <s v="NaN"/>
    <s v="Catch-up"/>
    <n v="20"/>
    <s v="NaN"/>
    <n v="0.877"/>
    <n v="0.75"/>
    <n v="0.89800000000000002"/>
    <d v="2025-06-16T18:51:23"/>
    <s v="PJR_ASF"/>
  </r>
  <r>
    <x v="117"/>
    <x v="0"/>
    <n v="2004"/>
    <x v="232"/>
    <x v="117"/>
    <n v="232"/>
    <n v="232"/>
    <n v="40"/>
    <n v="192"/>
    <n v="11"/>
    <n v="221"/>
    <n v="183"/>
    <n v="38"/>
    <n v="1.7999999999999999E-2"/>
    <n v="0.13300000000000001"/>
    <n v="5.0000000000000001E-3"/>
    <n v="0.128"/>
    <n v="0.14599999999999999"/>
    <n v="0.13800000000000001"/>
    <n v="0.877"/>
    <n v="0.11899999999999999"/>
    <n v="0.96699999999999997"/>
    <n v="296.875"/>
    <s v="Scale-up"/>
    <n v="7.8120000000000003"/>
    <n v="0.77900000000000003"/>
    <n v="0.95699999999999996"/>
    <n v="0.85599999999999998"/>
    <n v="0.95399999999999996"/>
    <d v="2025-06-16T18:51:41"/>
    <s v="PJR_ASF"/>
  </r>
  <r>
    <x v="117"/>
    <x v="1"/>
    <n v="0"/>
    <x v="233"/>
    <x v="117"/>
    <s v=" "/>
    <s v=" "/>
    <n v="1"/>
    <n v="1"/>
    <n v="1"/>
    <s v="N/A"/>
    <n v="1"/>
    <n v="0"/>
    <s v="NaN"/>
    <s v="NaN"/>
    <s v="NaN"/>
    <s v="NaN"/>
    <n v="0"/>
    <s v="NaN"/>
    <s v="NaN"/>
    <s v="NaN"/>
    <s v="NaN"/>
    <s v="NaN"/>
    <s v="Scale-up"/>
    <s v="NaN"/>
    <s v="NaN"/>
    <s v="NaN"/>
    <s v="NaN"/>
    <s v="NaN"/>
    <d v="2025-06-16T18:51:41"/>
    <s v="PJR_ASF"/>
  </r>
  <r>
    <x v="118"/>
    <x v="0"/>
    <n v="753"/>
    <x v="234"/>
    <x v="118"/>
    <n v="43"/>
    <n v="43"/>
    <n v="43"/>
    <n v="0"/>
    <n v="1"/>
    <n v="42"/>
    <n v="40"/>
    <n v="2"/>
    <n v="5.8999999999999997E-2"/>
    <n v="0"/>
    <n v="0"/>
    <n v="5.1999999999999998E-2"/>
    <n v="5.8999999999999997E-2"/>
    <n v="5.8000000000000003E-2"/>
    <n v="0.88100000000000001"/>
    <n v="1"/>
    <n v="1"/>
    <n v="38.462000000000003"/>
    <s v="Scale-up"/>
    <n v="19.231000000000002"/>
    <n v="0.95799999999999996"/>
    <n v="0"/>
    <n v="0"/>
    <n v="0.85599999999999998"/>
    <d v="2025-06-16T18:51:59"/>
    <s v="PJR_ASF"/>
  </r>
  <r>
    <x v="118"/>
    <x v="1"/>
    <n v="96"/>
    <x v="235"/>
    <x v="118"/>
    <s v=" "/>
    <s v=" "/>
    <n v="6"/>
    <n v="1"/>
    <n v="1"/>
    <s v="N/A"/>
    <n v="20"/>
    <n v="-13"/>
    <n v="4.7E-2"/>
    <n v="0"/>
    <s v="NaN"/>
    <n v="0.30599999999999999"/>
    <n v="4.7E-2"/>
    <n v="4.7E-2"/>
    <s v="NaN"/>
    <s v="NaN"/>
    <s v="NaN"/>
    <s v="NaN"/>
    <s v="Scale-up"/>
    <n v="3.2679999999999998"/>
    <n v="0.65800000000000003"/>
    <n v="0"/>
    <s v="NaN"/>
    <n v="0.76400000000000001"/>
    <d v="2025-06-16T18:51:59"/>
    <s v="PJR_ASF"/>
  </r>
  <r>
    <x v="119"/>
    <x v="0"/>
    <n v="2492"/>
    <x v="236"/>
    <x v="119"/>
    <n v="93"/>
    <n v="93"/>
    <n v="11"/>
    <n v="82"/>
    <n v="19"/>
    <n v="74"/>
    <n v="59"/>
    <n v="15"/>
    <n v="3.0000000000000001E-3"/>
    <n v="4.2999999999999997E-2"/>
    <n v="7.0000000000000001E-3"/>
    <n v="2.8000000000000001E-2"/>
    <n v="3.9E-2"/>
    <n v="3.3000000000000002E-2"/>
    <n v="0.71799999999999997"/>
    <n v="6.5000000000000002E-2"/>
    <n v="0.84799999999999998"/>
    <n v="535.71400000000006"/>
    <s v="Scale-up"/>
    <n v="35.713999999999999"/>
    <n v="0.91200000000000003"/>
    <n v="0.93899999999999995"/>
    <n v="0.92400000000000004"/>
    <n v="0.77900000000000003"/>
    <d v="2025-06-16T18:52:18"/>
    <s v="PJR_ASF"/>
  </r>
  <r>
    <x v="119"/>
    <x v="1"/>
    <n v="2"/>
    <x v="237"/>
    <x v="119"/>
    <s v=" "/>
    <s v=" "/>
    <n v="1"/>
    <n v="1"/>
    <n v="2"/>
    <s v="N/A"/>
    <n v="1"/>
    <n v="-1"/>
    <s v="NaN"/>
    <s v="NaN"/>
    <s v="NaN"/>
    <s v="NaN"/>
    <n v="0"/>
    <n v="0.16700000000000001"/>
    <s v="NaN"/>
    <s v="NaN"/>
    <s v="NaN"/>
    <s v="NaN"/>
    <s v="Scale-up"/>
    <s v="NaN"/>
    <s v="NaN"/>
    <s v="NaN"/>
    <s v="NaN"/>
    <s v="NaN"/>
    <d v="2025-06-16T18:52:18"/>
    <s v="PJR_ASF"/>
  </r>
  <r>
    <x v="120"/>
    <x v="0"/>
    <n v="1472"/>
    <x v="238"/>
    <x v="120"/>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6T18:52:37"/>
    <s v="PJR_ASF"/>
  </r>
  <r>
    <x v="120"/>
    <x v="1"/>
    <n v="92"/>
    <x v="239"/>
    <x v="120"/>
    <s v=" "/>
    <s v=" "/>
    <n v="1"/>
    <n v="3"/>
    <n v="1"/>
    <s v="N/A"/>
    <n v="7"/>
    <n v="-4"/>
    <s v="NaN"/>
    <n v="1.9E-2"/>
    <s v="NaN"/>
    <n v="4.9000000000000002E-2"/>
    <n v="0"/>
    <n v="2.5999999999999999E-2"/>
    <s v="NaN"/>
    <s v="NaN"/>
    <s v="NaN"/>
    <s v="NaN"/>
    <s v="Scale-up"/>
    <n v="20.408000000000001"/>
    <s v="NaN"/>
    <n v="0.89600000000000002"/>
    <s v="NaN"/>
    <n v="0.51600000000000001"/>
    <d v="2025-06-16T18:52:37"/>
    <s v="PJR_ASF"/>
  </r>
  <r>
    <x v="121"/>
    <x v="0"/>
    <n v="1031"/>
    <x v="240"/>
    <x v="121"/>
    <n v="836"/>
    <n v="836"/>
    <n v="136"/>
    <n v="700"/>
    <n v="91"/>
    <n v="745"/>
    <n v="463"/>
    <n v="282"/>
    <n v="0.13700000000000001"/>
    <n v="0.73099999999999998"/>
    <n v="0.113"/>
    <n v="0.52800000000000002"/>
    <n v="0.755"/>
    <n v="0.77700000000000002"/>
    <n v="0.69899999999999995"/>
    <n v="0.158"/>
    <n v="0.87"/>
    <n v="534.09100000000001"/>
    <s v="Scale-up"/>
    <n v="1.8939999999999999"/>
    <n v="0.96099999999999997"/>
    <n v="0.90800000000000003"/>
    <n v="0.86799999999999999"/>
    <n v="0.75900000000000001"/>
    <d v="2025-06-16T18:52:57"/>
    <s v="PJR_ASF"/>
  </r>
  <r>
    <x v="121"/>
    <x v="1"/>
    <n v="99"/>
    <x v="241"/>
    <x v="121"/>
    <s v=" "/>
    <s v=" "/>
    <n v="17"/>
    <n v="183"/>
    <n v="32"/>
    <s v="N/A"/>
    <n v="110"/>
    <n v="57"/>
    <n v="0.16300000000000001"/>
    <n v="1.98"/>
    <n v="0.28799999999999998"/>
    <n v="1.1879999999999999"/>
    <s v="1.8549999999999998"/>
    <n v="1.863"/>
    <n v="0.64"/>
    <n v="7.5999999999999998E-2"/>
    <n v="0.86599999999999999"/>
    <n v="237.374"/>
    <s v="Scale-up"/>
    <n v="0.84199999999999997"/>
    <n v="0.96899999999999997"/>
    <n v="0.98299999999999998"/>
    <n v="0.95899999999999996"/>
    <n v="0.98199999999999998"/>
    <d v="2025-06-16T18:53:02"/>
    <s v="PJR_ASF"/>
  </r>
  <r>
    <x v="122"/>
    <x v="0"/>
    <n v="2111"/>
    <x v="242"/>
    <x v="122"/>
    <n v="61"/>
    <n v="61"/>
    <n v="5"/>
    <n v="56"/>
    <n v="8"/>
    <n v="53"/>
    <n v="38"/>
    <n v="15"/>
    <n v="5.0000000000000001E-3"/>
    <n v="2.8000000000000001E-2"/>
    <n v="4.0000000000000001E-3"/>
    <n v="2.7E-2"/>
    <n v="2.9000000000000001E-2"/>
    <n v="2.8000000000000001E-2"/>
    <n v="0.93100000000000005"/>
    <n v="0.152"/>
    <n v="0.879"/>
    <n v="555.55600000000004"/>
    <s v="Scale-up"/>
    <n v="37.036999999999999"/>
    <n v="0.92700000000000005"/>
    <n v="0.85499999999999998"/>
    <n v="0.92600000000000005"/>
    <n v="0.91700000000000004"/>
    <d v="2025-06-16T18:53:19"/>
    <s v="PJR_ASF"/>
  </r>
  <r>
    <x v="122"/>
    <x v="1"/>
    <n v="6"/>
    <x v="243"/>
    <x v="122"/>
    <s v=" "/>
    <s v=" "/>
    <n v="1"/>
    <n v="2"/>
    <n v="1"/>
    <s v="N/A"/>
    <n v="1"/>
    <n v="1"/>
    <s v="NaN"/>
    <n v="0.14299999999999999"/>
    <s v="NaN"/>
    <s v="NaN"/>
    <n v="0"/>
    <n v="0.14299999999999999"/>
    <s v="NaN"/>
    <s v="NaN"/>
    <s v="NaN"/>
    <s v="NaN"/>
    <s v="Scale-up"/>
    <s v="NaN"/>
    <s v="NaN"/>
    <n v="1"/>
    <s v="NaN"/>
    <s v="NaN"/>
    <d v="2025-06-16T18:53:19"/>
    <s v="PJR_ASF"/>
  </r>
  <r>
    <x v="123"/>
    <x v="0"/>
    <n v="3866"/>
    <x v="244"/>
    <x v="123"/>
    <n v="1051"/>
    <n v="1051"/>
    <n v="194"/>
    <n v="857"/>
    <n v="132"/>
    <n v="919"/>
    <n v="825"/>
    <n v="94"/>
    <n v="8.5999999999999993E-2"/>
    <n v="0.20799999999999999"/>
    <n v="6.4000000000000001E-2"/>
    <n v="0.38500000000000001"/>
    <n v="0.23"/>
    <n v="0.23499999999999999"/>
    <n v="1.6739999999999999"/>
    <n v="0.29299999999999998"/>
    <n v="0.78200000000000003"/>
    <n v="244.15600000000001"/>
    <s v="Catch-up"/>
    <n v="2.597"/>
    <n v="0.93"/>
    <n v="0.86099999999999999"/>
    <n v="0.97099999999999997"/>
    <n v="0.97599999999999998"/>
    <d v="2025-06-16T18:53:39"/>
    <s v="PJR_ASF"/>
  </r>
  <r>
    <x v="123"/>
    <x v="1"/>
    <n v="99"/>
    <x v="245"/>
    <x v="123"/>
    <s v=" "/>
    <s v=" "/>
    <n v="4"/>
    <n v="36"/>
    <n v="4"/>
    <s v="N/A"/>
    <n v="32"/>
    <n v="5"/>
    <n v="4.2000000000000003E-2"/>
    <n v="0.36499999999999999"/>
    <n v="0.23599999999999999"/>
    <n v="0.374"/>
    <s v="0.17099999999999999"/>
    <n v="0.35799999999999998"/>
    <n v="2.1869999999999998"/>
    <n v="0.10299999999999999"/>
    <n v="0.42"/>
    <n v="251.33699999999999"/>
    <s v="Catch-up"/>
    <n v="2.6739999999999999"/>
    <n v="0.91500000000000004"/>
    <n v="0.93600000000000005"/>
    <n v="0.96899999999999997"/>
    <n v="0.86199999999999999"/>
    <d v="2025-06-16T18:53:44"/>
    <s v="PJR_ASF"/>
  </r>
  <r>
    <x v="124"/>
    <x v="0"/>
    <n v="3227"/>
    <x v="246"/>
    <x v="124"/>
    <n v="1609"/>
    <n v="1609"/>
    <n v="264"/>
    <n v="1345"/>
    <n v="393"/>
    <n v="1216"/>
    <n v="949"/>
    <n v="267"/>
    <n v="8.1000000000000003E-2"/>
    <n v="0.38400000000000001"/>
    <n v="0.13400000000000001"/>
    <n v="0.28699999999999998"/>
    <n v="0.33100000000000002"/>
    <n v="0.33100000000000002"/>
    <n v="0.86699999999999999"/>
    <n v="0.17399999999999999"/>
    <n v="0.71199999999999997"/>
    <n v="930.31399999999996"/>
    <s v="Scale-up"/>
    <n v="3.484"/>
    <n v="0.95699999999999996"/>
    <n v="0.98199999999999998"/>
    <n v="0.92300000000000004"/>
    <n v="0.98299999999999998"/>
    <d v="2025-06-16T18:54:04"/>
    <s v="PJR_ASF"/>
  </r>
  <r>
    <x v="124"/>
    <x v="1"/>
    <n v="98"/>
    <x v="247"/>
    <x v="124"/>
    <s v=" "/>
    <s v=" "/>
    <n v="4"/>
    <n v="43"/>
    <n v="13"/>
    <s v="N/A"/>
    <n v="20"/>
    <n v="13"/>
    <n v="0.05"/>
    <n v="0.38100000000000001"/>
    <n v="0.154"/>
    <n v="0.23699999999999999"/>
    <n v="0.27700000000000002"/>
    <n v="0.27300000000000002"/>
    <n v="0.85599999999999998"/>
    <n v="0.11600000000000001"/>
    <n v="0.64300000000000002"/>
    <n v="1126.5820000000001"/>
    <s v="Scale-up"/>
    <n v="4.2190000000000003"/>
    <n v="0.93899999999999995"/>
    <n v="0.98099999999999998"/>
    <n v="0.90300000000000002"/>
    <n v="0.97399999999999998"/>
    <d v="2025-06-16T18:54:09"/>
    <s v="PJR_ASF"/>
  </r>
  <r>
    <x v="125"/>
    <x v="0"/>
    <n v="3325"/>
    <x v="248"/>
    <x v="125"/>
    <n v="3322"/>
    <n v="3322"/>
    <n v="655"/>
    <n v="2667"/>
    <n v="694"/>
    <n v="2628"/>
    <n v="2334"/>
    <n v="294"/>
    <n v="0.222"/>
    <n v="0.79300000000000004"/>
    <n v="0.20699999999999999"/>
    <n v="0.72799999999999998"/>
    <n v="0.80800000000000005"/>
    <n v="0.81"/>
    <n v="0.90100000000000002"/>
    <n v="0.219"/>
    <n v="0.79600000000000004"/>
    <n v="403.846"/>
    <s v="Scale-up"/>
    <n v="1.3740000000000001"/>
    <n v="0.91700000000000004"/>
    <n v="0.97599999999999998"/>
    <n v="0.95499999999999996"/>
    <n v="0.98099999999999998"/>
    <d v="2025-06-16T18:54:31"/>
    <s v="PJR_ASF"/>
  </r>
  <r>
    <x v="125"/>
    <x v="1"/>
    <n v="99"/>
    <x v="249"/>
    <x v="125"/>
    <s v=" "/>
    <s v=" "/>
    <n v="23"/>
    <n v="37"/>
    <n v="13"/>
    <s v="N/A"/>
    <n v="73"/>
    <n v="-27"/>
    <n v="0.32400000000000001"/>
    <n v="0.38800000000000001"/>
    <n v="0.14499999999999999"/>
    <n v="0.80300000000000005"/>
    <n v="0.56699999999999995"/>
    <n v="0.55800000000000005"/>
    <n v="1.4159999999999999"/>
    <n v="0.45500000000000002"/>
    <n v="0.79600000000000004"/>
    <n v="366.12700000000001"/>
    <s v="Catch-up"/>
    <n v="1.2450000000000001"/>
    <n v="0.95699999999999996"/>
    <n v="0.94399999999999995"/>
    <n v="0.79"/>
    <n v="0.93600000000000005"/>
    <d v="2025-06-16T18:54:35"/>
    <s v="PJR_ASF"/>
  </r>
  <r>
    <x v="126"/>
    <x v="0"/>
    <n v="1150"/>
    <x v="250"/>
    <x v="126"/>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6T18:54:53"/>
    <s v="PJR_ASF"/>
  </r>
  <r>
    <x v="126"/>
    <x v="1"/>
    <n v="0"/>
    <x v="251"/>
    <x v="126"/>
    <s v=" "/>
    <s v=" "/>
    <n v="1"/>
    <n v="1"/>
    <n v="1"/>
    <s v="N/A"/>
    <n v="1"/>
    <n v="0"/>
    <s v="NaN"/>
    <s v="NaN"/>
    <s v="NaN"/>
    <s v="NaN"/>
    <n v="0"/>
    <s v="NaN"/>
    <s v="NaN"/>
    <s v="NaN"/>
    <s v="NaN"/>
    <s v="NaN"/>
    <s v="Scale-up"/>
    <s v="NaN"/>
    <s v="NaN"/>
    <s v="NaN"/>
    <s v="NaN"/>
    <s v="NaN"/>
    <d v="2025-06-16T18:54:53"/>
    <s v="PJR_ASF"/>
  </r>
  <r>
    <x v="127"/>
    <x v="0"/>
    <n v="364"/>
    <x v="252"/>
    <x v="127"/>
    <n v="367"/>
    <n v="367"/>
    <n v="92"/>
    <n v="275"/>
    <n v="33"/>
    <n v="334"/>
    <n v="238"/>
    <n v="96"/>
    <n v="0.24099999999999999"/>
    <n v="0.73599999999999999"/>
    <n v="8.6999999999999994E-2"/>
    <n v="0.64800000000000002"/>
    <n v="0.89"/>
    <n v="0.878"/>
    <n v="0.72799999999999998"/>
    <n v="0.247"/>
    <n v="0.91100000000000003"/>
    <n v="148.148"/>
    <s v="Scale-up"/>
    <n v="1.5429999999999999"/>
    <n v="0.85199999999999998"/>
    <n v="0.96499999999999997"/>
    <n v="0.95099999999999996"/>
    <n v="0.97299999999999998"/>
    <d v="2025-06-16T18:55:13"/>
    <s v="PJR_ASF"/>
  </r>
  <r>
    <x v="127"/>
    <x v="1"/>
    <n v="100"/>
    <x v="253"/>
    <x v="127"/>
    <s v=" "/>
    <s v=" "/>
    <n v="18"/>
    <n v="84"/>
    <n v="9"/>
    <s v="N/A"/>
    <n v="79"/>
    <n v="15"/>
    <n v="0.16200000000000001"/>
    <n v="0.79600000000000004"/>
    <n v="5.3999999999999999E-2"/>
    <n v="0.64700000000000002"/>
    <n v="0.90400000000000003"/>
    <n v="0.93700000000000006"/>
    <n v="0.71599999999999997"/>
    <n v="0.16900000000000001"/>
    <n v="0.94399999999999995"/>
    <n v="148.37700000000001"/>
    <s v="Scale-up"/>
    <n v="1.546"/>
    <n v="0.94299999999999995"/>
    <n v="0.96499999999999997"/>
    <n v="0.81100000000000005"/>
    <n v="0.95599999999999996"/>
    <d v="2025-06-16T18:55:18"/>
    <s v="PJR_ASF"/>
  </r>
  <r>
    <x v="128"/>
    <x v="0"/>
    <n v="235"/>
    <x v="254"/>
    <x v="128"/>
    <n v="108"/>
    <n v="108"/>
    <n v="41"/>
    <n v="67"/>
    <n v="1"/>
    <n v="107"/>
    <n v="94"/>
    <n v="13"/>
    <n v="0.34899999999999998"/>
    <n v="0.39100000000000001"/>
    <n v="0"/>
    <n v="0.59599999999999997"/>
    <n v="0.74"/>
    <n v="0.66400000000000003"/>
    <n v="0.80500000000000005"/>
    <n v="0.47199999999999998"/>
    <n v="1"/>
    <n v="21.812000000000001"/>
    <s v="Start-up"/>
    <n v="1.6779999999999999"/>
    <n v="0.93"/>
    <n v="0.81599999999999995"/>
    <n v="0"/>
    <n v="0.872"/>
    <d v="2025-06-16T18:55:36"/>
    <s v="PJR_ASF"/>
  </r>
  <r>
    <x v="128"/>
    <x v="1"/>
    <n v="42"/>
    <x v="255"/>
    <x v="128"/>
    <s v=" "/>
    <s v=" "/>
    <n v="1"/>
    <n v="2"/>
    <n v="1"/>
    <s v="N/A"/>
    <n v="2"/>
    <n v="1"/>
    <s v="NaN"/>
    <n v="0.16700000000000001"/>
    <s v="NaN"/>
    <n v="2.5999999999999999E-2"/>
    <n v="0"/>
    <n v="0.16700000000000001"/>
    <s v="NaN"/>
    <s v="NaN"/>
    <s v="NaN"/>
    <s v="NaN"/>
    <s v="Start-up"/>
    <n v="38.462000000000003"/>
    <s v="NaN"/>
    <n v="1"/>
    <s v="NaN"/>
    <n v="1"/>
    <d v="2025-06-16T18:55:36"/>
    <s v="PJR_ASF"/>
  </r>
  <r>
    <x v="129"/>
    <x v="0"/>
    <n v="1394"/>
    <x v="256"/>
    <x v="129"/>
    <n v="572"/>
    <n v="572"/>
    <n v="112"/>
    <n v="460"/>
    <n v="22"/>
    <n v="550"/>
    <n v="378"/>
    <n v="172"/>
    <n v="9.7000000000000003E-2"/>
    <n v="0.40300000000000002"/>
    <n v="1.9E-2"/>
    <n v="0.33200000000000002"/>
    <n v="0.48099999999999998"/>
    <n v="0.48199999999999998"/>
    <n v="0.69"/>
    <n v="0.19400000000000001"/>
    <n v="0.96199999999999997"/>
    <n v="518.072"/>
    <s v="Scale-up"/>
    <n v="3.012"/>
    <n v="0.90900000000000003"/>
    <n v="0.96699999999999997"/>
    <n v="0.96499999999999997"/>
    <n v="0.98299999999999998"/>
    <d v="2025-06-16T18:55:59"/>
    <s v="PJR_ASF"/>
  </r>
  <r>
    <x v="129"/>
    <x v="1"/>
    <n v="97"/>
    <x v="257"/>
    <x v="129"/>
    <s v=" "/>
    <s v=" "/>
    <n v="1"/>
    <n v="8"/>
    <n v="1"/>
    <s v="N/A"/>
    <n v="7"/>
    <n v="1"/>
    <s v="NaN"/>
    <n v="0.124"/>
    <s v="NaN"/>
    <n v="6.5000000000000002E-2"/>
    <n v="0"/>
    <n v="9.5000000000000001E-2"/>
    <s v="NaN"/>
    <s v="NaN"/>
    <s v="NaN"/>
    <s v="NaN"/>
    <s v="Scale-up"/>
    <n v="15.385"/>
    <s v="NaN"/>
    <n v="0.877"/>
    <s v="NaN"/>
    <n v="0.84"/>
    <d v="2025-06-16T18:55:59"/>
    <s v="PJR_ASF"/>
  </r>
  <r>
    <x v="130"/>
    <x v="0"/>
    <n v="143"/>
    <x v="258"/>
    <x v="130"/>
    <n v="78"/>
    <n v="78"/>
    <n v="21"/>
    <n v="57"/>
    <n v="6"/>
    <n v="72"/>
    <n v="53"/>
    <n v="19"/>
    <n v="0.17100000000000001"/>
    <n v="0.46800000000000003"/>
    <n v="5.2999999999999999E-2"/>
    <n v="0.45500000000000002"/>
    <n v="0.58599999999999997"/>
    <n v="0.58699999999999997"/>
    <n v="0.77600000000000002"/>
    <n v="0.26800000000000002"/>
    <n v="0.91700000000000004"/>
    <n v="41.758000000000003"/>
    <s v="Scale-up"/>
    <n v="2.198"/>
    <n v="0.91800000000000004"/>
    <n v="0.97799999999999998"/>
    <n v="0.76900000000000002"/>
    <n v="0.97099999999999997"/>
    <d v="2025-06-16T18:56:18"/>
    <s v="PJR_ASF"/>
  </r>
  <r>
    <x v="130"/>
    <x v="1"/>
    <n v="94"/>
    <x v="259"/>
    <x v="130"/>
    <s v=" "/>
    <s v=" "/>
    <n v="19"/>
    <n v="45"/>
    <n v="5"/>
    <s v="N/A"/>
    <n v="48"/>
    <n v="10"/>
    <n v="0.20499999999999999"/>
    <n v="0.48599999999999999"/>
    <n v="8.7999999999999995E-2"/>
    <n v="0.48299999999999998"/>
    <n v="0.60299999999999998"/>
    <n v="0.626"/>
    <n v="0.80100000000000005"/>
    <n v="0.29699999999999999"/>
    <n v="0.873"/>
    <n v="39.337000000000003"/>
    <s v="Scale-up"/>
    <n v="2.0699999999999998"/>
    <n v="0.96299999999999997"/>
    <n v="0.96499999999999997"/>
    <n v="0.75"/>
    <n v="0.98199999999999998"/>
    <d v="2025-06-16T18:56:23"/>
    <s v="PJR_ASF"/>
  </r>
  <r>
    <x v="131"/>
    <x v="0"/>
    <n v="2927"/>
    <x v="260"/>
    <x v="131"/>
    <n v="232"/>
    <n v="232"/>
    <n v="21"/>
    <n v="211"/>
    <n v="40"/>
    <n v="192"/>
    <n v="140"/>
    <n v="52"/>
    <n v="7.0000000000000001E-3"/>
    <n v="6.9000000000000006E-2"/>
    <n v="1.2999999999999999E-2"/>
    <n v="4.5999999999999999E-2"/>
    <n v="6.3E-2"/>
    <n v="6.3E-2"/>
    <n v="0.73"/>
    <n v="9.1999999999999998E-2"/>
    <n v="0.82899999999999996"/>
    <n v="1130.4349999999999"/>
    <s v="Scale-up"/>
    <n v="21.739000000000001"/>
    <n v="0.69299999999999995"/>
    <n v="0.77300000000000002"/>
    <n v="0.65300000000000002"/>
    <n v="0.68799999999999994"/>
    <d v="2025-06-16T18:56:42"/>
    <s v="PJR_ASF"/>
  </r>
  <r>
    <x v="131"/>
    <x v="1"/>
    <n v="70"/>
    <x v="261"/>
    <x v="131"/>
    <s v=" "/>
    <s v=" "/>
    <n v="1"/>
    <n v="1"/>
    <n v="1"/>
    <s v="N/A"/>
    <n v="1"/>
    <n v="1"/>
    <s v="NaN"/>
    <s v="NaN"/>
    <s v="NaN"/>
    <s v="NaN"/>
    <n v="0"/>
    <s v="NaN"/>
    <s v="NaN"/>
    <s v="NaN"/>
    <s v="NaN"/>
    <s v="NaN"/>
    <s v="Scale-up"/>
    <s v="NaN"/>
    <s v="NaN"/>
    <s v="NaN"/>
    <s v="NaN"/>
    <s v="NaN"/>
    <d v="2025-06-16T18:56:42"/>
    <s v="PJR_ASF"/>
  </r>
  <r>
    <x v="132"/>
    <x v="0"/>
    <n v="1990"/>
    <x v="262"/>
    <x v="132"/>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6T18:57:00"/>
    <s v="PJR_ASF"/>
  </r>
  <r>
    <x v="132"/>
    <x v="1"/>
    <n v="86"/>
    <x v="263"/>
    <x v="132"/>
    <s v=" "/>
    <s v=" "/>
    <n v="1"/>
    <n v="2"/>
    <n v="1"/>
    <s v="N/A"/>
    <n v="1"/>
    <n v="1"/>
    <s v="NaN"/>
    <n v="1.0999999999999999E-2"/>
    <s v="NaN"/>
    <s v="NaN"/>
    <n v="0"/>
    <n v="1.0999999999999999E-2"/>
    <s v="NaN"/>
    <s v="NaN"/>
    <s v="NaN"/>
    <s v="NaN"/>
    <s v="Catch-up"/>
    <s v="NaN"/>
    <s v="NaN"/>
    <n v="1"/>
    <s v="NaN"/>
    <s v="NaN"/>
    <d v="2025-06-16T18:57:00"/>
    <s v="PJR_ASF"/>
  </r>
  <r>
    <x v="133"/>
    <x v="0"/>
    <n v="1286"/>
    <x v="264"/>
    <x v="133"/>
    <n v="113"/>
    <n v="113"/>
    <n v="12"/>
    <n v="101"/>
    <n v="11"/>
    <n v="102"/>
    <n v="74"/>
    <n v="28"/>
    <n v="3.5999999999999997E-2"/>
    <n v="8.1000000000000003E-2"/>
    <n v="7.0000000000000001E-3"/>
    <n v="6.8000000000000005E-2"/>
    <n v="0.11"/>
    <n v="8.5000000000000006E-2"/>
    <n v="0.61799999999999999"/>
    <n v="0.308"/>
    <n v="0.94"/>
    <n v="411.76499999999999"/>
    <s v="Scale-up"/>
    <n v="14.706"/>
    <n v="0.47"/>
    <n v="0.98699999999999999"/>
    <n v="0.91600000000000004"/>
    <n v="0.70499999999999996"/>
    <d v="2025-06-16T18:57:19"/>
    <s v="PJR_ASF"/>
  </r>
  <r>
    <x v="133"/>
    <x v="1"/>
    <n v="69"/>
    <x v="265"/>
    <x v="133"/>
    <s v=" "/>
    <s v=" "/>
    <n v="1"/>
    <n v="13"/>
    <n v="4"/>
    <s v="N/A"/>
    <n v="10"/>
    <n v="-1"/>
    <s v="NaN"/>
    <n v="0.16400000000000001"/>
    <n v="4.1000000000000002E-2"/>
    <n v="0.16500000000000001"/>
    <n v="0.123"/>
    <n v="0.127"/>
    <s v="NaN"/>
    <s v="NaN"/>
    <s v="NaN"/>
    <s v="NaN"/>
    <s v="Scale-up"/>
    <n v="6.0609999999999999"/>
    <s v="NaN"/>
    <n v="0.90200000000000002"/>
    <n v="0.90600000000000003"/>
    <n v="0.83599999999999997"/>
    <d v="2025-06-16T18:57:19"/>
    <s v="PJR_ASF"/>
  </r>
  <r>
    <x v="134"/>
    <x v="0"/>
    <n v="4448"/>
    <x v="266"/>
    <x v="134"/>
    <n v="5259"/>
    <n v="5259"/>
    <n v="879"/>
    <n v="4380"/>
    <n v="869"/>
    <n v="4390"/>
    <n v="3579"/>
    <n v="811"/>
    <n v="0.33900000000000002"/>
    <n v="1.1759999999999999"/>
    <n v="0.27300000000000002"/>
    <n v="1.2509999999999999"/>
    <n v="1.242"/>
    <n v="1.2370000000000001"/>
    <n v="1.0069999999999999"/>
    <n v="0.224"/>
    <n v="0.82"/>
    <n v="648.28099999999995"/>
    <s v="Catch-up"/>
    <n v="0.79900000000000004"/>
    <n v="0.95499999999999996"/>
    <n v="0.92500000000000004"/>
    <n v="0.98599999999999999"/>
    <n v="0.96499999999999997"/>
    <d v="2025-06-16T18:57:42"/>
    <s v="PJR_ASF"/>
  </r>
  <r>
    <x v="134"/>
    <x v="1"/>
    <n v="99"/>
    <x v="267"/>
    <x v="134"/>
    <s v=" "/>
    <s v=" "/>
    <n v="26"/>
    <n v="140"/>
    <n v="23"/>
    <s v="N/A"/>
    <n v="121"/>
    <n v="23"/>
    <n v="0.28599999999999998"/>
    <n v="1.5369999999999999"/>
    <n v="0.19700000000000001"/>
    <n v="1.349"/>
    <n v="1.6259999999999999"/>
    <n v="1.5720000000000001"/>
    <n v="0.83"/>
    <n v="0.157"/>
    <n v="0.89200000000000002"/>
    <n v="601.18600000000004"/>
    <s v="Scale-up"/>
    <n v="0.74099999999999999"/>
    <n v="0.94199999999999995"/>
    <n v="0.97099999999999997"/>
    <n v="0.73799999999999999"/>
    <n v="0.98699999999999999"/>
    <d v="2025-06-16T18:57:47"/>
    <s v="PJR_ASF"/>
  </r>
  <r>
    <x v="135"/>
    <x v="0"/>
    <n v="4216"/>
    <x v="268"/>
    <x v="135"/>
    <n v="910"/>
    <n v="910"/>
    <n v="182"/>
    <n v="728"/>
    <n v="200"/>
    <n v="710"/>
    <n v="611"/>
    <n v="99"/>
    <n v="7.6999999999999999E-2"/>
    <n v="0.16900000000000001"/>
    <n v="6.6000000000000003E-2"/>
    <n v="0.2"/>
    <n v="0.18"/>
    <n v="0.16600000000000001"/>
    <n v="1.111"/>
    <n v="0.313"/>
    <n v="0.73199999999999998"/>
    <n v="495"/>
    <s v="Catch-up"/>
    <n v="5"/>
    <n v="0.98299999999999998"/>
    <n v="0.998"/>
    <n v="0.94"/>
    <n v="0.97099999999999997"/>
    <d v="2025-06-16T18:58:07"/>
    <s v="PJR_ASF"/>
  </r>
  <r>
    <x v="135"/>
    <x v="1"/>
    <n v="92"/>
    <x v="269"/>
    <x v="135"/>
    <s v=" "/>
    <s v=" "/>
    <n v="2"/>
    <n v="19"/>
    <n v="16"/>
    <s v="N/A"/>
    <n v="22"/>
    <n v="-18"/>
    <n v="0.2"/>
    <n v="0.20100000000000001"/>
    <n v="0.42499999999999999"/>
    <n v="0.33900000000000002"/>
    <n v="-2.39999999999999E-2"/>
    <n v="-1.4999999999999999E-2"/>
    <n v="-14.125"/>
    <n v="0.499"/>
    <n v="-0.06"/>
    <n v="292.03500000000003"/>
    <s v="Scale-up"/>
    <n v="2.95"/>
    <n v="1"/>
    <n v="0.95499999999999996"/>
    <n v="0.46700000000000003"/>
    <n v="0.81599999999999995"/>
    <d v="2025-06-16T18:58:12"/>
    <s v="PJR_ASF"/>
  </r>
  <r>
    <x v="136"/>
    <x v="0"/>
    <n v="1399"/>
    <x v="270"/>
    <x v="136"/>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6T18:58:31"/>
    <s v="PJR_ASF"/>
  </r>
  <r>
    <x v="136"/>
    <x v="1"/>
    <n v="6"/>
    <x v="271"/>
    <x v="136"/>
    <s v=" "/>
    <s v=" "/>
    <n v="1"/>
    <n v="1"/>
    <n v="1"/>
    <s v="N/A"/>
    <n v="1"/>
    <n v="-1"/>
    <s v="NaN"/>
    <s v="NaN"/>
    <s v="NaN"/>
    <s v="NaN"/>
    <n v="0"/>
    <s v="NaN"/>
    <s v="NaN"/>
    <s v="NaN"/>
    <s v="NaN"/>
    <s v="NaN"/>
    <s v="Scale-up"/>
    <s v="NaN"/>
    <s v="NaN"/>
    <s v="NaN"/>
    <s v="NaN"/>
    <s v="NaN"/>
    <d v="2025-06-16T18:58:31"/>
    <s v="PJR_ASF"/>
  </r>
  <r>
    <x v="137"/>
    <x v="0"/>
    <n v="647"/>
    <x v="272"/>
    <x v="137"/>
    <n v="1094"/>
    <n v="1094"/>
    <n v="140"/>
    <n v="954"/>
    <n v="101"/>
    <n v="993"/>
    <n v="847"/>
    <n v="146"/>
    <n v="0.17799999999999999"/>
    <n v="1.468"/>
    <n v="0.185"/>
    <n v="1.2749999999999999"/>
    <n v="1.4610000000000001"/>
    <n v="1.4690000000000001"/>
    <n v="0.873"/>
    <n v="0.108"/>
    <n v="0.88800000000000001"/>
    <n v="114.51"/>
    <s v="Scale-up"/>
    <n v="0.78400000000000003"/>
    <n v="0.96499999999999997"/>
    <n v="0.995"/>
    <n v="0.92300000000000004"/>
    <n v="0.99"/>
    <d v="2025-06-16T18:58:52"/>
    <s v="PJR_ASF"/>
  </r>
  <r>
    <x v="137"/>
    <x v="1"/>
    <n v="99"/>
    <x v="273"/>
    <x v="137"/>
    <s v=" "/>
    <s v=" "/>
    <n v="23"/>
    <n v="233"/>
    <n v="46"/>
    <s v="N/A"/>
    <n v="236"/>
    <n v="-27"/>
    <n v="0.34399999999999997"/>
    <n v="2.3420000000000001"/>
    <n v="0.53200000000000003"/>
    <n v="2.379"/>
    <n v="2.1539999999999999"/>
    <n v="2.0649999999999999"/>
    <n v="1.1040000000000001"/>
    <n v="0.128"/>
    <n v="0.80200000000000005"/>
    <n v="61.37"/>
    <s v="Catch-up"/>
    <n v="0.42"/>
    <n v="0.90700000000000003"/>
    <n v="0.98599999999999999"/>
    <n v="0.93400000000000005"/>
    <n v="0.96199999999999997"/>
    <d v="2025-06-16T18:58:57"/>
    <s v="PJR_ASF"/>
  </r>
  <r>
    <x v="138"/>
    <x v="0"/>
    <n v="1816"/>
    <x v="274"/>
    <x v="138"/>
    <n v="586"/>
    <n v="586"/>
    <n v="65"/>
    <n v="521"/>
    <n v="43"/>
    <n v="543"/>
    <n v="395"/>
    <n v="148"/>
    <n v="3.7999999999999999E-2"/>
    <n v="0.35299999999999998"/>
    <n v="5.8000000000000003E-2"/>
    <n v="0.28399999999999997"/>
    <n v="0.33300000000000002"/>
    <n v="0.36199999999999999"/>
    <n v="0.85299999999999998"/>
    <n v="9.7000000000000003E-2"/>
    <n v="0.85199999999999998"/>
    <n v="521.12699999999995"/>
    <s v="Scale-up"/>
    <n v="3.5209999999999999"/>
    <n v="0.95599999999999996"/>
    <n v="0.96199999999999997"/>
    <n v="0.84499999999999997"/>
    <n v="0.93899999999999995"/>
    <d v="2025-06-16T18:59:16"/>
    <s v="PJR_ASF"/>
  </r>
  <r>
    <x v="138"/>
    <x v="1"/>
    <n v="99"/>
    <x v="275"/>
    <x v="138"/>
    <s v=" "/>
    <s v=" "/>
    <n v="1"/>
    <n v="6"/>
    <n v="1"/>
    <s v="N/A"/>
    <n v="2"/>
    <n v="2"/>
    <s v="NaN"/>
    <n v="3.6999999999999998E-2"/>
    <s v="NaN"/>
    <n v="3.2000000000000001E-2"/>
    <n v="0"/>
    <n v="0.03"/>
    <s v="NaN"/>
    <s v="NaN"/>
    <s v="NaN"/>
    <s v="NaN"/>
    <s v="Scale-up"/>
    <n v="31.25"/>
    <s v="NaN"/>
    <n v="0.88100000000000001"/>
    <s v="NaN"/>
    <n v="1"/>
    <d v="2025-06-16T18:59:16"/>
    <s v="PJR_ASF"/>
  </r>
  <r>
    <x v="139"/>
    <x v="0"/>
    <n v="2635"/>
    <x v="276"/>
    <x v="139"/>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6T18:59:36"/>
    <s v="PJR_ASF"/>
  </r>
  <r>
    <x v="139"/>
    <x v="1"/>
    <n v="5"/>
    <x v="277"/>
    <x v="139"/>
    <s v=" "/>
    <s v=" "/>
    <n v="1"/>
    <n v="1"/>
    <n v="1"/>
    <s v="N/A"/>
    <n v="1"/>
    <n v="-1"/>
    <s v="NaN"/>
    <s v="NaN"/>
    <s v="NaN"/>
    <s v="NaN"/>
    <n v="0"/>
    <n v="-0.16700000000000001"/>
    <s v="NaN"/>
    <s v="NaN"/>
    <s v="NaN"/>
    <s v="NaN"/>
    <s v="Scale-up"/>
    <s v="NaN"/>
    <s v="NaN"/>
    <s v="NaN"/>
    <s v="NaN"/>
    <s v="NaN"/>
    <d v="2025-06-16T18:59:36"/>
    <s v="PJR_ASF"/>
  </r>
  <r>
    <x v="140"/>
    <x v="0"/>
    <n v="2606"/>
    <x v="278"/>
    <x v="140"/>
    <n v="221"/>
    <n v="221"/>
    <n v="64"/>
    <n v="157"/>
    <n v="16"/>
    <n v="205"/>
    <n v="176"/>
    <n v="29"/>
    <n v="3.2000000000000001E-2"/>
    <n v="7.0000000000000007E-2"/>
    <n v="8.0000000000000002E-3"/>
    <n v="8.5999999999999993E-2"/>
    <n v="9.4E-2"/>
    <n v="9.1999999999999998E-2"/>
    <n v="0.91500000000000004"/>
    <n v="0.314"/>
    <n v="0.92200000000000004"/>
    <n v="337.209"/>
    <s v="Scale-up"/>
    <n v="11.628"/>
    <n v="0.77500000000000002"/>
    <n v="0.95199999999999996"/>
    <n v="0.93100000000000005"/>
    <n v="0.92400000000000004"/>
    <d v="2025-06-16T18:59:55"/>
    <s v="PJR_ASF"/>
  </r>
  <r>
    <x v="140"/>
    <x v="1"/>
    <n v="50"/>
    <x v="279"/>
    <x v="140"/>
    <s v=" "/>
    <s v=" "/>
    <n v="1"/>
    <n v="4"/>
    <n v="1"/>
    <s v="N/A"/>
    <n v="1"/>
    <n v="1"/>
    <s v="NaN"/>
    <n v="4.8000000000000001E-2"/>
    <s v="NaN"/>
    <s v="NaN"/>
    <n v="0"/>
    <n v="4.2000000000000003E-2"/>
    <s v="NaN"/>
    <s v="NaN"/>
    <s v="NaN"/>
    <s v="NaN"/>
    <s v="Scale-up"/>
    <s v="NaN"/>
    <s v="NaN"/>
    <n v="0.89600000000000002"/>
    <s v="NaN"/>
    <s v="NaN"/>
    <d v="2025-06-16T18:59:55"/>
    <s v="PJR_ASF"/>
  </r>
  <r>
    <x v="141"/>
    <x v="0"/>
    <n v="2829"/>
    <x v="280"/>
    <x v="141"/>
    <n v="5116"/>
    <n v="5116"/>
    <n v="503"/>
    <n v="4613"/>
    <n v="914"/>
    <n v="4202"/>
    <n v="2292"/>
    <n v="1910"/>
    <n v="0.24399999999999999"/>
    <n v="2.2770000000000001"/>
    <n v="0.60799999999999998"/>
    <n v="1.5"/>
    <n v="1.913"/>
    <n v="2.0390000000000001"/>
    <n v="0.78400000000000003"/>
    <n v="9.7000000000000003E-2"/>
    <n v="0.75900000000000001"/>
    <n v="1273.3330000000001"/>
    <s v="Scale-up"/>
    <n v="0.66700000000000004"/>
    <n v="0.95199999999999996"/>
    <n v="0.96"/>
    <n v="0.96599999999999997"/>
    <n v="0.97699999999999998"/>
    <d v="2025-06-16T19:00:18"/>
    <s v="PJR_ASF"/>
  </r>
  <r>
    <x v="141"/>
    <x v="1"/>
    <n v="99"/>
    <x v="281"/>
    <x v="141"/>
    <s v=" "/>
    <s v=" "/>
    <n v="11"/>
    <n v="150"/>
    <n v="23"/>
    <s v="N/A"/>
    <n v="67"/>
    <n v="70"/>
    <n v="0.126"/>
    <n v="1.462"/>
    <n v="0.188"/>
    <n v="0.71099999999999997"/>
    <s v="1.4000000000000001"/>
    <n v="1.41"/>
    <n v="0.50800000000000001"/>
    <n v="7.9000000000000001E-2"/>
    <n v="0.88200000000000001"/>
    <n v="2686.357"/>
    <s v="Scale-up"/>
    <n v="1.4059999999999999"/>
    <n v="0.91700000000000004"/>
    <n v="0.98799999999999999"/>
    <n v="0.93500000000000005"/>
    <n v="0.95499999999999996"/>
    <d v="2025-06-16T19:00:22"/>
    <s v="PJR_ASF"/>
  </r>
  <r>
    <x v="142"/>
    <x v="0"/>
    <n v="2401"/>
    <x v="282"/>
    <x v="142"/>
    <n v="195"/>
    <n v="195"/>
    <n v="62"/>
    <n v="133"/>
    <n v="11"/>
    <n v="184"/>
    <n v="152"/>
    <n v="32"/>
    <n v="6.8000000000000005E-2"/>
    <n v="0.123"/>
    <n v="8.9999999999999993E-3"/>
    <n v="0.2"/>
    <n v="0.182"/>
    <n v="0.18"/>
    <n v="1.099"/>
    <n v="0.35599999999999998"/>
    <n v="0.95299999999999996"/>
    <n v="160"/>
    <s v="Catch-up"/>
    <n v="5"/>
    <n v="0.86899999999999999"/>
    <n v="0.73699999999999999"/>
    <n v="0.93500000000000005"/>
    <n v="0.83099999999999996"/>
    <d v="2025-06-16T19:00:42"/>
    <s v="PJR_ASF"/>
  </r>
  <r>
    <x v="142"/>
    <x v="1"/>
    <n v="95"/>
    <x v="283"/>
    <x v="142"/>
    <s v=" "/>
    <s v=" "/>
    <n v="1"/>
    <n v="1"/>
    <n v="1"/>
    <s v="N/A"/>
    <n v="2"/>
    <n v="1"/>
    <s v="NaN"/>
    <s v="NaN"/>
    <s v="NaN"/>
    <s v="NaN"/>
    <n v="0"/>
    <n v="2.4E-2"/>
    <s v="NaN"/>
    <s v="NaN"/>
    <s v="NaN"/>
    <s v="NaN"/>
    <s v="Catch-up"/>
    <s v="NaN"/>
    <s v="NaN"/>
    <s v="NaN"/>
    <s v="NaN"/>
    <s v="NaN"/>
    <d v="2025-06-16T19:00:42"/>
    <s v="PJR_ASF"/>
  </r>
  <r>
    <x v="143"/>
    <x v="0"/>
    <n v="1613"/>
    <x v="284"/>
    <x v="143"/>
    <n v="36"/>
    <n v="36"/>
    <n v="15"/>
    <n v="21"/>
    <n v="1"/>
    <n v="35"/>
    <n v="22"/>
    <n v="13"/>
    <n v="1.4999999999999999E-2"/>
    <n v="1.6E-2"/>
    <n v="0"/>
    <n v="4.2000000000000003E-2"/>
    <n v="3.1E-2"/>
    <n v="2.7E-2"/>
    <n v="1.355"/>
    <n v="0.48399999999999999"/>
    <n v="1"/>
    <n v="309.524"/>
    <s v="Catch-up"/>
    <n v="23.81"/>
    <n v="0.88400000000000001"/>
    <n v="0.73599999999999999"/>
    <n v="0"/>
    <n v="0.80800000000000005"/>
    <d v="2025-06-16T19:00:59"/>
    <s v="PJR_ASF"/>
  </r>
  <r>
    <x v="143"/>
    <x v="1"/>
    <n v="0"/>
    <x v="285"/>
    <x v="143"/>
    <s v=" "/>
    <s v=" "/>
    <n v="1"/>
    <n v="1"/>
    <n v="1"/>
    <s v="N/A"/>
    <n v="1"/>
    <n v="0"/>
    <s v="NaN"/>
    <s v="NaN"/>
    <s v="NaN"/>
    <s v="NaN"/>
    <n v="0"/>
    <s v="NaN"/>
    <s v="NaN"/>
    <s v="NaN"/>
    <s v="NaN"/>
    <s v="NaN"/>
    <s v="Catch-up"/>
    <s v="NaN"/>
    <s v="NaN"/>
    <s v="NaN"/>
    <s v="NaN"/>
    <s v="NaN"/>
    <d v="2025-06-16T19:00:59"/>
    <s v="PJR_ASF"/>
  </r>
  <r>
    <x v="144"/>
    <x v="0"/>
    <n v="2996"/>
    <x v="286"/>
    <x v="144"/>
    <n v="67"/>
    <n v="67"/>
    <n v="15"/>
    <n v="52"/>
    <n v="7"/>
    <n v="60"/>
    <n v="20"/>
    <n v="40"/>
    <n v="4.0000000000000001E-3"/>
    <n v="1.9E-2"/>
    <n v="4.0000000000000001E-3"/>
    <n v="1.2E-2"/>
    <n v="1.9E-2"/>
    <n v="2.1000000000000001E-2"/>
    <n v="0.63200000000000001"/>
    <n v="0.17399999999999999"/>
    <n v="0.82599999999999996"/>
    <n v="3333.3330000000001"/>
    <s v="Scale-up"/>
    <n v="83.332999999999998"/>
    <n v="0.91900000000000004"/>
    <n v="0.92700000000000005"/>
    <n v="0.63200000000000001"/>
    <n v="0.65600000000000003"/>
    <d v="2025-06-16T19:01:16"/>
    <s v="PJR_ASF"/>
  </r>
  <r>
    <x v="144"/>
    <x v="1"/>
    <n v="34"/>
    <x v="287"/>
    <x v="144"/>
    <s v=" "/>
    <s v=" "/>
    <n v="1"/>
    <n v="3"/>
    <n v="1"/>
    <s v="N/A"/>
    <n v="1"/>
    <n v="2"/>
    <s v="NaN"/>
    <n v="4.3999999999999997E-2"/>
    <s v="NaN"/>
    <s v="NaN"/>
    <n v="0"/>
    <n v="4.3999999999999997E-2"/>
    <s v="NaN"/>
    <s v="NaN"/>
    <s v="NaN"/>
    <s v="NaN"/>
    <s v="Scale-up"/>
    <s v="NaN"/>
    <s v="NaN"/>
    <n v="0.77100000000000002"/>
    <s v="NaN"/>
    <s v="NaN"/>
    <d v="2025-06-16T19:01:16"/>
    <s v="PJR_ASF"/>
  </r>
  <r>
    <x v="145"/>
    <x v="0"/>
    <n v="1707"/>
    <x v="288"/>
    <x v="145"/>
    <n v="380"/>
    <n v="380"/>
    <n v="12"/>
    <n v="368"/>
    <n v="47"/>
    <n v="333"/>
    <n v="236"/>
    <n v="97"/>
    <n v="8.0000000000000002E-3"/>
    <n v="0.248"/>
    <n v="3.2000000000000001E-2"/>
    <n v="0.17599999999999999"/>
    <n v="0.224"/>
    <n v="0.219"/>
    <n v="0.78600000000000003"/>
    <n v="3.1E-2"/>
    <n v="0.875"/>
    <n v="551.13599999999997"/>
    <s v="Scale-up"/>
    <n v="5.6820000000000004"/>
    <n v="0.55600000000000005"/>
    <n v="0.93100000000000005"/>
    <n v="0.80800000000000005"/>
    <n v="0.90100000000000002"/>
    <d v="2025-06-16T19:01:36"/>
    <s v="PJR_ASF"/>
  </r>
  <r>
    <x v="145"/>
    <x v="1"/>
    <n v="98"/>
    <x v="289"/>
    <x v="145"/>
    <s v=" "/>
    <s v=" "/>
    <n v="1"/>
    <n v="9"/>
    <n v="1"/>
    <s v="N/A"/>
    <n v="1"/>
    <n v="6"/>
    <s v="NaN"/>
    <n v="7.0000000000000007E-2"/>
    <s v="NaN"/>
    <s v="NaN"/>
    <n v="0"/>
    <n v="5.8999999999999997E-2"/>
    <s v="NaN"/>
    <s v="NaN"/>
    <s v="NaN"/>
    <s v="NaN"/>
    <s v="Scale-up"/>
    <s v="NaN"/>
    <s v="NaN"/>
    <n v="0.77800000000000002"/>
    <s v="NaN"/>
    <s v="NaN"/>
    <d v="2025-06-16T19:01:36"/>
    <s v="PJR_ASF"/>
  </r>
  <r>
    <x v="146"/>
    <x v="0"/>
    <n v="1515"/>
    <x v="290"/>
    <x v="146"/>
    <n v="65"/>
    <n v="65"/>
    <n v="23"/>
    <n v="42"/>
    <n v="1"/>
    <n v="64"/>
    <n v="53"/>
    <n v="11"/>
    <n v="1.4E-2"/>
    <n v="4.1000000000000002E-2"/>
    <n v="0"/>
    <n v="0.06"/>
    <n v="5.5E-2"/>
    <n v="5.3999999999999999E-2"/>
    <n v="1.091"/>
    <n v="0.255"/>
    <n v="1"/>
    <n v="183.333"/>
    <s v="Catch-up"/>
    <n v="16.667000000000002"/>
    <n v="0.51400000000000001"/>
    <n v="0.77800000000000002"/>
    <n v="0"/>
    <n v="0.68899999999999995"/>
    <d v="2025-06-16T19:01:55"/>
    <s v="PJR_ASF"/>
  </r>
  <r>
    <x v="146"/>
    <x v="1"/>
    <n v="0"/>
    <x v="291"/>
    <x v="146"/>
    <s v=" "/>
    <s v=" "/>
    <n v="2"/>
    <n v="1"/>
    <n v="1"/>
    <s v="N/A"/>
    <n v="1"/>
    <n v="1"/>
    <n v="1"/>
    <s v="NaN"/>
    <s v="NaN"/>
    <s v="NaN"/>
    <n v="0"/>
    <n v="1.5"/>
    <s v="NaN"/>
    <s v="NaN"/>
    <s v="NaN"/>
    <s v="NaN"/>
    <s v="Catch-up"/>
    <s v="NaN"/>
    <n v="1"/>
    <s v="NaN"/>
    <s v="NaN"/>
    <s v="NaN"/>
    <d v="2025-06-16T19:01:55"/>
    <s v="PJR_ASF"/>
  </r>
  <r>
    <x v="147"/>
    <x v="0"/>
    <n v="990"/>
    <x v="292"/>
    <x v="147"/>
    <n v="177"/>
    <n v="177"/>
    <n v="56"/>
    <n v="121"/>
    <n v="19"/>
    <n v="158"/>
    <n v="135"/>
    <n v="23"/>
    <n v="9.1999999999999998E-2"/>
    <n v="0.156"/>
    <n v="3.6999999999999998E-2"/>
    <n v="0.187"/>
    <n v="0.21099999999999999"/>
    <n v="0.20399999999999999"/>
    <n v="0.88600000000000001"/>
    <n v="0.371"/>
    <n v="0.85099999999999998"/>
    <n v="122.995"/>
    <s v="Scale-up"/>
    <n v="5.3479999999999999"/>
    <n v="0.95299999999999996"/>
    <n v="0.94399999999999995"/>
    <n v="0.86899999999999999"/>
    <n v="0.94"/>
    <d v="2025-06-16T19:02:14"/>
    <s v="PJR_ASF"/>
  </r>
  <r>
    <x v="147"/>
    <x v="1"/>
    <n v="83"/>
    <x v="293"/>
    <x v="147"/>
    <s v=" "/>
    <s v=" "/>
    <n v="1"/>
    <n v="4"/>
    <n v="1"/>
    <s v="N/A"/>
    <n v="2"/>
    <n v="1"/>
    <s v="NaN"/>
    <n v="2.8000000000000001E-2"/>
    <s v="NaN"/>
    <n v="0.16700000000000001"/>
    <n v="0"/>
    <n v="2.8000000000000001E-2"/>
    <s v="NaN"/>
    <s v="NaN"/>
    <s v="NaN"/>
    <s v="NaN"/>
    <s v="Scale-up"/>
    <n v="5.9880000000000004"/>
    <s v="NaN"/>
    <n v="0.88"/>
    <s v="NaN"/>
    <n v="1"/>
    <d v="2025-06-16T19:02:14"/>
    <s v="PJR_ASF"/>
  </r>
  <r>
    <x v="148"/>
    <x v="0"/>
    <n v="797"/>
    <x v="294"/>
    <x v="148"/>
    <n v="31"/>
    <n v="31"/>
    <n v="2"/>
    <n v="29"/>
    <n v="3"/>
    <n v="28"/>
    <n v="25"/>
    <n v="3"/>
    <n v="2E-3"/>
    <n v="2.5000000000000001E-2"/>
    <n v="3.0000000000000001E-3"/>
    <n v="2.1999999999999999E-2"/>
    <n v="2.4E-2"/>
    <n v="2.3E-2"/>
    <n v="0.91700000000000004"/>
    <n v="7.3999999999999996E-2"/>
    <n v="0.88900000000000001"/>
    <n v="136.364"/>
    <s v="Scale-up"/>
    <n v="45.454999999999998"/>
    <n v="1"/>
    <n v="0.77700000000000002"/>
    <n v="0.83599999999999997"/>
    <n v="0.78300000000000003"/>
    <d v="2025-06-16T19:02:33"/>
    <s v="PJR_ASF"/>
  </r>
  <r>
    <x v="148"/>
    <x v="1"/>
    <n v="53"/>
    <x v="295"/>
    <x v="148"/>
    <s v=" "/>
    <s v=" "/>
    <n v="1"/>
    <n v="7"/>
    <n v="1"/>
    <s v="N/A"/>
    <n v="5"/>
    <n v="0"/>
    <s v="NaN"/>
    <n v="8.8999999999999996E-2"/>
    <s v="NaN"/>
    <n v="6.8000000000000005E-2"/>
    <n v="0"/>
    <n v="7.3999999999999996E-2"/>
    <s v="NaN"/>
    <s v="NaN"/>
    <s v="NaN"/>
    <s v="NaN"/>
    <s v="Scale-up"/>
    <n v="14.706"/>
    <s v="NaN"/>
    <n v="0.89900000000000002"/>
    <s v="NaN"/>
    <n v="0.5"/>
    <d v="2025-06-16T19:02:33"/>
    <s v="PJR_ASF"/>
  </r>
  <r>
    <x v="149"/>
    <x v="0"/>
    <n v="4305"/>
    <x v="296"/>
    <x v="149"/>
    <n v="512"/>
    <n v="512"/>
    <n v="35"/>
    <n v="477"/>
    <n v="172"/>
    <n v="340"/>
    <n v="313"/>
    <n v="27"/>
    <n v="1.7999999999999999E-2"/>
    <n v="0.125"/>
    <n v="6.6000000000000003E-2"/>
    <n v="0.11899999999999999"/>
    <n v="7.6999999999999999E-2"/>
    <n v="8.4000000000000005E-2"/>
    <n v="1.5449999999999999"/>
    <n v="0.126"/>
    <n v="0.53800000000000003"/>
    <n v="226.89099999999999"/>
    <s v="Catch-up"/>
    <n v="8.4030000000000005"/>
    <n v="0.93300000000000005"/>
    <n v="0.99"/>
    <n v="0.98"/>
    <n v="0.95899999999999996"/>
    <d v="2025-06-16T19:02:52"/>
    <s v="PJR_ASF"/>
  </r>
  <r>
    <x v="149"/>
    <x v="1"/>
    <n v="95"/>
    <x v="297"/>
    <x v="149"/>
    <s v=" "/>
    <s v=" "/>
    <n v="1"/>
    <n v="5"/>
    <n v="1"/>
    <s v="N/A"/>
    <n v="6"/>
    <n v="-2"/>
    <s v="NaN"/>
    <n v="4.4999999999999998E-2"/>
    <s v="NaN"/>
    <s v="NaN"/>
    <n v="0"/>
    <n v="3.5000000000000003E-2"/>
    <s v="NaN"/>
    <s v="NaN"/>
    <s v="NaN"/>
    <s v="NaN"/>
    <s v="Catch-up"/>
    <s v="NaN"/>
    <s v="NaN"/>
    <n v="0.91100000000000003"/>
    <s v="NaN"/>
    <s v="NaN"/>
    <d v="2025-06-16T19:02:52"/>
    <s v="PJR_ASF"/>
  </r>
  <r>
    <x v="150"/>
    <x v="0"/>
    <n v="824"/>
    <x v="298"/>
    <x v="150"/>
    <n v="155"/>
    <n v="155"/>
    <n v="15"/>
    <n v="140"/>
    <n v="31"/>
    <n v="124"/>
    <n v="94"/>
    <n v="30"/>
    <n v="1.4E-2"/>
    <n v="0.19"/>
    <n v="4.2999999999999997E-2"/>
    <n v="0.115"/>
    <n v="0.161"/>
    <n v="0.16"/>
    <n v="0.71399999999999997"/>
    <n v="6.9000000000000006E-2"/>
    <n v="0.78900000000000003"/>
    <n v="260.87"/>
    <s v="Scale-up"/>
    <n v="8.6959999999999997"/>
    <n v="0.95099999999999996"/>
    <n v="0.97899999999999998"/>
    <n v="0.85299999999999998"/>
    <n v="0.95099999999999996"/>
    <d v="2025-06-16T19:03:12"/>
    <s v="PJR_ASF"/>
  </r>
  <r>
    <x v="150"/>
    <x v="1"/>
    <n v="99"/>
    <x v="299"/>
    <x v="150"/>
    <s v=" "/>
    <s v=" "/>
    <n v="3"/>
    <n v="11"/>
    <n v="11"/>
    <s v="N/A"/>
    <n v="16"/>
    <n v="-12"/>
    <n v="7.4999999999999997E-2"/>
    <n v="0.10100000000000001"/>
    <n v="0.436"/>
    <n v="0.18"/>
    <n v="-0.26"/>
    <n v="-1.9E-2"/>
    <n v="-0.69199999999999995"/>
    <n v="0.42599999999999999"/>
    <n v="-1.4770000000000001"/>
    <n v="166.667"/>
    <s v="Scale-up"/>
    <n v="5.556"/>
    <n v="0.75"/>
    <n v="0.97499999999999998"/>
    <n v="0.60199999999999998"/>
    <n v="0.65700000000000003"/>
    <d v="2025-06-16T19:03:16"/>
    <s v="PJR_ASF"/>
  </r>
  <r>
    <x v="151"/>
    <x v="0"/>
    <n v="3692"/>
    <x v="300"/>
    <x v="151"/>
    <n v="30"/>
    <n v="30"/>
    <n v="1"/>
    <n v="29"/>
    <n v="4"/>
    <n v="26"/>
    <n v="20"/>
    <n v="6"/>
    <n v="0"/>
    <n v="1.2999999999999999E-2"/>
    <n v="1E-3"/>
    <n v="0.04"/>
    <n v="1.2E-2"/>
    <n v="8.0000000000000002E-3"/>
    <n v="3.3330000000000002"/>
    <n v="0"/>
    <n v="0.92300000000000004"/>
    <n v="150"/>
    <s v="Catch-up"/>
    <n v="25"/>
    <n v="0"/>
    <n v="0.97199999999999998"/>
    <n v="0.68700000000000006"/>
    <n v="0.76300000000000001"/>
    <d v="2025-06-16T19:03:36"/>
    <s v="PJR_ASF"/>
  </r>
  <r>
    <x v="151"/>
    <x v="1"/>
    <n v="0"/>
    <x v="301"/>
    <x v="151"/>
    <s v=" "/>
    <s v=" "/>
    <n v="1"/>
    <n v="1"/>
    <n v="1"/>
    <s v="N/A"/>
    <n v="1"/>
    <n v="-1"/>
    <s v="NaN"/>
    <s v="NaN"/>
    <s v="NaN"/>
    <s v="NaN"/>
    <n v="0"/>
    <s v="NaN"/>
    <s v="NaN"/>
    <s v="NaN"/>
    <s v="NaN"/>
    <s v="NaN"/>
    <s v="Catch-up"/>
    <s v="NaN"/>
    <s v="NaN"/>
    <s v="NaN"/>
    <s v="NaN"/>
    <s v="NaN"/>
    <d v="2025-06-16T19:03:36"/>
    <s v="PJR_ASF"/>
  </r>
  <r>
    <x v="152"/>
    <x v="0"/>
    <n v="1397"/>
    <x v="302"/>
    <x v="152"/>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6T19:03:54"/>
    <s v="PJR_ASF"/>
  </r>
  <r>
    <x v="152"/>
    <x v="1"/>
    <n v="0"/>
    <x v="303"/>
    <x v="152"/>
    <s v=" "/>
    <s v=" "/>
    <n v="1"/>
    <n v="1"/>
    <n v="1"/>
    <s v="N/A"/>
    <n v="1"/>
    <n v="0"/>
    <s v="NaN"/>
    <s v="NaN"/>
    <s v="NaN"/>
    <s v="NaN"/>
    <n v="0"/>
    <s v="NaN"/>
    <s v="NaN"/>
    <s v="NaN"/>
    <s v="NaN"/>
    <s v="NaN"/>
    <s v="Scale-up"/>
    <s v="NaN"/>
    <s v="NaN"/>
    <s v="NaN"/>
    <s v="NaN"/>
    <s v="NaN"/>
    <d v="2025-06-16T19:03:54"/>
    <s v="PJR_ASF"/>
  </r>
  <r>
    <x v="153"/>
    <x v="0"/>
    <n v="129"/>
    <x v="304"/>
    <x v="153"/>
    <n v="32"/>
    <n v="32"/>
    <n v="10"/>
    <n v="22"/>
    <n v="3"/>
    <n v="29"/>
    <n v="8"/>
    <n v="21"/>
    <n v="0.28100000000000003"/>
    <n v="0.13300000000000001"/>
    <n v="6.2E-2"/>
    <n v="4.8000000000000001E-2"/>
    <n v="0.35199999999999998"/>
    <n v="0.191"/>
    <n v="0.13600000000000001"/>
    <n v="0.67900000000000005"/>
    <n v="0.85"/>
    <n v="437.5"/>
    <s v="Scale-up"/>
    <n v="20.832999999999998"/>
    <n v="0.38200000000000001"/>
    <n v="0.72099999999999997"/>
    <n v="0.75"/>
    <n v="0.91800000000000004"/>
    <d v="2025-06-16T19:04:14"/>
    <s v="PJR_ASF"/>
  </r>
  <r>
    <x v="153"/>
    <x v="1"/>
    <n v="98"/>
    <x v="305"/>
    <x v="153"/>
    <s v=" "/>
    <s v=" "/>
    <n v="1"/>
    <n v="7"/>
    <n v="1"/>
    <s v="N/A"/>
    <n v="4"/>
    <n v="3"/>
    <s v="NaN"/>
    <n v="5.0999999999999997E-2"/>
    <s v="NaN"/>
    <n v="3.2000000000000001E-2"/>
    <n v="0"/>
    <n v="5.6000000000000001E-2"/>
    <s v="NaN"/>
    <s v="NaN"/>
    <s v="NaN"/>
    <s v="NaN"/>
    <s v="Scale-up"/>
    <n v="31.25"/>
    <s v="NaN"/>
    <n v="0.92100000000000004"/>
    <s v="NaN"/>
    <n v="0.95399999999999996"/>
    <d v="2025-06-16T19:04:14"/>
    <s v="PJR_ASF"/>
  </r>
  <r>
    <x v="154"/>
    <x v="0"/>
    <n v="2144"/>
    <x v="306"/>
    <x v="154"/>
    <n v="1356"/>
    <n v="1356"/>
    <n v="276"/>
    <n v="1080"/>
    <n v="306"/>
    <n v="1050"/>
    <n v="983"/>
    <n v="67"/>
    <n v="0.13400000000000001"/>
    <n v="0.59799999999999998"/>
    <n v="0.186"/>
    <n v="0.52500000000000002"/>
    <n v="0.54600000000000004"/>
    <n v="0.55000000000000004"/>
    <n v="0.96199999999999997"/>
    <n v="0.183"/>
    <n v="0.746"/>
    <n v="127.619"/>
    <s v="Scale-up"/>
    <n v="1.905"/>
    <n v="0.97299999999999998"/>
    <n v="0.98"/>
    <n v="0.98099999999999998"/>
    <n v="0.98"/>
    <d v="2025-06-16T19:04:34"/>
    <s v="PJR_ASF"/>
  </r>
  <r>
    <x v="154"/>
    <x v="1"/>
    <n v="99"/>
    <x v="307"/>
    <x v="154"/>
    <s v=" "/>
    <s v=" "/>
    <n v="8"/>
    <n v="40"/>
    <n v="16"/>
    <s v="N/A"/>
    <n v="48"/>
    <n v="-17"/>
    <n v="7.8E-2"/>
    <n v="0.33100000000000002"/>
    <n v="0.13100000000000001"/>
    <n v="0.433"/>
    <n v="0.27800000000000002"/>
    <n v="0.28299999999999997"/>
    <n v="1.5580000000000001"/>
    <n v="0.191"/>
    <n v="0.68"/>
    <n v="154.73400000000001"/>
    <s v="Catch-up"/>
    <n v="2.3090000000000002"/>
    <n v="0.80500000000000005"/>
    <n v="0.96"/>
    <n v="0.89800000000000002"/>
    <n v="0.91"/>
    <d v="2025-06-16T19:04:38"/>
    <s v="PJR_ASF"/>
  </r>
  <r>
    <x v="155"/>
    <x v="0"/>
    <n v="1894"/>
    <x v="308"/>
    <x v="155"/>
    <n v="193"/>
    <n v="193"/>
    <n v="65"/>
    <n v="128"/>
    <n v="9"/>
    <n v="184"/>
    <n v="166"/>
    <n v="18"/>
    <n v="4.3999999999999997E-2"/>
    <n v="9.6000000000000002E-2"/>
    <n v="5.0000000000000001E-3"/>
    <n v="0.11899999999999999"/>
    <n v="0.13500000000000001"/>
    <n v="0.13"/>
    <n v="0.88100000000000001"/>
    <n v="0.314"/>
    <n v="0.96399999999999997"/>
    <n v="151.261"/>
    <s v="Scale-up"/>
    <n v="8.4030000000000005"/>
    <n v="0.95299999999999996"/>
    <n v="0.94799999999999995"/>
    <n v="0.88100000000000001"/>
    <n v="0.96599999999999997"/>
    <d v="2025-06-16T19:04:58"/>
    <s v="PJR_ASF"/>
  </r>
  <r>
    <x v="155"/>
    <x v="1"/>
    <n v="53"/>
    <x v="309"/>
    <x v="155"/>
    <s v=" "/>
    <s v=" "/>
    <n v="1"/>
    <n v="1"/>
    <n v="1"/>
    <s v="N/A"/>
    <n v="3"/>
    <n v="-1"/>
    <s v="NaN"/>
    <s v="NaN"/>
    <s v="NaN"/>
    <n v="0.5"/>
    <n v="0"/>
    <s v="NaN"/>
    <s v="NaN"/>
    <s v="NaN"/>
    <s v="NaN"/>
    <s v="NaN"/>
    <s v="Scale-up"/>
    <n v="2"/>
    <s v="NaN"/>
    <s v="NaN"/>
    <s v="NaN"/>
    <n v="0.75"/>
    <d v="2025-06-16T19:04:58"/>
    <s v="PJR_ASF"/>
  </r>
  <r>
    <x v="156"/>
    <x v="0"/>
    <n v="1927"/>
    <x v="310"/>
    <x v="156"/>
    <n v="5583"/>
    <n v="5583"/>
    <n v="863"/>
    <n v="4720"/>
    <n v="664"/>
    <n v="4919"/>
    <n v="3032"/>
    <n v="1887"/>
    <n v="0.42599999999999999"/>
    <n v="2.343"/>
    <n v="0.35799999999999998"/>
    <n v="1.484"/>
    <n v="2.411"/>
    <n v="2.4089999999999998"/>
    <n v="0.61599999999999999"/>
    <n v="0.154"/>
    <n v="0.871"/>
    <n v="1271.5630000000001"/>
    <s v="Scale-up"/>
    <n v="0.67400000000000004"/>
    <n v="0.98899999999999999"/>
    <n v="0.96599999999999997"/>
    <n v="0.97099999999999997"/>
    <n v="0.97099999999999997"/>
    <d v="2025-06-16T19:05:20"/>
    <s v="PJR_ASF"/>
  </r>
  <r>
    <x v="156"/>
    <x v="1"/>
    <n v="100"/>
    <x v="311"/>
    <x v="156"/>
    <s v=" "/>
    <s v=" "/>
    <n v="64"/>
    <n v="622"/>
    <n v="81"/>
    <s v="N/A"/>
    <n v="446"/>
    <n v="158"/>
    <n v="0.65600000000000003"/>
    <n v="6.3719999999999999"/>
    <n v="0.80100000000000005"/>
    <n v="4.6959999999999997"/>
    <s v="6.226999999999999"/>
    <n v="6.23"/>
    <n v="0.754"/>
    <n v="9.2999999999999999E-2"/>
    <n v="0.88600000000000001"/>
    <n v="401.83100000000002"/>
    <s v="Scale-up"/>
    <n v="0.21299999999999999"/>
    <n v="0.98699999999999999"/>
    <n v="0.99099999999999999"/>
    <n v="0.995"/>
    <n v="0.98799999999999999"/>
    <d v="2025-06-16T19:05:25"/>
    <s v="PJR_ASF"/>
  </r>
  <r>
    <x v="157"/>
    <x v="0"/>
    <n v="2812"/>
    <x v="312"/>
    <x v="157"/>
    <n v="521"/>
    <n v="521"/>
    <n v="59"/>
    <n v="462"/>
    <n v="127"/>
    <n v="394"/>
    <n v="357"/>
    <n v="37"/>
    <n v="2.3E-2"/>
    <n v="0.20599999999999999"/>
    <n v="6.2E-2"/>
    <n v="0.17100000000000001"/>
    <n v="0.16700000000000001"/>
    <n v="0.17199999999999999"/>
    <n v="1.024"/>
    <n v="0.1"/>
    <n v="0.72899999999999998"/>
    <n v="216.374"/>
    <s v="Catch-up"/>
    <n v="5.8479999999999999"/>
    <n v="0.81799999999999995"/>
    <n v="0.93700000000000006"/>
    <n v="0.96499999999999997"/>
    <n v="0.93300000000000005"/>
    <d v="2025-06-16T19:05:45"/>
    <s v="PJR_ASF"/>
  </r>
  <r>
    <x v="157"/>
    <x v="1"/>
    <n v="64"/>
    <x v="313"/>
    <x v="157"/>
    <s v=" "/>
    <s v=" "/>
    <n v="1"/>
    <n v="7"/>
    <n v="1"/>
    <s v="N/A"/>
    <n v="1"/>
    <n v="5"/>
    <s v="NaN"/>
    <n v="0.08"/>
    <s v="NaN"/>
    <s v="NaN"/>
    <n v="0"/>
    <n v="6.4000000000000001E-2"/>
    <s v="NaN"/>
    <s v="NaN"/>
    <s v="NaN"/>
    <s v="NaN"/>
    <s v="Catch-up"/>
    <s v="NaN"/>
    <s v="NaN"/>
    <n v="0.84699999999999998"/>
    <s v="NaN"/>
    <s v="NaN"/>
    <d v="2025-06-16T19:05:45"/>
    <s v="PJR_ASF"/>
  </r>
  <r>
    <x v="158"/>
    <x v="0"/>
    <n v="3090"/>
    <x v="314"/>
    <x v="158"/>
    <n v="75"/>
    <n v="75"/>
    <n v="40"/>
    <n v="35"/>
    <n v="5"/>
    <n v="70"/>
    <n v="55"/>
    <n v="15"/>
    <n v="1.7999999999999999E-2"/>
    <n v="1.6E-2"/>
    <n v="2E-3"/>
    <n v="2.5999999999999999E-2"/>
    <n v="3.2000000000000001E-2"/>
    <n v="3.1E-2"/>
    <n v="0.81200000000000006"/>
    <n v="0.52900000000000003"/>
    <n v="0.94099999999999995"/>
    <n v="576.923"/>
    <s v="Scale-up"/>
    <n v="38.462000000000003"/>
    <n v="0.92500000000000004"/>
    <n v="0.95899999999999996"/>
    <n v="0.83299999999999996"/>
    <n v="0.96799999999999997"/>
    <d v="2025-06-16T19:06:03"/>
    <s v="PJR_ASF"/>
  </r>
  <r>
    <x v="158"/>
    <x v="1"/>
    <n v="56"/>
    <x v="315"/>
    <x v="158"/>
    <s v=" "/>
    <s v=" "/>
    <n v="1"/>
    <n v="2"/>
    <n v="1"/>
    <s v="N/A"/>
    <n v="1"/>
    <n v="1"/>
    <s v="NaN"/>
    <n v="1.7999999999999999E-2"/>
    <s v="NaN"/>
    <s v="NaN"/>
    <n v="0"/>
    <n v="1.7999999999999999E-2"/>
    <s v="NaN"/>
    <s v="NaN"/>
    <s v="NaN"/>
    <s v="NaN"/>
    <s v="Scale-up"/>
    <s v="NaN"/>
    <s v="NaN"/>
    <n v="1"/>
    <s v="NaN"/>
    <s v="NaN"/>
    <d v="2025-06-16T19:06:03"/>
    <s v="PJR_ASF"/>
  </r>
  <r>
    <x v="159"/>
    <x v="0"/>
    <n v="2002"/>
    <x v="316"/>
    <x v="159"/>
    <n v="183"/>
    <n v="183"/>
    <n v="19"/>
    <n v="164"/>
    <n v="28"/>
    <n v="155"/>
    <n v="79"/>
    <n v="76"/>
    <n v="0.01"/>
    <n v="7.0000000000000007E-2"/>
    <n v="1.4E-2"/>
    <n v="3.5999999999999997E-2"/>
    <n v="6.6000000000000003E-2"/>
    <n v="6.5000000000000002E-2"/>
    <n v="0.54500000000000004"/>
    <n v="0.125"/>
    <n v="0.82499999999999996"/>
    <n v="2111.1109999999999"/>
    <s v="Scale-up"/>
    <n v="27.777999999999999"/>
    <n v="0.95399999999999996"/>
    <n v="0.97399999999999998"/>
    <n v="0.97499999999999998"/>
    <n v="0.97"/>
    <d v="2025-06-16T19:06:21"/>
    <s v="PJR_ASF"/>
  </r>
  <r>
    <x v="159"/>
    <x v="1"/>
    <n v="89"/>
    <x v="317"/>
    <x v="159"/>
    <s v=" "/>
    <s v=" "/>
    <n v="1"/>
    <n v="9"/>
    <n v="2"/>
    <s v="N/A"/>
    <n v="3"/>
    <n v="5"/>
    <s v="NaN"/>
    <n v="0.1"/>
    <n v="0.03"/>
    <n v="2.4E-2"/>
    <n v="7.0000000000000007E-2"/>
    <n v="7.5999999999999998E-2"/>
    <s v="NaN"/>
    <s v="NaN"/>
    <s v="NaN"/>
    <s v="NaN"/>
    <s v="Scale-up"/>
    <n v="41.667000000000002"/>
    <s v="NaN"/>
    <n v="0.93100000000000005"/>
    <n v="1"/>
    <n v="0.80600000000000005"/>
    <d v="2025-06-16T19:06:21"/>
    <s v="PJR_ASF"/>
  </r>
  <r>
    <x v="160"/>
    <x v="0"/>
    <n v="3396"/>
    <x v="318"/>
    <x v="160"/>
    <n v="416"/>
    <n v="416"/>
    <n v="16"/>
    <n v="400"/>
    <n v="57"/>
    <n v="359"/>
    <n v="249"/>
    <n v="110"/>
    <n v="5.0000000000000001E-3"/>
    <n v="0.13600000000000001"/>
    <n v="2.5000000000000001E-2"/>
    <n v="9.2999999999999999E-2"/>
    <n v="0.11600000000000001"/>
    <n v="0.11700000000000001"/>
    <n v="0.80200000000000005"/>
    <n v="3.5000000000000003E-2"/>
    <n v="0.82299999999999995"/>
    <n v="1182.796"/>
    <s v="Scale-up"/>
    <n v="10.753"/>
    <n v="0.84599999999999997"/>
    <n v="0.93600000000000005"/>
    <n v="0.78"/>
    <n v="0.80400000000000005"/>
    <d v="2025-06-16T19:06:41"/>
    <s v="PJR_ASF"/>
  </r>
  <r>
    <x v="160"/>
    <x v="1"/>
    <n v="84"/>
    <x v="319"/>
    <x v="160"/>
    <s v=" "/>
    <s v=" "/>
    <n v="1"/>
    <n v="3"/>
    <n v="1"/>
    <s v="N/A"/>
    <n v="3"/>
    <n v="1"/>
    <s v="NaN"/>
    <n v="1.9E-2"/>
    <s v="NaN"/>
    <s v="NaN"/>
    <n v="0"/>
    <n v="1.9E-2"/>
    <s v="NaN"/>
    <s v="NaN"/>
    <s v="NaN"/>
    <s v="NaN"/>
    <s v="Scale-up"/>
    <s v="NaN"/>
    <s v="NaN"/>
    <n v="0.75900000000000001"/>
    <s v="NaN"/>
    <s v="NaN"/>
    <d v="2025-06-16T19:06:41"/>
    <s v="PJR_ASF"/>
  </r>
  <r>
    <x v="161"/>
    <x v="0"/>
    <n v="3208"/>
    <x v="320"/>
    <x v="161"/>
    <n v="410"/>
    <n v="410"/>
    <n v="85"/>
    <n v="325"/>
    <n v="137"/>
    <n v="273"/>
    <n v="168"/>
    <n v="105"/>
    <n v="2.7E-2"/>
    <n v="9.4E-2"/>
    <n v="3.9E-2"/>
    <n v="4.2000000000000003E-2"/>
    <n v="8.2000000000000003E-2"/>
    <n v="8.3000000000000004E-2"/>
    <n v="0.51200000000000001"/>
    <n v="0.223"/>
    <n v="0.67800000000000005"/>
    <n v="2500"/>
    <s v="Scale-up"/>
    <n v="23.81"/>
    <n v="0.99"/>
    <n v="0.997"/>
    <n v="0.92200000000000004"/>
    <n v="0.95499999999999996"/>
    <d v="2025-06-16T19:07:01"/>
    <s v="PJR_ASF"/>
  </r>
  <r>
    <x v="161"/>
    <x v="1"/>
    <n v="96"/>
    <x v="321"/>
    <x v="161"/>
    <s v=" "/>
    <s v=" "/>
    <n v="1"/>
    <n v="22"/>
    <n v="8"/>
    <s v="N/A"/>
    <n v="11"/>
    <n v="5"/>
    <s v="NaN"/>
    <n v="0.252"/>
    <n v="0.114"/>
    <n v="0.12"/>
    <n v="0.13800000000000001"/>
    <n v="0.151"/>
    <s v="NaN"/>
    <s v="NaN"/>
    <s v="NaN"/>
    <s v="NaN"/>
    <s v="Scale-up"/>
    <n v="8.3330000000000002"/>
    <s v="NaN"/>
    <n v="0.95199999999999996"/>
    <n v="0.76400000000000001"/>
    <n v="0.81699999999999995"/>
    <d v="2025-06-16T19:07:01"/>
    <s v="PJR_ASF"/>
  </r>
  <r>
    <x v="162"/>
    <x v="0"/>
    <n v="1458"/>
    <x v="322"/>
    <x v="162"/>
    <n v="461"/>
    <n v="461"/>
    <n v="97"/>
    <n v="364"/>
    <n v="28"/>
    <n v="433"/>
    <n v="351"/>
    <n v="82"/>
    <n v="6.0999999999999999E-2"/>
    <n v="0.25900000000000001"/>
    <n v="1.7000000000000001E-2"/>
    <n v="0.252"/>
    <n v="0.30299999999999999"/>
    <n v="0.3"/>
    <n v="0.83199999999999996"/>
    <n v="0.191"/>
    <n v="0.94699999999999995"/>
    <n v="325.39699999999999"/>
    <s v="Scale-up"/>
    <n v="3.968"/>
    <n v="0.98"/>
    <n v="0.94699999999999995"/>
    <n v="0.93799999999999994"/>
    <n v="0.96899999999999997"/>
    <d v="2025-06-16T19:07:21"/>
    <s v="PJR_ASF"/>
  </r>
  <r>
    <x v="162"/>
    <x v="1"/>
    <n v="99"/>
    <x v="323"/>
    <x v="162"/>
    <s v=" "/>
    <s v=" "/>
    <n v="16"/>
    <n v="55"/>
    <n v="8"/>
    <s v="N/A"/>
    <n v="51"/>
    <n v="11"/>
    <n v="0.17399999999999999"/>
    <n v="0.52900000000000003"/>
    <n v="7.2999999999999995E-2"/>
    <n v="0.56200000000000006"/>
    <s v="0.6300000000000001"/>
    <n v="0.63200000000000001"/>
    <n v="0.89200000000000002"/>
    <n v="0.248"/>
    <n v="0.89600000000000002"/>
    <n v="145.90700000000001"/>
    <s v="Scale-up"/>
    <n v="1.7789999999999999"/>
    <n v="0.94399999999999995"/>
    <n v="0.97199999999999998"/>
    <n v="0.95199999999999996"/>
    <n v="0.97799999999999998"/>
    <d v="2025-06-16T19:07:25"/>
    <s v="PJR_ASF"/>
  </r>
  <r>
    <x v="163"/>
    <x v="0"/>
    <n v="877"/>
    <x v="324"/>
    <x v="163"/>
    <n v="1101"/>
    <n v="1101"/>
    <n v="135"/>
    <n v="966"/>
    <n v="96"/>
    <n v="1005"/>
    <n v="661"/>
    <n v="392"/>
    <n v="0.151"/>
    <n v="1.0389999999999999"/>
    <n v="0.11899999999999999"/>
    <n v="0.72299999999999998"/>
    <n v="1.071"/>
    <n v="1.08"/>
    <n v="0.67500000000000004"/>
    <n v="0.127"/>
    <n v="0.9"/>
    <n v="542.18499999999995"/>
    <s v="Scale-up"/>
    <n v="1.383"/>
    <n v="0.98099999999999998"/>
    <n v="0.98199999999999998"/>
    <n v="0.92300000000000004"/>
    <n v="0.97499999999999998"/>
    <d v="2025-06-16T19:07:45"/>
    <s v="PJR_ASF"/>
  </r>
  <r>
    <x v="163"/>
    <x v="1"/>
    <n v="99"/>
    <x v="325"/>
    <x v="163"/>
    <s v=" "/>
    <s v=" "/>
    <n v="10"/>
    <n v="134"/>
    <n v="15"/>
    <s v="N/A"/>
    <n v="77"/>
    <n v="51"/>
    <n v="8.5999999999999993E-2"/>
    <n v="1.2909999999999999"/>
    <n v="0.13500000000000001"/>
    <n v="0.79900000000000004"/>
    <n v="1.242"/>
    <n v="1.248"/>
    <n v="0.64300000000000002"/>
    <n v="6.2E-2"/>
    <n v="0.90200000000000002"/>
    <n v="490.613"/>
    <s v="Scale-up"/>
    <n v="1.252"/>
    <n v="0.91400000000000003"/>
    <n v="0.98399999999999999"/>
    <n v="0.97199999999999998"/>
    <n v="0.98299999999999998"/>
    <d v="2025-06-16T19:07:50"/>
    <s v="PJR_ASF"/>
  </r>
  <r>
    <x v="164"/>
    <x v="0"/>
    <n v="2252"/>
    <x v="326"/>
    <x v="164"/>
    <n v="774"/>
    <n v="774"/>
    <n v="116"/>
    <n v="658"/>
    <n v="166"/>
    <n v="608"/>
    <n v="450"/>
    <n v="158"/>
    <n v="0.05"/>
    <n v="0.28899999999999998"/>
    <n v="7.3999999999999996E-2"/>
    <n v="0.17899999999999999"/>
    <n v="0.26500000000000001"/>
    <n v="0.25800000000000001"/>
    <n v="0.67500000000000004"/>
    <n v="0.14699999999999999"/>
    <n v="0.78200000000000003"/>
    <n v="882.68200000000002"/>
    <s v="Scale-up"/>
    <n v="5.5869999999999997"/>
    <n v="0.75"/>
    <n v="0.77900000000000003"/>
    <n v="0.86599999999999999"/>
    <n v="0.78900000000000003"/>
    <d v="2025-06-16T19:08:10"/>
    <s v="PJR_ASF"/>
  </r>
  <r>
    <x v="164"/>
    <x v="1"/>
    <n v="98"/>
    <x v="327"/>
    <x v="164"/>
    <s v=" "/>
    <s v=" "/>
    <n v="1"/>
    <n v="6"/>
    <n v="1"/>
    <s v="N/A"/>
    <n v="9"/>
    <n v="-3"/>
    <s v="NaN"/>
    <n v="0.10299999999999999"/>
    <s v="NaN"/>
    <n v="6.5000000000000002E-2"/>
    <n v="0"/>
    <n v="8.1000000000000003E-2"/>
    <s v="NaN"/>
    <s v="NaN"/>
    <s v="NaN"/>
    <s v="NaN"/>
    <s v="Scale-up"/>
    <n v="15.385"/>
    <s v="NaN"/>
    <n v="0.92900000000000005"/>
    <s v="NaN"/>
    <n v="0.65800000000000003"/>
    <d v="2025-06-16T19:08:10"/>
    <s v="PJR_ASF"/>
  </r>
  <r>
    <x v="165"/>
    <x v="0"/>
    <n v="3474"/>
    <x v="328"/>
    <x v="165"/>
    <n v="70"/>
    <n v="70"/>
    <n v="30"/>
    <n v="40"/>
    <n v="4"/>
    <n v="66"/>
    <n v="51"/>
    <n v="15"/>
    <n v="0.01"/>
    <n v="1.2E-2"/>
    <n v="1E-3"/>
    <n v="2.1000000000000001E-2"/>
    <n v="2.1000000000000001E-2"/>
    <n v="2.1000000000000001E-2"/>
    <n v="1"/>
    <n v="0.45500000000000002"/>
    <n v="0.95499999999999996"/>
    <n v="714.28599999999994"/>
    <s v="Catch-up"/>
    <n v="47.619"/>
    <n v="0.90100000000000002"/>
    <n v="0.88"/>
    <n v="0.89100000000000001"/>
    <n v="0.89700000000000002"/>
    <d v="2025-06-16T19:08:28"/>
    <s v="PJR_ASF"/>
  </r>
  <r>
    <x v="165"/>
    <x v="1"/>
    <n v="0"/>
    <x v="329"/>
    <x v="165"/>
    <s v=" "/>
    <s v=" "/>
    <n v="1"/>
    <n v="1"/>
    <n v="1"/>
    <s v="N/A"/>
    <n v="1"/>
    <n v="0"/>
    <s v="NaN"/>
    <s v="NaN"/>
    <s v="NaN"/>
    <s v="NaN"/>
    <n v="0"/>
    <s v="NaN"/>
    <s v="NaN"/>
    <s v="NaN"/>
    <s v="NaN"/>
    <s v="NaN"/>
    <s v="Catch-up"/>
    <s v="NaN"/>
    <s v="NaN"/>
    <s v="NaN"/>
    <s v="NaN"/>
    <s v="NaN"/>
    <d v="2025-06-16T19:08:28"/>
    <s v="PJR_ASF"/>
  </r>
  <r>
    <x v="166"/>
    <x v="0"/>
    <n v="3367"/>
    <x v="330"/>
    <x v="166"/>
    <n v="3512"/>
    <n v="3512"/>
    <n v="301"/>
    <n v="3211"/>
    <n v="448"/>
    <n v="3064"/>
    <n v="2568"/>
    <n v="496"/>
    <n v="0.107"/>
    <n v="1.1160000000000001"/>
    <n v="0.16900000000000001"/>
    <n v="0.91900000000000004"/>
    <n v="1.054"/>
    <n v="1.0569999999999999"/>
    <n v="0.872"/>
    <n v="8.6999999999999994E-2"/>
    <n v="0.86199999999999999"/>
    <n v="539.71699999999998"/>
    <s v="Scale-up"/>
    <n v="1.0880000000000001"/>
    <n v="0.96499999999999997"/>
    <n v="0.98599999999999999"/>
    <n v="0.97899999999999998"/>
    <n v="0.98199999999999998"/>
    <d v="2025-06-16T19:08:50"/>
    <s v="PJR_ASF"/>
  </r>
  <r>
    <x v="166"/>
    <x v="1"/>
    <n v="100"/>
    <x v="331"/>
    <x v="166"/>
    <s v=" "/>
    <s v=" "/>
    <n v="2"/>
    <n v="40"/>
    <n v="6"/>
    <s v="N/A"/>
    <n v="26"/>
    <n v="11"/>
    <n v="2.4E-2"/>
    <n v="0.41199999999999998"/>
    <n v="4.2999999999999997E-2"/>
    <n v="0.27300000000000002"/>
    <n v="0.39300000000000002"/>
    <n v="0.39500000000000002"/>
    <n v="0.69499999999999995"/>
    <n v="5.5E-2"/>
    <n v="0.90100000000000002"/>
    <n v="1816.85"/>
    <s v="Scale-up"/>
    <n v="3.6629999999999998"/>
    <n v="1"/>
    <n v="0.98399999999999999"/>
    <n v="0.96799999999999997"/>
    <n v="0.98199999999999998"/>
    <d v="2025-06-16T19:08:54"/>
    <s v="PJR_ASF"/>
  </r>
  <r>
    <x v="167"/>
    <x v="0"/>
    <n v="219"/>
    <x v="332"/>
    <x v="167"/>
    <n v="362"/>
    <n v="362"/>
    <n v="51"/>
    <n v="311"/>
    <n v="37"/>
    <n v="325"/>
    <n v="182"/>
    <n v="143"/>
    <n v="0.224"/>
    <n v="1.3919999999999999"/>
    <n v="0.157"/>
    <n v="0.77"/>
    <n v="1.4590000000000001"/>
    <n v="1.4630000000000001"/>
    <n v="0.52800000000000002"/>
    <n v="0.13900000000000001"/>
    <n v="0.90300000000000002"/>
    <n v="185.714"/>
    <s v="Scale-up"/>
    <n v="1.2989999999999999"/>
    <n v="0.93200000000000005"/>
    <n v="0.99"/>
    <n v="0.84399999999999997"/>
    <n v="0.99099999999999999"/>
    <d v="2025-06-16T19:09:14"/>
    <s v="PJR_ASF"/>
  </r>
  <r>
    <x v="167"/>
    <x v="1"/>
    <n v="100"/>
    <x v="333"/>
    <x v="167"/>
    <s v=" "/>
    <s v=" "/>
    <n v="16"/>
    <n v="125"/>
    <n v="27"/>
    <s v="N/A"/>
    <n v="73"/>
    <n v="40"/>
    <n v="0.17899999999999999"/>
    <n v="1.153"/>
    <n v="0.26"/>
    <n v="0.70499999999999996"/>
    <n v="1.0720000000000001"/>
    <n v="1.018"/>
    <n v="0.65800000000000003"/>
    <n v="0.13400000000000001"/>
    <n v="0.80500000000000005"/>
    <n v="202.83699999999999"/>
    <s v="Scale-up"/>
    <n v="1.4179999999999999"/>
    <n v="0.91"/>
    <n v="0.96199999999999997"/>
    <n v="0.77100000000000002"/>
    <n v="0.98599999999999999"/>
    <d v="2025-06-16T19:09:18"/>
    <s v="PJR_ASF"/>
  </r>
  <r>
    <x v="168"/>
    <x v="0"/>
    <n v="3578"/>
    <x v="334"/>
    <x v="168"/>
    <n v="6195"/>
    <n v="6195"/>
    <n v="3600"/>
    <n v="2595"/>
    <n v="911"/>
    <n v="5284"/>
    <n v="5203"/>
    <n v="81"/>
    <n v="1.0569999999999999"/>
    <n v="0.72299999999999998"/>
    <n v="0.25900000000000001"/>
    <n v="1.5269999999999999"/>
    <n v="1.5209999999999999"/>
    <n v="1.5309999999999999"/>
    <n v="1.004"/>
    <n v="0.59399999999999997"/>
    <n v="0.85399999999999998"/>
    <n v="53.045000000000002"/>
    <s v="Catch-up"/>
    <n v="0.65500000000000003"/>
    <n v="0.94099999999999995"/>
    <n v="0.93200000000000005"/>
    <n v="0.89900000000000002"/>
    <n v="0.94599999999999995"/>
    <d v="2025-06-16T19:09:42"/>
    <s v="PJR_ASF"/>
  </r>
  <r>
    <x v="168"/>
    <x v="1"/>
    <n v="99"/>
    <x v="335"/>
    <x v="168"/>
    <s v=" "/>
    <s v=" "/>
    <n v="140"/>
    <n v="171"/>
    <n v="62"/>
    <s v="N/A"/>
    <n v="315"/>
    <n v="-67"/>
    <n v="1.498"/>
    <n v="1.8380000000000001"/>
    <n v="0.82"/>
    <n v="3.4"/>
    <s v="2.5160000000000005"/>
    <n v="2.5590000000000002"/>
    <n v="1.351"/>
    <n v="0.44900000000000001"/>
    <n v="0.754"/>
    <n v="23.824000000000002"/>
    <s v="Plan-up"/>
    <n v="0.29399999999999998"/>
    <n v="0.996"/>
    <n v="0.995"/>
    <n v="0.94599999999999995"/>
    <n v="0.99099999999999999"/>
    <d v="2025-06-16T19:09:47"/>
    <s v="PJR_ASF"/>
  </r>
  <r>
    <x v="169"/>
    <x v="0"/>
    <n v="3496"/>
    <x v="336"/>
    <x v="169"/>
    <n v="1229"/>
    <n v="1229"/>
    <n v="229"/>
    <n v="1000"/>
    <n v="166"/>
    <n v="1063"/>
    <n v="972"/>
    <n v="91"/>
    <n v="8.3000000000000004E-2"/>
    <n v="0.36399999999999999"/>
    <n v="6.4000000000000001E-2"/>
    <n v="0.36599999999999999"/>
    <n v="0.38300000000000001"/>
    <n v="0.38200000000000001"/>
    <n v="0.95599999999999996"/>
    <n v="0.186"/>
    <n v="0.85699999999999998"/>
    <n v="248.63399999999999"/>
    <s v="Scale-up"/>
    <n v="2.7320000000000002"/>
    <n v="0.97099999999999997"/>
    <n v="0.96699999999999997"/>
    <n v="0.97899999999999998"/>
    <n v="0.98099999999999998"/>
    <d v="2025-06-16T19:10:07"/>
    <s v="PJR_ASF"/>
  </r>
  <r>
    <x v="169"/>
    <x v="1"/>
    <n v="97"/>
    <x v="337"/>
    <x v="169"/>
    <s v=" "/>
    <s v=" "/>
    <n v="1"/>
    <n v="7"/>
    <n v="1"/>
    <s v="N/A"/>
    <n v="6"/>
    <n v="0"/>
    <s v="NaN"/>
    <n v="4.2999999999999997E-2"/>
    <s v="NaN"/>
    <n v="4.2000000000000003E-2"/>
    <n v="0"/>
    <n v="4.2999999999999997E-2"/>
    <s v="NaN"/>
    <s v="NaN"/>
    <s v="NaN"/>
    <s v="NaN"/>
    <s v="Scale-up"/>
    <n v="23.81"/>
    <s v="NaN"/>
    <n v="0.72399999999999998"/>
    <s v="NaN"/>
    <n v="0.55000000000000004"/>
    <d v="2025-06-16T19:10:07"/>
    <s v="PJR_ASF"/>
  </r>
  <r>
    <x v="170"/>
    <x v="0"/>
    <n v="2019"/>
    <x v="338"/>
    <x v="170"/>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6T19:10:27"/>
    <s v="PJR_ASF"/>
  </r>
  <r>
    <x v="170"/>
    <x v="1"/>
    <n v="99"/>
    <x v="339"/>
    <x v="170"/>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6T19:10:31"/>
    <s v="PJR_ASF"/>
  </r>
  <r>
    <x v="171"/>
    <x v="0"/>
    <n v="3121"/>
    <x v="340"/>
    <x v="171"/>
    <n v="722"/>
    <n v="722"/>
    <n v="206"/>
    <n v="516"/>
    <n v="56"/>
    <n v="666"/>
    <n v="614"/>
    <n v="52"/>
    <n v="7.5999999999999998E-2"/>
    <n v="0.193"/>
    <n v="1.7000000000000001E-2"/>
    <n v="0.23599999999999999"/>
    <n v="0.252"/>
    <n v="0.24099999999999999"/>
    <n v="0.93700000000000006"/>
    <n v="0.28299999999999997"/>
    <n v="0.93700000000000006"/>
    <n v="220.339"/>
    <s v="Scale-up"/>
    <n v="4.2370000000000001"/>
    <n v="0.88500000000000001"/>
    <n v="0.70899999999999996"/>
    <n v="0.76100000000000001"/>
    <n v="0.71099999999999997"/>
    <d v="2025-06-16T19:10:50"/>
    <s v="PJR_ASF"/>
  </r>
  <r>
    <x v="171"/>
    <x v="1"/>
    <n v="91"/>
    <x v="341"/>
    <x v="171"/>
    <s v=" "/>
    <s v=" "/>
    <n v="1"/>
    <n v="1"/>
    <n v="1"/>
    <s v="N/A"/>
    <n v="1"/>
    <n v="-1"/>
    <s v="NaN"/>
    <s v="NaN"/>
    <s v="NaN"/>
    <s v="NaN"/>
    <n v="0"/>
    <s v="NaN"/>
    <s v="NaN"/>
    <s v="NaN"/>
    <s v="NaN"/>
    <s v="NaN"/>
    <s v="Scale-up"/>
    <s v="NaN"/>
    <s v="NaN"/>
    <s v="NaN"/>
    <s v="NaN"/>
    <s v="NaN"/>
    <d v="2025-06-16T19:10:50"/>
    <s v="PJR_ASF"/>
  </r>
  <r>
    <x v="172"/>
    <x v="0"/>
    <n v="2695"/>
    <x v="342"/>
    <x v="172"/>
    <n v="108"/>
    <n v="108"/>
    <n v="3"/>
    <n v="105"/>
    <n v="20"/>
    <n v="88"/>
    <n v="73"/>
    <n v="15"/>
    <n v="1E-3"/>
    <n v="3.6999999999999998E-2"/>
    <n v="8.0000000000000002E-3"/>
    <n v="2.4E-2"/>
    <n v="0.03"/>
    <n v="2.9000000000000001E-2"/>
    <n v="0.8"/>
    <n v="2.5999999999999999E-2"/>
    <n v="0.78900000000000003"/>
    <n v="625"/>
    <s v="Scale-up"/>
    <n v="41.667000000000002"/>
    <n v="0.75"/>
    <n v="0.96799999999999997"/>
    <n v="0.83199999999999996"/>
    <n v="0.97199999999999998"/>
    <d v="2025-06-16T19:11:09"/>
    <s v="PJR_ASF"/>
  </r>
  <r>
    <x v="172"/>
    <x v="1"/>
    <n v="88"/>
    <x v="343"/>
    <x v="172"/>
    <s v=" "/>
    <s v=" "/>
    <n v="1"/>
    <n v="2"/>
    <n v="1"/>
    <s v="N/A"/>
    <n v="6"/>
    <n v="-3"/>
    <s v="NaN"/>
    <n v="1.7000000000000001E-2"/>
    <s v="NaN"/>
    <n v="9.7000000000000003E-2"/>
    <n v="0"/>
    <n v="1.7000000000000001E-2"/>
    <s v="NaN"/>
    <s v="NaN"/>
    <s v="NaN"/>
    <s v="NaN"/>
    <s v="Scale-up"/>
    <n v="10.308999999999999"/>
    <s v="NaN"/>
    <n v="1"/>
    <s v="NaN"/>
    <n v="0.42899999999999999"/>
    <d v="2025-06-16T19:11:09"/>
    <s v="PJR_ASF"/>
  </r>
  <r>
    <x v="173"/>
    <x v="0"/>
    <n v="3567"/>
    <x v="344"/>
    <x v="173"/>
    <n v="1179"/>
    <n v="1179"/>
    <n v="367"/>
    <n v="812"/>
    <n v="144"/>
    <n v="1035"/>
    <n v="876"/>
    <n v="159"/>
    <n v="0.115"/>
    <n v="0.218"/>
    <n v="3.9E-2"/>
    <n v="0.26700000000000002"/>
    <n v="0.29399999999999998"/>
    <n v="0.29199999999999998"/>
    <n v="0.90800000000000003"/>
    <n v="0.34499999999999997"/>
    <n v="0.88300000000000001"/>
    <n v="595.50599999999997"/>
    <s v="Scale-up"/>
    <n v="3.7450000000000001"/>
    <n v="0.95"/>
    <n v="0.97599999999999998"/>
    <n v="0.97899999999999998"/>
    <n v="0.94799999999999995"/>
    <d v="2025-06-16T19:11:29"/>
    <s v="PJR_ASF"/>
  </r>
  <r>
    <x v="173"/>
    <x v="1"/>
    <n v="99"/>
    <x v="345"/>
    <x v="173"/>
    <s v=" "/>
    <s v=" "/>
    <n v="1"/>
    <n v="11"/>
    <n v="1"/>
    <s v="N/A"/>
    <n v="6"/>
    <n v="5"/>
    <s v="NaN"/>
    <n v="0.10100000000000001"/>
    <s v="NaN"/>
    <n v="8.2000000000000003E-2"/>
    <n v="0"/>
    <n v="0.108"/>
    <s v="NaN"/>
    <s v="NaN"/>
    <s v="NaN"/>
    <s v="NaN"/>
    <s v="Scale-up"/>
    <n v="12.195"/>
    <s v="NaN"/>
    <n v="0.95499999999999996"/>
    <s v="NaN"/>
    <n v="0.95799999999999996"/>
    <d v="2025-06-16T19:11:29"/>
    <s v="PJR_ASF"/>
  </r>
  <r>
    <x v="174"/>
    <x v="0"/>
    <n v="2335"/>
    <x v="346"/>
    <x v="174"/>
    <n v="214"/>
    <n v="214"/>
    <n v="38"/>
    <n v="176"/>
    <n v="20"/>
    <n v="194"/>
    <n v="163"/>
    <n v="31"/>
    <n v="2.1000000000000001E-2"/>
    <n v="8.8999999999999996E-2"/>
    <n v="1.0999999999999999E-2"/>
    <n v="8.6999999999999994E-2"/>
    <n v="9.9000000000000005E-2"/>
    <n v="0.1"/>
    <n v="0.879"/>
    <n v="0.191"/>
    <n v="0.9"/>
    <n v="356.322"/>
    <s v="Scale-up"/>
    <n v="11.494"/>
    <n v="0.94399999999999995"/>
    <n v="0.96499999999999997"/>
    <n v="0.79400000000000004"/>
    <n v="0.92400000000000004"/>
    <d v="2025-06-16T19:11:48"/>
    <s v="PJR_ASF"/>
  </r>
  <r>
    <x v="174"/>
    <x v="1"/>
    <n v="17"/>
    <x v="347"/>
    <x v="174"/>
    <s v=" "/>
    <s v=" "/>
    <n v="1"/>
    <n v="3"/>
    <n v="2"/>
    <s v="N/A"/>
    <n v="3"/>
    <n v="-3"/>
    <s v="NaN"/>
    <n v="0.124"/>
    <s v="NaN"/>
    <n v="8.7999999999999995E-2"/>
    <n v="0"/>
    <n v="1.9E-2"/>
    <s v="NaN"/>
    <s v="NaN"/>
    <s v="NaN"/>
    <s v="NaN"/>
    <s v="Scale-up"/>
    <n v="11.364000000000001"/>
    <s v="NaN"/>
    <n v="0.80700000000000005"/>
    <s v="NaN"/>
    <n v="0.79200000000000004"/>
    <d v="2025-06-16T19:11:48"/>
    <s v="PJR_ASF"/>
  </r>
  <r>
    <x v="175"/>
    <x v="0"/>
    <n v="1100"/>
    <x v="348"/>
    <x v="175"/>
    <n v="597"/>
    <n v="597"/>
    <n v="69"/>
    <n v="528"/>
    <n v="77"/>
    <n v="520"/>
    <n v="395"/>
    <n v="125"/>
    <n v="6.2E-2"/>
    <n v="0.48"/>
    <n v="0.08"/>
    <n v="0.379"/>
    <n v="0.46200000000000002"/>
    <n v="0.46700000000000003"/>
    <n v="0.82"/>
    <n v="0.114"/>
    <n v="0.85199999999999998"/>
    <n v="329.815"/>
    <s v="Scale-up"/>
    <n v="2.6389999999999998"/>
    <n v="0.97"/>
    <n v="0.98799999999999999"/>
    <n v="0.97799999999999998"/>
    <n v="0.98599999999999999"/>
    <d v="2025-06-16T19:12:08"/>
    <s v="PJR_ASF"/>
  </r>
  <r>
    <x v="175"/>
    <x v="1"/>
    <n v="99"/>
    <x v="349"/>
    <x v="175"/>
    <s v=" "/>
    <s v=" "/>
    <n v="4"/>
    <n v="78"/>
    <n v="17"/>
    <s v="N/A"/>
    <n v="50"/>
    <n v="14"/>
    <n v="5.7000000000000002E-2"/>
    <n v="0.78300000000000003"/>
    <n v="0.184"/>
    <n v="0.505"/>
    <s v="0.6560000000000001"/>
    <n v="0.63600000000000001"/>
    <n v="0.77"/>
    <n v="6.8000000000000005E-2"/>
    <n v="0.78100000000000003"/>
    <n v="247.52500000000001"/>
    <s v="Scale-up"/>
    <n v="1.98"/>
    <n v="0.64300000000000002"/>
    <n v="0.99099999999999999"/>
    <n v="0.97899999999999998"/>
    <n v="0.98"/>
    <d v="2025-06-16T19:12:13"/>
    <s v="PJR_ASF"/>
  </r>
  <r>
    <x v="176"/>
    <x v="0"/>
    <n v="3335"/>
    <x v="350"/>
    <x v="176"/>
    <n v="1440"/>
    <n v="1440"/>
    <n v="165"/>
    <n v="1275"/>
    <n v="148"/>
    <n v="1292"/>
    <n v="921"/>
    <n v="371"/>
    <n v="7.0999999999999994E-2"/>
    <n v="0.46700000000000003"/>
    <n v="6.2E-2"/>
    <n v="0.39200000000000002"/>
    <n v="0.47599999999999998"/>
    <n v="0.46800000000000003"/>
    <n v="0.82399999999999995"/>
    <n v="0.13200000000000001"/>
    <n v="0.88500000000000001"/>
    <n v="946.42899999999997"/>
    <s v="Scale-up"/>
    <n v="2.5510000000000002"/>
    <n v="0.86299999999999999"/>
    <n v="0.93100000000000005"/>
    <n v="0.93400000000000005"/>
    <n v="0.82599999999999996"/>
    <d v="2025-06-16T19:12:33"/>
    <s v="PJR_ASF"/>
  </r>
  <r>
    <x v="176"/>
    <x v="1"/>
    <n v="97"/>
    <x v="351"/>
    <x v="176"/>
    <s v=" "/>
    <s v=" "/>
    <n v="1"/>
    <n v="15"/>
    <n v="2"/>
    <s v="N/A"/>
    <n v="3"/>
    <n v="10"/>
    <s v="NaN"/>
    <n v="0.158"/>
    <n v="0.05"/>
    <n v="1.9E-2"/>
    <n v="0.108"/>
    <n v="0.14099999999999999"/>
    <s v="NaN"/>
    <s v="NaN"/>
    <s v="NaN"/>
    <s v="NaN"/>
    <s v="Scale-up"/>
    <n v="52.631999999999998"/>
    <s v="NaN"/>
    <n v="0.94"/>
    <n v="1"/>
    <n v="0.92600000000000005"/>
    <d v="2025-06-16T19:12:33"/>
    <s v="PJR_ASF"/>
  </r>
  <r>
    <x v="177"/>
    <x v="0"/>
    <n v="256"/>
    <x v="352"/>
    <x v="177"/>
    <n v="214"/>
    <n v="214"/>
    <n v="66"/>
    <n v="148"/>
    <n v="5"/>
    <n v="209"/>
    <n v="111"/>
    <n v="98"/>
    <n v="0.2"/>
    <n v="0.52800000000000002"/>
    <n v="3.6999999999999998E-2"/>
    <n v="0.46700000000000003"/>
    <n v="0.69099999999999995"/>
    <n v="0.69899999999999995"/>
    <n v="0.67600000000000005"/>
    <n v="0.27500000000000002"/>
    <n v="0.94899999999999995"/>
    <n v="209.85"/>
    <s v="Scale-up"/>
    <n v="2.141"/>
    <n v="0.84799999999999998"/>
    <n v="0.879"/>
    <n v="0.76400000000000001"/>
    <n v="0.86899999999999999"/>
    <d v="2025-06-16T19:12:53"/>
    <s v="PJR_ASF"/>
  </r>
  <r>
    <x v="177"/>
    <x v="1"/>
    <n v="99"/>
    <x v="353"/>
    <x v="177"/>
    <s v=" "/>
    <s v=" "/>
    <n v="18"/>
    <n v="93"/>
    <n v="5"/>
    <s v="N/A"/>
    <n v="72"/>
    <n v="35"/>
    <n v="0.19400000000000001"/>
    <n v="0.9"/>
    <n v="3.6999999999999998E-2"/>
    <n v="0.63100000000000001"/>
    <s v="1.0570000000000002"/>
    <n v="1.0249999999999999"/>
    <n v="0.59699999999999998"/>
    <n v="0.17699999999999999"/>
    <n v="0.96599999999999997"/>
    <n v="155.309"/>
    <s v="Scale-up"/>
    <n v="1.585"/>
    <n v="0.97499999999999998"/>
    <n v="0.81"/>
    <n v="0.76400000000000001"/>
    <n v="0.77"/>
    <d v="2025-06-16T19:12:57"/>
    <s v="PJR_ASF"/>
  </r>
  <r>
    <x v="178"/>
    <x v="0"/>
    <n v="2059"/>
    <x v="354"/>
    <x v="178"/>
    <n v="467"/>
    <n v="467"/>
    <n v="54"/>
    <n v="413"/>
    <n v="53"/>
    <n v="414"/>
    <n v="304"/>
    <n v="110"/>
    <n v="2.3E-2"/>
    <n v="0.184"/>
    <n v="2.3E-2"/>
    <n v="0.504"/>
    <n v="0.184"/>
    <n v="0.183"/>
    <n v="2.7389999999999999"/>
    <n v="0.111"/>
    <n v="0.88900000000000001"/>
    <n v="218.25399999999999"/>
    <s v="Catch-up"/>
    <n v="1.984"/>
    <n v="0.75700000000000001"/>
    <n v="0.505"/>
    <n v="0.54900000000000004"/>
    <n v="0.92600000000000005"/>
    <d v="2025-06-16T19:13:17"/>
    <s v="PJR_ASF"/>
  </r>
  <r>
    <x v="178"/>
    <x v="1"/>
    <n v="99"/>
    <x v="355"/>
    <x v="178"/>
    <s v=" "/>
    <s v=" "/>
    <n v="7"/>
    <n v="69"/>
    <n v="9"/>
    <s v="N/A"/>
    <n v="24"/>
    <n v="42"/>
    <n v="9.2999999999999999E-2"/>
    <n v="0.67"/>
    <n v="8.1000000000000003E-2"/>
    <n v="0.217"/>
    <n v="0.68200000000000005"/>
    <n v="0.66500000000000004"/>
    <n v="0.318"/>
    <n v="0.122"/>
    <n v="0.89400000000000002"/>
    <n v="506.91199999999998"/>
    <s v="Scale-up"/>
    <n v="4.6079999999999997"/>
    <n v="0.93600000000000005"/>
    <n v="0.98899999999999999"/>
    <n v="0.90400000000000003"/>
    <n v="0.88"/>
    <d v="2025-06-16T19:13:22"/>
    <s v="PJR_ASF"/>
  </r>
  <r>
    <x v="179"/>
    <x v="0"/>
    <n v="1920"/>
    <x v="356"/>
    <x v="179"/>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6T19:13:40"/>
    <s v="PJR_ASF"/>
  </r>
  <r>
    <x v="179"/>
    <x v="1"/>
    <n v="92"/>
    <x v="357"/>
    <x v="179"/>
    <s v=" "/>
    <s v=" "/>
    <n v="1"/>
    <n v="6"/>
    <n v="1"/>
    <s v="N/A"/>
    <n v="1"/>
    <n v="5"/>
    <s v="NaN"/>
    <n v="4.2000000000000003E-2"/>
    <s v="NaN"/>
    <s v="NaN"/>
    <n v="0"/>
    <n v="4.2000000000000003E-2"/>
    <s v="NaN"/>
    <s v="NaN"/>
    <s v="NaN"/>
    <s v="NaN"/>
    <s v="Scale-up"/>
    <s v="NaN"/>
    <s v="NaN"/>
    <n v="0.879"/>
    <s v="NaN"/>
    <s v="NaN"/>
    <d v="2025-06-16T19:13:40"/>
    <s v="PJR_ASF"/>
  </r>
  <r>
    <x v="180"/>
    <x v="0"/>
    <n v="366"/>
    <x v="358"/>
    <x v="180"/>
    <n v="51"/>
    <n v="51"/>
    <n v="22"/>
    <n v="29"/>
    <n v="3"/>
    <n v="48"/>
    <n v="20"/>
    <n v="28"/>
    <n v="6.4000000000000001E-2"/>
    <n v="7.6999999999999999E-2"/>
    <n v="8.9999999999999993E-3"/>
    <n v="5.0999999999999997E-2"/>
    <n v="0.13200000000000001"/>
    <n v="0.124"/>
    <n v="0.38600000000000001"/>
    <n v="0.45400000000000001"/>
    <n v="0.93600000000000005"/>
    <n v="549.02"/>
    <s v="Scale-up"/>
    <n v="19.608000000000001"/>
    <n v="0.83899999999999997"/>
    <n v="0.88100000000000001"/>
    <n v="0.75"/>
    <n v="0.85399999999999998"/>
    <d v="2025-06-16T19:13:59"/>
    <s v="PJR_ASF"/>
  </r>
  <r>
    <x v="180"/>
    <x v="1"/>
    <n v="92"/>
    <x v="359"/>
    <x v="180"/>
    <s v=" "/>
    <s v=" "/>
    <n v="1"/>
    <n v="8"/>
    <n v="2"/>
    <s v="N/A"/>
    <n v="7"/>
    <n v="-1"/>
    <s v="NaN"/>
    <n v="5.8999999999999997E-2"/>
    <s v="NaN"/>
    <n v="0.34799999999999998"/>
    <n v="0"/>
    <n v="5.8000000000000003E-2"/>
    <s v="NaN"/>
    <s v="NaN"/>
    <s v="NaN"/>
    <s v="NaN"/>
    <s v="Scale-up"/>
    <n v="2.8740000000000001"/>
    <s v="NaN"/>
    <n v="0.5"/>
    <s v="NaN"/>
    <n v="0.70899999999999996"/>
    <d v="2025-06-16T19:13:59"/>
    <s v="PJR_ASF"/>
  </r>
  <r>
    <x v="181"/>
    <x v="0"/>
    <n v="4263"/>
    <x v="360"/>
    <x v="181"/>
    <n v="153"/>
    <n v="153"/>
    <n v="4"/>
    <n v="149"/>
    <n v="56"/>
    <n v="97"/>
    <n v="90"/>
    <n v="7"/>
    <n v="1E-3"/>
    <n v="3.6999999999999998E-2"/>
    <n v="1.9E-2"/>
    <n v="3.5000000000000003E-2"/>
    <n v="1.9E-2"/>
    <n v="2.1000000000000001E-2"/>
    <n v="1.8420000000000001"/>
    <n v="2.5999999999999999E-2"/>
    <n v="0.5"/>
    <n v="200"/>
    <s v="Catch-up"/>
    <n v="28.571000000000002"/>
    <n v="0.98099999999999998"/>
    <n v="0.874"/>
    <n v="0.57599999999999996"/>
    <n v="0.73699999999999999"/>
    <d v="2025-06-16T19:14:18"/>
    <s v="PJR_ASF"/>
  </r>
  <r>
    <x v="181"/>
    <x v="1"/>
    <n v="0"/>
    <x v="361"/>
    <x v="181"/>
    <s v=" "/>
    <s v=" "/>
    <n v="1"/>
    <n v="1"/>
    <n v="1"/>
    <s v="N/A"/>
    <n v="1"/>
    <n v="-1"/>
    <s v="NaN"/>
    <s v="NaN"/>
    <s v="NaN"/>
    <s v="NaN"/>
    <n v="0"/>
    <s v="NaN"/>
    <s v="NaN"/>
    <s v="NaN"/>
    <s v="NaN"/>
    <s v="NaN"/>
    <s v="Catch-up"/>
    <s v="NaN"/>
    <s v="NaN"/>
    <s v="NaN"/>
    <s v="NaN"/>
    <s v="NaN"/>
    <d v="2025-06-16T19:14:18"/>
    <s v="PJR_ASF"/>
  </r>
  <r>
    <x v="182"/>
    <x v="0"/>
    <n v="2244"/>
    <x v="362"/>
    <x v="182"/>
    <n v="122"/>
    <n v="122"/>
    <n v="21"/>
    <n v="101"/>
    <n v="21"/>
    <n v="101"/>
    <n v="92"/>
    <n v="9"/>
    <n v="8.9999999999999993E-3"/>
    <n v="4.7E-2"/>
    <n v="1.2E-2"/>
    <n v="4.7E-2"/>
    <n v="4.3999999999999997E-2"/>
    <n v="4.4999999999999998E-2"/>
    <n v="1.0680000000000001"/>
    <n v="0.161"/>
    <n v="0.78600000000000003"/>
    <n v="191.489"/>
    <s v="Catch-up"/>
    <n v="21.277000000000001"/>
    <n v="0.95899999999999996"/>
    <n v="0.96"/>
    <n v="0.443"/>
    <n v="0.80900000000000005"/>
    <d v="2025-06-16T19:14:38"/>
    <s v="PJR_ASF"/>
  </r>
  <r>
    <x v="182"/>
    <x v="1"/>
    <n v="72"/>
    <x v="363"/>
    <x v="182"/>
    <s v=" "/>
    <s v=" "/>
    <n v="1"/>
    <n v="11"/>
    <n v="1"/>
    <s v="N/A"/>
    <n v="12"/>
    <n v="-2"/>
    <s v="NaN"/>
    <n v="0.156"/>
    <s v="NaN"/>
    <n v="0.221"/>
    <n v="0"/>
    <n v="0.156"/>
    <s v="NaN"/>
    <s v="NaN"/>
    <s v="NaN"/>
    <s v="NaN"/>
    <s v="Catch-up"/>
    <n v="4.5250000000000004"/>
    <s v="NaN"/>
    <n v="0.623"/>
    <s v="NaN"/>
    <n v="0.66900000000000004"/>
    <d v="2025-06-16T19:14:38"/>
    <s v="PJR_ASF"/>
  </r>
  <r>
    <x v="183"/>
    <x v="0"/>
    <n v="4175"/>
    <x v="364"/>
    <x v="183"/>
    <n v="162"/>
    <n v="162"/>
    <n v="4"/>
    <n v="158"/>
    <n v="49"/>
    <n v="113"/>
    <n v="98"/>
    <n v="15"/>
    <n v="7.0000000000000001E-3"/>
    <n v="4.2999999999999997E-2"/>
    <n v="0.02"/>
    <n v="4.2999999999999997E-2"/>
    <n v="0.03"/>
    <n v="2.8000000000000001E-2"/>
    <n v="1.4330000000000001"/>
    <n v="0.14000000000000001"/>
    <n v="0.6"/>
    <n v="348.83699999999999"/>
    <s v="Catch-up"/>
    <n v="23.256"/>
    <n v="0.97799999999999998"/>
    <n v="0.96499999999999997"/>
    <n v="0.83599999999999997"/>
    <n v="0.77200000000000002"/>
    <d v="2025-06-16T19:14:55"/>
    <s v="PJR_ASF"/>
  </r>
  <r>
    <x v="183"/>
    <x v="1"/>
    <n v="52"/>
    <x v="365"/>
    <x v="183"/>
    <s v=" "/>
    <s v=" "/>
    <n v="1"/>
    <n v="3"/>
    <n v="1"/>
    <s v="N/A"/>
    <n v="1"/>
    <n v="2"/>
    <s v="NaN"/>
    <n v="2.8000000000000001E-2"/>
    <s v="NaN"/>
    <s v="NaN"/>
    <n v="0"/>
    <n v="2.8000000000000001E-2"/>
    <s v="NaN"/>
    <s v="NaN"/>
    <s v="NaN"/>
    <s v="NaN"/>
    <s v="Catch-up"/>
    <s v="NaN"/>
    <s v="NaN"/>
    <n v="0.75"/>
    <s v="NaN"/>
    <s v="NaN"/>
    <d v="2025-06-16T19:14:55"/>
    <s v="PJR_ASF"/>
  </r>
  <r>
    <x v="184"/>
    <x v="0"/>
    <n v="4421"/>
    <x v="366"/>
    <x v="184"/>
    <n v="1387"/>
    <n v="1387"/>
    <n v="63"/>
    <n v="1324"/>
    <n v="438"/>
    <n v="949"/>
    <n v="922"/>
    <n v="27"/>
    <n v="2.3E-2"/>
    <n v="0.27600000000000002"/>
    <n v="0.14499999999999999"/>
    <n v="0.28599999999999998"/>
    <n v="0.154"/>
    <n v="0.16900000000000001"/>
    <n v="1.857"/>
    <n v="7.6999999999999999E-2"/>
    <n v="0.51500000000000001"/>
    <n v="94.406000000000006"/>
    <s v="Catch-up"/>
    <n v="3.4969999999999999"/>
    <n v="0.95199999999999996"/>
    <n v="0.99199999999999999"/>
    <n v="0.88900000000000001"/>
    <n v="0.89500000000000002"/>
    <d v="2025-06-16T19:15:16"/>
    <s v="PJR_ASF"/>
  </r>
  <r>
    <x v="184"/>
    <x v="1"/>
    <n v="99"/>
    <x v="367"/>
    <x v="184"/>
    <s v=" "/>
    <s v=" "/>
    <n v="2"/>
    <n v="41"/>
    <n v="8"/>
    <s v="N/A"/>
    <n v="34"/>
    <n v="2"/>
    <n v="0.16700000000000001"/>
    <n v="0.45800000000000002"/>
    <n v="8.4000000000000005E-2"/>
    <n v="0.35899999999999999"/>
    <n v="0.54100000000000004"/>
    <n v="0.39500000000000002"/>
    <n v="0.66400000000000003"/>
    <n v="0.26700000000000002"/>
    <n v="0.86599999999999999"/>
    <n v="75.209000000000003"/>
    <s v="Scale-up"/>
    <n v="2.786"/>
    <n v="1"/>
    <n v="0.96299999999999997"/>
    <n v="0.96499999999999997"/>
    <n v="0.94599999999999995"/>
    <d v="2025-06-16T19:15:21"/>
    <s v="PJR_ASF"/>
  </r>
  <r>
    <x v="185"/>
    <x v="0"/>
    <n v="2482"/>
    <x v="368"/>
    <x v="185"/>
    <n v="9258"/>
    <n v="9258"/>
    <n v="1248"/>
    <n v="8010"/>
    <n v="1315"/>
    <n v="7943"/>
    <n v="6070"/>
    <n v="1873"/>
    <n v="0.57799999999999996"/>
    <n v="3.5550000000000002"/>
    <n v="0.59099999999999997"/>
    <n v="2.6320000000000001"/>
    <n v="3.5419999999999998"/>
    <n v="3.5529999999999999"/>
    <n v="0.74299999999999999"/>
    <n v="0.14000000000000001"/>
    <n v="0.85699999999999998"/>
    <n v="711.62599999999998"/>
    <s v="Scale-up"/>
    <n v="0.38"/>
    <n v="0.94"/>
    <n v="0.96099999999999997"/>
    <n v="0.94799999999999995"/>
    <n v="0.96199999999999997"/>
    <d v="2025-06-16T19:15:46"/>
    <s v="PJR_ASF"/>
  </r>
  <r>
    <x v="185"/>
    <x v="1"/>
    <n v="99"/>
    <x v="369"/>
    <x v="185"/>
    <s v=" "/>
    <s v=" "/>
    <n v="104"/>
    <n v="539"/>
    <n v="94"/>
    <s v="N/A"/>
    <n v="436"/>
    <n v="112"/>
    <n v="1.0289999999999999"/>
    <n v="5.1130000000000004"/>
    <n v="0.89100000000000001"/>
    <n v="4.12"/>
    <n v="5.2510000000000003"/>
    <n v="5.2510000000000003"/>
    <n v="0.78500000000000003"/>
    <n v="0.16800000000000001"/>
    <n v="0.85499999999999998"/>
    <n v="454.61200000000002"/>
    <s v="Scale-up"/>
    <n v="0.24299999999999999"/>
    <n v="0.98899999999999999"/>
    <n v="0.99299999999999999"/>
    <n v="0.98499999999999999"/>
    <n v="0.99399999999999999"/>
    <d v="2025-06-16T19:15:51"/>
    <s v="PJR_ASF"/>
  </r>
  <r>
    <x v="186"/>
    <x v="0"/>
    <n v="2049"/>
    <x v="370"/>
    <x v="186"/>
    <n v="89"/>
    <n v="89"/>
    <n v="42"/>
    <n v="47"/>
    <n v="3"/>
    <n v="86"/>
    <n v="76"/>
    <n v="10"/>
    <n v="1.9E-2"/>
    <n v="2.1000000000000001E-2"/>
    <n v="3.0000000000000001E-3"/>
    <n v="3.5999999999999997E-2"/>
    <n v="3.6999999999999998E-2"/>
    <n v="3.7999999999999999E-2"/>
    <n v="0.97299999999999998"/>
    <n v="0.47499999999999998"/>
    <n v="0.92500000000000004"/>
    <n v="277.77800000000002"/>
    <s v="Scale-up"/>
    <n v="27.777999999999999"/>
    <n v="0.85299999999999998"/>
    <n v="0.92100000000000004"/>
    <n v="0.99199999999999999"/>
    <n v="0.89"/>
    <d v="2025-06-16T19:16:10"/>
    <s v="PJR_ASF"/>
  </r>
  <r>
    <x v="186"/>
    <x v="1"/>
    <n v="77"/>
    <x v="371"/>
    <x v="186"/>
    <s v=" "/>
    <s v=" "/>
    <n v="2"/>
    <n v="3"/>
    <n v="1"/>
    <s v="N/A"/>
    <n v="3"/>
    <n v="1"/>
    <n v="8.3000000000000004E-2"/>
    <n v="2.1000000000000001E-2"/>
    <s v="NaN"/>
    <n v="2.3E-2"/>
    <s v="0.10400000000000001"/>
    <n v="3.5999999999999997E-2"/>
    <s v="NaN"/>
    <s v="NaN"/>
    <s v="NaN"/>
    <s v="NaN"/>
    <s v="Scale-up"/>
    <n v="43.478000000000002"/>
    <n v="1"/>
    <n v="0.76"/>
    <s v="NaN"/>
    <n v="0.83099999999999996"/>
    <d v="2025-06-16T19:16:10"/>
    <s v="PJR_ASF"/>
  </r>
  <r>
    <x v="187"/>
    <x v="0"/>
    <n v="2535"/>
    <x v="372"/>
    <x v="187"/>
    <n v="93"/>
    <n v="93"/>
    <n v="3"/>
    <n v="90"/>
    <n v="17"/>
    <n v="76"/>
    <n v="48"/>
    <n v="28"/>
    <n v="4.0000000000000001E-3"/>
    <n v="0.04"/>
    <n v="7.0000000000000001E-3"/>
    <n v="3.1E-2"/>
    <n v="3.6999999999999998E-2"/>
    <n v="3.3000000000000002E-2"/>
    <n v="0.83799999999999997"/>
    <n v="9.0999999999999998E-2"/>
    <n v="0.84099999999999997"/>
    <n v="903.226"/>
    <s v="Scale-up"/>
    <n v="32.258000000000003"/>
    <n v="0.81699999999999995"/>
    <n v="0.80200000000000005"/>
    <n v="0.80600000000000005"/>
    <n v="0.68899999999999995"/>
    <d v="2025-06-16T19:16:28"/>
    <s v="PJR_ASF"/>
  </r>
  <r>
    <x v="187"/>
    <x v="1"/>
    <n v="0"/>
    <x v="373"/>
    <x v="187"/>
    <s v=" "/>
    <s v=" "/>
    <n v="1"/>
    <n v="1"/>
    <n v="1"/>
    <s v="N/A"/>
    <n v="1"/>
    <n v="0"/>
    <s v="NaN"/>
    <s v="NaN"/>
    <s v="NaN"/>
    <s v="NaN"/>
    <n v="0"/>
    <s v="NaN"/>
    <s v="NaN"/>
    <s v="NaN"/>
    <s v="NaN"/>
    <s v="NaN"/>
    <s v="Scale-up"/>
    <s v="NaN"/>
    <s v="NaN"/>
    <s v="NaN"/>
    <s v="NaN"/>
    <s v="NaN"/>
    <d v="2025-06-16T19:16:28"/>
    <s v="PJR_ASF"/>
  </r>
  <r>
    <x v="188"/>
    <x v="0"/>
    <n v="415"/>
    <x v="374"/>
    <x v="188"/>
    <n v="263"/>
    <n v="263"/>
    <n v="88"/>
    <n v="175"/>
    <n v="11"/>
    <n v="252"/>
    <n v="148"/>
    <n v="104"/>
    <n v="0.224"/>
    <n v="0.42599999999999999"/>
    <n v="3.1E-2"/>
    <n v="0.35199999999999998"/>
    <n v="0.61899999999999999"/>
    <n v="0.62"/>
    <n v="0.56899999999999995"/>
    <n v="0.34499999999999997"/>
    <n v="0.95199999999999996"/>
    <n v="295.45499999999998"/>
    <s v="Scale-up"/>
    <n v="2.8410000000000002"/>
    <n v="0.97299999999999998"/>
    <n v="0.98099999999999998"/>
    <n v="0.87"/>
    <n v="0.94599999999999995"/>
    <d v="2025-06-16T19:16:47"/>
    <s v="PJR_ASF"/>
  </r>
  <r>
    <x v="188"/>
    <x v="1"/>
    <n v="98"/>
    <x v="375"/>
    <x v="188"/>
    <s v=" "/>
    <s v=" "/>
    <n v="30"/>
    <n v="50"/>
    <n v="3"/>
    <s v="N/A"/>
    <n v="60"/>
    <n v="18"/>
    <n v="0.29199999999999998"/>
    <n v="0.57499999999999996"/>
    <s v="NaN"/>
    <n v="0.81899999999999995"/>
    <n v="0.86699999999999999"/>
    <n v="0.79600000000000004"/>
    <s v="NaN"/>
    <s v="NaN"/>
    <s v="NaN"/>
    <s v="NaN"/>
    <s v="Scale-up"/>
    <n v="1.2210000000000001"/>
    <n v="0.97599999999999998"/>
    <n v="0.96899999999999997"/>
    <s v="NaN"/>
    <n v="0.81"/>
    <d v="2025-06-16T19:16:47"/>
    <s v="PJR_ASF"/>
  </r>
  <r>
    <x v="189"/>
    <x v="0"/>
    <n v="3504"/>
    <x v="376"/>
    <x v="189"/>
    <n v="209"/>
    <n v="209"/>
    <n v="29"/>
    <n v="180"/>
    <n v="29"/>
    <n v="180"/>
    <n v="93"/>
    <n v="87"/>
    <n v="1.6E-2"/>
    <n v="9.5000000000000001E-2"/>
    <n v="2.1000000000000001E-2"/>
    <n v="5.5E-2"/>
    <n v="0.09"/>
    <n v="9.9000000000000005E-2"/>
    <n v="0.61099999999999999"/>
    <n v="0.14399999999999999"/>
    <n v="0.81100000000000005"/>
    <n v="1581.818"/>
    <s v="Scale-up"/>
    <n v="18.181999999999999"/>
    <n v="0.71199999999999997"/>
    <n v="0.77500000000000002"/>
    <n v="0.60399999999999998"/>
    <n v="0.82199999999999995"/>
    <d v="2025-06-16T19:17:05"/>
    <s v="PJR_ASF"/>
  </r>
  <r>
    <x v="189"/>
    <x v="1"/>
    <n v="0"/>
    <x v="377"/>
    <x v="189"/>
    <s v=" "/>
    <s v=" "/>
    <n v="1"/>
    <n v="1"/>
    <n v="1"/>
    <s v="N/A"/>
    <n v="1"/>
    <n v="0"/>
    <s v="NaN"/>
    <s v="NaN"/>
    <s v="NaN"/>
    <s v="NaN"/>
    <n v="0"/>
    <s v="NaN"/>
    <s v="NaN"/>
    <s v="NaN"/>
    <s v="NaN"/>
    <s v="NaN"/>
    <s v="Scale-up"/>
    <s v="NaN"/>
    <s v="NaN"/>
    <s v="NaN"/>
    <s v="NaN"/>
    <s v="NaN"/>
    <d v="2025-06-16T19:17:05"/>
    <s v="PJR_ASF"/>
  </r>
  <r>
    <x v="190"/>
    <x v="0"/>
    <n v="2882"/>
    <x v="378"/>
    <x v="190"/>
    <n v="348"/>
    <n v="348"/>
    <n v="47"/>
    <n v="301"/>
    <n v="97"/>
    <n v="251"/>
    <n v="215"/>
    <n v="36"/>
    <n v="0.02"/>
    <n v="0.11700000000000001"/>
    <n v="4.2000000000000003E-2"/>
    <n v="9.8000000000000004E-2"/>
    <n v="9.5000000000000001E-2"/>
    <n v="9.4E-2"/>
    <n v="1.032"/>
    <n v="0.14599999999999999"/>
    <n v="0.69299999999999995"/>
    <n v="367.34699999999998"/>
    <s v="Catch-up"/>
    <n v="10.204000000000001"/>
    <n v="0.96"/>
    <n v="0.96599999999999997"/>
    <n v="0.88800000000000001"/>
    <n v="0.93600000000000005"/>
    <d v="2025-06-16T19:17:24"/>
    <s v="PJR_ASF"/>
  </r>
  <r>
    <x v="190"/>
    <x v="1"/>
    <n v="58"/>
    <x v="379"/>
    <x v="190"/>
    <s v=" "/>
    <s v=" "/>
    <n v="1"/>
    <n v="7"/>
    <n v="3"/>
    <s v="N/A"/>
    <n v="4"/>
    <n v="-1"/>
    <s v="NaN"/>
    <n v="9.7000000000000003E-2"/>
    <n v="0.46200000000000002"/>
    <n v="4.8000000000000001E-2"/>
    <n v="-0.36499999999999999"/>
    <n v="2.8000000000000001E-2"/>
    <s v="NaN"/>
    <s v="NaN"/>
    <s v="NaN"/>
    <s v="NaN"/>
    <s v="Catch-up"/>
    <n v="20.832999999999998"/>
    <s v="NaN"/>
    <n v="0.92400000000000004"/>
    <n v="0.92300000000000004"/>
    <n v="0.61899999999999999"/>
    <d v="2025-06-16T19:17:24"/>
    <s v="PJR_ASF"/>
  </r>
  <r>
    <x v="191"/>
    <x v="0"/>
    <n v="2982"/>
    <x v="380"/>
    <x v="191"/>
    <n v="73"/>
    <n v="73"/>
    <n v="5"/>
    <n v="68"/>
    <n v="9"/>
    <n v="64"/>
    <n v="54"/>
    <n v="10"/>
    <n v="1E-3"/>
    <n v="1.9E-2"/>
    <n v="3.0000000000000001E-3"/>
    <n v="1.4E-2"/>
    <n v="1.7000000000000001E-2"/>
    <n v="1.7000000000000001E-2"/>
    <n v="0.82399999999999995"/>
    <n v="0.05"/>
    <n v="0.85"/>
    <n v="714.28599999999994"/>
    <s v="Scale-up"/>
    <n v="71.429000000000002"/>
    <n v="0.96399999999999997"/>
    <n v="0.71899999999999997"/>
    <n v="0.69099999999999995"/>
    <n v="0.73699999999999999"/>
    <d v="2025-06-16T19:17:44"/>
    <s v="PJR_ASF"/>
  </r>
  <r>
    <x v="191"/>
    <x v="1"/>
    <n v="51"/>
    <x v="381"/>
    <x v="191"/>
    <s v=" "/>
    <s v=" "/>
    <n v="1"/>
    <n v="5"/>
    <n v="1"/>
    <s v="N/A"/>
    <n v="9"/>
    <n v="-4"/>
    <s v="NaN"/>
    <n v="0.28899999999999998"/>
    <s v="NaN"/>
    <n v="0.106"/>
    <n v="0"/>
    <n v="0.40400000000000003"/>
    <s v="NaN"/>
    <s v="NaN"/>
    <s v="NaN"/>
    <s v="NaN"/>
    <s v="Scale-up"/>
    <n v="9.4339999999999993"/>
    <s v="NaN"/>
    <n v="0.57799999999999996"/>
    <s v="NaN"/>
    <n v="0.67600000000000005"/>
    <d v="2025-06-16T19:17:44"/>
    <s v="PJR_ASF"/>
  </r>
  <r>
    <x v="192"/>
    <x v="0"/>
    <n v="1355"/>
    <x v="382"/>
    <x v="192"/>
    <n v="116"/>
    <n v="116"/>
    <n v="8"/>
    <n v="108"/>
    <n v="11"/>
    <n v="105"/>
    <n v="62"/>
    <n v="44"/>
    <n v="1.2999999999999999E-2"/>
    <n v="0.11"/>
    <n v="5.0000000000000001E-3"/>
    <n v="6.5000000000000002E-2"/>
    <n v="0.11799999999999999"/>
    <n v="9.6000000000000002E-2"/>
    <n v="0.55100000000000005"/>
    <n v="0.106"/>
    <n v="0.95899999999999996"/>
    <n v="676.923"/>
    <s v="Scale-up"/>
    <n v="15.385"/>
    <n v="0.629"/>
    <n v="0.73399999999999999"/>
    <n v="0.38300000000000001"/>
    <n v="0.69"/>
    <d v="2025-06-16T19:18:02"/>
    <s v="PJR_ASF"/>
  </r>
  <r>
    <x v="192"/>
    <x v="1"/>
    <n v="0"/>
    <x v="383"/>
    <x v="192"/>
    <s v=" "/>
    <s v=" "/>
    <n v="1"/>
    <n v="1"/>
    <n v="1"/>
    <s v="N/A"/>
    <n v="1"/>
    <n v="0"/>
    <s v="NaN"/>
    <s v="NaN"/>
    <s v="NaN"/>
    <s v="NaN"/>
    <n v="0"/>
    <s v="NaN"/>
    <s v="NaN"/>
    <s v="NaN"/>
    <s v="NaN"/>
    <s v="NaN"/>
    <s v="Scale-up"/>
    <s v="NaN"/>
    <s v="NaN"/>
    <s v="NaN"/>
    <s v="NaN"/>
    <s v="NaN"/>
    <d v="2025-06-16T19:18:02"/>
    <s v="PJR_ASF"/>
  </r>
  <r>
    <x v="193"/>
    <x v="0"/>
    <n v="3795"/>
    <x v="384"/>
    <x v="193"/>
    <n v="138"/>
    <n v="138"/>
    <n v="25"/>
    <n v="113"/>
    <n v="15"/>
    <n v="123"/>
    <n v="118"/>
    <n v="5"/>
    <n v="1.2E-2"/>
    <n v="3.5000000000000003E-2"/>
    <n v="6.0000000000000001E-3"/>
    <n v="6.4000000000000001E-2"/>
    <n v="4.1000000000000002E-2"/>
    <n v="4.1000000000000002E-2"/>
    <n v="1.5609999999999999"/>
    <n v="0.255"/>
    <n v="0.872"/>
    <n v="78.125"/>
    <s v="Catch-up"/>
    <n v="15.625"/>
    <n v="0.91300000000000003"/>
    <n v="0.95499999999999996"/>
    <n v="0.86199999999999999"/>
    <n v="0.83499999999999996"/>
    <d v="2025-06-16T19:18:22"/>
    <s v="PJR_ASF"/>
  </r>
  <r>
    <x v="193"/>
    <x v="1"/>
    <n v="5"/>
    <x v="385"/>
    <x v="193"/>
    <s v=" "/>
    <s v=" "/>
    <n v="1"/>
    <n v="2"/>
    <n v="1"/>
    <s v="N/A"/>
    <n v="1"/>
    <n v="0"/>
    <s v="NaN"/>
    <n v="0.16700000000000001"/>
    <s v="NaN"/>
    <s v="NaN"/>
    <n v="0"/>
    <n v="3.5999999999999997E-2"/>
    <s v="NaN"/>
    <s v="NaN"/>
    <s v="NaN"/>
    <s v="NaN"/>
    <s v="Catch-up"/>
    <s v="NaN"/>
    <s v="NaN"/>
    <n v="1"/>
    <s v="NaN"/>
    <s v="NaN"/>
    <d v="2025-06-16T19:18:22"/>
    <s v="PJR_ASF"/>
  </r>
  <r>
    <x v="194"/>
    <x v="0"/>
    <n v="3205"/>
    <x v="386"/>
    <x v="194"/>
    <n v="41"/>
    <n v="41"/>
    <n v="10"/>
    <n v="31"/>
    <n v="4"/>
    <n v="37"/>
    <n v="22"/>
    <n v="15"/>
    <n v="3.0000000000000001E-3"/>
    <n v="1.2E-2"/>
    <n v="2E-3"/>
    <n v="1.2E-2"/>
    <n v="1.2999999999999999E-2"/>
    <n v="1.4E-2"/>
    <n v="0.92300000000000004"/>
    <n v="0.2"/>
    <n v="0.86699999999999999"/>
    <n v="1250"/>
    <s v="Scale-up"/>
    <n v="83.332999999999998"/>
    <n v="0.77800000000000002"/>
    <n v="0.85699999999999998"/>
    <n v="0.88800000000000001"/>
    <n v="0.72099999999999997"/>
    <d v="2025-06-16T19:18:41"/>
    <s v="PJR_ASF"/>
  </r>
  <r>
    <x v="194"/>
    <x v="1"/>
    <n v="0"/>
    <x v="387"/>
    <x v="194"/>
    <s v=" "/>
    <s v=" "/>
    <n v="1"/>
    <n v="2"/>
    <n v="1"/>
    <s v="N/A"/>
    <n v="1"/>
    <n v="-1"/>
    <s v="NaN"/>
    <n v="1"/>
    <s v="NaN"/>
    <s v="NaN"/>
    <n v="0"/>
    <n v="0.5"/>
    <s v="NaN"/>
    <s v="NaN"/>
    <s v="NaN"/>
    <s v="NaN"/>
    <s v="Scale-up"/>
    <s v="NaN"/>
    <s v="NaN"/>
    <n v="1"/>
    <s v="NaN"/>
    <s v="NaN"/>
    <d v="2025-06-16T19:18:41"/>
    <s v="PJR_ASF"/>
  </r>
  <r>
    <x v="195"/>
    <x v="0"/>
    <n v="3454"/>
    <x v="388"/>
    <x v="195"/>
    <n v="324"/>
    <n v="324"/>
    <n v="78"/>
    <n v="246"/>
    <n v="19"/>
    <n v="305"/>
    <n v="272"/>
    <n v="33"/>
    <n v="3.9E-2"/>
    <n v="0.112"/>
    <n v="8.0000000000000002E-3"/>
    <n v="0.17"/>
    <n v="0.14299999999999999"/>
    <n v="0.14000000000000001"/>
    <n v="1.1890000000000001"/>
    <n v="0.25800000000000001"/>
    <n v="0.94699999999999995"/>
    <n v="194.11799999999999"/>
    <s v="Catch-up"/>
    <n v="5.8819999999999997"/>
    <n v="0.82"/>
    <n v="0.79500000000000004"/>
    <n v="0.79400000000000004"/>
    <n v="0.84599999999999997"/>
    <d v="2025-06-16T19:19:00"/>
    <s v="PJR_ASF"/>
  </r>
  <r>
    <x v="195"/>
    <x v="1"/>
    <n v="54"/>
    <x v="389"/>
    <x v="195"/>
    <s v=" "/>
    <s v=" "/>
    <n v="1"/>
    <n v="3"/>
    <n v="1"/>
    <s v="N/A"/>
    <n v="2"/>
    <n v="0"/>
    <s v="NaN"/>
    <n v="3.2000000000000001E-2"/>
    <s v="NaN"/>
    <s v="NaN"/>
    <n v="0"/>
    <n v="3.2000000000000001E-2"/>
    <s v="NaN"/>
    <s v="NaN"/>
    <s v="NaN"/>
    <s v="NaN"/>
    <s v="Catch-up"/>
    <s v="NaN"/>
    <s v="NaN"/>
    <n v="0.86899999999999999"/>
    <s v="NaN"/>
    <s v="NaN"/>
    <d v="2025-06-16T19:19:00"/>
    <s v="PJR_ASF"/>
  </r>
  <r>
    <x v="196"/>
    <x v="0"/>
    <n v="1192"/>
    <x v="390"/>
    <x v="196"/>
    <n v="31"/>
    <n v="31"/>
    <n v="16"/>
    <n v="15"/>
    <n v="2"/>
    <n v="29"/>
    <n v="28"/>
    <n v="1"/>
    <n v="1.2E-2"/>
    <n v="2.3E-2"/>
    <n v="1E-3"/>
    <n v="2.7E-2"/>
    <n v="3.4000000000000002E-2"/>
    <n v="2.5000000000000001E-2"/>
    <n v="0.79400000000000004"/>
    <n v="0.34300000000000003"/>
    <n v="0.97099999999999997"/>
    <n v="37.036999999999999"/>
    <s v="Scale-up"/>
    <n v="37.036999999999999"/>
    <n v="0.748"/>
    <n v="0.89700000000000002"/>
    <n v="1"/>
    <n v="0.78700000000000003"/>
    <d v="2025-06-16T19:19:19"/>
    <s v="PJR_ASF"/>
  </r>
  <r>
    <x v="196"/>
    <x v="1"/>
    <n v="15"/>
    <x v="391"/>
    <x v="196"/>
    <s v=" "/>
    <s v=" "/>
    <n v="1"/>
    <n v="1"/>
    <n v="1"/>
    <s v="N/A"/>
    <n v="1"/>
    <n v="-2"/>
    <s v="NaN"/>
    <s v="NaN"/>
    <s v="NaN"/>
    <s v="NaN"/>
    <n v="0"/>
    <n v="-1"/>
    <s v="NaN"/>
    <s v="NaN"/>
    <s v="NaN"/>
    <s v="NaN"/>
    <s v="Scale-up"/>
    <s v="NaN"/>
    <s v="NaN"/>
    <s v="NaN"/>
    <s v="NaN"/>
    <s v="NaN"/>
    <d v="2025-06-16T19:19:19"/>
    <s v="PJR_ASF"/>
  </r>
  <r>
    <x v="197"/>
    <x v="0"/>
    <n v="614"/>
    <x v="392"/>
    <x v="197"/>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6T19:19:39"/>
    <s v="PJR_ASF"/>
  </r>
  <r>
    <x v="197"/>
    <x v="1"/>
    <n v="0"/>
    <x v="393"/>
    <x v="197"/>
    <s v=" "/>
    <s v=" "/>
    <n v="1"/>
    <n v="1"/>
    <n v="1"/>
    <s v="N/A"/>
    <n v="1"/>
    <n v="-1"/>
    <s v="NaN"/>
    <s v="NaN"/>
    <s v="NaN"/>
    <s v="NaN"/>
    <n v="0"/>
    <s v="NaN"/>
    <s v="NaN"/>
    <s v="NaN"/>
    <s v="NaN"/>
    <s v="NaN"/>
    <s v="Scale-up"/>
    <s v="NaN"/>
    <s v="NaN"/>
    <s v="NaN"/>
    <s v="NaN"/>
    <s v="NaN"/>
    <d v="2025-06-16T19:19:39"/>
    <s v="PJR_ASF"/>
  </r>
  <r>
    <x v="198"/>
    <x v="0"/>
    <n v="3902"/>
    <x v="394"/>
    <x v="198"/>
    <n v="405"/>
    <n v="405"/>
    <n v="92"/>
    <n v="313"/>
    <n v="65"/>
    <n v="340"/>
    <n v="283"/>
    <n v="57"/>
    <n v="0.03"/>
    <n v="8.1000000000000003E-2"/>
    <n v="0.02"/>
    <n v="9.4E-2"/>
    <n v="9.0999999999999998E-2"/>
    <n v="8.8999999999999996E-2"/>
    <n v="1.0329999999999999"/>
    <n v="0.27"/>
    <n v="0.82"/>
    <n v="606.38300000000004"/>
    <s v="Catch-up"/>
    <n v="10.638"/>
    <n v="0.97299999999999998"/>
    <n v="0.996"/>
    <n v="0.95"/>
    <n v="0.97699999999999998"/>
    <d v="2025-06-16T19:19:58"/>
    <s v="PJR_ASF"/>
  </r>
  <r>
    <x v="198"/>
    <x v="1"/>
    <n v="96"/>
    <x v="395"/>
    <x v="198"/>
    <s v=" "/>
    <s v=" "/>
    <n v="2"/>
    <n v="15"/>
    <n v="4"/>
    <s v="N/A"/>
    <n v="2"/>
    <n v="10"/>
    <n v="5.6000000000000001E-2"/>
    <n v="0.126"/>
    <n v="3.2000000000000001E-2"/>
    <n v="3.2000000000000001E-2"/>
    <n v="0.15"/>
    <n v="0.126"/>
    <n v="0.21299999999999999"/>
    <n v="0.308"/>
    <n v="0.82399999999999995"/>
    <n v="1781.25"/>
    <s v="Scale-up"/>
    <n v="31.25"/>
    <n v="1"/>
    <n v="0.91100000000000003"/>
    <n v="0.94199999999999995"/>
    <n v="1"/>
    <d v="2025-06-16T19:20:03"/>
    <s v="PJR_ASF"/>
  </r>
  <r>
    <x v="199"/>
    <x v="0"/>
    <n v="1337"/>
    <x v="396"/>
    <x v="199"/>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6T19:20:20"/>
    <s v="PJR_ASF"/>
  </r>
  <r>
    <x v="199"/>
    <x v="1"/>
    <n v="0"/>
    <x v="397"/>
    <x v="199"/>
    <s v=" "/>
    <s v=" "/>
    <n v="1"/>
    <n v="1"/>
    <n v="1"/>
    <s v="N/A"/>
    <n v="1"/>
    <n v="0"/>
    <s v="NaN"/>
    <s v="NaN"/>
    <s v="NaN"/>
    <s v="NaN"/>
    <n v="0"/>
    <s v="NaN"/>
    <s v="NaN"/>
    <s v="NaN"/>
    <s v="NaN"/>
    <s v="NaN"/>
    <s v="Scale-up"/>
    <s v="NaN"/>
    <s v="NaN"/>
    <s v="NaN"/>
    <s v="NaN"/>
    <s v="NaN"/>
    <d v="2025-06-16T19:20:20"/>
    <s v="PJR_ASF"/>
  </r>
  <r>
    <x v="200"/>
    <x v="0"/>
    <n v="1558"/>
    <x v="398"/>
    <x v="200"/>
    <n v="108"/>
    <n v="108"/>
    <n v="29"/>
    <n v="79"/>
    <n v="7"/>
    <n v="101"/>
    <n v="68"/>
    <n v="33"/>
    <n v="1.7000000000000001E-2"/>
    <n v="4.3999999999999997E-2"/>
    <n v="4.0000000000000001E-3"/>
    <n v="4.2999999999999997E-2"/>
    <n v="5.7000000000000002E-2"/>
    <n v="5.6000000000000001E-2"/>
    <n v="0.754"/>
    <n v="0.27900000000000003"/>
    <n v="0.93400000000000005"/>
    <n v="767.44200000000001"/>
    <s v="Scale-up"/>
    <n v="23.256"/>
    <n v="0.77400000000000002"/>
    <n v="0.83199999999999996"/>
    <n v="0.79700000000000004"/>
    <n v="0.70399999999999996"/>
    <d v="2025-06-16T19:20:39"/>
    <s v="PJR_ASF"/>
  </r>
  <r>
    <x v="200"/>
    <x v="1"/>
    <n v="24"/>
    <x v="399"/>
    <x v="200"/>
    <s v=" "/>
    <s v=" "/>
    <n v="1"/>
    <n v="1"/>
    <n v="2"/>
    <s v="N/A"/>
    <n v="1"/>
    <n v="-1"/>
    <s v="NaN"/>
    <s v="NaN"/>
    <s v="NaN"/>
    <s v="NaN"/>
    <n v="0"/>
    <n v="0.02"/>
    <s v="NaN"/>
    <s v="NaN"/>
    <s v="NaN"/>
    <s v="NaN"/>
    <s v="Scale-up"/>
    <s v="NaN"/>
    <s v="NaN"/>
    <s v="NaN"/>
    <s v="NaN"/>
    <s v="NaN"/>
    <d v="2025-06-16T19:20:39"/>
    <s v="PJR_ASF"/>
  </r>
  <r>
    <x v="201"/>
    <x v="0"/>
    <n v="50"/>
    <x v="400"/>
    <x v="201"/>
    <n v="94"/>
    <n v="94"/>
    <n v="0"/>
    <n v="94"/>
    <n v="1"/>
    <n v="93"/>
    <n v="23"/>
    <n v="70"/>
    <n v="0"/>
    <n v="0.94"/>
    <n v="0"/>
    <n v="0.48099999999999998"/>
    <n v="0.94"/>
    <n v="0.94399999999999995"/>
    <n v="0.51200000000000001"/>
    <n v="0"/>
    <n v="1"/>
    <n v="145.53"/>
    <s v="Scale-up"/>
    <n v="2.0790000000000002"/>
    <n v="0"/>
    <n v="0.20699999999999999"/>
    <n v="0"/>
    <n v="0.84299999999999997"/>
    <d v="2025-06-16T19:20:57"/>
    <s v="PJR_ASF"/>
  </r>
  <r>
    <x v="201"/>
    <x v="1"/>
    <n v="50"/>
    <x v="400"/>
    <x v="201"/>
    <s v=" "/>
    <s v=" "/>
    <n v="1"/>
    <n v="94"/>
    <n v="1"/>
    <s v="N/A"/>
    <n v="23"/>
    <n v="69"/>
    <n v="0"/>
    <n v="0.93700000000000006"/>
    <s v="NaN"/>
    <n v="0.47599999999999998"/>
    <n v="0.93700000000000006"/>
    <n v="0.94099999999999995"/>
    <s v="NaN"/>
    <s v="NaN"/>
    <s v="NaN"/>
    <s v="NaN"/>
    <s v="Scale-up"/>
    <n v="2.101"/>
    <n v="0"/>
    <n v="0.20699999999999999"/>
    <s v="NaN"/>
    <n v="0.85"/>
    <d v="2025-06-16T19:20:57"/>
    <s v="PJR_ASF"/>
  </r>
  <r>
    <x v="202"/>
    <x v="0"/>
    <n v="1694"/>
    <x v="401"/>
    <x v="202"/>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6T19:21:15"/>
    <s v="PJR_ASF"/>
  </r>
  <r>
    <x v="202"/>
    <x v="1"/>
    <n v="0"/>
    <x v="402"/>
    <x v="202"/>
    <s v=" "/>
    <s v=" "/>
    <n v="1"/>
    <n v="1"/>
    <n v="1"/>
    <s v="N/A"/>
    <n v="1"/>
    <n v="0"/>
    <s v="NaN"/>
    <s v="NaN"/>
    <s v="NaN"/>
    <s v="NaN"/>
    <n v="0"/>
    <s v="NaN"/>
    <s v="NaN"/>
    <s v="NaN"/>
    <s v="NaN"/>
    <s v="NaN"/>
    <s v="Scale-up"/>
    <s v="NaN"/>
    <s v="NaN"/>
    <s v="NaN"/>
    <s v="NaN"/>
    <s v="NaN"/>
    <d v="2025-06-16T19:21:15"/>
    <s v="PJR_ASF"/>
  </r>
  <r>
    <x v="203"/>
    <x v="0"/>
    <n v="3163"/>
    <x v="403"/>
    <x v="203"/>
    <n v="110"/>
    <n v="110"/>
    <n v="26"/>
    <n v="84"/>
    <n v="10"/>
    <n v="100"/>
    <n v="83"/>
    <n v="17"/>
    <n v="0.01"/>
    <n v="0.03"/>
    <n v="3.0000000000000001E-3"/>
    <n v="0.03"/>
    <n v="3.6999999999999998E-2"/>
    <n v="3.6999999999999998E-2"/>
    <n v="0.81100000000000005"/>
    <n v="0.25"/>
    <n v="0.92500000000000004"/>
    <n v="566.66700000000003"/>
    <s v="Scale-up"/>
    <n v="33.332999999999998"/>
    <n v="0.86899999999999999"/>
    <n v="0.84499999999999997"/>
    <n v="0.68700000000000006"/>
    <n v="0.875"/>
    <d v="2025-06-16T19:21:34"/>
    <s v="PJR_ASF"/>
  </r>
  <r>
    <x v="203"/>
    <x v="1"/>
    <n v="85"/>
    <x v="404"/>
    <x v="203"/>
    <s v=" "/>
    <s v=" "/>
    <n v="1"/>
    <n v="1"/>
    <n v="1"/>
    <s v="N/A"/>
    <n v="1"/>
    <n v="1"/>
    <s v="NaN"/>
    <s v="NaN"/>
    <s v="NaN"/>
    <s v="NaN"/>
    <n v="0"/>
    <s v="NaN"/>
    <s v="NaN"/>
    <s v="NaN"/>
    <s v="NaN"/>
    <s v="NaN"/>
    <s v="Scale-up"/>
    <s v="NaN"/>
    <s v="NaN"/>
    <s v="NaN"/>
    <s v="NaN"/>
    <s v="NaN"/>
    <d v="2025-06-16T19:21:34"/>
    <s v="PJR_ASF"/>
  </r>
  <r>
    <x v="204"/>
    <x v="0"/>
    <n v="4165"/>
    <x v="405"/>
    <x v="204"/>
    <n v="352"/>
    <n v="352"/>
    <n v="26"/>
    <n v="326"/>
    <n v="67"/>
    <n v="285"/>
    <n v="274"/>
    <n v="11"/>
    <n v="8.0000000000000002E-3"/>
    <n v="0.104"/>
    <n v="2.1000000000000001E-2"/>
    <n v="9.4E-2"/>
    <n v="9.0999999999999998E-2"/>
    <n v="9.1999999999999998E-2"/>
    <n v="1.0329999999999999"/>
    <n v="7.0999999999999994E-2"/>
    <n v="0.81200000000000006"/>
    <n v="117.021"/>
    <s v="Catch-up"/>
    <n v="10.638"/>
    <n v="0.89800000000000002"/>
    <n v="0.96"/>
    <n v="0.95899999999999996"/>
    <n v="0.96399999999999997"/>
    <d v="2025-06-16T19:21:53"/>
    <s v="PJR_ASF"/>
  </r>
  <r>
    <x v="204"/>
    <x v="1"/>
    <n v="95"/>
    <x v="406"/>
    <x v="204"/>
    <s v=" "/>
    <s v=" "/>
    <n v="1"/>
    <n v="19"/>
    <n v="3"/>
    <s v="N/A"/>
    <n v="12"/>
    <n v="4"/>
    <s v="NaN"/>
    <n v="0.193"/>
    <n v="4.2000000000000003E-2"/>
    <n v="0.11700000000000001"/>
    <n v="0.151"/>
    <n v="0.16800000000000001"/>
    <s v="NaN"/>
    <s v="NaN"/>
    <s v="NaN"/>
    <s v="NaN"/>
    <s v="Catch-up"/>
    <n v="8.5470000000000006"/>
    <s v="NaN"/>
    <n v="0.97399999999999998"/>
    <n v="0.89900000000000002"/>
    <n v="0.97499999999999998"/>
    <d v="2025-06-16T19:21:53"/>
    <s v="PJR_ASF"/>
  </r>
  <r>
    <x v="205"/>
    <x v="0"/>
    <n v="3269"/>
    <x v="407"/>
    <x v="205"/>
    <n v="33565"/>
    <n v="33565"/>
    <n v="1828"/>
    <n v="31737"/>
    <n v="13961"/>
    <n v="19604"/>
    <n v="16299"/>
    <n v="3305"/>
    <n v="0.67900000000000005"/>
    <n v="11.981999999999999"/>
    <n v="6.3520000000000003"/>
    <n v="7.17"/>
    <n v="6.3090000000000002"/>
    <n v="6.55"/>
    <n v="1.1359999999999999"/>
    <n v="5.3999999999999999E-2"/>
    <n v="0.498"/>
    <n v="460.94799999999998"/>
    <s v="Catch-up"/>
    <n v="0.13900000000000001"/>
    <n v="0.95899999999999996"/>
    <n v="0.98299999999999998"/>
    <n v="0.92300000000000004"/>
    <n v="0.86199999999999999"/>
    <d v="2025-06-16T19:22:33"/>
    <s v="PJR_ASF"/>
  </r>
  <r>
    <x v="205"/>
    <x v="1"/>
    <n v="100"/>
    <x v="408"/>
    <x v="205"/>
    <s v=" "/>
    <s v=" "/>
    <n v="16"/>
    <n v="216"/>
    <n v="52"/>
    <s v="N/A"/>
    <n v="134"/>
    <n v="45"/>
    <n v="0.14199999999999999"/>
    <n v="2.3119999999999998"/>
    <n v="0.52"/>
    <n v="1.347"/>
    <s v="1.9339999999999997"/>
    <n v="1.907"/>
    <n v="0.69599999999999995"/>
    <n v="5.8000000000000003E-2"/>
    <n v="0.78800000000000003"/>
    <n v="2453.6010000000001"/>
    <s v="Scale-up"/>
    <n v="0.74199999999999999"/>
    <n v="0.96499999999999997"/>
    <n v="0.997"/>
    <n v="0.98399999999999999"/>
    <n v="0.91400000000000003"/>
    <d v="2025-06-16T19:22:38"/>
    <s v="PJR_ASF"/>
  </r>
  <r>
    <x v="206"/>
    <x v="0"/>
    <n v="3756"/>
    <x v="409"/>
    <x v="206"/>
    <n v="59"/>
    <n v="59"/>
    <n v="5"/>
    <n v="54"/>
    <n v="18"/>
    <n v="41"/>
    <n v="37"/>
    <n v="4"/>
    <n v="6.0000000000000001E-3"/>
    <n v="0.02"/>
    <n v="2.3E-2"/>
    <n v="3.5999999999999997E-2"/>
    <n v="3.0000000000000001E-3"/>
    <n v="1.6E-2"/>
    <n v="12"/>
    <n v="0.23100000000000001"/>
    <n v="0.115"/>
    <n v="111.111"/>
    <s v="Catch-up"/>
    <n v="27.777999999999999"/>
    <n v="0.96299999999999997"/>
    <n v="0.47099999999999997"/>
    <n v="0.93799999999999994"/>
    <n v="0.94199999999999995"/>
    <d v="2025-06-16T19:22:58"/>
    <s v="PJR_ASF"/>
  </r>
  <r>
    <x v="206"/>
    <x v="1"/>
    <n v="96"/>
    <x v="410"/>
    <x v="206"/>
    <s v=" "/>
    <s v=" "/>
    <n v="2"/>
    <n v="8"/>
    <n v="2"/>
    <s v="N/A"/>
    <n v="9"/>
    <n v="-2"/>
    <n v="2.1000000000000001E-2"/>
    <n v="9.9000000000000005E-2"/>
    <n v="1.2999999999999999E-2"/>
    <n v="0.121"/>
    <s v="0.10700000000000001"/>
    <n v="7.9000000000000001E-2"/>
    <n v="1.131"/>
    <n v="0.17499999999999999"/>
    <n v="0.89200000000000002"/>
    <n v="33.058"/>
    <s v="Catch-up"/>
    <n v="8.2639999999999993"/>
    <n v="1"/>
    <n v="0.96399999999999997"/>
    <n v="1"/>
    <n v="0.92700000000000005"/>
    <d v="2025-06-16T19:23:02"/>
    <s v="PJR_ASF"/>
  </r>
  <r>
    <x v="207"/>
    <x v="0"/>
    <n v="330"/>
    <x v="411"/>
    <x v="207"/>
    <n v="36"/>
    <n v="36"/>
    <n v="14"/>
    <n v="22"/>
    <n v="2"/>
    <n v="34"/>
    <n v="15"/>
    <n v="19"/>
    <n v="7.0000000000000007E-2"/>
    <n v="0.06"/>
    <n v="0"/>
    <n v="4.8000000000000001E-2"/>
    <n v="0.13"/>
    <n v="9.8000000000000004E-2"/>
    <n v="0.36899999999999999"/>
    <n v="0.53800000000000003"/>
    <n v="1"/>
    <n v="395.83300000000003"/>
    <s v="Scale-up"/>
    <n v="20.832999999999998"/>
    <n v="0.71599999999999997"/>
    <n v="0.72299999999999998"/>
    <n v="0"/>
    <n v="0.63700000000000001"/>
    <d v="2025-06-16T19:23:20"/>
    <s v="PJR_ASF"/>
  </r>
  <r>
    <x v="207"/>
    <x v="1"/>
    <n v="45"/>
    <x v="412"/>
    <x v="207"/>
    <s v=" "/>
    <s v=" "/>
    <n v="1"/>
    <n v="4"/>
    <n v="2"/>
    <s v="N/A"/>
    <n v="1"/>
    <n v="0"/>
    <s v="NaN"/>
    <n v="4.9000000000000002E-2"/>
    <s v="NaN"/>
    <s v="NaN"/>
    <n v="0"/>
    <n v="6.0000000000000001E-3"/>
    <s v="NaN"/>
    <s v="NaN"/>
    <s v="NaN"/>
    <s v="NaN"/>
    <s v="Scale-up"/>
    <s v="NaN"/>
    <s v="NaN"/>
    <n v="0.67100000000000004"/>
    <s v="NaN"/>
    <s v="NaN"/>
    <d v="2025-06-16T19:23:20"/>
    <s v="PJR_ASF"/>
  </r>
  <r>
    <x v="208"/>
    <x v="0"/>
    <n v="1422"/>
    <x v="413"/>
    <x v="208"/>
    <n v="152"/>
    <n v="152"/>
    <n v="33"/>
    <n v="119"/>
    <n v="26"/>
    <n v="126"/>
    <n v="79"/>
    <n v="47"/>
    <n v="3.1E-2"/>
    <n v="0.114"/>
    <n v="2.1999999999999999E-2"/>
    <n v="0.112"/>
    <n v="0.123"/>
    <n v="0.106"/>
    <n v="0.91100000000000003"/>
    <n v="0.214"/>
    <n v="0.84799999999999998"/>
    <n v="419.64299999999997"/>
    <s v="Scale-up"/>
    <n v="8.9290000000000003"/>
    <n v="0.79500000000000004"/>
    <n v="0.872"/>
    <n v="0.85099999999999998"/>
    <n v="0.91400000000000003"/>
    <d v="2025-06-16T19:23:38"/>
    <s v="PJR_ASF"/>
  </r>
  <r>
    <x v="208"/>
    <x v="1"/>
    <n v="0"/>
    <x v="414"/>
    <x v="208"/>
    <s v=" "/>
    <s v=" "/>
    <n v="1"/>
    <n v="1"/>
    <n v="3"/>
    <s v="N/A"/>
    <n v="1"/>
    <n v="-2"/>
    <s v="NaN"/>
    <s v="NaN"/>
    <n v="1.5"/>
    <s v="NaN"/>
    <n v="0"/>
    <n v="-1.5"/>
    <s v="NaN"/>
    <s v="NaN"/>
    <s v="NaN"/>
    <s v="NaN"/>
    <s v="Scale-up"/>
    <s v="NaN"/>
    <s v="NaN"/>
    <s v="NaN"/>
    <n v="0.75"/>
    <s v="NaN"/>
    <d v="2025-06-16T19:23:38"/>
    <s v="PJR_ASF"/>
  </r>
  <r>
    <x v="209"/>
    <x v="0"/>
    <n v="811"/>
    <x v="415"/>
    <x v="209"/>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6T19:23:57"/>
    <s v="PJR_ASF"/>
  </r>
  <r>
    <x v="209"/>
    <x v="1"/>
    <n v="29"/>
    <x v="416"/>
    <x v="209"/>
    <s v=" "/>
    <s v=" "/>
    <n v="1"/>
    <n v="2"/>
    <n v="1"/>
    <s v="N/A"/>
    <n v="4"/>
    <n v="-1"/>
    <s v="NaN"/>
    <s v="NaN"/>
    <n v="0"/>
    <n v="6.9000000000000006E-2"/>
    <n v="0"/>
    <s v="NaN"/>
    <s v="NaN"/>
    <s v="NaN"/>
    <s v="NaN"/>
    <s v="NaN"/>
    <s v="Scale-up"/>
    <n v="14.493"/>
    <s v="NaN"/>
    <s v="NaN"/>
    <n v="0"/>
    <n v="0.627"/>
    <d v="2025-06-16T19:23:57"/>
    <s v="PJR_ASF"/>
  </r>
  <r>
    <x v="210"/>
    <x v="0"/>
    <n v="856"/>
    <x v="417"/>
    <x v="210"/>
    <n v="797"/>
    <n v="797"/>
    <n v="89"/>
    <n v="708"/>
    <n v="67"/>
    <n v="730"/>
    <n v="551"/>
    <n v="179"/>
    <n v="0.1"/>
    <n v="0.94199999999999995"/>
    <n v="0.10100000000000001"/>
    <n v="0.75700000000000001"/>
    <n v="0.94099999999999995"/>
    <n v="0.93100000000000005"/>
    <n v="0.80400000000000005"/>
    <n v="9.6000000000000002E-2"/>
    <n v="0.90300000000000002"/>
    <n v="236.46"/>
    <s v="Scale-up"/>
    <n v="1.321"/>
    <n v="0.96499999999999997"/>
    <n v="0.97399999999999998"/>
    <n v="0.91500000000000004"/>
    <n v="0.96599999999999997"/>
    <d v="2025-06-16T19:24:17"/>
    <s v="PJR_ASF"/>
  </r>
  <r>
    <x v="210"/>
    <x v="1"/>
    <n v="98"/>
    <x v="418"/>
    <x v="210"/>
    <s v=" "/>
    <s v=" "/>
    <n v="4"/>
    <n v="50"/>
    <n v="2"/>
    <s v="N/A"/>
    <n v="25"/>
    <n v="26"/>
    <n v="5.2999999999999999E-2"/>
    <n v="0.48599999999999999"/>
    <n v="5.2999999999999999E-2"/>
    <n v="0.27200000000000002"/>
    <s v="0.48600000000000004"/>
    <n v="0.48899999999999999"/>
    <n v="0.56000000000000005"/>
    <n v="9.8000000000000004E-2"/>
    <n v="0.90200000000000002"/>
    <n v="658.08799999999997"/>
    <s v="Scale-up"/>
    <n v="3.6760000000000002"/>
    <n v="0.90600000000000003"/>
    <n v="0.96799999999999997"/>
    <n v="1"/>
    <n v="0.94299999999999995"/>
    <d v="2025-06-16T19:24:21"/>
    <s v="PJR_ASF"/>
  </r>
  <r>
    <x v="211"/>
    <x v="0"/>
    <n v="3537"/>
    <x v="419"/>
    <x v="211"/>
    <n v="5831"/>
    <n v="5831"/>
    <n v="788"/>
    <n v="5043"/>
    <n v="752"/>
    <n v="5079"/>
    <n v="4257"/>
    <n v="822"/>
    <n v="0.26800000000000002"/>
    <n v="1.802"/>
    <n v="0.254"/>
    <n v="1.5349999999999999"/>
    <n v="1.8160000000000001"/>
    <n v="1.78"/>
    <n v="0.84499999999999997"/>
    <n v="0.129"/>
    <n v="0.877"/>
    <n v="535.505"/>
    <s v="Scale-up"/>
    <n v="0.65100000000000002"/>
    <n v="0.96399999999999997"/>
    <n v="0.96199999999999997"/>
    <n v="0.96499999999999997"/>
    <n v="0.95699999999999996"/>
    <d v="2025-06-16T19:24:44"/>
    <s v="PJR_ASF"/>
  </r>
  <r>
    <x v="211"/>
    <x v="1"/>
    <n v="92"/>
    <x v="420"/>
    <x v="211"/>
    <s v=" "/>
    <s v=" "/>
    <n v="2"/>
    <n v="22"/>
    <n v="14"/>
    <s v="N/A"/>
    <n v="5"/>
    <n v="4"/>
    <n v="1.2E-2"/>
    <n v="0.22500000000000001"/>
    <n v="0.104"/>
    <n v="5.2999999999999999E-2"/>
    <n v="0.13300000000000001"/>
    <n v="2.5000000000000001E-2"/>
    <n v="0.39800000000000002"/>
    <n v="5.0999999999999997E-2"/>
    <n v="0.56100000000000005"/>
    <n v="15509.433999999999"/>
    <s v="Scale-up"/>
    <n v="18.867999999999999"/>
    <n v="1"/>
    <n v="0.64900000000000002"/>
    <n v="0.371"/>
    <n v="0.95599999999999996"/>
    <d v="2025-06-16T19:24:48"/>
    <s v="PJR_ASF"/>
  </r>
  <r>
    <x v="212"/>
    <x v="0"/>
    <n v="2324"/>
    <x v="421"/>
    <x v="212"/>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6T19:25:10"/>
    <s v="PJR_ASF"/>
  </r>
  <r>
    <x v="212"/>
    <x v="1"/>
    <n v="99"/>
    <x v="422"/>
    <x v="212"/>
    <s v=" "/>
    <s v=" "/>
    <n v="1"/>
    <n v="5"/>
    <n v="1"/>
    <s v="N/A"/>
    <n v="1"/>
    <n v="4"/>
    <s v="NaN"/>
    <n v="3.4000000000000002E-2"/>
    <s v="NaN"/>
    <s v="NaN"/>
    <n v="0"/>
    <n v="3.4000000000000002E-2"/>
    <s v="NaN"/>
    <s v="NaN"/>
    <s v="NaN"/>
    <s v="NaN"/>
    <s v="Scale-up"/>
    <s v="NaN"/>
    <s v="NaN"/>
    <n v="0.78900000000000003"/>
    <s v="NaN"/>
    <s v="NaN"/>
    <d v="2025-06-16T19:25:10"/>
    <s v="PJR_ASF"/>
  </r>
  <r>
    <x v="213"/>
    <x v="0"/>
    <n v="4701"/>
    <x v="423"/>
    <x v="213"/>
    <n v="2325"/>
    <n v="2325"/>
    <n v="15"/>
    <n v="2310"/>
    <n v="786"/>
    <n v="1539"/>
    <n v="1167"/>
    <n v="372"/>
    <n v="4.1000000000000002E-2"/>
    <n v="0.47399999999999998"/>
    <n v="0.28499999999999998"/>
    <n v="0.60399999999999998"/>
    <n v="0.23"/>
    <n v="0.33300000000000002"/>
    <n v="2.6259999999999999"/>
    <n v="0.08"/>
    <n v="0.44700000000000001"/>
    <n v="615.89400000000001"/>
    <s v="Catch-up"/>
    <n v="1.6559999999999999"/>
    <n v="0.96099999999999997"/>
    <n v="0.98399999999999999"/>
    <n v="0.125"/>
    <n v="0.189"/>
    <d v="2025-06-16T19:25:31"/>
    <s v="PJR_ASF"/>
  </r>
  <r>
    <x v="213"/>
    <x v="1"/>
    <n v="93"/>
    <x v="424"/>
    <x v="213"/>
    <s v=" "/>
    <s v=" "/>
    <n v="3"/>
    <n v="27"/>
    <n v="1"/>
    <s v="N/A"/>
    <n v="26"/>
    <n v="5"/>
    <n v="4.3999999999999997E-2"/>
    <n v="0.33"/>
    <s v="NaN"/>
    <n v="0.313"/>
    <n v="0.374"/>
    <n v="0.36499999999999999"/>
    <s v="NaN"/>
    <s v="NaN"/>
    <s v="NaN"/>
    <s v="NaN"/>
    <s v="Catch-up"/>
    <n v="3.1949999999999998"/>
    <n v="0.77100000000000002"/>
    <n v="0.95099999999999996"/>
    <s v="NaN"/>
    <n v="0.96799999999999997"/>
    <d v="2025-06-16T19:25:31"/>
    <s v="PJR_ASF"/>
  </r>
  <r>
    <x v="214"/>
    <x v="0"/>
    <n v="3066"/>
    <x v="425"/>
    <x v="214"/>
    <n v="7997"/>
    <n v="7997"/>
    <n v="891"/>
    <n v="7106"/>
    <n v="1483"/>
    <n v="6514"/>
    <n v="5023"/>
    <n v="1491"/>
    <n v="0.32500000000000001"/>
    <n v="2.4750000000000001"/>
    <n v="0.55800000000000005"/>
    <n v="1.8080000000000001"/>
    <n v="2.242"/>
    <n v="2.234"/>
    <n v="0.80600000000000005"/>
    <n v="0.11600000000000001"/>
    <n v="0.80100000000000005"/>
    <n v="824.66800000000001"/>
    <s v="Scale-up"/>
    <n v="0.55300000000000005"/>
    <n v="0.97199999999999998"/>
    <n v="0.98099999999999998"/>
    <n v="0.97899999999999998"/>
    <n v="0.96199999999999997"/>
    <d v="2025-06-16T19:25:55"/>
    <s v="PJR_ASF"/>
  </r>
  <r>
    <x v="214"/>
    <x v="1"/>
    <n v="97"/>
    <x v="426"/>
    <x v="214"/>
    <s v=" "/>
    <s v=" "/>
    <n v="15"/>
    <n v="169"/>
    <n v="27"/>
    <s v="N/A"/>
    <n v="80"/>
    <n v="76"/>
    <n v="0.17599999999999999"/>
    <n v="1.657"/>
    <n v="0.24199999999999999"/>
    <n v="0.80800000000000005"/>
    <n v="1.591"/>
    <n v="1.5580000000000001"/>
    <n v="0.50800000000000001"/>
    <n v="9.6000000000000002E-2"/>
    <n v="0.86799999999999999"/>
    <n v="1845.297"/>
    <s v="Scale-up"/>
    <n v="1.238"/>
    <n v="0.92200000000000004"/>
    <n v="0.98799999999999999"/>
    <n v="0.95499999999999996"/>
    <n v="0.97"/>
    <d v="2025-06-16T19:26:00"/>
    <s v="PJR_ASF"/>
  </r>
  <r>
    <x v="215"/>
    <x v="0"/>
    <n v="1266"/>
    <x v="427"/>
    <x v="215"/>
    <n v="2113"/>
    <n v="2113"/>
    <n v="433"/>
    <n v="1680"/>
    <n v="233"/>
    <n v="1880"/>
    <n v="1080"/>
    <n v="800"/>
    <n v="0.33500000000000002"/>
    <n v="1.4079999999999999"/>
    <n v="0.20499999999999999"/>
    <n v="0.91"/>
    <n v="1.538"/>
    <n v="1.5269999999999999"/>
    <n v="0.59199999999999997"/>
    <n v="0.192"/>
    <n v="0.88200000000000001"/>
    <n v="879.12099999999998"/>
    <s v="Scale-up"/>
    <n v="1.099"/>
    <n v="0.96899999999999997"/>
    <n v="0.97499999999999998"/>
    <n v="0.96199999999999997"/>
    <n v="0.98599999999999999"/>
    <d v="2025-06-16T19:26:21"/>
    <s v="PJR_ASF"/>
  </r>
  <r>
    <x v="215"/>
    <x v="1"/>
    <n v="99"/>
    <x v="428"/>
    <x v="215"/>
    <s v=" "/>
    <s v=" "/>
    <n v="13"/>
    <n v="74"/>
    <n v="11"/>
    <s v="N/A"/>
    <n v="44"/>
    <n v="31"/>
    <n v="0.11899999999999999"/>
    <n v="0.70199999999999996"/>
    <n v="0.127"/>
    <n v="0.38600000000000001"/>
    <n v="0.69399999999999995"/>
    <n v="0.745"/>
    <n v="0.55600000000000005"/>
    <n v="0.14499999999999999"/>
    <n v="0.84499999999999997"/>
    <n v="2072.5390000000002"/>
    <s v="Scale-up"/>
    <n v="2.5910000000000002"/>
    <n v="0.91200000000000003"/>
    <n v="0.99199999999999999"/>
    <n v="0.84299999999999997"/>
    <n v="0.96599999999999997"/>
    <d v="2025-06-16T19:26:26"/>
    <s v="PJR_ASF"/>
  </r>
  <r>
    <x v="216"/>
    <x v="0"/>
    <n v="3565"/>
    <x v="429"/>
    <x v="216"/>
    <n v="1831"/>
    <n v="1831"/>
    <n v="380"/>
    <n v="1451"/>
    <n v="278"/>
    <n v="1553"/>
    <n v="1295"/>
    <n v="258"/>
    <n v="0.12"/>
    <n v="0.40699999999999997"/>
    <n v="7.9000000000000001E-2"/>
    <n v="0.36899999999999999"/>
    <n v="0.44800000000000001"/>
    <n v="0.432"/>
    <n v="0.82399999999999995"/>
    <n v="0.22800000000000001"/>
    <n v="0.85"/>
    <n v="699.18700000000001"/>
    <s v="Scale-up"/>
    <n v="2.71"/>
    <n v="0.878"/>
    <n v="0.96399999999999997"/>
    <n v="0.98799999999999999"/>
    <n v="0.95499999999999996"/>
    <d v="2025-06-16T19:26:46"/>
    <s v="PJR_ASF"/>
  </r>
  <r>
    <x v="216"/>
    <x v="1"/>
    <n v="97"/>
    <x v="430"/>
    <x v="216"/>
    <s v=" "/>
    <s v=" "/>
    <n v="1"/>
    <n v="44"/>
    <n v="1"/>
    <s v="N/A"/>
    <n v="18"/>
    <n v="27"/>
    <s v="NaN"/>
    <n v="0.39200000000000002"/>
    <s v="NaN"/>
    <n v="0.13900000000000001"/>
    <n v="0"/>
    <n v="0.38200000000000001"/>
    <s v="NaN"/>
    <s v="NaN"/>
    <s v="NaN"/>
    <s v="NaN"/>
    <s v="Scale-up"/>
    <n v="7.194"/>
    <s v="NaN"/>
    <n v="0.91500000000000004"/>
    <s v="NaN"/>
    <n v="0.92800000000000005"/>
    <d v="2025-06-16T19:26:46"/>
    <s v="PJR_ASF"/>
  </r>
  <r>
    <x v="217"/>
    <x v="0"/>
    <n v="3100"/>
    <x v="431"/>
    <x v="217"/>
    <n v="638"/>
    <n v="638"/>
    <n v="67"/>
    <n v="571"/>
    <n v="88"/>
    <n v="550"/>
    <n v="463"/>
    <n v="87"/>
    <n v="2.5000000000000001E-2"/>
    <n v="0.23499999999999999"/>
    <n v="3.7999999999999999E-2"/>
    <n v="0.182"/>
    <n v="0.222"/>
    <n v="0.222"/>
    <n v="0.82"/>
    <n v="9.6000000000000002E-2"/>
    <n v="0.85399999999999998"/>
    <n v="478.02199999999999"/>
    <s v="Scale-up"/>
    <n v="5.4950000000000001"/>
    <n v="0.93600000000000005"/>
    <n v="0.97199999999999998"/>
    <n v="0.97599999999999998"/>
    <n v="0.97199999999999998"/>
    <d v="2025-06-16T19:27:06"/>
    <s v="PJR_ASF"/>
  </r>
  <r>
    <x v="217"/>
    <x v="1"/>
    <n v="74"/>
    <x v="432"/>
    <x v="217"/>
    <s v=" "/>
    <s v=" "/>
    <n v="1"/>
    <n v="3"/>
    <n v="1"/>
    <s v="N/A"/>
    <n v="10"/>
    <n v="-8"/>
    <s v="NaN"/>
    <n v="0.04"/>
    <s v="NaN"/>
    <n v="0.114"/>
    <n v="0"/>
    <n v="2.4E-2"/>
    <s v="NaN"/>
    <s v="NaN"/>
    <s v="NaN"/>
    <s v="NaN"/>
    <s v="Scale-up"/>
    <n v="8.7720000000000002"/>
    <s v="NaN"/>
    <n v="0.86799999999999999"/>
    <s v="NaN"/>
    <n v="0.75700000000000001"/>
    <d v="2025-06-16T19:27:06"/>
    <s v="PJR_ASF"/>
  </r>
  <r>
    <x v="218"/>
    <x v="0"/>
    <n v="3180"/>
    <x v="433"/>
    <x v="218"/>
    <n v="140"/>
    <n v="140"/>
    <n v="56"/>
    <n v="84"/>
    <n v="14"/>
    <n v="126"/>
    <n v="90"/>
    <n v="36"/>
    <n v="8.6999999999999994E-2"/>
    <n v="2.1000000000000001E-2"/>
    <n v="3.0000000000000001E-3"/>
    <n v="2.7E-2"/>
    <n v="0.105"/>
    <n v="3.5000000000000003E-2"/>
    <n v="0.25700000000000001"/>
    <n v="0.80600000000000005"/>
    <n v="0.97199999999999998"/>
    <n v="1333.3330000000001"/>
    <s v="Scale-up"/>
    <n v="37.036999999999999"/>
    <n v="0.86799999999999999"/>
    <n v="0.53100000000000003"/>
    <n v="0.27300000000000002"/>
    <n v="0.42699999999999999"/>
    <d v="2025-06-16T19:27:25"/>
    <s v="PJR_ASF"/>
  </r>
  <r>
    <x v="218"/>
    <x v="1"/>
    <n v="33"/>
    <x v="434"/>
    <x v="218"/>
    <s v=" "/>
    <s v=" "/>
    <n v="1"/>
    <n v="2"/>
    <n v="1"/>
    <s v="N/A"/>
    <n v="1"/>
    <n v="1"/>
    <s v="NaN"/>
    <n v="2.9000000000000001E-2"/>
    <s v="NaN"/>
    <s v="NaN"/>
    <n v="0"/>
    <n v="2.9000000000000001E-2"/>
    <s v="NaN"/>
    <s v="NaN"/>
    <s v="NaN"/>
    <s v="NaN"/>
    <s v="Scale-up"/>
    <s v="NaN"/>
    <s v="NaN"/>
    <n v="1"/>
    <s v="NaN"/>
    <s v="NaN"/>
    <d v="2025-06-16T19:27:25"/>
    <s v="PJR_ASF"/>
  </r>
  <r>
    <x v="219"/>
    <x v="0"/>
    <n v="4043"/>
    <x v="435"/>
    <x v="219"/>
    <n v="1169"/>
    <n v="1169"/>
    <n v="248"/>
    <n v="921"/>
    <n v="127"/>
    <n v="1042"/>
    <n v="663"/>
    <n v="379"/>
    <n v="9.2999999999999999E-2"/>
    <n v="0.35499999999999998"/>
    <n v="5.3999999999999999E-2"/>
    <n v="0.22800000000000001"/>
    <n v="0.39400000000000002"/>
    <n v="0.39400000000000002"/>
    <n v="0.57899999999999996"/>
    <n v="0.20799999999999999"/>
    <n v="0.879"/>
    <n v="1662.2809999999999"/>
    <s v="Scale-up"/>
    <n v="4.3860000000000001"/>
    <n v="0.81299999999999994"/>
    <n v="0.84099999999999997"/>
    <n v="0.78600000000000003"/>
    <n v="0.83599999999999997"/>
    <d v="2025-06-16T19:27:44"/>
    <s v="PJR_ASF"/>
  </r>
  <r>
    <x v="219"/>
    <x v="1"/>
    <n v="94"/>
    <x v="436"/>
    <x v="219"/>
    <s v=" "/>
    <s v=" "/>
    <n v="1"/>
    <n v="3"/>
    <n v="1"/>
    <s v="N/A"/>
    <n v="8"/>
    <n v="-6"/>
    <s v="NaN"/>
    <n v="3.4000000000000002E-2"/>
    <s v="NaN"/>
    <n v="7.3999999999999996E-2"/>
    <n v="0"/>
    <n v="1.9E-2"/>
    <s v="NaN"/>
    <s v="NaN"/>
    <s v="NaN"/>
    <s v="NaN"/>
    <s v="Scale-up"/>
    <n v="13.513999999999999"/>
    <s v="NaN"/>
    <n v="0.92600000000000005"/>
    <s v="NaN"/>
    <n v="0.65200000000000002"/>
    <d v="2025-06-16T19:27:44"/>
    <s v="PJR_ASF"/>
  </r>
  <r>
    <x v="220"/>
    <x v="0"/>
    <n v="3405"/>
    <x v="437"/>
    <x v="220"/>
    <n v="447"/>
    <n v="447"/>
    <n v="49"/>
    <n v="398"/>
    <n v="43"/>
    <n v="404"/>
    <n v="300"/>
    <n v="104"/>
    <n v="1.7999999999999999E-2"/>
    <n v="0.16900000000000001"/>
    <n v="0.02"/>
    <n v="0.151"/>
    <n v="0.16700000000000001"/>
    <n v="0.16700000000000001"/>
    <n v="0.90400000000000003"/>
    <n v="9.6000000000000002E-2"/>
    <n v="0.89300000000000002"/>
    <n v="688.74199999999996"/>
    <s v="Scale-up"/>
    <n v="6.6230000000000002"/>
    <n v="0.88600000000000001"/>
    <n v="0.90200000000000002"/>
    <n v="0.82799999999999996"/>
    <n v="0.89200000000000002"/>
    <d v="2025-06-16T19:28:02"/>
    <s v="PJR_ASF"/>
  </r>
  <r>
    <x v="220"/>
    <x v="1"/>
    <n v="96"/>
    <x v="438"/>
    <x v="220"/>
    <s v=" "/>
    <s v=" "/>
    <n v="1"/>
    <n v="5"/>
    <n v="1"/>
    <s v="N/A"/>
    <n v="1"/>
    <n v="5"/>
    <s v="NaN"/>
    <n v="3.7999999999999999E-2"/>
    <s v="NaN"/>
    <s v="NaN"/>
    <n v="0"/>
    <n v="0.05"/>
    <s v="NaN"/>
    <s v="NaN"/>
    <s v="NaN"/>
    <s v="NaN"/>
    <s v="Scale-up"/>
    <s v="NaN"/>
    <s v="NaN"/>
    <n v="0.92400000000000004"/>
    <s v="NaN"/>
    <s v="NaN"/>
    <d v="2025-06-16T19:28:02"/>
    <s v="PJR_ASF"/>
  </r>
  <r>
    <x v="221"/>
    <x v="0"/>
    <n v="1159"/>
    <x v="439"/>
    <x v="221"/>
    <n v="250"/>
    <n v="250"/>
    <n v="50"/>
    <n v="200"/>
    <n v="23"/>
    <n v="227"/>
    <n v="132"/>
    <n v="95"/>
    <n v="4.2000000000000003E-2"/>
    <n v="0.20300000000000001"/>
    <n v="2.9000000000000001E-2"/>
    <n v="0.127"/>
    <n v="0.216"/>
    <n v="0.21199999999999999"/>
    <n v="0.58799999999999997"/>
    <n v="0.17100000000000001"/>
    <n v="0.88200000000000001"/>
    <n v="748.03099999999995"/>
    <s v="Scale-up"/>
    <n v="7.8739999999999997"/>
    <n v="0.97599999999999998"/>
    <n v="0.96199999999999997"/>
    <n v="0.93600000000000005"/>
    <n v="0.96599999999999997"/>
    <d v="2025-06-16T19:28:22"/>
    <s v="PJR_ASF"/>
  </r>
  <r>
    <x v="221"/>
    <x v="1"/>
    <n v="99"/>
    <x v="440"/>
    <x v="221"/>
    <s v=" "/>
    <s v=" "/>
    <n v="1"/>
    <n v="8"/>
    <n v="2"/>
    <s v="N/A"/>
    <n v="3"/>
    <n v="2"/>
    <s v="NaN"/>
    <n v="6.0999999999999999E-2"/>
    <n v="6.7000000000000004E-2"/>
    <n v="2.1000000000000001E-2"/>
    <n v="-6.0000000000000001E-3"/>
    <n v="5.0999999999999997E-2"/>
    <s v="NaN"/>
    <s v="NaN"/>
    <s v="NaN"/>
    <s v="NaN"/>
    <s v="Scale-up"/>
    <n v="47.619"/>
    <s v="NaN"/>
    <n v="0.86599999999999999"/>
    <n v="1"/>
    <n v="0.75"/>
    <d v="2025-06-16T19:28:22"/>
    <s v="PJR_ASF"/>
  </r>
  <r>
    <x v="222"/>
    <x v="0"/>
    <n v="949"/>
    <x v="441"/>
    <x v="222"/>
    <n v="871"/>
    <n v="871"/>
    <n v="204"/>
    <n v="667"/>
    <n v="61"/>
    <n v="810"/>
    <n v="584"/>
    <n v="226"/>
    <n v="0.22"/>
    <n v="0.84599999999999997"/>
    <n v="7.8E-2"/>
    <n v="0.66"/>
    <n v="0.98799999999999999"/>
    <n v="0.97699999999999998"/>
    <n v="0.66800000000000004"/>
    <n v="0.20599999999999999"/>
    <n v="0.92700000000000005"/>
    <n v="342.42399999999998"/>
    <s v="Scale-up"/>
    <n v="1.5149999999999999"/>
    <n v="0.96899999999999997"/>
    <n v="0.99"/>
    <n v="0.95699999999999996"/>
    <n v="0.98599999999999999"/>
    <d v="2025-06-16T19:28:46"/>
    <s v="PJR_ASF"/>
  </r>
  <r>
    <x v="222"/>
    <x v="1"/>
    <n v="99"/>
    <x v="442"/>
    <x v="222"/>
    <s v=" "/>
    <s v=" "/>
    <n v="13"/>
    <n v="27"/>
    <n v="3"/>
    <s v="N/A"/>
    <n v="29"/>
    <n v="9"/>
    <n v="0.14599999999999999"/>
    <n v="0.27700000000000002"/>
    <n v="4.7E-2"/>
    <n v="0.26"/>
    <s v="0.37600000000000006"/>
    <n v="0.39"/>
    <n v="0.69099999999999995"/>
    <n v="0.34499999999999997"/>
    <n v="0.88900000000000001"/>
    <n v="869.23099999999999"/>
    <s v="Scale-up"/>
    <n v="3.8460000000000001"/>
    <n v="0.95399999999999996"/>
    <n v="0.88800000000000001"/>
    <n v="0.98799999999999999"/>
    <n v="0.95399999999999996"/>
    <d v="2025-06-16T19:28:51"/>
    <s v="PJR_ASF"/>
  </r>
  <r>
    <x v="223"/>
    <x v="0"/>
    <n v="3067"/>
    <x v="443"/>
    <x v="223"/>
    <n v="4182"/>
    <n v="4182"/>
    <n v="588"/>
    <n v="3594"/>
    <n v="374"/>
    <n v="3808"/>
    <n v="3205"/>
    <n v="603"/>
    <n v="0.20100000000000001"/>
    <n v="1.546"/>
    <n v="0.17399999999999999"/>
    <n v="1.3540000000000001"/>
    <n v="1.573"/>
    <n v="1.5589999999999999"/>
    <n v="0.86099999999999999"/>
    <n v="0.115"/>
    <n v="0.9"/>
    <n v="445.34699999999998"/>
    <s v="Scale-up"/>
    <n v="0.73899999999999999"/>
    <n v="0.98899999999999999"/>
    <n v="0.97299999999999998"/>
    <n v="0.98099999999999998"/>
    <n v="0.97299999999999998"/>
    <d v="2025-06-16T19:29:13"/>
    <s v="PJR_ASF"/>
  </r>
  <r>
    <x v="223"/>
    <x v="1"/>
    <n v="97"/>
    <x v="444"/>
    <x v="223"/>
    <s v=" "/>
    <s v=" "/>
    <n v="11"/>
    <n v="113"/>
    <n v="10"/>
    <s v="N/A"/>
    <n v="117"/>
    <n v="-4"/>
    <n v="0.129"/>
    <n v="1.123"/>
    <n v="0.106"/>
    <n v="1.1910000000000001"/>
    <n v="1.1459999999999999"/>
    <n v="1.1180000000000001"/>
    <n v="1.0389999999999999"/>
    <n v="0.10299999999999999"/>
    <n v="0.91500000000000004"/>
    <n v="506.29700000000003"/>
    <s v="Catch-up"/>
    <n v="0.84"/>
    <n v="0.78"/>
    <n v="0.99299999999999999"/>
    <n v="0.94699999999999995"/>
    <n v="0.98799999999999999"/>
    <d v="2025-06-16T19:29:18"/>
    <s v="PJR_ASF"/>
  </r>
  <r>
    <x v="224"/>
    <x v="0"/>
    <n v="1434"/>
    <x v="445"/>
    <x v="224"/>
    <n v="833"/>
    <n v="833"/>
    <n v="129"/>
    <n v="704"/>
    <n v="61"/>
    <n v="772"/>
    <n v="713"/>
    <n v="59"/>
    <n v="8.5000000000000006E-2"/>
    <n v="0.54400000000000004"/>
    <n v="0.05"/>
    <n v="0.57099999999999995"/>
    <n v="0.57899999999999996"/>
    <n v="0.58199999999999996"/>
    <n v="0.98599999999999999"/>
    <n v="0.13500000000000001"/>
    <n v="0.92100000000000004"/>
    <n v="103.327"/>
    <s v="Scale-up"/>
    <n v="1.7509999999999999"/>
    <n v="0.995"/>
    <n v="0.98499999999999999"/>
    <n v="0.91900000000000004"/>
    <n v="0.97699999999999998"/>
    <d v="2025-06-16T19:29:38"/>
    <s v="PJR_ASF"/>
  </r>
  <r>
    <x v="224"/>
    <x v="1"/>
    <n v="98"/>
    <x v="446"/>
    <x v="224"/>
    <s v=" "/>
    <s v=" "/>
    <n v="10"/>
    <n v="60"/>
    <n v="9"/>
    <s v="N/A"/>
    <n v="53"/>
    <n v="9"/>
    <n v="8.5999999999999993E-2"/>
    <n v="0.60099999999999998"/>
    <n v="0.17599999999999999"/>
    <n v="0.48699999999999999"/>
    <s v="0.5109999999999999"/>
    <n v="0.57799999999999996"/>
    <n v="0.95299999999999996"/>
    <n v="0.125"/>
    <n v="0.74399999999999999"/>
    <n v="121.15"/>
    <s v="Scale-up"/>
    <n v="2.0529999999999999"/>
    <n v="0.82599999999999996"/>
    <n v="0.97099999999999997"/>
    <n v="0.88300000000000001"/>
    <n v="0.95599999999999996"/>
    <d v="2025-06-16T19:29:43"/>
    <s v="PJR_ASF"/>
  </r>
  <r>
    <x v="225"/>
    <x v="0"/>
    <n v="4053"/>
    <x v="447"/>
    <x v="225"/>
    <n v="232"/>
    <n v="232"/>
    <n v="8"/>
    <n v="224"/>
    <n v="104"/>
    <n v="128"/>
    <n v="107"/>
    <n v="21"/>
    <n v="3.0000000000000001E-3"/>
    <n v="5.3999999999999999E-2"/>
    <n v="3.5000000000000003E-2"/>
    <n v="2.7E-2"/>
    <n v="2.1999999999999999E-2"/>
    <n v="2.1000000000000001E-2"/>
    <n v="1.2270000000000001"/>
    <n v="5.2999999999999999E-2"/>
    <n v="0.38600000000000001"/>
    <n v="777.77800000000002"/>
    <s v="Catch-up"/>
    <n v="37.036999999999999"/>
    <n v="0.92600000000000005"/>
    <n v="0.95199999999999996"/>
    <n v="0.63200000000000001"/>
    <n v="0.76300000000000001"/>
    <d v="2025-06-16T19:30:01"/>
    <s v="PJR_ASF"/>
  </r>
  <r>
    <x v="225"/>
    <x v="1"/>
    <n v="79"/>
    <x v="448"/>
    <x v="225"/>
    <s v=" "/>
    <s v=" "/>
    <n v="1"/>
    <n v="4"/>
    <n v="1"/>
    <s v="N/A"/>
    <n v="1"/>
    <n v="3"/>
    <s v="NaN"/>
    <n v="3.5000000000000003E-2"/>
    <s v="NaN"/>
    <s v="NaN"/>
    <n v="0"/>
    <n v="3.5000000000000003E-2"/>
    <s v="NaN"/>
    <s v="NaN"/>
    <s v="NaN"/>
    <s v="NaN"/>
    <s v="Catch-up"/>
    <s v="NaN"/>
    <s v="NaN"/>
    <n v="0.84799999999999998"/>
    <s v="NaN"/>
    <s v="NaN"/>
    <d v="2025-06-16T19:30:01"/>
    <s v="PJR_ASF"/>
  </r>
  <r>
    <x v="226"/>
    <x v="0"/>
    <n v="4596"/>
    <x v="449"/>
    <x v="226"/>
    <n v="491"/>
    <n v="491"/>
    <n v="57"/>
    <n v="434"/>
    <n v="140"/>
    <n v="351"/>
    <n v="326"/>
    <n v="25"/>
    <n v="1.6E-2"/>
    <n v="9.4E-2"/>
    <n v="4.4999999999999998E-2"/>
    <n v="9.5000000000000001E-2"/>
    <n v="6.5000000000000002E-2"/>
    <n v="6.9000000000000006E-2"/>
    <n v="1.462"/>
    <n v="0.14499999999999999"/>
    <n v="0.59099999999999997"/>
    <n v="263.15800000000002"/>
    <s v="Catch-up"/>
    <n v="10.526"/>
    <n v="0.97499999999999998"/>
    <n v="0.97099999999999997"/>
    <n v="0.91600000000000004"/>
    <n v="0.86799999999999999"/>
    <d v="2025-06-16T19:30:21"/>
    <s v="PJR_ASF"/>
  </r>
  <r>
    <x v="226"/>
    <x v="1"/>
    <n v="97"/>
    <x v="450"/>
    <x v="226"/>
    <s v=" "/>
    <s v=" "/>
    <n v="4"/>
    <n v="22"/>
    <n v="10"/>
    <s v="N/A"/>
    <n v="15"/>
    <n v="0"/>
    <n v="3.5999999999999997E-2"/>
    <n v="0.24399999999999999"/>
    <n v="9.9000000000000005E-2"/>
    <n v="0.14299999999999999"/>
    <s v="0.18099999999999997"/>
    <n v="0.16300000000000001"/>
    <n v="0.79"/>
    <n v="0.129"/>
    <n v="0.64600000000000002"/>
    <n v="174.82499999999999"/>
    <s v="Scale-up"/>
    <n v="6.9930000000000003"/>
    <n v="0.90300000000000002"/>
    <n v="0.90300000000000002"/>
    <n v="0.80400000000000005"/>
    <n v="0.63600000000000001"/>
    <d v="2025-06-16T19:30:25"/>
    <s v="PJR_ASF"/>
  </r>
  <r>
    <x v="227"/>
    <x v="0"/>
    <n v="328"/>
    <x v="451"/>
    <x v="227"/>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6T19:30:44"/>
    <s v="PJR_ASF"/>
  </r>
  <r>
    <x v="227"/>
    <x v="1"/>
    <n v="83"/>
    <x v="452"/>
    <x v="227"/>
    <s v=" "/>
    <s v=" "/>
    <n v="2"/>
    <n v="5"/>
    <n v="1"/>
    <s v="N/A"/>
    <n v="2"/>
    <n v="4"/>
    <n v="1.2E-2"/>
    <n v="3.2000000000000001E-2"/>
    <s v="NaN"/>
    <n v="6.7000000000000004E-2"/>
    <n v="4.3999999999999997E-2"/>
    <n v="4.3999999999999997E-2"/>
    <s v="NaN"/>
    <s v="NaN"/>
    <s v="NaN"/>
    <s v="NaN"/>
    <s v="Scale-up"/>
    <n v="14.925000000000001"/>
    <n v="1"/>
    <n v="0.51900000000000002"/>
    <s v="NaN"/>
    <n v="1"/>
    <d v="2025-06-16T19:30:44"/>
    <s v="PJR_ASF"/>
  </r>
  <r>
    <x v="228"/>
    <x v="0"/>
    <n v="1688"/>
    <x v="453"/>
    <x v="46"/>
    <n v="387"/>
    <n v="387"/>
    <n v="108"/>
    <n v="279"/>
    <n v="32"/>
    <n v="355"/>
    <n v="298"/>
    <n v="57"/>
    <n v="0.06"/>
    <n v="0.18099999999999999"/>
    <n v="0.02"/>
    <n v="0.157"/>
    <n v="0.221"/>
    <n v="0.216"/>
    <n v="0.71"/>
    <n v="0.249"/>
    <n v="0.91700000000000004"/>
    <n v="363.05700000000002"/>
    <s v="Scale-up"/>
    <n v="6.3689999999999998"/>
    <n v="0.97099999999999997"/>
    <n v="0.93500000000000005"/>
    <n v="0.83799999999999997"/>
    <n v="0.751"/>
    <d v="2025-06-16T19:31:04"/>
    <s v="PJR_ASF"/>
  </r>
  <r>
    <x v="228"/>
    <x v="1"/>
    <n v="88"/>
    <x v="454"/>
    <x v="46"/>
    <s v=" "/>
    <s v=" "/>
    <n v="1"/>
    <n v="34"/>
    <n v="13"/>
    <s v="N/A"/>
    <n v="73"/>
    <n v="-50"/>
    <s v="NaN"/>
    <n v="0.40300000000000002"/>
    <n v="0.35"/>
    <n v="0.95399999999999996"/>
    <n v="5.2999999999999999E-2"/>
    <n v="0.19800000000000001"/>
    <s v="NaN"/>
    <s v="NaN"/>
    <s v="NaN"/>
    <s v="NaN"/>
    <s v="Scale-up"/>
    <n v="1.048"/>
    <s v="NaN"/>
    <n v="0.95799999999999996"/>
    <n v="0.60399999999999998"/>
    <n v="0.91700000000000004"/>
    <d v="2025-06-16T19:31:04"/>
    <s v="PJR_ASF"/>
  </r>
  <r>
    <x v="229"/>
    <x v="0"/>
    <n v="1746"/>
    <x v="455"/>
    <x v="228"/>
    <n v="6300"/>
    <n v="6300"/>
    <n v="740"/>
    <n v="5560"/>
    <n v="1755"/>
    <n v="4545"/>
    <n v="4117"/>
    <n v="428"/>
    <n v="0.41299999999999998"/>
    <n v="3.4430000000000001"/>
    <n v="1.1319999999999999"/>
    <n v="2.5019999999999998"/>
    <n v="2.7240000000000002"/>
    <n v="2.754"/>
    <n v="0.91900000000000004"/>
    <n v="0.107"/>
    <n v="0.70599999999999996"/>
    <n v="171.06299999999999"/>
    <s v="Scale-up"/>
    <n v="0.4"/>
    <n v="0.98399999999999999"/>
    <n v="0.99299999999999999"/>
    <n v="0.98699999999999999"/>
    <n v="0.995"/>
    <d v="2025-06-16T19:31:28"/>
    <s v="PJR_ASF"/>
  </r>
  <r>
    <x v="229"/>
    <x v="1"/>
    <n v="99"/>
    <x v="456"/>
    <x v="228"/>
    <s v=" "/>
    <s v=" "/>
    <n v="58"/>
    <n v="455"/>
    <n v="206"/>
    <s v="N/A"/>
    <n v="291"/>
    <n v="15"/>
    <n v="0.61899999999999999"/>
    <n v="4.4649999999999999"/>
    <n v="2.0619999999999998"/>
    <n v="3.0049999999999999"/>
    <n v="3.0219999999999998"/>
    <n v="3.004"/>
    <n v="0.99399999999999999"/>
    <n v="0.122"/>
    <n v="0.59399999999999997"/>
    <n v="142.429"/>
    <s v="Scale-up"/>
    <n v="0.33300000000000002"/>
    <n v="0.99299999999999999"/>
    <n v="0.997"/>
    <n v="0.96299999999999997"/>
    <n v="0.98699999999999999"/>
    <d v="2025-06-16T19:31:33"/>
    <s v="PJR_ASF"/>
  </r>
  <r>
    <x v="230"/>
    <x v="0"/>
    <n v="806"/>
    <x v="457"/>
    <x v="229"/>
    <n v="1807"/>
    <n v="1807"/>
    <n v="256"/>
    <n v="1551"/>
    <n v="211"/>
    <n v="1596"/>
    <n v="1132"/>
    <n v="464"/>
    <n v="0.28699999999999998"/>
    <n v="1.744"/>
    <n v="0.26100000000000001"/>
    <n v="1.306"/>
    <n v="1.77"/>
    <n v="1.766"/>
    <n v="0.73799999999999999"/>
    <n v="0.14099999999999999"/>
    <n v="0.871"/>
    <n v="355.28300000000002"/>
    <s v="Scale-up"/>
    <n v="0.76600000000000001"/>
    <n v="0.97299999999999998"/>
    <n v="0.99"/>
    <n v="0.97899999999999998"/>
    <n v="0.99099999999999999"/>
    <d v="2025-06-16T19:31:54"/>
    <s v="PJR_ASF"/>
  </r>
  <r>
    <x v="230"/>
    <x v="1"/>
    <n v="99"/>
    <x v="458"/>
    <x v="229"/>
    <s v=" "/>
    <s v=" "/>
    <n v="29"/>
    <n v="267"/>
    <n v="40"/>
    <s v="N/A"/>
    <n v="202"/>
    <n v="55"/>
    <n v="0.318"/>
    <n v="2.665"/>
    <n v="0.442"/>
    <n v="2.113"/>
    <n v="2.5409999999999999"/>
    <n v="2.536"/>
    <n v="0.83199999999999996"/>
    <n v="0.107"/>
    <n v="0.85199999999999998"/>
    <n v="219.59299999999999"/>
    <s v="Scale-up"/>
    <n v="0.47299999999999998"/>
    <n v="0.95699999999999996"/>
    <n v="0.95599999999999996"/>
    <n v="0.95299999999999996"/>
    <n v="0.96499999999999997"/>
    <d v="2025-06-16T19:31:59"/>
    <s v="PJR_ASF"/>
  </r>
  <r>
    <x v="231"/>
    <x v="0"/>
    <n v="4241"/>
    <x v="459"/>
    <x v="230"/>
    <n v="175"/>
    <n v="175"/>
    <n v="21"/>
    <n v="154"/>
    <n v="37"/>
    <n v="138"/>
    <n v="118"/>
    <n v="20"/>
    <n v="8.9999999999999993E-3"/>
    <n v="3.4000000000000002E-2"/>
    <n v="1.4E-2"/>
    <n v="4.7E-2"/>
    <n v="2.9000000000000001E-2"/>
    <n v="2.9000000000000001E-2"/>
    <n v="1.621"/>
    <n v="0.20899999999999999"/>
    <n v="0.67400000000000004"/>
    <n v="425.53199999999998"/>
    <s v="Catch-up"/>
    <n v="21.277000000000001"/>
    <n v="0.98699999999999999"/>
    <n v="0.96399999999999997"/>
    <n v="0.88"/>
    <n v="0.96599999999999997"/>
    <d v="2025-06-16T19:32:18"/>
    <s v="PJR_ASF"/>
  </r>
  <r>
    <x v="231"/>
    <x v="1"/>
    <n v="17"/>
    <x v="460"/>
    <x v="230"/>
    <s v=" "/>
    <s v=" "/>
    <n v="1"/>
    <n v="3"/>
    <n v="1"/>
    <s v="N/A"/>
    <n v="2"/>
    <n v="0"/>
    <s v="NaN"/>
    <n v="0.11899999999999999"/>
    <s v="NaN"/>
    <n v="6.7000000000000004E-2"/>
    <n v="0"/>
    <n v="0.11899999999999999"/>
    <s v="NaN"/>
    <s v="NaN"/>
    <s v="NaN"/>
    <s v="NaN"/>
    <s v="Catch-up"/>
    <n v="14.925000000000001"/>
    <s v="NaN"/>
    <n v="0.89300000000000002"/>
    <s v="NaN"/>
    <n v="1"/>
    <d v="2025-06-16T19:32:18"/>
    <s v="PJR_ASF"/>
  </r>
  <r>
    <x v="232"/>
    <x v="0"/>
    <n v="1835"/>
    <x v="461"/>
    <x v="231"/>
    <n v="127"/>
    <n v="127"/>
    <n v="34"/>
    <n v="93"/>
    <n v="9"/>
    <n v="118"/>
    <n v="94"/>
    <n v="24"/>
    <n v="1.7999999999999999E-2"/>
    <n v="4.4999999999999998E-2"/>
    <n v="4.0000000000000001E-3"/>
    <n v="4.5999999999999999E-2"/>
    <n v="5.8999999999999997E-2"/>
    <n v="5.8000000000000003E-2"/>
    <n v="0.78"/>
    <n v="0.28599999999999998"/>
    <n v="0.93700000000000006"/>
    <n v="521.73900000000003"/>
    <s v="Scale-up"/>
    <n v="21.739000000000001"/>
    <n v="0.95"/>
    <n v="0.95799999999999996"/>
    <n v="0.78400000000000003"/>
    <n v="0.97099999999999997"/>
    <d v="2025-06-16T19:32:37"/>
    <s v="PJR_ASF"/>
  </r>
  <r>
    <x v="232"/>
    <x v="1"/>
    <n v="97"/>
    <x v="462"/>
    <x v="231"/>
    <s v=" "/>
    <s v=" "/>
    <n v="2"/>
    <n v="2"/>
    <n v="1"/>
    <s v="N/A"/>
    <n v="3"/>
    <n v="0"/>
    <n v="0.125"/>
    <n v="0.01"/>
    <s v="NaN"/>
    <n v="8.7999999999999995E-2"/>
    <n v="0.13500000000000001"/>
    <n v="2.5000000000000001E-2"/>
    <s v="NaN"/>
    <s v="NaN"/>
    <s v="NaN"/>
    <s v="NaN"/>
    <s v="Scale-up"/>
    <n v="11.364000000000001"/>
    <n v="1"/>
    <n v="1"/>
    <s v="NaN"/>
    <n v="0.79200000000000004"/>
    <d v="2025-06-16T19:32:37"/>
    <s v="PJR_ASF"/>
  </r>
  <r>
    <x v="233"/>
    <x v="0"/>
    <n v="2690"/>
    <x v="463"/>
    <x v="232"/>
    <n v="297"/>
    <n v="297"/>
    <n v="22"/>
    <n v="275"/>
    <n v="51"/>
    <n v="246"/>
    <n v="202"/>
    <n v="44"/>
    <n v="1.0999999999999999E-2"/>
    <n v="0.121"/>
    <n v="2.1000000000000001E-2"/>
    <n v="0.104"/>
    <n v="0.111"/>
    <n v="0.105"/>
    <n v="0.93700000000000006"/>
    <n v="8.3000000000000004E-2"/>
    <n v="0.84099999999999997"/>
    <n v="423.077"/>
    <s v="Scale-up"/>
    <n v="9.6150000000000002"/>
    <n v="0.81299999999999994"/>
    <n v="0.84199999999999997"/>
    <n v="0.88900000000000001"/>
    <n v="0.81200000000000006"/>
    <d v="2025-06-16T19:32:56"/>
    <s v="PJR_ASF"/>
  </r>
  <r>
    <x v="233"/>
    <x v="1"/>
    <n v="87"/>
    <x v="464"/>
    <x v="232"/>
    <s v=" "/>
    <s v=" "/>
    <n v="1"/>
    <n v="5"/>
    <n v="1"/>
    <s v="N/A"/>
    <n v="1"/>
    <n v="3"/>
    <s v="NaN"/>
    <n v="4.4999999999999998E-2"/>
    <s v="NaN"/>
    <s v="NaN"/>
    <n v="0"/>
    <n v="3.2000000000000001E-2"/>
    <s v="NaN"/>
    <s v="NaN"/>
    <s v="NaN"/>
    <s v="NaN"/>
    <s v="Scale-up"/>
    <s v="NaN"/>
    <s v="NaN"/>
    <n v="0.96099999999999997"/>
    <s v="NaN"/>
    <s v="NaN"/>
    <d v="2025-06-16T19:32:56"/>
    <s v="PJR_ASF"/>
  </r>
  <r>
    <x v="234"/>
    <x v="0"/>
    <n v="4690"/>
    <x v="465"/>
    <x v="233"/>
    <n v="2294"/>
    <n v="2294"/>
    <n v="100"/>
    <n v="2194"/>
    <n v="418"/>
    <n v="1876"/>
    <n v="1474"/>
    <n v="402"/>
    <n v="4.4999999999999998E-2"/>
    <n v="0.77300000000000002"/>
    <n v="0.17799999999999999"/>
    <n v="0.52600000000000002"/>
    <n v="0.64"/>
    <n v="0.61799999999999999"/>
    <n v="0.82199999999999995"/>
    <n v="5.5E-2"/>
    <n v="0.78200000000000003"/>
    <n v="764.25900000000001"/>
    <s v="Scale-up"/>
    <n v="1.901"/>
    <n v="0.79100000000000004"/>
    <n v="0.88600000000000001"/>
    <n v="0.26900000000000002"/>
    <n v="0.376"/>
    <d v="2025-06-16T19:33:17"/>
    <s v="PJR_ASF"/>
  </r>
  <r>
    <x v="234"/>
    <x v="1"/>
    <n v="40"/>
    <x v="466"/>
    <x v="233"/>
    <s v=" "/>
    <s v=" "/>
    <n v="1"/>
    <n v="2"/>
    <n v="1"/>
    <s v="N/A"/>
    <n v="1"/>
    <n v="0"/>
    <s v="NaN"/>
    <n v="2.4E-2"/>
    <s v="NaN"/>
    <s v="NaN"/>
    <n v="0"/>
    <n v="0.01"/>
    <s v="NaN"/>
    <s v="NaN"/>
    <s v="NaN"/>
    <s v="NaN"/>
    <s v="Scale-up"/>
    <s v="NaN"/>
    <s v="NaN"/>
    <n v="1"/>
    <s v="NaN"/>
    <s v="NaN"/>
    <d v="2025-06-16T19:33:17"/>
    <s v="PJR_ASF"/>
  </r>
  <r>
    <x v="235"/>
    <x v="0"/>
    <n v="1819"/>
    <x v="467"/>
    <x v="234"/>
    <n v="698"/>
    <n v="698"/>
    <n v="116"/>
    <n v="582"/>
    <n v="134"/>
    <n v="564"/>
    <n v="498"/>
    <n v="66"/>
    <n v="7.5999999999999998E-2"/>
    <n v="0.36299999999999999"/>
    <n v="9.2999999999999999E-2"/>
    <n v="0.31900000000000001"/>
    <n v="0.34599999999999997"/>
    <n v="0.34"/>
    <n v="0.92200000000000004"/>
    <n v="0.17299999999999999"/>
    <n v="0.78800000000000003"/>
    <n v="206.89699999999999"/>
    <s v="Scale-up"/>
    <n v="3.1349999999999998"/>
    <n v="0.90900000000000003"/>
    <n v="0.99299999999999999"/>
    <n v="0.97399999999999998"/>
    <n v="0.97099999999999997"/>
    <d v="2025-06-16T19:33:37"/>
    <s v="PJR_ASF"/>
  </r>
  <r>
    <x v="235"/>
    <x v="1"/>
    <n v="95"/>
    <x v="468"/>
    <x v="234"/>
    <s v=" "/>
    <s v=" "/>
    <n v="1"/>
    <n v="19"/>
    <n v="7"/>
    <s v="N/A"/>
    <n v="7"/>
    <n v="5"/>
    <s v="NaN"/>
    <n v="0.16600000000000001"/>
    <n v="6.0999999999999999E-2"/>
    <n v="6.4000000000000001E-2"/>
    <s v="0.10500000000000001"/>
    <n v="0.112"/>
    <s v="NaN"/>
    <s v="NaN"/>
    <s v="NaN"/>
    <s v="NaN"/>
    <s v="Scale-up"/>
    <n v="15.625"/>
    <s v="NaN"/>
    <n v="0.96"/>
    <n v="0.95799999999999996"/>
    <n v="0.96199999999999997"/>
    <d v="2025-06-16T19:33:37"/>
    <s v="PJR_ASF"/>
  </r>
  <r>
    <x v="236"/>
    <x v="0"/>
    <n v="2434"/>
    <x v="469"/>
    <x v="235"/>
    <n v="6753"/>
    <n v="6753"/>
    <n v="1755"/>
    <n v="4998"/>
    <n v="766"/>
    <n v="5987"/>
    <n v="5565"/>
    <n v="422"/>
    <n v="0.78700000000000003"/>
    <n v="2.25"/>
    <n v="0.376"/>
    <n v="2.524"/>
    <n v="2.661"/>
    <n v="2.6739999999999999"/>
    <n v="0.94899999999999995"/>
    <n v="0.25900000000000001"/>
    <n v="0.876"/>
    <n v="167.19499999999999"/>
    <s v="Scale-up"/>
    <n v="0.39600000000000002"/>
    <n v="0.99399999999999999"/>
    <n v="0.997"/>
    <n v="0.99299999999999999"/>
    <n v="0.997"/>
    <d v="2025-06-16T19:34:03"/>
    <s v="PJR_ASF"/>
  </r>
  <r>
    <x v="236"/>
    <x v="1"/>
    <n v="100"/>
    <x v="470"/>
    <x v="235"/>
    <s v=" "/>
    <s v=" "/>
    <n v="67"/>
    <n v="294"/>
    <n v="45"/>
    <s v="N/A"/>
    <n v="280"/>
    <n v="37"/>
    <n v="0.71599999999999997"/>
    <n v="2.855"/>
    <n v="0.45700000000000002"/>
    <n v="2.8439999999999999"/>
    <n v="3.1139999999999999"/>
    <n v="3.1030000000000002"/>
    <n v="0.91300000000000003"/>
    <n v="0.20100000000000001"/>
    <n v="0.872"/>
    <n v="148.38300000000001"/>
    <s v="Scale-up"/>
    <n v="0.35199999999999998"/>
    <n v="0.99099999999999999"/>
    <n v="0.996"/>
    <n v="0.98399999999999999"/>
    <n v="0.996"/>
    <d v="2025-06-16T19:34:08"/>
    <s v="PJR_ASF"/>
  </r>
  <r>
    <x v="237"/>
    <x v="0"/>
    <n v="817"/>
    <x v="471"/>
    <x v="236"/>
    <n v="3618"/>
    <n v="3618"/>
    <n v="647"/>
    <n v="2971"/>
    <n v="189"/>
    <n v="3429"/>
    <n v="3189"/>
    <n v="240"/>
    <n v="0.92800000000000005"/>
    <n v="4.0049999999999999"/>
    <n v="0.252"/>
    <n v="4.5659999999999998"/>
    <n v="4.681"/>
    <n v="4.5599999999999996"/>
    <n v="0.97499999999999998"/>
    <n v="0.188"/>
    <n v="0.94899999999999995"/>
    <n v="52.561999999999998"/>
    <s v="Scale-up"/>
    <n v="0.219"/>
    <n v="0.61499999999999999"/>
    <n v="0.89300000000000002"/>
    <n v="0.875"/>
    <n v="0.86699999999999999"/>
    <d v="2025-06-16T19:34:30"/>
    <s v="PJR_ASF"/>
  </r>
  <r>
    <x v="237"/>
    <x v="1"/>
    <n v="100"/>
    <x v="472"/>
    <x v="236"/>
    <s v=" "/>
    <s v=" "/>
    <n v="316"/>
    <n v="636"/>
    <n v="39"/>
    <s v="N/A"/>
    <n v="899"/>
    <n v="15"/>
    <n v="2.8639999999999999"/>
    <n v="6.1280000000000001"/>
    <n v="0.35199999999999998"/>
    <n v="8.4559999999999995"/>
    <n v="8.64"/>
    <n v="8.609"/>
    <n v="0.97899999999999998"/>
    <n v="0.31900000000000001"/>
    <n v="0.96099999999999997"/>
    <n v="28.382000000000001"/>
    <s v="Start-up"/>
    <n v="0.11799999999999999"/>
    <n v="0.99099999999999999"/>
    <n v="0.997"/>
    <n v="0.80200000000000005"/>
    <n v="0.995"/>
    <d v="2025-06-16T19:34:35"/>
    <s v="PJR_ASF"/>
  </r>
  <r>
    <x v="238"/>
    <x v="0"/>
    <n v="3454"/>
    <x v="473"/>
    <x v="237"/>
    <n v="1418"/>
    <n v="1418"/>
    <n v="227"/>
    <n v="1191"/>
    <n v="160"/>
    <n v="1258"/>
    <n v="923"/>
    <n v="335"/>
    <n v="8.2000000000000003E-2"/>
    <n v="0.41199999999999998"/>
    <n v="6.5000000000000002E-2"/>
    <n v="0.32900000000000001"/>
    <n v="0.42899999999999999"/>
    <n v="0.42899999999999999"/>
    <n v="0.76700000000000002"/>
    <n v="0.16600000000000001"/>
    <n v="0.86799999999999999"/>
    <n v="1018.237"/>
    <s v="Scale-up"/>
    <n v="3.04"/>
    <n v="0.97499999999999998"/>
    <n v="0.98099999999999998"/>
    <n v="0.92800000000000005"/>
    <n v="0.98099999999999998"/>
    <d v="2025-06-16T19:34:55"/>
    <s v="PJR_ASF"/>
  </r>
  <r>
    <x v="238"/>
    <x v="1"/>
    <n v="95"/>
    <x v="474"/>
    <x v="237"/>
    <s v=" "/>
    <s v=" "/>
    <n v="4"/>
    <n v="21"/>
    <n v="5"/>
    <s v="N/A"/>
    <n v="14"/>
    <n v="5"/>
    <n v="3.5000000000000003E-2"/>
    <n v="0.19400000000000001"/>
    <n v="0.83299999999999996"/>
    <n v="0.127"/>
    <n v="-0.60399999999999998"/>
    <n v="0.16600000000000001"/>
    <n v="-0.21"/>
    <n v="0.153"/>
    <n v="-2.6379999999999999"/>
    <n v="2637.7950000000001"/>
    <s v="Scale-up"/>
    <n v="7.8739999999999997"/>
    <n v="0.71099999999999997"/>
    <n v="0.97299999999999998"/>
    <n v="0.75"/>
    <n v="0.95199999999999996"/>
    <d v="2025-06-16T19:35:00"/>
    <s v="PJR_ASF"/>
  </r>
  <r>
    <x v="239"/>
    <x v="0"/>
    <n v="2107"/>
    <x v="475"/>
    <x v="238"/>
    <n v="1997"/>
    <n v="1997"/>
    <n v="251"/>
    <n v="1746"/>
    <n v="395"/>
    <n v="1602"/>
    <n v="964"/>
    <n v="638"/>
    <n v="0.111"/>
    <n v="0.85499999999999998"/>
    <n v="0.20799999999999999"/>
    <n v="0.49099999999999999"/>
    <n v="0.75800000000000001"/>
    <n v="0.76100000000000001"/>
    <n v="0.64800000000000002"/>
    <n v="0.115"/>
    <n v="0.78500000000000003"/>
    <n v="1299.3889999999999"/>
    <s v="Scale-up"/>
    <n v="2.0369999999999999"/>
    <n v="0.98299999999999998"/>
    <n v="0.99299999999999999"/>
    <n v="0.97699999999999998"/>
    <n v="0.98499999999999999"/>
    <d v="2025-06-16T19:35:21"/>
    <s v="PJR_ASF"/>
  </r>
  <r>
    <x v="239"/>
    <x v="1"/>
    <n v="99"/>
    <x v="476"/>
    <x v="238"/>
    <s v=" "/>
    <s v=" "/>
    <n v="15"/>
    <n v="108"/>
    <n v="14"/>
    <s v="N/A"/>
    <n v="52"/>
    <n v="56"/>
    <n v="0.121"/>
    <n v="0.95099999999999996"/>
    <n v="0.129"/>
    <n v="0.54400000000000004"/>
    <s v="0.9430000000000001"/>
    <n v="0.89800000000000002"/>
    <n v="0.57699999999999996"/>
    <n v="0.113"/>
    <n v="0.88"/>
    <n v="1172.7940000000001"/>
    <s v="Scale-up"/>
    <n v="1.8380000000000001"/>
    <n v="0.93700000000000006"/>
    <n v="0.84499999999999997"/>
    <n v="0.93799999999999994"/>
    <n v="0.751"/>
    <d v="2025-06-16T19:35:26"/>
    <s v="PJR_ASF"/>
  </r>
  <r>
    <x v="240"/>
    <x v="0"/>
    <n v="1208"/>
    <x v="477"/>
    <x v="239"/>
    <n v="580"/>
    <n v="580"/>
    <n v="34"/>
    <n v="546"/>
    <n v="66"/>
    <n v="514"/>
    <n v="364"/>
    <n v="150"/>
    <n v="3.6999999999999998E-2"/>
    <n v="0.64700000000000002"/>
    <n v="9.6000000000000002E-2"/>
    <n v="0.47599999999999998"/>
    <n v="0.58799999999999997"/>
    <n v="0.60199999999999998"/>
    <n v="0.81"/>
    <n v="5.3999999999999999E-2"/>
    <n v="0.86"/>
    <n v="315.12599999999998"/>
    <s v="Scale-up"/>
    <n v="2.101"/>
    <n v="0.89500000000000002"/>
    <n v="0.94"/>
    <n v="0.93500000000000005"/>
    <n v="0.92100000000000004"/>
    <d v="2025-06-16T19:35:45"/>
    <s v="PJR_ASF"/>
  </r>
  <r>
    <x v="240"/>
    <x v="1"/>
    <n v="88"/>
    <x v="478"/>
    <x v="239"/>
    <s v=" "/>
    <s v=" "/>
    <n v="1"/>
    <n v="2"/>
    <n v="1"/>
    <s v="N/A"/>
    <n v="1"/>
    <n v="2"/>
    <s v="NaN"/>
    <n v="1.2999999999999999E-2"/>
    <s v="NaN"/>
    <s v="NaN"/>
    <n v="0"/>
    <n v="1.2999999999999999E-2"/>
    <s v="NaN"/>
    <s v="NaN"/>
    <s v="NaN"/>
    <s v="NaN"/>
    <s v="Scale-up"/>
    <s v="NaN"/>
    <s v="NaN"/>
    <n v="1"/>
    <s v="NaN"/>
    <s v="NaN"/>
    <d v="2025-06-16T19:35:45"/>
    <s v="PJR_ASF"/>
  </r>
  <r>
    <x v="241"/>
    <x v="0"/>
    <n v="3149"/>
    <x v="479"/>
    <x v="240"/>
    <n v="96"/>
    <n v="96"/>
    <n v="73"/>
    <n v="23"/>
    <n v="1"/>
    <n v="95"/>
    <n v="60"/>
    <n v="35"/>
    <n v="1.9E-2"/>
    <n v="7.0000000000000001E-3"/>
    <n v="0"/>
    <n v="4.2000000000000003E-2"/>
    <n v="2.5999999999999999E-2"/>
    <n v="2.5999999999999999E-2"/>
    <n v="1.615"/>
    <n v="0.73099999999999998"/>
    <n v="1"/>
    <n v="833.33299999999997"/>
    <s v="Catch-up"/>
    <n v="23.81"/>
    <n v="0.68500000000000005"/>
    <n v="0.88800000000000001"/>
    <n v="0"/>
    <n v="0.45700000000000002"/>
    <d v="2025-06-16T19:36:03"/>
    <s v="PJR_ASF"/>
  </r>
  <r>
    <x v="241"/>
    <x v="1"/>
    <n v="89"/>
    <x v="480"/>
    <x v="240"/>
    <s v=" "/>
    <s v=" "/>
    <n v="2"/>
    <n v="7"/>
    <n v="1"/>
    <s v="N/A"/>
    <n v="3"/>
    <n v="4"/>
    <n v="4.2000000000000003E-2"/>
    <n v="4.5999999999999999E-2"/>
    <s v="NaN"/>
    <n v="0.214"/>
    <n v="8.7999999999999995E-2"/>
    <n v="7.2999999999999995E-2"/>
    <s v="NaN"/>
    <s v="NaN"/>
    <s v="NaN"/>
    <s v="NaN"/>
    <s v="Catch-up"/>
    <n v="4.673"/>
    <n v="1"/>
    <n v="0.48199999999999998"/>
    <s v="NaN"/>
    <n v="0.75"/>
    <d v="2025-06-16T19:36:03"/>
    <s v="PJR_ASF"/>
  </r>
  <r>
    <x v="242"/>
    <x v="0"/>
    <n v="231"/>
    <x v="481"/>
    <x v="241"/>
    <n v="166"/>
    <n v="166"/>
    <n v="17"/>
    <n v="149"/>
    <n v="17"/>
    <n v="149"/>
    <n v="77"/>
    <n v="72"/>
    <n v="0.10100000000000001"/>
    <n v="0.63300000000000001"/>
    <n v="6.7000000000000004E-2"/>
    <n v="0.36599999999999999"/>
    <n v="0.66700000000000004"/>
    <n v="0.65600000000000003"/>
    <n v="0.54900000000000004"/>
    <n v="0.13800000000000001"/>
    <n v="0.90900000000000003"/>
    <n v="196.721"/>
    <s v="Scale-up"/>
    <n v="2.7320000000000002"/>
    <n v="0.91300000000000003"/>
    <n v="0.97599999999999998"/>
    <n v="0.89800000000000002"/>
    <n v="0.98099999999999998"/>
    <d v="2025-06-16T19:36:23"/>
    <s v="PJR_ASF"/>
  </r>
  <r>
    <x v="242"/>
    <x v="1"/>
    <n v="96"/>
    <x v="482"/>
    <x v="241"/>
    <s v=" "/>
    <s v=" "/>
    <n v="8"/>
    <n v="77"/>
    <n v="10"/>
    <s v="N/A"/>
    <n v="38"/>
    <n v="36"/>
    <n v="0.27300000000000002"/>
    <n v="0.83"/>
    <n v="0.10299999999999999"/>
    <n v="0.38700000000000001"/>
    <n v="1"/>
    <n v="0.82699999999999996"/>
    <n v="0.38700000000000001"/>
    <n v="0.248"/>
    <n v="0.90700000000000003"/>
    <n v="186.047"/>
    <s v="Scale-up"/>
    <n v="2.5840000000000001"/>
    <n v="0.67900000000000005"/>
    <n v="0.92300000000000004"/>
    <n v="0.80400000000000005"/>
    <n v="0.93100000000000005"/>
    <d v="2025-06-16T19:36:27"/>
    <s v="PJR_ASF"/>
  </r>
  <r>
    <x v="243"/>
    <x v="0"/>
    <n v="1199"/>
    <x v="483"/>
    <x v="242"/>
    <n v="310"/>
    <n v="310"/>
    <n v="139"/>
    <n v="171"/>
    <n v="35"/>
    <n v="275"/>
    <n v="252"/>
    <n v="23"/>
    <n v="0.18"/>
    <n v="0.184"/>
    <n v="0.04"/>
    <n v="0.35399999999999998"/>
    <n v="0.32400000000000001"/>
    <n v="0.29899999999999999"/>
    <n v="1.093"/>
    <n v="0.495"/>
    <n v="0.89"/>
    <n v="64.971999999999994"/>
    <s v="Catch-up"/>
    <n v="2.8250000000000002"/>
    <n v="0.97"/>
    <n v="0.93799999999999994"/>
    <n v="0.88600000000000001"/>
    <n v="0.92800000000000005"/>
    <d v="2025-06-16T19:36:47"/>
    <s v="PJR_ASF"/>
  </r>
  <r>
    <x v="243"/>
    <x v="1"/>
    <n v="70"/>
    <x v="484"/>
    <x v="242"/>
    <s v=" "/>
    <s v=" "/>
    <n v="1"/>
    <n v="5"/>
    <n v="1"/>
    <s v="N/A"/>
    <n v="1"/>
    <n v="3"/>
    <s v="NaN"/>
    <n v="4.3999999999999997E-2"/>
    <s v="NaN"/>
    <s v="NaN"/>
    <n v="0"/>
    <n v="3.9E-2"/>
    <s v="NaN"/>
    <s v="NaN"/>
    <s v="NaN"/>
    <s v="NaN"/>
    <s v="Catch-up"/>
    <s v="NaN"/>
    <s v="NaN"/>
    <n v="0.84599999999999997"/>
    <s v="NaN"/>
    <s v="NaN"/>
    <d v="2025-06-16T19:36:47"/>
    <s v="PJR_ASF"/>
  </r>
  <r>
    <x v="244"/>
    <x v="0"/>
    <n v="1880"/>
    <x v="485"/>
    <x v="243"/>
    <n v="210"/>
    <n v="210"/>
    <n v="14"/>
    <n v="196"/>
    <n v="29"/>
    <n v="181"/>
    <n v="137"/>
    <n v="44"/>
    <n v="8.0000000000000002E-3"/>
    <n v="9.0999999999999998E-2"/>
    <n v="1.7000000000000001E-2"/>
    <n v="6.7000000000000004E-2"/>
    <n v="8.2000000000000003E-2"/>
    <n v="0.08"/>
    <n v="0.81699999999999995"/>
    <n v="8.1000000000000003E-2"/>
    <n v="0.82799999999999996"/>
    <n v="656.71600000000001"/>
    <s v="Scale-up"/>
    <n v="14.925000000000001"/>
    <n v="0.92700000000000005"/>
    <n v="0.95599999999999996"/>
    <n v="0.73499999999999999"/>
    <n v="0.84499999999999997"/>
    <d v="2025-06-16T19:37:06"/>
    <s v="PJR_ASF"/>
  </r>
  <r>
    <x v="244"/>
    <x v="1"/>
    <n v="56"/>
    <x v="486"/>
    <x v="243"/>
    <s v=" "/>
    <s v=" "/>
    <n v="1"/>
    <n v="3"/>
    <n v="1"/>
    <s v="N/A"/>
    <n v="2"/>
    <n v="0"/>
    <s v="NaN"/>
    <n v="6.0999999999999999E-2"/>
    <s v="NaN"/>
    <n v="2.4E-2"/>
    <n v="0"/>
    <n v="2.8000000000000001E-2"/>
    <s v="NaN"/>
    <s v="NaN"/>
    <s v="NaN"/>
    <s v="NaN"/>
    <s v="Scale-up"/>
    <n v="41.667000000000002"/>
    <s v="NaN"/>
    <n v="0.85499999999999998"/>
    <s v="NaN"/>
    <n v="1"/>
    <d v="2025-06-16T19:37:06"/>
    <s v="PJR_ASF"/>
  </r>
  <r>
    <x v="245"/>
    <x v="0"/>
    <n v="2522"/>
    <x v="487"/>
    <x v="244"/>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6T19:37:25"/>
    <s v="PJR_ASF"/>
  </r>
  <r>
    <x v="245"/>
    <x v="1"/>
    <n v="68"/>
    <x v="488"/>
    <x v="244"/>
    <s v=" "/>
    <s v=" "/>
    <n v="1"/>
    <n v="7"/>
    <n v="3"/>
    <s v="N/A"/>
    <n v="7"/>
    <n v="-4"/>
    <s v="NaN"/>
    <n v="6.0999999999999999E-2"/>
    <n v="0.187"/>
    <n v="6.0999999999999999E-2"/>
    <n v="-0.126"/>
    <n v="1.2E-2"/>
    <s v="NaN"/>
    <s v="NaN"/>
    <s v="NaN"/>
    <s v="NaN"/>
    <s v="Plan-up"/>
    <n v="16.393000000000001"/>
    <s v="NaN"/>
    <n v="0.81799999999999995"/>
    <n v="0.75"/>
    <n v="0.84"/>
    <d v="2025-06-16T19:37:25"/>
    <s v="PJR_ASF"/>
  </r>
  <r>
    <x v="246"/>
    <x v="0"/>
    <n v="3223"/>
    <x v="489"/>
    <x v="245"/>
    <n v="937"/>
    <n v="937"/>
    <n v="205"/>
    <n v="732"/>
    <n v="146"/>
    <n v="791"/>
    <n v="642"/>
    <n v="149"/>
    <n v="6.9000000000000006E-2"/>
    <n v="0.24399999999999999"/>
    <n v="0.05"/>
    <n v="0.23200000000000001"/>
    <n v="0.26300000000000001"/>
    <n v="0.25700000000000001"/>
    <n v="0.88200000000000001"/>
    <n v="0.22"/>
    <n v="0.84"/>
    <n v="642.24099999999999"/>
    <s v="Scale-up"/>
    <n v="4.3099999999999996"/>
    <n v="0.81399999999999995"/>
    <n v="0.94499999999999995"/>
    <n v="0.95599999999999996"/>
    <n v="0.88900000000000001"/>
    <d v="2025-06-16T19:37:45"/>
    <s v="PJR_ASF"/>
  </r>
  <r>
    <x v="246"/>
    <x v="1"/>
    <n v="87"/>
    <x v="490"/>
    <x v="245"/>
    <s v=" "/>
    <s v=" "/>
    <n v="3"/>
    <n v="11"/>
    <n v="2"/>
    <s v="N/A"/>
    <n v="2"/>
    <n v="9"/>
    <n v="2.1000000000000001E-2"/>
    <n v="9.7000000000000003E-2"/>
    <n v="1"/>
    <n v="2.1000000000000001E-2"/>
    <n v="-0.88200000000000001"/>
    <n v="0.11799999999999999"/>
    <n v="-2.4E-2"/>
    <n v="0.17799999999999999"/>
    <n v="-7.4749999999999996"/>
    <n v="7095.2380000000003"/>
    <s v="Scale-up"/>
    <n v="47.619"/>
    <n v="0.76100000000000001"/>
    <n v="0.93500000000000005"/>
    <n v="1"/>
    <n v="1"/>
    <d v="2025-06-16T19:37:50"/>
    <s v="PJR_ASF"/>
  </r>
  <r>
    <x v="247"/>
    <x v="0"/>
    <n v="466"/>
    <x v="491"/>
    <x v="246"/>
    <n v="316"/>
    <n v="316"/>
    <n v="116"/>
    <n v="200"/>
    <n v="9"/>
    <n v="307"/>
    <n v="131"/>
    <n v="176"/>
    <n v="0.31"/>
    <n v="0.54400000000000004"/>
    <n v="2.5999999999999999E-2"/>
    <n v="0.35799999999999998"/>
    <n v="0.82799999999999996"/>
    <n v="0.81399999999999995"/>
    <n v="0.432"/>
    <n v="0.36299999999999999"/>
    <n v="0.97"/>
    <n v="491.62"/>
    <s v="Scale-up"/>
    <n v="2.7930000000000001"/>
    <n v="0.91100000000000003"/>
    <n v="0.81899999999999995"/>
    <n v="0.749"/>
    <n v="0.83"/>
    <d v="2025-06-16T19:38:09"/>
    <s v="PJR_ASF"/>
  </r>
  <r>
    <x v="247"/>
    <x v="1"/>
    <n v="97"/>
    <x v="492"/>
    <x v="246"/>
    <s v=" "/>
    <s v=" "/>
    <n v="27"/>
    <n v="79"/>
    <n v="1"/>
    <s v="N/A"/>
    <n v="43"/>
    <n v="61"/>
    <n v="0.248"/>
    <n v="0.71199999999999997"/>
    <s v="NaN"/>
    <n v="0.432"/>
    <n v="0.96"/>
    <n v="0.95"/>
    <s v="NaN"/>
    <s v="NaN"/>
    <s v="NaN"/>
    <s v="NaN"/>
    <s v="Scale-up"/>
    <n v="2.3149999999999999"/>
    <n v="0.96"/>
    <n v="0.97099999999999997"/>
    <s v="NaN"/>
    <n v="0.92900000000000005"/>
    <d v="2025-06-16T19:38:09"/>
    <s v="PJR_ASF"/>
  </r>
  <r>
    <x v="248"/>
    <x v="0"/>
    <n v="776"/>
    <x v="493"/>
    <x v="247"/>
    <n v="134"/>
    <n v="134"/>
    <n v="41"/>
    <n v="93"/>
    <n v="6"/>
    <n v="128"/>
    <n v="83"/>
    <n v="45"/>
    <n v="6.2E-2"/>
    <n v="0.12"/>
    <n v="1.4999999999999999E-2"/>
    <n v="0.114"/>
    <n v="0.16700000000000001"/>
    <n v="0.17299999999999999"/>
    <n v="0.68300000000000005"/>
    <n v="0.34100000000000003"/>
    <n v="0.91800000000000004"/>
    <n v="394.73700000000002"/>
    <s v="Scale-up"/>
    <n v="8.7720000000000002"/>
    <n v="0.89800000000000002"/>
    <n v="0.83499999999999996"/>
    <n v="0.94299999999999995"/>
    <n v="0.9"/>
    <d v="2025-06-16T19:38:28"/>
    <s v="PJR_ASF"/>
  </r>
  <r>
    <x v="248"/>
    <x v="1"/>
    <n v="75"/>
    <x v="494"/>
    <x v="247"/>
    <s v=" "/>
    <s v=" "/>
    <n v="1"/>
    <n v="3"/>
    <n v="1"/>
    <s v="N/A"/>
    <n v="3"/>
    <n v="1"/>
    <s v="NaN"/>
    <n v="2.8000000000000001E-2"/>
    <s v="NaN"/>
    <n v="0.02"/>
    <n v="0"/>
    <n v="2.8000000000000001E-2"/>
    <s v="NaN"/>
    <s v="NaN"/>
    <s v="NaN"/>
    <s v="NaN"/>
    <s v="Scale-up"/>
    <n v="50"/>
    <s v="NaN"/>
    <n v="0.97799999999999998"/>
    <s v="NaN"/>
    <n v="0.75"/>
    <d v="2025-06-16T19:38:28"/>
    <s v="PJR_ASF"/>
  </r>
  <r>
    <x v="249"/>
    <x v="0"/>
    <n v="2041"/>
    <x v="495"/>
    <x v="248"/>
    <n v="141"/>
    <n v="141"/>
    <n v="22"/>
    <n v="119"/>
    <n v="17"/>
    <n v="124"/>
    <n v="78"/>
    <n v="46"/>
    <n v="1.2E-2"/>
    <n v="7.4999999999999997E-2"/>
    <n v="1.6E-2"/>
    <n v="5.1999999999999998E-2"/>
    <n v="7.0999999999999994E-2"/>
    <n v="7.2999999999999995E-2"/>
    <n v="0.73199999999999998"/>
    <n v="0.13800000000000001"/>
    <n v="0.81599999999999995"/>
    <n v="884.61500000000001"/>
    <s v="Scale-up"/>
    <n v="19.231000000000002"/>
    <n v="0.95099999999999996"/>
    <n v="0.96299999999999997"/>
    <n v="0.90600000000000003"/>
    <n v="0.98199999999999998"/>
    <d v="2025-06-16T19:38:47"/>
    <s v="PJR_ASF"/>
  </r>
  <r>
    <x v="249"/>
    <x v="1"/>
    <n v="93"/>
    <x v="496"/>
    <x v="248"/>
    <s v=" "/>
    <s v=" "/>
    <n v="1"/>
    <n v="5"/>
    <n v="1"/>
    <s v="N/A"/>
    <n v="4"/>
    <n v="1"/>
    <s v="NaN"/>
    <n v="3.2000000000000001E-2"/>
    <s v="NaN"/>
    <n v="0.107"/>
    <n v="0"/>
    <n v="4.2999999999999997E-2"/>
    <s v="NaN"/>
    <s v="NaN"/>
    <s v="NaN"/>
    <s v="NaN"/>
    <s v="Scale-up"/>
    <n v="9.3460000000000001"/>
    <s v="NaN"/>
    <n v="0.66300000000000003"/>
    <s v="NaN"/>
    <n v="0.89100000000000001"/>
    <d v="2025-06-16T19:38:47"/>
    <s v="PJR_ASF"/>
  </r>
  <r>
    <x v="250"/>
    <x v="0"/>
    <n v="3365"/>
    <x v="497"/>
    <x v="249"/>
    <n v="5998"/>
    <n v="5998"/>
    <n v="296"/>
    <n v="5702"/>
    <n v="974"/>
    <n v="5024"/>
    <n v="3867"/>
    <n v="1157"/>
    <n v="9.2999999999999999E-2"/>
    <n v="1.7749999999999999"/>
    <n v="0.31900000000000001"/>
    <n v="1.2150000000000001"/>
    <n v="1.5489999999999999"/>
    <n v="1.532"/>
    <n v="0.78400000000000003"/>
    <n v="0.05"/>
    <n v="0.82899999999999996"/>
    <n v="952.26300000000003"/>
    <s v="Scale-up"/>
    <n v="0.82299999999999995"/>
    <n v="0.98599999999999999"/>
    <n v="0.96"/>
    <n v="0.99"/>
    <n v="0.97199999999999998"/>
    <d v="2025-06-16T19:39:10"/>
    <s v="PJR_ASF"/>
  </r>
  <r>
    <x v="250"/>
    <x v="1"/>
    <n v="99"/>
    <x v="498"/>
    <x v="249"/>
    <s v=" "/>
    <s v=" "/>
    <n v="1"/>
    <n v="101"/>
    <n v="26"/>
    <s v="N/A"/>
    <n v="79"/>
    <n v="-5"/>
    <s v="NaN"/>
    <n v="1.046"/>
    <n v="0.312"/>
    <n v="0.83299999999999996"/>
    <n v="0.73399999999999999"/>
    <n v="0.747"/>
    <s v="NaN"/>
    <s v="NaN"/>
    <s v="NaN"/>
    <s v="NaN"/>
    <s v="Scale-up"/>
    <n v="1.2"/>
    <s v="NaN"/>
    <n v="0.97799999999999998"/>
    <n v="0.91700000000000004"/>
    <n v="0.98299999999999998"/>
    <d v="2025-06-16T19:39:10"/>
    <s v="PJR_ASF"/>
  </r>
  <r>
    <x v="251"/>
    <x v="0"/>
    <n v="3515"/>
    <x v="499"/>
    <x v="250"/>
    <n v="142"/>
    <n v="142"/>
    <n v="83"/>
    <n v="59"/>
    <n v="28"/>
    <n v="114"/>
    <n v="94"/>
    <n v="20"/>
    <n v="2.7E-2"/>
    <n v="1.7000000000000001E-2"/>
    <n v="8.0000000000000002E-3"/>
    <n v="3.3000000000000002E-2"/>
    <n v="3.5999999999999997E-2"/>
    <n v="3.2000000000000001E-2"/>
    <n v="0.91700000000000004"/>
    <n v="0.61399999999999999"/>
    <n v="0.81799999999999995"/>
    <n v="606.06100000000004"/>
    <s v="Scale-up"/>
    <n v="30.303000000000001"/>
    <n v="0.878"/>
    <n v="0.95199999999999996"/>
    <n v="0.92900000000000005"/>
    <n v="0.91400000000000003"/>
    <d v="2025-06-16T19:39:30"/>
    <s v="PJR_ASF"/>
  </r>
  <r>
    <x v="251"/>
    <x v="1"/>
    <n v="87"/>
    <x v="500"/>
    <x v="250"/>
    <s v=" "/>
    <s v=" "/>
    <n v="1"/>
    <n v="3"/>
    <n v="1"/>
    <s v="N/A"/>
    <n v="1"/>
    <n v="1"/>
    <s v="NaN"/>
    <n v="2.1999999999999999E-2"/>
    <s v="NaN"/>
    <s v="NaN"/>
    <n v="0"/>
    <n v="1.0999999999999999E-2"/>
    <s v="NaN"/>
    <s v="NaN"/>
    <s v="NaN"/>
    <s v="NaN"/>
    <s v="Scale-up"/>
    <s v="NaN"/>
    <s v="NaN"/>
    <n v="0.95799999999999996"/>
    <s v="NaN"/>
    <s v="NaN"/>
    <d v="2025-06-16T19:39:30"/>
    <s v="PJR_ASF"/>
  </r>
  <r>
    <x v="252"/>
    <x v="0"/>
    <n v="1142"/>
    <x v="501"/>
    <x v="251"/>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6T19:39:49"/>
    <s v="PJR_ASF"/>
  </r>
  <r>
    <x v="252"/>
    <x v="1"/>
    <n v="90"/>
    <x v="502"/>
    <x v="251"/>
    <s v=" "/>
    <s v=" "/>
    <n v="4"/>
    <n v="1"/>
    <n v="1"/>
    <s v="N/A"/>
    <n v="5"/>
    <n v="1"/>
    <n v="0.109"/>
    <s v="NaN"/>
    <s v="NaN"/>
    <n v="3.9E-2"/>
    <n v="0"/>
    <n v="4.9000000000000002E-2"/>
    <s v="NaN"/>
    <s v="NaN"/>
    <s v="NaN"/>
    <s v="NaN"/>
    <s v="Scale-up"/>
    <n v="25.640999999999998"/>
    <n v="0.88500000000000001"/>
    <s v="NaN"/>
    <s v="NaN"/>
    <n v="0.92"/>
    <d v="2025-06-16T19:39:49"/>
    <s v="PJR_ASF"/>
  </r>
  <r>
    <x v="253"/>
    <x v="0"/>
    <n v="3903"/>
    <x v="503"/>
    <x v="252"/>
    <n v="135"/>
    <n v="135"/>
    <n v="9"/>
    <n v="126"/>
    <n v="39"/>
    <n v="96"/>
    <n v="93"/>
    <n v="3"/>
    <n v="3.0000000000000001E-3"/>
    <n v="3.1E-2"/>
    <n v="1.6E-2"/>
    <n v="3.5999999999999997E-2"/>
    <n v="1.7999999999999999E-2"/>
    <n v="2.1999999999999999E-2"/>
    <n v="2"/>
    <n v="8.7999999999999995E-2"/>
    <n v="0.52900000000000003"/>
    <n v="83.332999999999998"/>
    <s v="Catch-up"/>
    <n v="27.777999999999999"/>
    <n v="0.99199999999999999"/>
    <n v="0.95799999999999996"/>
    <n v="0.81699999999999995"/>
    <n v="0.89400000000000002"/>
    <d v="2025-06-16T19:40:08"/>
    <s v="PJR_ASF"/>
  </r>
  <r>
    <x v="253"/>
    <x v="1"/>
    <n v="86"/>
    <x v="504"/>
    <x v="252"/>
    <s v=" "/>
    <s v=" "/>
    <n v="1"/>
    <n v="8"/>
    <n v="5"/>
    <s v="N/A"/>
    <n v="4"/>
    <n v="-2"/>
    <s v="NaN"/>
    <n v="6.9000000000000006E-2"/>
    <n v="0.04"/>
    <n v="7.3999999999999996E-2"/>
    <s v="0.029000000000000005"/>
    <n v="3.1E-2"/>
    <s v="NaN"/>
    <s v="NaN"/>
    <s v="NaN"/>
    <s v="NaN"/>
    <s v="Catch-up"/>
    <n v="13.513999999999999"/>
    <s v="NaN"/>
    <n v="0.95299999999999996"/>
    <n v="0.89700000000000002"/>
    <n v="0.749"/>
    <d v="2025-06-16T19:40:08"/>
    <s v="PJR_ASF"/>
  </r>
  <r>
    <x v="254"/>
    <x v="0"/>
    <n v="2571"/>
    <x v="505"/>
    <x v="253"/>
    <n v="936"/>
    <n v="936"/>
    <n v="167"/>
    <n v="769"/>
    <n v="81"/>
    <n v="855"/>
    <n v="669"/>
    <n v="186"/>
    <n v="7.0000000000000007E-2"/>
    <n v="0.28299999999999997"/>
    <n v="2.9000000000000001E-2"/>
    <n v="0.26100000000000001"/>
    <n v="0.32400000000000001"/>
    <n v="0.317"/>
    <n v="0.80600000000000005"/>
    <n v="0.19800000000000001"/>
    <n v="0.91800000000000004"/>
    <n v="712.64400000000001"/>
    <s v="Scale-up"/>
    <n v="3.831"/>
    <n v="0.95499999999999996"/>
    <n v="0.96199999999999997"/>
    <n v="0.93799999999999994"/>
    <n v="0.95099999999999996"/>
    <d v="2025-06-16T19:40:28"/>
    <s v="PJR_ASF"/>
  </r>
  <r>
    <x v="254"/>
    <x v="1"/>
    <n v="98"/>
    <x v="506"/>
    <x v="253"/>
    <s v=" "/>
    <s v=" "/>
    <n v="1"/>
    <n v="20"/>
    <n v="2"/>
    <s v="N/A"/>
    <n v="6"/>
    <n v="12"/>
    <s v="NaN"/>
    <n v="0.187"/>
    <n v="4.2999999999999997E-2"/>
    <n v="4.5999999999999999E-2"/>
    <s v="0.14400000000000002"/>
    <n v="0.16300000000000001"/>
    <s v="NaN"/>
    <s v="NaN"/>
    <s v="NaN"/>
    <s v="NaN"/>
    <s v="Scale-up"/>
    <n v="21.739000000000001"/>
    <s v="NaN"/>
    <n v="0.96599999999999997"/>
    <n v="1"/>
    <n v="0.89700000000000002"/>
    <d v="2025-06-16T19:40:28"/>
    <s v="PJR_ASF"/>
  </r>
  <r>
    <x v="255"/>
    <x v="0"/>
    <n v="556"/>
    <x v="507"/>
    <x v="254"/>
    <n v="67"/>
    <n v="67"/>
    <n v="30"/>
    <n v="37"/>
    <n v="2"/>
    <n v="65"/>
    <n v="51"/>
    <n v="14"/>
    <n v="5.1999999999999998E-2"/>
    <n v="7.4999999999999997E-2"/>
    <n v="0.01"/>
    <n v="0.10299999999999999"/>
    <n v="0.11700000000000001"/>
    <n v="0.122"/>
    <n v="0.88"/>
    <n v="0.40899999999999997"/>
    <n v="0.92100000000000004"/>
    <n v="135.922"/>
    <s v="Scale-up"/>
    <n v="9.7089999999999996"/>
    <n v="0.96299999999999997"/>
    <n v="0.94599999999999995"/>
    <n v="1"/>
    <n v="0.97099999999999997"/>
    <d v="2025-06-16T19:40:47"/>
    <s v="PJR_ASF"/>
  </r>
  <r>
    <x v="255"/>
    <x v="1"/>
    <n v="73"/>
    <x v="508"/>
    <x v="254"/>
    <s v=" "/>
    <s v=" "/>
    <n v="1"/>
    <n v="2"/>
    <n v="1"/>
    <s v="N/A"/>
    <n v="8"/>
    <n v="-6"/>
    <s v="NaN"/>
    <n v="4.4999999999999998E-2"/>
    <s v="NaN"/>
    <n v="7.9000000000000001E-2"/>
    <n v="0"/>
    <n v="2.9000000000000001E-2"/>
    <s v="NaN"/>
    <s v="NaN"/>
    <s v="NaN"/>
    <s v="NaN"/>
    <s v="Scale-up"/>
    <n v="12.657999999999999"/>
    <s v="NaN"/>
    <n v="1"/>
    <s v="NaN"/>
    <n v="0.75800000000000001"/>
    <d v="2025-06-16T19:40:47"/>
    <s v="PJR_ASF"/>
  </r>
  <r>
    <x v="256"/>
    <x v="0"/>
    <n v="1853"/>
    <x v="509"/>
    <x v="255"/>
    <n v="688"/>
    <n v="688"/>
    <n v="153"/>
    <n v="535"/>
    <n v="65"/>
    <n v="623"/>
    <n v="493"/>
    <n v="130"/>
    <n v="8.5999999999999993E-2"/>
    <n v="0.32200000000000001"/>
    <n v="3.7999999999999999E-2"/>
    <n v="0.29099999999999998"/>
    <n v="0.37"/>
    <n v="0.36499999999999999"/>
    <n v="0.78600000000000003"/>
    <n v="0.21099999999999999"/>
    <n v="0.90700000000000003"/>
    <n v="446.73500000000001"/>
    <s v="Scale-up"/>
    <n v="3.4359999999999999"/>
    <n v="0.72699999999999998"/>
    <n v="0.77800000000000002"/>
    <n v="0.82099999999999995"/>
    <n v="0.81699999999999995"/>
    <d v="2025-06-16T19:41:07"/>
    <s v="PJR_ASF"/>
  </r>
  <r>
    <x v="256"/>
    <x v="1"/>
    <n v="94"/>
    <x v="510"/>
    <x v="255"/>
    <s v=" "/>
    <s v=" "/>
    <n v="3"/>
    <n v="7"/>
    <n v="1"/>
    <s v="N/A"/>
    <n v="9"/>
    <n v="0"/>
    <n v="2.1000000000000001E-2"/>
    <n v="7.0999999999999994E-2"/>
    <s v="NaN"/>
    <n v="0.1"/>
    <n v="9.1999999999999998E-2"/>
    <n v="7.5999999999999998E-2"/>
    <s v="NaN"/>
    <s v="NaN"/>
    <s v="NaN"/>
    <s v="NaN"/>
    <s v="Scale-up"/>
    <n v="10"/>
    <n v="0.89700000000000002"/>
    <n v="0.68500000000000005"/>
    <s v="NaN"/>
    <n v="0.66500000000000004"/>
    <d v="2025-06-16T19:41:07"/>
    <s v="PJR_ASF"/>
  </r>
  <r>
    <x v="257"/>
    <x v="0"/>
    <n v="1712"/>
    <x v="511"/>
    <x v="256"/>
    <n v="1381"/>
    <n v="1381"/>
    <n v="254"/>
    <n v="1127"/>
    <n v="119"/>
    <n v="1262"/>
    <n v="950"/>
    <n v="312"/>
    <n v="0.157"/>
    <n v="0.67"/>
    <n v="7.1999999999999995E-2"/>
    <n v="0.58699999999999997"/>
    <n v="0.755"/>
    <n v="0.75"/>
    <n v="0.77700000000000002"/>
    <n v="0.19"/>
    <n v="0.91300000000000003"/>
    <n v="531.51599999999996"/>
    <s v="Scale-up"/>
    <n v="1.704"/>
    <n v="0.9"/>
    <n v="0.97899999999999998"/>
    <n v="0.98299999999999998"/>
    <n v="0.96399999999999997"/>
    <d v="2025-06-16T19:41:27"/>
    <s v="PJR_ASF"/>
  </r>
  <r>
    <x v="257"/>
    <x v="1"/>
    <n v="97"/>
    <x v="512"/>
    <x v="256"/>
    <s v=" "/>
    <s v=" "/>
    <n v="7"/>
    <n v="35"/>
    <n v="5"/>
    <s v="N/A"/>
    <n v="19"/>
    <n v="17"/>
    <n v="9.4E-2"/>
    <n v="0.32700000000000001"/>
    <n v="0.06"/>
    <n v="0.159"/>
    <s v="0.36100000000000004"/>
    <n v="0.35799999999999998"/>
    <n v="0.44"/>
    <n v="0.223"/>
    <n v="0.85699999999999998"/>
    <n v="1962.2639999999999"/>
    <s v="Scale-up"/>
    <n v="6.2889999999999997"/>
    <n v="0.83"/>
    <n v="0.99"/>
    <n v="0.89900000000000002"/>
    <n v="0.84599999999999997"/>
    <d v="2025-06-16T19:41:31"/>
    <s v="PJR_ASF"/>
  </r>
  <r>
    <x v="258"/>
    <x v="0"/>
    <n v="1582"/>
    <x v="513"/>
    <x v="257"/>
    <n v="32"/>
    <n v="32"/>
    <n v="29"/>
    <n v="3"/>
    <n v="4"/>
    <n v="28"/>
    <n v="26"/>
    <n v="2"/>
    <n v="1.9E-2"/>
    <n v="2E-3"/>
    <n v="2E-3"/>
    <n v="2.1000000000000001E-2"/>
    <n v="1.9E-2"/>
    <n v="1.7000000000000001E-2"/>
    <n v="1.105"/>
    <n v="0.90500000000000003"/>
    <n v="0.90500000000000003"/>
    <n v="95.238"/>
    <s v="Catch-up"/>
    <n v="47.619"/>
    <n v="0.86699999999999999"/>
    <n v="0.99099999999999999"/>
    <n v="0.87"/>
    <n v="0.91900000000000004"/>
    <d v="2025-06-16T19:41:50"/>
    <s v="PJR_ASF"/>
  </r>
  <r>
    <x v="258"/>
    <x v="1"/>
    <n v="76"/>
    <x v="514"/>
    <x v="257"/>
    <s v=" "/>
    <s v=" "/>
    <n v="2"/>
    <n v="1"/>
    <n v="1"/>
    <s v="N/A"/>
    <n v="1"/>
    <n v="0"/>
    <n v="2.9000000000000001E-2"/>
    <s v="NaN"/>
    <s v="NaN"/>
    <s v="NaN"/>
    <n v="0"/>
    <n v="-1E-3"/>
    <s v="NaN"/>
    <s v="NaN"/>
    <s v="NaN"/>
    <s v="NaN"/>
    <s v="Catch-up"/>
    <s v="NaN"/>
    <n v="1"/>
    <s v="NaN"/>
    <s v="NaN"/>
    <s v="NaN"/>
    <d v="2025-06-16T19:41:50"/>
    <s v="PJR_ASF"/>
  </r>
  <r>
    <x v="259"/>
    <x v="0"/>
    <n v="1535"/>
    <x v="515"/>
    <x v="258"/>
    <n v="1121"/>
    <n v="1121"/>
    <n v="150"/>
    <n v="971"/>
    <n v="51"/>
    <n v="1070"/>
    <n v="824"/>
    <n v="246"/>
    <n v="8.8999999999999996E-2"/>
    <n v="0.65600000000000003"/>
    <n v="3.3000000000000002E-2"/>
    <n v="0.61899999999999999"/>
    <n v="0.71199999999999997"/>
    <n v="0.71"/>
    <n v="0.86899999999999999"/>
    <n v="0.11899999999999999"/>
    <n v="0.95599999999999996"/>
    <n v="397.41500000000002"/>
    <s v="Scale-up"/>
    <n v="1.6160000000000001"/>
    <n v="0.92400000000000004"/>
    <n v="0.96299999999999997"/>
    <n v="0.98"/>
    <n v="0.93600000000000005"/>
    <d v="2025-06-16T19:42:10"/>
    <s v="PJR_ASF"/>
  </r>
  <r>
    <x v="259"/>
    <x v="1"/>
    <n v="99"/>
    <x v="516"/>
    <x v="258"/>
    <s v=" "/>
    <s v=" "/>
    <n v="3"/>
    <n v="25"/>
    <n v="2"/>
    <s v="N/A"/>
    <n v="5"/>
    <n v="20"/>
    <n v="0.05"/>
    <n v="0.22800000000000001"/>
    <n v="0.01"/>
    <n v="0.22500000000000001"/>
    <n v="0.26800000000000002"/>
    <n v="0.25600000000000001"/>
    <n v="0.84"/>
    <n v="0.18"/>
    <n v="0.96399999999999997"/>
    <n v="1093.3330000000001"/>
    <s v="Scale-up"/>
    <n v="4.444"/>
    <n v="0.97399999999999998"/>
    <n v="0.97799999999999998"/>
    <n v="1"/>
    <n v="0.878"/>
    <d v="2025-06-16T19:42:15"/>
    <s v="PJR_ASF"/>
  </r>
  <r>
    <x v="260"/>
    <x v="0"/>
    <n v="3527"/>
    <x v="517"/>
    <x v="259"/>
    <n v="4726"/>
    <n v="4726"/>
    <n v="551"/>
    <n v="4175"/>
    <n v="1030"/>
    <n v="3696"/>
    <n v="3353"/>
    <n v="343"/>
    <n v="0.13500000000000001"/>
    <n v="1.2689999999999999"/>
    <n v="0.35499999999999998"/>
    <n v="0.99"/>
    <n v="1.0489999999999999"/>
    <n v="1.093"/>
    <n v="0.94399999999999995"/>
    <n v="9.6000000000000002E-2"/>
    <n v="0.747"/>
    <n v="346.46499999999997"/>
    <s v="Scale-up"/>
    <n v="1.01"/>
    <n v="0.98"/>
    <n v="0.996"/>
    <n v="0.86299999999999999"/>
    <n v="0.99399999999999999"/>
    <d v="2025-06-16T19:42:38"/>
    <s v="PJR_ASF"/>
  </r>
  <r>
    <x v="260"/>
    <x v="1"/>
    <n v="98"/>
    <x v="518"/>
    <x v="259"/>
    <s v=" "/>
    <s v=" "/>
    <n v="37"/>
    <n v="181"/>
    <n v="88"/>
    <s v="N/A"/>
    <n v="144"/>
    <n v="-13"/>
    <n v="0.49"/>
    <n v="1.923"/>
    <n v="1.1519999999999999"/>
    <n v="1.5669999999999999"/>
    <s v="1.2610000000000003"/>
    <n v="1.175"/>
    <n v="1.2430000000000001"/>
    <n v="0.20300000000000001"/>
    <n v="0.52300000000000002"/>
    <n v="218.89"/>
    <s v="Catch-up"/>
    <n v="0.63800000000000001"/>
    <n v="0.76600000000000001"/>
    <n v="0.99399999999999999"/>
    <n v="0.83"/>
    <n v="0.97899999999999998"/>
    <d v="2025-06-16T19:42:43"/>
    <s v="PJR_ASF"/>
  </r>
  <r>
    <x v="261"/>
    <x v="0"/>
    <n v="1980"/>
    <x v="519"/>
    <x v="260"/>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6T19:43:02"/>
    <s v="PJR_ASF"/>
  </r>
  <r>
    <x v="261"/>
    <x v="1"/>
    <n v="48"/>
    <x v="520"/>
    <x v="260"/>
    <s v=" "/>
    <s v=" "/>
    <n v="4"/>
    <n v="8"/>
    <n v="1"/>
    <s v="N/A"/>
    <n v="10"/>
    <n v="1"/>
    <n v="0.13600000000000001"/>
    <n v="0.19600000000000001"/>
    <s v="NaN"/>
    <n v="0.192"/>
    <n v="0.33200000000000002"/>
    <n v="0.156"/>
    <s v="NaN"/>
    <s v="NaN"/>
    <s v="NaN"/>
    <s v="NaN"/>
    <s v="Catch-up"/>
    <n v="5.2080000000000002"/>
    <n v="0.65100000000000002"/>
    <n v="0.55900000000000005"/>
    <s v="NaN"/>
    <n v="0.92300000000000004"/>
    <d v="2025-06-16T19:43:02"/>
    <s v="PJR_ASF"/>
  </r>
  <r>
    <x v="262"/>
    <x v="0"/>
    <n v="2187"/>
    <x v="521"/>
    <x v="261"/>
    <n v="689"/>
    <n v="689"/>
    <n v="88"/>
    <n v="601"/>
    <n v="90"/>
    <n v="599"/>
    <n v="481"/>
    <n v="118"/>
    <n v="4.2999999999999997E-2"/>
    <n v="0.32200000000000001"/>
    <n v="4.4999999999999998E-2"/>
    <n v="0.252"/>
    <n v="0.32"/>
    <n v="0.315"/>
    <n v="0.78800000000000003"/>
    <n v="0.11799999999999999"/>
    <n v="0.877"/>
    <n v="468.25400000000002"/>
    <s v="Scale-up"/>
    <n v="3.968"/>
    <n v="0.91"/>
    <n v="0.92600000000000005"/>
    <n v="0.92"/>
    <n v="0.92500000000000004"/>
    <d v="2025-06-16T19:43:22"/>
    <s v="PJR_ASF"/>
  </r>
  <r>
    <x v="262"/>
    <x v="1"/>
    <n v="99"/>
    <x v="522"/>
    <x v="261"/>
    <s v=" "/>
    <s v=" "/>
    <n v="4"/>
    <n v="15"/>
    <n v="3"/>
    <s v="N/A"/>
    <n v="15"/>
    <n v="0"/>
    <n v="4.8000000000000001E-2"/>
    <n v="0.184"/>
    <n v="0.107"/>
    <n v="0.24"/>
    <s v="0.12499999999999999"/>
    <n v="0.193"/>
    <n v="1.92"/>
    <n v="0.20699999999999999"/>
    <n v="0.53900000000000003"/>
    <n v="491.66699999999997"/>
    <s v="Catch-up"/>
    <n v="4.1669999999999998"/>
    <n v="0.85"/>
    <n v="0.67900000000000005"/>
    <n v="0.75"/>
    <n v="0.68799999999999994"/>
    <d v="2025-06-16T19:43:26"/>
    <s v="PJR_ASF"/>
  </r>
  <r>
    <x v="263"/>
    <x v="0"/>
    <n v="1765"/>
    <x v="523"/>
    <x v="262"/>
    <n v="570"/>
    <n v="570"/>
    <n v="44"/>
    <n v="526"/>
    <n v="68"/>
    <n v="502"/>
    <n v="380"/>
    <n v="122"/>
    <n v="3.5999999999999997E-2"/>
    <n v="0.55000000000000004"/>
    <n v="7.6999999999999999E-2"/>
    <n v="0.47299999999999998"/>
    <n v="0.50900000000000001"/>
    <n v="0.52"/>
    <n v="0.92900000000000005"/>
    <n v="6.0999999999999999E-2"/>
    <n v="0.86899999999999999"/>
    <n v="257.928"/>
    <s v="Scale-up"/>
    <n v="2.1139999999999999"/>
    <n v="0.88400000000000001"/>
    <n v="0.91800000000000004"/>
    <n v="0.97199999999999998"/>
    <n v="0.98799999999999999"/>
    <d v="2025-06-16T19:43:46"/>
    <s v="PJR_ASF"/>
  </r>
  <r>
    <x v="263"/>
    <x v="1"/>
    <n v="99"/>
    <x v="524"/>
    <x v="262"/>
    <s v=" "/>
    <s v=" "/>
    <n v="1"/>
    <n v="22"/>
    <n v="10"/>
    <s v="N/A"/>
    <n v="26"/>
    <n v="-12"/>
    <s v="NaN"/>
    <n v="0.20399999999999999"/>
    <n v="7.3999999999999996E-2"/>
    <n v="0.28100000000000003"/>
    <n v="0.13"/>
    <n v="0.16200000000000001"/>
    <s v="NaN"/>
    <s v="NaN"/>
    <s v="NaN"/>
    <s v="NaN"/>
    <s v="Scale-up"/>
    <n v="3.5590000000000002"/>
    <s v="NaN"/>
    <n v="0.98399999999999999"/>
    <n v="0.83799999999999997"/>
    <n v="0.94599999999999995"/>
    <d v="2025-06-16T19:43:46"/>
    <s v="PJR_ASF"/>
  </r>
  <r>
    <x v="264"/>
    <x v="0"/>
    <n v="496"/>
    <x v="525"/>
    <x v="263"/>
    <n v="288"/>
    <n v="288"/>
    <n v="41"/>
    <n v="247"/>
    <n v="11"/>
    <n v="277"/>
    <n v="202"/>
    <n v="75"/>
    <n v="8.1000000000000003E-2"/>
    <n v="0.52500000000000002"/>
    <n v="1.9E-2"/>
    <n v="0.49099999999999999"/>
    <n v="0.58699999999999997"/>
    <n v="0.58399999999999996"/>
    <n v="0.83599999999999997"/>
    <n v="0.13400000000000001"/>
    <n v="0.96899999999999997"/>
    <n v="152.749"/>
    <s v="Scale-up"/>
    <n v="2.0369999999999999"/>
    <n v="0.77800000000000002"/>
    <n v="0.89300000000000002"/>
    <n v="0.66200000000000003"/>
    <n v="0.85699999999999998"/>
    <d v="2025-06-16T19:44:06"/>
    <s v="PJR_ASF"/>
  </r>
  <r>
    <x v="264"/>
    <x v="1"/>
    <n v="95"/>
    <x v="526"/>
    <x v="263"/>
    <s v=" "/>
    <s v=" "/>
    <n v="14"/>
    <n v="69"/>
    <n v="4"/>
    <s v="N/A"/>
    <n v="59"/>
    <n v="19"/>
    <n v="0.158"/>
    <n v="0.69599999999999995"/>
    <n v="8.4000000000000005E-2"/>
    <n v="0.65200000000000002"/>
    <n v="0.77"/>
    <n v="0.81499999999999995"/>
    <n v="0.84699999999999998"/>
    <n v="0.185"/>
    <n v="0.90200000000000002"/>
    <n v="115.03100000000001"/>
    <s v="Scale-up"/>
    <n v="1.534"/>
    <n v="0.93899999999999995"/>
    <n v="0.95699999999999996"/>
    <n v="0.90800000000000003"/>
    <n v="0.96699999999999997"/>
    <d v="2025-06-16T19:44:11"/>
    <s v="PJR_ASF"/>
  </r>
  <r>
    <x v="265"/>
    <x v="0"/>
    <n v="880"/>
    <x v="527"/>
    <x v="264"/>
    <n v="1012"/>
    <n v="1012"/>
    <n v="136"/>
    <n v="876"/>
    <n v="75"/>
    <n v="937"/>
    <n v="707"/>
    <n v="230"/>
    <n v="0.14899999999999999"/>
    <n v="0.98299999999999998"/>
    <n v="9.7000000000000003E-2"/>
    <n v="0.82099999999999995"/>
    <n v="1.0349999999999999"/>
    <n v="1.036"/>
    <n v="0.79300000000000004"/>
    <n v="0.13200000000000001"/>
    <n v="0.91400000000000003"/>
    <n v="280.14600000000002"/>
    <s v="Scale-up"/>
    <n v="1.218"/>
    <n v="0.95199999999999996"/>
    <n v="0.96199999999999997"/>
    <n v="0.98399999999999999"/>
    <n v="0.97"/>
    <d v="2025-06-16T19:44:35"/>
    <s v="PJR_ASF"/>
  </r>
  <r>
    <x v="265"/>
    <x v="1"/>
    <n v="99"/>
    <x v="528"/>
    <x v="264"/>
    <s v=" "/>
    <s v=" "/>
    <n v="10"/>
    <n v="76"/>
    <n v="2"/>
    <s v="N/A"/>
    <n v="53"/>
    <n v="30"/>
    <n v="8.1000000000000003E-2"/>
    <n v="0.80200000000000005"/>
    <n v="0.04"/>
    <n v="0.54"/>
    <n v="0.84299999999999997"/>
    <n v="0.86299999999999999"/>
    <n v="0.64100000000000001"/>
    <n v="9.1999999999999998E-2"/>
    <n v="0.95499999999999996"/>
    <n v="425.92599999999999"/>
    <s v="Scale-up"/>
    <n v="1.8520000000000001"/>
    <n v="0.93899999999999995"/>
    <n v="0.93600000000000005"/>
    <n v="1"/>
    <n v="0.95199999999999996"/>
    <d v="2025-06-16T19:44:40"/>
    <s v="PJR_ASF"/>
  </r>
  <r>
    <x v="266"/>
    <x v="0"/>
    <n v="1902"/>
    <x v="529"/>
    <x v="265"/>
    <n v="219"/>
    <n v="219"/>
    <n v="123"/>
    <n v="96"/>
    <n v="7"/>
    <n v="212"/>
    <n v="139"/>
    <n v="73"/>
    <n v="8.1000000000000003E-2"/>
    <n v="4.2000000000000003E-2"/>
    <n v="4.0000000000000001E-3"/>
    <n v="6.9000000000000006E-2"/>
    <n v="0.11899999999999999"/>
    <n v="0.114"/>
    <n v="0.57999999999999996"/>
    <n v="0.65900000000000003"/>
    <n v="0.96699999999999997"/>
    <n v="1057.971"/>
    <s v="Scale-up"/>
    <n v="14.493"/>
    <n v="0.94499999999999995"/>
    <n v="0.95899999999999996"/>
    <n v="0.98299999999999998"/>
    <n v="0.96799999999999997"/>
    <d v="2025-06-16T19:45:01"/>
    <s v="PJR_ASF"/>
  </r>
  <r>
    <x v="266"/>
    <x v="1"/>
    <n v="92"/>
    <x v="530"/>
    <x v="265"/>
    <s v=" "/>
    <s v=" "/>
    <n v="1"/>
    <n v="6"/>
    <n v="1"/>
    <s v="N/A"/>
    <n v="6"/>
    <n v="1"/>
    <s v="NaN"/>
    <n v="0.30499999999999999"/>
    <s v="NaN"/>
    <n v="0.04"/>
    <n v="0"/>
    <n v="0.30499999999999999"/>
    <s v="NaN"/>
    <s v="NaN"/>
    <s v="NaN"/>
    <s v="NaN"/>
    <s v="Scale-up"/>
    <n v="25"/>
    <s v="NaN"/>
    <n v="0.84599999999999997"/>
    <s v="NaN"/>
    <n v="0.77200000000000002"/>
    <d v="2025-06-16T19:45:01"/>
    <s v="PJR_ASF"/>
  </r>
  <r>
    <x v="267"/>
    <x v="0"/>
    <n v="784"/>
    <x v="531"/>
    <x v="19"/>
    <n v="4033"/>
    <n v="4033"/>
    <n v="470"/>
    <n v="3563"/>
    <n v="865"/>
    <n v="3168"/>
    <n v="2380"/>
    <n v="788"/>
    <n v="0.60399999999999998"/>
    <n v="4.8499999999999996"/>
    <n v="1.222"/>
    <n v="3.3359999999999999"/>
    <n v="4.2320000000000002"/>
    <n v="4.242"/>
    <n v="0.78800000000000003"/>
    <n v="0.111"/>
    <n v="0.77600000000000002"/>
    <n v="236.21100000000001"/>
    <s v="Scale-up"/>
    <n v="0.3"/>
    <n v="0.99"/>
    <n v="0.96699999999999997"/>
    <n v="0.99299999999999999"/>
    <n v="0.97899999999999998"/>
    <d v="2025-06-16T19:45:28"/>
    <s v="PJR_ASF"/>
  </r>
  <r>
    <x v="267"/>
    <x v="1"/>
    <n v="100"/>
    <x v="532"/>
    <x v="19"/>
    <s v=" "/>
    <s v=" "/>
    <n v="58"/>
    <n v="710"/>
    <n v="163"/>
    <s v="N/A"/>
    <n v="453"/>
    <n v="153"/>
    <n v="0.56200000000000006"/>
    <n v="7.4050000000000002"/>
    <n v="1.637"/>
    <n v="4.5990000000000002"/>
    <n v="6.33"/>
    <n v="6.3170000000000002"/>
    <n v="0.72699999999999998"/>
    <n v="7.0999999999999994E-2"/>
    <n v="0.79500000000000004"/>
    <n v="171.34200000000001"/>
    <s v="Scale-up"/>
    <n v="0.217"/>
    <n v="0.93200000000000005"/>
    <n v="0.996"/>
    <n v="0.98299999999999998"/>
    <n v="0.99399999999999999"/>
    <d v="2025-06-16T19:45:34"/>
    <s v="PJR_ASF"/>
  </r>
  <r>
    <x v="268"/>
    <x v="0"/>
    <n v="1853"/>
    <x v="533"/>
    <x v="266"/>
    <n v="155"/>
    <n v="155"/>
    <n v="69"/>
    <n v="86"/>
    <n v="11"/>
    <n v="144"/>
    <n v="131"/>
    <n v="14"/>
    <n v="3.9E-2"/>
    <n v="5.8000000000000003E-2"/>
    <n v="8.0000000000000002E-3"/>
    <n v="8.1000000000000003E-2"/>
    <n v="8.8999999999999996E-2"/>
    <n v="8.6999999999999994E-2"/>
    <n v="0.91"/>
    <n v="0.40200000000000002"/>
    <n v="0.91800000000000004"/>
    <n v="172.84"/>
    <s v="Scale-up"/>
    <n v="12.346"/>
    <n v="0.77500000000000002"/>
    <n v="0.90800000000000003"/>
    <n v="0.92500000000000004"/>
    <n v="0.89"/>
    <d v="2025-06-16T19:45:55"/>
    <s v="PJR_ASF"/>
  </r>
  <r>
    <x v="268"/>
    <x v="1"/>
    <n v="6"/>
    <x v="534"/>
    <x v="266"/>
    <s v=" "/>
    <s v=" "/>
    <n v="2"/>
    <n v="1"/>
    <n v="1"/>
    <s v="N/A"/>
    <n v="1"/>
    <n v="1"/>
    <n v="0.14299999999999999"/>
    <s v="NaN"/>
    <s v="NaN"/>
    <s v="NaN"/>
    <n v="0"/>
    <n v="0.14299999999999999"/>
    <s v="NaN"/>
    <s v="NaN"/>
    <s v="NaN"/>
    <s v="NaN"/>
    <s v="Scale-up"/>
    <s v="NaN"/>
    <n v="1"/>
    <s v="NaN"/>
    <s v="NaN"/>
    <s v="NaN"/>
    <d v="2025-06-16T19:45:55"/>
    <s v="PJR_ASF"/>
  </r>
  <r>
    <x v="269"/>
    <x v="0"/>
    <n v="1936"/>
    <x v="535"/>
    <x v="267"/>
    <n v="201"/>
    <n v="201"/>
    <n v="33"/>
    <n v="168"/>
    <n v="13"/>
    <n v="188"/>
    <n v="174"/>
    <n v="14"/>
    <n v="1.6E-2"/>
    <n v="8.2000000000000003E-2"/>
    <n v="7.0000000000000001E-3"/>
    <n v="8.4000000000000005E-2"/>
    <n v="9.0999999999999998E-2"/>
    <n v="9.1999999999999998E-2"/>
    <n v="0.92300000000000004"/>
    <n v="0.16300000000000001"/>
    <n v="0.92900000000000005"/>
    <n v="166.667"/>
    <s v="Scale-up"/>
    <n v="11.904999999999999"/>
    <n v="0.95799999999999996"/>
    <n v="0.98899999999999999"/>
    <n v="0.93100000000000005"/>
    <n v="0.98899999999999999"/>
    <d v="2025-06-16T19:46:18"/>
    <s v="PJR_ASF"/>
  </r>
  <r>
    <x v="269"/>
    <x v="1"/>
    <n v="95"/>
    <x v="536"/>
    <x v="267"/>
    <s v=" "/>
    <s v=" "/>
    <n v="3"/>
    <n v="9"/>
    <n v="4"/>
    <s v="N/A"/>
    <n v="18"/>
    <n v="-11"/>
    <s v="NaN"/>
    <n v="8.8999999999999996E-2"/>
    <n v="2.4E-2"/>
    <n v="0.22500000000000001"/>
    <n v="6.5000000000000002E-2"/>
    <n v="8.1000000000000003E-2"/>
    <s v="NaN"/>
    <s v="NaN"/>
    <s v="NaN"/>
    <s v="NaN"/>
    <s v="Scale-up"/>
    <n v="4.444"/>
    <s v="NaN"/>
    <n v="0.92500000000000004"/>
    <n v="0.81399999999999995"/>
    <n v="0.38800000000000001"/>
    <d v="2025-06-16T19:46:18"/>
    <s v="PJR_ASF"/>
  </r>
  <r>
    <x v="270"/>
    <x v="0"/>
    <n v="1208"/>
    <x v="537"/>
    <x v="268"/>
    <n v="164"/>
    <n v="164"/>
    <n v="17"/>
    <n v="147"/>
    <n v="5"/>
    <n v="159"/>
    <n v="156"/>
    <n v="3"/>
    <n v="0.01"/>
    <n v="9.9000000000000005E-2"/>
    <n v="1.0999999999999999E-2"/>
    <n v="0.1"/>
    <n v="9.8000000000000004E-2"/>
    <n v="0.10299999999999999"/>
    <n v="1.02"/>
    <n v="9.1999999999999998E-2"/>
    <n v="0.89900000000000002"/>
    <n v="30"/>
    <s v="Catch-up"/>
    <n v="10"/>
    <n v="0.90400000000000003"/>
    <n v="0.68300000000000005"/>
    <n v="0.81"/>
    <n v="0.75700000000000001"/>
    <d v="2025-06-16T19:46:40"/>
    <s v="PJR_ASF"/>
  </r>
  <r>
    <x v="270"/>
    <x v="1"/>
    <n v="89"/>
    <x v="538"/>
    <x v="268"/>
    <s v=" "/>
    <s v=" "/>
    <n v="5"/>
    <n v="10"/>
    <n v="2"/>
    <s v="N/A"/>
    <n v="19"/>
    <n v="-7"/>
    <n v="5.6000000000000001E-2"/>
    <n v="8.5999999999999993E-2"/>
    <n v="0.05"/>
    <n v="0.19600000000000001"/>
    <n v="9.1999999999999901E-2"/>
    <n v="0.122"/>
    <n v="2.13"/>
    <n v="0.39400000000000002"/>
    <n v="0.64800000000000002"/>
    <n v="15.305999999999999"/>
    <s v="Plan-up"/>
    <n v="5.1020000000000003"/>
    <n v="0.79600000000000004"/>
    <n v="0.878"/>
    <n v="1"/>
    <n v="0.91200000000000003"/>
    <d v="2025-06-16T19:46:45"/>
    <s v="PJR_ASF"/>
  </r>
  <r>
    <x v="271"/>
    <x v="0"/>
    <n v="3039"/>
    <x v="539"/>
    <x v="269"/>
    <n v="75"/>
    <n v="75"/>
    <n v="5"/>
    <n v="70"/>
    <n v="11"/>
    <n v="64"/>
    <n v="46"/>
    <n v="18"/>
    <n v="2E-3"/>
    <n v="2.1000000000000001E-2"/>
    <n v="4.0000000000000001E-3"/>
    <n v="2.4E-2"/>
    <n v="1.9E-2"/>
    <n v="1.9E-2"/>
    <n v="1.2629999999999999"/>
    <n v="8.6999999999999994E-2"/>
    <n v="0.82599999999999996"/>
    <n v="750"/>
    <s v="Catch-up"/>
    <n v="41.667000000000002"/>
    <n v="0.94799999999999995"/>
    <n v="0.97399999999999998"/>
    <n v="0.81299999999999994"/>
    <n v="0.90400000000000003"/>
    <d v="2025-06-16T19:47:03"/>
    <s v="PJR_ASF"/>
  </r>
  <r>
    <x v="271"/>
    <x v="1"/>
    <n v="0"/>
    <x v="540"/>
    <x v="269"/>
    <s v=" "/>
    <s v=" "/>
    <n v="1"/>
    <n v="1"/>
    <n v="1"/>
    <s v="N/A"/>
    <n v="1"/>
    <n v="0"/>
    <s v="NaN"/>
    <s v="NaN"/>
    <s v="NaN"/>
    <s v="NaN"/>
    <n v="0"/>
    <s v="NaN"/>
    <s v="NaN"/>
    <s v="NaN"/>
    <s v="NaN"/>
    <s v="NaN"/>
    <s v="Catch-up"/>
    <s v="NaN"/>
    <s v="NaN"/>
    <s v="NaN"/>
    <s v="NaN"/>
    <s v="NaN"/>
    <d v="2025-06-16T19:47:03"/>
    <s v="PJR_ASF"/>
  </r>
  <r>
    <x v="272"/>
    <x v="0"/>
    <n v="1023"/>
    <x v="541"/>
    <x v="270"/>
    <n v="57"/>
    <n v="57"/>
    <n v="28"/>
    <n v="29"/>
    <n v="3"/>
    <n v="54"/>
    <n v="38"/>
    <n v="16"/>
    <n v="3.4000000000000002E-2"/>
    <n v="0.02"/>
    <n v="6.0000000000000001E-3"/>
    <n v="2.8000000000000001E-2"/>
    <n v="4.8000000000000001E-2"/>
    <n v="4.1000000000000002E-2"/>
    <n v="0.58299999999999996"/>
    <n v="0.63"/>
    <n v="0.88900000000000001"/>
    <n v="571.42899999999997"/>
    <s v="Scale-up"/>
    <n v="35.713999999999999"/>
    <n v="0.66900000000000004"/>
    <n v="0.82099999999999995"/>
    <n v="0.75"/>
    <n v="0.91100000000000003"/>
    <d v="2025-06-16T19:47:25"/>
    <s v="PJR_ASF"/>
  </r>
  <r>
    <x v="272"/>
    <x v="1"/>
    <n v="0"/>
    <x v="542"/>
    <x v="270"/>
    <s v=" "/>
    <s v=" "/>
    <n v="1"/>
    <n v="1"/>
    <n v="1"/>
    <s v="N/A"/>
    <n v="3"/>
    <n v="-3"/>
    <s v="NaN"/>
    <s v="NaN"/>
    <s v="NaN"/>
    <n v="1.5"/>
    <n v="0"/>
    <s v="NaN"/>
    <s v="NaN"/>
    <s v="NaN"/>
    <s v="NaN"/>
    <s v="NaN"/>
    <s v="Scale-up"/>
    <n v="0.66700000000000004"/>
    <s v="NaN"/>
    <s v="NaN"/>
    <s v="NaN"/>
    <n v="0.75"/>
    <d v="2025-06-16T19:47:25"/>
    <s v="PJR_ASF"/>
  </r>
  <r>
    <x v="273"/>
    <x v="0"/>
    <n v="3583"/>
    <x v="543"/>
    <x v="271"/>
    <n v="103"/>
    <n v="103"/>
    <n v="16"/>
    <n v="87"/>
    <n v="5"/>
    <n v="98"/>
    <n v="69"/>
    <n v="29"/>
    <n v="8.0000000000000002E-3"/>
    <n v="1.9E-2"/>
    <n v="2E-3"/>
    <n v="0.02"/>
    <n v="2.5000000000000001E-2"/>
    <n v="2.1000000000000001E-2"/>
    <n v="0.8"/>
    <n v="0.29599999999999999"/>
    <n v="0.92600000000000005"/>
    <n v="1450"/>
    <s v="Scale-up"/>
    <n v="50"/>
    <n v="0.71199999999999997"/>
    <n v="0.95099999999999996"/>
    <n v="0.90700000000000003"/>
    <n v="0.92100000000000004"/>
    <d v="2025-06-16T19:47:46"/>
    <s v="PJR_ASF"/>
  </r>
  <r>
    <x v="273"/>
    <x v="1"/>
    <n v="88"/>
    <x v="544"/>
    <x v="271"/>
    <s v=" "/>
    <s v=" "/>
    <n v="8"/>
    <n v="15"/>
    <n v="1"/>
    <s v="N/A"/>
    <n v="10"/>
    <n v="12"/>
    <n v="0.14099999999999999"/>
    <n v="0.16400000000000001"/>
    <s v="NaN"/>
    <n v="0.35099999999999998"/>
    <n v="0.30499999999999999"/>
    <n v="0.28299999999999997"/>
    <s v="NaN"/>
    <s v="NaN"/>
    <s v="NaN"/>
    <s v="NaN"/>
    <s v="Scale-up"/>
    <n v="2.8490000000000002"/>
    <n v="0.60599999999999998"/>
    <n v="0.69"/>
    <s v="NaN"/>
    <n v="0.79800000000000004"/>
    <d v="2025-06-16T19:47:46"/>
    <s v="PJR_ASF"/>
  </r>
  <r>
    <x v="274"/>
    <x v="0"/>
    <n v="1104"/>
    <x v="545"/>
    <x v="272"/>
    <n v="102"/>
    <n v="102"/>
    <n v="17"/>
    <n v="85"/>
    <n v="6"/>
    <n v="96"/>
    <n v="80"/>
    <n v="16"/>
    <n v="1.4E-2"/>
    <n v="7.3999999999999996E-2"/>
    <n v="4.2000000000000003E-2"/>
    <n v="6.3E-2"/>
    <n v="4.5999999999999999E-2"/>
    <n v="8.6999999999999994E-2"/>
    <n v="1.37"/>
    <n v="0.159"/>
    <n v="0.52300000000000002"/>
    <n v="253.96799999999999"/>
    <s v="Catch-up"/>
    <n v="15.872999999999999"/>
    <n v="0.91100000000000003"/>
    <n v="0.93"/>
    <n v="0.56399999999999995"/>
    <n v="0.81799999999999995"/>
    <d v="2025-06-16T19:48:05"/>
    <s v="PJR_ASF"/>
  </r>
  <r>
    <x v="274"/>
    <x v="1"/>
    <n v="94"/>
    <x v="546"/>
    <x v="272"/>
    <s v=" "/>
    <s v=" "/>
    <n v="2"/>
    <n v="21"/>
    <n v="6"/>
    <s v="N/A"/>
    <n v="47"/>
    <n v="-31"/>
    <n v="1"/>
    <n v="0.16800000000000001"/>
    <n v="4.2000000000000003E-2"/>
    <n v="0.307"/>
    <n v="1.1259999999999999"/>
    <n v="0.13100000000000001"/>
    <n v="0.27300000000000002"/>
    <n v="0.85599999999999998"/>
    <n v="0.96399999999999997"/>
    <n v="52.116999999999997"/>
    <s v="Scale-up"/>
    <n v="3.2570000000000001"/>
    <n v="1"/>
    <n v="0.90500000000000003"/>
    <n v="0.57499999999999996"/>
    <n v="0.73299999999999998"/>
    <d v="2025-06-16T19:48:09"/>
    <s v="PJR_ASF"/>
  </r>
  <r>
    <x v="275"/>
    <x v="0"/>
    <n v="3906"/>
    <x v="547"/>
    <x v="273"/>
    <n v="73"/>
    <n v="73"/>
    <n v="2"/>
    <n v="71"/>
    <n v="7"/>
    <n v="66"/>
    <n v="44"/>
    <n v="22"/>
    <n v="1E-3"/>
    <n v="2.3E-2"/>
    <n v="0"/>
    <n v="1.2999999999999999E-2"/>
    <n v="2.4E-2"/>
    <n v="0.02"/>
    <n v="0.54200000000000004"/>
    <n v="4.2000000000000003E-2"/>
    <n v="1"/>
    <n v="1692.308"/>
    <s v="Scale-up"/>
    <n v="76.923000000000002"/>
    <n v="1"/>
    <n v="0.82099999999999995"/>
    <n v="0"/>
    <n v="0.32900000000000001"/>
    <d v="2025-06-16T19:48:29"/>
    <s v="PJR_ASF"/>
  </r>
  <r>
    <x v="275"/>
    <x v="1"/>
    <n v="10"/>
    <x v="548"/>
    <x v="273"/>
    <s v=" "/>
    <s v=" "/>
    <n v="1"/>
    <n v="1"/>
    <n v="1"/>
    <s v="N/A"/>
    <n v="1"/>
    <n v="-1"/>
    <s v="NaN"/>
    <s v="NaN"/>
    <s v="NaN"/>
    <s v="NaN"/>
    <n v="0"/>
    <s v="NaN"/>
    <s v="NaN"/>
    <s v="NaN"/>
    <s v="NaN"/>
    <s v="NaN"/>
    <s v="Scale-up"/>
    <s v="NaN"/>
    <s v="NaN"/>
    <s v="NaN"/>
    <s v="NaN"/>
    <s v="NaN"/>
    <d v="2025-06-16T19:48:29"/>
    <s v="PJR_ASF"/>
  </r>
  <r>
    <x v="276"/>
    <x v="0"/>
    <n v="1878"/>
    <x v="549"/>
    <x v="274"/>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6T19:48:48"/>
    <s v="PJR_ASF"/>
  </r>
  <r>
    <x v="276"/>
    <x v="1"/>
    <n v="76"/>
    <x v="550"/>
    <x v="274"/>
    <s v=" "/>
    <s v=" "/>
    <n v="1"/>
    <n v="3"/>
    <n v="1"/>
    <s v="N/A"/>
    <n v="1"/>
    <n v="2"/>
    <s v="NaN"/>
    <n v="2.5999999999999999E-2"/>
    <s v="NaN"/>
    <s v="NaN"/>
    <n v="0"/>
    <n v="2.5999999999999999E-2"/>
    <s v="NaN"/>
    <s v="NaN"/>
    <s v="NaN"/>
    <s v="NaN"/>
    <s v="Catch-up"/>
    <s v="NaN"/>
    <s v="NaN"/>
    <n v="0.999"/>
    <s v="NaN"/>
    <s v="NaN"/>
    <d v="2025-06-16T19:48:48"/>
    <s v="PJR_ASF"/>
  </r>
  <r>
    <x v="277"/>
    <x v="0"/>
    <n v="4641"/>
    <x v="551"/>
    <x v="275"/>
    <n v="178"/>
    <n v="178"/>
    <n v="2"/>
    <n v="176"/>
    <n v="36"/>
    <n v="142"/>
    <n v="125"/>
    <n v="17"/>
    <n v="1E-3"/>
    <n v="3.9E-2"/>
    <n v="1.4E-2"/>
    <n v="3.9E-2"/>
    <n v="2.5999999999999999E-2"/>
    <n v="2.7E-2"/>
    <n v="1.5"/>
    <n v="2.5000000000000001E-2"/>
    <n v="0.65"/>
    <n v="435.89699999999999"/>
    <s v="Catch-up"/>
    <n v="25.640999999999998"/>
    <n v="1"/>
    <n v="0.94899999999999995"/>
    <n v="0.64200000000000002"/>
    <n v="0.76900000000000002"/>
    <d v="2025-06-16T19:49:05"/>
    <s v="PJR_ASF"/>
  </r>
  <r>
    <x v="277"/>
    <x v="1"/>
    <n v="0"/>
    <x v="552"/>
    <x v="275"/>
    <s v=" "/>
    <s v=" "/>
    <n v="1"/>
    <n v="1"/>
    <n v="1"/>
    <s v="N/A"/>
    <n v="1"/>
    <n v="0"/>
    <s v="NaN"/>
    <s v="NaN"/>
    <s v="NaN"/>
    <s v="NaN"/>
    <n v="0"/>
    <s v="NaN"/>
    <s v="NaN"/>
    <s v="NaN"/>
    <s v="NaN"/>
    <s v="NaN"/>
    <s v="Catch-up"/>
    <s v="NaN"/>
    <s v="NaN"/>
    <s v="NaN"/>
    <s v="NaN"/>
    <s v="NaN"/>
    <d v="2025-06-16T19:49:05"/>
    <s v="PJR_ASF"/>
  </r>
  <r>
    <x v="278"/>
    <x v="0"/>
    <n v="4420"/>
    <x v="553"/>
    <x v="276"/>
    <n v="454"/>
    <n v="454"/>
    <n v="32"/>
    <n v="422"/>
    <n v="156"/>
    <n v="298"/>
    <n v="195"/>
    <n v="103"/>
    <n v="1.0999999999999999E-2"/>
    <n v="9.5000000000000001E-2"/>
    <n v="6.9000000000000006E-2"/>
    <n v="6.5000000000000002E-2"/>
    <n v="3.6999999999999998E-2"/>
    <n v="5.6000000000000001E-2"/>
    <n v="1.7569999999999999"/>
    <n v="0.104"/>
    <n v="0.34899999999999998"/>
    <n v="1584.615"/>
    <s v="Catch-up"/>
    <n v="15.385"/>
    <n v="0.88"/>
    <n v="0.94699999999999995"/>
    <n v="0.74099999999999999"/>
    <n v="0.68100000000000005"/>
    <d v="2025-06-16T19:49:25"/>
    <s v="PJR_ASF"/>
  </r>
  <r>
    <x v="278"/>
    <x v="1"/>
    <n v="47"/>
    <x v="554"/>
    <x v="276"/>
    <s v=" "/>
    <s v=" "/>
    <n v="1"/>
    <n v="11"/>
    <n v="1"/>
    <s v="N/A"/>
    <n v="11"/>
    <n v="-2"/>
    <s v="NaN"/>
    <n v="0.223"/>
    <s v="NaN"/>
    <n v="0.23899999999999999"/>
    <n v="0"/>
    <n v="0.192"/>
    <s v="NaN"/>
    <s v="NaN"/>
    <s v="NaN"/>
    <s v="NaN"/>
    <s v="Catch-up"/>
    <n v="4.1840000000000002"/>
    <s v="NaN"/>
    <n v="0.89500000000000002"/>
    <s v="NaN"/>
    <n v="0.45500000000000002"/>
    <d v="2025-06-16T19:49:25"/>
    <s v="PJR_ASF"/>
  </r>
  <r>
    <x v="279"/>
    <x v="0"/>
    <n v="3007"/>
    <x v="555"/>
    <x v="277"/>
    <n v="790"/>
    <n v="790"/>
    <n v="139"/>
    <n v="651"/>
    <n v="142"/>
    <n v="648"/>
    <n v="574"/>
    <n v="74"/>
    <n v="5.3999999999999999E-2"/>
    <n v="0.29499999999999998"/>
    <n v="5.2999999999999999E-2"/>
    <n v="0.251"/>
    <n v="0.29599999999999999"/>
    <n v="0.28399999999999997"/>
    <n v="0.84799999999999998"/>
    <n v="0.155"/>
    <n v="0.84799999999999998"/>
    <n v="294.82100000000003"/>
    <s v="Scale-up"/>
    <n v="3.984"/>
    <n v="0.89"/>
    <n v="0.96799999999999997"/>
    <n v="0.92700000000000005"/>
    <n v="0.95699999999999996"/>
    <d v="2025-06-16T19:49:44"/>
    <s v="PJR_ASF"/>
  </r>
  <r>
    <x v="279"/>
    <x v="1"/>
    <n v="25"/>
    <x v="556"/>
    <x v="277"/>
    <s v=" "/>
    <s v=" "/>
    <n v="6"/>
    <n v="5"/>
    <n v="11"/>
    <s v="N/A"/>
    <n v="10"/>
    <n v="-9"/>
    <n v="0.6"/>
    <n v="0.45900000000000002"/>
    <n v="0.309"/>
    <n v="0.49299999999999999"/>
    <n v="0.75"/>
    <n v="0.06"/>
    <n v="0.65700000000000003"/>
    <n v="0.56699999999999995"/>
    <n v="0.70799999999999996"/>
    <n v="150.101"/>
    <s v="Scale-up"/>
    <n v="2.028"/>
    <n v="0.42899999999999999"/>
    <n v="0.82699999999999996"/>
    <n v="0.499"/>
    <n v="0.53800000000000003"/>
    <d v="2025-06-16T19:49:49"/>
    <s v="PJR_ASF"/>
  </r>
  <r>
    <x v="280"/>
    <x v="0"/>
    <n v="232"/>
    <x v="557"/>
    <x v="278"/>
    <n v="242"/>
    <n v="242"/>
    <n v="55"/>
    <n v="187"/>
    <n v="20"/>
    <n v="222"/>
    <n v="193"/>
    <n v="29"/>
    <n v="0.378"/>
    <n v="1.117"/>
    <n v="0.26300000000000001"/>
    <n v="1.1919999999999999"/>
    <n v="1.232"/>
    <n v="1.337"/>
    <n v="0.96799999999999997"/>
    <n v="0.253"/>
    <n v="0.82399999999999995"/>
    <n v="24.329000000000001"/>
    <s v="Start-up"/>
    <n v="0.83899999999999997"/>
    <n v="0.93799999999999994"/>
    <n v="0.93400000000000005"/>
    <n v="0.83899999999999997"/>
    <n v="0.95099999999999996"/>
    <d v="2025-06-16T19:50:09"/>
    <s v="PJR_ASF"/>
  </r>
  <r>
    <x v="280"/>
    <x v="1"/>
    <n v="97"/>
    <x v="558"/>
    <x v="278"/>
    <s v=" "/>
    <s v=" "/>
    <n v="6"/>
    <n v="27"/>
    <n v="1"/>
    <s v="N/A"/>
    <n v="31"/>
    <n v="1"/>
    <n v="0.08"/>
    <n v="0.309"/>
    <s v="NaN"/>
    <n v="0.32200000000000001"/>
    <n v="0.38900000000000001"/>
    <n v="0.38900000000000001"/>
    <s v="NaN"/>
    <s v="NaN"/>
    <s v="NaN"/>
    <s v="NaN"/>
    <s v="Start-up"/>
    <n v="3.1059999999999999"/>
    <n v="0.44600000000000001"/>
    <n v="0.90300000000000002"/>
    <s v="NaN"/>
    <n v="0.79900000000000004"/>
    <d v="2025-06-16T19:50:09"/>
    <s v="PJR_ASF"/>
  </r>
  <r>
    <x v="281"/>
    <x v="0"/>
    <n v="2222"/>
    <x v="559"/>
    <x v="279"/>
    <n v="53"/>
    <n v="53"/>
    <n v="1"/>
    <n v="52"/>
    <n v="4"/>
    <n v="49"/>
    <n v="19"/>
    <n v="30"/>
    <n v="0"/>
    <n v="3.5000000000000003E-2"/>
    <n v="0"/>
    <n v="2.1999999999999999E-2"/>
    <n v="3.5000000000000003E-2"/>
    <n v="2.8000000000000001E-2"/>
    <n v="0.629"/>
    <n v="0"/>
    <n v="1"/>
    <n v="1363.636"/>
    <s v="Scale-up"/>
    <n v="45.454999999999998"/>
    <n v="0"/>
    <n v="0.88300000000000001"/>
    <n v="0"/>
    <n v="0.7"/>
    <d v="2025-06-16T19:50:25"/>
    <s v="PJR_ASF"/>
  </r>
  <r>
    <x v="281"/>
    <x v="1"/>
    <n v="0"/>
    <x v="560"/>
    <x v="279"/>
    <s v=" "/>
    <s v=" "/>
    <n v="1"/>
    <n v="1"/>
    <n v="1"/>
    <s v="N/A"/>
    <n v="12"/>
    <n v="-11"/>
    <s v="NaN"/>
    <s v="NaN"/>
    <s v="NaN"/>
    <s v="NaN"/>
    <n v="0"/>
    <s v="NaN"/>
    <s v="NaN"/>
    <s v="NaN"/>
    <s v="NaN"/>
    <s v="NaN"/>
    <s v="Scale-up"/>
    <s v="NaN"/>
    <s v="NaN"/>
    <s v="NaN"/>
    <s v="NaN"/>
    <s v="NaN"/>
    <d v="2025-06-16T19:50:25"/>
    <s v="PJR_ASF"/>
  </r>
  <r>
    <x v="282"/>
    <x v="0"/>
    <n v="2897"/>
    <x v="561"/>
    <x v="280"/>
    <n v="1629"/>
    <n v="1629"/>
    <n v="129"/>
    <n v="1500"/>
    <n v="107"/>
    <n v="1522"/>
    <n v="1280"/>
    <n v="242"/>
    <n v="6.8000000000000005E-2"/>
    <n v="0.63800000000000001"/>
    <n v="4.1000000000000002E-2"/>
    <n v="0.64900000000000002"/>
    <n v="0.66500000000000004"/>
    <n v="0.64700000000000002"/>
    <n v="0.97599999999999998"/>
    <n v="9.6000000000000002E-2"/>
    <n v="0.94199999999999995"/>
    <n v="372.88099999999997"/>
    <s v="Scale-up"/>
    <n v="1.5409999999999999"/>
    <n v="0.82499999999999996"/>
    <n v="0.82699999999999996"/>
    <n v="0.83899999999999997"/>
    <n v="0.78400000000000003"/>
    <d v="2025-06-16T19:50:46"/>
    <s v="PJR_ASF"/>
  </r>
  <r>
    <x v="282"/>
    <x v="1"/>
    <n v="85"/>
    <x v="562"/>
    <x v="280"/>
    <s v=" "/>
    <s v=" "/>
    <n v="1"/>
    <n v="11"/>
    <n v="1"/>
    <s v="N/A"/>
    <n v="2"/>
    <n v="7"/>
    <s v="NaN"/>
    <n v="0.11899999999999999"/>
    <s v="NaN"/>
    <n v="0.33300000000000002"/>
    <n v="0"/>
    <n v="0.10299999999999999"/>
    <s v="NaN"/>
    <s v="NaN"/>
    <s v="NaN"/>
    <s v="NaN"/>
    <s v="Scale-up"/>
    <n v="3.0030000000000001"/>
    <s v="NaN"/>
    <n v="0.83399999999999996"/>
    <s v="NaN"/>
    <n v="1"/>
    <d v="2025-06-16T19:50:46"/>
    <s v="PJR_ASF"/>
  </r>
  <r>
    <x v="283"/>
    <x v="0"/>
    <n v="4176"/>
    <x v="563"/>
    <x v="281"/>
    <n v="242"/>
    <n v="242"/>
    <n v="15"/>
    <n v="227"/>
    <n v="53"/>
    <n v="189"/>
    <n v="155"/>
    <n v="34"/>
    <n v="4.0000000000000001E-3"/>
    <n v="5.7000000000000002E-2"/>
    <n v="0.02"/>
    <n v="5.8999999999999997E-2"/>
    <n v="4.1000000000000002E-2"/>
    <n v="4.3999999999999997E-2"/>
    <n v="1.4390000000000001"/>
    <n v="6.6000000000000003E-2"/>
    <n v="0.67200000000000004"/>
    <n v="576.27099999999996"/>
    <s v="Catch-up"/>
    <n v="16.949000000000002"/>
    <n v="0.89800000000000002"/>
    <n v="0.97"/>
    <n v="0.876"/>
    <n v="0.77800000000000002"/>
    <d v="2025-06-16T19:51:05"/>
    <s v="PJR_ASF"/>
  </r>
  <r>
    <x v="283"/>
    <x v="1"/>
    <n v="8"/>
    <x v="564"/>
    <x v="281"/>
    <s v=" "/>
    <s v=" "/>
    <n v="1"/>
    <n v="1"/>
    <n v="1"/>
    <s v="N/A"/>
    <n v="4"/>
    <n v="-4"/>
    <s v="NaN"/>
    <s v="NaN"/>
    <s v="NaN"/>
    <n v="2"/>
    <n v="0"/>
    <s v="NaN"/>
    <s v="NaN"/>
    <s v="NaN"/>
    <s v="NaN"/>
    <s v="NaN"/>
    <s v="Catch-up"/>
    <n v="0.5"/>
    <s v="NaN"/>
    <s v="NaN"/>
    <s v="NaN"/>
    <n v="0.8"/>
    <d v="2025-06-16T19:51:05"/>
    <s v="PJR_ASF"/>
  </r>
  <r>
    <x v="284"/>
    <x v="0"/>
    <n v="1475"/>
    <x v="565"/>
    <x v="282"/>
    <n v="793"/>
    <n v="793"/>
    <n v="128"/>
    <n v="665"/>
    <n v="43"/>
    <n v="750"/>
    <n v="529"/>
    <n v="221"/>
    <n v="9.4E-2"/>
    <n v="0.44800000000000001"/>
    <n v="3.2000000000000001E-2"/>
    <n v="0.37"/>
    <n v="0.51"/>
    <n v="0.51"/>
    <n v="0.72499999999999998"/>
    <n v="0.17299999999999999"/>
    <n v="0.94099999999999995"/>
    <n v="597.29700000000003"/>
    <s v="Scale-up"/>
    <n v="2.7029999999999998"/>
    <n v="0.90700000000000003"/>
    <n v="0.89300000000000002"/>
    <n v="0.8"/>
    <n v="0.88400000000000001"/>
    <d v="2025-06-16T19:51:24"/>
    <s v="PJR_ASF"/>
  </r>
  <r>
    <x v="284"/>
    <x v="1"/>
    <n v="98"/>
    <x v="566"/>
    <x v="282"/>
    <s v=" "/>
    <s v=" "/>
    <n v="1"/>
    <n v="35"/>
    <n v="1"/>
    <s v="N/A"/>
    <n v="17"/>
    <n v="16"/>
    <s v="NaN"/>
    <n v="0.32600000000000001"/>
    <s v="NaN"/>
    <n v="0.187"/>
    <n v="0"/>
    <n v="0.31900000000000001"/>
    <s v="NaN"/>
    <s v="NaN"/>
    <s v="NaN"/>
    <s v="NaN"/>
    <s v="Scale-up"/>
    <n v="5.3479999999999999"/>
    <s v="NaN"/>
    <n v="0.97799999999999998"/>
    <s v="NaN"/>
    <n v="0.95299999999999996"/>
    <d v="2025-06-16T19:51:24"/>
    <s v="PJR_ASF"/>
  </r>
  <r>
    <x v="285"/>
    <x v="0"/>
    <n v="2026"/>
    <x v="567"/>
    <x v="283"/>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6T19:51:42"/>
    <s v="PJR_ASF"/>
  </r>
  <r>
    <x v="285"/>
    <x v="1"/>
    <n v="0"/>
    <x v="568"/>
    <x v="283"/>
    <s v=" "/>
    <s v=" "/>
    <n v="1"/>
    <n v="1"/>
    <n v="1"/>
    <s v="N/A"/>
    <n v="1"/>
    <n v="0"/>
    <s v="NaN"/>
    <s v="NaN"/>
    <s v="NaN"/>
    <s v="NaN"/>
    <n v="0"/>
    <s v="NaN"/>
    <s v="NaN"/>
    <s v="NaN"/>
    <s v="NaN"/>
    <s v="NaN"/>
    <s v="Scale-up"/>
    <s v="NaN"/>
    <s v="NaN"/>
    <s v="NaN"/>
    <s v="NaN"/>
    <s v="NaN"/>
    <d v="2025-06-16T19:51:42"/>
    <s v="PJR_ASF"/>
  </r>
  <r>
    <x v="286"/>
    <x v="0"/>
    <n v="3460"/>
    <x v="569"/>
    <x v="284"/>
    <n v="5504"/>
    <n v="5504"/>
    <n v="339"/>
    <n v="5165"/>
    <n v="825"/>
    <n v="4679"/>
    <n v="4038"/>
    <n v="641"/>
    <n v="0.13"/>
    <n v="1.976"/>
    <n v="0.30099999999999999"/>
    <n v="1.601"/>
    <n v="1.8049999999999999"/>
    <n v="1.756"/>
    <n v="0.88700000000000001"/>
    <n v="6.2E-2"/>
    <n v="0.85699999999999998"/>
    <n v="400.375"/>
    <s v="Scale-up"/>
    <n v="0.625"/>
    <n v="0.82299999999999995"/>
    <n v="0.86199999999999999"/>
    <n v="0.97099999999999997"/>
    <n v="0.84099999999999997"/>
    <d v="2025-06-16T19:52:05"/>
    <s v="PJR_ASF"/>
  </r>
  <r>
    <x v="286"/>
    <x v="1"/>
    <n v="95"/>
    <x v="570"/>
    <x v="284"/>
    <s v=" "/>
    <s v=" "/>
    <n v="1"/>
    <n v="18"/>
    <n v="8"/>
    <s v="N/A"/>
    <n v="4"/>
    <n v="5"/>
    <s v="NaN"/>
    <n v="0.17399999999999999"/>
    <n v="9.6000000000000002E-2"/>
    <n v="9.7000000000000003E-2"/>
    <n v="7.7999999999999903E-2"/>
    <n v="0.08"/>
    <s v="NaN"/>
    <s v="NaN"/>
    <s v="NaN"/>
    <s v="NaN"/>
    <s v="Scale-up"/>
    <n v="10.308999999999999"/>
    <s v="NaN"/>
    <n v="0.98799999999999999"/>
    <n v="0.88800000000000001"/>
    <n v="0.89300000000000002"/>
    <d v="2025-06-16T19:52:05"/>
    <s v="PJR_ASF"/>
  </r>
  <r>
    <x v="287"/>
    <x v="0"/>
    <n v="1807"/>
    <x v="571"/>
    <x v="285"/>
    <n v="168"/>
    <n v="168"/>
    <n v="27"/>
    <n v="141"/>
    <n v="9"/>
    <n v="159"/>
    <n v="119"/>
    <n v="40"/>
    <n v="2.1000000000000001E-2"/>
    <n v="9.2999999999999999E-2"/>
    <n v="6.0000000000000001E-3"/>
    <n v="7.1999999999999995E-2"/>
    <n v="0.108"/>
    <n v="0.10199999999999999"/>
    <n v="0.66700000000000004"/>
    <n v="0.184"/>
    <n v="0.94699999999999995"/>
    <n v="555.55600000000004"/>
    <s v="Scale-up"/>
    <n v="13.888999999999999"/>
    <n v="0.83"/>
    <n v="0.98299999999999998"/>
    <n v="0.91"/>
    <n v="0.98199999999999998"/>
    <d v="2025-06-16T19:52:25"/>
    <s v="PJR_ASF"/>
  </r>
  <r>
    <x v="287"/>
    <x v="1"/>
    <n v="0"/>
    <x v="572"/>
    <x v="285"/>
    <s v=" "/>
    <s v=" "/>
    <n v="1"/>
    <n v="1"/>
    <n v="1"/>
    <s v="N/A"/>
    <n v="1"/>
    <n v="1"/>
    <s v="NaN"/>
    <s v="NaN"/>
    <s v="NaN"/>
    <s v="NaN"/>
    <n v="0"/>
    <s v="NaN"/>
    <s v="NaN"/>
    <s v="NaN"/>
    <s v="NaN"/>
    <s v="NaN"/>
    <s v="Scale-up"/>
    <s v="NaN"/>
    <s v="NaN"/>
    <s v="NaN"/>
    <s v="NaN"/>
    <s v="NaN"/>
    <d v="2025-06-16T19:52:25"/>
    <s v="PJR_ASF"/>
  </r>
  <r>
    <x v="288"/>
    <x v="0"/>
    <n v="2729"/>
    <x v="573"/>
    <x v="286"/>
    <n v="5019"/>
    <n v="5019"/>
    <n v="548"/>
    <n v="4471"/>
    <n v="791"/>
    <n v="4228"/>
    <n v="4006"/>
    <n v="222"/>
    <n v="0.17899999999999999"/>
    <n v="1.659"/>
    <n v="0.34200000000000003"/>
    <n v="1.498"/>
    <n v="1.496"/>
    <n v="1.5029999999999999"/>
    <n v="1.0009999999999999"/>
    <n v="9.7000000000000003E-2"/>
    <n v="0.81399999999999995"/>
    <n v="148.19800000000001"/>
    <s v="Catch-up"/>
    <n v="0.66800000000000004"/>
    <n v="0.96799999999999997"/>
    <n v="0.998"/>
    <n v="0.97899999999999998"/>
    <n v="0.998"/>
    <d v="2025-06-16T19:52:47"/>
    <s v="PJR_ASF"/>
  </r>
  <r>
    <x v="288"/>
    <x v="1"/>
    <n v="98"/>
    <x v="574"/>
    <x v="286"/>
    <s v=" "/>
    <s v=" "/>
    <n v="11"/>
    <n v="193"/>
    <n v="35"/>
    <s v="N/A"/>
    <n v="156"/>
    <n v="12"/>
    <n v="0.12"/>
    <n v="1.8140000000000001"/>
    <n v="0.39700000000000002"/>
    <n v="1.464"/>
    <s v="1.5370000000000001"/>
    <n v="1.538"/>
    <n v="0.95299999999999996"/>
    <n v="6.2E-2"/>
    <n v="0.79500000000000004"/>
    <n v="151.63900000000001"/>
    <s v="Scale-up"/>
    <n v="0.68300000000000005"/>
    <n v="0.96699999999999997"/>
    <n v="0.99399999999999999"/>
    <n v="0.89600000000000002"/>
    <n v="0.99299999999999999"/>
    <d v="2025-06-16T19:52:52"/>
    <s v="PJR_ASF"/>
  </r>
  <r>
    <x v="289"/>
    <x v="0"/>
    <n v="520"/>
    <x v="575"/>
    <x v="287"/>
    <n v="267"/>
    <n v="267"/>
    <n v="67"/>
    <n v="200"/>
    <n v="10"/>
    <n v="257"/>
    <n v="147"/>
    <n v="110"/>
    <n v="0.127"/>
    <n v="0.36199999999999999"/>
    <n v="1.7000000000000001E-2"/>
    <n v="0.28499999999999998"/>
    <n v="0.47199999999999998"/>
    <n v="0.47"/>
    <n v="0.60399999999999998"/>
    <n v="0.26"/>
    <n v="0.96499999999999997"/>
    <n v="385.96499999999997"/>
    <s v="Scale-up"/>
    <n v="3.5089999999999999"/>
    <n v="0.96"/>
    <n v="0.96299999999999997"/>
    <n v="0.93300000000000005"/>
    <n v="0.98499999999999999"/>
    <d v="2025-06-16T19:53:12"/>
    <s v="PJR_ASF"/>
  </r>
  <r>
    <x v="289"/>
    <x v="1"/>
    <n v="98"/>
    <x v="576"/>
    <x v="287"/>
    <s v=" "/>
    <s v=" "/>
    <n v="7"/>
    <n v="30"/>
    <n v="2"/>
    <s v="N/A"/>
    <n v="28"/>
    <n v="6"/>
    <n v="0.11"/>
    <n v="0.29299999999999998"/>
    <n v="1.7999999999999999E-2"/>
    <n v="0.25900000000000001"/>
    <s v="0.38499999999999995"/>
    <n v="0.36299999999999999"/>
    <n v="0.67300000000000004"/>
    <n v="0.27300000000000002"/>
    <n v="0.95499999999999996"/>
    <n v="424.71"/>
    <s v="Scale-up"/>
    <n v="3.8610000000000002"/>
    <n v="0.70399999999999996"/>
    <n v="0.93200000000000005"/>
    <n v="1"/>
    <n v="0.96099999999999997"/>
    <d v="2025-06-16T19:53:16"/>
    <s v="PJR_ASF"/>
  </r>
  <r>
    <x v="290"/>
    <x v="0"/>
    <n v="524"/>
    <x v="577"/>
    <x v="288"/>
    <n v="311"/>
    <n v="311"/>
    <n v="56"/>
    <n v="255"/>
    <n v="9"/>
    <n v="302"/>
    <n v="276"/>
    <n v="26"/>
    <n v="9.4E-2"/>
    <n v="0.47599999999999998"/>
    <n v="2.1999999999999999E-2"/>
    <n v="0.48399999999999999"/>
    <n v="0.54800000000000004"/>
    <n v="0.53700000000000003"/>
    <n v="0.88300000000000001"/>
    <n v="0.16500000000000001"/>
    <n v="0.96099999999999997"/>
    <n v="53.719000000000001"/>
    <s v="Scale-up"/>
    <n v="2.0659999999999998"/>
    <n v="0.82899999999999996"/>
    <n v="0.995"/>
    <n v="0.96799999999999997"/>
    <n v="0.98499999999999999"/>
    <d v="2025-06-16T19:53:36"/>
    <s v="PJR_ASF"/>
  </r>
  <r>
    <x v="290"/>
    <x v="1"/>
    <n v="100"/>
    <x v="578"/>
    <x v="288"/>
    <s v=" "/>
    <s v=" "/>
    <n v="5"/>
    <n v="47"/>
    <n v="1"/>
    <s v="N/A"/>
    <n v="48"/>
    <n v="2"/>
    <n v="5.8999999999999997E-2"/>
    <n v="0.46500000000000002"/>
    <s v="NaN"/>
    <n v="0.46500000000000002"/>
    <n v="0.52400000000000002"/>
    <n v="0.50800000000000001"/>
    <s v="NaN"/>
    <s v="NaN"/>
    <s v="NaN"/>
    <s v="NaN"/>
    <s v="Scale-up"/>
    <n v="2.1509999999999998"/>
    <n v="0.89100000000000001"/>
    <n v="0.99"/>
    <s v="NaN"/>
    <n v="0.98899999999999999"/>
    <d v="2025-06-16T19:53:36"/>
    <s v="PJR_ASF"/>
  </r>
  <r>
    <x v="291"/>
    <x v="0"/>
    <n v="734"/>
    <x v="579"/>
    <x v="289"/>
    <n v="381"/>
    <n v="381"/>
    <n v="181"/>
    <n v="200"/>
    <n v="46"/>
    <n v="335"/>
    <n v="283"/>
    <n v="52"/>
    <n v="0.223"/>
    <n v="0.26600000000000001"/>
    <n v="6.5000000000000002E-2"/>
    <n v="0.36399999999999999"/>
    <n v="0.42399999999999999"/>
    <n v="0.41299999999999998"/>
    <n v="0.85799999999999998"/>
    <n v="0.45600000000000002"/>
    <n v="0.86699999999999999"/>
    <n v="142.857"/>
    <s v="Scale-up"/>
    <n v="2.7469999999999999"/>
    <n v="0.92300000000000004"/>
    <n v="0.99099999999999999"/>
    <n v="0.94299999999999995"/>
    <n v="0.97"/>
    <d v="2025-06-16T19:53:55"/>
    <s v="PJR_ASF"/>
  </r>
  <r>
    <x v="291"/>
    <x v="1"/>
    <n v="96"/>
    <x v="580"/>
    <x v="289"/>
    <s v=" "/>
    <s v=" "/>
    <n v="21"/>
    <n v="40"/>
    <n v="12"/>
    <s v="N/A"/>
    <n v="48"/>
    <n v="2"/>
    <n v="0.25700000000000001"/>
    <n v="0.379"/>
    <n v="0.156"/>
    <n v="0.41299999999999998"/>
    <n v="0.48"/>
    <n v="0.47499999999999998"/>
    <n v="0.86"/>
    <n v="0.40400000000000003"/>
    <n v="0.755"/>
    <n v="125.908"/>
    <s v="Scale-up"/>
    <n v="2.4209999999999998"/>
    <n v="0.95699999999999996"/>
    <n v="0.97699999999999998"/>
    <n v="0.88800000000000001"/>
    <n v="0.98"/>
    <d v="2025-06-16T19:54:00"/>
    <s v="PJR_ASF"/>
  </r>
  <r>
    <x v="292"/>
    <x v="0"/>
    <n v="3873"/>
    <x v="581"/>
    <x v="290"/>
    <n v="278"/>
    <n v="278"/>
    <n v="40"/>
    <n v="238"/>
    <n v="28"/>
    <n v="250"/>
    <n v="137"/>
    <n v="113"/>
    <n v="1.9E-2"/>
    <n v="9.4E-2"/>
    <n v="2.9000000000000001E-2"/>
    <n v="9.0999999999999998E-2"/>
    <n v="8.4000000000000005E-2"/>
    <n v="9.7000000000000003E-2"/>
    <n v="1.083"/>
    <n v="0.16800000000000001"/>
    <n v="0.74299999999999999"/>
    <n v="1241.758"/>
    <s v="Catch-up"/>
    <n v="10.989000000000001"/>
    <n v="0.82499999999999996"/>
    <n v="0.872"/>
    <n v="0.93200000000000005"/>
    <n v="0.81299999999999994"/>
    <d v="2025-06-16T19:54:18"/>
    <s v="PJR_ASF"/>
  </r>
  <r>
    <x v="292"/>
    <x v="1"/>
    <n v="55"/>
    <x v="582"/>
    <x v="290"/>
    <s v=" "/>
    <s v=" "/>
    <n v="1"/>
    <n v="2"/>
    <n v="1"/>
    <s v="N/A"/>
    <n v="1"/>
    <n v="1"/>
    <s v="NaN"/>
    <n v="1.7999999999999999E-2"/>
    <s v="NaN"/>
    <s v="NaN"/>
    <n v="0"/>
    <n v="1.7999999999999999E-2"/>
    <s v="NaN"/>
    <s v="NaN"/>
    <s v="NaN"/>
    <s v="NaN"/>
    <s v="Catch-up"/>
    <s v="NaN"/>
    <s v="NaN"/>
    <n v="1"/>
    <s v="NaN"/>
    <s v="NaN"/>
    <d v="2025-06-16T19:54:18"/>
    <s v="PJR_ASF"/>
  </r>
  <r>
    <x v="293"/>
    <x v="0"/>
    <n v="3761"/>
    <x v="583"/>
    <x v="291"/>
    <n v="310"/>
    <n v="310"/>
    <n v="21"/>
    <n v="289"/>
    <n v="73"/>
    <n v="237"/>
    <n v="216"/>
    <n v="21"/>
    <n v="0.01"/>
    <n v="6.9000000000000006E-2"/>
    <n v="2.5999999999999999E-2"/>
    <n v="8.2000000000000003E-2"/>
    <n v="5.2999999999999999E-2"/>
    <n v="5.5E-2"/>
    <n v="1.5469999999999999"/>
    <n v="0.127"/>
    <n v="0.67100000000000004"/>
    <n v="256.09800000000001"/>
    <s v="Catch-up"/>
    <n v="12.195"/>
    <n v="0.91900000000000004"/>
    <n v="0.96399999999999997"/>
    <n v="0.93"/>
    <n v="0.93100000000000005"/>
    <d v="2025-06-16T19:54:37"/>
    <s v="PJR_ASF"/>
  </r>
  <r>
    <x v="293"/>
    <x v="1"/>
    <n v="84"/>
    <x v="584"/>
    <x v="291"/>
    <s v=" "/>
    <s v=" "/>
    <n v="1"/>
    <n v="7"/>
    <n v="3"/>
    <s v="N/A"/>
    <n v="2"/>
    <n v="1"/>
    <s v="NaN"/>
    <n v="6.9000000000000006E-2"/>
    <n v="0.25"/>
    <s v="NaN"/>
    <n v="-0.18099999999999999"/>
    <n v="2.5999999999999999E-2"/>
    <s v="NaN"/>
    <s v="NaN"/>
    <s v="NaN"/>
    <s v="NaN"/>
    <s v="Catch-up"/>
    <s v="NaN"/>
    <s v="NaN"/>
    <n v="0.92400000000000004"/>
    <n v="0.75"/>
    <s v="NaN"/>
    <d v="2025-06-16T19:54:37"/>
    <s v="PJR_ASF"/>
  </r>
  <r>
    <x v="294"/>
    <x v="0"/>
    <n v="2402"/>
    <x v="585"/>
    <x v="292"/>
    <n v="92"/>
    <n v="92"/>
    <n v="20"/>
    <n v="72"/>
    <n v="6"/>
    <n v="86"/>
    <n v="78"/>
    <n v="8"/>
    <n v="8.9999999999999993E-3"/>
    <n v="3.2000000000000001E-2"/>
    <n v="3.0000000000000001E-3"/>
    <n v="3.3000000000000002E-2"/>
    <n v="3.7999999999999999E-2"/>
    <n v="3.7999999999999999E-2"/>
    <n v="0.86799999999999999"/>
    <n v="0.22"/>
    <n v="0.92700000000000005"/>
    <n v="242.42400000000001"/>
    <s v="Scale-up"/>
    <n v="30.303000000000001"/>
    <n v="0.90100000000000002"/>
    <n v="0.88300000000000001"/>
    <n v="0.81499999999999995"/>
    <n v="0.86099999999999999"/>
    <d v="2025-06-16T19:54:56"/>
    <s v="PJR_ASF"/>
  </r>
  <r>
    <x v="294"/>
    <x v="1"/>
    <n v="0"/>
    <x v="586"/>
    <x v="292"/>
    <s v=" "/>
    <s v=" "/>
    <n v="1"/>
    <n v="1"/>
    <n v="1"/>
    <s v="N/A"/>
    <n v="1"/>
    <n v="-1"/>
    <s v="NaN"/>
    <s v="NaN"/>
    <s v="NaN"/>
    <s v="NaN"/>
    <n v="0"/>
    <s v="NaN"/>
    <s v="NaN"/>
    <s v="NaN"/>
    <s v="NaN"/>
    <s v="NaN"/>
    <s v="Scale-up"/>
    <s v="NaN"/>
    <s v="NaN"/>
    <s v="NaN"/>
    <s v="NaN"/>
    <s v="NaN"/>
    <d v="2025-06-16T19:54:56"/>
    <s v="PJR_ASF"/>
  </r>
  <r>
    <x v="295"/>
    <x v="0"/>
    <n v="4306"/>
    <x v="587"/>
    <x v="293"/>
    <n v="404"/>
    <n v="404"/>
    <n v="19"/>
    <n v="385"/>
    <n v="110"/>
    <n v="294"/>
    <n v="241"/>
    <n v="53"/>
    <n v="0.01"/>
    <n v="9.1999999999999998E-2"/>
    <n v="4.2999999999999997E-2"/>
    <n v="9.1999999999999998E-2"/>
    <n v="5.8999999999999997E-2"/>
    <n v="6.4000000000000001E-2"/>
    <n v="1.5589999999999999"/>
    <n v="9.8000000000000004E-2"/>
    <n v="0.57799999999999996"/>
    <n v="576.08699999999999"/>
    <s v="Catch-up"/>
    <n v="10.87"/>
    <n v="0.84699999999999998"/>
    <n v="0.97499999999999998"/>
    <n v="0.81599999999999995"/>
    <n v="0.747"/>
    <d v="2025-06-16T19:55:16"/>
    <s v="PJR_ASF"/>
  </r>
  <r>
    <x v="295"/>
    <x v="1"/>
    <n v="56"/>
    <x v="588"/>
    <x v="293"/>
    <s v=" "/>
    <s v=" "/>
    <n v="1"/>
    <n v="8"/>
    <n v="6"/>
    <s v="N/A"/>
    <n v="14"/>
    <n v="-13"/>
    <s v="NaN"/>
    <n v="0.111"/>
    <n v="8.6999999999999994E-2"/>
    <n v="0.20599999999999999"/>
    <s v="0.024000000000000007"/>
    <n v="2.5999999999999999E-2"/>
    <s v="NaN"/>
    <s v="NaN"/>
    <s v="NaN"/>
    <s v="NaN"/>
    <s v="Catch-up"/>
    <n v="4.8540000000000001"/>
    <s v="NaN"/>
    <n v="0.90900000000000003"/>
    <n v="0.80300000000000005"/>
    <n v="0.66400000000000003"/>
    <d v="2025-06-16T19:55:16"/>
    <s v="PJR_ASF"/>
  </r>
  <r>
    <x v="296"/>
    <x v="0"/>
    <n v="3968"/>
    <x v="589"/>
    <x v="294"/>
    <n v="561"/>
    <n v="561"/>
    <n v="34"/>
    <n v="527"/>
    <n v="101"/>
    <n v="460"/>
    <n v="399"/>
    <n v="61"/>
    <n v="1.0999999999999999E-2"/>
    <n v="0.13700000000000001"/>
    <n v="0.03"/>
    <n v="0.124"/>
    <n v="0.11799999999999999"/>
    <n v="0.114"/>
    <n v="1.0509999999999999"/>
    <n v="7.3999999999999996E-2"/>
    <n v="0.79700000000000004"/>
    <n v="491.935"/>
    <s v="Catch-up"/>
    <n v="8.0649999999999995"/>
    <n v="0.89"/>
    <n v="0.97199999999999998"/>
    <n v="0.89400000000000002"/>
    <n v="0.91700000000000004"/>
    <d v="2025-06-16T19:55:35"/>
    <s v="PJR_ASF"/>
  </r>
  <r>
    <x v="296"/>
    <x v="1"/>
    <n v="97"/>
    <x v="590"/>
    <x v="294"/>
    <s v=" "/>
    <s v=" "/>
    <n v="1"/>
    <n v="8"/>
    <n v="2"/>
    <s v="N/A"/>
    <n v="7"/>
    <n v="-1"/>
    <s v="NaN"/>
    <n v="7.0000000000000007E-2"/>
    <n v="0.25"/>
    <n v="0.123"/>
    <n v="-0.18"/>
    <n v="6.4000000000000001E-2"/>
    <s v="NaN"/>
    <s v="NaN"/>
    <s v="NaN"/>
    <s v="NaN"/>
    <s v="Catch-up"/>
    <n v="8.1300000000000008"/>
    <s v="NaN"/>
    <n v="0.94199999999999995"/>
    <n v="1"/>
    <n v="0.84"/>
    <d v="2025-06-16T19:55:35"/>
    <s v="PJR_ASF"/>
  </r>
  <r>
    <x v="297"/>
    <x v="0"/>
    <n v="3660"/>
    <x v="591"/>
    <x v="295"/>
    <n v="117"/>
    <n v="117"/>
    <n v="18"/>
    <n v="99"/>
    <n v="23"/>
    <n v="94"/>
    <n v="75"/>
    <n v="19"/>
    <n v="8.0000000000000002E-3"/>
    <n v="2.4E-2"/>
    <n v="8.9999999999999993E-3"/>
    <n v="2.8000000000000001E-2"/>
    <n v="2.3E-2"/>
    <n v="2.1999999999999999E-2"/>
    <n v="1.2170000000000001"/>
    <n v="0.25"/>
    <n v="0.71899999999999997"/>
    <n v="678.57100000000003"/>
    <s v="Catch-up"/>
    <n v="35.713999999999999"/>
    <n v="0.95199999999999996"/>
    <n v="0.98599999999999999"/>
    <n v="0.96"/>
    <n v="0.96499999999999997"/>
    <d v="2025-06-16T19:55:55"/>
    <s v="PJR_ASF"/>
  </r>
  <r>
    <x v="297"/>
    <x v="1"/>
    <n v="33"/>
    <x v="592"/>
    <x v="295"/>
    <s v=" "/>
    <s v=" "/>
    <n v="1"/>
    <n v="4"/>
    <n v="1"/>
    <s v="N/A"/>
    <n v="1"/>
    <n v="2"/>
    <s v="NaN"/>
    <n v="8.6999999999999994E-2"/>
    <s v="NaN"/>
    <s v="NaN"/>
    <n v="0"/>
    <n v="5.6000000000000001E-2"/>
    <s v="NaN"/>
    <s v="NaN"/>
    <s v="NaN"/>
    <s v="NaN"/>
    <s v="Catch-up"/>
    <s v="NaN"/>
    <s v="NaN"/>
    <n v="0.88600000000000001"/>
    <s v="NaN"/>
    <s v="NaN"/>
    <d v="2025-06-16T19:55:55"/>
    <s v="PJR_ASF"/>
  </r>
  <r>
    <x v="298"/>
    <x v="0"/>
    <n v="2693"/>
    <x v="593"/>
    <x v="296"/>
    <n v="101"/>
    <n v="101"/>
    <n v="8"/>
    <n v="93"/>
    <n v="22"/>
    <n v="79"/>
    <n v="68"/>
    <n v="11"/>
    <n v="3.0000000000000001E-3"/>
    <n v="3.1E-2"/>
    <n v="0.01"/>
    <n v="2.3E-2"/>
    <n v="2.4E-2"/>
    <n v="2.4E-2"/>
    <n v="0.95799999999999996"/>
    <n v="8.7999999999999995E-2"/>
    <n v="0.70599999999999996"/>
    <n v="478.26100000000002"/>
    <s v="Scale-up"/>
    <n v="43.478000000000002"/>
    <n v="0.59099999999999997"/>
    <n v="0.88600000000000001"/>
    <n v="0.66600000000000004"/>
    <n v="0.75"/>
    <d v="2025-06-16T19:56:13"/>
    <s v="PJR_ASF"/>
  </r>
  <r>
    <x v="298"/>
    <x v="1"/>
    <n v="69"/>
    <x v="594"/>
    <x v="296"/>
    <s v=" "/>
    <s v=" "/>
    <n v="1"/>
    <n v="3"/>
    <n v="1"/>
    <s v="N/A"/>
    <n v="1"/>
    <n v="1"/>
    <s v="NaN"/>
    <n v="2.7E-2"/>
    <s v="NaN"/>
    <s v="NaN"/>
    <n v="0"/>
    <n v="2.7E-2"/>
    <s v="NaN"/>
    <s v="NaN"/>
    <s v="NaN"/>
    <s v="NaN"/>
    <s v="Scale-up"/>
    <s v="NaN"/>
    <s v="NaN"/>
    <n v="0.96199999999999997"/>
    <s v="NaN"/>
    <s v="NaN"/>
    <d v="2025-06-16T19:56:13"/>
    <s v="PJR_ASF"/>
  </r>
  <r>
    <x v="299"/>
    <x v="0"/>
    <n v="268"/>
    <x v="595"/>
    <x v="297"/>
    <n v="79"/>
    <n v="79"/>
    <n v="9"/>
    <n v="70"/>
    <n v="16"/>
    <n v="63"/>
    <n v="38"/>
    <n v="25"/>
    <n v="0.08"/>
    <n v="0.24299999999999999"/>
    <n v="7.5999999999999998E-2"/>
    <n v="0.16300000000000001"/>
    <n v="0.247"/>
    <n v="0.20599999999999999"/>
    <n v="0.66"/>
    <n v="0.248"/>
    <n v="0.76500000000000001"/>
    <n v="153.374"/>
    <s v="Scale-up"/>
    <n v="6.1349999999999998"/>
    <n v="0.98099999999999998"/>
    <n v="0.98399999999999999"/>
    <n v="0.88400000000000001"/>
    <n v="0.92600000000000005"/>
    <d v="2025-06-16T19:56:32"/>
    <s v="PJR_ASF"/>
  </r>
  <r>
    <x v="299"/>
    <x v="1"/>
    <n v="99"/>
    <x v="596"/>
    <x v="297"/>
    <s v=" "/>
    <s v=" "/>
    <n v="1"/>
    <n v="26"/>
    <n v="10"/>
    <s v="N/A"/>
    <n v="21"/>
    <n v="-4"/>
    <s v="NaN"/>
    <n v="0.30099999999999999"/>
    <n v="0.115"/>
    <n v="0.23"/>
    <n v="0.186"/>
    <n v="0.189"/>
    <s v="NaN"/>
    <s v="NaN"/>
    <s v="NaN"/>
    <s v="NaN"/>
    <s v="Scale-up"/>
    <n v="4.3479999999999999"/>
    <s v="NaN"/>
    <n v="0.98099999999999998"/>
    <n v="0.72199999999999998"/>
    <n v="0.76500000000000001"/>
    <d v="2025-06-16T19:56:32"/>
    <s v="PJR_ASF"/>
  </r>
  <r>
    <x v="300"/>
    <x v="0"/>
    <n v="3416"/>
    <x v="597"/>
    <x v="298"/>
    <n v="244"/>
    <n v="244"/>
    <n v="28"/>
    <n v="216"/>
    <n v="40"/>
    <n v="204"/>
    <n v="179"/>
    <n v="25"/>
    <n v="1.4E-2"/>
    <n v="8.1000000000000003E-2"/>
    <n v="2.1000000000000001E-2"/>
    <n v="8.1000000000000003E-2"/>
    <n v="7.3999999999999996E-2"/>
    <n v="7.9000000000000001E-2"/>
    <n v="1.095"/>
    <n v="0.14699999999999999"/>
    <n v="0.77900000000000003"/>
    <n v="308.642"/>
    <s v="Catch-up"/>
    <n v="12.346"/>
    <n v="0.92100000000000004"/>
    <n v="0.93100000000000005"/>
    <n v="0.94699999999999995"/>
    <n v="0.96299999999999997"/>
    <d v="2025-06-16T19:56:51"/>
    <s v="PJR_ASF"/>
  </r>
  <r>
    <x v="300"/>
    <x v="1"/>
    <n v="75"/>
    <x v="598"/>
    <x v="298"/>
    <s v=" "/>
    <s v=" "/>
    <n v="1"/>
    <n v="11"/>
    <n v="1"/>
    <s v="N/A"/>
    <n v="11"/>
    <n v="2"/>
    <s v="NaN"/>
    <n v="0.111"/>
    <s v="NaN"/>
    <n v="0.104"/>
    <n v="0"/>
    <n v="0.125"/>
    <s v="NaN"/>
    <s v="NaN"/>
    <s v="NaN"/>
    <s v="NaN"/>
    <s v="Catch-up"/>
    <n v="9.6150000000000002"/>
    <s v="NaN"/>
    <n v="0.92200000000000004"/>
    <s v="NaN"/>
    <n v="0.90500000000000003"/>
    <d v="2025-06-16T19:56:51"/>
    <s v="PJR_ASF"/>
  </r>
  <r>
    <x v="301"/>
    <x v="0"/>
    <n v="3438"/>
    <x v="599"/>
    <x v="299"/>
    <n v="66"/>
    <n v="66"/>
    <n v="18"/>
    <n v="48"/>
    <n v="19"/>
    <n v="47"/>
    <n v="37"/>
    <n v="10"/>
    <n v="8.0000000000000002E-3"/>
    <n v="1.6E-2"/>
    <n v="1.0999999999999999E-2"/>
    <n v="1.2999999999999999E-2"/>
    <n v="1.2999999999999999E-2"/>
    <n v="1.6E-2"/>
    <n v="1"/>
    <n v="0.33300000000000002"/>
    <n v="0.54200000000000004"/>
    <n v="769.23099999999999"/>
    <s v="Catch-up"/>
    <n v="76.923000000000002"/>
    <n v="0.92200000000000004"/>
    <n v="0.96599999999999997"/>
    <n v="0.84499999999999997"/>
    <n v="0.95499999999999996"/>
    <d v="2025-06-16T19:57:09"/>
    <s v="PJR_ASF"/>
  </r>
  <r>
    <x v="301"/>
    <x v="1"/>
    <n v="2"/>
    <x v="600"/>
    <x v="299"/>
    <s v=" "/>
    <s v=" "/>
    <n v="1"/>
    <n v="1"/>
    <n v="1"/>
    <s v="N/A"/>
    <n v="6"/>
    <n v="-5"/>
    <s v="NaN"/>
    <s v="NaN"/>
    <s v="NaN"/>
    <n v="1.39"/>
    <n v="0"/>
    <s v="NaN"/>
    <s v="NaN"/>
    <s v="NaN"/>
    <s v="NaN"/>
    <s v="NaN"/>
    <s v="Catch-up"/>
    <n v="0.71899999999999997"/>
    <s v="NaN"/>
    <s v="NaN"/>
    <s v="NaN"/>
    <n v="0.755"/>
    <d v="2025-06-16T19:57:09"/>
    <s v="PJR_ASF"/>
  </r>
  <r>
    <x v="302"/>
    <x v="0"/>
    <n v="1318"/>
    <x v="601"/>
    <x v="300"/>
    <n v="98"/>
    <n v="98"/>
    <n v="56"/>
    <n v="42"/>
    <n v="22"/>
    <n v="76"/>
    <n v="15"/>
    <n v="62"/>
    <n v="3.2000000000000001E-2"/>
    <n v="2.1000000000000001E-2"/>
    <n v="1.6E-2"/>
    <n v="8.0000000000000002E-3"/>
    <n v="3.6999999999999998E-2"/>
    <n v="4.3999999999999997E-2"/>
    <n v="0.216"/>
    <n v="0.60399999999999998"/>
    <n v="0.69799999999999995"/>
    <n v="7750"/>
    <s v="Scale-up"/>
    <n v="125"/>
    <n v="0.91100000000000003"/>
    <n v="0.82499999999999996"/>
    <n v="0.36599999999999999"/>
    <n v="0.83899999999999997"/>
    <d v="2025-06-16T19:57:28"/>
    <s v="PJR_ASF"/>
  </r>
  <r>
    <x v="302"/>
    <x v="1"/>
    <n v="91"/>
    <x v="602"/>
    <x v="300"/>
    <s v=" "/>
    <s v=" "/>
    <n v="3"/>
    <n v="6"/>
    <n v="1"/>
    <s v="N/A"/>
    <n v="3"/>
    <n v="5"/>
    <n v="0.75"/>
    <n v="4.1000000000000002E-2"/>
    <s v="NaN"/>
    <n v="2.5999999999999999E-2"/>
    <n v="0.79100000000000004"/>
    <n v="6.3E-2"/>
    <s v="NaN"/>
    <s v="NaN"/>
    <s v="NaN"/>
    <s v="NaN"/>
    <s v="Scale-up"/>
    <n v="38.462000000000003"/>
    <n v="0.75"/>
    <n v="0.59"/>
    <s v="NaN"/>
    <n v="0.75"/>
    <d v="2025-06-16T19:57:28"/>
    <s v="PJR_ASF"/>
  </r>
  <r>
    <x v="303"/>
    <x v="0"/>
    <n v="3845"/>
    <x v="603"/>
    <x v="301"/>
    <n v="1606"/>
    <n v="1606"/>
    <n v="53"/>
    <n v="1553"/>
    <n v="210"/>
    <n v="1396"/>
    <n v="451"/>
    <n v="945"/>
    <n v="1.7000000000000001E-2"/>
    <n v="0.59899999999999998"/>
    <n v="4.8000000000000001E-2"/>
    <n v="0.13200000000000001"/>
    <n v="0.56799999999999995"/>
    <n v="0.48"/>
    <n v="0.23200000000000001"/>
    <n v="2.8000000000000001E-2"/>
    <n v="0.92200000000000004"/>
    <n v="7159.0910000000003"/>
    <s v="Scale-up"/>
    <n v="7.5759999999999996"/>
    <n v="0.73599999999999999"/>
    <n v="0.69799999999999995"/>
    <n v="0.66500000000000004"/>
    <n v="0.45"/>
    <d v="2025-06-16T19:57:47"/>
    <s v="PJR_ASF"/>
  </r>
  <r>
    <x v="303"/>
    <x v="1"/>
    <n v="21"/>
    <x v="604"/>
    <x v="301"/>
    <s v=" "/>
    <s v=" "/>
    <n v="1"/>
    <n v="1"/>
    <n v="1"/>
    <s v="N/A"/>
    <n v="1"/>
    <n v="1"/>
    <s v="NaN"/>
    <s v="NaN"/>
    <s v="NaN"/>
    <s v="NaN"/>
    <n v="0"/>
    <n v="4.4999999999999998E-2"/>
    <s v="NaN"/>
    <s v="NaN"/>
    <s v="NaN"/>
    <s v="NaN"/>
    <s v="Scale-up"/>
    <s v="NaN"/>
    <s v="NaN"/>
    <s v="NaN"/>
    <s v="NaN"/>
    <s v="NaN"/>
    <d v="2025-06-16T19:57:47"/>
    <s v="PJR_ASF"/>
  </r>
  <r>
    <x v="304"/>
    <x v="0"/>
    <n v="4704"/>
    <x v="605"/>
    <x v="302"/>
    <n v="1063"/>
    <n v="1063"/>
    <n v="1"/>
    <n v="1062"/>
    <n v="228"/>
    <n v="835"/>
    <n v="551"/>
    <n v="284"/>
    <n v="0"/>
    <n v="0.24099999999999999"/>
    <n v="7.5999999999999998E-2"/>
    <n v="0.20799999999999999"/>
    <n v="0.16500000000000001"/>
    <n v="0.16900000000000001"/>
    <n v="1.2609999999999999"/>
    <n v="0"/>
    <n v="0.68500000000000005"/>
    <n v="1365.385"/>
    <s v="Catch-up"/>
    <n v="4.8079999999999998"/>
    <n v="0"/>
    <n v="0.95699999999999996"/>
    <n v="0.70799999999999996"/>
    <n v="0.61299999999999999"/>
    <d v="2025-06-16T19:58:06"/>
    <s v="PJR_ASF"/>
  </r>
  <r>
    <x v="304"/>
    <x v="1"/>
    <n v="99"/>
    <x v="606"/>
    <x v="302"/>
    <s v=" "/>
    <s v=" "/>
    <n v="1"/>
    <n v="7"/>
    <n v="1"/>
    <s v="N/A"/>
    <n v="1"/>
    <n v="5"/>
    <s v="NaN"/>
    <n v="0.05"/>
    <s v="NaN"/>
    <s v="NaN"/>
    <n v="0"/>
    <n v="5.0999999999999997E-2"/>
    <s v="NaN"/>
    <s v="NaN"/>
    <s v="NaN"/>
    <s v="NaN"/>
    <s v="Catch-up"/>
    <s v="NaN"/>
    <s v="NaN"/>
    <n v="0.89400000000000002"/>
    <s v="NaN"/>
    <s v="NaN"/>
    <d v="2025-06-16T19:58:06"/>
    <s v="PJR_ASF"/>
  </r>
  <r>
    <x v="305"/>
    <x v="0"/>
    <n v="399"/>
    <x v="607"/>
    <x v="303"/>
    <n v="206"/>
    <n v="206"/>
    <n v="6"/>
    <n v="200"/>
    <n v="5"/>
    <n v="201"/>
    <n v="46"/>
    <n v="155"/>
    <n v="1.7999999999999999E-2"/>
    <n v="0.55900000000000005"/>
    <n v="8.0000000000000002E-3"/>
    <n v="0.16400000000000001"/>
    <n v="0.56899999999999995"/>
    <n v="0.5"/>
    <n v="0.28799999999999998"/>
    <n v="3.1E-2"/>
    <n v="0.98599999999999999"/>
    <n v="945.12199999999996"/>
    <s v="Scale-up"/>
    <n v="6.0979999999999999"/>
    <n v="0.91"/>
    <n v="0.253"/>
    <n v="0.81699999999999995"/>
    <n v="0.59799999999999998"/>
    <d v="2025-06-16T19:58:25"/>
    <s v="PJR_ASF"/>
  </r>
  <r>
    <x v="305"/>
    <x v="1"/>
    <n v="0"/>
    <x v="608"/>
    <x v="303"/>
    <s v=" "/>
    <s v=" "/>
    <n v="1"/>
    <n v="1"/>
    <n v="1"/>
    <s v="N/A"/>
    <n v="1"/>
    <n v="-1"/>
    <s v="NaN"/>
    <s v="NaN"/>
    <s v="NaN"/>
    <s v="NaN"/>
    <n v="0"/>
    <s v="NaN"/>
    <s v="NaN"/>
    <s v="NaN"/>
    <s v="NaN"/>
    <s v="NaN"/>
    <s v="Scale-up"/>
    <s v="NaN"/>
    <s v="NaN"/>
    <s v="NaN"/>
    <s v="NaN"/>
    <s v="NaN"/>
    <d v="2025-06-16T19:58:25"/>
    <s v="PJR_ASF"/>
  </r>
  <r>
    <x v="306"/>
    <x v="0"/>
    <n v="2407"/>
    <x v="609"/>
    <x v="304"/>
    <n v="39"/>
    <n v="39"/>
    <n v="6"/>
    <n v="33"/>
    <n v="2"/>
    <n v="37"/>
    <n v="25"/>
    <n v="12"/>
    <n v="2E-3"/>
    <n v="1.7000000000000001E-2"/>
    <n v="0"/>
    <n v="1.0999999999999999E-2"/>
    <n v="1.9E-2"/>
    <n v="1.7000000000000001E-2"/>
    <n v="0.57899999999999996"/>
    <n v="0.105"/>
    <n v="1"/>
    <n v="1090.9090000000001"/>
    <s v="Scale-up"/>
    <n v="90.909000000000006"/>
    <n v="0.84499999999999997"/>
    <n v="0.90900000000000003"/>
    <n v="0"/>
    <n v="0.95399999999999996"/>
    <d v="2025-06-16T19:58:42"/>
    <s v="PJR_ASF"/>
  </r>
  <r>
    <x v="306"/>
    <x v="1"/>
    <n v="0"/>
    <x v="610"/>
    <x v="304"/>
    <s v=" "/>
    <s v=" "/>
    <n v="1"/>
    <n v="1"/>
    <n v="1"/>
    <s v="N/A"/>
    <n v="1"/>
    <n v="0"/>
    <s v="NaN"/>
    <s v="NaN"/>
    <s v="NaN"/>
    <s v="NaN"/>
    <n v="0"/>
    <s v="NaN"/>
    <s v="NaN"/>
    <s v="NaN"/>
    <s v="NaN"/>
    <s v="NaN"/>
    <s v="Scale-up"/>
    <s v="NaN"/>
    <s v="NaN"/>
    <s v="NaN"/>
    <s v="NaN"/>
    <s v="NaN"/>
    <d v="2025-06-16T19:58:42"/>
    <s v="PJR_ASF"/>
  </r>
  <r>
    <x v="307"/>
    <x v="0"/>
    <n v="2652"/>
    <x v="611"/>
    <x v="305"/>
    <n v="176"/>
    <n v="176"/>
    <n v="33"/>
    <n v="143"/>
    <n v="25"/>
    <n v="151"/>
    <n v="75"/>
    <n v="76"/>
    <n v="1.9E-2"/>
    <n v="5.6000000000000001E-2"/>
    <n v="0.01"/>
    <n v="3.2000000000000001E-2"/>
    <n v="6.5000000000000002E-2"/>
    <n v="6.0999999999999999E-2"/>
    <n v="0.49199999999999999"/>
    <n v="0.253"/>
    <n v="0.86699999999999999"/>
    <n v="2375"/>
    <s v="Scale-up"/>
    <n v="31.25"/>
    <n v="0.53800000000000003"/>
    <n v="0.72"/>
    <n v="0.86699999999999999"/>
    <n v="0.85099999999999998"/>
    <d v="2025-06-16T19:59:00"/>
    <s v="PJR_ASF"/>
  </r>
  <r>
    <x v="307"/>
    <x v="1"/>
    <n v="0"/>
    <x v="612"/>
    <x v="305"/>
    <s v=" "/>
    <s v=" "/>
    <n v="1"/>
    <n v="1"/>
    <n v="1"/>
    <s v="N/A"/>
    <n v="1"/>
    <n v="0"/>
    <s v="NaN"/>
    <s v="NaN"/>
    <s v="NaN"/>
    <s v="NaN"/>
    <n v="0"/>
    <s v="NaN"/>
    <s v="NaN"/>
    <s v="NaN"/>
    <s v="NaN"/>
    <s v="NaN"/>
    <s v="Scale-up"/>
    <s v="NaN"/>
    <s v="NaN"/>
    <s v="NaN"/>
    <s v="NaN"/>
    <s v="NaN"/>
    <d v="2025-06-16T19:59:00"/>
    <s v="PJR_ASF"/>
  </r>
  <r>
    <x v="308"/>
    <x v="0"/>
    <n v="1409"/>
    <x v="613"/>
    <x v="306"/>
    <n v="44"/>
    <n v="44"/>
    <n v="8"/>
    <n v="36"/>
    <n v="1"/>
    <n v="43"/>
    <n v="27"/>
    <n v="16"/>
    <n v="5.0000000000000001E-3"/>
    <n v="2.4E-2"/>
    <n v="0"/>
    <n v="2.4E-2"/>
    <n v="2.9000000000000001E-2"/>
    <n v="2.9000000000000001E-2"/>
    <n v="0.82799999999999996"/>
    <n v="0.17199999999999999"/>
    <n v="1"/>
    <n v="666.66700000000003"/>
    <s v="Scale-up"/>
    <n v="41.667000000000002"/>
    <n v="0.78700000000000003"/>
    <n v="0.83099999999999996"/>
    <n v="0"/>
    <n v="0.82599999999999996"/>
    <d v="2025-06-16T19:59:17"/>
    <s v="PJR_ASF"/>
  </r>
  <r>
    <x v="308"/>
    <x v="1"/>
    <n v="52"/>
    <x v="614"/>
    <x v="306"/>
    <s v=" "/>
    <s v=" "/>
    <n v="1"/>
    <n v="2"/>
    <n v="1"/>
    <s v="N/A"/>
    <n v="1"/>
    <n v="1"/>
    <s v="NaN"/>
    <n v="1.9E-2"/>
    <s v="NaN"/>
    <s v="NaN"/>
    <n v="0"/>
    <n v="1.9E-2"/>
    <s v="NaN"/>
    <s v="NaN"/>
    <s v="NaN"/>
    <s v="NaN"/>
    <s v="Scale-up"/>
    <s v="NaN"/>
    <s v="NaN"/>
    <n v="1"/>
    <s v="NaN"/>
    <s v="NaN"/>
    <d v="2025-06-16T19:59:17"/>
    <s v="PJR_ASF"/>
  </r>
  <r>
    <x v="309"/>
    <x v="0"/>
    <n v="1729"/>
    <x v="615"/>
    <x v="307"/>
    <n v="53"/>
    <n v="53"/>
    <n v="14"/>
    <n v="39"/>
    <n v="4"/>
    <n v="49"/>
    <n v="46"/>
    <n v="3"/>
    <n v="8.0000000000000002E-3"/>
    <n v="2.4E-2"/>
    <n v="3.0000000000000001E-3"/>
    <n v="2.7E-2"/>
    <n v="2.9000000000000001E-2"/>
    <n v="0.03"/>
    <n v="0.93100000000000005"/>
    <n v="0.25"/>
    <n v="0.90600000000000003"/>
    <n v="111.111"/>
    <s v="Scale-up"/>
    <n v="37.036999999999999"/>
    <n v="0.75"/>
    <n v="0.753"/>
    <n v="0.89500000000000002"/>
    <n v="0.77800000000000002"/>
    <d v="2025-06-16T19:59:34"/>
    <s v="PJR_ASF"/>
  </r>
  <r>
    <x v="309"/>
    <x v="1"/>
    <n v="0"/>
    <x v="616"/>
    <x v="307"/>
    <s v=" "/>
    <s v=" "/>
    <n v="1"/>
    <n v="1"/>
    <n v="1"/>
    <s v="N/A"/>
    <n v="1"/>
    <n v="0"/>
    <s v="NaN"/>
    <s v="NaN"/>
    <s v="NaN"/>
    <s v="NaN"/>
    <n v="0"/>
    <s v="NaN"/>
    <s v="NaN"/>
    <s v="NaN"/>
    <s v="NaN"/>
    <s v="NaN"/>
    <s v="Scale-up"/>
    <s v="NaN"/>
    <s v="NaN"/>
    <s v="NaN"/>
    <s v="NaN"/>
    <s v="NaN"/>
    <d v="2025-06-16T19:59:34"/>
    <s v="PJR_ASF"/>
  </r>
  <r>
    <x v="310"/>
    <x v="0"/>
    <n v="2721"/>
    <x v="617"/>
    <x v="308"/>
    <n v="518"/>
    <n v="518"/>
    <n v="38"/>
    <n v="480"/>
    <n v="95"/>
    <n v="423"/>
    <n v="421"/>
    <n v="3"/>
    <n v="0.01"/>
    <n v="0.16400000000000001"/>
    <n v="3.5999999999999997E-2"/>
    <n v="0.14099999999999999"/>
    <n v="0.13800000000000001"/>
    <n v="0.13800000000000001"/>
    <n v="1.022"/>
    <n v="5.7000000000000002E-2"/>
    <n v="0.79300000000000004"/>
    <n v="21.277000000000001"/>
    <s v="Plan-up"/>
    <n v="7.0919999999999996"/>
    <n v="0.85099999999999998"/>
    <n v="0.99"/>
    <n v="0.98"/>
    <n v="0.98"/>
    <d v="2025-06-16T19:59:54"/>
    <s v="PJR_ASF"/>
  </r>
  <r>
    <x v="310"/>
    <x v="1"/>
    <n v="98"/>
    <x v="618"/>
    <x v="308"/>
    <s v=" "/>
    <s v=" "/>
    <n v="3"/>
    <n v="16"/>
    <n v="6"/>
    <s v="N/A"/>
    <n v="14"/>
    <n v="0"/>
    <n v="5.1999999999999998E-2"/>
    <n v="0.159"/>
    <n v="9.7000000000000003E-2"/>
    <n v="0.14000000000000001"/>
    <s v="0.11399999999999999"/>
    <n v="0.126"/>
    <n v="1.228"/>
    <n v="0.246"/>
    <n v="0.54"/>
    <n v="21.428999999999998"/>
    <s v="Plan-up"/>
    <n v="7.1429999999999998"/>
    <n v="0.86099999999999999"/>
    <n v="0.96699999999999997"/>
    <n v="0.85"/>
    <n v="0.85699999999999998"/>
    <d v="2025-06-16T19:59:58"/>
    <s v="PJR_ASF"/>
  </r>
  <r>
    <x v="311"/>
    <x v="0"/>
    <n v="1096"/>
    <x v="619"/>
    <x v="309"/>
    <n v="342"/>
    <n v="342"/>
    <n v="77"/>
    <n v="265"/>
    <n v="24"/>
    <n v="318"/>
    <n v="267"/>
    <n v="51"/>
    <n v="0.107"/>
    <n v="0.32"/>
    <n v="0.03"/>
    <n v="0.35899999999999999"/>
    <n v="0.39700000000000002"/>
    <n v="0.36899999999999999"/>
    <n v="0.90400000000000003"/>
    <n v="0.251"/>
    <n v="0.93"/>
    <n v="142.06100000000001"/>
    <s v="Scale-up"/>
    <n v="2.786"/>
    <n v="0.88500000000000001"/>
    <n v="0.96899999999999997"/>
    <n v="0.96899999999999997"/>
    <n v="0.97399999999999998"/>
    <d v="2025-06-16T20:00:18"/>
    <s v="PJR_ASF"/>
  </r>
  <r>
    <x v="311"/>
    <x v="1"/>
    <n v="53"/>
    <x v="620"/>
    <x v="309"/>
    <s v=" "/>
    <s v=" "/>
    <n v="1"/>
    <n v="7"/>
    <n v="1"/>
    <s v="N/A"/>
    <n v="1"/>
    <n v="5"/>
    <s v="NaN"/>
    <n v="0.10299999999999999"/>
    <s v="NaN"/>
    <s v="NaN"/>
    <n v="0"/>
    <n v="0.10299999999999999"/>
    <s v="NaN"/>
    <s v="NaN"/>
    <s v="NaN"/>
    <s v="NaN"/>
    <s v="Scale-up"/>
    <s v="NaN"/>
    <s v="NaN"/>
    <n v="0.877"/>
    <s v="NaN"/>
    <s v="NaN"/>
    <d v="2025-06-16T20:00:18"/>
    <s v="PJR_ASF"/>
  </r>
  <r>
    <x v="312"/>
    <x v="0"/>
    <n v="4187"/>
    <x v="621"/>
    <x v="310"/>
    <n v="172"/>
    <n v="172"/>
    <n v="0"/>
    <n v="172"/>
    <n v="28"/>
    <n v="144"/>
    <n v="113"/>
    <n v="31"/>
    <n v="0"/>
    <n v="4.4999999999999998E-2"/>
    <n v="8.0000000000000002E-3"/>
    <n v="3.5999999999999997E-2"/>
    <n v="3.6999999999999998E-2"/>
    <n v="3.6999999999999998E-2"/>
    <n v="0.97299999999999998"/>
    <n v="0"/>
    <n v="0.82199999999999995"/>
    <n v="861.11099999999999"/>
    <s v="Scale-up"/>
    <n v="27.777999999999999"/>
    <n v="0"/>
    <n v="0.97599999999999998"/>
    <n v="0.91400000000000003"/>
    <n v="0.92100000000000004"/>
    <d v="2025-06-16T20:00:37"/>
    <s v="PJR_ASF"/>
  </r>
  <r>
    <x v="312"/>
    <x v="1"/>
    <n v="93"/>
    <x v="622"/>
    <x v="310"/>
    <s v=" "/>
    <s v=" "/>
    <n v="1"/>
    <n v="1"/>
    <n v="1"/>
    <s v="N/A"/>
    <n v="1"/>
    <n v="1"/>
    <n v="0"/>
    <s v="NaN"/>
    <s v="NaN"/>
    <s v="NaN"/>
    <n v="0"/>
    <s v="NaN"/>
    <s v="NaN"/>
    <s v="NaN"/>
    <s v="NaN"/>
    <s v="NaN"/>
    <s v="Scale-up"/>
    <s v="NaN"/>
    <n v="0"/>
    <s v="NaN"/>
    <s v="NaN"/>
    <s v="NaN"/>
    <d v="2025-06-16T20:00:37"/>
    <s v="PJR_ASF"/>
  </r>
  <r>
    <x v="313"/>
    <x v="0"/>
    <n v="3442"/>
    <x v="623"/>
    <x v="311"/>
    <n v="1031"/>
    <n v="1031"/>
    <n v="108"/>
    <n v="923"/>
    <n v="162"/>
    <n v="869"/>
    <n v="784"/>
    <n v="85"/>
    <n v="3.5999999999999997E-2"/>
    <n v="0.442"/>
    <n v="5.3999999999999999E-2"/>
    <n v="0.32600000000000001"/>
    <n v="0.42399999999999999"/>
    <n v="0.35499999999999998"/>
    <n v="0.76900000000000002"/>
    <n v="7.4999999999999997E-2"/>
    <n v="0.88700000000000001"/>
    <n v="260.73599999999999"/>
    <s v="Scale-up"/>
    <n v="3.0670000000000002"/>
    <n v="0.442"/>
    <n v="0.55600000000000005"/>
    <n v="0.81100000000000005"/>
    <n v="0.58399999999999996"/>
    <d v="2025-06-16T20:00:57"/>
    <s v="PJR_ASF"/>
  </r>
  <r>
    <x v="313"/>
    <x v="1"/>
    <n v="62"/>
    <x v="624"/>
    <x v="311"/>
    <s v=" "/>
    <s v=" "/>
    <n v="1"/>
    <n v="1"/>
    <n v="1"/>
    <s v="N/A"/>
    <n v="1"/>
    <n v="-1"/>
    <s v="NaN"/>
    <s v="NaN"/>
    <s v="NaN"/>
    <s v="NaN"/>
    <n v="0"/>
    <s v="NaN"/>
    <s v="NaN"/>
    <s v="NaN"/>
    <s v="NaN"/>
    <s v="NaN"/>
    <s v="Scale-up"/>
    <s v="NaN"/>
    <s v="NaN"/>
    <s v="NaN"/>
    <s v="NaN"/>
    <s v="NaN"/>
    <d v="2025-06-16T20:00:57"/>
    <s v="PJR_ASF"/>
  </r>
  <r>
    <x v="314"/>
    <x v="0"/>
    <n v="793"/>
    <x v="625"/>
    <x v="312"/>
    <n v="156"/>
    <n v="156"/>
    <n v="51"/>
    <n v="105"/>
    <n v="19"/>
    <n v="137"/>
    <n v="80"/>
    <n v="57"/>
    <n v="0.09"/>
    <n v="0.14299999999999999"/>
    <n v="3.2000000000000001E-2"/>
    <n v="0.13100000000000001"/>
    <n v="0.20100000000000001"/>
    <n v="0.19400000000000001"/>
    <n v="0.65200000000000002"/>
    <n v="0.38600000000000001"/>
    <n v="0.86299999999999999"/>
    <n v="435.11500000000001"/>
    <s v="Scale-up"/>
    <n v="7.6340000000000003"/>
    <n v="0.91700000000000004"/>
    <n v="0.88900000000000001"/>
    <n v="0.86099999999999999"/>
    <n v="0.85599999999999998"/>
    <d v="2025-06-16T20:01:16"/>
    <s v="PJR_ASF"/>
  </r>
  <r>
    <x v="314"/>
    <x v="1"/>
    <n v="42"/>
    <x v="626"/>
    <x v="312"/>
    <s v=" "/>
    <s v=" "/>
    <n v="1"/>
    <n v="2"/>
    <n v="1"/>
    <s v="N/A"/>
    <n v="1"/>
    <n v="1"/>
    <s v="NaN"/>
    <n v="2.3E-2"/>
    <s v="NaN"/>
    <s v="NaN"/>
    <n v="0"/>
    <n v="2.3E-2"/>
    <s v="NaN"/>
    <s v="NaN"/>
    <s v="NaN"/>
    <s v="NaN"/>
    <s v="Scale-up"/>
    <s v="NaN"/>
    <s v="NaN"/>
    <n v="1"/>
    <s v="NaN"/>
    <s v="NaN"/>
    <d v="2025-06-16T20:01:16"/>
    <s v="PJR_ASF"/>
  </r>
  <r>
    <x v="315"/>
    <x v="0"/>
    <n v="2747"/>
    <x v="627"/>
    <x v="313"/>
    <n v="453"/>
    <n v="453"/>
    <n v="21"/>
    <n v="432"/>
    <n v="56"/>
    <n v="397"/>
    <n v="370"/>
    <n v="27"/>
    <n v="8.0000000000000002E-3"/>
    <n v="0.16600000000000001"/>
    <n v="2.1000000000000001E-2"/>
    <n v="0.14699999999999999"/>
    <n v="0.153"/>
    <n v="0.15"/>
    <n v="0.96099999999999997"/>
    <n v="4.5999999999999999E-2"/>
    <n v="0.879"/>
    <n v="183.673"/>
    <s v="Scale-up"/>
    <n v="6.8029999999999999"/>
    <n v="0.97899999999999998"/>
    <n v="0.93200000000000005"/>
    <n v="0.98099999999999998"/>
    <n v="0.95299999999999996"/>
    <d v="2025-06-16T20:01:38"/>
    <s v="PJR_ASF"/>
  </r>
  <r>
    <x v="315"/>
    <x v="1"/>
    <n v="88"/>
    <x v="628"/>
    <x v="313"/>
    <s v=" "/>
    <s v=" "/>
    <n v="1"/>
    <n v="3"/>
    <n v="1"/>
    <s v="N/A"/>
    <n v="2"/>
    <n v="-1"/>
    <s v="NaN"/>
    <n v="2.1999999999999999E-2"/>
    <s v="NaN"/>
    <n v="2.4E-2"/>
    <n v="0"/>
    <n v="1.7000000000000001E-2"/>
    <s v="NaN"/>
    <s v="NaN"/>
    <s v="NaN"/>
    <s v="NaN"/>
    <s v="Scale-up"/>
    <n v="41.667000000000002"/>
    <s v="NaN"/>
    <n v="0.998"/>
    <s v="NaN"/>
    <n v="1"/>
    <d v="2025-06-16T20:01:38"/>
    <s v="PJR_ASF"/>
  </r>
  <r>
    <x v="316"/>
    <x v="0"/>
    <n v="2967"/>
    <x v="629"/>
    <x v="314"/>
    <n v="455"/>
    <n v="455"/>
    <n v="60"/>
    <n v="395"/>
    <n v="78"/>
    <n v="377"/>
    <n v="363"/>
    <n v="14"/>
    <n v="2.1999999999999999E-2"/>
    <n v="0.154"/>
    <n v="3.2000000000000001E-2"/>
    <n v="0.14899999999999999"/>
    <n v="0.14399999999999999"/>
    <n v="0.14699999999999999"/>
    <n v="1.0349999999999999"/>
    <n v="0.125"/>
    <n v="0.81799999999999995"/>
    <n v="93.96"/>
    <s v="Catch-up"/>
    <n v="6.7110000000000003"/>
    <n v="0.96"/>
    <n v="0.98699999999999999"/>
    <n v="0.97899999999999998"/>
    <n v="0.97099999999999997"/>
    <d v="2025-06-16T20:01:58"/>
    <s v="PJR_ASF"/>
  </r>
  <r>
    <x v="316"/>
    <x v="1"/>
    <n v="82"/>
    <x v="630"/>
    <x v="314"/>
    <s v=" "/>
    <s v=" "/>
    <n v="3"/>
    <n v="20"/>
    <n v="4"/>
    <s v="N/A"/>
    <n v="15"/>
    <n v="3"/>
    <n v="3.5999999999999997E-2"/>
    <n v="0.315"/>
    <n v="5.1999999999999998E-2"/>
    <n v="0.28899999999999998"/>
    <n v="0.29899999999999999"/>
    <n v="0.27600000000000002"/>
    <n v="0.96699999999999997"/>
    <n v="0.10299999999999999"/>
    <n v="0.85199999999999998"/>
    <n v="48.442999999999998"/>
    <s v="Scale-up"/>
    <n v="3.46"/>
    <n v="0.97799999999999998"/>
    <n v="0.95899999999999996"/>
    <n v="0.93200000000000005"/>
    <n v="0.91300000000000003"/>
    <d v="2025-06-16T20:02:02"/>
    <s v="PJR_ASF"/>
  </r>
  <r>
    <x v="317"/>
    <x v="0"/>
    <n v="776"/>
    <x v="631"/>
    <x v="315"/>
    <n v="51"/>
    <n v="51"/>
    <n v="23"/>
    <n v="28"/>
    <n v="0"/>
    <n v="51"/>
    <n v="24"/>
    <n v="27"/>
    <n v="9.8000000000000004E-2"/>
    <n v="0.04"/>
    <n v="0"/>
    <n v="0.121"/>
    <n v="0.13800000000000001"/>
    <n v="8.2000000000000003E-2"/>
    <n v="0.877"/>
    <n v="0.71"/>
    <n v="1"/>
    <n v="223.14"/>
    <s v="Scale-up"/>
    <n v="8.2639999999999993"/>
    <n v="0.75"/>
    <n v="0.66200000000000003"/>
    <n v="0"/>
    <n v="0.748"/>
    <d v="2025-06-16T20:02:19"/>
    <s v="PJR_ASF"/>
  </r>
  <r>
    <x v="317"/>
    <x v="1"/>
    <n v="85"/>
    <x v="632"/>
    <x v="315"/>
    <s v=" "/>
    <s v=" "/>
    <n v="1"/>
    <n v="2"/>
    <n v="1"/>
    <s v="N/A"/>
    <n v="1"/>
    <n v="1"/>
    <s v="NaN"/>
    <n v="1.2E-2"/>
    <n v="0"/>
    <s v="NaN"/>
    <n v="1.2E-2"/>
    <n v="1.2E-2"/>
    <s v="NaN"/>
    <s v="NaN"/>
    <s v="NaN"/>
    <s v="NaN"/>
    <s v="Scale-up"/>
    <s v="NaN"/>
    <s v="NaN"/>
    <n v="1"/>
    <n v="0"/>
    <s v="NaN"/>
    <d v="2025-06-16T20:02:19"/>
    <s v="PJR_ASF"/>
  </r>
  <r>
    <x v="318"/>
    <x v="0"/>
    <n v="914"/>
    <x v="633"/>
    <x v="316"/>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6T20:02:38"/>
    <s v="PJR_ASF"/>
  </r>
  <r>
    <x v="318"/>
    <x v="1"/>
    <n v="0"/>
    <x v="634"/>
    <x v="316"/>
    <s v=" "/>
    <s v=" "/>
    <n v="1"/>
    <n v="1"/>
    <n v="1"/>
    <s v="N/A"/>
    <n v="1"/>
    <n v="-1"/>
    <s v="NaN"/>
    <s v="NaN"/>
    <s v="NaN"/>
    <s v="NaN"/>
    <n v="0"/>
    <s v="NaN"/>
    <s v="NaN"/>
    <s v="NaN"/>
    <s v="NaN"/>
    <s v="NaN"/>
    <s v="Scale-up"/>
    <s v="NaN"/>
    <s v="NaN"/>
    <s v="NaN"/>
    <s v="NaN"/>
    <s v="NaN"/>
    <d v="2025-06-16T20:02:38"/>
    <s v="PJR_ASF"/>
  </r>
  <r>
    <x v="319"/>
    <x v="0"/>
    <n v="1450"/>
    <x v="635"/>
    <x v="317"/>
    <n v="94"/>
    <n v="94"/>
    <n v="30"/>
    <n v="64"/>
    <n v="14"/>
    <n v="80"/>
    <n v="33"/>
    <n v="47"/>
    <n v="6.9000000000000006E-2"/>
    <n v="3.4000000000000002E-2"/>
    <n v="2.8000000000000001E-2"/>
    <n v="2.1000000000000001E-2"/>
    <n v="7.4999999999999997E-2"/>
    <n v="5.8999999999999997E-2"/>
    <n v="0.28000000000000003"/>
    <n v="0.67"/>
    <n v="0.72799999999999998"/>
    <n v="2238.0949999999998"/>
    <s v="Scale-up"/>
    <n v="47.619"/>
    <n v="0.51100000000000001"/>
    <n v="0.26500000000000001"/>
    <n v="0.36699999999999999"/>
    <n v="0.61599999999999999"/>
    <d v="2025-06-16T20:22:52"/>
    <s v="PJR_CODEHAUS"/>
  </r>
  <r>
    <x v="319"/>
    <x v="1"/>
    <n v="0"/>
    <x v="636"/>
    <x v="317"/>
    <s v=" "/>
    <s v=" "/>
    <n v="1"/>
    <n v="3"/>
    <n v="1"/>
    <s v="N/A"/>
    <n v="3"/>
    <n v="-1"/>
    <s v="NaN"/>
    <n v="1.5"/>
    <s v="NaN"/>
    <n v="1.5"/>
    <n v="0"/>
    <n v="1.5"/>
    <s v="NaN"/>
    <s v="NaN"/>
    <s v="NaN"/>
    <s v="NaN"/>
    <s v="Scale-up"/>
    <n v="0.66700000000000004"/>
    <s v="NaN"/>
    <n v="0.75"/>
    <s v="NaN"/>
    <n v="0.75"/>
    <d v="2025-06-16T20:22:52"/>
    <s v="PJR_CODEHAUS"/>
  </r>
  <r>
    <x v="320"/>
    <x v="0"/>
    <n v="2687"/>
    <x v="637"/>
    <x v="318"/>
    <n v="5250"/>
    <n v="5250"/>
    <n v="18"/>
    <n v="5232"/>
    <n v="25"/>
    <n v="5225"/>
    <n v="4999"/>
    <n v="226"/>
    <n v="6.0000000000000001E-3"/>
    <n v="2.3220000000000001"/>
    <n v="1.4999999999999999E-2"/>
    <n v="2.238"/>
    <n v="2.3130000000000002"/>
    <n v="2.3180000000000001"/>
    <n v="0.96799999999999997"/>
    <n v="3.0000000000000001E-3"/>
    <n v="0.99399999999999999"/>
    <n v="100.983"/>
    <s v="Scale-up"/>
    <n v="0.44700000000000001"/>
    <n v="0.89500000000000002"/>
    <n v="0.93799999999999994"/>
    <n v="0.81599999999999995"/>
    <n v="0.94299999999999995"/>
    <d v="2025-06-16T20:23:19"/>
    <s v="PJR_CODEHAUS"/>
  </r>
  <r>
    <x v="320"/>
    <x v="1"/>
    <n v="97"/>
    <x v="638"/>
    <x v="318"/>
    <s v=" "/>
    <s v=" "/>
    <n v="1"/>
    <n v="44"/>
    <n v="1"/>
    <s v="N/A"/>
    <n v="13"/>
    <n v="32"/>
    <s v="NaN"/>
    <n v="0.28299999999999997"/>
    <s v="NaN"/>
    <n v="0.252"/>
    <n v="0"/>
    <n v="0.28299999999999997"/>
    <s v="NaN"/>
    <s v="NaN"/>
    <s v="NaN"/>
    <s v="NaN"/>
    <s v="Scale-up"/>
    <n v="3.968"/>
    <s v="NaN"/>
    <n v="0.625"/>
    <s v="NaN"/>
    <n v="0.751"/>
    <d v="2025-06-16T20:23:19"/>
    <s v="PJR_CODEHAUS"/>
  </r>
  <r>
    <x v="321"/>
    <x v="0"/>
    <n v="3434"/>
    <x v="639"/>
    <x v="319"/>
    <n v="2629"/>
    <n v="2629"/>
    <n v="424"/>
    <n v="2205"/>
    <n v="587"/>
    <n v="2042"/>
    <n v="1598"/>
    <n v="444"/>
    <n v="0.18099999999999999"/>
    <n v="0.97399999999999998"/>
    <n v="0.27300000000000002"/>
    <n v="0.66900000000000004"/>
    <n v="0.88200000000000001"/>
    <n v="0.86299999999999999"/>
    <n v="0.75900000000000001"/>
    <n v="0.157"/>
    <n v="0.76400000000000001"/>
    <n v="663.67700000000002"/>
    <s v="Scale-up"/>
    <n v="1.4950000000000001"/>
    <n v="0.91400000000000003"/>
    <n v="0.95099999999999996"/>
    <n v="0.90500000000000003"/>
    <n v="0.92400000000000004"/>
    <d v="2025-06-16T20:23:42"/>
    <s v="PJR_CODEHAUS"/>
  </r>
  <r>
    <x v="321"/>
    <x v="1"/>
    <n v="65"/>
    <x v="640"/>
    <x v="319"/>
    <s v=" "/>
    <s v=" "/>
    <n v="1"/>
    <n v="5"/>
    <n v="1"/>
    <s v="N/A"/>
    <n v="2"/>
    <n v="2"/>
    <s v="NaN"/>
    <n v="5.8999999999999997E-2"/>
    <s v="NaN"/>
    <n v="1"/>
    <n v="0"/>
    <n v="6.3E-2"/>
    <s v="NaN"/>
    <s v="NaN"/>
    <s v="NaN"/>
    <s v="NaN"/>
    <s v="Scale-up"/>
    <n v="1"/>
    <s v="NaN"/>
    <n v="0.85599999999999998"/>
    <s v="NaN"/>
    <n v="1"/>
    <d v="2025-06-16T20:23:42"/>
    <s v="PJR_CODEHAUS"/>
  </r>
  <r>
    <x v="46"/>
    <x v="0"/>
    <n v="945"/>
    <x v="641"/>
    <x v="320"/>
    <n v="130"/>
    <n v="130"/>
    <n v="58"/>
    <n v="72"/>
    <n v="6"/>
    <n v="124"/>
    <n v="64"/>
    <n v="60"/>
    <n v="7.6999999999999999E-2"/>
    <n v="9.0999999999999998E-2"/>
    <n v="1.4E-2"/>
    <n v="0.09"/>
    <n v="0.154"/>
    <n v="0.16300000000000001"/>
    <n v="0.58399999999999996"/>
    <n v="0.45800000000000002"/>
    <n v="0.91700000000000004"/>
    <n v="666.66700000000003"/>
    <s v="Scale-up"/>
    <n v="11.111000000000001"/>
    <n v="0.84199999999999997"/>
    <n v="0.94699999999999995"/>
    <n v="0.77600000000000002"/>
    <n v="0.81299999999999994"/>
    <d v="2025-06-16T20:24:02"/>
    <s v="PJR_CODEHAUS"/>
  </r>
  <r>
    <x v="46"/>
    <x v="1"/>
    <n v="85"/>
    <x v="642"/>
    <x v="320"/>
    <s v=" "/>
    <s v=" "/>
    <n v="10"/>
    <n v="11"/>
    <n v="3"/>
    <s v="N/A"/>
    <n v="4"/>
    <n v="13"/>
    <n v="0.112"/>
    <n v="0.11"/>
    <n v="0.5"/>
    <n v="0.34100000000000003"/>
    <n v="-0.27800000000000002"/>
    <n v="0.20499999999999999"/>
    <n v="-1.2270000000000001"/>
    <n v="0.505"/>
    <n v="-1.252"/>
    <n v="175.953"/>
    <s v="Scale-up"/>
    <n v="2.9329999999999998"/>
    <n v="0.82399999999999995"/>
    <n v="0.80500000000000005"/>
    <n v="0.75"/>
    <n v="0.71699999999999997"/>
    <d v="2025-06-16T20:24:07"/>
    <s v="PJR_CODEHAUS"/>
  </r>
  <r>
    <x v="322"/>
    <x v="0"/>
    <n v="4953"/>
    <x v="643"/>
    <x v="321"/>
    <n v="2655"/>
    <n v="2655"/>
    <n v="250"/>
    <n v="2405"/>
    <n v="667"/>
    <n v="1988"/>
    <n v="1393"/>
    <n v="595"/>
    <n v="0.105"/>
    <n v="0.70299999999999996"/>
    <n v="0.251"/>
    <n v="0.52400000000000002"/>
    <n v="0.55700000000000005"/>
    <n v="0.52500000000000002"/>
    <n v="0.94099999999999995"/>
    <n v="0.13"/>
    <n v="0.68899999999999995"/>
    <n v="1135.4960000000001"/>
    <s v="Scale-up"/>
    <n v="1.9079999999999999"/>
    <n v="0.94299999999999995"/>
    <n v="0.95899999999999996"/>
    <n v="0.78"/>
    <n v="0.878"/>
    <d v="2025-06-16T20:24:28"/>
    <s v="PJR_CODEHAUS"/>
  </r>
  <r>
    <x v="322"/>
    <x v="1"/>
    <n v="91"/>
    <x v="644"/>
    <x v="321"/>
    <s v=" "/>
    <s v=" "/>
    <n v="1"/>
    <n v="8"/>
    <n v="1"/>
    <s v="N/A"/>
    <n v="1"/>
    <n v="7"/>
    <s v="NaN"/>
    <n v="6.2E-2"/>
    <s v="NaN"/>
    <s v="NaN"/>
    <n v="0"/>
    <n v="7.3999999999999996E-2"/>
    <s v="NaN"/>
    <s v="NaN"/>
    <s v="NaN"/>
    <s v="NaN"/>
    <s v="Scale-up"/>
    <s v="NaN"/>
    <s v="NaN"/>
    <n v="0.94199999999999995"/>
    <s v="NaN"/>
    <s v="NaN"/>
    <d v="2025-06-16T20:24:28"/>
    <s v="PJR_CODEHAUS"/>
  </r>
  <r>
    <x v="150"/>
    <x v="0"/>
    <n v="1720"/>
    <x v="645"/>
    <x v="322"/>
    <n v="92"/>
    <n v="92"/>
    <n v="14"/>
    <n v="78"/>
    <n v="14"/>
    <n v="78"/>
    <n v="48"/>
    <n v="30"/>
    <n v="8.0000000000000002E-3"/>
    <n v="4.8000000000000001E-2"/>
    <n v="2.5000000000000001E-2"/>
    <n v="4.9000000000000002E-2"/>
    <n v="3.1E-2"/>
    <n v="4.4999999999999998E-2"/>
    <n v="1.581"/>
    <n v="0.14299999999999999"/>
    <n v="0.55400000000000005"/>
    <n v="612.245"/>
    <s v="Catch-up"/>
    <n v="20.408000000000001"/>
    <n v="0.94599999999999995"/>
    <n v="0.879"/>
    <n v="0.85799999999999998"/>
    <n v="0.94899999999999995"/>
    <d v="2025-06-16T20:24:47"/>
    <s v="PJR_CODEHAUS"/>
  </r>
  <r>
    <x v="150"/>
    <x v="1"/>
    <n v="99"/>
    <x v="646"/>
    <x v="322"/>
    <s v=" "/>
    <s v=" "/>
    <n v="1"/>
    <n v="6"/>
    <n v="1"/>
    <s v="N/A"/>
    <n v="1"/>
    <n v="5"/>
    <s v="NaN"/>
    <n v="3.7999999999999999E-2"/>
    <s v="NaN"/>
    <s v="NaN"/>
    <n v="0"/>
    <n v="4.5999999999999999E-2"/>
    <s v="NaN"/>
    <s v="NaN"/>
    <s v="NaN"/>
    <s v="NaN"/>
    <s v="Catch-up"/>
    <s v="NaN"/>
    <s v="NaN"/>
    <n v="0.89100000000000001"/>
    <s v="NaN"/>
    <s v="NaN"/>
    <d v="2025-06-16T20:24:47"/>
    <s v="PJR_CODEHAUS"/>
  </r>
  <r>
    <x v="323"/>
    <x v="0"/>
    <n v="2086"/>
    <x v="647"/>
    <x v="323"/>
    <n v="906"/>
    <n v="906"/>
    <n v="236"/>
    <n v="670"/>
    <n v="201"/>
    <n v="705"/>
    <n v="657"/>
    <n v="48"/>
    <n v="0.17599999999999999"/>
    <n v="0.47"/>
    <n v="0.14000000000000001"/>
    <n v="0.46400000000000002"/>
    <n v="0.50600000000000001"/>
    <n v="0.49399999999999999"/>
    <n v="0.91700000000000004"/>
    <n v="0.27200000000000002"/>
    <n v="0.78300000000000003"/>
    <n v="103.44799999999999"/>
    <s v="Scale-up"/>
    <n v="2.1549999999999998"/>
    <n v="0.98799999999999999"/>
    <n v="0.97299999999999998"/>
    <n v="0.97"/>
    <n v="0.97799999999999998"/>
    <d v="2025-06-16T20:25:06"/>
    <s v="PJR_CODEHAUS"/>
  </r>
  <r>
    <x v="323"/>
    <x v="1"/>
    <n v="96"/>
    <x v="648"/>
    <x v="323"/>
    <s v=" "/>
    <s v=" "/>
    <n v="1"/>
    <n v="4"/>
    <n v="8"/>
    <s v="N/A"/>
    <n v="2"/>
    <n v="-7"/>
    <s v="NaN"/>
    <n v="2.7E-2"/>
    <n v="7.0999999999999994E-2"/>
    <s v="NaN"/>
    <n v="-4.3999999999999997E-2"/>
    <n v="-0.04"/>
    <s v="NaN"/>
    <s v="NaN"/>
    <s v="NaN"/>
    <s v="NaN"/>
    <s v="Scale-up"/>
    <s v="NaN"/>
    <s v="NaN"/>
    <n v="0.79200000000000004"/>
    <n v="0.57299999999999995"/>
    <s v="NaN"/>
    <d v="2025-06-16T20:25:06"/>
    <s v="PJR_CODEHAUS"/>
  </r>
  <r>
    <x v="324"/>
    <x v="0"/>
    <n v="859"/>
    <x v="649"/>
    <x v="324"/>
    <n v="68"/>
    <n v="68"/>
    <n v="27"/>
    <n v="41"/>
    <n v="1"/>
    <n v="67"/>
    <n v="57"/>
    <n v="10"/>
    <n v="2.5999999999999999E-2"/>
    <n v="4.2000000000000003E-2"/>
    <n v="0"/>
    <n v="6.5000000000000002E-2"/>
    <n v="6.8000000000000005E-2"/>
    <n v="6.8000000000000005E-2"/>
    <n v="0.95599999999999996"/>
    <n v="0.38200000000000001"/>
    <n v="1"/>
    <n v="153.846"/>
    <s v="Scale-up"/>
    <n v="15.385"/>
    <n v="0.747"/>
    <n v="0.86699999999999999"/>
    <n v="0"/>
    <n v="0.876"/>
    <d v="2025-06-16T20:25:25"/>
    <s v="PJR_CODEHAUS"/>
  </r>
  <r>
    <x v="324"/>
    <x v="1"/>
    <n v="0"/>
    <x v="650"/>
    <x v="324"/>
    <s v=" "/>
    <s v=" "/>
    <n v="2"/>
    <n v="3"/>
    <n v="1"/>
    <s v="N/A"/>
    <n v="2"/>
    <n v="2"/>
    <n v="1"/>
    <s v="NaN"/>
    <s v="NaN"/>
    <n v="1"/>
    <n v="0"/>
    <n v="2.5"/>
    <s v="NaN"/>
    <s v="NaN"/>
    <s v="NaN"/>
    <s v="NaN"/>
    <s v="Scale-up"/>
    <n v="1"/>
    <n v="1"/>
    <s v="NaN"/>
    <s v="NaN"/>
    <n v="1"/>
    <d v="2025-06-16T20:25:25"/>
    <s v="PJR_CODEHAUS"/>
  </r>
  <r>
    <x v="325"/>
    <x v="0"/>
    <n v="1365"/>
    <x v="651"/>
    <x v="325"/>
    <n v="121"/>
    <n v="121"/>
    <n v="31"/>
    <n v="90"/>
    <n v="1"/>
    <n v="120"/>
    <n v="95"/>
    <n v="25"/>
    <n v="3.6999999999999998E-2"/>
    <n v="7.0000000000000007E-2"/>
    <n v="0"/>
    <n v="7.8E-2"/>
    <n v="0.107"/>
    <n v="0.1"/>
    <n v="0.72899999999999998"/>
    <n v="0.34599999999999997"/>
    <n v="1"/>
    <n v="320.51299999999998"/>
    <s v="Scale-up"/>
    <n v="12.821"/>
    <n v="0.95"/>
    <n v="0.95299999999999996"/>
    <n v="0"/>
    <n v="0.93300000000000005"/>
    <d v="2025-06-16T20:25:43"/>
    <s v="PJR_CODEHAUS"/>
  </r>
  <r>
    <x v="325"/>
    <x v="1"/>
    <n v="36"/>
    <x v="652"/>
    <x v="325"/>
    <s v=" "/>
    <s v=" "/>
    <n v="1"/>
    <n v="3"/>
    <n v="1"/>
    <s v="N/A"/>
    <n v="4"/>
    <n v="-2"/>
    <s v="NaN"/>
    <n v="4.2000000000000003E-2"/>
    <s v="NaN"/>
    <s v="NaN"/>
    <n v="0"/>
    <n v="4.2000000000000003E-2"/>
    <s v="NaN"/>
    <s v="NaN"/>
    <s v="NaN"/>
    <s v="NaN"/>
    <s v="Scale-up"/>
    <s v="NaN"/>
    <s v="NaN"/>
    <n v="0.77"/>
    <s v="NaN"/>
    <s v="NaN"/>
    <d v="2025-06-16T20:25:43"/>
    <s v="PJR_CODEHAUS"/>
  </r>
  <r>
    <x v="326"/>
    <x v="0"/>
    <n v="3802"/>
    <x v="653"/>
    <x v="326"/>
    <n v="1863"/>
    <n v="1863"/>
    <n v="948"/>
    <n v="915"/>
    <n v="168"/>
    <n v="1695"/>
    <n v="1519"/>
    <n v="176"/>
    <n v="0.30099999999999999"/>
    <n v="0.25700000000000001"/>
    <n v="0.05"/>
    <n v="0.47199999999999998"/>
    <n v="0.50800000000000001"/>
    <n v="0.496"/>
    <n v="0.92900000000000005"/>
    <n v="0.53900000000000003"/>
    <n v="0.91"/>
    <n v="372.88099999999997"/>
    <s v="Scale-up"/>
    <n v="2.1190000000000002"/>
    <n v="0.91300000000000003"/>
    <n v="0.96799999999999997"/>
    <n v="0.98299999999999998"/>
    <n v="0.91700000000000004"/>
    <d v="2025-06-16T20:26:04"/>
    <s v="PJR_CODEHAUS"/>
  </r>
  <r>
    <x v="326"/>
    <x v="1"/>
    <n v="98"/>
    <x v="654"/>
    <x v="326"/>
    <s v=" "/>
    <s v=" "/>
    <n v="2"/>
    <n v="18"/>
    <n v="5"/>
    <s v="N/A"/>
    <n v="7"/>
    <n v="7"/>
    <n v="0.33300000000000002"/>
    <n v="0.183"/>
    <n v="7.1999999999999995E-2"/>
    <n v="8.7999999999999995E-2"/>
    <n v="0.44400000000000001"/>
    <n v="0.157"/>
    <n v="0.19800000000000001"/>
    <n v="0.64500000000000002"/>
    <n v="0.86"/>
    <n v="2000"/>
    <s v="Scale-up"/>
    <n v="11.364000000000001"/>
    <n v="1"/>
    <n v="0.93700000000000006"/>
    <n v="0.73299999999999998"/>
    <n v="0.88400000000000001"/>
    <d v="2025-06-16T20:26:08"/>
    <s v="PJR_CODEHAUS"/>
  </r>
  <r>
    <x v="327"/>
    <x v="0"/>
    <n v="1500"/>
    <x v="655"/>
    <x v="327"/>
    <n v="253"/>
    <n v="253"/>
    <n v="76"/>
    <n v="177"/>
    <n v="20"/>
    <n v="233"/>
    <n v="177"/>
    <n v="56"/>
    <n v="6.3E-2"/>
    <n v="0.13200000000000001"/>
    <n v="1.6E-2"/>
    <n v="0.129"/>
    <n v="0.17899999999999999"/>
    <n v="0.17899999999999999"/>
    <n v="0.72099999999999997"/>
    <n v="0.32300000000000001"/>
    <n v="0.91800000000000004"/>
    <n v="434.10899999999998"/>
    <s v="Scale-up"/>
    <n v="7.7519999999999998"/>
    <n v="0.95599999999999996"/>
    <n v="0.91900000000000004"/>
    <n v="0.96699999999999997"/>
    <n v="0.94099999999999995"/>
    <d v="2025-06-16T20:26:30"/>
    <s v="PJR_CODEHAUS"/>
  </r>
  <r>
    <x v="327"/>
    <x v="1"/>
    <n v="99"/>
    <x v="656"/>
    <x v="327"/>
    <s v=" "/>
    <s v=" "/>
    <n v="1"/>
    <n v="2"/>
    <n v="1"/>
    <s v="N/A"/>
    <n v="1"/>
    <n v="0"/>
    <s v="NaN"/>
    <n v="0.01"/>
    <s v="NaN"/>
    <s v="NaN"/>
    <n v="0"/>
    <n v="0.01"/>
    <s v="NaN"/>
    <s v="NaN"/>
    <s v="NaN"/>
    <s v="NaN"/>
    <s v="Scale-up"/>
    <s v="NaN"/>
    <s v="NaN"/>
    <n v="1"/>
    <s v="NaN"/>
    <s v="NaN"/>
    <d v="2025-06-16T20:26:30"/>
    <s v="PJR_CODEHAUS"/>
  </r>
  <r>
    <x v="328"/>
    <x v="0"/>
    <n v="682"/>
    <x v="657"/>
    <x v="328"/>
    <n v="112"/>
    <n v="112"/>
    <n v="40"/>
    <n v="72"/>
    <n v="5"/>
    <n v="107"/>
    <n v="93"/>
    <n v="15"/>
    <n v="5.7000000000000002E-2"/>
    <n v="0.109"/>
    <n v="8.0000000000000002E-3"/>
    <n v="0.16800000000000001"/>
    <n v="0.158"/>
    <n v="0.155"/>
    <n v="1.0629999999999999"/>
    <n v="0.34300000000000003"/>
    <n v="0.95199999999999996"/>
    <n v="89.286000000000001"/>
    <s v="Catch-up"/>
    <n v="5.952"/>
    <n v="0.45700000000000002"/>
    <n v="0.63100000000000001"/>
    <n v="0.84799999999999998"/>
    <n v="0.57599999999999996"/>
    <d v="2025-06-16T20:26:48"/>
    <s v="PJR_CODEHAUS"/>
  </r>
  <r>
    <x v="328"/>
    <x v="1"/>
    <n v="41"/>
    <x v="658"/>
    <x v="328"/>
    <s v=" "/>
    <s v=" "/>
    <n v="1"/>
    <n v="2"/>
    <n v="1"/>
    <s v="N/A"/>
    <n v="1"/>
    <n v="1"/>
    <s v="NaN"/>
    <n v="2.4E-2"/>
    <s v="NaN"/>
    <s v="NaN"/>
    <n v="0"/>
    <n v="3.6999999999999998E-2"/>
    <s v="NaN"/>
    <s v="NaN"/>
    <s v="NaN"/>
    <s v="NaN"/>
    <s v="Catch-up"/>
    <s v="NaN"/>
    <s v="NaN"/>
    <n v="1"/>
    <s v="NaN"/>
    <s v="NaN"/>
    <d v="2025-06-16T20:26:48"/>
    <s v="PJR_CODEHAUS"/>
  </r>
  <r>
    <x v="329"/>
    <x v="0"/>
    <n v="368"/>
    <x v="659"/>
    <x v="329"/>
    <n v="34"/>
    <n v="34"/>
    <n v="18"/>
    <n v="16"/>
    <n v="1"/>
    <n v="33"/>
    <n v="10"/>
    <n v="23"/>
    <n v="3.4000000000000002E-2"/>
    <n v="3.5000000000000003E-2"/>
    <n v="0"/>
    <n v="2.3E-2"/>
    <n v="6.9000000000000006E-2"/>
    <n v="6.6000000000000003E-2"/>
    <n v="0.33300000000000002"/>
    <n v="0.49299999999999999"/>
    <n v="1"/>
    <n v="1000"/>
    <s v="Scale-up"/>
    <n v="43.478000000000002"/>
    <n v="0.72199999999999998"/>
    <n v="0.90900000000000003"/>
    <n v="0"/>
    <n v="0.80700000000000005"/>
    <d v="2025-06-16T20:27:06"/>
    <s v="PJR_CODEHAUS"/>
  </r>
  <r>
    <x v="329"/>
    <x v="1"/>
    <n v="82"/>
    <x v="660"/>
    <x v="329"/>
    <s v=" "/>
    <s v=" "/>
    <n v="1"/>
    <n v="6"/>
    <n v="1"/>
    <s v="N/A"/>
    <n v="2"/>
    <n v="4"/>
    <s v="NaN"/>
    <n v="4.9000000000000002E-2"/>
    <s v="NaN"/>
    <s v="NaN"/>
    <n v="0"/>
    <n v="5.8000000000000003E-2"/>
    <s v="NaN"/>
    <s v="NaN"/>
    <s v="NaN"/>
    <s v="NaN"/>
    <s v="Scale-up"/>
    <s v="NaN"/>
    <s v="NaN"/>
    <n v="0.92200000000000004"/>
    <s v="NaN"/>
    <s v="NaN"/>
    <d v="2025-06-16T20:27:06"/>
    <s v="PJR_CODEHAUS"/>
  </r>
  <r>
    <x v="330"/>
    <x v="0"/>
    <n v="1233"/>
    <x v="661"/>
    <x v="330"/>
    <n v="1195"/>
    <n v="1195"/>
    <n v="117"/>
    <n v="1078"/>
    <n v="363"/>
    <n v="832"/>
    <n v="480"/>
    <n v="352"/>
    <n v="8.5999999999999993E-2"/>
    <n v="0.86599999999999999"/>
    <n v="0.3"/>
    <n v="0.40899999999999997"/>
    <n v="0.65200000000000002"/>
    <n v="0.624"/>
    <n v="0.627"/>
    <n v="0.09"/>
    <n v="0.68500000000000005"/>
    <n v="860.63599999999997"/>
    <s v="Scale-up"/>
    <n v="2.4449999999999998"/>
    <n v="0.92300000000000004"/>
    <n v="0.89800000000000002"/>
    <n v="0.95"/>
    <n v="0.83099999999999996"/>
    <d v="2025-06-16T20:27:27"/>
    <s v="PJR_CODEHAUS"/>
  </r>
  <r>
    <x v="330"/>
    <x v="1"/>
    <n v="99"/>
    <x v="662"/>
    <x v="330"/>
    <s v=" "/>
    <s v=" "/>
    <n v="11"/>
    <n v="137"/>
    <n v="25"/>
    <s v="N/A"/>
    <n v="44"/>
    <n v="78"/>
    <n v="0.10100000000000001"/>
    <n v="1.355"/>
    <n v="0.28699999999999998"/>
    <n v="0.505"/>
    <n v="1.169"/>
    <n v="1.19"/>
    <n v="0.432"/>
    <n v="6.9000000000000006E-2"/>
    <n v="0.80300000000000005"/>
    <n v="697.03"/>
    <s v="Scale-up"/>
    <n v="1.98"/>
    <n v="0.94599999999999995"/>
    <n v="0.997"/>
    <n v="0.9"/>
    <n v="0.96799999999999997"/>
    <d v="2025-06-16T20:27:31"/>
    <s v="PJR_CODEHAUS"/>
  </r>
  <r>
    <x v="331"/>
    <x v="0"/>
    <n v="3703"/>
    <x v="663"/>
    <x v="331"/>
    <n v="4267"/>
    <n v="4267"/>
    <n v="496"/>
    <n v="3771"/>
    <n v="401"/>
    <n v="3866"/>
    <n v="3097"/>
    <n v="769"/>
    <n v="0.153"/>
    <n v="1.1850000000000001"/>
    <n v="0.13600000000000001"/>
    <n v="1.0189999999999999"/>
    <n v="1.202"/>
    <n v="1.198"/>
    <n v="0.84799999999999998"/>
    <n v="0.114"/>
    <n v="0.89800000000000002"/>
    <n v="754.66099999999994"/>
    <s v="Scale-up"/>
    <n v="0.98099999999999998"/>
    <n v="0.99"/>
    <n v="0.99099999999999999"/>
    <n v="0.91800000000000004"/>
    <n v="0.97599999999999998"/>
    <d v="2025-06-16T20:27:53"/>
    <s v="PJR_CODEHAUS"/>
  </r>
  <r>
    <x v="331"/>
    <x v="1"/>
    <n v="99"/>
    <x v="664"/>
    <x v="331"/>
    <s v=" "/>
    <s v=" "/>
    <n v="6"/>
    <n v="78"/>
    <n v="3"/>
    <s v="N/A"/>
    <n v="66"/>
    <n v="14"/>
    <n v="0.08"/>
    <n v="0.67800000000000005"/>
    <n v="2.5999999999999999E-2"/>
    <n v="0.61699999999999999"/>
    <n v="0.73199999999999998"/>
    <n v="0.71699999999999997"/>
    <n v="0.84299999999999997"/>
    <n v="0.106"/>
    <n v="0.96599999999999997"/>
    <n v="1246.3530000000001"/>
    <s v="Scale-up"/>
    <n v="1.621"/>
    <n v="0.89700000000000002"/>
    <n v="0.97899999999999998"/>
    <n v="0.90900000000000003"/>
    <n v="0.98099999999999998"/>
    <d v="2025-06-16T20:27:58"/>
    <s v="PJR_CODEHAUS"/>
  </r>
  <r>
    <x v="332"/>
    <x v="0"/>
    <n v="3684"/>
    <x v="665"/>
    <x v="332"/>
    <n v="5830"/>
    <n v="5830"/>
    <n v="802"/>
    <n v="5028"/>
    <n v="848"/>
    <n v="4982"/>
    <n v="3831"/>
    <n v="1151"/>
    <n v="0.28000000000000003"/>
    <n v="1.677"/>
    <n v="0.29399999999999998"/>
    <n v="1.3109999999999999"/>
    <n v="1.663"/>
    <n v="1.663"/>
    <n v="0.78800000000000003"/>
    <n v="0.14299999999999999"/>
    <n v="0.85"/>
    <n v="877.95600000000002"/>
    <s v="Scale-up"/>
    <n v="0.76300000000000001"/>
    <n v="0.93799999999999994"/>
    <n v="0.98399999999999999"/>
    <n v="0.97299999999999998"/>
    <n v="0.98099999999999998"/>
    <d v="2025-06-16T20:28:21"/>
    <s v="PJR_CODEHAUS"/>
  </r>
  <r>
    <x v="332"/>
    <x v="1"/>
    <n v="99"/>
    <x v="666"/>
    <x v="332"/>
    <s v=" "/>
    <s v=" "/>
    <n v="5"/>
    <n v="211"/>
    <n v="40"/>
    <s v="N/A"/>
    <n v="96"/>
    <n v="79"/>
    <n v="4.7E-2"/>
    <n v="2.1230000000000002"/>
    <n v="0.34100000000000003"/>
    <n v="0.95399999999999996"/>
    <s v="1.8290000000000004"/>
    <n v="1.861"/>
    <n v="0.52200000000000002"/>
    <n v="2.1999999999999999E-2"/>
    <n v="0.84299999999999997"/>
    <n v="1206.499"/>
    <s v="Scale-up"/>
    <n v="1.048"/>
    <n v="0.84199999999999997"/>
    <n v="0.99099999999999999"/>
    <n v="0.89400000000000002"/>
    <n v="0.98099999999999998"/>
    <d v="2025-06-16T20:28:25"/>
    <s v="PJR_CODEHAUS"/>
  </r>
  <r>
    <x v="333"/>
    <x v="0"/>
    <n v="2385"/>
    <x v="667"/>
    <x v="333"/>
    <n v="680"/>
    <n v="680"/>
    <n v="215"/>
    <n v="465"/>
    <n v="64"/>
    <n v="616"/>
    <n v="578"/>
    <n v="38"/>
    <n v="0.11"/>
    <n v="0.193"/>
    <n v="3.7999999999999999E-2"/>
    <n v="0.25800000000000001"/>
    <n v="0.26500000000000001"/>
    <n v="0.26300000000000001"/>
    <n v="0.97399999999999998"/>
    <n v="0.36299999999999999"/>
    <n v="0.875"/>
    <n v="147.28700000000001"/>
    <s v="Scale-up"/>
    <n v="3.8759999999999999"/>
    <n v="0.98"/>
    <n v="0.875"/>
    <n v="0.89900000000000002"/>
    <n v="0.95899999999999996"/>
    <d v="2025-06-16T20:28:45"/>
    <s v="PJR_CODEHAUS"/>
  </r>
  <r>
    <x v="333"/>
    <x v="1"/>
    <n v="92"/>
    <x v="668"/>
    <x v="333"/>
    <s v=" "/>
    <s v=" "/>
    <n v="1"/>
    <n v="3"/>
    <n v="1"/>
    <s v="N/A"/>
    <n v="2"/>
    <n v="0"/>
    <s v="NaN"/>
    <n v="2.1000000000000001E-2"/>
    <s v="NaN"/>
    <n v="0.02"/>
    <n v="0"/>
    <n v="2.1000000000000001E-2"/>
    <s v="NaN"/>
    <s v="NaN"/>
    <s v="NaN"/>
    <s v="NaN"/>
    <s v="Scale-up"/>
    <n v="50"/>
    <s v="NaN"/>
    <n v="0.997"/>
    <s v="NaN"/>
    <n v="1"/>
    <d v="2025-06-16T20:28:45"/>
    <s v="PJR_CODEHAUS"/>
  </r>
  <r>
    <x v="334"/>
    <x v="0"/>
    <n v="157"/>
    <x v="669"/>
    <x v="334"/>
    <n v="43"/>
    <n v="43"/>
    <n v="42"/>
    <n v="1"/>
    <n v="0"/>
    <n v="43"/>
    <n v="24"/>
    <n v="19"/>
    <n v="0.223"/>
    <n v="0"/>
    <n v="0"/>
    <n v="9.5000000000000001E-2"/>
    <n v="0.223"/>
    <n v="0.23799999999999999"/>
    <n v="0.42599999999999999"/>
    <n v="1"/>
    <n v="1"/>
    <n v="200"/>
    <s v="Scale-up"/>
    <n v="10.526"/>
    <n v="0.21299999999999999"/>
    <n v="0"/>
    <n v="0"/>
    <n v="0.34599999999999997"/>
    <d v="2025-06-16T20:29:02"/>
    <s v="PJR_CODEHAUS"/>
  </r>
  <r>
    <x v="334"/>
    <x v="1"/>
    <n v="0"/>
    <x v="670"/>
    <x v="334"/>
    <s v=" "/>
    <s v=" "/>
    <n v="1"/>
    <n v="1"/>
    <n v="1"/>
    <s v="N/A"/>
    <n v="2"/>
    <n v="0"/>
    <s v="NaN"/>
    <s v="NaN"/>
    <n v="0"/>
    <s v="NaN"/>
    <n v="0"/>
    <s v="NaN"/>
    <s v="NaN"/>
    <s v="NaN"/>
    <s v="NaN"/>
    <s v="NaN"/>
    <s v="Scale-up"/>
    <s v="NaN"/>
    <s v="NaN"/>
    <s v="NaN"/>
    <n v="0"/>
    <s v="NaN"/>
    <d v="2025-06-16T20:29:02"/>
    <s v="PJR_CODEHAUS"/>
  </r>
  <r>
    <x v="335"/>
    <x v="0"/>
    <n v="2468"/>
    <x v="671"/>
    <x v="335"/>
    <n v="809"/>
    <n v="809"/>
    <n v="248"/>
    <n v="561"/>
    <n v="115"/>
    <n v="694"/>
    <n v="548"/>
    <n v="146"/>
    <n v="0.113"/>
    <n v="0.23100000000000001"/>
    <n v="5.3999999999999999E-2"/>
    <n v="0.23300000000000001"/>
    <n v="0.28999999999999998"/>
    <n v="0.28999999999999998"/>
    <n v="0.80300000000000005"/>
    <n v="0.32800000000000001"/>
    <n v="0.84299999999999997"/>
    <n v="626.60900000000004"/>
    <s v="Scale-up"/>
    <n v="4.2919999999999998"/>
    <n v="0.96299999999999997"/>
    <n v="0.998"/>
    <n v="0.98299999999999998"/>
    <n v="0.98799999999999999"/>
    <d v="2025-06-16T20:29:22"/>
    <s v="PJR_CODEHAUS"/>
  </r>
  <r>
    <x v="335"/>
    <x v="1"/>
    <n v="98"/>
    <x v="672"/>
    <x v="335"/>
    <s v=" "/>
    <s v=" "/>
    <n v="7"/>
    <n v="22"/>
    <n v="10"/>
    <s v="N/A"/>
    <n v="19"/>
    <n v="1"/>
    <n v="5.8999999999999997E-2"/>
    <n v="0.23799999999999999"/>
    <n v="0.10100000000000001"/>
    <n v="0.216"/>
    <s v="0.19599999999999998"/>
    <n v="0.16900000000000001"/>
    <n v="1.1020000000000001"/>
    <n v="0.19900000000000001"/>
    <n v="0.66"/>
    <n v="675.92600000000004"/>
    <s v="Catch-up"/>
    <n v="4.63"/>
    <n v="0.84899999999999998"/>
    <n v="0.86499999999999999"/>
    <n v="0.65"/>
    <n v="0.504"/>
    <d v="2025-06-16T20:29:27"/>
    <s v="PJR_CODEHAUS"/>
  </r>
  <r>
    <x v="336"/>
    <x v="0"/>
    <n v="1772"/>
    <x v="673"/>
    <x v="336"/>
    <n v="107"/>
    <n v="107"/>
    <n v="29"/>
    <n v="78"/>
    <n v="6"/>
    <n v="101"/>
    <n v="46"/>
    <n v="55"/>
    <n v="1.4E-2"/>
    <n v="4.9000000000000002E-2"/>
    <n v="7.0000000000000001E-3"/>
    <n v="3.6999999999999998E-2"/>
    <n v="5.6000000000000001E-2"/>
    <n v="5.8999999999999997E-2"/>
    <n v="0.66100000000000003"/>
    <n v="0.222"/>
    <n v="0.88900000000000001"/>
    <n v="1486.4860000000001"/>
    <s v="Scale-up"/>
    <n v="27.027000000000001"/>
    <n v="0.34599999999999997"/>
    <n v="0.38600000000000001"/>
    <n v="0.622"/>
    <n v="0.32"/>
    <d v="2025-06-16T20:29:46"/>
    <s v="PJR_CODEHAUS"/>
  </r>
  <r>
    <x v="336"/>
    <x v="1"/>
    <n v="68"/>
    <x v="674"/>
    <x v="336"/>
    <s v=" "/>
    <s v=" "/>
    <n v="2"/>
    <n v="3"/>
    <n v="1"/>
    <s v="N/A"/>
    <n v="1"/>
    <n v="3"/>
    <n v="4.4999999999999998E-2"/>
    <n v="0.03"/>
    <s v="NaN"/>
    <s v="NaN"/>
    <n v="7.4999999999999997E-2"/>
    <n v="5.3999999999999999E-2"/>
    <s v="NaN"/>
    <s v="NaN"/>
    <s v="NaN"/>
    <s v="NaN"/>
    <s v="Scale-up"/>
    <s v="NaN"/>
    <n v="1"/>
    <n v="0.91800000000000004"/>
    <s v="NaN"/>
    <s v="NaN"/>
    <d v="2025-06-16T20:29:46"/>
    <s v="PJR_CODEHAUS"/>
  </r>
  <r>
    <x v="337"/>
    <x v="0"/>
    <n v="3243"/>
    <x v="675"/>
    <x v="337"/>
    <n v="673"/>
    <n v="673"/>
    <n v="111"/>
    <n v="562"/>
    <n v="140"/>
    <n v="533"/>
    <n v="163"/>
    <n v="370"/>
    <n v="4.9000000000000002E-2"/>
    <n v="0.217"/>
    <n v="0.06"/>
    <n v="6.9000000000000006E-2"/>
    <n v="0.20599999999999999"/>
    <n v="0.20200000000000001"/>
    <n v="0.33500000000000002"/>
    <n v="0.184"/>
    <n v="0.77400000000000002"/>
    <n v="5362.3190000000004"/>
    <s v="Scale-up"/>
    <n v="14.493"/>
    <n v="0.90200000000000002"/>
    <n v="0.89500000000000002"/>
    <n v="0.84"/>
    <n v="0.73899999999999999"/>
    <d v="2025-06-16T20:30:07"/>
    <s v="PJR_CODEHAUS"/>
  </r>
  <r>
    <x v="337"/>
    <x v="1"/>
    <n v="0"/>
    <x v="676"/>
    <x v="337"/>
    <s v=" "/>
    <s v=" "/>
    <n v="1"/>
    <n v="1"/>
    <n v="1"/>
    <s v="N/A"/>
    <n v="1"/>
    <n v="0"/>
    <s v="NaN"/>
    <s v="NaN"/>
    <s v="NaN"/>
    <s v="NaN"/>
    <n v="0"/>
    <s v="NaN"/>
    <s v="NaN"/>
    <s v="NaN"/>
    <s v="NaN"/>
    <s v="NaN"/>
    <s v="Scale-up"/>
    <s v="NaN"/>
    <s v="NaN"/>
    <s v="NaN"/>
    <s v="NaN"/>
    <s v="NaN"/>
    <d v="2025-06-16T20:30:07"/>
    <s v="PJR_CODEHAUS"/>
  </r>
  <r>
    <x v="338"/>
    <x v="0"/>
    <n v="3360"/>
    <x v="677"/>
    <x v="338"/>
    <n v="1921"/>
    <n v="1921"/>
    <n v="212"/>
    <n v="1709"/>
    <n v="133"/>
    <n v="1788"/>
    <n v="1295"/>
    <n v="493"/>
    <n v="6.7000000000000004E-2"/>
    <n v="0.52700000000000002"/>
    <n v="4.1000000000000002E-2"/>
    <n v="0.442"/>
    <n v="0.55300000000000005"/>
    <n v="0.55100000000000005"/>
    <n v="0.79900000000000004"/>
    <n v="0.113"/>
    <n v="0.93100000000000005"/>
    <n v="1115.385"/>
    <s v="Scale-up"/>
    <n v="2.262"/>
    <n v="0.82"/>
    <n v="0.90400000000000003"/>
    <n v="0.92600000000000005"/>
    <n v="0.872"/>
    <d v="2025-06-16T20:30:28"/>
    <s v="PJR_CODEHAUS"/>
  </r>
  <r>
    <x v="338"/>
    <x v="1"/>
    <n v="49"/>
    <x v="678"/>
    <x v="338"/>
    <s v=" "/>
    <s v=" "/>
    <n v="1"/>
    <n v="10"/>
    <n v="1"/>
    <s v="N/A"/>
    <n v="3"/>
    <n v="6"/>
    <s v="NaN"/>
    <n v="0.35199999999999998"/>
    <s v="NaN"/>
    <s v="NaN"/>
    <n v="0"/>
    <n v="0.2"/>
    <s v="NaN"/>
    <s v="NaN"/>
    <s v="NaN"/>
    <s v="NaN"/>
    <s v="Scale-up"/>
    <s v="NaN"/>
    <s v="NaN"/>
    <n v="0.85099999999999998"/>
    <s v="NaN"/>
    <s v="NaN"/>
    <d v="2025-06-16T20:30:28"/>
    <s v="PJR_CODEHAUS"/>
  </r>
  <r>
    <x v="339"/>
    <x v="0"/>
    <n v="1318"/>
    <x v="679"/>
    <x v="339"/>
    <n v="644"/>
    <n v="644"/>
    <n v="138"/>
    <n v="506"/>
    <n v="19"/>
    <n v="625"/>
    <n v="489"/>
    <n v="136"/>
    <n v="0.1"/>
    <n v="0.40400000000000003"/>
    <n v="1.4999999999999999E-2"/>
    <n v="0.38900000000000001"/>
    <n v="0.48899999999999999"/>
    <n v="0.47899999999999998"/>
    <n v="0.79600000000000004"/>
    <n v="0.19800000000000001"/>
    <n v="0.97"/>
    <n v="349.61399999999998"/>
    <s v="Scale-up"/>
    <n v="2.5710000000000002"/>
    <n v="0.96"/>
    <n v="0.99299999999999999"/>
    <n v="0.97099999999999997"/>
    <n v="0.995"/>
    <d v="2025-06-16T20:30:48"/>
    <s v="PJR_CODEHAUS"/>
  </r>
  <r>
    <x v="339"/>
    <x v="1"/>
    <n v="96"/>
    <x v="680"/>
    <x v="339"/>
    <s v=" "/>
    <s v=" "/>
    <n v="2"/>
    <n v="16"/>
    <n v="2"/>
    <s v="N/A"/>
    <n v="16"/>
    <n v="-1"/>
    <n v="0.33300000000000002"/>
    <n v="0.627"/>
    <n v="1.4E-2"/>
    <n v="1.3759999999999999"/>
    <n v="0.94599999999999995"/>
    <n v="0.16"/>
    <n v="1.4550000000000001"/>
    <n v="0.34699999999999998"/>
    <n v="0.98499999999999999"/>
    <n v="98.837000000000003"/>
    <s v="Catch-up"/>
    <n v="0.72699999999999998"/>
    <n v="1"/>
    <n v="0.88600000000000001"/>
    <n v="1"/>
    <n v="0.86799999999999999"/>
    <d v="2025-06-16T20:30:52"/>
    <s v="PJR_CODEHAUS"/>
  </r>
  <r>
    <x v="340"/>
    <x v="0"/>
    <n v="2192"/>
    <x v="681"/>
    <x v="340"/>
    <n v="2618"/>
    <n v="2618"/>
    <n v="938"/>
    <n v="1680"/>
    <n v="372"/>
    <n v="2246"/>
    <n v="1715"/>
    <n v="531"/>
    <n v="0.52"/>
    <n v="1.0760000000000001"/>
    <n v="0.24299999999999999"/>
    <n v="1.087"/>
    <n v="1.353"/>
    <n v="1.351"/>
    <n v="0.80300000000000005"/>
    <n v="0.32600000000000001"/>
    <n v="0.84799999999999998"/>
    <n v="488.5"/>
    <s v="Scale-up"/>
    <n v="0.92"/>
    <n v="0.94599999999999995"/>
    <n v="0.97299999999999998"/>
    <n v="0.95599999999999996"/>
    <n v="0.96399999999999997"/>
    <d v="2025-06-16T20:31:14"/>
    <s v="PJR_CODEHAUS"/>
  </r>
  <r>
    <x v="340"/>
    <x v="1"/>
    <n v="98"/>
    <x v="682"/>
    <x v="340"/>
    <s v=" "/>
    <s v=" "/>
    <n v="87"/>
    <n v="93"/>
    <n v="9"/>
    <s v="N/A"/>
    <n v="150"/>
    <n v="20"/>
    <n v="1.0589999999999999"/>
    <n v="0.93100000000000005"/>
    <n v="0.14299999999999999"/>
    <n v="1.6779999999999999"/>
    <n v="1.847"/>
    <n v="1.8740000000000001"/>
    <n v="0.90900000000000003"/>
    <n v="0.53200000000000003"/>
    <n v="0.92800000000000005"/>
    <n v="316.44799999999998"/>
    <s v="Scale-up"/>
    <n v="0.59599999999999997"/>
    <n v="0.91600000000000004"/>
    <n v="0.98299999999999998"/>
    <n v="0.94"/>
    <n v="0.89800000000000002"/>
    <d v="2025-06-16T20:31:18"/>
    <s v="PJR_CODEHAUS"/>
  </r>
  <r>
    <x v="341"/>
    <x v="0"/>
    <n v="2183"/>
    <x v="683"/>
    <x v="341"/>
    <n v="376"/>
    <n v="376"/>
    <n v="86"/>
    <n v="290"/>
    <n v="66"/>
    <n v="310"/>
    <n v="203"/>
    <n v="107"/>
    <n v="5.7000000000000002E-2"/>
    <n v="0.22700000000000001"/>
    <n v="5.5E-2"/>
    <n v="0.17299999999999999"/>
    <n v="0.22900000000000001"/>
    <n v="0.22800000000000001"/>
    <n v="0.755"/>
    <n v="0.20100000000000001"/>
    <n v="0.80600000000000005"/>
    <n v="618.49699999999996"/>
    <s v="Scale-up"/>
    <n v="5.78"/>
    <n v="0.93700000000000006"/>
    <n v="0.98599999999999999"/>
    <n v="0.98499999999999999"/>
    <n v="0.97499999999999998"/>
    <d v="2025-06-16T20:31:38"/>
    <s v="PJR_CODEHAUS"/>
  </r>
  <r>
    <x v="341"/>
    <x v="1"/>
    <n v="87"/>
    <x v="684"/>
    <x v="341"/>
    <s v=" "/>
    <s v=" "/>
    <n v="2"/>
    <n v="11"/>
    <n v="1"/>
    <s v="N/A"/>
    <n v="1"/>
    <n v="11"/>
    <n v="1.7999999999999999E-2"/>
    <n v="9.8000000000000004E-2"/>
    <s v="NaN"/>
    <s v="NaN"/>
    <n v="0.11600000000000001"/>
    <n v="0.105"/>
    <s v="NaN"/>
    <s v="NaN"/>
    <s v="NaN"/>
    <s v="NaN"/>
    <s v="Scale-up"/>
    <s v="NaN"/>
    <n v="1"/>
    <n v="0.95799999999999996"/>
    <s v="NaN"/>
    <s v="NaN"/>
    <d v="2025-06-16T20:31:38"/>
    <s v="PJR_CODEHAUS"/>
  </r>
  <r>
    <x v="342"/>
    <x v="0"/>
    <n v="2194"/>
    <x v="685"/>
    <x v="342"/>
    <n v="4394"/>
    <n v="4394"/>
    <n v="735"/>
    <n v="3659"/>
    <n v="1262"/>
    <n v="3132"/>
    <n v="2541"/>
    <n v="591"/>
    <n v="0.308"/>
    <n v="1.7889999999999999"/>
    <n v="0.67800000000000005"/>
    <n v="1.196"/>
    <n v="1.419"/>
    <n v="1.4239999999999999"/>
    <n v="0.84299999999999997"/>
    <n v="0.14699999999999999"/>
    <n v="0.67700000000000005"/>
    <n v="494.14699999999999"/>
    <s v="Scale-up"/>
    <n v="0.83599999999999997"/>
    <n v="0.99299999999999999"/>
    <n v="0.99299999999999999"/>
    <n v="0.99"/>
    <n v="0.99099999999999999"/>
    <d v="2025-06-16T20:32:00"/>
    <s v="PJR_CODEHAUS"/>
  </r>
  <r>
    <x v="342"/>
    <x v="1"/>
    <n v="99"/>
    <x v="686"/>
    <x v="342"/>
    <s v=" "/>
    <s v=" "/>
    <n v="50"/>
    <n v="210"/>
    <n v="14"/>
    <s v="N/A"/>
    <n v="167"/>
    <n v="78"/>
    <n v="0.48599999999999999"/>
    <n v="2.08"/>
    <n v="0.152"/>
    <n v="1.3819999999999999"/>
    <s v="2.4139999999999997"/>
    <n v="2.4279999999999999"/>
    <n v="0.57199999999999995"/>
    <n v="0.189"/>
    <n v="0.94099999999999995"/>
    <n v="427.64100000000002"/>
    <s v="Scale-up"/>
    <n v="0.72399999999999998"/>
    <n v="0.95399999999999996"/>
    <n v="0.99099999999999999"/>
    <n v="0.89400000000000002"/>
    <n v="0.96399999999999997"/>
    <d v="2025-06-16T20:32:05"/>
    <s v="PJR_CODEHAUS"/>
  </r>
  <r>
    <x v="343"/>
    <x v="0"/>
    <n v="1044"/>
    <x v="687"/>
    <x v="343"/>
    <n v="393"/>
    <n v="393"/>
    <n v="122"/>
    <n v="271"/>
    <n v="25"/>
    <n v="368"/>
    <n v="244"/>
    <n v="124"/>
    <n v="0.11600000000000001"/>
    <n v="0.28599999999999998"/>
    <n v="2.5000000000000001E-2"/>
    <n v="0.253"/>
    <n v="0.377"/>
    <n v="0.371"/>
    <n v="0.67100000000000004"/>
    <n v="0.28899999999999998"/>
    <n v="0.93799999999999994"/>
    <n v="490.11900000000003"/>
    <s v="Scale-up"/>
    <n v="3.9529999999999998"/>
    <n v="0.91400000000000003"/>
    <n v="0.95"/>
    <n v="0.96199999999999997"/>
    <n v="0.91"/>
    <d v="2025-06-16T20:32:24"/>
    <s v="PJR_CODEHAUS"/>
  </r>
  <r>
    <x v="343"/>
    <x v="1"/>
    <n v="96"/>
    <x v="688"/>
    <x v="343"/>
    <s v=" "/>
    <s v=" "/>
    <n v="8"/>
    <n v="12"/>
    <n v="1"/>
    <s v="N/A"/>
    <n v="20"/>
    <n v="-1"/>
    <n v="6.8000000000000005E-2"/>
    <n v="0.126"/>
    <s v="NaN"/>
    <n v="0.153"/>
    <n v="0.19400000000000001"/>
    <n v="0.16300000000000001"/>
    <s v="NaN"/>
    <s v="NaN"/>
    <s v="NaN"/>
    <s v="NaN"/>
    <s v="Scale-up"/>
    <n v="6.5359999999999996"/>
    <n v="0.93"/>
    <n v="0.74"/>
    <s v="NaN"/>
    <n v="0.93100000000000005"/>
    <d v="2025-06-16T20:32:24"/>
    <s v="PJR_CODEHAUS"/>
  </r>
  <r>
    <x v="344"/>
    <x v="0"/>
    <n v="3435"/>
    <x v="689"/>
    <x v="344"/>
    <n v="1690"/>
    <n v="1690"/>
    <n v="300"/>
    <n v="1390"/>
    <n v="316"/>
    <n v="1374"/>
    <n v="1098"/>
    <n v="276"/>
    <n v="0.106"/>
    <n v="0.54100000000000004"/>
    <n v="0.13500000000000001"/>
    <n v="0.39900000000000002"/>
    <n v="0.51200000000000001"/>
    <n v="0.51500000000000001"/>
    <n v="0.77900000000000003"/>
    <n v="0.16400000000000001"/>
    <n v="0.79100000000000004"/>
    <n v="691.72900000000004"/>
    <s v="Scale-up"/>
    <n v="2.5059999999999998"/>
    <n v="0.98199999999999998"/>
    <n v="0.90700000000000003"/>
    <n v="0.97599999999999998"/>
    <n v="0.95299999999999996"/>
    <d v="2025-06-16T20:32:45"/>
    <s v="PJR_CODEHAUS"/>
  </r>
  <r>
    <x v="344"/>
    <x v="1"/>
    <n v="96"/>
    <x v="690"/>
    <x v="344"/>
    <s v=" "/>
    <s v=" "/>
    <n v="1"/>
    <n v="18"/>
    <n v="2"/>
    <s v="N/A"/>
    <n v="27"/>
    <n v="-11"/>
    <s v="NaN"/>
    <n v="0.21299999999999999"/>
    <n v="0.125"/>
    <n v="0.29199999999999998"/>
    <n v="8.7999999999999995E-2"/>
    <n v="0.191"/>
    <s v="NaN"/>
    <s v="NaN"/>
    <s v="NaN"/>
    <s v="NaN"/>
    <s v="Scale-up"/>
    <n v="3.4249999999999998"/>
    <s v="NaN"/>
    <n v="0.95399999999999996"/>
    <n v="1"/>
    <n v="0.85599999999999998"/>
    <d v="2025-06-16T20:32:45"/>
    <s v="PJR_CODEHAUS"/>
  </r>
  <r>
    <x v="345"/>
    <x v="0"/>
    <n v="1614"/>
    <x v="691"/>
    <x v="345"/>
    <n v="50"/>
    <n v="50"/>
    <n v="18"/>
    <n v="32"/>
    <n v="3"/>
    <n v="47"/>
    <n v="33"/>
    <n v="14"/>
    <n v="2.8000000000000001E-2"/>
    <n v="2.1000000000000001E-2"/>
    <n v="1.5"/>
    <n v="5.6000000000000001E-2"/>
    <n v="-1.4510000000000001"/>
    <n v="0.04"/>
    <n v="-3.9E-2"/>
    <n v="0.57099999999999995"/>
    <n v="-29.611999999999998"/>
    <n v="250"/>
    <s v="Scale-up"/>
    <n v="17.856999999999999"/>
    <n v="0.90500000000000003"/>
    <n v="0.46400000000000002"/>
    <n v="0.75"/>
    <n v="0.88300000000000001"/>
    <d v="2025-06-16T20:33:03"/>
    <s v="PJR_CODEHAUS"/>
  </r>
  <r>
    <x v="345"/>
    <x v="1"/>
    <n v="0"/>
    <x v="692"/>
    <x v="345"/>
    <s v=" "/>
    <s v=" "/>
    <n v="1"/>
    <n v="1"/>
    <n v="1"/>
    <s v="N/A"/>
    <n v="1"/>
    <n v="0"/>
    <s v="NaN"/>
    <s v="NaN"/>
    <s v="NaN"/>
    <s v="NaN"/>
    <n v="0"/>
    <s v="NaN"/>
    <s v="NaN"/>
    <s v="NaN"/>
    <s v="NaN"/>
    <s v="NaN"/>
    <s v="Scale-up"/>
    <s v="NaN"/>
    <s v="NaN"/>
    <s v="NaN"/>
    <s v="NaN"/>
    <s v="NaN"/>
    <d v="2025-06-16T20:33:03"/>
    <s v="PJR_CODEHAUS"/>
  </r>
  <r>
    <x v="346"/>
    <x v="0"/>
    <n v="1916"/>
    <x v="693"/>
    <x v="346"/>
    <n v="3263"/>
    <n v="3263"/>
    <n v="351"/>
    <n v="2912"/>
    <n v="694"/>
    <n v="2569"/>
    <n v="2242"/>
    <n v="327"/>
    <n v="0.20300000000000001"/>
    <n v="2.0179999999999998"/>
    <n v="0.436"/>
    <n v="1.5389999999999999"/>
    <n v="1.7849999999999999"/>
    <n v="1.6679999999999999"/>
    <n v="0.86199999999999999"/>
    <n v="9.0999999999999998E-2"/>
    <n v="0.80400000000000005"/>
    <n v="212.476"/>
    <s v="Scale-up"/>
    <n v="0.65"/>
    <n v="0.89400000000000002"/>
    <n v="0.878"/>
    <n v="0.86"/>
    <n v="0.872"/>
    <d v="2025-06-16T20:33:25"/>
    <s v="PJR_CODEHAUS"/>
  </r>
  <r>
    <x v="346"/>
    <x v="1"/>
    <n v="99"/>
    <x v="694"/>
    <x v="346"/>
    <s v=" "/>
    <s v=" "/>
    <n v="7"/>
    <n v="51"/>
    <n v="25"/>
    <s v="N/A"/>
    <n v="49"/>
    <n v="-17"/>
    <n v="5.1999999999999998E-2"/>
    <n v="0.496"/>
    <n v="0.22800000000000001"/>
    <n v="0.41799999999999998"/>
    <s v="0.32000000000000006"/>
    <n v="0.32900000000000001"/>
    <n v="1.306"/>
    <n v="9.5000000000000001E-2"/>
    <n v="0.58399999999999996"/>
    <n v="782.29700000000003"/>
    <s v="Catch-up"/>
    <n v="2.3919999999999999"/>
    <n v="0.86899999999999999"/>
    <n v="0.98"/>
    <n v="0.754"/>
    <n v="0.92200000000000004"/>
    <d v="2025-06-16T20:33:29"/>
    <s v="PJR_CODEHAUS"/>
  </r>
  <r>
    <x v="347"/>
    <x v="0"/>
    <n v="2754"/>
    <x v="695"/>
    <x v="347"/>
    <n v="456"/>
    <n v="456"/>
    <n v="117"/>
    <n v="339"/>
    <n v="44"/>
    <n v="412"/>
    <n v="121"/>
    <n v="291"/>
    <n v="9.0999999999999998E-2"/>
    <n v="0.20399999999999999"/>
    <n v="0.03"/>
    <n v="0.16400000000000001"/>
    <n v="0.26500000000000001"/>
    <n v="0.255"/>
    <n v="0.61899999999999999"/>
    <n v="0.308"/>
    <n v="0.89800000000000002"/>
    <n v="1774.39"/>
    <s v="Scale-up"/>
    <n v="6.0979999999999999"/>
    <n v="0.63100000000000001"/>
    <n v="0.72299999999999998"/>
    <n v="0.74199999999999999"/>
    <n v="0.73199999999999998"/>
    <d v="2025-06-16T20:33:47"/>
    <s v="PJR_CODEHAUS"/>
  </r>
  <r>
    <x v="347"/>
    <x v="1"/>
    <n v="0"/>
    <x v="696"/>
    <x v="347"/>
    <s v=" "/>
    <s v=" "/>
    <n v="1"/>
    <n v="1"/>
    <n v="1"/>
    <s v="N/A"/>
    <n v="1"/>
    <n v="0"/>
    <s v="NaN"/>
    <s v="NaN"/>
    <s v="NaN"/>
    <s v="NaN"/>
    <n v="0"/>
    <s v="NaN"/>
    <s v="NaN"/>
    <s v="NaN"/>
    <s v="NaN"/>
    <s v="NaN"/>
    <s v="Scale-up"/>
    <s v="NaN"/>
    <s v="NaN"/>
    <s v="NaN"/>
    <s v="NaN"/>
    <s v="NaN"/>
    <d v="2025-06-16T20:33:47"/>
    <s v="PJR_CODEHAUS"/>
  </r>
  <r>
    <x v="348"/>
    <x v="0"/>
    <n v="2625"/>
    <x v="697"/>
    <x v="348"/>
    <n v="1135"/>
    <n v="1135"/>
    <n v="111"/>
    <n v="1024"/>
    <n v="174"/>
    <n v="961"/>
    <n v="526"/>
    <n v="435"/>
    <n v="0.104"/>
    <n v="0.90400000000000003"/>
    <n v="0.20499999999999999"/>
    <n v="0.65500000000000003"/>
    <n v="0.80300000000000005"/>
    <n v="0.83399999999999996"/>
    <n v="0.81599999999999995"/>
    <n v="0.10299999999999999"/>
    <n v="0.79700000000000004"/>
    <n v="664.12199999999996"/>
    <s v="Scale-up"/>
    <n v="1.5269999999999999"/>
    <n v="0.95299999999999996"/>
    <n v="0.81"/>
    <n v="0.82"/>
    <n v="0.93100000000000005"/>
    <d v="2025-06-16T20:34:06"/>
    <s v="PJR_CODEHAUS"/>
  </r>
  <r>
    <x v="348"/>
    <x v="1"/>
    <n v="0"/>
    <x v="698"/>
    <x v="348"/>
    <s v=" "/>
    <s v=" "/>
    <n v="1"/>
    <n v="1"/>
    <n v="1"/>
    <s v="N/A"/>
    <n v="1"/>
    <n v="0"/>
    <s v="NaN"/>
    <s v="NaN"/>
    <s v="NaN"/>
    <s v="NaN"/>
    <n v="0"/>
    <s v="NaN"/>
    <s v="NaN"/>
    <s v="NaN"/>
    <s v="NaN"/>
    <s v="NaN"/>
    <s v="Scale-up"/>
    <s v="NaN"/>
    <s v="NaN"/>
    <s v="NaN"/>
    <s v="NaN"/>
    <s v="NaN"/>
    <d v="2025-06-16T20:34:06"/>
    <s v="PJR_CODEHAUS"/>
  </r>
  <r>
    <x v="349"/>
    <x v="0"/>
    <n v="3526"/>
    <x v="699"/>
    <x v="349"/>
    <n v="369"/>
    <n v="369"/>
    <n v="31"/>
    <n v="338"/>
    <n v="84"/>
    <n v="285"/>
    <n v="204"/>
    <n v="81"/>
    <n v="8.9999999999999993E-3"/>
    <n v="0.106"/>
    <n v="3.4000000000000002E-2"/>
    <n v="6.6000000000000003E-2"/>
    <n v="8.1000000000000003E-2"/>
    <n v="8.3000000000000004E-2"/>
    <n v="0.81499999999999995"/>
    <n v="7.8E-2"/>
    <n v="0.70399999999999996"/>
    <n v="1227.2729999999999"/>
    <s v="Scale-up"/>
    <n v="15.151999999999999"/>
    <n v="0.88900000000000001"/>
    <n v="0.97199999999999998"/>
    <n v="0.83399999999999996"/>
    <n v="0.95399999999999996"/>
    <d v="2025-06-16T20:34:32"/>
    <s v="PJR_CODEHAUS"/>
  </r>
  <r>
    <x v="349"/>
    <x v="1"/>
    <n v="95"/>
    <x v="700"/>
    <x v="349"/>
    <s v=" "/>
    <s v=" "/>
    <n v="1"/>
    <n v="5"/>
    <n v="1"/>
    <s v="N/A"/>
    <n v="4"/>
    <n v="3"/>
    <s v="NaN"/>
    <n v="3.9E-2"/>
    <s v="NaN"/>
    <n v="5.0999999999999997E-2"/>
    <n v="0"/>
    <n v="5.1999999999999998E-2"/>
    <s v="NaN"/>
    <s v="NaN"/>
    <s v="NaN"/>
    <s v="NaN"/>
    <s v="Scale-up"/>
    <n v="19.608000000000001"/>
    <s v="NaN"/>
    <n v="0.78600000000000003"/>
    <s v="NaN"/>
    <n v="0.84699999999999998"/>
    <d v="2025-06-16T20:34:32"/>
    <s v="PJR_CODEHAUS"/>
  </r>
  <r>
    <x v="350"/>
    <x v="0"/>
    <n v="1520"/>
    <x v="701"/>
    <x v="350"/>
    <n v="233"/>
    <n v="233"/>
    <n v="46"/>
    <n v="187"/>
    <n v="38"/>
    <n v="195"/>
    <n v="168"/>
    <n v="27"/>
    <n v="0.03"/>
    <n v="0.12"/>
    <n v="3.4000000000000002E-2"/>
    <n v="0.113"/>
    <n v="0.11600000000000001"/>
    <n v="0.127"/>
    <n v="0.97399999999999998"/>
    <n v="0.2"/>
    <n v="0.77300000000000002"/>
    <n v="238.93799999999999"/>
    <s v="Scale-up"/>
    <n v="8.85"/>
    <n v="0.95199999999999996"/>
    <n v="0.98299999999999998"/>
    <n v="0.95499999999999996"/>
    <n v="0.98399999999999999"/>
    <d v="2025-06-16T20:34:52"/>
    <s v="PJR_CODEHAUS"/>
  </r>
  <r>
    <x v="350"/>
    <x v="1"/>
    <n v="94"/>
    <x v="702"/>
    <x v="350"/>
    <s v=" "/>
    <s v=" "/>
    <n v="3"/>
    <n v="6"/>
    <n v="1"/>
    <s v="N/A"/>
    <n v="3"/>
    <n v="5"/>
    <n v="3.7999999999999999E-2"/>
    <n v="5.3999999999999999E-2"/>
    <s v="NaN"/>
    <n v="3.7999999999999999E-2"/>
    <n v="9.1999999999999998E-2"/>
    <n v="8.2000000000000003E-2"/>
    <s v="NaN"/>
    <s v="NaN"/>
    <s v="NaN"/>
    <s v="NaN"/>
    <s v="Scale-up"/>
    <n v="26.315999999999999"/>
    <n v="0.999"/>
    <n v="0.94799999999999995"/>
    <s v="NaN"/>
    <n v="0.80300000000000005"/>
    <d v="2025-06-16T20:34:52"/>
    <s v="PJR_CODEHAUS"/>
  </r>
  <r>
    <x v="351"/>
    <x v="0"/>
    <n v="1412"/>
    <x v="703"/>
    <x v="351"/>
    <n v="388"/>
    <n v="388"/>
    <n v="137"/>
    <n v="251"/>
    <n v="111"/>
    <n v="277"/>
    <n v="222"/>
    <n v="55"/>
    <n v="9.2999999999999999E-2"/>
    <n v="0.17299999999999999"/>
    <n v="9.1999999999999998E-2"/>
    <n v="0.13800000000000001"/>
    <n v="0.17399999999999999"/>
    <n v="0.16200000000000001"/>
    <n v="0.79300000000000004"/>
    <n v="0.35"/>
    <n v="0.65400000000000003"/>
    <n v="398.55099999999999"/>
    <s v="Scale-up"/>
    <n v="7.2460000000000004"/>
    <n v="0.78600000000000003"/>
    <n v="0.98199999999999998"/>
    <n v="0.94399999999999995"/>
    <n v="0.94899999999999995"/>
    <d v="2025-06-16T20:35:12"/>
    <s v="PJR_CODEHAUS"/>
  </r>
  <r>
    <x v="351"/>
    <x v="1"/>
    <n v="99"/>
    <x v="704"/>
    <x v="351"/>
    <s v=" "/>
    <s v=" "/>
    <n v="3"/>
    <n v="9"/>
    <n v="3"/>
    <s v="N/A"/>
    <n v="10"/>
    <n v="-2"/>
    <n v="0.04"/>
    <n v="0.08"/>
    <s v="NaN"/>
    <n v="0.17299999999999999"/>
    <n v="0.12"/>
    <n v="6.6000000000000003E-2"/>
    <s v="NaN"/>
    <s v="NaN"/>
    <s v="NaN"/>
    <s v="NaN"/>
    <s v="Scale-up"/>
    <n v="5.78"/>
    <n v="0.995"/>
    <n v="0.92600000000000005"/>
    <s v="NaN"/>
    <n v="0.74399999999999999"/>
    <d v="2025-06-16T20:35:12"/>
    <s v="PJR_CODEHAUS"/>
  </r>
  <r>
    <x v="352"/>
    <x v="0"/>
    <n v="3559"/>
    <x v="705"/>
    <x v="352"/>
    <n v="682"/>
    <n v="682"/>
    <n v="106"/>
    <n v="576"/>
    <n v="223"/>
    <n v="459"/>
    <n v="423"/>
    <n v="36"/>
    <n v="3.3000000000000002E-2"/>
    <n v="0.17199999999999999"/>
    <n v="7.1999999999999995E-2"/>
    <n v="0.11799999999999999"/>
    <n v="0.13300000000000001"/>
    <n v="0.126"/>
    <n v="0.88700000000000001"/>
    <n v="0.161"/>
    <n v="0.64900000000000002"/>
    <n v="305.08499999999998"/>
    <s v="Scale-up"/>
    <n v="8.4749999999999996"/>
    <n v="0.84199999999999997"/>
    <n v="0.96499999999999997"/>
    <n v="0.97899999999999998"/>
    <n v="0.94899999999999995"/>
    <d v="2025-06-16T20:35:31"/>
    <s v="PJR_CODEHAUS"/>
  </r>
  <r>
    <x v="352"/>
    <x v="1"/>
    <n v="90"/>
    <x v="706"/>
    <x v="352"/>
    <s v=" "/>
    <s v=" "/>
    <n v="1"/>
    <n v="5"/>
    <n v="4"/>
    <s v="N/A"/>
    <n v="10"/>
    <n v="-8"/>
    <s v="NaN"/>
    <n v="0.04"/>
    <n v="8.8999999999999996E-2"/>
    <n v="8.6999999999999994E-2"/>
    <n v="-4.8999999999999898E-2"/>
    <n v="2.5000000000000001E-2"/>
    <s v="NaN"/>
    <s v="NaN"/>
    <s v="NaN"/>
    <s v="NaN"/>
    <s v="Scale-up"/>
    <n v="11.494"/>
    <s v="NaN"/>
    <n v="0.76100000000000001"/>
    <n v="0.8"/>
    <n v="0.81699999999999995"/>
    <d v="2025-06-16T20:35:31"/>
    <s v="PJR_CODEHAUS"/>
  </r>
  <r>
    <x v="353"/>
    <x v="0"/>
    <n v="2831"/>
    <x v="707"/>
    <x v="353"/>
    <n v="214"/>
    <n v="214"/>
    <n v="47"/>
    <n v="167"/>
    <n v="34"/>
    <n v="180"/>
    <n v="150"/>
    <n v="30"/>
    <n v="0.02"/>
    <n v="9.6000000000000002E-2"/>
    <n v="2.3E-2"/>
    <n v="0.1"/>
    <n v="9.2999999999999999E-2"/>
    <n v="9.2999999999999999E-2"/>
    <n v="1.075"/>
    <n v="0.17199999999999999"/>
    <n v="0.80200000000000005"/>
    <n v="300"/>
    <s v="Catch-up"/>
    <n v="10"/>
    <n v="0.68899999999999995"/>
    <n v="0.76900000000000002"/>
    <n v="0.79800000000000004"/>
    <n v="0.86199999999999999"/>
    <d v="2025-06-16T20:35:49"/>
    <s v="PJR_CODEHAUS"/>
  </r>
  <r>
    <x v="353"/>
    <x v="1"/>
    <n v="0"/>
    <x v="708"/>
    <x v="353"/>
    <s v=" "/>
    <s v=" "/>
    <n v="1"/>
    <n v="1"/>
    <n v="1"/>
    <s v="N/A"/>
    <n v="1"/>
    <n v="1"/>
    <s v="NaN"/>
    <s v="NaN"/>
    <s v="NaN"/>
    <s v="NaN"/>
    <n v="0"/>
    <n v="1"/>
    <s v="NaN"/>
    <s v="NaN"/>
    <s v="NaN"/>
    <s v="NaN"/>
    <s v="Catch-up"/>
    <s v="NaN"/>
    <s v="NaN"/>
    <s v="NaN"/>
    <s v="NaN"/>
    <s v="NaN"/>
    <d v="2025-06-16T20:35:49"/>
    <s v="PJR_CODEHAUS"/>
  </r>
  <r>
    <x v="354"/>
    <x v="0"/>
    <n v="1999"/>
    <x v="709"/>
    <x v="354"/>
    <n v="101"/>
    <n v="101"/>
    <n v="34"/>
    <n v="67"/>
    <n v="5"/>
    <n v="96"/>
    <n v="81"/>
    <n v="15"/>
    <n v="5.8000000000000003E-2"/>
    <n v="5.0999999999999997E-2"/>
    <n v="4.0000000000000001E-3"/>
    <n v="0.191"/>
    <n v="0.105"/>
    <n v="8.5999999999999993E-2"/>
    <n v="1.819"/>
    <n v="0.53200000000000003"/>
    <n v="0.96299999999999997"/>
    <n v="78.534000000000006"/>
    <s v="Catch-up"/>
    <n v="5.2359999999999998"/>
    <n v="0.94499999999999995"/>
    <n v="0.5"/>
    <n v="0.76300000000000001"/>
    <n v="0.95499999999999996"/>
    <d v="2025-06-16T20:36:06"/>
    <s v="PJR_CODEHAUS"/>
  </r>
  <r>
    <x v="354"/>
    <x v="1"/>
    <n v="0"/>
    <x v="710"/>
    <x v="354"/>
    <s v=" "/>
    <s v=" "/>
    <n v="1"/>
    <n v="1"/>
    <n v="1"/>
    <s v="N/A"/>
    <n v="1"/>
    <n v="0"/>
    <s v="NaN"/>
    <s v="NaN"/>
    <s v="NaN"/>
    <s v="NaN"/>
    <n v="0"/>
    <s v="NaN"/>
    <s v="NaN"/>
    <s v="NaN"/>
    <s v="NaN"/>
    <s v="NaN"/>
    <s v="Catch-up"/>
    <s v="NaN"/>
    <s v="NaN"/>
    <s v="NaN"/>
    <s v="NaN"/>
    <s v="NaN"/>
    <d v="2025-06-16T20:36:06"/>
    <s v="PJR_CODEHAUS"/>
  </r>
  <r>
    <x v="355"/>
    <x v="0"/>
    <n v="3396"/>
    <x v="711"/>
    <x v="355"/>
    <n v="1026"/>
    <n v="1026"/>
    <n v="111"/>
    <n v="915"/>
    <n v="301"/>
    <n v="725"/>
    <n v="570"/>
    <n v="155"/>
    <n v="3.6999999999999998E-2"/>
    <n v="0.27300000000000002"/>
    <n v="9.8000000000000004E-2"/>
    <n v="0.17299999999999999"/>
    <n v="0.21199999999999999"/>
    <n v="0.20899999999999999"/>
    <n v="0.81599999999999995"/>
    <n v="0.11899999999999999"/>
    <n v="0.68400000000000005"/>
    <n v="895.95399999999995"/>
    <s v="Scale-up"/>
    <n v="5.78"/>
    <n v="0.98899999999999999"/>
    <n v="0.98099999999999998"/>
    <n v="0.90800000000000003"/>
    <n v="0.97299999999999998"/>
    <d v="2025-06-16T20:36:26"/>
    <s v="PJR_CODEHAUS"/>
  </r>
  <r>
    <x v="355"/>
    <x v="1"/>
    <n v="98"/>
    <x v="712"/>
    <x v="355"/>
    <s v=" "/>
    <s v=" "/>
    <n v="1"/>
    <n v="15"/>
    <n v="2"/>
    <s v="N/A"/>
    <n v="4"/>
    <n v="8"/>
    <s v="NaN"/>
    <n v="0.121"/>
    <n v="1.7999999999999999E-2"/>
    <n v="3.1E-2"/>
    <n v="0.10299999999999999"/>
    <n v="0.10199999999999999"/>
    <s v="NaN"/>
    <s v="NaN"/>
    <s v="NaN"/>
    <s v="NaN"/>
    <s v="Scale-up"/>
    <n v="32.258000000000003"/>
    <s v="NaN"/>
    <n v="0.96199999999999997"/>
    <n v="1"/>
    <n v="0.879"/>
    <d v="2025-06-16T20:36:26"/>
    <s v="PJR_CODEHAUS"/>
  </r>
  <r>
    <x v="356"/>
    <x v="0"/>
    <n v="316"/>
    <x v="713"/>
    <x v="356"/>
    <n v="67"/>
    <n v="67"/>
    <n v="37"/>
    <n v="30"/>
    <n v="6"/>
    <n v="61"/>
    <n v="43"/>
    <n v="18"/>
    <n v="0.10299999999999999"/>
    <n v="0.20100000000000001"/>
    <n v="1.7000000000000001E-2"/>
    <n v="0.182"/>
    <n v="0.28699999999999998"/>
    <n v="0.16800000000000001"/>
    <n v="0.63400000000000001"/>
    <n v="0.33900000000000002"/>
    <n v="0.94399999999999995"/>
    <n v="98.900999999999996"/>
    <s v="Scale-up"/>
    <n v="5.4950000000000001"/>
    <n v="0.93899999999999995"/>
    <n v="0.66500000000000004"/>
    <n v="0.79900000000000004"/>
    <n v="0.71899999999999997"/>
    <d v="2025-06-16T20:36:45"/>
    <s v="PJR_CODEHAUS"/>
  </r>
  <r>
    <x v="356"/>
    <x v="1"/>
    <n v="62"/>
    <x v="714"/>
    <x v="356"/>
    <s v=" "/>
    <s v=" "/>
    <n v="11"/>
    <n v="26"/>
    <n v="4"/>
    <s v="N/A"/>
    <n v="32"/>
    <n v="0"/>
    <n v="0.255"/>
    <n v="0.50600000000000001"/>
    <n v="6.2E-2"/>
    <n v="0.65300000000000002"/>
    <s v="0.6990000000000001"/>
    <n v="0.623"/>
    <n v="0.93400000000000005"/>
    <n v="0.33500000000000002"/>
    <n v="0.91900000000000004"/>
    <n v="27.565000000000001"/>
    <s v="Start-up"/>
    <n v="1.5309999999999999"/>
    <n v="0.78500000000000003"/>
    <n v="0.83699999999999997"/>
    <n v="0.81499999999999995"/>
    <n v="0.81"/>
    <d v="2025-06-16T20:36:50"/>
    <s v="PJR_CODEHAUS"/>
  </r>
  <r>
    <x v="357"/>
    <x v="0"/>
    <n v="2411"/>
    <x v="715"/>
    <x v="357"/>
    <n v="56"/>
    <n v="56"/>
    <n v="23"/>
    <n v="33"/>
    <n v="3"/>
    <n v="53"/>
    <n v="51"/>
    <n v="2"/>
    <n v="6.0000000000000001E-3"/>
    <n v="0.01"/>
    <n v="0"/>
    <n v="1.4999999999999999E-2"/>
    <n v="1.6E-2"/>
    <n v="1.4999999999999999E-2"/>
    <n v="0.93799999999999994"/>
    <n v="0.375"/>
    <n v="1"/>
    <n v="133.333"/>
    <s v="Scale-up"/>
    <n v="66.667000000000002"/>
    <n v="0.90500000000000003"/>
    <n v="0.89500000000000002"/>
    <n v="0"/>
    <n v="0.87"/>
    <d v="2025-06-16T20:37:08"/>
    <s v="PJR_CODEHAUS"/>
  </r>
  <r>
    <x v="357"/>
    <x v="1"/>
    <n v="40"/>
    <x v="716"/>
    <x v="357"/>
    <s v=" "/>
    <s v=" "/>
    <n v="9"/>
    <n v="14"/>
    <n v="1"/>
    <s v="N/A"/>
    <n v="23"/>
    <n v="-1"/>
    <n v="0.15"/>
    <n v="0.189"/>
    <s v="NaN"/>
    <n v="0.33800000000000002"/>
    <s v="0.33899999999999997"/>
    <n v="0.33800000000000002"/>
    <s v="NaN"/>
    <s v="NaN"/>
    <s v="NaN"/>
    <s v="NaN"/>
    <s v="Scale-up"/>
    <n v="2.9590000000000001"/>
    <n v="0.3"/>
    <n v="0.24399999999999999"/>
    <s v="NaN"/>
    <n v="0.26600000000000001"/>
    <d v="2025-06-16T20:37:08"/>
    <s v="PJR_CODEHAUS"/>
  </r>
  <r>
    <x v="358"/>
    <x v="0"/>
    <n v="2068"/>
    <x v="717"/>
    <x v="358"/>
    <n v="32"/>
    <n v="32"/>
    <n v="9"/>
    <n v="23"/>
    <n v="0"/>
    <n v="32"/>
    <n v="9"/>
    <n v="23"/>
    <n v="3.0000000000000001E-3"/>
    <n v="1.4999999999999999E-2"/>
    <n v="0"/>
    <n v="6.0000000000000001E-3"/>
    <n v="1.7999999999999999E-2"/>
    <n v="1.6E-2"/>
    <n v="0.33300000000000002"/>
    <n v="0.16700000000000001"/>
    <n v="1"/>
    <n v="3833.3330000000001"/>
    <s v="Scale-up"/>
    <n v="166.667"/>
    <n v="0.52800000000000002"/>
    <n v="0.83799999999999997"/>
    <n v="0"/>
    <n v="0.85"/>
    <d v="2025-06-16T20:37:25"/>
    <s v="PJR_CODEHAUS"/>
  </r>
  <r>
    <x v="358"/>
    <x v="1"/>
    <n v="0"/>
    <x v="718"/>
    <x v="358"/>
    <s v=" "/>
    <s v=" "/>
    <n v="1"/>
    <n v="1"/>
    <n v="1"/>
    <s v="N/A"/>
    <n v="1"/>
    <n v="0"/>
    <s v="NaN"/>
    <s v="NaN"/>
    <n v="0"/>
    <s v="NaN"/>
    <n v="0"/>
    <s v="NaN"/>
    <s v="NaN"/>
    <s v="NaN"/>
    <s v="NaN"/>
    <s v="NaN"/>
    <s v="Scale-up"/>
    <s v="NaN"/>
    <s v="NaN"/>
    <s v="NaN"/>
    <n v="0"/>
    <s v="NaN"/>
    <d v="2025-06-16T20:37:25"/>
    <s v="PJR_CODEHAUS"/>
  </r>
  <r>
    <x v="359"/>
    <x v="0"/>
    <n v="1725"/>
    <x v="719"/>
    <x v="359"/>
    <n v="383"/>
    <n v="383"/>
    <n v="177"/>
    <n v="206"/>
    <n v="34"/>
    <n v="349"/>
    <n v="260"/>
    <n v="89"/>
    <n v="0.187"/>
    <n v="0.13300000000000001"/>
    <n v="0.114"/>
    <n v="0.68"/>
    <n v="0.20599999999999999"/>
    <n v="0.26300000000000001"/>
    <n v="3.3010000000000002"/>
    <n v="0.58399999999999996"/>
    <n v="0.64400000000000002"/>
    <n v="130.88200000000001"/>
    <s v="Catch-up"/>
    <n v="1.4710000000000001"/>
    <n v="0.54100000000000004"/>
    <n v="0.72899999999999998"/>
    <n v="0.93400000000000005"/>
    <n v="0.90900000000000003"/>
    <d v="2025-06-16T20:37:44"/>
    <s v="PJR_CODEHAUS"/>
  </r>
  <r>
    <x v="359"/>
    <x v="1"/>
    <n v="99"/>
    <x v="720"/>
    <x v="359"/>
    <s v=" "/>
    <s v=" "/>
    <n v="27"/>
    <n v="57"/>
    <n v="14"/>
    <s v="N/A"/>
    <n v="80"/>
    <n v="-11"/>
    <n v="0.27200000000000002"/>
    <n v="0.59399999999999997"/>
    <n v="0.16200000000000001"/>
    <n v="0.65400000000000003"/>
    <n v="0.70399999999999996"/>
    <n v="0.69199999999999995"/>
    <n v="0.92900000000000005"/>
    <n v="0.314"/>
    <n v="0.81299999999999994"/>
    <n v="136.08600000000001"/>
    <s v="Scale-up"/>
    <n v="1.5289999999999999"/>
    <n v="0.85699999999999998"/>
    <n v="0.95899999999999996"/>
    <n v="0.89300000000000002"/>
    <n v="0.871"/>
    <d v="2025-06-16T20:37:49"/>
    <s v="PJR_CODEHAUS"/>
  </r>
  <r>
    <x v="360"/>
    <x v="0"/>
    <n v="1135"/>
    <x v="721"/>
    <x v="360"/>
    <n v="185"/>
    <n v="185"/>
    <n v="32"/>
    <n v="153"/>
    <n v="59"/>
    <n v="126"/>
    <n v="115"/>
    <n v="11"/>
    <n v="3.4000000000000002E-2"/>
    <n v="0.17399999999999999"/>
    <n v="7.0000000000000007E-2"/>
    <n v="0.13600000000000001"/>
    <n v="0.13800000000000001"/>
    <n v="0.14000000000000001"/>
    <n v="0.98599999999999999"/>
    <n v="0.16300000000000001"/>
    <n v="0.66300000000000003"/>
    <n v="80.882000000000005"/>
    <s v="Scale-up"/>
    <n v="7.3529999999999998"/>
    <n v="0.71699999999999997"/>
    <n v="0.92600000000000005"/>
    <n v="0.91600000000000004"/>
    <n v="0.92500000000000004"/>
    <d v="2025-06-16T20:38:08"/>
    <s v="PJR_CODEHAUS"/>
  </r>
  <r>
    <x v="360"/>
    <x v="1"/>
    <n v="24"/>
    <x v="722"/>
    <x v="360"/>
    <s v=" "/>
    <s v=" "/>
    <n v="1"/>
    <n v="2"/>
    <n v="1"/>
    <s v="N/A"/>
    <n v="1"/>
    <n v="-1"/>
    <s v="NaN"/>
    <n v="0.33300000000000002"/>
    <s v="NaN"/>
    <s v="NaN"/>
    <n v="0"/>
    <n v="-1.7000000000000001E-2"/>
    <s v="NaN"/>
    <s v="NaN"/>
    <s v="NaN"/>
    <s v="NaN"/>
    <s v="Scale-up"/>
    <s v="NaN"/>
    <s v="NaN"/>
    <n v="1"/>
    <s v="NaN"/>
    <s v="NaN"/>
    <d v="2025-06-16T20:38:08"/>
    <s v="PJR_CODEHAUS"/>
  </r>
  <r>
    <x v="361"/>
    <x v="0"/>
    <n v="2238"/>
    <x v="723"/>
    <x v="361"/>
    <n v="47"/>
    <n v="47"/>
    <n v="12"/>
    <n v="35"/>
    <n v="10"/>
    <n v="37"/>
    <n v="22"/>
    <n v="15"/>
    <n v="6.0000000000000001E-3"/>
    <n v="1.4999999999999999E-2"/>
    <n v="7.0000000000000001E-3"/>
    <n v="0.01"/>
    <n v="1.4E-2"/>
    <n v="1.6E-2"/>
    <n v="0.71399999999999997"/>
    <n v="0.28599999999999998"/>
    <n v="0.66700000000000004"/>
    <n v="1500"/>
    <s v="Scale-up"/>
    <n v="100"/>
    <n v="0.83299999999999996"/>
    <n v="0.97"/>
    <n v="0.878"/>
    <n v="0.96499999999999997"/>
    <d v="2025-06-16T20:38:25"/>
    <s v="PJR_CODEHAUS"/>
  </r>
  <r>
    <x v="361"/>
    <x v="1"/>
    <n v="33"/>
    <x v="724"/>
    <x v="361"/>
    <s v=" "/>
    <s v=" "/>
    <n v="1"/>
    <n v="3"/>
    <n v="1"/>
    <s v="N/A"/>
    <n v="1"/>
    <n v="2"/>
    <s v="NaN"/>
    <n v="4.4999999999999998E-2"/>
    <s v="NaN"/>
    <s v="NaN"/>
    <n v="0"/>
    <n v="4.4999999999999998E-2"/>
    <s v="NaN"/>
    <s v="NaN"/>
    <s v="NaN"/>
    <s v="NaN"/>
    <s v="Scale-up"/>
    <s v="NaN"/>
    <s v="NaN"/>
    <n v="0.77200000000000002"/>
    <s v="NaN"/>
    <s v="NaN"/>
    <d v="2025-06-16T20:38:25"/>
    <s v="PJR_CODEHAUS"/>
  </r>
  <r>
    <x v="362"/>
    <x v="0"/>
    <n v="3273"/>
    <x v="725"/>
    <x v="362"/>
    <n v="290"/>
    <n v="290"/>
    <n v="43"/>
    <n v="247"/>
    <n v="30"/>
    <n v="260"/>
    <n v="215"/>
    <n v="45"/>
    <n v="0.02"/>
    <n v="0.09"/>
    <n v="1.2E-2"/>
    <n v="0.08"/>
    <n v="9.8000000000000004E-2"/>
    <n v="9.4E-2"/>
    <n v="0.81599999999999995"/>
    <n v="0.182"/>
    <n v="0.89100000000000001"/>
    <n v="562.5"/>
    <s v="Scale-up"/>
    <n v="12.5"/>
    <n v="0.85099999999999998"/>
    <n v="0.96399999999999997"/>
    <n v="0.95799999999999996"/>
    <n v="0.92300000000000004"/>
    <d v="2025-06-16T20:38:43"/>
    <s v="PJR_CODEHAUS"/>
  </r>
  <r>
    <x v="362"/>
    <x v="1"/>
    <n v="0"/>
    <x v="726"/>
    <x v="362"/>
    <s v=" "/>
    <s v=" "/>
    <n v="1"/>
    <n v="1"/>
    <n v="1"/>
    <s v="N/A"/>
    <n v="1"/>
    <n v="0"/>
    <s v="NaN"/>
    <s v="NaN"/>
    <s v="NaN"/>
    <s v="NaN"/>
    <n v="0"/>
    <s v="NaN"/>
    <s v="NaN"/>
    <s v="NaN"/>
    <s v="NaN"/>
    <s v="NaN"/>
    <s v="Scale-up"/>
    <s v="NaN"/>
    <s v="NaN"/>
    <s v="NaN"/>
    <s v="NaN"/>
    <s v="NaN"/>
    <d v="2025-06-16T20:38:43"/>
    <s v="PJR_CODEHAUS"/>
  </r>
  <r>
    <x v="363"/>
    <x v="0"/>
    <n v="2587"/>
    <x v="727"/>
    <x v="363"/>
    <n v="629"/>
    <n v="629"/>
    <n v="293"/>
    <n v="336"/>
    <n v="34"/>
    <n v="595"/>
    <n v="478"/>
    <n v="117"/>
    <n v="0.184"/>
    <n v="0.19900000000000001"/>
    <n v="1.9E-2"/>
    <n v="0.312"/>
    <n v="0.36399999999999999"/>
    <n v="0.34399999999999997"/>
    <n v="0.85699999999999998"/>
    <n v="0.48"/>
    <n v="0.95"/>
    <n v="375"/>
    <s v="Scale-up"/>
    <n v="3.2050000000000001"/>
    <n v="0.98499999999999999"/>
    <n v="0.95599999999999996"/>
    <n v="0.92"/>
    <n v="0.98299999999999998"/>
    <d v="2025-06-16T20:39:03"/>
    <s v="PJR_CODEHAUS"/>
  </r>
  <r>
    <x v="363"/>
    <x v="1"/>
    <n v="5"/>
    <x v="728"/>
    <x v="363"/>
    <s v=" "/>
    <s v=" "/>
    <n v="1"/>
    <n v="1"/>
    <n v="1"/>
    <s v="N/A"/>
    <n v="1"/>
    <n v="-2"/>
    <s v="NaN"/>
    <s v="NaN"/>
    <s v="NaN"/>
    <s v="NaN"/>
    <n v="0"/>
    <s v="NaN"/>
    <s v="NaN"/>
    <s v="NaN"/>
    <s v="NaN"/>
    <s v="NaN"/>
    <s v="Scale-up"/>
    <s v="NaN"/>
    <s v="NaN"/>
    <s v="NaN"/>
    <s v="NaN"/>
    <s v="NaN"/>
    <d v="2025-06-16T20:39:03"/>
    <s v="PJR_CODEHAUS"/>
  </r>
  <r>
    <x v="364"/>
    <x v="0"/>
    <n v="3516"/>
    <x v="729"/>
    <x v="364"/>
    <n v="718"/>
    <n v="718"/>
    <n v="130"/>
    <n v="588"/>
    <n v="69"/>
    <n v="649"/>
    <n v="456"/>
    <n v="193"/>
    <n v="4.2000000000000003E-2"/>
    <n v="0.191"/>
    <n v="2.4E-2"/>
    <n v="0.152"/>
    <n v="0.20899999999999999"/>
    <n v="0.20499999999999999"/>
    <n v="0.72699999999999998"/>
    <n v="0.18"/>
    <n v="0.89700000000000002"/>
    <n v="1269.7370000000001"/>
    <s v="Scale-up"/>
    <n v="6.5789999999999997"/>
    <n v="0.93600000000000005"/>
    <n v="0.97599999999999998"/>
    <n v="0.98599999999999999"/>
    <n v="0.94699999999999995"/>
    <d v="2025-06-16T20:39:22"/>
    <s v="PJR_CODEHAUS"/>
  </r>
  <r>
    <x v="364"/>
    <x v="1"/>
    <n v="85"/>
    <x v="730"/>
    <x v="364"/>
    <s v=" "/>
    <s v=" "/>
    <n v="1"/>
    <n v="7"/>
    <n v="1"/>
    <s v="N/A"/>
    <n v="6"/>
    <n v="-1"/>
    <s v="NaN"/>
    <n v="5.8999999999999997E-2"/>
    <s v="NaN"/>
    <n v="5.7000000000000002E-2"/>
    <n v="0"/>
    <n v="5.8000000000000003E-2"/>
    <s v="NaN"/>
    <s v="NaN"/>
    <s v="NaN"/>
    <s v="NaN"/>
    <s v="Scale-up"/>
    <n v="17.544"/>
    <s v="NaN"/>
    <n v="0.95099999999999996"/>
    <s v="NaN"/>
    <n v="0.89400000000000002"/>
    <d v="2025-06-16T20:39:22"/>
    <s v="PJR_CODEHAUS"/>
  </r>
  <r>
    <x v="365"/>
    <x v="0"/>
    <n v="2354"/>
    <x v="731"/>
    <x v="365"/>
    <n v="6052"/>
    <n v="6052"/>
    <n v="156"/>
    <n v="5896"/>
    <n v="1220"/>
    <n v="4832"/>
    <n v="4332"/>
    <n v="500"/>
    <n v="8.5999999999999993E-2"/>
    <n v="2.8439999999999999"/>
    <n v="0.55600000000000005"/>
    <n v="2.1219999999999999"/>
    <n v="2.3740000000000001"/>
    <n v="2.3719999999999999"/>
    <n v="0.89400000000000002"/>
    <n v="2.9000000000000001E-2"/>
    <n v="0.81"/>
    <n v="235.62700000000001"/>
    <s v="Scale-up"/>
    <n v="0.47099999999999997"/>
    <n v="0.97399999999999998"/>
    <n v="0.98699999999999999"/>
    <n v="0.96399999999999997"/>
    <n v="0.98199999999999998"/>
    <d v="2025-06-16T20:39:45"/>
    <s v="PJR_CODEHAUS"/>
  </r>
  <r>
    <x v="365"/>
    <x v="1"/>
    <n v="91"/>
    <x v="732"/>
    <x v="365"/>
    <s v=" "/>
    <s v=" "/>
    <n v="1"/>
    <n v="6"/>
    <n v="13"/>
    <s v="N/A"/>
    <n v="8"/>
    <n v="-16"/>
    <s v="NaN"/>
    <n v="0.11700000000000001"/>
    <n v="0.14799999999999999"/>
    <n v="7.0000000000000007E-2"/>
    <n v="-3.0999999999999899E-2"/>
    <n v="-0.111"/>
    <s v="NaN"/>
    <s v="NaN"/>
    <s v="NaN"/>
    <s v="NaN"/>
    <s v="Scale-up"/>
    <n v="14.286"/>
    <s v="NaN"/>
    <n v="0.93200000000000005"/>
    <n v="0.93700000000000006"/>
    <n v="0.65600000000000003"/>
    <d v="2025-06-16T20:39:45"/>
    <s v="PJR_CODEHAUS"/>
  </r>
  <r>
    <x v="366"/>
    <x v="0"/>
    <n v="3645"/>
    <x v="733"/>
    <x v="366"/>
    <n v="252"/>
    <n v="252"/>
    <n v="34"/>
    <n v="218"/>
    <n v="25"/>
    <n v="227"/>
    <n v="180"/>
    <n v="47"/>
    <n v="1.9E-2"/>
    <n v="8.3000000000000004E-2"/>
    <n v="1.4E-2"/>
    <n v="8.5000000000000006E-2"/>
    <n v="8.7999999999999995E-2"/>
    <n v="8.5999999999999993E-2"/>
    <n v="0.96599999999999997"/>
    <n v="0.186"/>
    <n v="0.86299999999999999"/>
    <n v="552.94100000000003"/>
    <s v="Scale-up"/>
    <n v="11.765000000000001"/>
    <n v="0.90600000000000003"/>
    <n v="0.95299999999999996"/>
    <n v="0.93500000000000005"/>
    <n v="0.95099999999999996"/>
    <d v="2025-06-16T20:40:05"/>
    <s v="PJR_CODEHAUS"/>
  </r>
  <r>
    <x v="366"/>
    <x v="1"/>
    <n v="84"/>
    <x v="734"/>
    <x v="366"/>
    <s v=" "/>
    <s v=" "/>
    <n v="1"/>
    <n v="2"/>
    <n v="1"/>
    <s v="N/A"/>
    <n v="1"/>
    <n v="0"/>
    <s v="NaN"/>
    <n v="1.2E-2"/>
    <s v="NaN"/>
    <s v="NaN"/>
    <n v="0"/>
    <n v="1.2E-2"/>
    <s v="NaN"/>
    <s v="NaN"/>
    <s v="NaN"/>
    <s v="NaN"/>
    <s v="Scale-up"/>
    <s v="NaN"/>
    <s v="NaN"/>
    <n v="1"/>
    <s v="NaN"/>
    <s v="NaN"/>
    <d v="2025-06-16T20:40:05"/>
    <s v="PJR_CODEHAUS"/>
  </r>
  <r>
    <x v="367"/>
    <x v="0"/>
    <n v="3303"/>
    <x v="735"/>
    <x v="367"/>
    <n v="31"/>
    <n v="31"/>
    <n v="8"/>
    <n v="23"/>
    <n v="0"/>
    <n v="31"/>
    <n v="12"/>
    <n v="19"/>
    <n v="3.0000000000000001E-3"/>
    <n v="7.0000000000000001E-3"/>
    <n v="0"/>
    <n v="5.0000000000000001E-3"/>
    <n v="0.01"/>
    <n v="0.01"/>
    <n v="0.5"/>
    <n v="0.3"/>
    <n v="1"/>
    <n v="3800"/>
    <s v="Scale-up"/>
    <n v="200"/>
    <n v="0.83599999999999997"/>
    <n v="0.93500000000000005"/>
    <n v="0"/>
    <n v="0.69199999999999995"/>
    <d v="2025-06-16T20:40:21"/>
    <s v="PJR_CODEHAUS"/>
  </r>
  <r>
    <x v="367"/>
    <x v="1"/>
    <n v="0"/>
    <x v="736"/>
    <x v="367"/>
    <s v=" "/>
    <s v=" "/>
    <n v="1"/>
    <n v="1"/>
    <n v="1"/>
    <s v="N/A"/>
    <n v="1"/>
    <n v="0"/>
    <s v="NaN"/>
    <s v="NaN"/>
    <n v="0"/>
    <s v="NaN"/>
    <n v="0"/>
    <s v="NaN"/>
    <s v="NaN"/>
    <s v="NaN"/>
    <s v="NaN"/>
    <s v="NaN"/>
    <s v="Scale-up"/>
    <s v="NaN"/>
    <s v="NaN"/>
    <s v="NaN"/>
    <n v="0"/>
    <s v="NaN"/>
    <d v="2025-06-16T20:40:21"/>
    <s v="PJR_CODEHAUS"/>
  </r>
  <r>
    <x v="368"/>
    <x v="0"/>
    <n v="728"/>
    <x v="737"/>
    <x v="368"/>
    <n v="41"/>
    <n v="41"/>
    <n v="14"/>
    <n v="27"/>
    <n v="2"/>
    <n v="39"/>
    <n v="8"/>
    <n v="31"/>
    <n v="2.1999999999999999E-2"/>
    <n v="0.04"/>
    <n v="5.0000000000000001E-3"/>
    <n v="5.6000000000000001E-2"/>
    <n v="5.7000000000000002E-2"/>
    <n v="5.8000000000000003E-2"/>
    <n v="0.98199999999999998"/>
    <n v="0.35499999999999998"/>
    <n v="0.91900000000000004"/>
    <n v="553.57100000000003"/>
    <s v="Scale-up"/>
    <n v="17.856999999999999"/>
    <n v="0.91"/>
    <n v="0.93"/>
    <n v="1"/>
    <n v="0.88400000000000001"/>
    <d v="2025-06-16T20:40:39"/>
    <s v="PJR_CODEHAUS"/>
  </r>
  <r>
    <x v="368"/>
    <x v="1"/>
    <n v="0"/>
    <x v="738"/>
    <x v="368"/>
    <s v=" "/>
    <s v=" "/>
    <n v="1"/>
    <n v="1"/>
    <n v="1"/>
    <s v="N/A"/>
    <n v="1"/>
    <n v="0"/>
    <s v="NaN"/>
    <s v="NaN"/>
    <s v="NaN"/>
    <s v="NaN"/>
    <n v="0"/>
    <s v="NaN"/>
    <s v="NaN"/>
    <s v="NaN"/>
    <s v="NaN"/>
    <s v="NaN"/>
    <s v="Scale-up"/>
    <s v="NaN"/>
    <s v="NaN"/>
    <s v="NaN"/>
    <s v="NaN"/>
    <s v="NaN"/>
    <d v="2025-06-16T20:40:39"/>
    <s v="PJR_CODEHAUS"/>
  </r>
  <r>
    <x v="369"/>
    <x v="0"/>
    <n v="2589"/>
    <x v="739"/>
    <x v="369"/>
    <n v="54"/>
    <n v="54"/>
    <n v="10"/>
    <n v="44"/>
    <n v="0"/>
    <n v="54"/>
    <n v="19"/>
    <n v="35"/>
    <n v="5.0000000000000001E-3"/>
    <n v="0.02"/>
    <n v="0"/>
    <n v="8.9999999999999993E-3"/>
    <n v="2.5000000000000001E-2"/>
    <n v="2.5000000000000001E-2"/>
    <n v="0.36"/>
    <n v="0.2"/>
    <n v="1"/>
    <n v="3888.8890000000001"/>
    <s v="Scale-up"/>
    <n v="111.111"/>
    <n v="0.84099999999999997"/>
    <n v="0.88"/>
    <n v="0"/>
    <n v="0.94199999999999995"/>
    <d v="2025-06-16T20:40:55"/>
    <s v="PJR_CODEHAUS"/>
  </r>
  <r>
    <x v="369"/>
    <x v="1"/>
    <n v="0"/>
    <x v="740"/>
    <x v="369"/>
    <s v=" "/>
    <s v=" "/>
    <n v="1"/>
    <n v="1"/>
    <n v="1"/>
    <s v="N/A"/>
    <n v="1"/>
    <n v="0"/>
    <s v="NaN"/>
    <s v="NaN"/>
    <n v="0"/>
    <s v="NaN"/>
    <n v="0"/>
    <s v="NaN"/>
    <s v="NaN"/>
    <s v="NaN"/>
    <s v="NaN"/>
    <s v="NaN"/>
    <s v="Scale-up"/>
    <s v="NaN"/>
    <s v="NaN"/>
    <s v="NaN"/>
    <n v="0"/>
    <s v="NaN"/>
    <d v="2025-06-16T20:40:55"/>
    <s v="PJR_CODEHAUS"/>
  </r>
  <r>
    <x v="370"/>
    <x v="0"/>
    <n v="2708"/>
    <x v="741"/>
    <x v="370"/>
    <n v="59"/>
    <n v="59"/>
    <n v="6"/>
    <n v="53"/>
    <n v="4"/>
    <n v="55"/>
    <n v="16"/>
    <n v="39"/>
    <n v="2E-3"/>
    <n v="2.5000000000000001E-2"/>
    <n v="4.0000000000000001E-3"/>
    <n v="6.0999999999999999E-2"/>
    <n v="2.3E-2"/>
    <n v="2.3E-2"/>
    <n v="2.6520000000000001"/>
    <n v="7.3999999999999996E-2"/>
    <n v="0.85199999999999998"/>
    <n v="639.34400000000005"/>
    <s v="Catch-up"/>
    <n v="16.393000000000001"/>
    <n v="0.67700000000000005"/>
    <n v="0.86699999999999999"/>
    <n v="0.6"/>
    <n v="0.39200000000000002"/>
    <d v="2025-06-16T20:41:13"/>
    <s v="PJR_CODEHAUS"/>
  </r>
  <r>
    <x v="370"/>
    <x v="1"/>
    <n v="0"/>
    <x v="742"/>
    <x v="370"/>
    <s v=" "/>
    <s v=" "/>
    <n v="1"/>
    <n v="1"/>
    <n v="1"/>
    <s v="N/A"/>
    <n v="1"/>
    <n v="0"/>
    <s v="NaN"/>
    <s v="NaN"/>
    <s v="NaN"/>
    <s v="NaN"/>
    <n v="0"/>
    <s v="NaN"/>
    <s v="NaN"/>
    <s v="NaN"/>
    <s v="NaN"/>
    <s v="NaN"/>
    <s v="Catch-up"/>
    <s v="NaN"/>
    <s v="NaN"/>
    <s v="NaN"/>
    <s v="NaN"/>
    <s v="NaN"/>
    <d v="2025-06-16T20:41:13"/>
    <s v="PJR_CODEHAUS"/>
  </r>
  <r>
    <x v="371"/>
    <x v="0"/>
    <n v="2389"/>
    <x v="743"/>
    <x v="371"/>
    <n v="985"/>
    <n v="985"/>
    <n v="143"/>
    <n v="842"/>
    <n v="72"/>
    <n v="913"/>
    <n v="568"/>
    <n v="345"/>
    <n v="5.3999999999999999E-2"/>
    <n v="0.33300000000000002"/>
    <n v="3.5999999999999997E-2"/>
    <n v="0.23499999999999999"/>
    <n v="0.35099999999999998"/>
    <n v="0.35099999999999998"/>
    <n v="0.67"/>
    <n v="0.14000000000000001"/>
    <n v="0.90700000000000003"/>
    <n v="1468.085"/>
    <s v="Scale-up"/>
    <n v="4.2549999999999999"/>
    <n v="0.69"/>
    <n v="0.76800000000000002"/>
    <n v="0.75800000000000001"/>
    <n v="0.78300000000000003"/>
    <d v="2025-06-16T20:41:32"/>
    <s v="PJR_CODEHAUS"/>
  </r>
  <r>
    <x v="371"/>
    <x v="1"/>
    <n v="98"/>
    <x v="744"/>
    <x v="371"/>
    <s v=" "/>
    <s v=" "/>
    <n v="3"/>
    <n v="9"/>
    <n v="1"/>
    <s v="N/A"/>
    <n v="9"/>
    <n v="1"/>
    <n v="4.3999999999999997E-2"/>
    <n v="8.5000000000000006E-2"/>
    <s v="NaN"/>
    <n v="0.115"/>
    <n v="0.129"/>
    <n v="0.114"/>
    <s v="NaN"/>
    <s v="NaN"/>
    <s v="NaN"/>
    <s v="NaN"/>
    <s v="Scale-up"/>
    <n v="8.6959999999999997"/>
    <n v="0.96699999999999997"/>
    <n v="0.97099999999999997"/>
    <s v="NaN"/>
    <n v="0.85099999999999998"/>
    <d v="2025-06-16T20:41:32"/>
    <s v="PJR_CODEHAUS"/>
  </r>
  <r>
    <x v="372"/>
    <x v="0"/>
    <n v="2279"/>
    <x v="745"/>
    <x v="372"/>
    <n v="38"/>
    <n v="38"/>
    <n v="20"/>
    <n v="18"/>
    <n v="5"/>
    <n v="33"/>
    <n v="22"/>
    <n v="11"/>
    <n v="3.1E-2"/>
    <n v="8.0000000000000002E-3"/>
    <n v="2.5"/>
    <n v="1.4999999999999999E-2"/>
    <n v="-2.4609999999999999"/>
    <n v="1.4E-2"/>
    <n v="-6.0000000000000001E-3"/>
    <n v="0.79500000000000004"/>
    <n v="-63.103000000000002"/>
    <n v="733.33299999999997"/>
    <s v="Scale-up"/>
    <n v="66.667000000000002"/>
    <n v="0.77"/>
    <n v="0.83299999999999996"/>
    <n v="0.5"/>
    <n v="0.73299999999999998"/>
    <d v="2025-06-16T20:41:50"/>
    <s v="PJR_CODEHAUS"/>
  </r>
  <r>
    <x v="372"/>
    <x v="1"/>
    <n v="0"/>
    <x v="746"/>
    <x v="372"/>
    <s v=" "/>
    <s v=" "/>
    <n v="1"/>
    <n v="1"/>
    <n v="1"/>
    <s v="N/A"/>
    <n v="1"/>
    <n v="0"/>
    <s v="NaN"/>
    <s v="NaN"/>
    <s v="NaN"/>
    <s v="NaN"/>
    <n v="0"/>
    <s v="NaN"/>
    <s v="NaN"/>
    <s v="NaN"/>
    <s v="NaN"/>
    <s v="NaN"/>
    <s v="Scale-up"/>
    <s v="NaN"/>
    <s v="NaN"/>
    <s v="NaN"/>
    <s v="NaN"/>
    <s v="NaN"/>
    <d v="2025-06-16T20:41:50"/>
    <s v="PJR_CODEHAUS"/>
  </r>
  <r>
    <x v="373"/>
    <x v="0"/>
    <n v="1024"/>
    <x v="747"/>
    <x v="373"/>
    <n v="56"/>
    <n v="56"/>
    <n v="21"/>
    <n v="35"/>
    <n v="4"/>
    <n v="52"/>
    <n v="28"/>
    <n v="24"/>
    <n v="3.3000000000000002E-2"/>
    <n v="3.5999999999999997E-2"/>
    <n v="5.0000000000000001E-3"/>
    <n v="3.2000000000000001E-2"/>
    <n v="6.4000000000000001E-2"/>
    <n v="5.5E-2"/>
    <n v="0.5"/>
    <n v="0.47799999999999998"/>
    <n v="0.92800000000000005"/>
    <n v="750"/>
    <s v="Scale-up"/>
    <n v="31.25"/>
    <n v="0.629"/>
    <n v="0.76"/>
    <n v="0.91200000000000003"/>
    <n v="0.46500000000000002"/>
    <d v="2025-06-16T20:42:08"/>
    <s v="PJR_CODEHAUS"/>
  </r>
  <r>
    <x v="373"/>
    <x v="1"/>
    <n v="67"/>
    <x v="748"/>
    <x v="373"/>
    <s v=" "/>
    <s v=" "/>
    <n v="1"/>
    <n v="2"/>
    <n v="1"/>
    <s v="N/A"/>
    <n v="1"/>
    <n v="1"/>
    <s v="NaN"/>
    <n v="1.4999999999999999E-2"/>
    <s v="NaN"/>
    <s v="NaN"/>
    <n v="0"/>
    <n v="1.4999999999999999E-2"/>
    <s v="NaN"/>
    <s v="NaN"/>
    <s v="NaN"/>
    <s v="NaN"/>
    <s v="Scale-up"/>
    <s v="NaN"/>
    <s v="NaN"/>
    <n v="1"/>
    <s v="NaN"/>
    <s v="NaN"/>
    <d v="2025-06-16T20:42:08"/>
    <s v="PJR_CODEHAUS"/>
  </r>
  <r>
    <x v="374"/>
    <x v="0"/>
    <n v="867"/>
    <x v="749"/>
    <x v="374"/>
    <n v="74"/>
    <n v="74"/>
    <n v="20"/>
    <n v="54"/>
    <n v="6"/>
    <n v="68"/>
    <n v="49"/>
    <n v="19"/>
    <n v="3.4000000000000002E-2"/>
    <n v="9.1999999999999998E-2"/>
    <n v="3.1E-2"/>
    <n v="7.5999999999999998E-2"/>
    <n v="9.5000000000000001E-2"/>
    <n v="0.11799999999999999"/>
    <n v="0.8"/>
    <n v="0.27"/>
    <n v="0.754"/>
    <n v="250"/>
    <s v="Scale-up"/>
    <n v="13.157999999999999"/>
    <n v="0.66800000000000004"/>
    <n v="0.79100000000000004"/>
    <n v="0.42899999999999999"/>
    <n v="0.77400000000000002"/>
    <d v="2025-06-16T20:42:27"/>
    <s v="PJR_CODEHAUS"/>
  </r>
  <r>
    <x v="374"/>
    <x v="1"/>
    <n v="98"/>
    <x v="750"/>
    <x v="374"/>
    <s v=" "/>
    <s v=" "/>
    <n v="1"/>
    <n v="1"/>
    <n v="1"/>
    <s v="N/A"/>
    <n v="1"/>
    <n v="-1"/>
    <s v="NaN"/>
    <s v="NaN"/>
    <s v="NaN"/>
    <s v="NaN"/>
    <n v="0"/>
    <s v="NaN"/>
    <s v="NaN"/>
    <s v="NaN"/>
    <s v="NaN"/>
    <s v="NaN"/>
    <s v="Scale-up"/>
    <s v="NaN"/>
    <s v="NaN"/>
    <s v="NaN"/>
    <s v="NaN"/>
    <s v="NaN"/>
    <d v="2025-06-16T20:42:27"/>
    <s v="PJR_CODEHAUS"/>
  </r>
  <r>
    <x v="375"/>
    <x v="0"/>
    <n v="100"/>
    <x v="751"/>
    <x v="375"/>
    <n v="46"/>
    <n v="46"/>
    <n v="33"/>
    <n v="13"/>
    <n v="2"/>
    <n v="44"/>
    <n v="17"/>
    <n v="27"/>
    <n v="0.19900000000000001"/>
    <n v="9.0999999999999998E-2"/>
    <n v="0.5"/>
    <n v="0.13700000000000001"/>
    <n v="-0.21"/>
    <n v="0.28100000000000003"/>
    <n v="-0.65200000000000002"/>
    <n v="0.68600000000000005"/>
    <n v="-0.72399999999999998"/>
    <n v="197.08"/>
    <s v="Scale-up"/>
    <n v="7.2990000000000004"/>
    <n v="0.82699999999999996"/>
    <n v="0.85099999999999998"/>
    <n v="1"/>
    <n v="0.81499999999999995"/>
    <d v="2025-06-16T20:42:46"/>
    <s v="PJR_CODEHAUS"/>
  </r>
  <r>
    <x v="375"/>
    <x v="1"/>
    <n v="96"/>
    <x v="752"/>
    <x v="375"/>
    <s v=" "/>
    <s v=" "/>
    <n v="18"/>
    <n v="12"/>
    <n v="2"/>
    <s v="N/A"/>
    <n v="17"/>
    <n v="10"/>
    <n v="0.14699999999999999"/>
    <n v="8.7999999999999995E-2"/>
    <n v="0.33300000000000002"/>
    <n v="0.13600000000000001"/>
    <n v="-9.8000000000000004E-2"/>
    <n v="0.22500000000000001"/>
    <n v="-1.3879999999999999"/>
    <n v="0.626"/>
    <n v="-0.41699999999999998"/>
    <n v="198.529"/>
    <s v="Scale-up"/>
    <n v="7.3529999999999998"/>
    <n v="0.61299999999999999"/>
    <n v="0.81299999999999994"/>
    <n v="1"/>
    <n v="0.82099999999999995"/>
    <d v="2025-06-16T20:42:50"/>
    <s v="PJR_CODEHAUS"/>
  </r>
  <r>
    <x v="376"/>
    <x v="0"/>
    <n v="1990"/>
    <x v="753"/>
    <x v="376"/>
    <n v="200"/>
    <n v="200"/>
    <n v="7"/>
    <n v="193"/>
    <n v="79"/>
    <n v="121"/>
    <n v="104"/>
    <n v="17"/>
    <n v="4.0000000000000001E-3"/>
    <n v="0.114"/>
    <n v="5.1999999999999998E-2"/>
    <n v="5.7000000000000002E-2"/>
    <n v="6.6000000000000003E-2"/>
    <n v="6.5000000000000002E-2"/>
    <n v="0.86399999999999999"/>
    <n v="3.4000000000000002E-2"/>
    <n v="0.55900000000000005"/>
    <n v="298.24599999999998"/>
    <s v="Scale-up"/>
    <n v="17.544"/>
    <n v="0.91600000000000004"/>
    <n v="0.98199999999999998"/>
    <n v="0.94899999999999995"/>
    <n v="0.94499999999999995"/>
    <d v="2025-06-16T20:43:07"/>
    <s v="PJR_CODEHAUS"/>
  </r>
  <r>
    <x v="376"/>
    <x v="1"/>
    <n v="75"/>
    <x v="754"/>
    <x v="376"/>
    <s v=" "/>
    <s v=" "/>
    <n v="3"/>
    <n v="2"/>
    <n v="1"/>
    <s v="N/A"/>
    <n v="1"/>
    <n v="4"/>
    <n v="0.02"/>
    <n v="5.2999999999999999E-2"/>
    <s v="NaN"/>
    <s v="NaN"/>
    <n v="7.2999999999999995E-2"/>
    <n v="4.7E-2"/>
    <s v="NaN"/>
    <s v="NaN"/>
    <s v="NaN"/>
    <s v="NaN"/>
    <s v="Scale-up"/>
    <s v="NaN"/>
    <n v="0.75"/>
    <n v="1"/>
    <s v="NaN"/>
    <s v="NaN"/>
    <d v="2025-06-16T20:43:07"/>
    <s v="PJR_CODEHAUS"/>
  </r>
  <r>
    <x v="377"/>
    <x v="0"/>
    <n v="340"/>
    <x v="755"/>
    <x v="377"/>
    <n v="35"/>
    <n v="35"/>
    <n v="13"/>
    <n v="22"/>
    <n v="1"/>
    <n v="34"/>
    <n v="3"/>
    <n v="31"/>
    <n v="0.38300000000000001"/>
    <n v="4.9000000000000002E-2"/>
    <n v="0"/>
    <n v="2.1000000000000001E-2"/>
    <n v="0.432"/>
    <n v="6.6000000000000003E-2"/>
    <n v="4.9000000000000002E-2"/>
    <n v="0.88700000000000001"/>
    <n v="1"/>
    <n v="1476.19"/>
    <s v="Scale-up"/>
    <n v="47.619"/>
    <n v="0.90400000000000003"/>
    <n v="0.51800000000000002"/>
    <n v="0"/>
    <n v="0.8"/>
    <d v="2025-06-16T20:43:24"/>
    <s v="PJR_CODEHAUS"/>
  </r>
  <r>
    <x v="377"/>
    <x v="1"/>
    <n v="89"/>
    <x v="756"/>
    <x v="377"/>
    <s v=" "/>
    <s v=" "/>
    <n v="1"/>
    <n v="19"/>
    <n v="1"/>
    <s v="N/A"/>
    <n v="1"/>
    <n v="18"/>
    <s v="NaN"/>
    <n v="0.13600000000000001"/>
    <s v="NaN"/>
    <s v="NaN"/>
    <n v="0"/>
    <n v="0.13600000000000001"/>
    <s v="NaN"/>
    <s v="NaN"/>
    <s v="NaN"/>
    <s v="NaN"/>
    <s v="Scale-up"/>
    <s v="NaN"/>
    <s v="NaN"/>
    <n v="0.45100000000000001"/>
    <s v="NaN"/>
    <s v="NaN"/>
    <d v="2025-06-16T20:43:24"/>
    <s v="PJR_CODEHAUS"/>
  </r>
  <r>
    <x v="378"/>
    <x v="0"/>
    <n v="1112"/>
    <x v="757"/>
    <x v="378"/>
    <n v="232"/>
    <n v="232"/>
    <n v="62"/>
    <n v="170"/>
    <n v="41"/>
    <n v="191"/>
    <n v="82"/>
    <n v="109"/>
    <n v="7.2999999999999995E-2"/>
    <n v="0.22700000000000001"/>
    <n v="5.8000000000000003E-2"/>
    <n v="0.13800000000000001"/>
    <n v="0.24199999999999999"/>
    <n v="0.217"/>
    <n v="0.56999999999999995"/>
    <n v="0.24299999999999999"/>
    <n v="0.80700000000000005"/>
    <n v="789.85500000000002"/>
    <s v="Scale-up"/>
    <n v="7.2460000000000004"/>
    <n v="0.86199999999999999"/>
    <n v="0.90800000000000003"/>
    <n v="0.67700000000000005"/>
    <n v="0.95399999999999996"/>
    <d v="2025-06-16T20:43:42"/>
    <s v="PJR_CODEHAUS"/>
  </r>
  <r>
    <x v="378"/>
    <x v="1"/>
    <n v="0"/>
    <x v="758"/>
    <x v="378"/>
    <s v=" "/>
    <s v=" "/>
    <n v="1"/>
    <n v="1"/>
    <n v="1"/>
    <s v="N/A"/>
    <n v="1"/>
    <n v="0"/>
    <s v="NaN"/>
    <s v="NaN"/>
    <s v="NaN"/>
    <s v="NaN"/>
    <n v="0"/>
    <s v="NaN"/>
    <s v="NaN"/>
    <s v="NaN"/>
    <s v="NaN"/>
    <s v="NaN"/>
    <s v="Scale-up"/>
    <s v="NaN"/>
    <s v="NaN"/>
    <s v="NaN"/>
    <s v="NaN"/>
    <s v="NaN"/>
    <d v="2025-06-16T20:43:42"/>
    <s v="PJR_CODEHAUS"/>
  </r>
  <r>
    <x v="379"/>
    <x v="0"/>
    <n v="2618"/>
    <x v="759"/>
    <x v="379"/>
    <n v="101"/>
    <n v="101"/>
    <n v="28"/>
    <n v="73"/>
    <n v="6"/>
    <n v="95"/>
    <n v="80"/>
    <n v="15"/>
    <n v="2.1000000000000001E-2"/>
    <n v="5.6000000000000001E-2"/>
    <n v="6.0000000000000001E-3"/>
    <n v="5.3999999999999999E-2"/>
    <n v="7.0999999999999994E-2"/>
    <n v="7.0999999999999994E-2"/>
    <n v="0.76100000000000001"/>
    <n v="0.27300000000000002"/>
    <n v="0.92200000000000004"/>
    <n v="277.77800000000002"/>
    <s v="Scale-up"/>
    <n v="18.518999999999998"/>
    <n v="0.86899999999999999"/>
    <n v="0.89700000000000002"/>
    <n v="0.92300000000000004"/>
    <n v="0.745"/>
    <d v="2025-06-16T20:44:00"/>
    <s v="PJR_CODEHAUS"/>
  </r>
  <r>
    <x v="379"/>
    <x v="1"/>
    <n v="0"/>
    <x v="760"/>
    <x v="379"/>
    <s v=" "/>
    <s v=" "/>
    <n v="1"/>
    <n v="1"/>
    <n v="1"/>
    <s v="N/A"/>
    <n v="1"/>
    <n v="0"/>
    <s v="NaN"/>
    <s v="NaN"/>
    <s v="NaN"/>
    <s v="NaN"/>
    <n v="0"/>
    <s v="NaN"/>
    <s v="NaN"/>
    <s v="NaN"/>
    <s v="NaN"/>
    <s v="NaN"/>
    <s v="Scale-up"/>
    <s v="NaN"/>
    <s v="NaN"/>
    <s v="NaN"/>
    <s v="NaN"/>
    <s v="NaN"/>
    <d v="2025-06-16T20:44:00"/>
    <s v="PJR_CODEHAUS"/>
  </r>
  <r>
    <x v="380"/>
    <x v="0"/>
    <n v="1580"/>
    <x v="761"/>
    <x v="380"/>
    <n v="43"/>
    <n v="43"/>
    <n v="5"/>
    <n v="38"/>
    <n v="8"/>
    <n v="35"/>
    <n v="33"/>
    <n v="2"/>
    <n v="1.0999999999999999E-2"/>
    <n v="0.03"/>
    <n v="5.0000000000000001E-3"/>
    <n v="3.7999999999999999E-2"/>
    <n v="3.5999999999999997E-2"/>
    <n v="2.7E-2"/>
    <n v="1.056"/>
    <n v="0.26800000000000002"/>
    <n v="0.878"/>
    <n v="52.631999999999998"/>
    <s v="Catch-up"/>
    <n v="26.315999999999999"/>
    <n v="0.91400000000000003"/>
    <n v="0.78500000000000003"/>
    <n v="0.71499999999999997"/>
    <n v="0.875"/>
    <d v="2025-06-16T20:44:19"/>
    <s v="PJR_CODEHAUS"/>
  </r>
  <r>
    <x v="380"/>
    <x v="1"/>
    <n v="0"/>
    <x v="762"/>
    <x v="380"/>
    <s v=" "/>
    <s v=" "/>
    <n v="1"/>
    <n v="1"/>
    <n v="1"/>
    <s v="N/A"/>
    <n v="1"/>
    <n v="-1"/>
    <s v="NaN"/>
    <s v="NaN"/>
    <s v="NaN"/>
    <s v="NaN"/>
    <n v="0"/>
    <s v="NaN"/>
    <s v="NaN"/>
    <s v="NaN"/>
    <s v="NaN"/>
    <s v="NaN"/>
    <s v="Catch-up"/>
    <s v="NaN"/>
    <s v="NaN"/>
    <s v="NaN"/>
    <s v="NaN"/>
    <s v="NaN"/>
    <d v="2025-06-16T20:44:19"/>
    <s v="PJR_CODEHAUS"/>
  </r>
  <r>
    <x v="381"/>
    <x v="0"/>
    <n v="3046"/>
    <x v="763"/>
    <x v="381"/>
    <n v="231"/>
    <n v="231"/>
    <n v="48"/>
    <n v="183"/>
    <n v="42"/>
    <n v="189"/>
    <n v="137"/>
    <n v="52"/>
    <n v="1.4999999999999999E-2"/>
    <n v="5.8999999999999997E-2"/>
    <n v="1.2999999999999999E-2"/>
    <n v="4.2999999999999997E-2"/>
    <n v="6.0999999999999999E-2"/>
    <n v="0.06"/>
    <n v="0.70499999999999996"/>
    <n v="0.20300000000000001"/>
    <n v="0.82399999999999995"/>
    <n v="1209.3019999999999"/>
    <s v="Scale-up"/>
    <n v="23.256"/>
    <n v="0.89400000000000002"/>
    <n v="0.94099999999999995"/>
    <n v="0.95399999999999996"/>
    <n v="0.89700000000000002"/>
    <d v="2025-06-16T20:44:39"/>
    <s v="PJR_CODEHAUS"/>
  </r>
  <r>
    <x v="381"/>
    <x v="1"/>
    <n v="54"/>
    <x v="764"/>
    <x v="381"/>
    <s v=" "/>
    <s v=" "/>
    <n v="4"/>
    <n v="15"/>
    <n v="5"/>
    <s v="N/A"/>
    <n v="16"/>
    <n v="-3"/>
    <n v="0.14399999999999999"/>
    <n v="0.23699999999999999"/>
    <n v="4.8000000000000001E-2"/>
    <n v="0.33100000000000002"/>
    <n v="0.33300000000000002"/>
    <n v="0.28000000000000003"/>
    <n v="0.99399999999999999"/>
    <n v="0.378"/>
    <n v="0.874"/>
    <n v="157.1"/>
    <s v="Scale-up"/>
    <n v="3.0209999999999999"/>
    <n v="0.78"/>
    <n v="0.84"/>
    <n v="0.77300000000000002"/>
    <n v="0.65300000000000002"/>
    <d v="2025-06-16T20:44:43"/>
    <s v="PJR_CODEHAUS"/>
  </r>
  <r>
    <x v="382"/>
    <x v="0"/>
    <n v="821"/>
    <x v="765"/>
    <x v="382"/>
    <n v="36"/>
    <n v="36"/>
    <n v="7"/>
    <n v="29"/>
    <n v="1"/>
    <n v="35"/>
    <n v="13"/>
    <n v="22"/>
    <n v="2.5000000000000001E-2"/>
    <n v="3.4000000000000002E-2"/>
    <n v="0"/>
    <n v="3.3000000000000002E-2"/>
    <n v="5.8999999999999997E-2"/>
    <n v="4.2999999999999997E-2"/>
    <n v="0.55900000000000005"/>
    <n v="0.42399999999999999"/>
    <n v="1"/>
    <n v="666.66700000000003"/>
    <s v="Scale-up"/>
    <n v="30.303000000000001"/>
    <n v="0.94299999999999995"/>
    <n v="0.80100000000000005"/>
    <n v="0"/>
    <n v="0.88200000000000001"/>
    <d v="2025-06-16T20:45:00"/>
    <s v="PJR_CODEHAUS"/>
  </r>
  <r>
    <x v="382"/>
    <x v="1"/>
    <n v="0"/>
    <x v="766"/>
    <x v="382"/>
    <s v=" "/>
    <s v=" "/>
    <n v="1"/>
    <n v="1"/>
    <n v="1"/>
    <s v="N/A"/>
    <n v="1"/>
    <n v="0"/>
    <s v="NaN"/>
    <s v="NaN"/>
    <s v="NaN"/>
    <s v="NaN"/>
    <n v="0"/>
    <s v="NaN"/>
    <s v="NaN"/>
    <s v="NaN"/>
    <s v="NaN"/>
    <s v="NaN"/>
    <s v="Scale-up"/>
    <s v="NaN"/>
    <s v="NaN"/>
    <s v="NaN"/>
    <s v="NaN"/>
    <s v="NaN"/>
    <d v="2025-06-16T20:45:00"/>
    <s v="PJR_CODEHAUS"/>
  </r>
  <r>
    <x v="383"/>
    <x v="0"/>
    <n v="2356"/>
    <x v="767"/>
    <x v="383"/>
    <n v="75"/>
    <n v="75"/>
    <n v="16"/>
    <n v="59"/>
    <n v="20"/>
    <n v="55"/>
    <n v="45"/>
    <n v="10"/>
    <n v="7.0000000000000001E-3"/>
    <n v="2.7E-2"/>
    <n v="6.0000000000000001E-3"/>
    <n v="1.7999999999999999E-2"/>
    <n v="2.8000000000000001E-2"/>
    <n v="2.1000000000000001E-2"/>
    <n v="0.64300000000000002"/>
    <n v="0.20599999999999999"/>
    <n v="0.82399999999999995"/>
    <n v="555.55600000000004"/>
    <s v="Scale-up"/>
    <n v="55.555999999999997"/>
    <n v="0.82599999999999996"/>
    <n v="0.90100000000000002"/>
    <n v="0.82299999999999995"/>
    <n v="0.84"/>
    <d v="2025-06-16T20:45:19"/>
    <s v="PJR_CODEHAUS"/>
  </r>
  <r>
    <x v="383"/>
    <x v="1"/>
    <n v="41"/>
    <x v="768"/>
    <x v="383"/>
    <s v=" "/>
    <s v=" "/>
    <n v="1"/>
    <n v="2"/>
    <n v="6"/>
    <s v="N/A"/>
    <n v="2"/>
    <n v="-5"/>
    <s v="NaN"/>
    <s v="NaN"/>
    <n v="7.2999999999999995E-2"/>
    <n v="1"/>
    <n v="0"/>
    <n v="-4.9000000000000002E-2"/>
    <s v="NaN"/>
    <s v="NaN"/>
    <s v="NaN"/>
    <s v="NaN"/>
    <s v="Scale-up"/>
    <n v="1"/>
    <s v="NaN"/>
    <s v="NaN"/>
    <n v="0.42899999999999999"/>
    <n v="1"/>
    <d v="2025-06-16T20:45:19"/>
    <s v="PJR_CODEHAUS"/>
  </r>
  <r>
    <x v="384"/>
    <x v="0"/>
    <n v="1103"/>
    <x v="769"/>
    <x v="384"/>
    <n v="128"/>
    <n v="128"/>
    <n v="8"/>
    <n v="120"/>
    <n v="0"/>
    <n v="128"/>
    <n v="22"/>
    <n v="106"/>
    <n v="1.7999999999999999E-2"/>
    <n v="9.1999999999999998E-2"/>
    <n v="0"/>
    <n v="2.5000000000000001E-2"/>
    <n v="0.11"/>
    <n v="9.7000000000000003E-2"/>
    <n v="0.22700000000000001"/>
    <n v="0.16400000000000001"/>
    <n v="1"/>
    <n v="4240"/>
    <s v="Scale-up"/>
    <n v="40"/>
    <n v="0.79400000000000004"/>
    <n v="0.70599999999999996"/>
    <n v="0"/>
    <n v="0.54700000000000004"/>
    <d v="2025-06-16T20:45:36"/>
    <s v="PJR_CODEHAUS"/>
  </r>
  <r>
    <x v="384"/>
    <x v="1"/>
    <n v="45"/>
    <x v="770"/>
    <x v="384"/>
    <s v=" "/>
    <s v=" "/>
    <n v="1"/>
    <n v="11"/>
    <n v="1"/>
    <s v="N/A"/>
    <n v="1"/>
    <n v="10"/>
    <s v="NaN"/>
    <n v="0.13500000000000001"/>
    <n v="0"/>
    <s v="NaN"/>
    <n v="0.13500000000000001"/>
    <n v="0.13500000000000001"/>
    <s v="NaN"/>
    <s v="NaN"/>
    <s v="NaN"/>
    <s v="NaN"/>
    <s v="Scale-up"/>
    <s v="NaN"/>
    <s v="NaN"/>
    <n v="0.317"/>
    <n v="0"/>
    <s v="NaN"/>
    <d v="2025-06-16T20:45:36"/>
    <s v="PJR_CODEHAUS"/>
  </r>
  <r>
    <x v="385"/>
    <x v="0"/>
    <n v="2178"/>
    <x v="771"/>
    <x v="385"/>
    <n v="282"/>
    <n v="282"/>
    <n v="30"/>
    <n v="252"/>
    <n v="23"/>
    <n v="259"/>
    <n v="194"/>
    <n v="65"/>
    <n v="1.2999999999999999E-2"/>
    <n v="0.14499999999999999"/>
    <n v="1.2999999999999999E-2"/>
    <n v="0.109"/>
    <n v="0.14499999999999999"/>
    <n v="0.14199999999999999"/>
    <n v="0.752"/>
    <n v="8.2000000000000003E-2"/>
    <n v="0.91800000000000004"/>
    <n v="596.33000000000004"/>
    <s v="Scale-up"/>
    <n v="9.1739999999999995"/>
    <n v="0.9"/>
    <n v="0.94299999999999995"/>
    <n v="0.84499999999999997"/>
    <n v="0.93"/>
    <d v="2025-06-16T20:45:55"/>
    <s v="PJR_CODEHAUS"/>
  </r>
  <r>
    <x v="385"/>
    <x v="1"/>
    <n v="19"/>
    <x v="772"/>
    <x v="385"/>
    <s v=" "/>
    <s v=" "/>
    <n v="1"/>
    <n v="1"/>
    <n v="1"/>
    <s v="N/A"/>
    <n v="1"/>
    <n v="1"/>
    <s v="NaN"/>
    <s v="NaN"/>
    <s v="NaN"/>
    <s v="NaN"/>
    <n v="0"/>
    <n v="7.4999999999999997E-2"/>
    <s v="NaN"/>
    <s v="NaN"/>
    <s v="NaN"/>
    <s v="NaN"/>
    <s v="Scale-up"/>
    <s v="NaN"/>
    <s v="NaN"/>
    <s v="NaN"/>
    <s v="NaN"/>
    <s v="NaN"/>
    <d v="2025-06-16T20:45:55"/>
    <s v="PJR_CODEHAUS"/>
  </r>
  <r>
    <x v="386"/>
    <x v="0"/>
    <n v="1574"/>
    <x v="773"/>
    <x v="386"/>
    <n v="43"/>
    <n v="43"/>
    <n v="18"/>
    <n v="25"/>
    <n v="1"/>
    <n v="42"/>
    <n v="24"/>
    <n v="18"/>
    <n v="7.0000000000000001E-3"/>
    <n v="4.2000000000000003E-2"/>
    <n v="0"/>
    <n v="0.19800000000000001"/>
    <n v="4.9000000000000002E-2"/>
    <n v="2.1999999999999999E-2"/>
    <n v="4.0410000000000004"/>
    <n v="0.14299999999999999"/>
    <n v="1"/>
    <n v="90.909000000000006"/>
    <s v="Catch-up"/>
    <n v="5.0510000000000002"/>
    <n v="0.27200000000000002"/>
    <n v="0.36799999999999999"/>
    <n v="0"/>
    <n v="0.94"/>
    <d v="2025-06-16T20:46:12"/>
    <s v="PJR_CODEHAUS"/>
  </r>
  <r>
    <x v="386"/>
    <x v="1"/>
    <n v="0"/>
    <x v="774"/>
    <x v="386"/>
    <s v=" "/>
    <s v=" "/>
    <n v="1"/>
    <n v="1"/>
    <n v="1"/>
    <s v="N/A"/>
    <n v="1"/>
    <n v="0"/>
    <s v="NaN"/>
    <s v="NaN"/>
    <s v="NaN"/>
    <s v="NaN"/>
    <n v="0"/>
    <s v="NaN"/>
    <s v="NaN"/>
    <s v="NaN"/>
    <s v="NaN"/>
    <s v="NaN"/>
    <s v="Catch-up"/>
    <s v="NaN"/>
    <s v="NaN"/>
    <s v="NaN"/>
    <s v="NaN"/>
    <s v="NaN"/>
    <d v="2025-06-16T20:46:12"/>
    <s v="PJR_CODEHAUS"/>
  </r>
  <r>
    <x v="387"/>
    <x v="0"/>
    <n v="2543"/>
    <x v="775"/>
    <x v="387"/>
    <n v="294"/>
    <n v="294"/>
    <n v="28"/>
    <n v="266"/>
    <n v="46"/>
    <n v="248"/>
    <n v="189"/>
    <n v="59"/>
    <n v="1.7000000000000001E-2"/>
    <n v="0.11600000000000001"/>
    <n v="3.2000000000000001E-2"/>
    <n v="0.11700000000000001"/>
    <n v="0.10100000000000001"/>
    <n v="0.11"/>
    <n v="1.1579999999999999"/>
    <n v="0.128"/>
    <n v="0.75900000000000001"/>
    <n v="504.274"/>
    <s v="Catch-up"/>
    <n v="8.5470000000000006"/>
    <n v="0.86499999999999999"/>
    <n v="0.94599999999999995"/>
    <n v="0.97499999999999998"/>
    <n v="0.91900000000000004"/>
    <d v="2025-06-16T20:46:30"/>
    <s v="PJR_CODEHAUS"/>
  </r>
  <r>
    <x v="387"/>
    <x v="1"/>
    <n v="99"/>
    <x v="776"/>
    <x v="387"/>
    <s v=" "/>
    <s v=" "/>
    <n v="1"/>
    <n v="5"/>
    <n v="1"/>
    <s v="N/A"/>
    <n v="1"/>
    <n v="4"/>
    <s v="NaN"/>
    <n v="4.1000000000000002E-2"/>
    <s v="NaN"/>
    <s v="NaN"/>
    <n v="0"/>
    <n v="4.1000000000000002E-2"/>
    <s v="NaN"/>
    <s v="NaN"/>
    <s v="NaN"/>
    <s v="NaN"/>
    <s v="Catch-up"/>
    <s v="NaN"/>
    <s v="NaN"/>
    <n v="0.92"/>
    <s v="NaN"/>
    <s v="NaN"/>
    <d v="2025-06-16T20:46:30"/>
    <s v="PJR_CODEHAUS"/>
  </r>
  <r>
    <x v="388"/>
    <x v="0"/>
    <n v="3548"/>
    <x v="777"/>
    <x v="388"/>
    <n v="193"/>
    <n v="193"/>
    <n v="29"/>
    <n v="164"/>
    <n v="31"/>
    <n v="162"/>
    <n v="158"/>
    <n v="4"/>
    <n v="8.0000000000000002E-3"/>
    <n v="5.1999999999999998E-2"/>
    <n v="0.01"/>
    <n v="5.2999999999999999E-2"/>
    <n v="0.05"/>
    <n v="0.05"/>
    <n v="1.06"/>
    <n v="0.13300000000000001"/>
    <n v="0.83299999999999996"/>
    <n v="75.471999999999994"/>
    <s v="Catch-up"/>
    <n v="18.867999999999999"/>
    <n v="0.94099999999999995"/>
    <n v="0.98599999999999999"/>
    <n v="0.94199999999999995"/>
    <n v="0.91400000000000003"/>
    <d v="2025-06-16T20:46:49"/>
    <s v="PJR_CODEHAUS"/>
  </r>
  <r>
    <x v="388"/>
    <x v="1"/>
    <n v="97"/>
    <x v="778"/>
    <x v="388"/>
    <s v=" "/>
    <s v=" "/>
    <n v="1"/>
    <n v="2"/>
    <n v="2"/>
    <s v="N/A"/>
    <n v="1"/>
    <n v="-1"/>
    <s v="NaN"/>
    <n v="0.01"/>
    <n v="0.01"/>
    <s v="NaN"/>
    <n v="0"/>
    <n v="0"/>
    <s v="NaN"/>
    <s v="NaN"/>
    <s v="NaN"/>
    <s v="NaN"/>
    <s v="Catch-up"/>
    <s v="NaN"/>
    <s v="NaN"/>
    <n v="1"/>
    <n v="1"/>
    <s v="NaN"/>
    <d v="2025-06-16T20:46:49"/>
    <s v="PJR_CODEHAUS"/>
  </r>
  <r>
    <x v="389"/>
    <x v="0"/>
    <n v="1036"/>
    <x v="779"/>
    <x v="389"/>
    <n v="72"/>
    <n v="72"/>
    <n v="60"/>
    <n v="12"/>
    <n v="2"/>
    <n v="70"/>
    <n v="25"/>
    <n v="45"/>
    <n v="0.495"/>
    <n v="7.0000000000000001E-3"/>
    <n v="1.2E-2"/>
    <n v="0.20599999999999999"/>
    <n v="0.49"/>
    <n v="6.6000000000000003E-2"/>
    <n v="0.42"/>
    <n v="0.98599999999999999"/>
    <n v="0.97599999999999998"/>
    <n v="218.447"/>
    <s v="Scale-up"/>
    <n v="4.8540000000000001"/>
    <n v="0.64500000000000002"/>
    <n v="0.31"/>
    <n v="1"/>
    <n v="0.83399999999999996"/>
    <d v="2025-06-16T20:47:07"/>
    <s v="PJR_CODEHAUS"/>
  </r>
  <r>
    <x v="389"/>
    <x v="1"/>
    <n v="0"/>
    <x v="780"/>
    <x v="389"/>
    <s v=" "/>
    <s v=" "/>
    <n v="1"/>
    <n v="1"/>
    <n v="1"/>
    <s v="N/A"/>
    <n v="1"/>
    <n v="0"/>
    <s v="NaN"/>
    <s v="NaN"/>
    <s v="NaN"/>
    <s v="NaN"/>
    <n v="0"/>
    <s v="NaN"/>
    <s v="NaN"/>
    <s v="NaN"/>
    <s v="NaN"/>
    <s v="NaN"/>
    <s v="Scale-up"/>
    <s v="NaN"/>
    <s v="NaN"/>
    <s v="NaN"/>
    <s v="NaN"/>
    <s v="NaN"/>
    <d v="2025-06-16T20:47:07"/>
    <s v="PJR_CODEHAUS"/>
  </r>
  <r>
    <x v="390"/>
    <x v="0"/>
    <n v="3426"/>
    <x v="781"/>
    <x v="390"/>
    <n v="225"/>
    <n v="225"/>
    <n v="32"/>
    <n v="193"/>
    <n v="21"/>
    <n v="204"/>
    <n v="138"/>
    <n v="66"/>
    <n v="1.2E-2"/>
    <n v="6.0999999999999999E-2"/>
    <n v="8.0000000000000002E-3"/>
    <n v="4.2000000000000003E-2"/>
    <n v="6.5000000000000002E-2"/>
    <n v="6.4000000000000001E-2"/>
    <n v="0.64600000000000002"/>
    <n v="0.16400000000000001"/>
    <n v="0.89"/>
    <n v="1571.4290000000001"/>
    <s v="Scale-up"/>
    <n v="23.81"/>
    <n v="0.875"/>
    <n v="0.99199999999999999"/>
    <n v="0.93799999999999994"/>
    <n v="0.98399999999999999"/>
    <d v="2025-06-16T20:47:26"/>
    <s v="PJR_CODEHAUS"/>
  </r>
  <r>
    <x v="390"/>
    <x v="1"/>
    <n v="79"/>
    <x v="782"/>
    <x v="390"/>
    <s v=" "/>
    <s v=" "/>
    <n v="1"/>
    <n v="9"/>
    <n v="1"/>
    <s v="N/A"/>
    <n v="8"/>
    <n v="0"/>
    <s v="NaN"/>
    <n v="9.4E-2"/>
    <s v="NaN"/>
    <n v="0.17899999999999999"/>
    <n v="0"/>
    <n v="9.2999999999999999E-2"/>
    <s v="NaN"/>
    <s v="NaN"/>
    <s v="NaN"/>
    <s v="NaN"/>
    <s v="Scale-up"/>
    <n v="5.5869999999999997"/>
    <s v="NaN"/>
    <n v="0.97499999999999998"/>
    <s v="NaN"/>
    <n v="0.71799999999999997"/>
    <d v="2025-06-16T20:47:26"/>
    <s v="PJR_CODEHAUS"/>
  </r>
  <r>
    <x v="391"/>
    <x v="0"/>
    <n v="213"/>
    <x v="783"/>
    <x v="391"/>
    <n v="30"/>
    <n v="30"/>
    <n v="25"/>
    <n v="5"/>
    <n v="0"/>
    <n v="30"/>
    <n v="13"/>
    <n v="17"/>
    <n v="9.0999999999999998E-2"/>
    <n v="1.7999999999999999E-2"/>
    <n v="0"/>
    <n v="4.2999999999999997E-2"/>
    <n v="0.109"/>
    <n v="0.111"/>
    <n v="0.39400000000000002"/>
    <n v="0.83499999999999996"/>
    <n v="1"/>
    <n v="395.34899999999999"/>
    <s v="Scale-up"/>
    <n v="23.256"/>
    <n v="0.879"/>
    <n v="0.81899999999999995"/>
    <n v="0"/>
    <n v="0.85599999999999998"/>
    <d v="2025-06-16T20:47:44"/>
    <s v="PJR_CODEHAUS"/>
  </r>
  <r>
    <x v="391"/>
    <x v="1"/>
    <n v="73"/>
    <x v="784"/>
    <x v="391"/>
    <s v=" "/>
    <s v=" "/>
    <n v="8"/>
    <n v="3"/>
    <n v="1"/>
    <s v="N/A"/>
    <n v="8"/>
    <n v="2"/>
    <n v="0.09"/>
    <n v="0.11600000000000001"/>
    <n v="0"/>
    <n v="0.105"/>
    <s v="0.20600000000000002"/>
    <n v="0.126"/>
    <n v="0.51"/>
    <n v="0.437"/>
    <n v="1"/>
    <n v="161.905"/>
    <s v="Scale-up"/>
    <n v="9.5239999999999991"/>
    <n v="0.877"/>
    <n v="0.99"/>
    <n v="0"/>
    <n v="0.80400000000000005"/>
    <d v="2025-06-16T20:47:48"/>
    <s v="PJR_CODEHAUS"/>
  </r>
  <r>
    <x v="392"/>
    <x v="0"/>
    <n v="2516"/>
    <x v="785"/>
    <x v="392"/>
    <n v="87"/>
    <n v="87"/>
    <n v="24"/>
    <n v="63"/>
    <n v="4"/>
    <n v="83"/>
    <n v="72"/>
    <n v="11"/>
    <n v="1.4999999999999999E-2"/>
    <n v="0.03"/>
    <n v="4.2999999999999997E-2"/>
    <n v="3.4000000000000002E-2"/>
    <n v="2E-3"/>
    <n v="4.2000000000000003E-2"/>
    <n v="17"/>
    <n v="0.33300000000000002"/>
    <n v="4.3999999999999997E-2"/>
    <n v="323.529"/>
    <s v="Catch-up"/>
    <n v="29.411999999999999"/>
    <n v="0.75600000000000001"/>
    <n v="0.55500000000000005"/>
    <n v="0.71799999999999997"/>
    <n v="0.59199999999999997"/>
    <d v="2025-06-16T20:48:07"/>
    <s v="PJR_CODEHAUS"/>
  </r>
  <r>
    <x v="392"/>
    <x v="1"/>
    <n v="98"/>
    <x v="786"/>
    <x v="392"/>
    <s v=" "/>
    <s v=" "/>
    <n v="3"/>
    <n v="2"/>
    <n v="1"/>
    <s v="N/A"/>
    <n v="4"/>
    <n v="2"/>
    <n v="4.3999999999999997E-2"/>
    <n v="5.6000000000000001E-2"/>
    <s v="NaN"/>
    <n v="0.02"/>
    <n v="0.1"/>
    <n v="5.7000000000000002E-2"/>
    <s v="NaN"/>
    <s v="NaN"/>
    <s v="NaN"/>
    <s v="NaN"/>
    <s v="Catch-up"/>
    <n v="50"/>
    <n v="0.77100000000000002"/>
    <n v="1"/>
    <s v="NaN"/>
    <n v="0.60799999999999998"/>
    <d v="2025-06-16T20:48:07"/>
    <s v="PJR_CODEHAUS"/>
  </r>
  <r>
    <x v="393"/>
    <x v="0"/>
    <n v="3138"/>
    <x v="787"/>
    <x v="393"/>
    <n v="619"/>
    <n v="619"/>
    <n v="78"/>
    <n v="541"/>
    <n v="199"/>
    <n v="420"/>
    <n v="330"/>
    <n v="90"/>
    <n v="2.8000000000000001E-2"/>
    <n v="0.17899999999999999"/>
    <n v="7.9000000000000001E-2"/>
    <n v="0.113"/>
    <n v="0.128"/>
    <n v="0.129"/>
    <n v="0.88300000000000001"/>
    <n v="0.13500000000000001"/>
    <n v="0.61799999999999999"/>
    <n v="796.46"/>
    <s v="Scale-up"/>
    <n v="8.85"/>
    <n v="0.98499999999999999"/>
    <n v="0.98"/>
    <n v="0.98299999999999998"/>
    <n v="0.99099999999999999"/>
    <d v="2025-06-16T20:48:26"/>
    <s v="PJR_CODEHAUS"/>
  </r>
  <r>
    <x v="393"/>
    <x v="1"/>
    <n v="93"/>
    <x v="788"/>
    <x v="393"/>
    <s v=" "/>
    <s v=" "/>
    <n v="2"/>
    <n v="4"/>
    <n v="1"/>
    <s v="N/A"/>
    <n v="2"/>
    <n v="3"/>
    <n v="0.111"/>
    <n v="3.2000000000000001E-2"/>
    <s v="NaN"/>
    <n v="3.6999999999999998E-2"/>
    <s v="0.14300000000000002"/>
    <n v="4.9000000000000002E-2"/>
    <s v="NaN"/>
    <s v="NaN"/>
    <s v="NaN"/>
    <s v="NaN"/>
    <s v="Scale-up"/>
    <n v="27.027000000000001"/>
    <n v="1"/>
    <n v="0.996"/>
    <s v="NaN"/>
    <n v="1"/>
    <d v="2025-06-16T20:48:26"/>
    <s v="PJR_CODEHAUS"/>
  </r>
  <r>
    <x v="394"/>
    <x v="0"/>
    <n v="3396"/>
    <x v="789"/>
    <x v="394"/>
    <n v="157"/>
    <n v="157"/>
    <n v="21"/>
    <n v="136"/>
    <n v="16"/>
    <n v="141"/>
    <n v="106"/>
    <n v="35"/>
    <n v="8.0000000000000002E-3"/>
    <n v="4.9000000000000002E-2"/>
    <n v="6.0000000000000001E-3"/>
    <n v="4.1000000000000002E-2"/>
    <n v="5.0999999999999997E-2"/>
    <n v="5.0999999999999997E-2"/>
    <n v="0.80400000000000005"/>
    <n v="0.14000000000000001"/>
    <n v="0.89500000000000002"/>
    <n v="853.65899999999999"/>
    <s v="Scale-up"/>
    <n v="24.39"/>
    <n v="0.86299999999999999"/>
    <n v="0.95799999999999996"/>
    <n v="0.96699999999999997"/>
    <n v="0.92800000000000005"/>
    <d v="2025-06-16T20:48:45"/>
    <s v="PJR_CODEHAUS"/>
  </r>
  <r>
    <x v="394"/>
    <x v="1"/>
    <n v="54"/>
    <x v="790"/>
    <x v="394"/>
    <s v=" "/>
    <s v=" "/>
    <n v="1"/>
    <n v="2"/>
    <n v="1"/>
    <s v="N/A"/>
    <n v="1"/>
    <n v="0"/>
    <s v="NaN"/>
    <n v="1.7999999999999999E-2"/>
    <s v="NaN"/>
    <s v="NaN"/>
    <n v="0"/>
    <n v="1.7999999999999999E-2"/>
    <s v="NaN"/>
    <s v="NaN"/>
    <s v="NaN"/>
    <s v="NaN"/>
    <s v="Scale-up"/>
    <s v="NaN"/>
    <s v="NaN"/>
    <n v="1"/>
    <s v="NaN"/>
    <s v="NaN"/>
    <d v="2025-06-16T20:48:45"/>
    <s v="PJR_CODEHAUS"/>
  </r>
  <r>
    <x v="395"/>
    <x v="0"/>
    <n v="3025"/>
    <x v="791"/>
    <x v="395"/>
    <n v="297"/>
    <n v="297"/>
    <n v="40"/>
    <n v="257"/>
    <n v="101"/>
    <n v="196"/>
    <n v="134"/>
    <n v="62"/>
    <n v="1.2999999999999999E-2"/>
    <n v="0.09"/>
    <n v="3.5000000000000003E-2"/>
    <n v="4.2999999999999997E-2"/>
    <n v="6.8000000000000005E-2"/>
    <n v="6.7000000000000004E-2"/>
    <n v="0.63200000000000001"/>
    <n v="0.126"/>
    <n v="0.66"/>
    <n v="1441.86"/>
    <s v="Scale-up"/>
    <n v="23.256"/>
    <n v="0.91"/>
    <n v="0.96799999999999997"/>
    <n v="0.98299999999999998"/>
    <n v="0.89900000000000002"/>
    <d v="2025-06-16T20:49:04"/>
    <s v="PJR_CODEHAUS"/>
  </r>
  <r>
    <x v="395"/>
    <x v="1"/>
    <n v="97"/>
    <x v="792"/>
    <x v="395"/>
    <s v=" "/>
    <s v=" "/>
    <n v="1"/>
    <n v="5"/>
    <n v="1"/>
    <s v="N/A"/>
    <n v="1"/>
    <n v="3"/>
    <s v="NaN"/>
    <n v="3.7999999999999999E-2"/>
    <s v="NaN"/>
    <s v="NaN"/>
    <n v="0"/>
    <n v="3.5999999999999997E-2"/>
    <s v="NaN"/>
    <s v="NaN"/>
    <s v="NaN"/>
    <s v="NaN"/>
    <s v="Scale-up"/>
    <s v="NaN"/>
    <s v="NaN"/>
    <n v="0.77500000000000002"/>
    <s v="NaN"/>
    <s v="NaN"/>
    <d v="2025-06-16T20:49:04"/>
    <s v="PJR_CODEHAUS"/>
  </r>
  <r>
    <x v="396"/>
    <x v="0"/>
    <n v="3042"/>
    <x v="793"/>
    <x v="396"/>
    <n v="299"/>
    <n v="299"/>
    <n v="62"/>
    <n v="237"/>
    <n v="18"/>
    <n v="281"/>
    <n v="205"/>
    <n v="76"/>
    <n v="2.1999999999999999E-2"/>
    <n v="8.8999999999999996E-2"/>
    <n v="7.0000000000000001E-3"/>
    <n v="8.3000000000000004E-2"/>
    <n v="0.104"/>
    <n v="0.10299999999999999"/>
    <n v="0.79800000000000004"/>
    <n v="0.19800000000000001"/>
    <n v="0.93700000000000006"/>
    <n v="915.66300000000001"/>
    <s v="Scale-up"/>
    <n v="12.048"/>
    <n v="0.96499999999999997"/>
    <n v="0.99199999999999999"/>
    <n v="0.94799999999999995"/>
    <n v="0.99299999999999999"/>
    <d v="2025-06-16T20:49:23"/>
    <s v="PJR_CODEHAUS"/>
  </r>
  <r>
    <x v="396"/>
    <x v="1"/>
    <n v="99"/>
    <x v="794"/>
    <x v="396"/>
    <s v=" "/>
    <s v=" "/>
    <n v="7"/>
    <n v="12"/>
    <n v="1"/>
    <s v="N/A"/>
    <n v="13"/>
    <n v="5"/>
    <n v="5.8999999999999997E-2"/>
    <n v="0.124"/>
    <s v="NaN"/>
    <n v="0.245"/>
    <n v="0.183"/>
    <n v="0.19700000000000001"/>
    <s v="NaN"/>
    <s v="NaN"/>
    <s v="NaN"/>
    <s v="NaN"/>
    <s v="Scale-up"/>
    <n v="4.0819999999999999"/>
    <n v="0.436"/>
    <n v="0.83799999999999997"/>
    <s v="NaN"/>
    <n v="0.88500000000000001"/>
    <d v="2025-06-16T20:49:23"/>
    <s v="PJR_CODEHAUS"/>
  </r>
  <r>
    <x v="397"/>
    <x v="0"/>
    <n v="2526"/>
    <x v="795"/>
    <x v="397"/>
    <n v="71"/>
    <n v="71"/>
    <n v="14"/>
    <n v="57"/>
    <n v="7"/>
    <n v="64"/>
    <n v="60"/>
    <n v="5"/>
    <n v="6.0000000000000001E-3"/>
    <n v="1.7999999999999999E-2"/>
    <n v="3.0000000000000001E-3"/>
    <n v="0.02"/>
    <n v="2.1000000000000001E-2"/>
    <n v="2.1000000000000001E-2"/>
    <n v="0.95199999999999996"/>
    <n v="0.25"/>
    <n v="0.875"/>
    <n v="250"/>
    <s v="Scale-up"/>
    <n v="50"/>
    <n v="0.94"/>
    <n v="0.91"/>
    <n v="0.92"/>
    <n v="0.94"/>
    <d v="2025-06-16T20:49:42"/>
    <s v="PJR_CODEHAUS"/>
  </r>
  <r>
    <x v="397"/>
    <x v="1"/>
    <n v="98"/>
    <x v="796"/>
    <x v="397"/>
    <s v=" "/>
    <s v=" "/>
    <n v="1"/>
    <n v="3"/>
    <n v="1"/>
    <s v="N/A"/>
    <n v="1"/>
    <n v="2"/>
    <s v="NaN"/>
    <n v="2.1000000000000001E-2"/>
    <s v="NaN"/>
    <s v="NaN"/>
    <n v="0"/>
    <n v="2.7E-2"/>
    <s v="NaN"/>
    <s v="NaN"/>
    <s v="NaN"/>
    <s v="NaN"/>
    <s v="Scale-up"/>
    <s v="NaN"/>
    <s v="NaN"/>
    <n v="0.96599999999999997"/>
    <s v="NaN"/>
    <s v="NaN"/>
    <d v="2025-06-16T20:49:42"/>
    <s v="PJR_CODEHAUS"/>
  </r>
  <r>
    <x v="398"/>
    <x v="0"/>
    <n v="1527"/>
    <x v="797"/>
    <x v="398"/>
    <n v="32"/>
    <n v="32"/>
    <n v="15"/>
    <n v="17"/>
    <n v="2"/>
    <n v="30"/>
    <n v="22"/>
    <n v="8"/>
    <n v="8.9999999999999993E-3"/>
    <n v="8.9999999999999993E-3"/>
    <n v="0"/>
    <n v="1.2E-2"/>
    <n v="1.7999999999999999E-2"/>
    <n v="1.7000000000000001E-2"/>
    <n v="0.66700000000000004"/>
    <n v="0.5"/>
    <n v="1"/>
    <n v="666.66700000000003"/>
    <s v="Scale-up"/>
    <n v="83.332999999999998"/>
    <n v="0.80100000000000005"/>
    <n v="0.89900000000000002"/>
    <n v="0"/>
    <n v="0.70599999999999996"/>
    <d v="2025-06-16T20:49:59"/>
    <s v="PJR_CODEHAUS"/>
  </r>
  <r>
    <x v="398"/>
    <x v="1"/>
    <n v="39"/>
    <x v="798"/>
    <x v="398"/>
    <s v=" "/>
    <s v=" "/>
    <n v="1"/>
    <n v="1"/>
    <n v="1"/>
    <s v="N/A"/>
    <n v="1"/>
    <n v="1"/>
    <s v="NaN"/>
    <s v="NaN"/>
    <s v="NaN"/>
    <s v="NaN"/>
    <n v="0"/>
    <n v="2.5000000000000001E-2"/>
    <s v="NaN"/>
    <s v="NaN"/>
    <s v="NaN"/>
    <s v="NaN"/>
    <s v="Scale-up"/>
    <s v="NaN"/>
    <s v="NaN"/>
    <s v="NaN"/>
    <s v="NaN"/>
    <s v="NaN"/>
    <d v="2025-06-16T20:49:59"/>
    <s v="PJR_CODEHAUS"/>
  </r>
  <r>
    <x v="399"/>
    <x v="0"/>
    <n v="1631"/>
    <x v="799"/>
    <x v="399"/>
    <n v="52"/>
    <n v="52"/>
    <n v="14"/>
    <n v="38"/>
    <n v="3"/>
    <n v="49"/>
    <n v="27"/>
    <n v="22"/>
    <n v="6.0000000000000001E-3"/>
    <n v="0.02"/>
    <n v="4.0000000000000001E-3"/>
    <n v="1.4999999999999999E-2"/>
    <n v="2.1999999999999999E-2"/>
    <n v="2.4E-2"/>
    <n v="0.68200000000000005"/>
    <n v="0.23100000000000001"/>
    <n v="0.84599999999999997"/>
    <n v="1466.6669999999999"/>
    <s v="Scale-up"/>
    <n v="66.667000000000002"/>
    <n v="0.316"/>
    <n v="0.88200000000000001"/>
    <n v="0.86399999999999999"/>
    <n v="0.77600000000000002"/>
    <d v="2025-06-16T20:50:17"/>
    <s v="PJR_CODEHAUS"/>
  </r>
  <r>
    <x v="399"/>
    <x v="1"/>
    <n v="0"/>
    <x v="800"/>
    <x v="399"/>
    <s v=" "/>
    <s v=" "/>
    <n v="1"/>
    <n v="3"/>
    <n v="1"/>
    <s v="N/A"/>
    <n v="1"/>
    <n v="2"/>
    <s v="NaN"/>
    <n v="1.5"/>
    <s v="NaN"/>
    <s v="NaN"/>
    <n v="0"/>
    <n v="1.5"/>
    <s v="NaN"/>
    <s v="NaN"/>
    <s v="NaN"/>
    <s v="NaN"/>
    <s v="Scale-up"/>
    <s v="NaN"/>
    <s v="NaN"/>
    <n v="0.75"/>
    <s v="NaN"/>
    <s v="NaN"/>
    <d v="2025-06-16T20:50:17"/>
    <s v="PJR_CODEHAUS"/>
  </r>
  <r>
    <x v="400"/>
    <x v="0"/>
    <n v="2982"/>
    <x v="801"/>
    <x v="400"/>
    <n v="173"/>
    <n v="173"/>
    <n v="32"/>
    <n v="141"/>
    <n v="32"/>
    <n v="141"/>
    <n v="120"/>
    <n v="21"/>
    <n v="1.0999999999999999E-2"/>
    <n v="4.3999999999999997E-2"/>
    <n v="1.0999999999999999E-2"/>
    <n v="3.6999999999999998E-2"/>
    <n v="4.3999999999999997E-2"/>
    <n v="4.2999999999999997E-2"/>
    <n v="0.84099999999999997"/>
    <n v="0.2"/>
    <n v="0.8"/>
    <n v="567.56799999999998"/>
    <s v="Scale-up"/>
    <n v="27.027000000000001"/>
    <n v="0.96199999999999997"/>
    <n v="0.98099999999999998"/>
    <n v="0.97099999999999997"/>
    <n v="0.97199999999999998"/>
    <d v="2025-06-16T20:50:36"/>
    <s v="PJR_CODEHAUS"/>
  </r>
  <r>
    <x v="400"/>
    <x v="1"/>
    <n v="76"/>
    <x v="802"/>
    <x v="400"/>
    <s v=" "/>
    <s v=" "/>
    <n v="1"/>
    <n v="5"/>
    <n v="1"/>
    <s v="N/A"/>
    <n v="2"/>
    <n v="2"/>
    <s v="NaN"/>
    <n v="4.8000000000000001E-2"/>
    <s v="NaN"/>
    <s v="NaN"/>
    <n v="0"/>
    <n v="4.8000000000000001E-2"/>
    <s v="NaN"/>
    <s v="NaN"/>
    <s v="NaN"/>
    <s v="NaN"/>
    <s v="Scale-up"/>
    <s v="NaN"/>
    <s v="NaN"/>
    <n v="0.88800000000000001"/>
    <s v="NaN"/>
    <s v="NaN"/>
    <d v="2025-06-16T20:50:36"/>
    <s v="PJR_CODEHAUS"/>
  </r>
  <r>
    <x v="401"/>
    <x v="0"/>
    <n v="677"/>
    <x v="803"/>
    <x v="401"/>
    <n v="58"/>
    <n v="58"/>
    <n v="16"/>
    <n v="42"/>
    <n v="3"/>
    <n v="55"/>
    <n v="26"/>
    <n v="29"/>
    <n v="2.9000000000000001E-2"/>
    <n v="8.2000000000000003E-2"/>
    <n v="6.0000000000000001E-3"/>
    <n v="5.8999999999999997E-2"/>
    <n v="0.105"/>
    <n v="0.104"/>
    <n v="0.56200000000000006"/>
    <n v="0.26100000000000001"/>
    <n v="0.94599999999999995"/>
    <n v="491.52499999999998"/>
    <s v="Scale-up"/>
    <n v="16.949000000000002"/>
    <n v="0.80200000000000005"/>
    <n v="0.93100000000000005"/>
    <n v="0.75"/>
    <n v="0.92600000000000005"/>
    <d v="2025-06-16T20:50:53"/>
    <s v="PJR_CODEHAUS"/>
  </r>
  <r>
    <x v="401"/>
    <x v="1"/>
    <n v="0"/>
    <x v="804"/>
    <x v="401"/>
    <s v=" "/>
    <s v=" "/>
    <n v="1"/>
    <n v="1"/>
    <n v="1"/>
    <s v="N/A"/>
    <n v="1"/>
    <n v="0"/>
    <s v="NaN"/>
    <s v="NaN"/>
    <s v="NaN"/>
    <s v="NaN"/>
    <n v="0"/>
    <s v="NaN"/>
    <s v="NaN"/>
    <s v="NaN"/>
    <s v="NaN"/>
    <s v="NaN"/>
    <s v="Scale-up"/>
    <s v="NaN"/>
    <s v="NaN"/>
    <s v="NaN"/>
    <s v="NaN"/>
    <s v="NaN"/>
    <d v="2025-06-16T20:50:53"/>
    <s v="PJR_CODEHAUS"/>
  </r>
  <r>
    <x v="402"/>
    <x v="0"/>
    <n v="3464"/>
    <x v="805"/>
    <x v="402"/>
    <n v="217"/>
    <n v="217"/>
    <n v="44"/>
    <n v="173"/>
    <n v="19"/>
    <n v="198"/>
    <n v="157"/>
    <n v="41"/>
    <n v="0.02"/>
    <n v="0.05"/>
    <n v="5.0000000000000001E-3"/>
    <n v="4.5999999999999999E-2"/>
    <n v="6.5000000000000002E-2"/>
    <n v="5.8999999999999997E-2"/>
    <n v="0.70799999999999996"/>
    <n v="0.28599999999999998"/>
    <n v="0.92900000000000005"/>
    <n v="891.30399999999997"/>
    <s v="Scale-up"/>
    <n v="21.739000000000001"/>
    <n v="0.94699999999999995"/>
    <n v="0.95399999999999996"/>
    <n v="0.85099999999999998"/>
    <n v="0.93899999999999995"/>
    <d v="2025-06-16T20:51:12"/>
    <s v="PJR_CODEHAUS"/>
  </r>
  <r>
    <x v="402"/>
    <x v="1"/>
    <n v="84"/>
    <x v="806"/>
    <x v="402"/>
    <s v=" "/>
    <s v=" "/>
    <n v="1"/>
    <n v="6"/>
    <n v="2"/>
    <s v="N/A"/>
    <n v="7"/>
    <n v="-4"/>
    <s v="NaN"/>
    <n v="9.0999999999999998E-2"/>
    <n v="2.9000000000000001E-2"/>
    <n v="0.1"/>
    <n v="6.2E-2"/>
    <n v="4.1000000000000002E-2"/>
    <s v="NaN"/>
    <s v="NaN"/>
    <s v="NaN"/>
    <s v="NaN"/>
    <s v="Scale-up"/>
    <n v="10"/>
    <s v="NaN"/>
    <n v="0.9"/>
    <n v="1"/>
    <n v="0.89300000000000002"/>
    <d v="2025-06-16T20:51:12"/>
    <s v="PJR_CODEHAUS"/>
  </r>
  <r>
    <x v="403"/>
    <x v="0"/>
    <n v="1379"/>
    <x v="807"/>
    <x v="403"/>
    <n v="64"/>
    <n v="64"/>
    <n v="34"/>
    <n v="30"/>
    <n v="4"/>
    <n v="60"/>
    <n v="35"/>
    <n v="25"/>
    <n v="2.1000000000000001E-2"/>
    <n v="1.9E-2"/>
    <n v="3.0000000000000001E-3"/>
    <n v="2.1999999999999999E-2"/>
    <n v="3.6999999999999998E-2"/>
    <n v="3.6999999999999998E-2"/>
    <n v="0.59499999999999997"/>
    <n v="0.52500000000000002"/>
    <n v="0.92500000000000004"/>
    <n v="1136.364"/>
    <s v="Scale-up"/>
    <n v="45.454999999999998"/>
    <n v="0.81799999999999995"/>
    <n v="0.83599999999999997"/>
    <n v="0.85399999999999998"/>
    <n v="0.751"/>
    <d v="2025-06-16T20:51:30"/>
    <s v="PJR_CODEHAUS"/>
  </r>
  <r>
    <x v="403"/>
    <x v="1"/>
    <n v="92"/>
    <x v="808"/>
    <x v="403"/>
    <s v=" "/>
    <s v=" "/>
    <n v="1"/>
    <n v="2"/>
    <n v="1"/>
    <s v="N/A"/>
    <n v="1"/>
    <n v="1"/>
    <s v="NaN"/>
    <n v="1.0999999999999999E-2"/>
    <s v="NaN"/>
    <s v="NaN"/>
    <n v="0"/>
    <n v="1.0999999999999999E-2"/>
    <s v="NaN"/>
    <s v="NaN"/>
    <s v="NaN"/>
    <s v="NaN"/>
    <s v="Scale-up"/>
    <s v="NaN"/>
    <s v="NaN"/>
    <n v="1"/>
    <s v="NaN"/>
    <s v="NaN"/>
    <d v="2025-06-16T20:51:30"/>
    <s v="PJR_CODEHAUS"/>
  </r>
  <r>
    <x v="404"/>
    <x v="0"/>
    <n v="2897"/>
    <x v="809"/>
    <x v="404"/>
    <n v="30"/>
    <n v="30"/>
    <n v="11"/>
    <n v="19"/>
    <n v="5"/>
    <n v="25"/>
    <n v="17"/>
    <n v="8"/>
    <n v="3.0000000000000001E-3"/>
    <n v="7.0000000000000001E-3"/>
    <n v="5.0000000000000001E-3"/>
    <n v="4.0000000000000001E-3"/>
    <n v="5.0000000000000001E-3"/>
    <n v="6.0000000000000001E-3"/>
    <n v="0.8"/>
    <n v="0.3"/>
    <n v="0.5"/>
    <n v="2000"/>
    <s v="Scale-up"/>
    <n v="250"/>
    <n v="0.92500000000000004"/>
    <n v="0.74099999999999999"/>
    <n v="0.90400000000000003"/>
    <n v="0.86"/>
    <d v="2025-06-16T20:51:49"/>
    <s v="PJR_CODEHAUS"/>
  </r>
  <r>
    <x v="404"/>
    <x v="1"/>
    <n v="42"/>
    <x v="810"/>
    <x v="404"/>
    <s v=" "/>
    <s v=" "/>
    <n v="2"/>
    <n v="1"/>
    <n v="1"/>
    <s v="N/A"/>
    <n v="2"/>
    <n v="-1"/>
    <n v="2.3E-2"/>
    <s v="NaN"/>
    <s v="NaN"/>
    <s v="NaN"/>
    <n v="0"/>
    <n v="2.3E-2"/>
    <s v="NaN"/>
    <s v="NaN"/>
    <s v="NaN"/>
    <s v="NaN"/>
    <s v="Scale-up"/>
    <s v="NaN"/>
    <n v="1"/>
    <s v="NaN"/>
    <s v="NaN"/>
    <s v="NaN"/>
    <d v="2025-06-16T20:51:49"/>
    <s v="PJR_CODEHAUS"/>
  </r>
  <r>
    <x v="405"/>
    <x v="0"/>
    <n v="2085"/>
    <x v="811"/>
    <x v="405"/>
    <n v="70"/>
    <n v="70"/>
    <n v="10"/>
    <n v="60"/>
    <n v="22"/>
    <n v="48"/>
    <n v="46"/>
    <n v="2"/>
    <n v="1.4E-2"/>
    <n v="0.03"/>
    <n v="8.0000000000000002E-3"/>
    <n v="1.7999999999999999E-2"/>
    <n v="3.5999999999999997E-2"/>
    <n v="2.3E-2"/>
    <n v="0.5"/>
    <n v="0.318"/>
    <n v="0.81799999999999995"/>
    <n v="111.111"/>
    <s v="Scale-up"/>
    <n v="55.555999999999997"/>
    <n v="0.86899999999999999"/>
    <n v="0.749"/>
    <n v="0.85599999999999998"/>
    <n v="0.90400000000000003"/>
    <d v="2025-06-16T20:52:08"/>
    <s v="PJR_CODEHAUS"/>
  </r>
  <r>
    <x v="405"/>
    <x v="1"/>
    <n v="50"/>
    <x v="812"/>
    <x v="405"/>
    <s v=" "/>
    <s v=" "/>
    <n v="1"/>
    <n v="3"/>
    <n v="4"/>
    <s v="N/A"/>
    <n v="4"/>
    <n v="-6"/>
    <s v="NaN"/>
    <n v="3.5000000000000003E-2"/>
    <n v="0.94699999999999995"/>
    <n v="2"/>
    <n v="-0.91199999999999903"/>
    <n v="-8.9999999999999993E-3"/>
    <s v="NaN"/>
    <s v="NaN"/>
    <s v="NaN"/>
    <s v="NaN"/>
    <s v="Scale-up"/>
    <n v="0.5"/>
    <s v="NaN"/>
    <n v="0.81299999999999994"/>
    <n v="0.85299999999999998"/>
    <n v="0.8"/>
    <d v="2025-06-16T20:52:08"/>
    <s v="PJR_CODEHAUS"/>
  </r>
  <r>
    <x v="406"/>
    <x v="0"/>
    <n v="1122"/>
    <x v="813"/>
    <x v="406"/>
    <n v="63"/>
    <n v="63"/>
    <n v="15"/>
    <n v="48"/>
    <n v="7"/>
    <n v="56"/>
    <n v="34"/>
    <n v="22"/>
    <n v="2.8000000000000001E-2"/>
    <n v="4.8000000000000001E-2"/>
    <n v="1.0999999999999999E-2"/>
    <n v="4.7E-2"/>
    <n v="6.5000000000000002E-2"/>
    <n v="6.2E-2"/>
    <n v="0.72299999999999998"/>
    <n v="0.36799999999999999"/>
    <n v="0.85499999999999998"/>
    <n v="468.08499999999998"/>
    <s v="Scale-up"/>
    <n v="21.277000000000001"/>
    <n v="0.92800000000000005"/>
    <n v="0.98299999999999998"/>
    <n v="0.92"/>
    <n v="0.96299999999999997"/>
    <d v="2025-06-16T20:52:25"/>
    <s v="PJR_CODEHAUS"/>
  </r>
  <r>
    <x v="406"/>
    <x v="1"/>
    <n v="32"/>
    <x v="814"/>
    <x v="406"/>
    <s v=" "/>
    <s v=" "/>
    <n v="1"/>
    <n v="2"/>
    <n v="1"/>
    <s v="N/A"/>
    <n v="1"/>
    <n v="1"/>
    <s v="NaN"/>
    <n v="0.03"/>
    <s v="NaN"/>
    <s v="NaN"/>
    <n v="0"/>
    <n v="0.03"/>
    <s v="NaN"/>
    <s v="NaN"/>
    <s v="NaN"/>
    <s v="NaN"/>
    <s v="Scale-up"/>
    <s v="NaN"/>
    <s v="NaN"/>
    <n v="1"/>
    <s v="NaN"/>
    <s v="NaN"/>
    <d v="2025-06-16T20:52:25"/>
    <s v="PJR_CODEHAUS"/>
  </r>
  <r>
    <x v="407"/>
    <x v="0"/>
    <n v="866"/>
    <x v="815"/>
    <x v="407"/>
    <n v="56"/>
    <n v="56"/>
    <n v="10"/>
    <n v="46"/>
    <n v="16"/>
    <n v="40"/>
    <n v="39"/>
    <n v="1"/>
    <n v="1.0999999999999999E-2"/>
    <n v="7.0000000000000007E-2"/>
    <n v="0.02"/>
    <n v="0.06"/>
    <n v="6.0999999999999999E-2"/>
    <n v="6.6000000000000003E-2"/>
    <n v="0.98399999999999999"/>
    <n v="0.13600000000000001"/>
    <n v="0.753"/>
    <n v="16.667000000000002"/>
    <s v="Start-up"/>
    <n v="16.667000000000002"/>
    <n v="0.87"/>
    <n v="0.97499999999999998"/>
    <n v="0.71399999999999997"/>
    <n v="0.98899999999999999"/>
    <d v="2025-06-16T20:52:44"/>
    <s v="PJR_CODEHAUS"/>
  </r>
  <r>
    <x v="407"/>
    <x v="1"/>
    <n v="43"/>
    <x v="816"/>
    <x v="407"/>
    <s v=" "/>
    <s v=" "/>
    <n v="1"/>
    <n v="3"/>
    <n v="9"/>
    <s v="N/A"/>
    <n v="3"/>
    <n v="-9"/>
    <s v="NaN"/>
    <n v="6.4000000000000001E-2"/>
    <n v="0.375"/>
    <n v="0.188"/>
    <n v="-0.311"/>
    <n v="-0.153"/>
    <s v="NaN"/>
    <s v="NaN"/>
    <s v="NaN"/>
    <s v="NaN"/>
    <s v="Start-up"/>
    <n v="5.319"/>
    <s v="NaN"/>
    <n v="0.96399999999999997"/>
    <n v="0.3"/>
    <n v="0.75"/>
    <d v="2025-06-16T20:52:44"/>
    <s v="PJR_CODEHAUS"/>
  </r>
  <r>
    <x v="408"/>
    <x v="0"/>
    <n v="2667"/>
    <x v="817"/>
    <x v="408"/>
    <n v="94"/>
    <n v="94"/>
    <n v="79"/>
    <n v="15"/>
    <n v="7"/>
    <n v="87"/>
    <n v="83"/>
    <n v="4"/>
    <n v="5.3999999999999999E-2"/>
    <n v="8.9999999999999993E-3"/>
    <n v="3.0000000000000001E-3"/>
    <n v="4.8000000000000001E-2"/>
    <n v="0.06"/>
    <n v="0.05"/>
    <n v="0.8"/>
    <n v="0.85699999999999998"/>
    <n v="0.95199999999999996"/>
    <n v="83.332999999999998"/>
    <s v="Scale-up"/>
    <n v="20.832999999999998"/>
    <n v="0.69699999999999995"/>
    <n v="0.91300000000000003"/>
    <n v="0.81399999999999995"/>
    <n v="0.71599999999999997"/>
    <d v="2025-06-16T20:53:03"/>
    <s v="PJR_CODEHAUS"/>
  </r>
  <r>
    <x v="408"/>
    <x v="1"/>
    <n v="1"/>
    <x v="818"/>
    <x v="408"/>
    <s v=" "/>
    <s v=" "/>
    <n v="1"/>
    <n v="1"/>
    <n v="1"/>
    <s v="N/A"/>
    <n v="1"/>
    <n v="-1"/>
    <s v="NaN"/>
    <s v="NaN"/>
    <s v="NaN"/>
    <s v="NaN"/>
    <n v="0"/>
    <s v="NaN"/>
    <s v="NaN"/>
    <s v="NaN"/>
    <s v="NaN"/>
    <s v="NaN"/>
    <s v="Scale-up"/>
    <s v="NaN"/>
    <s v="NaN"/>
    <s v="NaN"/>
    <s v="NaN"/>
    <s v="NaN"/>
    <d v="2025-06-16T20:53:03"/>
    <s v="PJR_CODEHAUS"/>
  </r>
  <r>
    <x v="409"/>
    <x v="0"/>
    <n v="1985"/>
    <x v="819"/>
    <x v="409"/>
    <n v="241"/>
    <n v="241"/>
    <n v="67"/>
    <n v="174"/>
    <n v="64"/>
    <n v="177"/>
    <n v="103"/>
    <n v="74"/>
    <n v="3.6999999999999998E-2"/>
    <n v="8.4000000000000005E-2"/>
    <n v="2.7E-2"/>
    <n v="4.5999999999999999E-2"/>
    <n v="9.4E-2"/>
    <n v="0.09"/>
    <n v="0.48899999999999999"/>
    <n v="0.30599999999999999"/>
    <n v="0.77700000000000002"/>
    <n v="1608.6959999999999"/>
    <s v="Scale-up"/>
    <n v="21.739000000000001"/>
    <n v="0.94299999999999995"/>
    <n v="0.98299999999999998"/>
    <n v="0.93200000000000005"/>
    <n v="0.88500000000000001"/>
    <d v="2025-06-16T20:53:22"/>
    <s v="PJR_CODEHAUS"/>
  </r>
  <r>
    <x v="409"/>
    <x v="1"/>
    <n v="98"/>
    <x v="820"/>
    <x v="409"/>
    <s v=" "/>
    <s v=" "/>
    <n v="1"/>
    <n v="12"/>
    <n v="16"/>
    <s v="N/A"/>
    <n v="12"/>
    <n v="-16"/>
    <s v="NaN"/>
    <n v="0.113"/>
    <n v="4"/>
    <n v="0.311"/>
    <n v="-3.887"/>
    <n v="2.1999999999999999E-2"/>
    <s v="NaN"/>
    <s v="NaN"/>
    <s v="NaN"/>
    <s v="NaN"/>
    <s v="Scale-up"/>
    <n v="3.2149999999999999"/>
    <s v="NaN"/>
    <n v="0.92400000000000004"/>
    <n v="0.17599999999999999"/>
    <n v="0.59499999999999997"/>
    <d v="2025-06-16T20:53:22"/>
    <s v="PJR_CODEHAUS"/>
  </r>
  <r>
    <x v="410"/>
    <x v="0"/>
    <n v="2921"/>
    <x v="821"/>
    <x v="410"/>
    <n v="69"/>
    <n v="69"/>
    <n v="7"/>
    <n v="62"/>
    <n v="14"/>
    <n v="55"/>
    <n v="42"/>
    <n v="13"/>
    <n v="2E-3"/>
    <n v="2.3E-2"/>
    <n v="5.0000000000000001E-3"/>
    <n v="2.4E-2"/>
    <n v="0.02"/>
    <n v="1.9E-2"/>
    <n v="1.2"/>
    <n v="0.08"/>
    <n v="0.8"/>
    <n v="541.66700000000003"/>
    <s v="Catch-up"/>
    <n v="41.667000000000002"/>
    <n v="0.94599999999999995"/>
    <n v="0.89800000000000002"/>
    <n v="0.96"/>
    <n v="0.93300000000000005"/>
    <d v="2025-06-16T20:53:40"/>
    <s v="PJR_CODEHAUS"/>
  </r>
  <r>
    <x v="410"/>
    <x v="1"/>
    <n v="0"/>
    <x v="822"/>
    <x v="410"/>
    <s v=" "/>
    <s v=" "/>
    <n v="1"/>
    <n v="1"/>
    <n v="1"/>
    <s v="N/A"/>
    <n v="1"/>
    <n v="0"/>
    <s v="NaN"/>
    <s v="NaN"/>
    <s v="NaN"/>
    <s v="NaN"/>
    <n v="0"/>
    <s v="NaN"/>
    <s v="NaN"/>
    <s v="NaN"/>
    <s v="NaN"/>
    <s v="NaN"/>
    <s v="Catch-up"/>
    <s v="NaN"/>
    <s v="NaN"/>
    <s v="NaN"/>
    <s v="NaN"/>
    <s v="NaN"/>
    <d v="2025-06-16T20:53:40"/>
    <s v="PJR_CODEHAUS"/>
  </r>
  <r>
    <x v="411"/>
    <x v="0"/>
    <n v="2447"/>
    <x v="823"/>
    <x v="411"/>
    <n v="39"/>
    <n v="39"/>
    <n v="7"/>
    <n v="32"/>
    <n v="7"/>
    <n v="32"/>
    <n v="28"/>
    <n v="4"/>
    <n v="3.0000000000000001E-3"/>
    <n v="1.6E-2"/>
    <n v="3.0000000000000001E-3"/>
    <n v="1.0999999999999999E-2"/>
    <n v="1.6E-2"/>
    <n v="1.6E-2"/>
    <n v="0.68799999999999994"/>
    <n v="0.158"/>
    <n v="0.84199999999999997"/>
    <n v="363.63600000000002"/>
    <s v="Scale-up"/>
    <n v="90.909000000000006"/>
    <n v="0.97399999999999998"/>
    <n v="0.96599999999999997"/>
    <n v="0.91100000000000003"/>
    <n v="0.83699999999999997"/>
    <d v="2025-06-16T20:53:59"/>
    <s v="PJR_CODEHAUS"/>
  </r>
  <r>
    <x v="411"/>
    <x v="1"/>
    <n v="3"/>
    <x v="824"/>
    <x v="411"/>
    <s v=" "/>
    <s v=" "/>
    <n v="1"/>
    <n v="1"/>
    <n v="1"/>
    <s v="N/A"/>
    <n v="1"/>
    <n v="-1"/>
    <s v="NaN"/>
    <s v="NaN"/>
    <s v="NaN"/>
    <s v="NaN"/>
    <n v="0"/>
    <s v="NaN"/>
    <s v="NaN"/>
    <s v="NaN"/>
    <s v="NaN"/>
    <s v="NaN"/>
    <s v="Scale-up"/>
    <s v="NaN"/>
    <s v="NaN"/>
    <s v="NaN"/>
    <s v="NaN"/>
    <s v="NaN"/>
    <d v="2025-06-16T20:53:59"/>
    <s v="PJR_CODEHAUS"/>
  </r>
  <r>
    <x v="412"/>
    <x v="0"/>
    <n v="3631"/>
    <x v="825"/>
    <x v="412"/>
    <n v="4318"/>
    <n v="4318"/>
    <n v="691"/>
    <n v="3627"/>
    <n v="1360"/>
    <n v="2958"/>
    <n v="2217"/>
    <n v="741"/>
    <n v="0.22700000000000001"/>
    <n v="1.206"/>
    <n v="0.52400000000000002"/>
    <n v="0.79"/>
    <n v="0.90900000000000003"/>
    <n v="0.91500000000000004"/>
    <n v="0.86899999999999999"/>
    <n v="0.158"/>
    <n v="0.63400000000000001"/>
    <n v="937.97500000000002"/>
    <s v="Scale-up"/>
    <n v="1.266"/>
    <n v="0.89700000000000002"/>
    <n v="0.95299999999999996"/>
    <n v="0.96899999999999997"/>
    <n v="0.95699999999999996"/>
    <d v="2025-06-16T20:54:21"/>
    <s v="PJR_CODEHAUS"/>
  </r>
  <r>
    <x v="412"/>
    <x v="1"/>
    <n v="98"/>
    <x v="826"/>
    <x v="412"/>
    <s v=" "/>
    <s v=" "/>
    <n v="2"/>
    <n v="39"/>
    <n v="9"/>
    <s v="N/A"/>
    <n v="7"/>
    <n v="24"/>
    <n v="5.8999999999999997E-2"/>
    <n v="0.34300000000000003"/>
    <n v="7.6999999999999999E-2"/>
    <n v="6.6000000000000003E-2"/>
    <n v="0.32500000000000001"/>
    <n v="0.26400000000000001"/>
    <n v="0.20300000000000001"/>
    <n v="0.14699999999999999"/>
    <n v="0.80800000000000005"/>
    <n v="11227.272999999999"/>
    <s v="Scale-up"/>
    <n v="15.151999999999999"/>
    <n v="1"/>
    <n v="0.98299999999999998"/>
    <n v="0.92700000000000005"/>
    <n v="0.85899999999999999"/>
    <d v="2025-06-16T20:54:26"/>
    <s v="PJR_CODEHAUS"/>
  </r>
  <r>
    <x v="413"/>
    <x v="0"/>
    <n v="2731"/>
    <x v="827"/>
    <x v="413"/>
    <n v="92"/>
    <n v="92"/>
    <n v="25"/>
    <n v="67"/>
    <n v="36"/>
    <n v="56"/>
    <n v="43"/>
    <n v="13"/>
    <n v="1.2E-2"/>
    <n v="2.7E-2"/>
    <n v="1.6E-2"/>
    <n v="1.9E-2"/>
    <n v="2.3E-2"/>
    <n v="2.3E-2"/>
    <n v="0.82599999999999996"/>
    <n v="0.308"/>
    <n v="0.59"/>
    <n v="684.21100000000001"/>
    <s v="Scale-up"/>
    <n v="52.631999999999998"/>
    <n v="0.93300000000000005"/>
    <n v="0.98699999999999999"/>
    <n v="0.93"/>
    <n v="0.96799999999999997"/>
    <d v="2025-06-16T20:54:43"/>
    <s v="PJR_CODEHAUS"/>
  </r>
  <r>
    <x v="413"/>
    <x v="1"/>
    <n v="5"/>
    <x v="828"/>
    <x v="413"/>
    <s v=" "/>
    <s v=" "/>
    <n v="1"/>
    <n v="2"/>
    <n v="1"/>
    <s v="N/A"/>
    <n v="1"/>
    <n v="1"/>
    <s v="NaN"/>
    <n v="0.16700000000000001"/>
    <s v="NaN"/>
    <s v="NaN"/>
    <n v="0"/>
    <n v="0.16700000000000001"/>
    <s v="NaN"/>
    <s v="NaN"/>
    <s v="NaN"/>
    <s v="NaN"/>
    <s v="Scale-up"/>
    <s v="NaN"/>
    <s v="NaN"/>
    <n v="1"/>
    <s v="NaN"/>
    <s v="NaN"/>
    <d v="2025-06-16T20:54:43"/>
    <s v="PJR_CODEHAUS"/>
  </r>
  <r>
    <x v="414"/>
    <x v="0"/>
    <n v="2098"/>
    <x v="829"/>
    <x v="414"/>
    <n v="56"/>
    <n v="56"/>
    <n v="10"/>
    <n v="46"/>
    <n v="6"/>
    <n v="50"/>
    <n v="34"/>
    <n v="16"/>
    <n v="7.0000000000000001E-3"/>
    <n v="2.1999999999999999E-2"/>
    <n v="6.0000000000000001E-3"/>
    <n v="2.4E-2"/>
    <n v="2.3E-2"/>
    <n v="2.4E-2"/>
    <n v="1.0429999999999999"/>
    <n v="0.24099999999999999"/>
    <n v="0.79300000000000004"/>
    <n v="666.66700000000003"/>
    <s v="Catch-up"/>
    <n v="41.667000000000002"/>
    <n v="0.92400000000000004"/>
    <n v="0.97899999999999998"/>
    <n v="0.42899999999999999"/>
    <n v="0.97199999999999998"/>
    <d v="2025-06-16T20:55:01"/>
    <s v="PJR_CODEHAUS"/>
  </r>
  <r>
    <x v="414"/>
    <x v="1"/>
    <n v="87"/>
    <x v="830"/>
    <x v="414"/>
    <s v=" "/>
    <s v=" "/>
    <n v="1"/>
    <n v="2"/>
    <n v="1"/>
    <s v="N/A"/>
    <n v="1"/>
    <n v="1"/>
    <s v="NaN"/>
    <n v="1.0999999999999999E-2"/>
    <s v="NaN"/>
    <s v="NaN"/>
    <n v="0"/>
    <n v="1.0999999999999999E-2"/>
    <s v="NaN"/>
    <s v="NaN"/>
    <s v="NaN"/>
    <s v="NaN"/>
    <s v="Catch-up"/>
    <s v="NaN"/>
    <s v="NaN"/>
    <n v="1"/>
    <s v="NaN"/>
    <s v="NaN"/>
    <d v="2025-06-16T20:55:01"/>
    <s v="PJR_CODEHAUS"/>
  </r>
  <r>
    <x v="415"/>
    <x v="0"/>
    <n v="2879"/>
    <x v="831"/>
    <x v="415"/>
    <n v="65"/>
    <n v="65"/>
    <n v="12"/>
    <n v="53"/>
    <n v="19"/>
    <n v="46"/>
    <n v="39"/>
    <n v="7"/>
    <n v="5.0000000000000001E-3"/>
    <n v="1.7999999999999999E-2"/>
    <n v="7.0000000000000001E-3"/>
    <n v="1.2E-2"/>
    <n v="1.6E-2"/>
    <n v="1.4999999999999999E-2"/>
    <n v="0.75"/>
    <n v="0.217"/>
    <n v="0.69599999999999995"/>
    <n v="583.33299999999997"/>
    <s v="Scale-up"/>
    <n v="83.332999999999998"/>
    <n v="0.96599999999999997"/>
    <n v="0.90300000000000002"/>
    <n v="0.86899999999999999"/>
    <n v="0.96199999999999997"/>
    <d v="2025-06-16T20:55:21"/>
    <s v="PJR_CODEHAUS"/>
  </r>
  <r>
    <x v="415"/>
    <x v="1"/>
    <n v="0"/>
    <x v="832"/>
    <x v="415"/>
    <s v=" "/>
    <s v=" "/>
    <n v="1"/>
    <n v="1"/>
    <n v="1"/>
    <s v="N/A"/>
    <n v="1"/>
    <n v="-1"/>
    <s v="NaN"/>
    <s v="NaN"/>
    <s v="NaN"/>
    <s v="NaN"/>
    <n v="0"/>
    <s v="NaN"/>
    <s v="NaN"/>
    <s v="NaN"/>
    <s v="NaN"/>
    <s v="NaN"/>
    <s v="Scale-up"/>
    <s v="NaN"/>
    <s v="NaN"/>
    <s v="NaN"/>
    <s v="NaN"/>
    <s v="NaN"/>
    <d v="2025-06-16T20:55:21"/>
    <s v="PJR_CODEHAUS"/>
  </r>
  <r>
    <x v="416"/>
    <x v="0"/>
    <n v="1504"/>
    <x v="833"/>
    <x v="416"/>
    <n v="44"/>
    <n v="44"/>
    <n v="2"/>
    <n v="42"/>
    <n v="17"/>
    <n v="27"/>
    <n v="14"/>
    <n v="13"/>
    <n v="0.05"/>
    <n v="2.5000000000000001E-2"/>
    <n v="1.4E-2"/>
    <n v="8.9999999999999993E-3"/>
    <n v="6.0999999999999999E-2"/>
    <n v="1.2E-2"/>
    <n v="0.14799999999999999"/>
    <n v="0.66700000000000004"/>
    <n v="0.81299999999999994"/>
    <n v="1444.444"/>
    <s v="Scale-up"/>
    <n v="111.111"/>
    <n v="1"/>
    <n v="0.871"/>
    <n v="0.90500000000000003"/>
    <n v="0.92100000000000004"/>
    <d v="2025-06-16T20:55:39"/>
    <s v="PJR_CODEHAUS"/>
  </r>
  <r>
    <x v="416"/>
    <x v="1"/>
    <n v="93"/>
    <x v="834"/>
    <x v="416"/>
    <s v=" "/>
    <s v=" "/>
    <n v="1"/>
    <n v="16"/>
    <n v="4"/>
    <s v="N/A"/>
    <n v="4"/>
    <n v="9"/>
    <s v="NaN"/>
    <n v="0.153"/>
    <n v="0.09"/>
    <n v="5.8999999999999997E-2"/>
    <n v="6.3E-2"/>
    <n v="0.13300000000000001"/>
    <s v="NaN"/>
    <s v="NaN"/>
    <s v="NaN"/>
    <s v="NaN"/>
    <s v="Scale-up"/>
    <n v="16.949000000000002"/>
    <s v="NaN"/>
    <n v="0.98399999999999999"/>
    <n v="0.84499999999999997"/>
    <n v="0.623"/>
    <d v="2025-06-16T20:55:39"/>
    <s v="PJR_CODEHAUS"/>
  </r>
  <r>
    <x v="417"/>
    <x v="0"/>
    <n v="2122"/>
    <x v="835"/>
    <x v="417"/>
    <n v="39"/>
    <n v="39"/>
    <n v="10"/>
    <n v="29"/>
    <n v="5"/>
    <n v="34"/>
    <n v="19"/>
    <n v="15"/>
    <n v="4.0000000000000001E-3"/>
    <n v="2.1000000000000001E-2"/>
    <n v="5.0000000000000001E-3"/>
    <n v="1.7999999999999999E-2"/>
    <n v="0.02"/>
    <n v="0.02"/>
    <n v="0.9"/>
    <n v="0.16"/>
    <n v="0.8"/>
    <n v="833.33299999999997"/>
    <s v="Scale-up"/>
    <n v="55.555999999999997"/>
    <n v="0.76200000000000001"/>
    <n v="0.73099999999999998"/>
    <n v="0.87"/>
    <n v="0.80100000000000005"/>
    <d v="2025-06-16T20:55:57"/>
    <s v="PJR_CODEHAUS"/>
  </r>
  <r>
    <x v="417"/>
    <x v="1"/>
    <n v="0"/>
    <x v="836"/>
    <x v="417"/>
    <s v=" "/>
    <s v=" "/>
    <n v="1"/>
    <n v="1"/>
    <n v="1"/>
    <s v="N/A"/>
    <n v="1"/>
    <n v="0"/>
    <s v="NaN"/>
    <s v="NaN"/>
    <s v="NaN"/>
    <s v="NaN"/>
    <n v="0"/>
    <s v="NaN"/>
    <s v="NaN"/>
    <s v="NaN"/>
    <s v="NaN"/>
    <s v="NaN"/>
    <s v="Scale-up"/>
    <s v="NaN"/>
    <s v="NaN"/>
    <s v="NaN"/>
    <s v="NaN"/>
    <s v="NaN"/>
    <d v="2025-06-16T20:55:57"/>
    <s v="PJR_CODEHAUS"/>
  </r>
  <r>
    <x v="418"/>
    <x v="0"/>
    <n v="2472"/>
    <x v="837"/>
    <x v="418"/>
    <n v="149"/>
    <n v="149"/>
    <n v="22"/>
    <n v="127"/>
    <n v="37"/>
    <n v="112"/>
    <n v="70"/>
    <n v="42"/>
    <n v="1.2E-2"/>
    <n v="5.8999999999999997E-2"/>
    <n v="2.1000000000000001E-2"/>
    <n v="3.2000000000000001E-2"/>
    <n v="0.05"/>
    <n v="4.9000000000000002E-2"/>
    <n v="0.64"/>
    <n v="0.16900000000000001"/>
    <n v="0.70399999999999996"/>
    <n v="1312.5"/>
    <s v="Scale-up"/>
    <n v="31.25"/>
    <n v="0.82699999999999996"/>
    <n v="0.97399999999999998"/>
    <n v="0.871"/>
    <n v="0.81699999999999995"/>
    <d v="2025-06-16T20:56:16"/>
    <s v="PJR_CODEHAUS"/>
  </r>
  <r>
    <x v="418"/>
    <x v="1"/>
    <n v="63"/>
    <x v="838"/>
    <x v="418"/>
    <s v=" "/>
    <s v=" "/>
    <n v="1"/>
    <n v="5"/>
    <n v="1"/>
    <s v="N/A"/>
    <n v="1"/>
    <n v="2"/>
    <s v="NaN"/>
    <n v="0.05"/>
    <s v="NaN"/>
    <s v="NaN"/>
    <n v="0"/>
    <n v="4.7E-2"/>
    <s v="NaN"/>
    <s v="NaN"/>
    <s v="NaN"/>
    <s v="NaN"/>
    <s v="Scale-up"/>
    <s v="NaN"/>
    <s v="NaN"/>
    <n v="0.91100000000000003"/>
    <s v="NaN"/>
    <s v="NaN"/>
    <d v="2025-06-16T20:56:16"/>
    <s v="PJR_CODEHAUS"/>
  </r>
  <r>
    <x v="419"/>
    <x v="0"/>
    <n v="2410"/>
    <x v="839"/>
    <x v="419"/>
    <n v="158"/>
    <n v="158"/>
    <n v="19"/>
    <n v="139"/>
    <n v="27"/>
    <n v="131"/>
    <n v="95"/>
    <n v="36"/>
    <n v="7.0000000000000001E-3"/>
    <n v="5.6000000000000001E-2"/>
    <n v="1.2999999999999999E-2"/>
    <n v="4.1000000000000002E-2"/>
    <n v="0.05"/>
    <n v="5.0999999999999997E-2"/>
    <n v="0.82"/>
    <n v="0.111"/>
    <n v="0.79400000000000004"/>
    <n v="878.04899999999998"/>
    <s v="Scale-up"/>
    <n v="24.39"/>
    <n v="0.98199999999999998"/>
    <n v="0.99199999999999999"/>
    <n v="0.93600000000000005"/>
    <n v="0.97299999999999998"/>
    <d v="2025-06-16T20:56:35"/>
    <s v="PJR_CODEHAUS"/>
  </r>
  <r>
    <x v="419"/>
    <x v="1"/>
    <n v="86"/>
    <x v="840"/>
    <x v="419"/>
    <s v=" "/>
    <s v=" "/>
    <n v="1"/>
    <n v="6"/>
    <n v="1"/>
    <s v="N/A"/>
    <n v="1"/>
    <n v="5"/>
    <s v="NaN"/>
    <n v="4.5999999999999999E-2"/>
    <s v="NaN"/>
    <s v="NaN"/>
    <n v="0"/>
    <n v="5.1999999999999998E-2"/>
    <s v="NaN"/>
    <s v="NaN"/>
    <s v="NaN"/>
    <s v="NaN"/>
    <s v="Scale-up"/>
    <s v="NaN"/>
    <s v="NaN"/>
    <n v="0.89"/>
    <s v="NaN"/>
    <s v="NaN"/>
    <d v="2025-06-16T20:56:35"/>
    <s v="PJR_CODEHAUS"/>
  </r>
  <r>
    <x v="420"/>
    <x v="0"/>
    <n v="1392"/>
    <x v="841"/>
    <x v="420"/>
    <n v="43"/>
    <n v="43"/>
    <n v="3"/>
    <n v="40"/>
    <n v="15"/>
    <n v="28"/>
    <n v="20"/>
    <n v="8"/>
    <n v="3.0000000000000001E-3"/>
    <n v="0.03"/>
    <n v="1.6E-2"/>
    <n v="1.4999999999999999E-2"/>
    <n v="1.7000000000000001E-2"/>
    <n v="1.7999999999999999E-2"/>
    <n v="0.88200000000000001"/>
    <n v="9.0999999999999998E-2"/>
    <n v="0.51500000000000001"/>
    <n v="533.33299999999997"/>
    <s v="Scale-up"/>
    <n v="66.667000000000002"/>
    <n v="0.996"/>
    <n v="0.93200000000000005"/>
    <n v="0.79700000000000004"/>
    <n v="0.83099999999999996"/>
    <d v="2025-06-16T20:56:54"/>
    <s v="PJR_CODEHAUS"/>
  </r>
  <r>
    <x v="420"/>
    <x v="1"/>
    <n v="0"/>
    <x v="842"/>
    <x v="420"/>
    <s v=" "/>
    <s v=" "/>
    <n v="1"/>
    <n v="1"/>
    <n v="1"/>
    <s v="N/A"/>
    <n v="1"/>
    <n v="-1"/>
    <s v="NaN"/>
    <s v="NaN"/>
    <s v="NaN"/>
    <s v="NaN"/>
    <n v="0"/>
    <s v="NaN"/>
    <s v="NaN"/>
    <s v="NaN"/>
    <s v="NaN"/>
    <s v="NaN"/>
    <s v="Scale-up"/>
    <s v="NaN"/>
    <s v="NaN"/>
    <s v="NaN"/>
    <s v="NaN"/>
    <s v="NaN"/>
    <d v="2025-06-16T20:56:54"/>
    <s v="PJR_CODEHAUS"/>
  </r>
  <r>
    <x v="421"/>
    <x v="0"/>
    <n v="2382"/>
    <x v="843"/>
    <x v="421"/>
    <n v="33"/>
    <n v="33"/>
    <n v="6"/>
    <n v="27"/>
    <n v="3"/>
    <n v="30"/>
    <n v="30"/>
    <n v="0"/>
    <n v="7.8E-2"/>
    <n v="1.0999999999999999E-2"/>
    <n v="1E-3"/>
    <n v="1.0999999999999999E-2"/>
    <n v="8.7999999999999995E-2"/>
    <n v="1.0999999999999999E-2"/>
    <n v="0.125"/>
    <n v="0.876"/>
    <n v="0.98899999999999999"/>
    <n v="0"/>
    <s v="Start-up"/>
    <n v="90.909000000000006"/>
    <n v="0.47099999999999997"/>
    <n v="0.71499999999999997"/>
    <n v="0.998"/>
    <n v="0.48199999999999998"/>
    <d v="2025-06-16T20:57:13"/>
    <s v="PJR_CODEHAUS"/>
  </r>
  <r>
    <x v="421"/>
    <x v="1"/>
    <n v="71"/>
    <x v="844"/>
    <x v="421"/>
    <s v=" "/>
    <s v=" "/>
    <n v="1"/>
    <n v="2"/>
    <n v="1"/>
    <s v="N/A"/>
    <n v="2"/>
    <n v="-1"/>
    <s v="NaN"/>
    <s v="NaN"/>
    <s v="NaN"/>
    <n v="1.4E-2"/>
    <n v="0"/>
    <s v="NaN"/>
    <s v="NaN"/>
    <s v="NaN"/>
    <s v="NaN"/>
    <s v="NaN"/>
    <s v="Start-up"/>
    <n v="71.429000000000002"/>
    <s v="NaN"/>
    <s v="NaN"/>
    <s v="NaN"/>
    <n v="1"/>
    <d v="2025-06-16T20:57:13"/>
    <s v="PJR_CODEHAUS"/>
  </r>
  <r>
    <x v="422"/>
    <x v="0"/>
    <n v="2988"/>
    <x v="845"/>
    <x v="422"/>
    <n v="88"/>
    <n v="88"/>
    <n v="21"/>
    <n v="67"/>
    <n v="26"/>
    <n v="62"/>
    <n v="49"/>
    <n v="13"/>
    <n v="7.0000000000000001E-3"/>
    <n v="2.5000000000000001E-2"/>
    <n v="0.01"/>
    <n v="1.7999999999999999E-2"/>
    <n v="2.1999999999999999E-2"/>
    <n v="2.1999999999999999E-2"/>
    <n v="0.81799999999999995"/>
    <n v="0.219"/>
    <n v="0.68799999999999994"/>
    <n v="722.22199999999998"/>
    <s v="Scale-up"/>
    <n v="55.555999999999997"/>
    <n v="0.84399999999999997"/>
    <n v="0.93300000000000005"/>
    <n v="0.91200000000000003"/>
    <n v="0.86299999999999999"/>
    <d v="2025-06-16T20:57:32"/>
    <s v="PJR_CODEHAUS"/>
  </r>
  <r>
    <x v="422"/>
    <x v="1"/>
    <n v="85"/>
    <x v="846"/>
    <x v="422"/>
    <s v=" "/>
    <s v=" "/>
    <n v="1"/>
    <n v="2"/>
    <n v="1"/>
    <s v="N/A"/>
    <n v="1"/>
    <n v="0"/>
    <s v="NaN"/>
    <n v="1.2E-2"/>
    <s v="NaN"/>
    <s v="NaN"/>
    <n v="0"/>
    <n v="6.0000000000000001E-3"/>
    <s v="NaN"/>
    <s v="NaN"/>
    <s v="NaN"/>
    <s v="NaN"/>
    <s v="Scale-up"/>
    <s v="NaN"/>
    <s v="NaN"/>
    <n v="1"/>
    <s v="NaN"/>
    <s v="NaN"/>
    <d v="2025-06-16T20:57:32"/>
    <s v="PJR_CODEHAUS"/>
  </r>
  <r>
    <x v="423"/>
    <x v="0"/>
    <n v="1737"/>
    <x v="847"/>
    <x v="423"/>
    <n v="55"/>
    <n v="55"/>
    <n v="10"/>
    <n v="45"/>
    <n v="8"/>
    <n v="47"/>
    <n v="36"/>
    <n v="11"/>
    <n v="5.0000000000000001E-3"/>
    <n v="2.5999999999999999E-2"/>
    <n v="5.0000000000000001E-3"/>
    <n v="2.1000000000000001E-2"/>
    <n v="2.5999999999999999E-2"/>
    <n v="2.5999999999999999E-2"/>
    <n v="0.80800000000000005"/>
    <n v="0.161"/>
    <n v="0.83899999999999997"/>
    <n v="523.80999999999995"/>
    <s v="Scale-up"/>
    <n v="47.619"/>
    <n v="0.874"/>
    <n v="0.85699999999999998"/>
    <n v="0.94399999999999995"/>
    <n v="0.82699999999999996"/>
    <d v="2025-06-16T20:57:50"/>
    <s v="PJR_CODEHAUS"/>
  </r>
  <r>
    <x v="423"/>
    <x v="1"/>
    <n v="0"/>
    <x v="848"/>
    <x v="423"/>
    <s v=" "/>
    <s v=" "/>
    <n v="1"/>
    <n v="1"/>
    <n v="1"/>
    <s v="N/A"/>
    <n v="1"/>
    <n v="0"/>
    <s v="NaN"/>
    <s v="NaN"/>
    <s v="NaN"/>
    <s v="NaN"/>
    <n v="0"/>
    <s v="NaN"/>
    <s v="NaN"/>
    <s v="NaN"/>
    <s v="NaN"/>
    <s v="NaN"/>
    <s v="Scale-up"/>
    <s v="NaN"/>
    <s v="NaN"/>
    <s v="NaN"/>
    <s v="NaN"/>
    <s v="NaN"/>
    <d v="2025-06-16T20:57:50"/>
    <s v="PJR_CODEHAUS"/>
  </r>
  <r>
    <x v="424"/>
    <x v="0"/>
    <n v="3024"/>
    <x v="849"/>
    <x v="424"/>
    <n v="836"/>
    <n v="836"/>
    <n v="74"/>
    <n v="762"/>
    <n v="262"/>
    <n v="574"/>
    <n v="309"/>
    <n v="265"/>
    <n v="2.5999999999999999E-2"/>
    <n v="0.26"/>
    <n v="0.09"/>
    <n v="9.9000000000000005E-2"/>
    <n v="0.19600000000000001"/>
    <n v="0.20100000000000001"/>
    <n v="0.505"/>
    <n v="9.0999999999999998E-2"/>
    <n v="0.68500000000000005"/>
    <n v="2676.768"/>
    <s v="Scale-up"/>
    <n v="10.101000000000001"/>
    <n v="0.99299999999999999"/>
    <n v="0.99399999999999999"/>
    <n v="0.93500000000000005"/>
    <n v="0.98299999999999998"/>
    <d v="2025-06-16T20:58:09"/>
    <s v="PJR_CODEHAUS"/>
  </r>
  <r>
    <x v="424"/>
    <x v="1"/>
    <n v="90"/>
    <x v="850"/>
    <x v="424"/>
    <s v=" "/>
    <s v=" "/>
    <n v="1"/>
    <n v="13"/>
    <n v="9"/>
    <s v="N/A"/>
    <n v="2"/>
    <n v="2"/>
    <s v="NaN"/>
    <n v="0.14000000000000001"/>
    <n v="0.12"/>
    <n v="8.3000000000000004E-2"/>
    <s v="0.020000000000000018"/>
    <n v="5.3999999999999999E-2"/>
    <s v="NaN"/>
    <s v="NaN"/>
    <s v="NaN"/>
    <s v="NaN"/>
    <s v="Scale-up"/>
    <n v="12.048"/>
    <s v="NaN"/>
    <n v="0.98499999999999999"/>
    <n v="0.95099999999999996"/>
    <n v="1"/>
    <d v="2025-06-16T20:58:09"/>
    <s v="PJR_CODEHAUS"/>
  </r>
  <r>
    <x v="425"/>
    <x v="0"/>
    <n v="3074"/>
    <x v="851"/>
    <x v="425"/>
    <n v="988"/>
    <n v="988"/>
    <n v="253"/>
    <n v="735"/>
    <n v="182"/>
    <n v="806"/>
    <n v="511"/>
    <n v="295"/>
    <n v="7.9000000000000001E-2"/>
    <n v="0.249"/>
    <n v="7.0999999999999994E-2"/>
    <n v="0.17599999999999999"/>
    <n v="0.25700000000000001"/>
    <n v="0.25700000000000001"/>
    <n v="0.68500000000000005"/>
    <n v="0.24099999999999999"/>
    <n v="0.78400000000000003"/>
    <n v="1676.136"/>
    <s v="Scale-up"/>
    <n v="5.6820000000000004"/>
    <n v="0.95899999999999996"/>
    <n v="0.98"/>
    <n v="0.96499999999999997"/>
    <n v="0.96699999999999997"/>
    <d v="2025-06-16T20:58:29"/>
    <s v="PJR_CODEHAUS"/>
  </r>
  <r>
    <x v="425"/>
    <x v="1"/>
    <n v="99"/>
    <x v="852"/>
    <x v="425"/>
    <s v=" "/>
    <s v=" "/>
    <n v="1"/>
    <n v="15"/>
    <n v="4"/>
    <s v="N/A"/>
    <n v="6"/>
    <n v="6"/>
    <s v="NaN"/>
    <n v="0.113"/>
    <n v="4.2000000000000003E-2"/>
    <n v="4.3999999999999997E-2"/>
    <n v="7.0999999999999994E-2"/>
    <n v="7.2999999999999995E-2"/>
    <s v="NaN"/>
    <s v="NaN"/>
    <s v="NaN"/>
    <s v="NaN"/>
    <s v="Scale-up"/>
    <n v="22.727"/>
    <s v="NaN"/>
    <n v="0.84599999999999997"/>
    <n v="0.89300000000000002"/>
    <n v="0.72599999999999998"/>
    <d v="2025-06-16T20:58:29"/>
    <s v="PJR_CODEHAUS"/>
  </r>
  <r>
    <x v="426"/>
    <x v="0"/>
    <n v="3017"/>
    <x v="853"/>
    <x v="426"/>
    <n v="162"/>
    <n v="162"/>
    <n v="21"/>
    <n v="141"/>
    <n v="58"/>
    <n v="104"/>
    <n v="67"/>
    <n v="37"/>
    <n v="8.0000000000000002E-3"/>
    <n v="5.2999999999999999E-2"/>
    <n v="2.5000000000000001E-2"/>
    <n v="2.5999999999999999E-2"/>
    <n v="3.5999999999999997E-2"/>
    <n v="3.6999999999999998E-2"/>
    <n v="0.72199999999999998"/>
    <n v="0.13100000000000001"/>
    <n v="0.59"/>
    <n v="1423.077"/>
    <s v="Scale-up"/>
    <n v="38.462000000000003"/>
    <n v="0.98899999999999999"/>
    <n v="0.99199999999999999"/>
    <n v="0.95499999999999996"/>
    <n v="0.95899999999999996"/>
    <d v="2025-06-16T20:58:47"/>
    <s v="PJR_CODEHAUS"/>
  </r>
  <r>
    <x v="426"/>
    <x v="1"/>
    <n v="0"/>
    <x v="854"/>
    <x v="426"/>
    <s v=" "/>
    <s v=" "/>
    <n v="1"/>
    <n v="1"/>
    <n v="1"/>
    <s v="N/A"/>
    <n v="1"/>
    <n v="0"/>
    <s v="NaN"/>
    <s v="NaN"/>
    <s v="NaN"/>
    <s v="NaN"/>
    <n v="0"/>
    <s v="NaN"/>
    <s v="NaN"/>
    <s v="NaN"/>
    <s v="NaN"/>
    <s v="NaN"/>
    <s v="Scale-up"/>
    <s v="NaN"/>
    <s v="NaN"/>
    <s v="NaN"/>
    <s v="NaN"/>
    <s v="NaN"/>
    <d v="2025-06-16T20:58:47"/>
    <s v="PJR_CODEHAUS"/>
  </r>
  <r>
    <x v="427"/>
    <x v="0"/>
    <n v="1470"/>
    <x v="855"/>
    <x v="427"/>
    <n v="36"/>
    <n v="36"/>
    <n v="8"/>
    <n v="28"/>
    <n v="1"/>
    <n v="35"/>
    <n v="22"/>
    <n v="13"/>
    <n v="8.9999999999999993E-3"/>
    <n v="0.02"/>
    <n v="0"/>
    <n v="2.8000000000000001E-2"/>
    <n v="2.9000000000000001E-2"/>
    <n v="2.7E-2"/>
    <n v="0.96599999999999997"/>
    <n v="0.31"/>
    <n v="1"/>
    <n v="464.286"/>
    <s v="Scale-up"/>
    <n v="35.713999999999999"/>
    <n v="0.93100000000000005"/>
    <n v="0.91400000000000003"/>
    <n v="0"/>
    <n v="0.86899999999999999"/>
    <d v="2025-06-16T20:59:04"/>
    <s v="PJR_CODEHAUS"/>
  </r>
  <r>
    <x v="427"/>
    <x v="1"/>
    <n v="0"/>
    <x v="856"/>
    <x v="427"/>
    <s v=" "/>
    <s v=" "/>
    <n v="1"/>
    <n v="1"/>
    <n v="1"/>
    <s v="N/A"/>
    <n v="1"/>
    <n v="0"/>
    <s v="NaN"/>
    <s v="NaN"/>
    <s v="NaN"/>
    <s v="NaN"/>
    <n v="0"/>
    <s v="NaN"/>
    <s v="NaN"/>
    <s v="NaN"/>
    <s v="NaN"/>
    <s v="NaN"/>
    <s v="Scale-up"/>
    <s v="NaN"/>
    <s v="NaN"/>
    <s v="NaN"/>
    <s v="NaN"/>
    <s v="NaN"/>
    <d v="2025-06-16T20:59:04"/>
    <s v="PJR_CODEHAUS"/>
  </r>
  <r>
    <x v="428"/>
    <x v="0"/>
    <n v="2953"/>
    <x v="857"/>
    <x v="428"/>
    <n v="279"/>
    <n v="279"/>
    <n v="30"/>
    <n v="249"/>
    <n v="58"/>
    <n v="221"/>
    <n v="184"/>
    <n v="37"/>
    <n v="1.0999999999999999E-2"/>
    <n v="8.1000000000000003E-2"/>
    <n v="2.1999999999999999E-2"/>
    <n v="6.0999999999999999E-2"/>
    <n v="7.0000000000000007E-2"/>
    <n v="7.0000000000000007E-2"/>
    <n v="0.871"/>
    <n v="0.12"/>
    <n v="0.76100000000000001"/>
    <n v="606.55700000000002"/>
    <s v="Scale-up"/>
    <n v="16.393000000000001"/>
    <n v="0.92500000000000004"/>
    <n v="0.98799999999999999"/>
    <n v="0.96599999999999997"/>
    <n v="0.98299999999999998"/>
    <d v="2025-06-16T20:59:23"/>
    <s v="PJR_CODEHAUS"/>
  </r>
  <r>
    <x v="428"/>
    <x v="1"/>
    <n v="88"/>
    <x v="858"/>
    <x v="428"/>
    <s v=" "/>
    <s v=" "/>
    <n v="1"/>
    <n v="10"/>
    <n v="1"/>
    <s v="N/A"/>
    <n v="6"/>
    <n v="3"/>
    <s v="NaN"/>
    <n v="0.105"/>
    <s v="NaN"/>
    <n v="0.34499999999999997"/>
    <n v="0"/>
    <n v="0.11"/>
    <s v="NaN"/>
    <s v="NaN"/>
    <s v="NaN"/>
    <s v="NaN"/>
    <s v="Scale-up"/>
    <n v="2.899"/>
    <s v="NaN"/>
    <n v="0.90900000000000003"/>
    <s v="NaN"/>
    <n v="0.75"/>
    <d v="2025-06-16T20:59:23"/>
    <s v="PJR_CODEHAUS"/>
  </r>
  <r>
    <x v="429"/>
    <x v="0"/>
    <n v="928"/>
    <x v="859"/>
    <x v="429"/>
    <n v="42"/>
    <n v="42"/>
    <n v="6"/>
    <n v="36"/>
    <n v="13"/>
    <n v="29"/>
    <n v="18"/>
    <n v="11"/>
    <n v="1.2999999999999999E-2"/>
    <n v="4.5999999999999999E-2"/>
    <n v="1.7999999999999999E-2"/>
    <n v="0.02"/>
    <n v="4.1000000000000002E-2"/>
    <n v="3.5000000000000003E-2"/>
    <n v="0.48799999999999999"/>
    <n v="0.22"/>
    <n v="0.69499999999999995"/>
    <n v="550"/>
    <s v="Scale-up"/>
    <n v="50"/>
    <n v="0.90300000000000002"/>
    <n v="0.89500000000000002"/>
    <n v="0.78800000000000003"/>
    <n v="0.61"/>
    <d v="2025-06-16T20:59:42"/>
    <s v="PJR_CODEHAUS"/>
  </r>
  <r>
    <x v="429"/>
    <x v="1"/>
    <n v="66"/>
    <x v="860"/>
    <x v="429"/>
    <s v=" "/>
    <s v=" "/>
    <n v="1"/>
    <n v="2"/>
    <n v="1"/>
    <s v="N/A"/>
    <n v="1"/>
    <n v="0"/>
    <s v="NaN"/>
    <n v="1.4999999999999999E-2"/>
    <s v="NaN"/>
    <s v="NaN"/>
    <n v="0"/>
    <n v="1.4999999999999999E-2"/>
    <s v="NaN"/>
    <s v="NaN"/>
    <s v="NaN"/>
    <s v="NaN"/>
    <s v="Scale-up"/>
    <s v="NaN"/>
    <s v="NaN"/>
    <n v="1"/>
    <s v="NaN"/>
    <s v="NaN"/>
    <d v="2025-06-16T20:59:42"/>
    <s v="PJR_CODEHAUS"/>
  </r>
  <r>
    <x v="430"/>
    <x v="0"/>
    <n v="3478"/>
    <x v="861"/>
    <x v="430"/>
    <n v="276"/>
    <n v="276"/>
    <n v="61"/>
    <n v="215"/>
    <n v="16"/>
    <n v="260"/>
    <n v="202"/>
    <n v="58"/>
    <n v="1.7000000000000001E-2"/>
    <n v="0.08"/>
    <n v="8.0000000000000002E-3"/>
    <n v="7.2999999999999995E-2"/>
    <n v="8.8999999999999996E-2"/>
    <n v="8.7999999999999995E-2"/>
    <n v="0.82"/>
    <n v="0.17499999999999999"/>
    <n v="0.91800000000000004"/>
    <n v="794.52099999999996"/>
    <s v="Scale-up"/>
    <n v="13.699"/>
    <n v="0.95299999999999996"/>
    <n v="0.89600000000000002"/>
    <n v="0.89200000000000002"/>
    <n v="0.876"/>
    <d v="2025-06-16T21:00:03"/>
    <s v="PJR_CODEHAUS"/>
  </r>
  <r>
    <x v="430"/>
    <x v="1"/>
    <n v="89"/>
    <x v="862"/>
    <x v="430"/>
    <s v=" "/>
    <s v=" "/>
    <n v="1"/>
    <n v="4"/>
    <n v="1"/>
    <s v="N/A"/>
    <n v="4"/>
    <n v="-1"/>
    <s v="NaN"/>
    <n v="3.3000000000000002E-2"/>
    <s v="NaN"/>
    <n v="2.9000000000000001E-2"/>
    <n v="0"/>
    <n v="3.3000000000000002E-2"/>
    <s v="NaN"/>
    <s v="NaN"/>
    <s v="NaN"/>
    <s v="NaN"/>
    <s v="Scale-up"/>
    <n v="34.482999999999997"/>
    <s v="NaN"/>
    <n v="0.93100000000000005"/>
    <s v="NaN"/>
    <n v="0.61199999999999999"/>
    <d v="2025-06-16T21:00:03"/>
    <s v="PJR_CODEHAUS"/>
  </r>
  <r>
    <x v="431"/>
    <x v="0"/>
    <n v="1564"/>
    <x v="863"/>
    <x v="431"/>
    <n v="104"/>
    <n v="104"/>
    <n v="9"/>
    <n v="95"/>
    <n v="20"/>
    <n v="84"/>
    <n v="71"/>
    <n v="13"/>
    <n v="1.2999999999999999E-2"/>
    <n v="9.1999999999999998E-2"/>
    <n v="1.7000000000000001E-2"/>
    <n v="8.2000000000000003E-2"/>
    <n v="8.7999999999999995E-2"/>
    <n v="7.6999999999999999E-2"/>
    <n v="0.93200000000000005"/>
    <n v="0.124"/>
    <n v="0.83799999999999997"/>
    <n v="158.53700000000001"/>
    <s v="Scale-up"/>
    <n v="12.195"/>
    <n v="0.872"/>
    <n v="0.91600000000000004"/>
    <n v="0.61799999999999999"/>
    <n v="0.86199999999999999"/>
    <d v="2025-06-16T21:00:22"/>
    <s v="PJR_CODEHAUS"/>
  </r>
  <r>
    <x v="431"/>
    <x v="1"/>
    <n v="24"/>
    <x v="864"/>
    <x v="431"/>
    <s v=" "/>
    <s v=" "/>
    <n v="1"/>
    <n v="1"/>
    <n v="1"/>
    <s v="N/A"/>
    <n v="1"/>
    <n v="-1"/>
    <s v="NaN"/>
    <s v="NaN"/>
    <s v="NaN"/>
    <s v="NaN"/>
    <n v="0"/>
    <n v="-0.04"/>
    <s v="NaN"/>
    <s v="NaN"/>
    <s v="NaN"/>
    <s v="NaN"/>
    <s v="Scale-up"/>
    <s v="NaN"/>
    <s v="NaN"/>
    <s v="NaN"/>
    <s v="NaN"/>
    <s v="NaN"/>
    <d v="2025-06-16T21:00:22"/>
    <s v="PJR_CODEHAUS"/>
  </r>
  <r>
    <x v="432"/>
    <x v="0"/>
    <n v="2221"/>
    <x v="865"/>
    <x v="432"/>
    <n v="39"/>
    <n v="39"/>
    <n v="9"/>
    <n v="30"/>
    <n v="13"/>
    <n v="26"/>
    <n v="19"/>
    <n v="7"/>
    <n v="1.0999999999999999E-2"/>
    <n v="1.7999999999999999E-2"/>
    <n v="1.2999999999999999E-2"/>
    <n v="1.2E-2"/>
    <n v="1.6E-2"/>
    <n v="1.7000000000000001E-2"/>
    <n v="0.75"/>
    <n v="0.379"/>
    <n v="0.55200000000000005"/>
    <n v="583.33299999999997"/>
    <s v="Scale-up"/>
    <n v="83.332999999999998"/>
    <n v="0.92300000000000004"/>
    <n v="0.746"/>
    <n v="0.90700000000000003"/>
    <n v="0.51"/>
    <d v="2025-06-16T21:00:42"/>
    <s v="PJR_CODEHAUS"/>
  </r>
  <r>
    <x v="432"/>
    <x v="1"/>
    <n v="1"/>
    <x v="866"/>
    <x v="432"/>
    <s v=" "/>
    <s v=" "/>
    <n v="1"/>
    <n v="1"/>
    <n v="1"/>
    <s v="N/A"/>
    <n v="1"/>
    <n v="-1"/>
    <s v="NaN"/>
    <s v="NaN"/>
    <s v="NaN"/>
    <s v="NaN"/>
    <n v="0"/>
    <s v="NaN"/>
    <s v="NaN"/>
    <s v="NaN"/>
    <s v="NaN"/>
    <s v="NaN"/>
    <s v="Scale-up"/>
    <s v="NaN"/>
    <s v="NaN"/>
    <s v="NaN"/>
    <s v="NaN"/>
    <s v="NaN"/>
    <d v="2025-06-16T21:00:42"/>
    <s v="PJR_CODEHAUS"/>
  </r>
  <r>
    <x v="433"/>
    <x v="0"/>
    <n v="3190"/>
    <x v="867"/>
    <x v="433"/>
    <n v="236"/>
    <n v="236"/>
    <n v="33"/>
    <n v="203"/>
    <n v="30"/>
    <n v="206"/>
    <n v="178"/>
    <n v="28"/>
    <n v="1.2999999999999999E-2"/>
    <n v="6.4000000000000001E-2"/>
    <n v="1.2E-2"/>
    <n v="6.4000000000000001E-2"/>
    <n v="6.5000000000000002E-2"/>
    <n v="6.4000000000000001E-2"/>
    <n v="0.98499999999999999"/>
    <n v="0.16900000000000001"/>
    <n v="0.84399999999999997"/>
    <n v="437.5"/>
    <s v="Scale-up"/>
    <n v="15.625"/>
    <n v="0.95799999999999996"/>
    <n v="0.95199999999999996"/>
    <n v="0.92600000000000005"/>
    <n v="0.91700000000000004"/>
    <d v="2025-06-16T21:00:59"/>
    <s v="PJR_CODEHAUS"/>
  </r>
  <r>
    <x v="433"/>
    <x v="1"/>
    <n v="57"/>
    <x v="868"/>
    <x v="433"/>
    <s v=" "/>
    <s v=" "/>
    <n v="1"/>
    <n v="4"/>
    <n v="1"/>
    <s v="N/A"/>
    <n v="1"/>
    <n v="3"/>
    <s v="NaN"/>
    <n v="3.5000000000000003E-2"/>
    <s v="NaN"/>
    <s v="NaN"/>
    <n v="0"/>
    <n v="3.5000000000000003E-2"/>
    <s v="NaN"/>
    <s v="NaN"/>
    <s v="NaN"/>
    <s v="NaN"/>
    <s v="Scale-up"/>
    <s v="NaN"/>
    <s v="NaN"/>
    <n v="0.61399999999999999"/>
    <s v="NaN"/>
    <s v="NaN"/>
    <d v="2025-06-16T21:00:59"/>
    <s v="PJR_CODEHAUS"/>
  </r>
  <r>
    <x v="434"/>
    <x v="0"/>
    <n v="1498"/>
    <x v="869"/>
    <x v="434"/>
    <n v="53"/>
    <n v="53"/>
    <n v="6"/>
    <n v="47"/>
    <n v="10"/>
    <n v="43"/>
    <n v="38"/>
    <n v="5"/>
    <n v="4.0000000000000001E-3"/>
    <n v="3.6999999999999998E-2"/>
    <n v="0.01"/>
    <n v="2.8000000000000001E-2"/>
    <n v="3.1E-2"/>
    <n v="3.3000000000000002E-2"/>
    <n v="0.90300000000000002"/>
    <n v="9.8000000000000004E-2"/>
    <n v="0.75600000000000001"/>
    <n v="178.571"/>
    <s v="Scale-up"/>
    <n v="35.713999999999999"/>
    <n v="0.81899999999999995"/>
    <n v="0.78400000000000003"/>
    <n v="0.78600000000000003"/>
    <n v="0.60399999999999998"/>
    <d v="2025-06-16T21:01:18"/>
    <s v="PJR_CODEHAUS"/>
  </r>
  <r>
    <x v="434"/>
    <x v="1"/>
    <n v="3"/>
    <x v="870"/>
    <x v="434"/>
    <s v=" "/>
    <s v=" "/>
    <n v="1"/>
    <n v="1"/>
    <n v="1"/>
    <s v="N/A"/>
    <n v="1"/>
    <n v="-1"/>
    <s v="NaN"/>
    <s v="NaN"/>
    <s v="NaN"/>
    <s v="NaN"/>
    <n v="0"/>
    <s v="NaN"/>
    <s v="NaN"/>
    <s v="NaN"/>
    <s v="NaN"/>
    <s v="NaN"/>
    <s v="Scale-up"/>
    <s v="NaN"/>
    <s v="NaN"/>
    <s v="NaN"/>
    <s v="NaN"/>
    <s v="NaN"/>
    <d v="2025-06-16T21:01:18"/>
    <s v="PJR_CODEHAUS"/>
  </r>
  <r>
    <x v="435"/>
    <x v="0"/>
    <n v="1140"/>
    <x v="871"/>
    <x v="435"/>
    <n v="68"/>
    <n v="68"/>
    <n v="16"/>
    <n v="52"/>
    <n v="24"/>
    <n v="44"/>
    <n v="32"/>
    <n v="12"/>
    <n v="2.7E-2"/>
    <n v="0.05"/>
    <n v="2.3E-2"/>
    <n v="4.1000000000000002E-2"/>
    <n v="5.3999999999999999E-2"/>
    <n v="4.5999999999999999E-2"/>
    <n v="0.75900000000000001"/>
    <n v="0.35099999999999998"/>
    <n v="0.70099999999999996"/>
    <n v="292.68299999999999"/>
    <s v="Scale-up"/>
    <n v="24.39"/>
    <n v="0.94399999999999995"/>
    <n v="0.89300000000000002"/>
    <n v="0.92900000000000005"/>
    <n v="0.89"/>
    <d v="2025-06-16T21:01:36"/>
    <s v="PJR_CODEHAUS"/>
  </r>
  <r>
    <x v="435"/>
    <x v="1"/>
    <n v="0"/>
    <x v="872"/>
    <x v="435"/>
    <s v=" "/>
    <s v=" "/>
    <n v="1"/>
    <n v="1"/>
    <n v="1"/>
    <s v="N/A"/>
    <n v="1"/>
    <n v="0"/>
    <s v="NaN"/>
    <s v="NaN"/>
    <s v="NaN"/>
    <s v="NaN"/>
    <n v="0"/>
    <s v="NaN"/>
    <s v="NaN"/>
    <s v="NaN"/>
    <s v="NaN"/>
    <s v="NaN"/>
    <s v="Scale-up"/>
    <s v="NaN"/>
    <s v="NaN"/>
    <s v="NaN"/>
    <s v="NaN"/>
    <s v="NaN"/>
    <d v="2025-06-16T21:01:36"/>
    <s v="PJR_CODEHAUS"/>
  </r>
  <r>
    <x v="436"/>
    <x v="0"/>
    <n v="902"/>
    <x v="873"/>
    <x v="436"/>
    <n v="40"/>
    <n v="40"/>
    <n v="2"/>
    <n v="38"/>
    <n v="15"/>
    <n v="25"/>
    <n v="17"/>
    <n v="8"/>
    <n v="5.0000000000000001E-3"/>
    <n v="3.5999999999999997E-2"/>
    <n v="1.2999999999999999E-2"/>
    <n v="1.6E-2"/>
    <n v="2.8000000000000001E-2"/>
    <n v="2.3E-2"/>
    <n v="0.57099999999999995"/>
    <n v="0.122"/>
    <n v="0.68300000000000005"/>
    <n v="500"/>
    <s v="Scale-up"/>
    <n v="62.5"/>
    <n v="1"/>
    <n v="0.95499999999999996"/>
    <n v="0.91300000000000003"/>
    <n v="0.90500000000000003"/>
    <d v="2025-06-16T21:01:55"/>
    <s v="PJR_CODEHAUS"/>
  </r>
  <r>
    <x v="436"/>
    <x v="1"/>
    <n v="98"/>
    <x v="874"/>
    <x v="436"/>
    <s v=" "/>
    <s v=" "/>
    <n v="1"/>
    <n v="7"/>
    <n v="4"/>
    <s v="N/A"/>
    <n v="3"/>
    <n v="1"/>
    <s v="NaN"/>
    <n v="8.6999999999999994E-2"/>
    <n v="4.2999999999999997E-2"/>
    <n v="0.25"/>
    <n v="4.3999999999999997E-2"/>
    <n v="4.2999999999999997E-2"/>
    <s v="NaN"/>
    <s v="NaN"/>
    <s v="NaN"/>
    <s v="NaN"/>
    <s v="Scale-up"/>
    <n v="4"/>
    <s v="NaN"/>
    <n v="0.84699999999999998"/>
    <n v="0.98699999999999999"/>
    <n v="0.75"/>
    <d v="2025-06-16T21:01:55"/>
    <s v="PJR_CODEHAUS"/>
  </r>
  <r>
    <x v="437"/>
    <x v="0"/>
    <n v="1277"/>
    <x v="875"/>
    <x v="437"/>
    <n v="32"/>
    <n v="32"/>
    <n v="5"/>
    <n v="27"/>
    <n v="11"/>
    <n v="21"/>
    <n v="15"/>
    <n v="6"/>
    <n v="1.0999999999999999E-2"/>
    <n v="2.8000000000000001E-2"/>
    <n v="1.4999999999999999E-2"/>
    <n v="1.4999999999999999E-2"/>
    <n v="2.4E-2"/>
    <n v="2.3E-2"/>
    <n v="0.625"/>
    <n v="0.28199999999999997"/>
    <n v="0.61499999999999999"/>
    <n v="400"/>
    <s v="Scale-up"/>
    <n v="66.667000000000002"/>
    <n v="0.99"/>
    <n v="0.97299999999999998"/>
    <n v="0.89300000000000002"/>
    <n v="0.78100000000000003"/>
    <d v="2025-06-16T21:02:12"/>
    <s v="PJR_CODEHAUS"/>
  </r>
  <r>
    <x v="437"/>
    <x v="1"/>
    <n v="0"/>
    <x v="876"/>
    <x v="437"/>
    <s v=" "/>
    <s v=" "/>
    <n v="1"/>
    <n v="1"/>
    <n v="1"/>
    <s v="N/A"/>
    <n v="1"/>
    <n v="0"/>
    <s v="NaN"/>
    <s v="NaN"/>
    <s v="NaN"/>
    <s v="NaN"/>
    <n v="0"/>
    <s v="NaN"/>
    <s v="NaN"/>
    <s v="NaN"/>
    <s v="NaN"/>
    <s v="NaN"/>
    <s v="Scale-up"/>
    <s v="NaN"/>
    <s v="NaN"/>
    <s v="NaN"/>
    <s v="NaN"/>
    <s v="NaN"/>
    <d v="2025-06-16T21:02:12"/>
    <s v="PJR_CODEHAUS"/>
  </r>
  <r>
    <x v="438"/>
    <x v="0"/>
    <n v="824"/>
    <x v="877"/>
    <x v="438"/>
    <n v="93"/>
    <n v="93"/>
    <n v="12"/>
    <n v="81"/>
    <n v="2"/>
    <n v="91"/>
    <n v="67"/>
    <n v="25"/>
    <n v="8.0000000000000002E-3"/>
    <n v="0.216"/>
    <n v="0.2"/>
    <n v="1.097"/>
    <n v="2.4E-2"/>
    <n v="0.10299999999999999"/>
    <n v="45.707999999999998"/>
    <n v="3.5999999999999997E-2"/>
    <n v="0.107"/>
    <n v="22.789000000000001"/>
    <s v="Plan-up"/>
    <n v="0.91200000000000003"/>
    <n v="0.255"/>
    <n v="0.17499999999999999"/>
    <n v="1"/>
    <n v="0.57599999999999996"/>
    <d v="2025-06-16T21:02:30"/>
    <s v="PJR_CODEHAUS"/>
  </r>
  <r>
    <x v="438"/>
    <x v="1"/>
    <n v="0"/>
    <x v="878"/>
    <x v="438"/>
    <s v=" "/>
    <s v=" "/>
    <n v="1"/>
    <n v="1"/>
    <n v="1"/>
    <s v="N/A"/>
    <n v="1"/>
    <n v="0"/>
    <s v="NaN"/>
    <s v="NaN"/>
    <s v="NaN"/>
    <s v="NaN"/>
    <n v="0"/>
    <s v="NaN"/>
    <s v="NaN"/>
    <s v="NaN"/>
    <s v="NaN"/>
    <s v="NaN"/>
    <s v="Plan-up"/>
    <s v="NaN"/>
    <s v="NaN"/>
    <s v="NaN"/>
    <s v="NaN"/>
    <s v="NaN"/>
    <d v="2025-06-16T21:02:30"/>
    <s v="PJR_CODEHAUS"/>
  </r>
  <r>
    <x v="439"/>
    <x v="0"/>
    <n v="1913"/>
    <x v="879"/>
    <x v="439"/>
    <n v="93"/>
    <n v="93"/>
    <n v="13"/>
    <n v="80"/>
    <n v="39"/>
    <n v="54"/>
    <n v="37"/>
    <n v="17"/>
    <n v="1.9E-2"/>
    <n v="6.5000000000000002E-2"/>
    <n v="2.8000000000000001E-2"/>
    <n v="3.6999999999999998E-2"/>
    <n v="5.6000000000000001E-2"/>
    <n v="4.4999999999999998E-2"/>
    <n v="0.66100000000000003"/>
    <n v="0.22600000000000001"/>
    <n v="0.66700000000000004"/>
    <n v="459.459"/>
    <s v="Scale-up"/>
    <n v="27.027000000000001"/>
    <n v="0.72599999999999998"/>
    <n v="0.77"/>
    <n v="0.76400000000000001"/>
    <n v="0.93"/>
    <d v="2025-06-16T21:02:49"/>
    <s v="PJR_CODEHAUS"/>
  </r>
  <r>
    <x v="439"/>
    <x v="1"/>
    <n v="0"/>
    <x v="880"/>
    <x v="439"/>
    <s v=" "/>
    <s v=" "/>
    <n v="1"/>
    <n v="1"/>
    <n v="1"/>
    <s v="N/A"/>
    <n v="1"/>
    <n v="-1"/>
    <s v="NaN"/>
    <s v="NaN"/>
    <s v="NaN"/>
    <s v="NaN"/>
    <n v="0"/>
    <s v="NaN"/>
    <s v="NaN"/>
    <s v="NaN"/>
    <s v="NaN"/>
    <s v="NaN"/>
    <s v="Scale-up"/>
    <s v="NaN"/>
    <s v="NaN"/>
    <s v="NaN"/>
    <s v="NaN"/>
    <s v="NaN"/>
    <d v="2025-06-16T21:02:49"/>
    <s v="PJR_CODEHAUS"/>
  </r>
  <r>
    <x v="440"/>
    <x v="0"/>
    <n v="1981"/>
    <x v="881"/>
    <x v="440"/>
    <n v="30"/>
    <n v="30"/>
    <n v="5"/>
    <n v="25"/>
    <n v="8"/>
    <n v="22"/>
    <n v="16"/>
    <n v="6"/>
    <n v="6.0000000000000001E-3"/>
    <n v="1.4E-2"/>
    <n v="3.0000000000000001E-3"/>
    <n v="2.1000000000000001E-2"/>
    <n v="1.7000000000000001E-2"/>
    <n v="0.01"/>
    <n v="1.2350000000000001"/>
    <n v="0.3"/>
    <n v="0.85"/>
    <n v="285.714"/>
    <s v="Catch-up"/>
    <n v="47.619"/>
    <n v="0.56200000000000006"/>
    <n v="0.47699999999999998"/>
    <n v="0.52600000000000002"/>
    <n v="0.69199999999999995"/>
    <d v="2025-06-16T21:03:08"/>
    <s v="PJR_CODEHAUS"/>
  </r>
  <r>
    <x v="440"/>
    <x v="1"/>
    <n v="0"/>
    <x v="882"/>
    <x v="440"/>
    <s v=" "/>
    <s v=" "/>
    <n v="1"/>
    <n v="1"/>
    <n v="1"/>
    <s v="N/A"/>
    <n v="1"/>
    <n v="-1"/>
    <s v="NaN"/>
    <s v="NaN"/>
    <s v="NaN"/>
    <s v="NaN"/>
    <n v="0"/>
    <s v="NaN"/>
    <s v="NaN"/>
    <s v="NaN"/>
    <s v="NaN"/>
    <s v="NaN"/>
    <s v="Catch-up"/>
    <s v="NaN"/>
    <s v="NaN"/>
    <s v="NaN"/>
    <s v="NaN"/>
    <s v="NaN"/>
    <d v="2025-06-16T21:03:08"/>
    <s v="PJR_CODEHAUS"/>
  </r>
  <r>
    <x v="441"/>
    <x v="0"/>
    <n v="1323"/>
    <x v="883"/>
    <x v="441"/>
    <n v="30"/>
    <n v="30"/>
    <n v="4"/>
    <n v="26"/>
    <n v="9"/>
    <n v="21"/>
    <n v="12"/>
    <n v="9"/>
    <n v="4.2000000000000003E-2"/>
    <n v="2.5000000000000001E-2"/>
    <n v="0.01"/>
    <n v="1.2999999999999999E-2"/>
    <n v="5.7000000000000002E-2"/>
    <n v="2.3E-2"/>
    <n v="0.22800000000000001"/>
    <n v="0.627"/>
    <n v="0.85099999999999998"/>
    <n v="692.30799999999999"/>
    <s v="Scale-up"/>
    <n v="76.923000000000002"/>
    <n v="0.93400000000000005"/>
    <n v="0.82099999999999995"/>
    <n v="0.60699999999999998"/>
    <n v="0.92100000000000004"/>
    <d v="2025-06-16T21:03:26"/>
    <s v="PJR_CODEHAUS"/>
  </r>
  <r>
    <x v="441"/>
    <x v="1"/>
    <n v="0"/>
    <x v="884"/>
    <x v="441"/>
    <s v=" "/>
    <s v=" "/>
    <n v="1"/>
    <n v="1"/>
    <n v="1"/>
    <s v="N/A"/>
    <n v="1"/>
    <n v="0"/>
    <s v="NaN"/>
    <s v="NaN"/>
    <s v="NaN"/>
    <s v="NaN"/>
    <n v="0"/>
    <s v="NaN"/>
    <s v="NaN"/>
    <s v="NaN"/>
    <s v="NaN"/>
    <s v="NaN"/>
    <s v="Scale-up"/>
    <s v="NaN"/>
    <s v="NaN"/>
    <s v="NaN"/>
    <s v="NaN"/>
    <s v="NaN"/>
    <d v="2025-06-16T21:03:26"/>
    <s v="PJR_CODEHAUS"/>
  </r>
  <r>
    <x v="442"/>
    <x v="0"/>
    <n v="1072"/>
    <x v="885"/>
    <x v="442"/>
    <n v="43"/>
    <n v="43"/>
    <n v="6"/>
    <n v="37"/>
    <n v="8"/>
    <n v="35"/>
    <n v="27"/>
    <n v="8"/>
    <n v="4.0000000000000001E-3"/>
    <n v="4.1000000000000002E-2"/>
    <n v="8.9999999999999993E-3"/>
    <n v="2.5999999999999999E-2"/>
    <n v="3.5999999999999997E-2"/>
    <n v="3.5999999999999997E-2"/>
    <n v="0.72199999999999998"/>
    <n v="8.8999999999999996E-2"/>
    <n v="0.8"/>
    <n v="307.69200000000001"/>
    <s v="Scale-up"/>
    <n v="38.462000000000003"/>
    <n v="0.78600000000000003"/>
    <n v="0.75"/>
    <n v="0.80300000000000005"/>
    <n v="0.71299999999999997"/>
    <d v="2025-06-16T21:03:45"/>
    <s v="PJR_CODEHAUS"/>
  </r>
  <r>
    <x v="442"/>
    <x v="1"/>
    <n v="9"/>
    <x v="886"/>
    <x v="442"/>
    <s v=" "/>
    <s v=" "/>
    <n v="1"/>
    <n v="1"/>
    <n v="1"/>
    <s v="N/A"/>
    <n v="1"/>
    <n v="0"/>
    <s v="NaN"/>
    <s v="NaN"/>
    <s v="NaN"/>
    <s v="NaN"/>
    <n v="0"/>
    <n v="0.111"/>
    <s v="NaN"/>
    <s v="NaN"/>
    <s v="NaN"/>
    <s v="NaN"/>
    <s v="Scale-up"/>
    <s v="NaN"/>
    <s v="NaN"/>
    <s v="NaN"/>
    <s v="NaN"/>
    <s v="NaN"/>
    <d v="2025-06-16T21:03:45"/>
    <s v="PJR_CODEHAUS"/>
  </r>
  <r>
    <x v="443"/>
    <x v="0"/>
    <n v="1652"/>
    <x v="887"/>
    <x v="443"/>
    <n v="36"/>
    <n v="36"/>
    <n v="11"/>
    <n v="25"/>
    <n v="9"/>
    <n v="27"/>
    <n v="22"/>
    <n v="5"/>
    <n v="1.7000000000000001E-2"/>
    <n v="1.7999999999999999E-2"/>
    <n v="6.0000000000000001E-3"/>
    <n v="2.9000000000000001E-2"/>
    <n v="2.9000000000000001E-2"/>
    <n v="0.02"/>
    <n v="1"/>
    <n v="0.48599999999999999"/>
    <n v="0.82899999999999996"/>
    <n v="172.41399999999999"/>
    <s v="Catch-up"/>
    <n v="34.482999999999997"/>
    <n v="0.93400000000000005"/>
    <n v="0.80900000000000005"/>
    <n v="0.71699999999999997"/>
    <n v="0.94299999999999995"/>
    <d v="2025-06-16T21:04:04"/>
    <s v="PJR_CODEHAUS"/>
  </r>
  <r>
    <x v="443"/>
    <x v="1"/>
    <n v="0"/>
    <x v="888"/>
    <x v="443"/>
    <s v=" "/>
    <s v=" "/>
    <n v="1"/>
    <n v="1"/>
    <n v="1"/>
    <s v="N/A"/>
    <n v="1"/>
    <n v="-1"/>
    <s v="NaN"/>
    <s v="NaN"/>
    <s v="NaN"/>
    <s v="NaN"/>
    <n v="0"/>
    <s v="NaN"/>
    <s v="NaN"/>
    <s v="NaN"/>
    <s v="NaN"/>
    <s v="NaN"/>
    <s v="Catch-up"/>
    <s v="NaN"/>
    <s v="NaN"/>
    <s v="NaN"/>
    <s v="NaN"/>
    <s v="NaN"/>
    <d v="2025-06-16T21:04:04"/>
    <s v="PJR_CODEHAUS"/>
  </r>
  <r>
    <x v="444"/>
    <x v="0"/>
    <n v="718"/>
    <x v="889"/>
    <x v="444"/>
    <n v="34"/>
    <n v="34"/>
    <n v="9"/>
    <n v="25"/>
    <n v="4"/>
    <n v="30"/>
    <n v="23"/>
    <n v="7"/>
    <n v="1.9E-2"/>
    <n v="4.3999999999999997E-2"/>
    <n v="8.0000000000000002E-3"/>
    <n v="2.5000000000000001E-2"/>
    <n v="5.5E-2"/>
    <n v="4.8000000000000001E-2"/>
    <n v="0.45500000000000002"/>
    <n v="0.30199999999999999"/>
    <n v="0.873"/>
    <n v="280"/>
    <s v="Scale-up"/>
    <n v="40"/>
    <n v="0.94399999999999995"/>
    <n v="0.93600000000000005"/>
    <n v="0.751"/>
    <n v="0.81699999999999995"/>
    <d v="2025-06-16T21:04:22"/>
    <s v="PJR_CODEHAUS"/>
  </r>
  <r>
    <x v="444"/>
    <x v="1"/>
    <n v="72"/>
    <x v="890"/>
    <x v="444"/>
    <s v=" "/>
    <s v=" "/>
    <n v="1"/>
    <n v="1"/>
    <n v="3"/>
    <s v="N/A"/>
    <n v="4"/>
    <n v="-6"/>
    <s v="NaN"/>
    <s v="NaN"/>
    <n v="2.5000000000000001E-2"/>
    <n v="0.17599999999999999"/>
    <n v="0"/>
    <n v="-2.5000000000000001E-2"/>
    <s v="NaN"/>
    <s v="NaN"/>
    <s v="NaN"/>
    <s v="NaN"/>
    <s v="Scale-up"/>
    <n v="5.6820000000000004"/>
    <s v="NaN"/>
    <s v="NaN"/>
    <n v="0.75"/>
    <n v="0.72"/>
    <d v="2025-06-16T21:04:22"/>
    <s v="PJR_CODEHAUS"/>
  </r>
  <r>
    <x v="445"/>
    <x v="0"/>
    <n v="1258"/>
    <x v="891"/>
    <x v="445"/>
    <n v="54"/>
    <n v="54"/>
    <n v="8"/>
    <n v="46"/>
    <n v="14"/>
    <n v="40"/>
    <n v="29"/>
    <n v="11"/>
    <n v="0.01"/>
    <n v="4.4999999999999998E-2"/>
    <n v="1.4999999999999999E-2"/>
    <n v="3.5000000000000003E-2"/>
    <n v="0.04"/>
    <n v="3.5000000000000003E-2"/>
    <n v="0.875"/>
    <n v="0.182"/>
    <n v="0.72699999999999998"/>
    <n v="314.286"/>
    <s v="Scale-up"/>
    <n v="28.571000000000002"/>
    <n v="0.94599999999999995"/>
    <n v="0.93"/>
    <n v="0.624"/>
    <n v="0.94299999999999995"/>
    <d v="2025-06-16T21:04:41"/>
    <s v="PJR_CODEHAUS"/>
  </r>
  <r>
    <x v="445"/>
    <x v="1"/>
    <n v="99"/>
    <x v="892"/>
    <x v="445"/>
    <s v=" "/>
    <s v=" "/>
    <n v="1"/>
    <n v="2"/>
    <n v="1"/>
    <s v="N/A"/>
    <n v="1"/>
    <n v="0"/>
    <s v="NaN"/>
    <n v="0.01"/>
    <s v="NaN"/>
    <s v="NaN"/>
    <n v="0"/>
    <n v="5.0000000000000001E-3"/>
    <s v="NaN"/>
    <s v="NaN"/>
    <s v="NaN"/>
    <s v="NaN"/>
    <s v="Scale-up"/>
    <s v="NaN"/>
    <s v="NaN"/>
    <n v="1"/>
    <s v="NaN"/>
    <s v="NaN"/>
    <d v="2025-06-16T21:04:41"/>
    <s v="PJR_CODEHAUS"/>
  </r>
  <r>
    <x v="446"/>
    <x v="0"/>
    <n v="1252"/>
    <x v="893"/>
    <x v="446"/>
    <n v="64"/>
    <n v="64"/>
    <n v="8"/>
    <n v="56"/>
    <n v="16"/>
    <n v="48"/>
    <n v="46"/>
    <n v="2"/>
    <n v="6.0000000000000001E-3"/>
    <n v="5.0999999999999997E-2"/>
    <n v="1.2999999999999999E-2"/>
    <n v="3.5999999999999997E-2"/>
    <n v="4.3999999999999997E-2"/>
    <n v="3.6999999999999998E-2"/>
    <n v="0.81799999999999995"/>
    <n v="0.105"/>
    <n v="0.77200000000000002"/>
    <n v="55.555999999999997"/>
    <s v="Scale-up"/>
    <n v="27.777999999999999"/>
    <n v="0.95499999999999996"/>
    <n v="0.84299999999999997"/>
    <n v="0.77600000000000002"/>
    <n v="0.85699999999999998"/>
    <d v="2025-06-16T21:05:00"/>
    <s v="PJR_CODEHAUS"/>
  </r>
  <r>
    <x v="446"/>
    <x v="1"/>
    <n v="65"/>
    <x v="894"/>
    <x v="446"/>
    <s v=" "/>
    <s v=" "/>
    <n v="1"/>
    <n v="1"/>
    <n v="2"/>
    <s v="N/A"/>
    <n v="7"/>
    <n v="-6"/>
    <s v="NaN"/>
    <s v="NaN"/>
    <n v="3.1E-2"/>
    <n v="0.158"/>
    <n v="0"/>
    <n v="1.6E-2"/>
    <s v="NaN"/>
    <s v="NaN"/>
    <s v="NaN"/>
    <s v="NaN"/>
    <s v="Scale-up"/>
    <n v="6.3289999999999997"/>
    <s v="NaN"/>
    <s v="NaN"/>
    <n v="1"/>
    <n v="0.56000000000000005"/>
    <d v="2025-06-16T21:05:00"/>
    <s v="PJR_CODEHAUS"/>
  </r>
  <r>
    <x v="447"/>
    <x v="0"/>
    <n v="996"/>
    <x v="895"/>
    <x v="447"/>
    <n v="33"/>
    <n v="33"/>
    <n v="10"/>
    <n v="23"/>
    <n v="7"/>
    <n v="26"/>
    <n v="25"/>
    <n v="1"/>
    <n v="0.01"/>
    <n v="2.1999999999999999E-2"/>
    <n v="1.0999999999999999E-2"/>
    <n v="3.2000000000000001E-2"/>
    <n v="2.1000000000000001E-2"/>
    <n v="2.5000000000000001E-2"/>
    <n v="1.524"/>
    <n v="0.312"/>
    <n v="0.65600000000000003"/>
    <n v="31.25"/>
    <s v="Catch-up"/>
    <n v="31.25"/>
    <n v="0.873"/>
    <n v="0.94699999999999995"/>
    <n v="0.93500000000000005"/>
    <n v="0.88200000000000001"/>
    <d v="2025-06-16T21:05:19"/>
    <s v="PJR_CODEHAUS"/>
  </r>
  <r>
    <x v="447"/>
    <x v="1"/>
    <n v="63"/>
    <x v="896"/>
    <x v="447"/>
    <s v=" "/>
    <s v=" "/>
    <n v="1"/>
    <n v="2"/>
    <n v="3"/>
    <s v="N/A"/>
    <n v="2"/>
    <n v="-2"/>
    <s v="NaN"/>
    <n v="1.6E-2"/>
    <n v="4.7E-2"/>
    <s v="NaN"/>
    <n v="-3.1E-2"/>
    <n v="-3.6999999999999998E-2"/>
    <s v="NaN"/>
    <s v="NaN"/>
    <s v="NaN"/>
    <s v="NaN"/>
    <s v="Catch-up"/>
    <s v="NaN"/>
    <s v="NaN"/>
    <n v="1"/>
    <n v="0.75"/>
    <s v="NaN"/>
    <d v="2025-06-16T21:05:19"/>
    <s v="PJR_CODEHAUS"/>
  </r>
  <r>
    <x v="448"/>
    <x v="0"/>
    <n v="3382"/>
    <x v="897"/>
    <x v="448"/>
    <n v="2680"/>
    <n v="2680"/>
    <n v="1762"/>
    <n v="918"/>
    <n v="548"/>
    <n v="2132"/>
    <n v="2130"/>
    <n v="2"/>
    <n v="1.054"/>
    <n v="0.48699999999999999"/>
    <n v="0.22500000000000001"/>
    <n v="1.121"/>
    <n v="1.3160000000000001"/>
    <n v="1.077"/>
    <n v="0.85199999999999998"/>
    <n v="0.68400000000000005"/>
    <n v="0.85399999999999998"/>
    <n v="1.784"/>
    <s v="Start-up"/>
    <n v="0.89200000000000002"/>
    <n v="0.92800000000000005"/>
    <n v="0.872"/>
    <n v="0.98299999999999998"/>
    <n v="0.98699999999999999"/>
    <d v="2025-06-16T21:05:40"/>
    <s v="PJR_CODEHAUS"/>
  </r>
  <r>
    <x v="448"/>
    <x v="1"/>
    <n v="0"/>
    <x v="898"/>
    <x v="448"/>
    <s v=" "/>
    <s v=" "/>
    <n v="1"/>
    <n v="1"/>
    <n v="1"/>
    <s v="N/A"/>
    <n v="1"/>
    <n v="-1"/>
    <s v="NaN"/>
    <s v="NaN"/>
    <s v="NaN"/>
    <s v="NaN"/>
    <n v="0"/>
    <s v="NaN"/>
    <s v="NaN"/>
    <s v="NaN"/>
    <s v="NaN"/>
    <s v="NaN"/>
    <s v="Start-up"/>
    <s v="NaN"/>
    <s v="NaN"/>
    <s v="NaN"/>
    <s v="NaN"/>
    <s v="NaN"/>
    <d v="2025-06-16T21:05:40"/>
    <s v="PJR_CODEHAUS"/>
  </r>
  <r>
    <x v="449"/>
    <x v="0"/>
    <n v="911"/>
    <x v="899"/>
    <x v="449"/>
    <n v="222"/>
    <n v="222"/>
    <n v="60"/>
    <n v="162"/>
    <n v="17"/>
    <n v="205"/>
    <n v="115"/>
    <n v="90"/>
    <n v="8.3000000000000004E-2"/>
    <n v="0.215"/>
    <n v="1.9E-2"/>
    <n v="0.14599999999999999"/>
    <n v="0.27900000000000003"/>
    <n v="0.26100000000000001"/>
    <n v="0.52300000000000002"/>
    <n v="0.27900000000000003"/>
    <n v="0.93600000000000005"/>
    <n v="616.43799999999999"/>
    <s v="Scale-up"/>
    <n v="6.8490000000000002"/>
    <n v="0.82499999999999996"/>
    <n v="0.81599999999999995"/>
    <n v="0.72299999999999998"/>
    <n v="0.91"/>
    <d v="2025-06-16T21:05:59"/>
    <s v="PJR_CODEHAUS"/>
  </r>
  <r>
    <x v="449"/>
    <x v="1"/>
    <n v="83"/>
    <x v="900"/>
    <x v="449"/>
    <s v=" "/>
    <s v=" "/>
    <n v="1"/>
    <n v="2"/>
    <n v="1"/>
    <s v="N/A"/>
    <n v="3"/>
    <n v="0"/>
    <s v="NaN"/>
    <n v="2.1000000000000001E-2"/>
    <s v="NaN"/>
    <n v="2.3E-2"/>
    <n v="0"/>
    <n v="1E-3"/>
    <s v="NaN"/>
    <s v="NaN"/>
    <s v="NaN"/>
    <s v="NaN"/>
    <s v="Scale-up"/>
    <n v="43.478000000000002"/>
    <s v="NaN"/>
    <n v="1"/>
    <s v="NaN"/>
    <n v="0.96399999999999997"/>
    <d v="2025-06-16T21:05:59"/>
    <s v="PJR_CODEHAUS"/>
  </r>
  <r>
    <x v="450"/>
    <x v="0"/>
    <n v="2029"/>
    <x v="901"/>
    <x v="450"/>
    <n v="63"/>
    <n v="63"/>
    <n v="14"/>
    <n v="49"/>
    <n v="2"/>
    <n v="61"/>
    <n v="30"/>
    <n v="31"/>
    <n v="6.4000000000000001E-2"/>
    <n v="0.36199999999999999"/>
    <n v="1E-3"/>
    <n v="0.12"/>
    <n v="0.42499999999999999"/>
    <n v="2.9000000000000001E-2"/>
    <n v="0.28199999999999997"/>
    <n v="0.15"/>
    <n v="0.998"/>
    <n v="258.33300000000003"/>
    <s v="Scale-up"/>
    <n v="8.3330000000000002"/>
    <n v="0.89300000000000002"/>
    <n v="0.38900000000000001"/>
    <n v="1"/>
    <n v="0.83099999999999996"/>
    <d v="2025-06-16T21:06:17"/>
    <s v="PJR_CODEHAUS"/>
  </r>
  <r>
    <x v="450"/>
    <x v="1"/>
    <n v="0"/>
    <x v="902"/>
    <x v="450"/>
    <s v=" "/>
    <s v=" "/>
    <n v="1"/>
    <n v="1"/>
    <n v="1"/>
    <s v="N/A"/>
    <n v="1"/>
    <n v="0"/>
    <s v="NaN"/>
    <s v="NaN"/>
    <s v="NaN"/>
    <s v="NaN"/>
    <n v="0"/>
    <s v="NaN"/>
    <s v="NaN"/>
    <s v="NaN"/>
    <s v="NaN"/>
    <s v="NaN"/>
    <s v="Scale-up"/>
    <s v="NaN"/>
    <s v="NaN"/>
    <s v="NaN"/>
    <s v="NaN"/>
    <s v="NaN"/>
    <d v="2025-06-16T21:06:17"/>
    <s v="PJR_CODEHAUS"/>
  </r>
  <r>
    <x v="451"/>
    <x v="0"/>
    <n v="2720"/>
    <x v="903"/>
    <x v="451"/>
    <n v="221"/>
    <n v="221"/>
    <n v="24"/>
    <n v="197"/>
    <n v="53"/>
    <n v="168"/>
    <n v="146"/>
    <n v="22"/>
    <n v="8.9999999999999993E-3"/>
    <n v="8.5999999999999993E-2"/>
    <n v="0.03"/>
    <n v="6.3E-2"/>
    <n v="6.5000000000000002E-2"/>
    <n v="7.0000000000000007E-2"/>
    <n v="0.96899999999999997"/>
    <n v="9.5000000000000001E-2"/>
    <n v="0.68400000000000005"/>
    <n v="349.20600000000002"/>
    <s v="Scale-up"/>
    <n v="15.872999999999999"/>
    <n v="0.97699999999999998"/>
    <n v="0.95899999999999996"/>
    <n v="0.92900000000000005"/>
    <n v="0.97099999999999997"/>
    <d v="2025-06-16T21:06:36"/>
    <s v="PJR_CODEHAUS"/>
  </r>
  <r>
    <x v="451"/>
    <x v="1"/>
    <n v="44"/>
    <x v="904"/>
    <x v="451"/>
    <s v=" "/>
    <s v=" "/>
    <n v="2"/>
    <n v="7"/>
    <n v="3"/>
    <s v="N/A"/>
    <n v="4"/>
    <n v="1"/>
    <n v="6.7000000000000004E-2"/>
    <n v="0.12"/>
    <n v="4.2999999999999997E-2"/>
    <n v="0.10199999999999999"/>
    <s v="0.14400000000000002"/>
    <n v="0.126"/>
    <n v="0.70799999999999996"/>
    <n v="0.35799999999999998"/>
    <n v="0.77"/>
    <n v="215.68600000000001"/>
    <s v="Scale-up"/>
    <n v="9.8040000000000003"/>
    <n v="1"/>
    <n v="0.82099999999999995"/>
    <n v="0.84399999999999997"/>
    <n v="0.94"/>
    <d v="2025-06-16T21:06:40"/>
    <s v="PJR_CODEHAUS"/>
  </r>
  <r>
    <x v="452"/>
    <x v="0"/>
    <n v="594"/>
    <x v="905"/>
    <x v="452"/>
    <n v="109"/>
    <n v="109"/>
    <n v="41"/>
    <n v="68"/>
    <n v="5"/>
    <n v="104"/>
    <n v="69"/>
    <n v="35"/>
    <n v="0.13400000000000001"/>
    <n v="0.21099999999999999"/>
    <n v="3.5999999999999997E-2"/>
    <n v="0.23300000000000001"/>
    <n v="0.309"/>
    <n v="0.32400000000000001"/>
    <n v="0.754"/>
    <n v="0.38800000000000001"/>
    <n v="0.89600000000000002"/>
    <n v="150.215"/>
    <s v="Scale-up"/>
    <n v="4.2919999999999998"/>
    <n v="0.97699999999999998"/>
    <n v="0.74099999999999999"/>
    <n v="0.96699999999999997"/>
    <n v="0.81599999999999995"/>
    <d v="2025-06-16T21:06:59"/>
    <s v="PJR_CODEHAUS"/>
  </r>
  <r>
    <x v="452"/>
    <x v="1"/>
    <n v="0"/>
    <x v="906"/>
    <x v="452"/>
    <s v=" "/>
    <s v=" "/>
    <n v="1"/>
    <n v="1"/>
    <n v="1"/>
    <s v="N/A"/>
    <n v="1"/>
    <n v="-1"/>
    <s v="NaN"/>
    <s v="NaN"/>
    <s v="NaN"/>
    <s v="NaN"/>
    <n v="0"/>
    <s v="NaN"/>
    <s v="NaN"/>
    <s v="NaN"/>
    <s v="NaN"/>
    <s v="NaN"/>
    <s v="Scale-up"/>
    <s v="NaN"/>
    <s v="NaN"/>
    <s v="NaN"/>
    <s v="NaN"/>
    <s v="NaN"/>
    <d v="2025-06-16T21:06:59"/>
    <s v="PJR_CODEHAUS"/>
  </r>
  <r>
    <x v="453"/>
    <x v="0"/>
    <n v="3068"/>
    <x v="907"/>
    <x v="453"/>
    <n v="173"/>
    <n v="173"/>
    <n v="19"/>
    <n v="154"/>
    <n v="28"/>
    <n v="145"/>
    <n v="95"/>
    <n v="50"/>
    <n v="6.0000000000000001E-3"/>
    <n v="5.7000000000000002E-2"/>
    <n v="1.4999999999999999E-2"/>
    <n v="0.04"/>
    <n v="4.8000000000000001E-2"/>
    <n v="0.05"/>
    <n v="0.83299999999999996"/>
    <n v="9.5000000000000001E-2"/>
    <n v="0.76200000000000001"/>
    <n v="1250"/>
    <s v="Scale-up"/>
    <n v="25"/>
    <n v="0.94299999999999995"/>
    <n v="0.98599999999999999"/>
    <n v="0.96499999999999997"/>
    <n v="0.97599999999999998"/>
    <d v="2025-06-16T21:07:19"/>
    <s v="PJR_CODEHAUS"/>
  </r>
  <r>
    <x v="453"/>
    <x v="1"/>
    <n v="91"/>
    <x v="908"/>
    <x v="453"/>
    <s v=" "/>
    <s v=" "/>
    <n v="1"/>
    <n v="6"/>
    <n v="1"/>
    <s v="N/A"/>
    <n v="1"/>
    <n v="5"/>
    <s v="NaN"/>
    <n v="4.7E-2"/>
    <s v="NaN"/>
    <s v="NaN"/>
    <n v="0"/>
    <n v="4.7E-2"/>
    <s v="NaN"/>
    <s v="NaN"/>
    <s v="NaN"/>
    <s v="NaN"/>
    <s v="Scale-up"/>
    <s v="NaN"/>
    <s v="NaN"/>
    <n v="0.89600000000000002"/>
    <s v="NaN"/>
    <s v="NaN"/>
    <d v="2025-06-16T21:07:19"/>
    <s v="PJR_CODEHAUS"/>
  </r>
  <r>
    <x v="454"/>
    <x v="0"/>
    <n v="2765"/>
    <x v="909"/>
    <x v="454"/>
    <n v="58"/>
    <n v="58"/>
    <n v="25"/>
    <n v="33"/>
    <n v="15"/>
    <n v="43"/>
    <n v="33"/>
    <n v="10"/>
    <n v="1.0999999999999999E-2"/>
    <n v="1.4999999999999999E-2"/>
    <n v="8.9999999999999993E-3"/>
    <n v="1.4999999999999999E-2"/>
    <n v="1.7000000000000001E-2"/>
    <n v="1.7999999999999999E-2"/>
    <n v="0.88200000000000001"/>
    <n v="0.42299999999999999"/>
    <n v="0.65400000000000003"/>
    <n v="666.66700000000003"/>
    <s v="Scale-up"/>
    <n v="66.667000000000002"/>
    <n v="0.92800000000000005"/>
    <n v="0.88"/>
    <n v="0.94399999999999995"/>
    <n v="0.95499999999999996"/>
    <d v="2025-06-16T21:07:39"/>
    <s v="PJR_CODEHAUS"/>
  </r>
  <r>
    <x v="454"/>
    <x v="1"/>
    <n v="0"/>
    <x v="910"/>
    <x v="454"/>
    <s v=" "/>
    <s v=" "/>
    <n v="1"/>
    <n v="1"/>
    <n v="1"/>
    <s v="N/A"/>
    <n v="1"/>
    <n v="0"/>
    <s v="NaN"/>
    <s v="NaN"/>
    <s v="NaN"/>
    <s v="NaN"/>
    <n v="0"/>
    <s v="NaN"/>
    <s v="NaN"/>
    <s v="NaN"/>
    <s v="NaN"/>
    <s v="NaN"/>
    <s v="Scale-up"/>
    <s v="NaN"/>
    <s v="NaN"/>
    <s v="NaN"/>
    <s v="NaN"/>
    <s v="NaN"/>
    <d v="2025-06-16T21:07:39"/>
    <s v="PJR_CODEHAUS"/>
  </r>
  <r>
    <x v="455"/>
    <x v="0"/>
    <n v="2765"/>
    <x v="911"/>
    <x v="455"/>
    <n v="113"/>
    <n v="113"/>
    <n v="14"/>
    <n v="99"/>
    <n v="32"/>
    <n v="81"/>
    <n v="67"/>
    <n v="14"/>
    <n v="5.0000000000000001E-3"/>
    <n v="4.1000000000000002E-2"/>
    <n v="1.7000000000000001E-2"/>
    <n v="0.03"/>
    <n v="2.9000000000000001E-2"/>
    <n v="3.1E-2"/>
    <n v="1.034"/>
    <n v="0.109"/>
    <n v="0.63"/>
    <n v="466.66699999999997"/>
    <s v="Catch-up"/>
    <n v="33.332999999999998"/>
    <n v="0.84199999999999997"/>
    <n v="0.94099999999999995"/>
    <n v="0.94399999999999995"/>
    <n v="0.94399999999999995"/>
    <d v="2025-06-16T21:07:58"/>
    <s v="PJR_CODEHAUS"/>
  </r>
  <r>
    <x v="455"/>
    <x v="1"/>
    <n v="83"/>
    <x v="912"/>
    <x v="455"/>
    <s v=" "/>
    <s v=" "/>
    <n v="1"/>
    <n v="2"/>
    <n v="1"/>
    <s v="N/A"/>
    <n v="1"/>
    <n v="1"/>
    <s v="NaN"/>
    <n v="1.2E-2"/>
    <s v="NaN"/>
    <s v="NaN"/>
    <n v="0"/>
    <n v="1.7999999999999999E-2"/>
    <s v="NaN"/>
    <s v="NaN"/>
    <s v="NaN"/>
    <s v="NaN"/>
    <s v="Catch-up"/>
    <s v="NaN"/>
    <s v="NaN"/>
    <n v="1"/>
    <s v="NaN"/>
    <s v="NaN"/>
    <d v="2025-06-16T21:07:58"/>
    <s v="PJR_CODEHAUS"/>
  </r>
  <r>
    <x v="456"/>
    <x v="0"/>
    <n v="1055"/>
    <x v="913"/>
    <x v="456"/>
    <n v="164"/>
    <n v="164"/>
    <n v="31"/>
    <n v="133"/>
    <n v="31"/>
    <n v="133"/>
    <n v="133"/>
    <n v="0"/>
    <n v="5.5E-2"/>
    <n v="0.17"/>
    <n v="4.1000000000000002E-2"/>
    <n v="0.17499999999999999"/>
    <n v="0.184"/>
    <n v="0.17299999999999999"/>
    <n v="0.95099999999999996"/>
    <n v="0.24399999999999999"/>
    <n v="0.81799999999999995"/>
    <n v="0"/>
    <s v="Start-up"/>
    <n v="5.7140000000000004"/>
    <n v="0.72599999999999998"/>
    <n v="0.97499999999999998"/>
    <n v="0.95399999999999996"/>
    <n v="0.96599999999999997"/>
    <d v="2025-06-16T21:08:17"/>
    <s v="PJR_CODEHAUS"/>
  </r>
  <r>
    <x v="456"/>
    <x v="1"/>
    <n v="93"/>
    <x v="914"/>
    <x v="456"/>
    <s v=" "/>
    <s v=" "/>
    <n v="1"/>
    <n v="9"/>
    <n v="7"/>
    <s v="N/A"/>
    <n v="11"/>
    <n v="-8"/>
    <s v="NaN"/>
    <n v="6.5000000000000002E-2"/>
    <n v="6.4000000000000001E-2"/>
    <n v="7.4999999999999997E-2"/>
    <n v="1E-3"/>
    <n v="-1.4E-2"/>
    <s v="NaN"/>
    <s v="NaN"/>
    <s v="NaN"/>
    <s v="NaN"/>
    <s v="Start-up"/>
    <n v="13.333"/>
    <s v="NaN"/>
    <n v="0.58399999999999996"/>
    <n v="0.47699999999999998"/>
    <n v="0.35399999999999998"/>
    <d v="2025-06-16T21:08:17"/>
    <s v="PJR_CODEHAUS"/>
  </r>
  <r>
    <x v="457"/>
    <x v="0"/>
    <n v="971"/>
    <x v="915"/>
    <x v="457"/>
    <n v="76"/>
    <n v="76"/>
    <n v="12"/>
    <n v="64"/>
    <n v="3"/>
    <n v="73"/>
    <n v="51"/>
    <n v="22"/>
    <n v="8.0000000000000002E-3"/>
    <n v="6.8000000000000005E-2"/>
    <n v="3.0000000000000001E-3"/>
    <n v="5.2999999999999999E-2"/>
    <n v="7.2999999999999995E-2"/>
    <n v="7.1999999999999995E-2"/>
    <n v="0.72599999999999998"/>
    <n v="0.105"/>
    <n v="0.96099999999999997"/>
    <n v="415.09399999999999"/>
    <s v="Scale-up"/>
    <n v="18.867999999999999"/>
    <n v="0.65500000000000003"/>
    <n v="0.94899999999999995"/>
    <n v="0.81"/>
    <n v="0.95799999999999996"/>
    <d v="2025-06-16T21:08:34"/>
    <s v="PJR_CODEHAUS"/>
  </r>
  <r>
    <x v="457"/>
    <x v="1"/>
    <n v="0"/>
    <x v="916"/>
    <x v="457"/>
    <s v=" "/>
    <s v=" "/>
    <n v="2"/>
    <n v="1"/>
    <n v="1"/>
    <s v="N/A"/>
    <n v="1"/>
    <n v="2"/>
    <n v="1"/>
    <s v="NaN"/>
    <s v="NaN"/>
    <s v="NaN"/>
    <n v="0"/>
    <n v="1.5"/>
    <s v="NaN"/>
    <s v="NaN"/>
    <s v="NaN"/>
    <s v="NaN"/>
    <s v="Scale-up"/>
    <s v="NaN"/>
    <n v="1"/>
    <s v="NaN"/>
    <s v="NaN"/>
    <s v="NaN"/>
    <d v="2025-06-16T21:08:34"/>
    <s v="PJR_CODEHAUS"/>
  </r>
  <r>
    <x v="458"/>
    <x v="0"/>
    <n v="2369"/>
    <x v="917"/>
    <x v="458"/>
    <n v="654"/>
    <n v="654"/>
    <n v="79"/>
    <n v="575"/>
    <n v="231"/>
    <n v="423"/>
    <n v="423"/>
    <n v="0"/>
    <n v="7.1999999999999995E-2"/>
    <n v="0.29299999999999998"/>
    <n v="9.6000000000000002E-2"/>
    <n v="0.17799999999999999"/>
    <n v="0.26900000000000002"/>
    <n v="0.19400000000000001"/>
    <n v="0.66200000000000003"/>
    <n v="0.19700000000000001"/>
    <n v="0.73699999999999999"/>
    <n v="0"/>
    <s v="Start-up"/>
    <n v="5.6180000000000003"/>
    <n v="0.83099999999999996"/>
    <n v="0.77200000000000002"/>
    <n v="0.79400000000000004"/>
    <n v="0.70699999999999996"/>
    <d v="2025-06-16T21:08:54"/>
    <s v="PJR_CODEHAUS"/>
  </r>
  <r>
    <x v="458"/>
    <x v="1"/>
    <n v="49"/>
    <x v="918"/>
    <x v="458"/>
    <s v=" "/>
    <s v=" "/>
    <n v="1"/>
    <n v="1"/>
    <n v="1"/>
    <s v="N/A"/>
    <n v="1"/>
    <n v="-1"/>
    <s v="NaN"/>
    <s v="NaN"/>
    <s v="NaN"/>
    <s v="NaN"/>
    <n v="0"/>
    <n v="-0.02"/>
    <s v="NaN"/>
    <s v="NaN"/>
    <s v="NaN"/>
    <s v="NaN"/>
    <s v="Start-up"/>
    <s v="NaN"/>
    <s v="NaN"/>
    <s v="NaN"/>
    <s v="NaN"/>
    <s v="NaN"/>
    <d v="2025-06-16T21:08:54"/>
    <s v="PJR_CODEHAUS"/>
  </r>
  <r>
    <x v="459"/>
    <x v="0"/>
    <n v="2086"/>
    <x v="919"/>
    <x v="459"/>
    <n v="95"/>
    <n v="95"/>
    <n v="25"/>
    <n v="70"/>
    <n v="7"/>
    <n v="88"/>
    <n v="84"/>
    <n v="4"/>
    <n v="2.5999999999999999E-2"/>
    <n v="4.1000000000000002E-2"/>
    <n v="6.0000000000000001E-3"/>
    <n v="7.1999999999999995E-2"/>
    <n v="6.0999999999999999E-2"/>
    <n v="5.7000000000000002E-2"/>
    <n v="1.18"/>
    <n v="0.38800000000000001"/>
    <n v="0.91"/>
    <n v="55.555999999999997"/>
    <s v="Catch-up"/>
    <n v="13.888999999999999"/>
    <n v="0.60699999999999998"/>
    <n v="0.78900000000000003"/>
    <n v="0.50600000000000001"/>
    <n v="0.63900000000000001"/>
    <d v="2025-06-16T21:09:11"/>
    <s v="PJR_CODEHAUS"/>
  </r>
  <r>
    <x v="459"/>
    <x v="1"/>
    <n v="65"/>
    <x v="920"/>
    <x v="459"/>
    <s v=" "/>
    <s v=" "/>
    <n v="1"/>
    <n v="2"/>
    <n v="1"/>
    <s v="N/A"/>
    <n v="1"/>
    <n v="1"/>
    <s v="NaN"/>
    <n v="1.4999999999999999E-2"/>
    <s v="NaN"/>
    <s v="NaN"/>
    <n v="0"/>
    <n v="1.4999999999999999E-2"/>
    <s v="NaN"/>
    <s v="NaN"/>
    <s v="NaN"/>
    <s v="NaN"/>
    <s v="Catch-up"/>
    <s v="NaN"/>
    <s v="NaN"/>
    <n v="1"/>
    <s v="NaN"/>
    <s v="NaN"/>
    <d v="2025-06-16T21:09:11"/>
    <s v="PJR_CODEHAUS"/>
  </r>
  <r>
    <x v="460"/>
    <x v="0"/>
    <n v="2962"/>
    <x v="921"/>
    <x v="460"/>
    <n v="160"/>
    <n v="160"/>
    <n v="29"/>
    <n v="131"/>
    <n v="46"/>
    <n v="114"/>
    <n v="74"/>
    <n v="40"/>
    <n v="8.9999999999999993E-3"/>
    <n v="4.1000000000000002E-2"/>
    <n v="0.02"/>
    <n v="2.1999999999999999E-2"/>
    <n v="0.03"/>
    <n v="3.2000000000000001E-2"/>
    <n v="0.73299999999999998"/>
    <n v="0.18"/>
    <n v="0.6"/>
    <n v="1818.182"/>
    <s v="Scale-up"/>
    <n v="45.454999999999998"/>
    <n v="0.91200000000000003"/>
    <n v="0.90300000000000002"/>
    <n v="0.90200000000000002"/>
    <n v="0.82499999999999996"/>
    <d v="2025-06-16T21:09:30"/>
    <s v="PJR_CODEHAUS"/>
  </r>
  <r>
    <x v="460"/>
    <x v="1"/>
    <n v="91"/>
    <x v="922"/>
    <x v="460"/>
    <s v=" "/>
    <s v=" "/>
    <n v="2"/>
    <n v="3"/>
    <n v="1"/>
    <s v="N/A"/>
    <n v="4"/>
    <n v="0"/>
    <n v="0.25"/>
    <n v="2.3E-2"/>
    <s v="NaN"/>
    <n v="5.1999999999999998E-2"/>
    <n v="0.27300000000000002"/>
    <n v="3.6999999999999998E-2"/>
    <s v="NaN"/>
    <s v="NaN"/>
    <s v="NaN"/>
    <s v="NaN"/>
    <s v="Scale-up"/>
    <n v="19.231000000000002"/>
    <n v="1"/>
    <n v="0.99"/>
    <s v="NaN"/>
    <n v="0.78600000000000003"/>
    <d v="2025-06-16T21:09:30"/>
    <s v="PJR_CODEHAUS"/>
  </r>
  <r>
    <x v="461"/>
    <x v="0"/>
    <n v="3208"/>
    <x v="923"/>
    <x v="461"/>
    <n v="374"/>
    <n v="374"/>
    <n v="42"/>
    <n v="332"/>
    <n v="100"/>
    <n v="274"/>
    <n v="230"/>
    <n v="44"/>
    <n v="1.4999999999999999E-2"/>
    <n v="0.111"/>
    <n v="3.5999999999999997E-2"/>
    <n v="8.1000000000000003E-2"/>
    <n v="0.09"/>
    <n v="8.8999999999999996E-2"/>
    <n v="0.9"/>
    <n v="0.11899999999999999"/>
    <n v="0.71399999999999997"/>
    <n v="543.21"/>
    <s v="Scale-up"/>
    <n v="12.346"/>
    <n v="0.96699999999999997"/>
    <n v="0.95899999999999996"/>
    <n v="0.96699999999999997"/>
    <n v="0.91700000000000004"/>
    <d v="2025-06-16T21:09:49"/>
    <s v="PJR_CODEHAUS"/>
  </r>
  <r>
    <x v="461"/>
    <x v="1"/>
    <n v="89"/>
    <x v="924"/>
    <x v="461"/>
    <s v=" "/>
    <s v=" "/>
    <n v="1"/>
    <n v="6"/>
    <n v="1"/>
    <s v="N/A"/>
    <n v="2"/>
    <n v="3"/>
    <s v="NaN"/>
    <n v="5.1999999999999998E-2"/>
    <s v="NaN"/>
    <n v="0.02"/>
    <n v="0"/>
    <n v="5.1999999999999998E-2"/>
    <s v="NaN"/>
    <s v="NaN"/>
    <s v="NaN"/>
    <s v="NaN"/>
    <s v="Scale-up"/>
    <n v="50"/>
    <s v="NaN"/>
    <n v="0.84299999999999997"/>
    <s v="NaN"/>
    <n v="1"/>
    <d v="2025-06-16T21:09:49"/>
    <s v="PJR_CODEHAUS"/>
  </r>
  <r>
    <x v="462"/>
    <x v="0"/>
    <n v="2629"/>
    <x v="925"/>
    <x v="462"/>
    <n v="157"/>
    <n v="157"/>
    <n v="52"/>
    <n v="105"/>
    <n v="18"/>
    <n v="139"/>
    <n v="120"/>
    <n v="19"/>
    <n v="0.02"/>
    <n v="4.1000000000000002E-2"/>
    <n v="7.0000000000000001E-3"/>
    <n v="4.8000000000000001E-2"/>
    <n v="5.3999999999999999E-2"/>
    <n v="5.5E-2"/>
    <n v="0.88900000000000001"/>
    <n v="0.32800000000000001"/>
    <n v="0.88500000000000001"/>
    <n v="395.83300000000003"/>
    <s v="Scale-up"/>
    <n v="20.832999999999998"/>
    <n v="0.90500000000000003"/>
    <n v="0.94199999999999995"/>
    <n v="0.95899999999999996"/>
    <n v="0.85399999999999998"/>
    <d v="2025-06-16T21:10:08"/>
    <s v="PJR_CODEHAUS"/>
  </r>
  <r>
    <x v="462"/>
    <x v="1"/>
    <n v="64"/>
    <x v="926"/>
    <x v="462"/>
    <s v=" "/>
    <s v=" "/>
    <n v="1"/>
    <n v="4"/>
    <n v="1"/>
    <s v="N/A"/>
    <n v="1"/>
    <n v="1"/>
    <s v="NaN"/>
    <n v="4.1000000000000002E-2"/>
    <s v="NaN"/>
    <s v="NaN"/>
    <n v="0"/>
    <n v="2.5999999999999999E-2"/>
    <s v="NaN"/>
    <s v="NaN"/>
    <s v="NaN"/>
    <s v="NaN"/>
    <s v="Scale-up"/>
    <s v="NaN"/>
    <s v="NaN"/>
    <n v="0.94899999999999995"/>
    <s v="NaN"/>
    <s v="NaN"/>
    <d v="2025-06-16T21:10:08"/>
    <s v="PJR_CODEHAUS"/>
  </r>
  <r>
    <x v="463"/>
    <x v="0"/>
    <n v="2993"/>
    <x v="927"/>
    <x v="463"/>
    <n v="318"/>
    <n v="318"/>
    <n v="70"/>
    <n v="248"/>
    <n v="56"/>
    <n v="262"/>
    <n v="196"/>
    <n v="66"/>
    <n v="2.5999999999999999E-2"/>
    <n v="8.2000000000000003E-2"/>
    <n v="2.1999999999999999E-2"/>
    <n v="6.9000000000000006E-2"/>
    <n v="8.5999999999999993E-2"/>
    <n v="8.5999999999999993E-2"/>
    <n v="0.80200000000000005"/>
    <n v="0.24099999999999999"/>
    <n v="0.79600000000000004"/>
    <n v="956.52200000000005"/>
    <s v="Scale-up"/>
    <n v="14.493"/>
    <n v="0.97599999999999998"/>
    <n v="0.996"/>
    <n v="0.94299999999999995"/>
    <n v="0.98899999999999999"/>
    <d v="2025-06-16T21:10:26"/>
    <s v="PJR_CODEHAUS"/>
  </r>
  <r>
    <x v="463"/>
    <x v="1"/>
    <n v="77"/>
    <x v="928"/>
    <x v="463"/>
    <s v=" "/>
    <s v=" "/>
    <n v="1"/>
    <n v="6"/>
    <n v="1"/>
    <s v="N/A"/>
    <n v="1"/>
    <n v="6"/>
    <s v="NaN"/>
    <n v="5.6000000000000001E-2"/>
    <s v="NaN"/>
    <s v="NaN"/>
    <n v="0"/>
    <n v="6.5000000000000002E-2"/>
    <s v="NaN"/>
    <s v="NaN"/>
    <s v="NaN"/>
    <s v="NaN"/>
    <s v="Scale-up"/>
    <s v="NaN"/>
    <s v="NaN"/>
    <n v="0.81799999999999995"/>
    <s v="NaN"/>
    <s v="NaN"/>
    <d v="2025-06-16T21:10:26"/>
    <s v="PJR_CODEHAUS"/>
  </r>
  <r>
    <x v="464"/>
    <x v="0"/>
    <n v="1766"/>
    <x v="929"/>
    <x v="464"/>
    <n v="48"/>
    <n v="48"/>
    <n v="9"/>
    <n v="39"/>
    <n v="12"/>
    <n v="36"/>
    <n v="16"/>
    <n v="20"/>
    <n v="5.0000000000000001E-3"/>
    <n v="1.9E-2"/>
    <n v="5.0000000000000001E-3"/>
    <n v="6.0000000000000001E-3"/>
    <n v="1.9E-2"/>
    <n v="1.7999999999999999E-2"/>
    <n v="0.316"/>
    <n v="0.20799999999999999"/>
    <n v="0.79200000000000004"/>
    <n v="3333.3330000000001"/>
    <s v="Scale-up"/>
    <n v="166.667"/>
    <n v="0.95299999999999996"/>
    <n v="0.872"/>
    <n v="0.91"/>
    <n v="0.82099999999999995"/>
    <d v="2025-06-16T21:10:45"/>
    <s v="PJR_CODEHAUS"/>
  </r>
  <r>
    <x v="464"/>
    <x v="1"/>
    <n v="37"/>
    <x v="930"/>
    <x v="464"/>
    <s v=" "/>
    <s v=" "/>
    <n v="1"/>
    <n v="1"/>
    <n v="2"/>
    <s v="N/A"/>
    <n v="1"/>
    <n v="-2"/>
    <s v="NaN"/>
    <s v="NaN"/>
    <n v="2.7E-2"/>
    <s v="NaN"/>
    <n v="0"/>
    <n v="-4.1000000000000002E-2"/>
    <s v="NaN"/>
    <s v="NaN"/>
    <s v="NaN"/>
    <s v="NaN"/>
    <s v="Scale-up"/>
    <s v="NaN"/>
    <s v="NaN"/>
    <s v="NaN"/>
    <n v="1"/>
    <s v="NaN"/>
    <d v="2025-06-16T21:10:45"/>
    <s v="PJR_CODEHAUS"/>
  </r>
  <r>
    <x v="465"/>
    <x v="0"/>
    <n v="2771"/>
    <x v="931"/>
    <x v="465"/>
    <n v="66"/>
    <n v="66"/>
    <n v="12"/>
    <n v="54"/>
    <n v="6"/>
    <n v="60"/>
    <n v="49"/>
    <n v="11"/>
    <n v="5.0000000000000001E-3"/>
    <n v="2.1999999999999999E-2"/>
    <n v="1.2E-2"/>
    <n v="2.1999999999999999E-2"/>
    <n v="1.4999999999999999E-2"/>
    <n v="2.4E-2"/>
    <n v="1.4670000000000001"/>
    <n v="0.185"/>
    <n v="0.55600000000000005"/>
    <n v="500"/>
    <s v="Catch-up"/>
    <n v="45.454999999999998"/>
    <n v="0.89500000000000002"/>
    <n v="0.89500000000000002"/>
    <n v="0.92700000000000005"/>
    <n v="0.86799999999999999"/>
    <d v="2025-06-16T21:11:02"/>
    <s v="PJR_CODEHAUS"/>
  </r>
  <r>
    <x v="465"/>
    <x v="1"/>
    <n v="0"/>
    <x v="932"/>
    <x v="465"/>
    <s v=" "/>
    <s v=" "/>
    <n v="1"/>
    <n v="1"/>
    <n v="1"/>
    <s v="N/A"/>
    <n v="1"/>
    <n v="0"/>
    <s v="NaN"/>
    <s v="NaN"/>
    <s v="NaN"/>
    <s v="NaN"/>
    <n v="0"/>
    <s v="NaN"/>
    <s v="NaN"/>
    <s v="NaN"/>
    <s v="NaN"/>
    <s v="NaN"/>
    <s v="Catch-up"/>
    <s v="NaN"/>
    <s v="NaN"/>
    <s v="NaN"/>
    <s v="NaN"/>
    <s v="NaN"/>
    <d v="2025-06-16T21:11:02"/>
    <s v="PJR_CODEHAUS"/>
  </r>
  <r>
    <x v="466"/>
    <x v="0"/>
    <n v="2777"/>
    <x v="933"/>
    <x v="466"/>
    <n v="30"/>
    <n v="30"/>
    <n v="12"/>
    <n v="18"/>
    <n v="2"/>
    <n v="28"/>
    <n v="27"/>
    <n v="1"/>
    <n v="4.0000000000000001E-3"/>
    <n v="7.0000000000000001E-3"/>
    <n v="0"/>
    <n v="8.9999999999999993E-3"/>
    <n v="1.0999999999999999E-2"/>
    <n v="8.9999999999999993E-3"/>
    <n v="0.81799999999999995"/>
    <n v="0.36399999999999999"/>
    <n v="1"/>
    <n v="111.111"/>
    <s v="Scale-up"/>
    <n v="111.111"/>
    <n v="0.57799999999999996"/>
    <n v="0.876"/>
    <n v="0"/>
    <n v="0.71699999999999997"/>
    <d v="2025-06-16T21:11:21"/>
    <s v="PJR_CODEHAUS"/>
  </r>
  <r>
    <x v="466"/>
    <x v="1"/>
    <n v="39"/>
    <x v="934"/>
    <x v="466"/>
    <s v=" "/>
    <s v=" "/>
    <n v="4"/>
    <n v="1"/>
    <n v="1"/>
    <s v="N/A"/>
    <n v="4"/>
    <n v="-1"/>
    <n v="5.5E-2"/>
    <s v="NaN"/>
    <s v="NaN"/>
    <n v="5.7000000000000002E-2"/>
    <n v="0"/>
    <n v="5.5E-2"/>
    <s v="NaN"/>
    <s v="NaN"/>
    <s v="NaN"/>
    <s v="NaN"/>
    <s v="Scale-up"/>
    <n v="17.544"/>
    <n v="0.84699999999999998"/>
    <s v="NaN"/>
    <s v="NaN"/>
    <n v="0.6"/>
    <d v="2025-06-16T21:11:21"/>
    <s v="PJR_CODEHAUS"/>
  </r>
  <r>
    <x v="467"/>
    <x v="0"/>
    <n v="2222"/>
    <x v="935"/>
    <x v="467"/>
    <n v="48"/>
    <n v="48"/>
    <n v="7"/>
    <n v="41"/>
    <n v="0"/>
    <n v="48"/>
    <n v="35"/>
    <n v="13"/>
    <n v="3.0000000000000001E-3"/>
    <n v="1.7999999999999999E-2"/>
    <n v="0"/>
    <n v="1.9E-2"/>
    <n v="2.1000000000000001E-2"/>
    <n v="2.1999999999999999E-2"/>
    <n v="0.90500000000000003"/>
    <n v="0.14299999999999999"/>
    <n v="1"/>
    <n v="684.21100000000001"/>
    <s v="Scale-up"/>
    <n v="52.631999999999998"/>
    <n v="0.92300000000000004"/>
    <n v="0.89"/>
    <n v="0"/>
    <n v="0.89500000000000002"/>
    <d v="2025-06-16T21:11:38"/>
    <s v="PJR_CODEHAUS"/>
  </r>
  <r>
    <x v="467"/>
    <x v="1"/>
    <n v="0"/>
    <x v="936"/>
    <x v="467"/>
    <s v=" "/>
    <s v=" "/>
    <n v="1"/>
    <n v="1"/>
    <n v="1"/>
    <s v="N/A"/>
    <n v="1"/>
    <n v="0"/>
    <s v="NaN"/>
    <s v="NaN"/>
    <n v="0"/>
    <s v="NaN"/>
    <n v="0"/>
    <s v="NaN"/>
    <s v="NaN"/>
    <s v="NaN"/>
    <s v="NaN"/>
    <s v="NaN"/>
    <s v="Scale-up"/>
    <s v="NaN"/>
    <s v="NaN"/>
    <s v="NaN"/>
    <n v="0"/>
    <s v="NaN"/>
    <d v="2025-06-16T21:11:38"/>
    <s v="PJR_CODEHAUS"/>
  </r>
  <r>
    <x v="468"/>
    <x v="0"/>
    <n v="2956"/>
    <x v="937"/>
    <x v="468"/>
    <n v="99"/>
    <n v="99"/>
    <n v="20"/>
    <n v="79"/>
    <n v="37"/>
    <n v="62"/>
    <n v="50"/>
    <n v="12"/>
    <n v="8.0000000000000002E-3"/>
    <n v="2.3E-2"/>
    <n v="0.01"/>
    <n v="1.4E-2"/>
    <n v="2.1000000000000001E-2"/>
    <n v="1.9E-2"/>
    <n v="0.66700000000000004"/>
    <n v="0.25800000000000001"/>
    <n v="0.67700000000000005"/>
    <n v="857.14300000000003"/>
    <s v="Scale-up"/>
    <n v="71.429000000000002"/>
    <n v="0.94199999999999995"/>
    <n v="0.95499999999999996"/>
    <n v="0.97"/>
    <n v="0.94"/>
    <d v="2025-06-16T21:12:02"/>
    <s v="PJR_CODEHAUS"/>
  </r>
  <r>
    <x v="468"/>
    <x v="1"/>
    <n v="99"/>
    <x v="938"/>
    <x v="468"/>
    <s v=" "/>
    <s v=" "/>
    <n v="1"/>
    <n v="8"/>
    <n v="2"/>
    <s v="N/A"/>
    <n v="4"/>
    <n v="1"/>
    <s v="NaN"/>
    <n v="7.1999999999999995E-2"/>
    <n v="3.2000000000000001E-2"/>
    <n v="7.8E-2"/>
    <s v="0.039999999999999994"/>
    <n v="5.3999999999999999E-2"/>
    <s v="NaN"/>
    <s v="NaN"/>
    <s v="NaN"/>
    <s v="NaN"/>
    <s v="Scale-up"/>
    <n v="12.821"/>
    <s v="NaN"/>
    <n v="0.81200000000000006"/>
    <n v="1"/>
    <n v="0.93600000000000005"/>
    <d v="2025-06-16T21:12:02"/>
    <s v="PJR_CODEHAUS"/>
  </r>
  <r>
    <x v="469"/>
    <x v="0"/>
    <n v="1044"/>
    <x v="939"/>
    <x v="469"/>
    <n v="89"/>
    <n v="89"/>
    <n v="12"/>
    <n v="77"/>
    <n v="8"/>
    <n v="81"/>
    <n v="57"/>
    <n v="24"/>
    <n v="1.6E-2"/>
    <n v="7.4999999999999997E-2"/>
    <n v="1.2999999999999999E-2"/>
    <n v="6.9000000000000006E-2"/>
    <n v="7.8E-2"/>
    <n v="7.8E-2"/>
    <n v="0.88500000000000001"/>
    <n v="0.17599999999999999"/>
    <n v="0.85699999999999998"/>
    <n v="347.82600000000002"/>
    <s v="Scale-up"/>
    <n v="14.493"/>
    <n v="0.91200000000000003"/>
    <n v="0.98099999999999998"/>
    <n v="0.90700000000000003"/>
    <n v="0.96899999999999997"/>
    <d v="2025-06-16T21:12:19"/>
    <s v="PJR_CODEHAUS"/>
  </r>
  <r>
    <x v="469"/>
    <x v="1"/>
    <n v="72"/>
    <x v="940"/>
    <x v="469"/>
    <s v=" "/>
    <s v=" "/>
    <n v="1"/>
    <n v="10"/>
    <n v="1"/>
    <s v="N/A"/>
    <n v="1"/>
    <n v="9"/>
    <s v="NaN"/>
    <n v="8.8999999999999996E-2"/>
    <s v="NaN"/>
    <s v="NaN"/>
    <n v="0"/>
    <n v="8.8999999999999996E-2"/>
    <s v="NaN"/>
    <s v="NaN"/>
    <s v="NaN"/>
    <s v="NaN"/>
    <s v="Scale-up"/>
    <s v="NaN"/>
    <s v="NaN"/>
    <n v="0.85799999999999998"/>
    <s v="NaN"/>
    <s v="NaN"/>
    <d v="2025-06-16T21:12:19"/>
    <s v="PJR_CODEHAUS"/>
  </r>
  <r>
    <x v="470"/>
    <x v="0"/>
    <n v="2725"/>
    <x v="941"/>
    <x v="470"/>
    <n v="54"/>
    <n v="54"/>
    <n v="9"/>
    <n v="45"/>
    <n v="10"/>
    <n v="44"/>
    <n v="34"/>
    <n v="10"/>
    <n v="3.0000000000000001E-3"/>
    <n v="1.4999999999999999E-2"/>
    <n v="3.0000000000000001E-3"/>
    <n v="8.9999999999999993E-3"/>
    <n v="1.4999999999999999E-2"/>
    <n v="1.4999999999999999E-2"/>
    <n v="0.6"/>
    <n v="0.16700000000000001"/>
    <n v="0.83299999999999996"/>
    <n v="1111.1110000000001"/>
    <s v="Scale-up"/>
    <n v="111.111"/>
    <n v="0.72799999999999998"/>
    <n v="0.91"/>
    <n v="0.85699999999999998"/>
    <n v="0.83199999999999996"/>
    <d v="2025-06-16T21:12:37"/>
    <s v="PJR_CODEHAUS"/>
  </r>
  <r>
    <x v="470"/>
    <x v="1"/>
    <n v="0"/>
    <x v="942"/>
    <x v="470"/>
    <s v=" "/>
    <s v=" "/>
    <n v="1"/>
    <n v="1"/>
    <n v="1"/>
    <s v="N/A"/>
    <n v="1"/>
    <n v="0"/>
    <s v="NaN"/>
    <s v="NaN"/>
    <s v="NaN"/>
    <s v="NaN"/>
    <n v="0"/>
    <s v="NaN"/>
    <s v="NaN"/>
    <s v="NaN"/>
    <s v="NaN"/>
    <s v="NaN"/>
    <s v="Scale-up"/>
    <s v="NaN"/>
    <s v="NaN"/>
    <s v="NaN"/>
    <s v="NaN"/>
    <s v="NaN"/>
    <d v="2025-06-16T21:12:37"/>
    <s v="PJR_CODEHAUS"/>
  </r>
  <r>
    <x v="471"/>
    <x v="0"/>
    <n v="2752"/>
    <x v="943"/>
    <x v="471"/>
    <n v="77"/>
    <n v="77"/>
    <n v="9"/>
    <n v="68"/>
    <n v="13"/>
    <n v="64"/>
    <n v="49"/>
    <n v="15"/>
    <n v="3.0000000000000001E-3"/>
    <n v="2.3E-2"/>
    <n v="7.0000000000000001E-3"/>
    <n v="1.6E-2"/>
    <n v="1.9E-2"/>
    <n v="2.1999999999999999E-2"/>
    <n v="0.84199999999999997"/>
    <n v="0.115"/>
    <n v="0.73099999999999998"/>
    <n v="937.5"/>
    <s v="Scale-up"/>
    <n v="62.5"/>
    <n v="0.68100000000000005"/>
    <n v="0.91200000000000003"/>
    <n v="0.82099999999999995"/>
    <n v="0.80400000000000005"/>
    <d v="2025-06-16T21:12:56"/>
    <s v="PJR_CODEHAUS"/>
  </r>
  <r>
    <x v="471"/>
    <x v="1"/>
    <n v="74"/>
    <x v="944"/>
    <x v="471"/>
    <s v=" "/>
    <s v=" "/>
    <n v="1"/>
    <n v="3"/>
    <n v="1"/>
    <s v="N/A"/>
    <n v="1"/>
    <n v="2"/>
    <s v="NaN"/>
    <n v="2.5000000000000001E-2"/>
    <s v="NaN"/>
    <s v="NaN"/>
    <n v="0"/>
    <n v="2.5000000000000001E-2"/>
    <s v="NaN"/>
    <s v="NaN"/>
    <s v="NaN"/>
    <s v="NaN"/>
    <s v="Scale-up"/>
    <s v="NaN"/>
    <s v="NaN"/>
    <n v="0.93200000000000005"/>
    <s v="NaN"/>
    <s v="NaN"/>
    <d v="2025-06-16T21:12:56"/>
    <s v="PJR_CODEHAUS"/>
  </r>
  <r>
    <x v="472"/>
    <x v="0"/>
    <n v="2778"/>
    <x v="945"/>
    <x v="472"/>
    <n v="50"/>
    <n v="50"/>
    <n v="9"/>
    <n v="41"/>
    <n v="8"/>
    <n v="42"/>
    <n v="35"/>
    <n v="7"/>
    <n v="3.0000000000000001E-3"/>
    <n v="1.7000000000000001E-2"/>
    <n v="5.0000000000000001E-3"/>
    <n v="2.1000000000000001E-2"/>
    <n v="1.4999999999999999E-2"/>
    <n v="1.4999999999999999E-2"/>
    <n v="1.4"/>
    <n v="0.15"/>
    <n v="0.75"/>
    <n v="333.33300000000003"/>
    <s v="Catch-up"/>
    <n v="47.619"/>
    <n v="0.80700000000000005"/>
    <n v="0.93200000000000005"/>
    <n v="0.76400000000000001"/>
    <n v="0.89200000000000002"/>
    <d v="2025-06-16T21:13:13"/>
    <s v="PJR_CODEHAUS"/>
  </r>
  <r>
    <x v="472"/>
    <x v="1"/>
    <n v="99"/>
    <x v="946"/>
    <x v="472"/>
    <s v=" "/>
    <s v=" "/>
    <n v="1"/>
    <n v="1"/>
    <n v="1"/>
    <s v="N/A"/>
    <n v="1"/>
    <n v="1"/>
    <s v="NaN"/>
    <s v="NaN"/>
    <s v="NaN"/>
    <s v="NaN"/>
    <n v="0"/>
    <n v="0.01"/>
    <s v="NaN"/>
    <s v="NaN"/>
    <s v="NaN"/>
    <s v="NaN"/>
    <s v="Catch-up"/>
    <s v="NaN"/>
    <s v="NaN"/>
    <s v="NaN"/>
    <s v="NaN"/>
    <s v="NaN"/>
    <d v="2025-06-16T21:13:13"/>
    <s v="PJR_CODEHAUS"/>
  </r>
  <r>
    <x v="473"/>
    <x v="0"/>
    <n v="2904"/>
    <x v="947"/>
    <x v="473"/>
    <n v="184"/>
    <n v="184"/>
    <n v="26"/>
    <n v="158"/>
    <n v="57"/>
    <n v="127"/>
    <n v="125"/>
    <n v="2"/>
    <n v="8.9999999999999993E-3"/>
    <n v="6.2E-2"/>
    <n v="2.1999999999999999E-2"/>
    <n v="0.05"/>
    <n v="4.9000000000000002E-2"/>
    <n v="4.9000000000000002E-2"/>
    <n v="1.02"/>
    <n v="0.127"/>
    <n v="0.69"/>
    <n v="40"/>
    <s v="Catch-up"/>
    <n v="20"/>
    <n v="0.97499999999999998"/>
    <n v="0.98899999999999999"/>
    <n v="0.96099999999999997"/>
    <n v="0.98899999999999999"/>
    <d v="2025-06-16T21:13:32"/>
    <s v="PJR_CODEHAUS"/>
  </r>
  <r>
    <x v="473"/>
    <x v="1"/>
    <n v="51"/>
    <x v="948"/>
    <x v="473"/>
    <s v=" "/>
    <s v=" "/>
    <n v="1"/>
    <n v="3"/>
    <n v="3"/>
    <s v="N/A"/>
    <n v="2"/>
    <n v="-1"/>
    <s v="NaN"/>
    <n v="3.4000000000000002E-2"/>
    <n v="0.16700000000000001"/>
    <n v="0.1"/>
    <n v="-0.13300000000000001"/>
    <n v="2.1000000000000001E-2"/>
    <s v="NaN"/>
    <s v="NaN"/>
    <s v="NaN"/>
    <s v="NaN"/>
    <s v="Catch-up"/>
    <n v="10"/>
    <s v="NaN"/>
    <n v="0.81200000000000006"/>
    <n v="0.75"/>
    <n v="1"/>
    <d v="2025-06-16T21:13:32"/>
    <s v="PJR_CODEHAUS"/>
  </r>
  <r>
    <x v="474"/>
    <x v="0"/>
    <n v="2027"/>
    <x v="949"/>
    <x v="474"/>
    <n v="43"/>
    <n v="43"/>
    <n v="11"/>
    <n v="32"/>
    <n v="5"/>
    <n v="38"/>
    <n v="30"/>
    <n v="8"/>
    <n v="4.0000000000000001E-3"/>
    <n v="1.4E-2"/>
    <n v="2E-3"/>
    <n v="1.2E-2"/>
    <n v="1.6E-2"/>
    <n v="1.4E-2"/>
    <n v="0.75"/>
    <n v="0.222"/>
    <n v="0.88900000000000001"/>
    <n v="666.66700000000003"/>
    <s v="Scale-up"/>
    <n v="83.332999999999998"/>
    <n v="0.83399999999999996"/>
    <n v="0.79800000000000004"/>
    <n v="0.79400000000000004"/>
    <n v="0.67"/>
    <d v="2025-06-16T21:13:51"/>
    <s v="PJR_CODEHAUS"/>
  </r>
  <r>
    <x v="474"/>
    <x v="1"/>
    <n v="45"/>
    <x v="950"/>
    <x v="474"/>
    <s v=" "/>
    <s v=" "/>
    <n v="2"/>
    <n v="2"/>
    <n v="2"/>
    <s v="N/A"/>
    <n v="3"/>
    <n v="-2"/>
    <n v="1"/>
    <n v="4.2000000000000003E-2"/>
    <s v="NaN"/>
    <n v="1.5"/>
    <n v="1.042"/>
    <n v="-1E-3"/>
    <s v="NaN"/>
    <s v="NaN"/>
    <s v="NaN"/>
    <s v="NaN"/>
    <s v="Scale-up"/>
    <n v="0.66700000000000004"/>
    <n v="1"/>
    <n v="1"/>
    <s v="NaN"/>
    <n v="0.75"/>
    <d v="2025-06-16T21:13:51"/>
    <s v="PJR_CODEHAUS"/>
  </r>
  <r>
    <x v="475"/>
    <x v="0"/>
    <n v="2661"/>
    <x v="951"/>
    <x v="475"/>
    <n v="648"/>
    <n v="648"/>
    <n v="93"/>
    <n v="555"/>
    <n v="177"/>
    <n v="471"/>
    <n v="378"/>
    <n v="93"/>
    <n v="6.9000000000000006E-2"/>
    <n v="0.314"/>
    <n v="7.0000000000000007E-2"/>
    <n v="0.22600000000000001"/>
    <n v="0.313"/>
    <n v="0.26400000000000001"/>
    <n v="0.72199999999999998"/>
    <n v="0.18"/>
    <n v="0.81699999999999995"/>
    <n v="411.50400000000002"/>
    <s v="Scale-up"/>
    <n v="4.4249999999999998"/>
    <n v="0.78"/>
    <n v="0.96299999999999997"/>
    <n v="0.95599999999999996"/>
    <n v="0.97099999999999997"/>
    <d v="2025-06-16T21:14:09"/>
    <s v="PJR_CODEHAUS"/>
  </r>
  <r>
    <x v="475"/>
    <x v="1"/>
    <n v="0"/>
    <x v="952"/>
    <x v="475"/>
    <s v=" "/>
    <s v=" "/>
    <n v="1"/>
    <n v="1"/>
    <n v="1"/>
    <s v="N/A"/>
    <n v="1"/>
    <n v="0"/>
    <s v="NaN"/>
    <s v="NaN"/>
    <s v="NaN"/>
    <s v="NaN"/>
    <n v="0"/>
    <s v="NaN"/>
    <s v="NaN"/>
    <s v="NaN"/>
    <s v="NaN"/>
    <s v="NaN"/>
    <s v="Scale-up"/>
    <s v="NaN"/>
    <s v="NaN"/>
    <s v="NaN"/>
    <s v="NaN"/>
    <s v="NaN"/>
    <d v="2025-06-16T21:14:09"/>
    <s v="PJR_CODEHAUS"/>
  </r>
  <r>
    <x v="476"/>
    <x v="0"/>
    <n v="2834"/>
    <x v="953"/>
    <x v="476"/>
    <n v="163"/>
    <n v="163"/>
    <n v="46"/>
    <n v="117"/>
    <n v="43"/>
    <n v="120"/>
    <n v="94"/>
    <n v="26"/>
    <n v="1.6E-2"/>
    <n v="4.4999999999999998E-2"/>
    <n v="1.4999999999999999E-2"/>
    <n v="3.4000000000000002E-2"/>
    <n v="4.5999999999999999E-2"/>
    <n v="4.5999999999999999E-2"/>
    <n v="0.73899999999999999"/>
    <n v="0.26200000000000001"/>
    <n v="0.754"/>
    <n v="764.70600000000002"/>
    <s v="Scale-up"/>
    <n v="29.411999999999999"/>
    <n v="0.97199999999999998"/>
    <n v="0.98199999999999998"/>
    <n v="0.96599999999999997"/>
    <n v="0.97099999999999997"/>
    <d v="2025-06-16T21:14:28"/>
    <s v="PJR_CODEHAUS"/>
  </r>
  <r>
    <x v="476"/>
    <x v="1"/>
    <n v="90"/>
    <x v="954"/>
    <x v="476"/>
    <s v=" "/>
    <s v=" "/>
    <n v="1"/>
    <n v="4"/>
    <n v="2"/>
    <s v="N/A"/>
    <n v="1"/>
    <n v="4"/>
    <s v="NaN"/>
    <n v="3.3000000000000002E-2"/>
    <n v="3.4000000000000002E-2"/>
    <s v="NaN"/>
    <n v="-1E-3"/>
    <n v="3.4000000000000002E-2"/>
    <s v="NaN"/>
    <s v="NaN"/>
    <s v="NaN"/>
    <s v="NaN"/>
    <s v="Scale-up"/>
    <s v="NaN"/>
    <s v="NaN"/>
    <n v="0.79500000000000004"/>
    <n v="1"/>
    <s v="NaN"/>
    <d v="2025-06-16T21:14:28"/>
    <s v="PJR_CODEHAUS"/>
  </r>
  <r>
    <x v="477"/>
    <x v="0"/>
    <n v="855"/>
    <x v="955"/>
    <x v="477"/>
    <n v="44"/>
    <n v="44"/>
    <n v="8"/>
    <n v="36"/>
    <n v="1"/>
    <n v="43"/>
    <n v="31"/>
    <n v="12"/>
    <n v="8.9999999999999993E-3"/>
    <n v="3.3000000000000002E-2"/>
    <n v="0"/>
    <n v="2.9000000000000001E-2"/>
    <n v="4.2000000000000003E-2"/>
    <n v="4.2000000000000003E-2"/>
    <n v="0.69"/>
    <n v="0.214"/>
    <n v="1"/>
    <n v="413.79300000000001"/>
    <s v="Scale-up"/>
    <n v="34.482999999999997"/>
    <n v="0.77300000000000002"/>
    <n v="0.83199999999999996"/>
    <n v="0"/>
    <n v="0.83399999999999996"/>
    <d v="2025-06-16T21:14:46"/>
    <s v="PJR_CODEHAUS"/>
  </r>
  <r>
    <x v="477"/>
    <x v="1"/>
    <n v="3"/>
    <x v="956"/>
    <x v="477"/>
    <s v=" "/>
    <s v=" "/>
    <n v="1"/>
    <n v="4"/>
    <n v="1"/>
    <s v="N/A"/>
    <n v="4"/>
    <n v="-1"/>
    <s v="NaN"/>
    <n v="0.66700000000000004"/>
    <s v="NaN"/>
    <n v="0.81499999999999995"/>
    <n v="0"/>
    <n v="0.66700000000000004"/>
    <s v="NaN"/>
    <s v="NaN"/>
    <s v="NaN"/>
    <s v="NaN"/>
    <s v="Scale-up"/>
    <n v="1.2270000000000001"/>
    <s v="NaN"/>
    <n v="0.8"/>
    <s v="NaN"/>
    <n v="0.89600000000000002"/>
    <d v="2025-06-16T21:14:46"/>
    <s v="PJR_CODEHAUS"/>
  </r>
  <r>
    <x v="478"/>
    <x v="0"/>
    <n v="2983"/>
    <x v="957"/>
    <x v="478"/>
    <n v="154"/>
    <n v="154"/>
    <n v="24"/>
    <n v="130"/>
    <n v="76"/>
    <n v="78"/>
    <n v="50"/>
    <n v="28"/>
    <n v="7.0000000000000001E-3"/>
    <n v="0.04"/>
    <n v="2.1999999999999999E-2"/>
    <n v="1.4E-2"/>
    <n v="2.5000000000000001E-2"/>
    <n v="2.4E-2"/>
    <n v="0.56000000000000005"/>
    <n v="0.14899999999999999"/>
    <n v="0.53200000000000003"/>
    <n v="2000"/>
    <s v="Scale-up"/>
    <n v="71.429000000000002"/>
    <n v="0.99"/>
    <n v="0.96599999999999997"/>
    <n v="0.97399999999999998"/>
    <n v="0.96799999999999997"/>
    <d v="2025-06-16T21:15:07"/>
    <s v="PJR_CODEHAUS"/>
  </r>
  <r>
    <x v="478"/>
    <x v="1"/>
    <n v="93"/>
    <x v="958"/>
    <x v="478"/>
    <s v=" "/>
    <s v=" "/>
    <n v="2"/>
    <n v="9"/>
    <n v="15"/>
    <s v="N/A"/>
    <n v="6"/>
    <n v="-11"/>
    <n v="1.4E-2"/>
    <n v="7.8E-2"/>
    <n v="1.3240000000000001"/>
    <n v="7.8E-2"/>
    <n v="-1.232"/>
    <n v="-1.2999999999999999E-2"/>
    <n v="-6.3E-2"/>
    <n v="0.152"/>
    <n v="-13.391"/>
    <n v="358.97399999999999"/>
    <s v="Scale-up"/>
    <n v="12.821"/>
    <n v="1"/>
    <n v="0.82799999999999996"/>
    <n v="0.87"/>
    <n v="0.89400000000000002"/>
    <d v="2025-06-16T21:15:11"/>
    <s v="PJR_CODEHAUS"/>
  </r>
  <r>
    <x v="479"/>
    <x v="0"/>
    <n v="3410"/>
    <x v="959"/>
    <x v="479"/>
    <n v="209"/>
    <n v="209"/>
    <n v="21"/>
    <n v="188"/>
    <n v="56"/>
    <n v="153"/>
    <n v="81"/>
    <n v="72"/>
    <n v="7.0000000000000001E-3"/>
    <n v="5.7000000000000002E-2"/>
    <n v="1.9E-2"/>
    <n v="2.4E-2"/>
    <n v="4.4999999999999998E-2"/>
    <n v="4.4999999999999998E-2"/>
    <n v="0.53300000000000003"/>
    <n v="0.109"/>
    <n v="0.70299999999999996"/>
    <n v="3000"/>
    <s v="Scale-up"/>
    <n v="41.667000000000002"/>
    <n v="0.97499999999999998"/>
    <n v="0.995"/>
    <n v="0.97599999999999998"/>
    <n v="0.96399999999999997"/>
    <d v="2025-06-16T21:15:30"/>
    <s v="PJR_CODEHAUS"/>
  </r>
  <r>
    <x v="479"/>
    <x v="1"/>
    <n v="95"/>
    <x v="960"/>
    <x v="479"/>
    <s v=" "/>
    <s v=" "/>
    <n v="1"/>
    <n v="5"/>
    <n v="1"/>
    <s v="N/A"/>
    <n v="1"/>
    <n v="2"/>
    <s v="NaN"/>
    <n v="3.2000000000000001E-2"/>
    <s v="NaN"/>
    <s v="NaN"/>
    <n v="0"/>
    <n v="2.9000000000000001E-2"/>
    <s v="NaN"/>
    <s v="NaN"/>
    <s v="NaN"/>
    <s v="NaN"/>
    <s v="Scale-up"/>
    <s v="NaN"/>
    <s v="NaN"/>
    <n v="0.88400000000000001"/>
    <s v="NaN"/>
    <s v="NaN"/>
    <d v="2025-06-16T21:15:30"/>
    <s v="PJR_CODEHAUS"/>
  </r>
  <r>
    <x v="480"/>
    <x v="0"/>
    <n v="2942"/>
    <x v="961"/>
    <x v="480"/>
    <n v="179"/>
    <n v="179"/>
    <n v="14"/>
    <n v="165"/>
    <n v="58"/>
    <n v="121"/>
    <n v="73"/>
    <n v="48"/>
    <n v="5.0000000000000001E-3"/>
    <n v="5.1999999999999998E-2"/>
    <n v="1.7999999999999999E-2"/>
    <n v="2.7E-2"/>
    <n v="3.9E-2"/>
    <n v="0.04"/>
    <n v="0.69199999999999995"/>
    <n v="8.7999999999999995E-2"/>
    <n v="0.68400000000000005"/>
    <n v="1777.778"/>
    <s v="Scale-up"/>
    <n v="37.036999999999999"/>
    <n v="0.93700000000000006"/>
    <n v="0.97199999999999998"/>
    <n v="0.93700000000000006"/>
    <n v="0.96099999999999997"/>
    <d v="2025-06-16T21:15:48"/>
    <s v="PJR_CODEHAUS"/>
  </r>
  <r>
    <x v="480"/>
    <x v="1"/>
    <n v="78"/>
    <x v="962"/>
    <x v="480"/>
    <s v=" "/>
    <s v=" "/>
    <n v="1"/>
    <n v="5"/>
    <n v="1"/>
    <s v="N/A"/>
    <n v="1"/>
    <n v="4"/>
    <s v="NaN"/>
    <n v="4.2000000000000003E-2"/>
    <s v="NaN"/>
    <s v="NaN"/>
    <n v="0"/>
    <n v="4.2000000000000003E-2"/>
    <s v="NaN"/>
    <s v="NaN"/>
    <s v="NaN"/>
    <s v="NaN"/>
    <s v="Scale-up"/>
    <s v="NaN"/>
    <s v="NaN"/>
    <n v="0.80400000000000005"/>
    <s v="NaN"/>
    <s v="NaN"/>
    <d v="2025-06-16T21:15:48"/>
    <s v="PJR_CODEHAUS"/>
  </r>
  <r>
    <x v="481"/>
    <x v="0"/>
    <n v="3066"/>
    <x v="963"/>
    <x v="481"/>
    <n v="193"/>
    <n v="193"/>
    <n v="21"/>
    <n v="172"/>
    <n v="36"/>
    <n v="157"/>
    <n v="115"/>
    <n v="42"/>
    <n v="6.0000000000000001E-3"/>
    <n v="5.0999999999999997E-2"/>
    <n v="1.2E-2"/>
    <n v="3.3000000000000002E-2"/>
    <n v="4.4999999999999998E-2"/>
    <n v="4.5999999999999999E-2"/>
    <n v="0.73299999999999998"/>
    <n v="0.105"/>
    <n v="0.78900000000000003"/>
    <n v="1272.7270000000001"/>
    <s v="Scale-up"/>
    <n v="30.303000000000001"/>
    <n v="0.94499999999999995"/>
    <n v="0.98"/>
    <n v="0.96799999999999997"/>
    <n v="0.96899999999999997"/>
    <d v="2025-06-16T21:16:08"/>
    <s v="PJR_CODEHAUS"/>
  </r>
  <r>
    <x v="481"/>
    <x v="1"/>
    <n v="59"/>
    <x v="964"/>
    <x v="481"/>
    <s v=" "/>
    <s v=" "/>
    <n v="1"/>
    <n v="7"/>
    <n v="1"/>
    <s v="N/A"/>
    <n v="7"/>
    <n v="-1"/>
    <s v="NaN"/>
    <n v="9.7000000000000003E-2"/>
    <s v="NaN"/>
    <n v="0.14299999999999999"/>
    <n v="0"/>
    <n v="9.4E-2"/>
    <s v="NaN"/>
    <s v="NaN"/>
    <s v="NaN"/>
    <s v="NaN"/>
    <s v="Scale-up"/>
    <n v="6.9930000000000003"/>
    <s v="NaN"/>
    <n v="0.93700000000000006"/>
    <s v="NaN"/>
    <n v="0.4"/>
    <d v="2025-06-16T21:16:08"/>
    <s v="PJR_CODEHAUS"/>
  </r>
  <r>
    <x v="482"/>
    <x v="0"/>
    <n v="1998"/>
    <x v="965"/>
    <x v="482"/>
    <n v="366"/>
    <n v="366"/>
    <n v="41"/>
    <n v="325"/>
    <n v="121"/>
    <n v="245"/>
    <n v="215"/>
    <n v="30"/>
    <n v="3.2000000000000001E-2"/>
    <n v="0.19500000000000001"/>
    <n v="7.2999999999999995E-2"/>
    <n v="0.14299999999999999"/>
    <n v="0.154"/>
    <n v="0.14299999999999999"/>
    <n v="0.92900000000000005"/>
    <n v="0.14099999999999999"/>
    <n v="0.67800000000000005"/>
    <n v="209.79"/>
    <s v="Scale-up"/>
    <n v="6.9930000000000003"/>
    <n v="0.96199999999999997"/>
    <n v="0.90700000000000003"/>
    <n v="0.96199999999999997"/>
    <n v="0.90100000000000002"/>
    <d v="2025-06-16T21:16:27"/>
    <s v="PJR_CODEHAUS"/>
  </r>
  <r>
    <x v="482"/>
    <x v="1"/>
    <n v="39"/>
    <x v="966"/>
    <x v="482"/>
    <s v=" "/>
    <s v=" "/>
    <n v="1"/>
    <n v="4"/>
    <n v="1"/>
    <s v="N/A"/>
    <n v="1"/>
    <n v="1"/>
    <s v="NaN"/>
    <n v="6.0999999999999999E-2"/>
    <s v="NaN"/>
    <s v="NaN"/>
    <n v="0"/>
    <n v="5.1999999999999998E-2"/>
    <s v="NaN"/>
    <s v="NaN"/>
    <s v="NaN"/>
    <s v="NaN"/>
    <s v="Scale-up"/>
    <s v="NaN"/>
    <s v="NaN"/>
    <n v="0.90700000000000003"/>
    <s v="NaN"/>
    <s v="NaN"/>
    <d v="2025-06-16T21:16:27"/>
    <s v="PJR_CODEHAUS"/>
  </r>
  <r>
    <x v="483"/>
    <x v="0"/>
    <n v="2867"/>
    <x v="967"/>
    <x v="483"/>
    <n v="125"/>
    <n v="125"/>
    <n v="21"/>
    <n v="104"/>
    <n v="27"/>
    <n v="98"/>
    <n v="57"/>
    <n v="41"/>
    <n v="7.0000000000000001E-3"/>
    <n v="7.5999999999999998E-2"/>
    <n v="1.4E-2"/>
    <n v="2.7E-2"/>
    <n v="6.9000000000000006E-2"/>
    <n v="4.9000000000000002E-2"/>
    <n v="0.39100000000000001"/>
    <n v="8.4000000000000005E-2"/>
    <n v="0.83099999999999996"/>
    <n v="1518.519"/>
    <s v="Scale-up"/>
    <n v="37.036999999999999"/>
    <n v="0.72799999999999998"/>
    <n v="0.82699999999999996"/>
    <n v="0.72799999999999998"/>
    <n v="0.51700000000000002"/>
    <d v="2025-06-16T21:16:46"/>
    <s v="PJR_CODEHAUS"/>
  </r>
  <r>
    <x v="483"/>
    <x v="1"/>
    <n v="0"/>
    <x v="968"/>
    <x v="483"/>
    <s v=" "/>
    <s v=" "/>
    <n v="1"/>
    <n v="1"/>
    <n v="1"/>
    <s v="N/A"/>
    <n v="1"/>
    <n v="-1"/>
    <s v="NaN"/>
    <s v="NaN"/>
    <s v="NaN"/>
    <s v="NaN"/>
    <n v="0"/>
    <s v="NaN"/>
    <s v="NaN"/>
    <s v="NaN"/>
    <s v="NaN"/>
    <s v="NaN"/>
    <s v="Scale-up"/>
    <s v="NaN"/>
    <s v="NaN"/>
    <s v="NaN"/>
    <s v="NaN"/>
    <s v="NaN"/>
    <d v="2025-06-16T21:16:46"/>
    <s v="PJR_CODEHAUS"/>
  </r>
  <r>
    <x v="484"/>
    <x v="0"/>
    <n v="2404"/>
    <x v="969"/>
    <x v="484"/>
    <n v="45"/>
    <n v="45"/>
    <n v="10"/>
    <n v="35"/>
    <n v="10"/>
    <n v="35"/>
    <n v="24"/>
    <n v="11"/>
    <n v="6.0000000000000001E-3"/>
    <n v="1.4E-2"/>
    <n v="7.0000000000000001E-3"/>
    <n v="1.0999999999999999E-2"/>
    <n v="1.2999999999999999E-2"/>
    <n v="1.2E-2"/>
    <n v="0.84599999999999997"/>
    <n v="0.3"/>
    <n v="0.65"/>
    <n v="1000"/>
    <s v="Scale-up"/>
    <n v="90.909000000000006"/>
    <n v="0.93100000000000005"/>
    <n v="0.94499999999999995"/>
    <n v="0.66500000000000004"/>
    <n v="0.92300000000000004"/>
    <d v="2025-06-16T21:17:03"/>
    <s v="PJR_CODEHAUS"/>
  </r>
  <r>
    <x v="484"/>
    <x v="1"/>
    <n v="58"/>
    <x v="970"/>
    <x v="484"/>
    <s v=" "/>
    <s v=" "/>
    <n v="2"/>
    <n v="2"/>
    <n v="1"/>
    <s v="N/A"/>
    <n v="1"/>
    <n v="3"/>
    <n v="1.7000000000000001E-2"/>
    <n v="1"/>
    <s v="NaN"/>
    <s v="NaN"/>
    <n v="1.0169999999999999"/>
    <n v="3.4000000000000002E-2"/>
    <s v="NaN"/>
    <s v="NaN"/>
    <s v="NaN"/>
    <s v="NaN"/>
    <s v="Scale-up"/>
    <s v="NaN"/>
    <n v="1"/>
    <n v="1"/>
    <s v="NaN"/>
    <s v="NaN"/>
    <d v="2025-06-16T21:17:03"/>
    <s v="PJR_CODEHAUS"/>
  </r>
  <r>
    <x v="485"/>
    <x v="0"/>
    <n v="2800"/>
    <x v="971"/>
    <x v="485"/>
    <n v="119"/>
    <n v="119"/>
    <n v="24"/>
    <n v="95"/>
    <n v="22"/>
    <n v="97"/>
    <n v="61"/>
    <n v="36"/>
    <n v="8.9999999999999993E-3"/>
    <n v="3.5000000000000003E-2"/>
    <n v="8.9999999999999993E-3"/>
    <n v="2.4E-2"/>
    <n v="3.5000000000000003E-2"/>
    <n v="3.5999999999999997E-2"/>
    <n v="0.68600000000000005"/>
    <n v="0.20499999999999999"/>
    <n v="0.79500000000000004"/>
    <n v="1500"/>
    <s v="Scale-up"/>
    <n v="41.667000000000002"/>
    <n v="0.875"/>
    <n v="0.98399999999999999"/>
    <n v="0.91500000000000004"/>
    <n v="0.94499999999999995"/>
    <d v="2025-06-16T21:17:22"/>
    <s v="PJR_CODEHAUS"/>
  </r>
  <r>
    <x v="485"/>
    <x v="1"/>
    <n v="38"/>
    <x v="972"/>
    <x v="485"/>
    <s v=" "/>
    <s v=" "/>
    <n v="1"/>
    <n v="1"/>
    <n v="1"/>
    <s v="N/A"/>
    <n v="1"/>
    <n v="1"/>
    <s v="NaN"/>
    <s v="NaN"/>
    <s v="NaN"/>
    <s v="NaN"/>
    <n v="0"/>
    <s v="NaN"/>
    <s v="NaN"/>
    <s v="NaN"/>
    <s v="NaN"/>
    <s v="NaN"/>
    <s v="Scale-up"/>
    <s v="NaN"/>
    <s v="NaN"/>
    <s v="NaN"/>
    <s v="NaN"/>
    <s v="NaN"/>
    <d v="2025-06-16T21:17:22"/>
    <s v="PJR_CODEHAUS"/>
  </r>
  <r>
    <x v="486"/>
    <x v="0"/>
    <n v="758"/>
    <x v="973"/>
    <x v="486"/>
    <n v="73"/>
    <n v="73"/>
    <n v="25"/>
    <n v="48"/>
    <n v="4"/>
    <n v="69"/>
    <n v="47"/>
    <n v="22"/>
    <n v="2.8000000000000001E-2"/>
    <n v="4.7E-2"/>
    <n v="6.0000000000000001E-3"/>
    <n v="3.6999999999999998E-2"/>
    <n v="6.9000000000000006E-2"/>
    <n v="6.6000000000000003E-2"/>
    <n v="0.53600000000000003"/>
    <n v="0.373"/>
    <n v="0.92"/>
    <n v="594.59500000000003"/>
    <s v="Scale-up"/>
    <n v="27.027000000000001"/>
    <n v="0.59099999999999997"/>
    <n v="0.92800000000000005"/>
    <n v="0.6"/>
    <n v="0.81499999999999995"/>
    <d v="2025-06-16T21:17:41"/>
    <s v="PJR_CODEHAUS"/>
  </r>
  <r>
    <x v="486"/>
    <x v="1"/>
    <n v="78"/>
    <x v="974"/>
    <x v="486"/>
    <s v=" "/>
    <s v=" "/>
    <n v="1"/>
    <n v="6"/>
    <n v="1"/>
    <s v="N/A"/>
    <n v="19"/>
    <n v="-13"/>
    <s v="NaN"/>
    <n v="5.3999999999999999E-2"/>
    <s v="NaN"/>
    <n v="9.5"/>
    <n v="0"/>
    <n v="6.7000000000000004E-2"/>
    <s v="NaN"/>
    <s v="NaN"/>
    <s v="NaN"/>
    <s v="NaN"/>
    <s v="Scale-up"/>
    <n v="0.105"/>
    <s v="NaN"/>
    <n v="0.441"/>
    <s v="NaN"/>
    <n v="0.65"/>
    <d v="2025-06-16T21:17:41"/>
    <s v="PJR_CODEHAUS"/>
  </r>
  <r>
    <x v="487"/>
    <x v="0"/>
    <n v="2362"/>
    <x v="975"/>
    <x v="487"/>
    <n v="32"/>
    <n v="32"/>
    <n v="8"/>
    <n v="24"/>
    <n v="1"/>
    <n v="31"/>
    <n v="29"/>
    <n v="2"/>
    <n v="3.0000000000000001E-3"/>
    <n v="1.0999999999999999E-2"/>
    <n v="0"/>
    <n v="1.4E-2"/>
    <n v="1.4E-2"/>
    <n v="1.4E-2"/>
    <n v="1"/>
    <n v="0.214"/>
    <n v="1"/>
    <n v="142.857"/>
    <s v="Catch-up"/>
    <n v="71.429000000000002"/>
    <n v="0.92700000000000005"/>
    <n v="0.92900000000000005"/>
    <n v="0"/>
    <n v="0.88600000000000001"/>
    <d v="2025-06-16T21:17:59"/>
    <s v="PJR_CODEHAUS"/>
  </r>
  <r>
    <x v="487"/>
    <x v="1"/>
    <n v="0"/>
    <x v="976"/>
    <x v="487"/>
    <s v=" "/>
    <s v=" "/>
    <n v="1"/>
    <n v="1"/>
    <n v="1"/>
    <s v="N/A"/>
    <n v="1"/>
    <n v="-1"/>
    <s v="NaN"/>
    <s v="NaN"/>
    <s v="NaN"/>
    <s v="NaN"/>
    <n v="0"/>
    <s v="NaN"/>
    <s v="NaN"/>
    <s v="NaN"/>
    <s v="NaN"/>
    <s v="NaN"/>
    <s v="Catch-up"/>
    <s v="NaN"/>
    <s v="NaN"/>
    <s v="NaN"/>
    <s v="NaN"/>
    <s v="NaN"/>
    <d v="2025-06-16T21:17:59"/>
    <s v="PJR_CODEHAUS"/>
  </r>
  <r>
    <x v="488"/>
    <x v="0"/>
    <n v="2911"/>
    <x v="977"/>
    <x v="488"/>
    <n v="411"/>
    <n v="411"/>
    <n v="54"/>
    <n v="357"/>
    <n v="83"/>
    <n v="328"/>
    <n v="200"/>
    <n v="128"/>
    <n v="1.9E-2"/>
    <n v="0.122"/>
    <n v="2.8000000000000001E-2"/>
    <n v="0.06"/>
    <n v="0.113"/>
    <n v="0.113"/>
    <n v="0.53100000000000003"/>
    <n v="0.13500000000000001"/>
    <n v="0.80100000000000005"/>
    <n v="2133.3330000000001"/>
    <s v="Scale-up"/>
    <n v="16.667000000000002"/>
    <n v="0.96"/>
    <n v="0.99399999999999999"/>
    <n v="0.97399999999999998"/>
    <n v="0.96199999999999997"/>
    <d v="2025-06-16T21:18:19"/>
    <s v="PJR_CODEHAUS"/>
  </r>
  <r>
    <x v="488"/>
    <x v="1"/>
    <n v="99"/>
    <x v="978"/>
    <x v="488"/>
    <s v=" "/>
    <s v=" "/>
    <n v="1"/>
    <n v="5"/>
    <n v="1"/>
    <s v="N/A"/>
    <n v="1"/>
    <n v="3"/>
    <s v="NaN"/>
    <n v="3.5999999999999997E-2"/>
    <s v="NaN"/>
    <s v="NaN"/>
    <n v="0"/>
    <n v="3.3000000000000002E-2"/>
    <s v="NaN"/>
    <s v="NaN"/>
    <s v="NaN"/>
    <s v="NaN"/>
    <s v="Scale-up"/>
    <s v="NaN"/>
    <s v="NaN"/>
    <n v="0.95799999999999996"/>
    <s v="NaN"/>
    <s v="NaN"/>
    <d v="2025-06-16T21:18:19"/>
    <s v="PJR_CODEHAUS"/>
  </r>
  <r>
    <x v="489"/>
    <x v="0"/>
    <n v="3099"/>
    <x v="979"/>
    <x v="489"/>
    <n v="665"/>
    <n v="665"/>
    <n v="55"/>
    <n v="610"/>
    <n v="161"/>
    <n v="504"/>
    <n v="350"/>
    <n v="154"/>
    <n v="1.9E-2"/>
    <n v="0.20899999999999999"/>
    <n v="6.0999999999999999E-2"/>
    <n v="0.12"/>
    <n v="0.16700000000000001"/>
    <n v="0.16900000000000001"/>
    <n v="0.71899999999999997"/>
    <n v="8.3000000000000004E-2"/>
    <n v="0.73199999999999998"/>
    <n v="1283.3330000000001"/>
    <s v="Scale-up"/>
    <n v="8.3330000000000002"/>
    <n v="0.97"/>
    <n v="0.97199999999999998"/>
    <n v="0.88500000000000001"/>
    <n v="0.97"/>
    <d v="2025-06-16T21:18:39"/>
    <s v="PJR_CODEHAUS"/>
  </r>
  <r>
    <x v="489"/>
    <x v="1"/>
    <n v="94"/>
    <x v="980"/>
    <x v="489"/>
    <s v=" "/>
    <s v=" "/>
    <n v="2"/>
    <n v="12"/>
    <n v="1"/>
    <s v="N/A"/>
    <n v="1"/>
    <n v="12"/>
    <s v="NaN"/>
    <n v="0.106"/>
    <s v="NaN"/>
    <s v="NaN"/>
    <n v="0"/>
    <n v="0.122"/>
    <s v="NaN"/>
    <s v="NaN"/>
    <s v="NaN"/>
    <s v="NaN"/>
    <s v="Scale-up"/>
    <s v="NaN"/>
    <s v="NaN"/>
    <n v="0.95899999999999996"/>
    <s v="NaN"/>
    <s v="NaN"/>
    <d v="2025-06-16T21:18:39"/>
    <s v="PJR_CODEHAUS"/>
  </r>
  <r>
    <x v="490"/>
    <x v="0"/>
    <n v="3027"/>
    <x v="981"/>
    <x v="490"/>
    <n v="39"/>
    <n v="39"/>
    <n v="10"/>
    <n v="29"/>
    <n v="8"/>
    <n v="31"/>
    <n v="26"/>
    <n v="5"/>
    <n v="4.0000000000000001E-3"/>
    <n v="8.9999999999999993E-3"/>
    <n v="3.0000000000000001E-3"/>
    <n v="0.01"/>
    <n v="0.01"/>
    <n v="0.01"/>
    <n v="1"/>
    <n v="0.308"/>
    <n v="0.76900000000000002"/>
    <n v="500"/>
    <s v="Catch-up"/>
    <n v="100"/>
    <n v="0.95"/>
    <n v="0.91200000000000003"/>
    <n v="0.88"/>
    <n v="0.92400000000000004"/>
    <d v="2025-06-16T21:18:58"/>
    <s v="PJR_CODEHAUS"/>
  </r>
  <r>
    <x v="490"/>
    <x v="1"/>
    <n v="92"/>
    <x v="982"/>
    <x v="490"/>
    <s v=" "/>
    <s v=" "/>
    <n v="1"/>
    <n v="1"/>
    <n v="1"/>
    <s v="N/A"/>
    <n v="1"/>
    <n v="1"/>
    <s v="NaN"/>
    <s v="NaN"/>
    <s v="NaN"/>
    <s v="NaN"/>
    <n v="0"/>
    <s v="NaN"/>
    <s v="NaN"/>
    <s v="NaN"/>
    <s v="NaN"/>
    <s v="NaN"/>
    <s v="Catch-up"/>
    <s v="NaN"/>
    <s v="NaN"/>
    <s v="NaN"/>
    <s v="NaN"/>
    <s v="NaN"/>
    <d v="2025-06-16T21:18:58"/>
    <s v="PJR_CODEHAUS"/>
  </r>
  <r>
    <x v="491"/>
    <x v="0"/>
    <n v="3177"/>
    <x v="983"/>
    <x v="491"/>
    <n v="707"/>
    <n v="707"/>
    <n v="79"/>
    <n v="628"/>
    <n v="150"/>
    <n v="557"/>
    <n v="221"/>
    <n v="336"/>
    <n v="3.4000000000000002E-2"/>
    <n v="0.25900000000000001"/>
    <n v="7.0000000000000007E-2"/>
    <n v="0.10100000000000001"/>
    <n v="0.223"/>
    <n v="0.22800000000000001"/>
    <n v="0.45300000000000001"/>
    <n v="0.11600000000000001"/>
    <n v="0.76100000000000001"/>
    <n v="3326.7330000000002"/>
    <s v="Scale-up"/>
    <n v="9.9009999999999998"/>
    <n v="0.78600000000000003"/>
    <n v="0.93799999999999994"/>
    <n v="0.94599999999999995"/>
    <n v="0.91700000000000004"/>
    <d v="2025-06-16T21:19:15"/>
    <s v="PJR_CODEHAUS"/>
  </r>
  <r>
    <x v="491"/>
    <x v="1"/>
    <n v="87"/>
    <x v="984"/>
    <x v="491"/>
    <s v=" "/>
    <s v=" "/>
    <n v="1"/>
    <n v="4"/>
    <n v="1"/>
    <s v="N/A"/>
    <n v="1"/>
    <n v="3"/>
    <s v="NaN"/>
    <n v="2.7E-2"/>
    <s v="NaN"/>
    <s v="NaN"/>
    <n v="0"/>
    <n v="2.7E-2"/>
    <s v="NaN"/>
    <s v="NaN"/>
    <s v="NaN"/>
    <s v="NaN"/>
    <s v="Scale-up"/>
    <s v="NaN"/>
    <s v="NaN"/>
    <n v="0.90200000000000002"/>
    <s v="NaN"/>
    <s v="NaN"/>
    <d v="2025-06-16T21:19:15"/>
    <s v="PJR_CODEHAUS"/>
  </r>
  <r>
    <x v="492"/>
    <x v="0"/>
    <n v="2265"/>
    <x v="985"/>
    <x v="492"/>
    <n v="339"/>
    <n v="339"/>
    <n v="79"/>
    <n v="260"/>
    <n v="39"/>
    <n v="300"/>
    <n v="244"/>
    <n v="56"/>
    <n v="6.6000000000000003E-2"/>
    <n v="0.21199999999999999"/>
    <n v="2.1000000000000001E-2"/>
    <n v="0.185"/>
    <n v="0.25700000000000001"/>
    <n v="0.221"/>
    <n v="0.72"/>
    <n v="0.23699999999999999"/>
    <n v="0.92400000000000004"/>
    <n v="302.70299999999997"/>
    <s v="Scale-up"/>
    <n v="5.4050000000000002"/>
    <n v="0.84599999999999997"/>
    <n v="0.90900000000000003"/>
    <n v="0.82599999999999996"/>
    <n v="0.871"/>
    <d v="2025-06-16T21:19:33"/>
    <s v="PJR_CODEHAUS"/>
  </r>
  <r>
    <x v="492"/>
    <x v="1"/>
    <n v="0"/>
    <x v="986"/>
    <x v="492"/>
    <s v=" "/>
    <s v=" "/>
    <n v="1"/>
    <n v="1"/>
    <n v="1"/>
    <s v="N/A"/>
    <n v="1"/>
    <n v="0"/>
    <s v="NaN"/>
    <s v="NaN"/>
    <s v="NaN"/>
    <s v="NaN"/>
    <n v="0"/>
    <s v="NaN"/>
    <s v="NaN"/>
    <s v="NaN"/>
    <s v="NaN"/>
    <s v="NaN"/>
    <s v="Scale-up"/>
    <s v="NaN"/>
    <s v="NaN"/>
    <s v="NaN"/>
    <s v="NaN"/>
    <s v="NaN"/>
    <d v="2025-06-16T21:19:33"/>
    <s v="PJR_CODEHAUS"/>
  </r>
  <r>
    <x v="493"/>
    <x v="0"/>
    <n v="3124"/>
    <x v="987"/>
    <x v="493"/>
    <n v="236"/>
    <n v="236"/>
    <n v="23"/>
    <n v="213"/>
    <n v="54"/>
    <n v="182"/>
    <n v="120"/>
    <n v="62"/>
    <n v="8.0000000000000002E-3"/>
    <n v="7.2999999999999995E-2"/>
    <n v="2.1999999999999999E-2"/>
    <n v="5.1999999999999998E-2"/>
    <n v="5.8999999999999997E-2"/>
    <n v="6.0999999999999999E-2"/>
    <n v="0.88100000000000001"/>
    <n v="9.9000000000000005E-2"/>
    <n v="0.72799999999999998"/>
    <n v="1192.308"/>
    <s v="Scale-up"/>
    <n v="19.231000000000002"/>
    <n v="0.92400000000000004"/>
    <n v="0.97299999999999998"/>
    <n v="0.94799999999999995"/>
    <n v="0.93600000000000005"/>
    <d v="2025-06-16T21:19:51"/>
    <s v="PJR_CODEHAUS"/>
  </r>
  <r>
    <x v="493"/>
    <x v="1"/>
    <n v="41"/>
    <x v="988"/>
    <x v="493"/>
    <s v=" "/>
    <s v=" "/>
    <n v="1"/>
    <n v="1"/>
    <n v="1"/>
    <s v="N/A"/>
    <n v="1"/>
    <n v="1"/>
    <s v="NaN"/>
    <s v="NaN"/>
    <s v="NaN"/>
    <s v="NaN"/>
    <n v="0"/>
    <n v="2.4E-2"/>
    <s v="NaN"/>
    <s v="NaN"/>
    <s v="NaN"/>
    <s v="NaN"/>
    <s v="Scale-up"/>
    <s v="NaN"/>
    <s v="NaN"/>
    <s v="NaN"/>
    <s v="NaN"/>
    <s v="NaN"/>
    <d v="2025-06-16T21:19:51"/>
    <s v="PJR_CODEHAUS"/>
  </r>
  <r>
    <x v="494"/>
    <x v="0"/>
    <n v="2658"/>
    <x v="989"/>
    <x v="494"/>
    <n v="85"/>
    <n v="85"/>
    <n v="33"/>
    <n v="52"/>
    <n v="2"/>
    <n v="83"/>
    <n v="61"/>
    <n v="22"/>
    <n v="1.7999999999999999E-2"/>
    <n v="0.02"/>
    <n v="1E-3"/>
    <n v="2.5000000000000001E-2"/>
    <n v="3.6999999999999998E-2"/>
    <n v="3.4000000000000002E-2"/>
    <n v="0.67600000000000005"/>
    <n v="0.47399999999999998"/>
    <n v="0.97399999999999998"/>
    <n v="880"/>
    <s v="Scale-up"/>
    <n v="40"/>
    <n v="0.80200000000000005"/>
    <n v="0.92800000000000005"/>
    <n v="1"/>
    <n v="0.92"/>
    <d v="2025-06-16T21:20:10"/>
    <s v="PJR_CODEHAUS"/>
  </r>
  <r>
    <x v="494"/>
    <x v="1"/>
    <n v="16"/>
    <x v="990"/>
    <x v="494"/>
    <s v=" "/>
    <s v=" "/>
    <n v="1"/>
    <n v="2"/>
    <n v="1"/>
    <s v="N/A"/>
    <n v="2"/>
    <n v="-1"/>
    <s v="NaN"/>
    <s v="NaN"/>
    <s v="NaN"/>
    <n v="5.8999999999999997E-2"/>
    <n v="0"/>
    <s v="NaN"/>
    <s v="NaN"/>
    <s v="NaN"/>
    <s v="NaN"/>
    <s v="NaN"/>
    <s v="Scale-up"/>
    <n v="16.949000000000002"/>
    <s v="NaN"/>
    <s v="NaN"/>
    <s v="NaN"/>
    <n v="1"/>
    <d v="2025-06-16T21:20:10"/>
    <s v="PJR_CODEHAUS"/>
  </r>
  <r>
    <x v="495"/>
    <x v="0"/>
    <n v="2967"/>
    <x v="991"/>
    <x v="495"/>
    <n v="55"/>
    <n v="55"/>
    <n v="15"/>
    <n v="40"/>
    <n v="11"/>
    <n v="44"/>
    <n v="28"/>
    <n v="16"/>
    <n v="4.0000000000000001E-3"/>
    <n v="1.2999999999999999E-2"/>
    <n v="7.0000000000000001E-3"/>
    <n v="1.0999999999999999E-2"/>
    <n v="0.01"/>
    <n v="1.2999999999999999E-2"/>
    <n v="1.1000000000000001"/>
    <n v="0.23499999999999999"/>
    <n v="0.58799999999999997"/>
    <n v="1454.5450000000001"/>
    <s v="Catch-up"/>
    <n v="90.909000000000006"/>
    <n v="0.83699999999999997"/>
    <n v="0.95"/>
    <n v="0.84"/>
    <n v="0.94299999999999995"/>
    <d v="2025-06-16T21:20:28"/>
    <s v="PJR_CODEHAUS"/>
  </r>
  <r>
    <x v="495"/>
    <x v="1"/>
    <n v="0"/>
    <x v="992"/>
    <x v="495"/>
    <s v=" "/>
    <s v=" "/>
    <n v="1"/>
    <n v="1"/>
    <n v="1"/>
    <s v="N/A"/>
    <n v="1"/>
    <n v="0"/>
    <s v="NaN"/>
    <s v="NaN"/>
    <s v="NaN"/>
    <s v="NaN"/>
    <n v="0"/>
    <s v="NaN"/>
    <s v="NaN"/>
    <s v="NaN"/>
    <s v="NaN"/>
    <s v="NaN"/>
    <s v="Catch-up"/>
    <s v="NaN"/>
    <s v="NaN"/>
    <s v="NaN"/>
    <s v="NaN"/>
    <s v="NaN"/>
    <d v="2025-06-16T21:20:28"/>
    <s v="PJR_CODEHAUS"/>
  </r>
  <r>
    <x v="496"/>
    <x v="0"/>
    <n v="2624"/>
    <x v="993"/>
    <x v="496"/>
    <n v="47"/>
    <n v="47"/>
    <n v="8"/>
    <n v="39"/>
    <n v="9"/>
    <n v="38"/>
    <n v="35"/>
    <n v="3"/>
    <n v="3.0000000000000001E-3"/>
    <n v="1.2999999999999999E-2"/>
    <n v="3.0000000000000001E-3"/>
    <n v="1.4999999999999999E-2"/>
    <n v="1.2999999999999999E-2"/>
    <n v="1.2E-2"/>
    <n v="1.1539999999999999"/>
    <n v="0.188"/>
    <n v="0.81200000000000006"/>
    <n v="200"/>
    <s v="Catch-up"/>
    <n v="66.667000000000002"/>
    <n v="0.89300000000000002"/>
    <n v="0.88400000000000001"/>
    <n v="0.88600000000000001"/>
    <n v="0.89400000000000002"/>
    <d v="2025-06-16T21:20:47"/>
    <s v="PJR_CODEHAUS"/>
  </r>
  <r>
    <x v="496"/>
    <x v="1"/>
    <n v="64"/>
    <x v="994"/>
    <x v="496"/>
    <s v=" "/>
    <s v=" "/>
    <n v="1"/>
    <n v="2"/>
    <n v="1"/>
    <s v="N/A"/>
    <n v="1"/>
    <n v="0"/>
    <s v="NaN"/>
    <n v="3.5999999999999997E-2"/>
    <s v="NaN"/>
    <s v="NaN"/>
    <n v="0"/>
    <n v="-1E-3"/>
    <s v="NaN"/>
    <s v="NaN"/>
    <s v="NaN"/>
    <s v="NaN"/>
    <s v="Catch-up"/>
    <s v="NaN"/>
    <s v="NaN"/>
    <n v="1"/>
    <s v="NaN"/>
    <s v="NaN"/>
    <d v="2025-06-16T21:20:47"/>
    <s v="PJR_CODEHAUS"/>
  </r>
  <r>
    <x v="497"/>
    <x v="0"/>
    <n v="1887"/>
    <x v="995"/>
    <x v="497"/>
    <n v="59"/>
    <n v="59"/>
    <n v="11"/>
    <n v="48"/>
    <n v="7"/>
    <n v="52"/>
    <n v="44"/>
    <n v="8"/>
    <n v="7.0000000000000001E-3"/>
    <n v="2.8000000000000001E-2"/>
    <n v="7.0000000000000001E-3"/>
    <n v="3.5999999999999997E-2"/>
    <n v="2.8000000000000001E-2"/>
    <n v="3.1E-2"/>
    <n v="1.286"/>
    <n v="0.2"/>
    <n v="0.8"/>
    <n v="222.22200000000001"/>
    <s v="Catch-up"/>
    <n v="27.777999999999999"/>
    <n v="0.79900000000000004"/>
    <n v="0.871"/>
    <n v="0.96899999999999997"/>
    <n v="0.85899999999999999"/>
    <d v="2025-06-16T21:21:06"/>
    <s v="PJR_CODEHAUS"/>
  </r>
  <r>
    <x v="497"/>
    <x v="1"/>
    <n v="74"/>
    <x v="996"/>
    <x v="497"/>
    <s v=" "/>
    <s v=" "/>
    <n v="1"/>
    <n v="1"/>
    <n v="1"/>
    <s v="N/A"/>
    <n v="1"/>
    <n v="0"/>
    <s v="NaN"/>
    <s v="NaN"/>
    <s v="NaN"/>
    <s v="NaN"/>
    <n v="0"/>
    <n v="1.6E-2"/>
    <s v="NaN"/>
    <s v="NaN"/>
    <s v="NaN"/>
    <s v="NaN"/>
    <s v="Catch-up"/>
    <s v="NaN"/>
    <s v="NaN"/>
    <s v="NaN"/>
    <s v="NaN"/>
    <s v="NaN"/>
    <d v="2025-06-16T21:21:06"/>
    <s v="PJR_CODEHAUS"/>
  </r>
  <r>
    <x v="498"/>
    <x v="0"/>
    <n v="2196"/>
    <x v="997"/>
    <x v="498"/>
    <n v="113"/>
    <n v="113"/>
    <n v="18"/>
    <n v="95"/>
    <n v="40"/>
    <n v="73"/>
    <n v="50"/>
    <n v="23"/>
    <n v="7.0000000000000001E-3"/>
    <n v="0.05"/>
    <n v="0.02"/>
    <n v="2.5000000000000001E-2"/>
    <n v="3.6999999999999998E-2"/>
    <n v="3.9E-2"/>
    <n v="0.67600000000000005"/>
    <n v="0.123"/>
    <n v="0.64900000000000002"/>
    <n v="920"/>
    <s v="Scale-up"/>
    <n v="40"/>
    <n v="0.878"/>
    <n v="0.98699999999999999"/>
    <n v="0.93400000000000005"/>
    <n v="0.96"/>
    <d v="2025-06-16T21:21:24"/>
    <s v="PJR_CODEHAUS"/>
  </r>
  <r>
    <x v="498"/>
    <x v="1"/>
    <n v="96"/>
    <x v="998"/>
    <x v="498"/>
    <s v=" "/>
    <s v=" "/>
    <n v="1"/>
    <n v="1"/>
    <n v="9"/>
    <s v="N/A"/>
    <n v="2"/>
    <n v="-9"/>
    <s v="NaN"/>
    <s v="NaN"/>
    <n v="4.7E-2"/>
    <n v="0.01"/>
    <n v="0"/>
    <n v="-3.9E-2"/>
    <s v="NaN"/>
    <s v="NaN"/>
    <s v="NaN"/>
    <s v="NaN"/>
    <s v="Scale-up"/>
    <n v="100"/>
    <s v="NaN"/>
    <s v="NaN"/>
    <n v="0.3"/>
    <n v="1"/>
    <d v="2025-06-16T21:21:24"/>
    <s v="PJR_CODEHAUS"/>
  </r>
  <r>
    <x v="499"/>
    <x v="0"/>
    <n v="3003"/>
    <x v="999"/>
    <x v="499"/>
    <n v="171"/>
    <n v="171"/>
    <n v="28"/>
    <n v="143"/>
    <n v="61"/>
    <n v="110"/>
    <n v="92"/>
    <n v="18"/>
    <n v="8.9999999999999993E-3"/>
    <n v="4.3999999999999997E-2"/>
    <n v="1.9E-2"/>
    <n v="2.5999999999999999E-2"/>
    <n v="3.4000000000000002E-2"/>
    <n v="3.2000000000000001E-2"/>
    <n v="0.76500000000000001"/>
    <n v="0.17"/>
    <n v="0.64200000000000002"/>
    <n v="692.30799999999999"/>
    <s v="Scale-up"/>
    <n v="38.462000000000003"/>
    <n v="0.89400000000000002"/>
    <n v="0.97099999999999997"/>
    <n v="0.97"/>
    <n v="0.95899999999999996"/>
    <d v="2025-06-16T21:21:44"/>
    <s v="PJR_CODEHAUS"/>
  </r>
  <r>
    <x v="499"/>
    <x v="1"/>
    <n v="85"/>
    <x v="1000"/>
    <x v="499"/>
    <s v=" "/>
    <s v=" "/>
    <n v="1"/>
    <n v="5"/>
    <n v="8"/>
    <s v="N/A"/>
    <n v="10"/>
    <n v="-13"/>
    <s v="NaN"/>
    <n v="3.6999999999999998E-2"/>
    <n v="0.69699999999999995"/>
    <n v="9.6000000000000002E-2"/>
    <n v="-0.65999999999999903"/>
    <n v="-2.7E-2"/>
    <s v="NaN"/>
    <s v="NaN"/>
    <s v="NaN"/>
    <s v="NaN"/>
    <s v="Scale-up"/>
    <n v="10.417"/>
    <s v="NaN"/>
    <n v="0.82099999999999995"/>
    <n v="0.97099999999999997"/>
    <n v="0.45"/>
    <d v="2025-06-16T21:21:44"/>
    <s v="PJR_CODEHAUS"/>
  </r>
  <r>
    <x v="500"/>
    <x v="0"/>
    <n v="2144"/>
    <x v="1001"/>
    <x v="500"/>
    <n v="1005"/>
    <n v="1005"/>
    <n v="148"/>
    <n v="857"/>
    <n v="104"/>
    <n v="901"/>
    <n v="619"/>
    <n v="282"/>
    <n v="5.8000000000000003E-2"/>
    <n v="0.38500000000000001"/>
    <n v="4.7E-2"/>
    <n v="0.27300000000000002"/>
    <n v="0.39600000000000002"/>
    <n v="0.39300000000000002"/>
    <n v="0.68899999999999995"/>
    <n v="0.13100000000000001"/>
    <n v="0.89400000000000002"/>
    <n v="1032.9670000000001"/>
    <s v="Scale-up"/>
    <n v="3.6629999999999998"/>
    <n v="0.88"/>
    <n v="0.97099999999999997"/>
    <n v="0.98199999999999998"/>
    <n v="0.94299999999999995"/>
    <d v="2025-06-16T21:22:03"/>
    <s v="PJR_CODEHAUS"/>
  </r>
  <r>
    <x v="500"/>
    <x v="1"/>
    <n v="100"/>
    <x v="1002"/>
    <x v="500"/>
    <s v=" "/>
    <s v=" "/>
    <n v="7"/>
    <n v="38"/>
    <n v="1"/>
    <s v="N/A"/>
    <n v="19"/>
    <n v="24"/>
    <n v="0.13700000000000001"/>
    <n v="0.44700000000000001"/>
    <s v="NaN"/>
    <n v="0.223"/>
    <s v="0.5840000000000001"/>
    <n v="0.51800000000000002"/>
    <s v="NaN"/>
    <s v="NaN"/>
    <s v="NaN"/>
    <s v="NaN"/>
    <s v="Scale-up"/>
    <n v="4.484"/>
    <n v="0.90400000000000003"/>
    <n v="0.90600000000000003"/>
    <s v="NaN"/>
    <n v="0.82499999999999996"/>
    <d v="2025-06-16T21:22:03"/>
    <s v="PJR_CODEHAUS"/>
  </r>
  <r>
    <x v="501"/>
    <x v="0"/>
    <n v="2876"/>
    <x v="1003"/>
    <x v="501"/>
    <n v="129"/>
    <n v="129"/>
    <n v="18"/>
    <n v="111"/>
    <n v="24"/>
    <n v="105"/>
    <n v="77"/>
    <n v="28"/>
    <n v="7.0000000000000001E-3"/>
    <n v="3.5999999999999997E-2"/>
    <n v="8.0000000000000002E-3"/>
    <n v="2.3E-2"/>
    <n v="3.5000000000000003E-2"/>
    <n v="3.4000000000000002E-2"/>
    <n v="0.65700000000000003"/>
    <n v="0.16300000000000001"/>
    <n v="0.81399999999999995"/>
    <n v="1217.3910000000001"/>
    <s v="Scale-up"/>
    <n v="43.478000000000002"/>
    <n v="0.98499999999999999"/>
    <n v="0.89100000000000001"/>
    <n v="0.84099999999999997"/>
    <n v="0.86599999999999999"/>
    <d v="2025-06-16T21:22:22"/>
    <s v="PJR_CODEHAUS"/>
  </r>
  <r>
    <x v="501"/>
    <x v="1"/>
    <n v="89"/>
    <x v="1004"/>
    <x v="501"/>
    <s v=" "/>
    <s v=" "/>
    <n v="1"/>
    <n v="5"/>
    <n v="1"/>
    <s v="N/A"/>
    <n v="2"/>
    <n v="2"/>
    <s v="NaN"/>
    <n v="3.4000000000000002E-2"/>
    <s v="NaN"/>
    <s v="NaN"/>
    <n v="0"/>
    <n v="3.4000000000000002E-2"/>
    <s v="NaN"/>
    <s v="NaN"/>
    <s v="NaN"/>
    <s v="NaN"/>
    <s v="Scale-up"/>
    <s v="NaN"/>
    <s v="NaN"/>
    <n v="0.84899999999999998"/>
    <s v="NaN"/>
    <s v="NaN"/>
    <d v="2025-06-16T21:22:22"/>
    <s v="PJR_CODEHAUS"/>
  </r>
  <r>
    <x v="502"/>
    <x v="0"/>
    <n v="2794"/>
    <x v="1005"/>
    <x v="502"/>
    <n v="60"/>
    <n v="60"/>
    <n v="9"/>
    <n v="51"/>
    <n v="2"/>
    <n v="58"/>
    <n v="45"/>
    <n v="13"/>
    <n v="3.0000000000000001E-3"/>
    <n v="1.7999999999999999E-2"/>
    <n v="1E-3"/>
    <n v="1.6E-2"/>
    <n v="0.02"/>
    <n v="2.1000000000000001E-2"/>
    <n v="0.8"/>
    <n v="0.14299999999999999"/>
    <n v="0.95199999999999996"/>
    <n v="812.5"/>
    <s v="Scale-up"/>
    <n v="62.5"/>
    <n v="0.90400000000000003"/>
    <n v="0.98"/>
    <n v="1"/>
    <n v="0.98399999999999999"/>
    <d v="2025-06-16T21:22:41"/>
    <s v="PJR_CODEHAUS"/>
  </r>
  <r>
    <x v="502"/>
    <x v="1"/>
    <n v="48"/>
    <x v="1006"/>
    <x v="502"/>
    <s v=" "/>
    <s v=" "/>
    <n v="1"/>
    <n v="2"/>
    <n v="1"/>
    <s v="N/A"/>
    <n v="6"/>
    <n v="-3"/>
    <s v="NaN"/>
    <n v="4.2000000000000003E-2"/>
    <s v="NaN"/>
    <n v="6.0999999999999999E-2"/>
    <n v="0"/>
    <n v="6.0999999999999999E-2"/>
    <s v="NaN"/>
    <s v="NaN"/>
    <s v="NaN"/>
    <s v="NaN"/>
    <s v="Scale-up"/>
    <n v="16.393000000000001"/>
    <s v="NaN"/>
    <n v="1"/>
    <s v="NaN"/>
    <n v="0.42899999999999999"/>
    <d v="2025-06-16T21:22:41"/>
    <s v="PJR_CODEHAUS"/>
  </r>
  <r>
    <x v="503"/>
    <x v="0"/>
    <n v="3537"/>
    <x v="1007"/>
    <x v="503"/>
    <n v="673"/>
    <n v="673"/>
    <n v="95"/>
    <n v="578"/>
    <n v="230"/>
    <n v="443"/>
    <n v="400"/>
    <n v="43"/>
    <n v="5.6000000000000001E-2"/>
    <n v="0.315"/>
    <n v="0.17"/>
    <n v="0.20799999999999999"/>
    <n v="0.20100000000000001"/>
    <n v="0.23100000000000001"/>
    <n v="1.0349999999999999"/>
    <n v="0.151"/>
    <n v="0.54200000000000004"/>
    <n v="206.73099999999999"/>
    <s v="Catch-up"/>
    <n v="4.8079999999999998"/>
    <n v="0.94299999999999995"/>
    <n v="0.86199999999999999"/>
    <n v="0.83199999999999996"/>
    <n v="0.92500000000000004"/>
    <d v="2025-06-16T21:23:01"/>
    <s v="PJR_CODEHAUS"/>
  </r>
  <r>
    <x v="503"/>
    <x v="1"/>
    <n v="2"/>
    <x v="1008"/>
    <x v="503"/>
    <s v=" "/>
    <s v=" "/>
    <n v="1"/>
    <n v="2"/>
    <n v="1"/>
    <s v="N/A"/>
    <n v="1"/>
    <n v="0"/>
    <s v="NaN"/>
    <n v="0.33300000000000002"/>
    <s v="NaN"/>
    <s v="NaN"/>
    <n v="0"/>
    <n v="0.33300000000000002"/>
    <s v="NaN"/>
    <s v="NaN"/>
    <s v="NaN"/>
    <s v="NaN"/>
    <s v="Catch-up"/>
    <s v="NaN"/>
    <s v="NaN"/>
    <n v="1"/>
    <s v="NaN"/>
    <s v="NaN"/>
    <d v="2025-06-16T21:23:01"/>
    <s v="PJR_CODEHAUS"/>
  </r>
  <r>
    <x v="504"/>
    <x v="0"/>
    <n v="1030"/>
    <x v="1009"/>
    <x v="504"/>
    <n v="32"/>
    <n v="32"/>
    <n v="10"/>
    <n v="22"/>
    <n v="1"/>
    <n v="31"/>
    <n v="23"/>
    <n v="8"/>
    <n v="0.01"/>
    <n v="1.7000000000000001E-2"/>
    <n v="0"/>
    <n v="1.7000000000000001E-2"/>
    <n v="2.7E-2"/>
    <n v="2.4E-2"/>
    <n v="0.63"/>
    <n v="0.37"/>
    <n v="1"/>
    <n v="470.58800000000002"/>
    <s v="Scale-up"/>
    <n v="58.823999999999998"/>
    <n v="0.73799999999999999"/>
    <n v="0.94299999999999995"/>
    <n v="0"/>
    <n v="0.94"/>
    <d v="2025-06-16T21:23:19"/>
    <s v="PJR_CODEHAUS"/>
  </r>
  <r>
    <x v="504"/>
    <x v="1"/>
    <n v="78"/>
    <x v="1010"/>
    <x v="504"/>
    <s v=" "/>
    <s v=" "/>
    <n v="1"/>
    <n v="5"/>
    <n v="1"/>
    <s v="N/A"/>
    <n v="4"/>
    <n v="0"/>
    <s v="NaN"/>
    <n v="0.14599999999999999"/>
    <s v="NaN"/>
    <n v="9.0999999999999998E-2"/>
    <n v="0"/>
    <n v="0.14599999999999999"/>
    <s v="NaN"/>
    <s v="NaN"/>
    <s v="NaN"/>
    <s v="NaN"/>
    <s v="Scale-up"/>
    <n v="10.989000000000001"/>
    <s v="NaN"/>
    <n v="0.65900000000000003"/>
    <s v="NaN"/>
    <n v="0.8"/>
    <d v="2025-06-16T21:23:19"/>
    <s v="PJR_CODEHAUS"/>
  </r>
  <r>
    <x v="505"/>
    <x v="0"/>
    <n v="2765"/>
    <x v="1011"/>
    <x v="505"/>
    <n v="47"/>
    <n v="47"/>
    <n v="4"/>
    <n v="43"/>
    <n v="7"/>
    <n v="40"/>
    <n v="25"/>
    <n v="15"/>
    <n v="3.0000000000000001E-3"/>
    <n v="1.7999999999999999E-2"/>
    <n v="3.0000000000000001E-3"/>
    <n v="1.2E-2"/>
    <n v="1.7999999999999999E-2"/>
    <n v="1.7000000000000001E-2"/>
    <n v="0.66700000000000004"/>
    <n v="0.14299999999999999"/>
    <n v="0.85699999999999998"/>
    <n v="1250"/>
    <s v="Scale-up"/>
    <n v="83.332999999999998"/>
    <n v="0.89600000000000002"/>
    <n v="0.82299999999999995"/>
    <n v="0.83599999999999997"/>
    <n v="0.88800000000000001"/>
    <d v="2025-06-16T21:23:36"/>
    <s v="PJR_CODEHAUS"/>
  </r>
  <r>
    <x v="505"/>
    <x v="1"/>
    <n v="0"/>
    <x v="1012"/>
    <x v="505"/>
    <s v=" "/>
    <s v=" "/>
    <n v="1"/>
    <n v="1"/>
    <n v="1"/>
    <s v="N/A"/>
    <n v="1"/>
    <n v="0"/>
    <s v="NaN"/>
    <s v="NaN"/>
    <s v="NaN"/>
    <s v="NaN"/>
    <n v="0"/>
    <s v="NaN"/>
    <s v="NaN"/>
    <s v="NaN"/>
    <s v="NaN"/>
    <s v="NaN"/>
    <s v="Scale-up"/>
    <s v="NaN"/>
    <s v="NaN"/>
    <s v="NaN"/>
    <s v="NaN"/>
    <s v="NaN"/>
    <d v="2025-06-16T21:23:36"/>
    <s v="PJR_CODEHAUS"/>
  </r>
  <r>
    <x v="506"/>
    <x v="0"/>
    <n v="3506"/>
    <x v="1013"/>
    <x v="506"/>
    <n v="102"/>
    <n v="102"/>
    <n v="19"/>
    <n v="83"/>
    <n v="11"/>
    <n v="91"/>
    <n v="67"/>
    <n v="24"/>
    <n v="5.0000000000000001E-3"/>
    <n v="2.5999999999999999E-2"/>
    <n v="3.0000000000000001E-3"/>
    <n v="1.9E-2"/>
    <n v="2.8000000000000001E-2"/>
    <n v="2.7E-2"/>
    <n v="0.67900000000000005"/>
    <n v="0.161"/>
    <n v="0.90300000000000002"/>
    <n v="1263.1579999999999"/>
    <s v="Scale-up"/>
    <n v="52.631999999999998"/>
    <n v="0.80700000000000005"/>
    <n v="0.93100000000000005"/>
    <n v="0.84799999999999998"/>
    <n v="0.85399999999999998"/>
    <d v="2025-06-16T21:23:55"/>
    <s v="PJR_CODEHAUS"/>
  </r>
  <r>
    <x v="506"/>
    <x v="1"/>
    <n v="17"/>
    <x v="1014"/>
    <x v="506"/>
    <s v=" "/>
    <s v=" "/>
    <n v="1"/>
    <n v="2"/>
    <n v="1"/>
    <s v="N/A"/>
    <n v="5"/>
    <n v="-2"/>
    <s v="NaN"/>
    <n v="0.5"/>
    <s v="NaN"/>
    <n v="0.13900000000000001"/>
    <n v="0"/>
    <n v="0.5"/>
    <s v="NaN"/>
    <s v="NaN"/>
    <s v="NaN"/>
    <s v="NaN"/>
    <s v="Scale-up"/>
    <n v="7.194"/>
    <s v="NaN"/>
    <n v="1"/>
    <s v="NaN"/>
    <n v="0.5"/>
    <d v="2025-06-16T21:23:55"/>
    <s v="PJR_CODEHAUS"/>
  </r>
  <r>
    <x v="507"/>
    <x v="0"/>
    <n v="2387"/>
    <x v="1015"/>
    <x v="507"/>
    <n v="47"/>
    <n v="47"/>
    <n v="8"/>
    <n v="39"/>
    <n v="4"/>
    <n v="43"/>
    <n v="15"/>
    <n v="28"/>
    <n v="3.0000000000000001E-3"/>
    <n v="3.3000000000000002E-2"/>
    <n v="2E-3"/>
    <n v="2.3E-2"/>
    <n v="3.4000000000000002E-2"/>
    <n v="2.1999999999999999E-2"/>
    <n v="0.67600000000000005"/>
    <n v="8.3000000000000004E-2"/>
    <n v="0.94399999999999995"/>
    <n v="1217.3910000000001"/>
    <s v="Scale-up"/>
    <n v="43.478000000000002"/>
    <n v="0.57199999999999995"/>
    <n v="0.93899999999999995"/>
    <n v="0.95599999999999996"/>
    <n v="0.92900000000000005"/>
    <d v="2025-06-16T21:24:14"/>
    <s v="PJR_CODEHAUS"/>
  </r>
  <r>
    <x v="507"/>
    <x v="1"/>
    <n v="1"/>
    <x v="1016"/>
    <x v="507"/>
    <s v=" "/>
    <s v=" "/>
    <n v="1"/>
    <n v="1"/>
    <n v="1"/>
    <s v="N/A"/>
    <n v="1"/>
    <n v="-1"/>
    <s v="NaN"/>
    <s v="NaN"/>
    <s v="NaN"/>
    <s v="NaN"/>
    <n v="0"/>
    <n v="-0.5"/>
    <s v="NaN"/>
    <s v="NaN"/>
    <s v="NaN"/>
    <s v="NaN"/>
    <s v="Scale-up"/>
    <s v="NaN"/>
    <s v="NaN"/>
    <s v="NaN"/>
    <s v="NaN"/>
    <s v="NaN"/>
    <d v="2025-06-16T21:24:14"/>
    <s v="PJR_CODEHAUS"/>
  </r>
  <r>
    <x v="508"/>
    <x v="0"/>
    <n v="2928"/>
    <x v="1017"/>
    <x v="508"/>
    <n v="213"/>
    <n v="213"/>
    <n v="53"/>
    <n v="160"/>
    <n v="44"/>
    <n v="169"/>
    <n v="141"/>
    <n v="28"/>
    <n v="1.7999999999999999E-2"/>
    <n v="5.5E-2"/>
    <n v="1.4E-2"/>
    <n v="4.7E-2"/>
    <n v="5.8999999999999997E-2"/>
    <n v="5.8999999999999997E-2"/>
    <n v="0.79700000000000004"/>
    <n v="0.247"/>
    <n v="0.80800000000000005"/>
    <n v="595.745"/>
    <s v="Scale-up"/>
    <n v="21.277000000000001"/>
    <n v="0.91300000000000003"/>
    <n v="0.98499999999999999"/>
    <n v="0.91700000000000004"/>
    <n v="0.88600000000000001"/>
    <d v="2025-06-16T21:24:34"/>
    <s v="PJR_CODEHAUS"/>
  </r>
  <r>
    <x v="508"/>
    <x v="1"/>
    <n v="94"/>
    <x v="1018"/>
    <x v="508"/>
    <s v=" "/>
    <s v=" "/>
    <n v="3"/>
    <n v="13"/>
    <n v="3"/>
    <s v="N/A"/>
    <n v="14"/>
    <n v="0"/>
    <n v="3.2000000000000001E-2"/>
    <n v="0.14299999999999999"/>
    <n v="6.6000000000000003E-2"/>
    <n v="0.155"/>
    <s v="0.10899999999999999"/>
    <n v="0.15"/>
    <n v="1.4219999999999999"/>
    <n v="0.183"/>
    <n v="0.623"/>
    <n v="180.64500000000001"/>
    <s v="Catch-up"/>
    <n v="6.452"/>
    <n v="0.997"/>
    <n v="0.76900000000000002"/>
    <n v="0.95399999999999996"/>
    <n v="0.71099999999999997"/>
    <d v="2025-06-16T21:24:38"/>
    <s v="PJR_CODEHAUS"/>
  </r>
  <r>
    <x v="509"/>
    <x v="0"/>
    <n v="658"/>
    <x v="1019"/>
    <x v="509"/>
    <n v="115"/>
    <n v="115"/>
    <n v="29"/>
    <n v="86"/>
    <n v="13"/>
    <n v="102"/>
    <n v="102"/>
    <n v="0"/>
    <n v="4.4999999999999998E-2"/>
    <n v="0.14099999999999999"/>
    <n v="4.3999999999999997E-2"/>
    <n v="0.13800000000000001"/>
    <n v="0.14199999999999999"/>
    <n v="0.17599999999999999"/>
    <n v="0.97199999999999998"/>
    <n v="0.24199999999999999"/>
    <n v="0.76300000000000001"/>
    <n v="0"/>
    <s v="Start-up"/>
    <n v="7.2460000000000004"/>
    <n v="0.94099999999999995"/>
    <n v="0.95499999999999996"/>
    <n v="0.64500000000000002"/>
    <n v="0.63400000000000001"/>
    <d v="2025-06-16T21:24:57"/>
    <s v="PJR_CODEHAUS"/>
  </r>
  <r>
    <x v="509"/>
    <x v="1"/>
    <n v="83"/>
    <x v="1020"/>
    <x v="509"/>
    <s v=" "/>
    <s v=" "/>
    <n v="3"/>
    <n v="2"/>
    <n v="10"/>
    <s v="N/A"/>
    <n v="67"/>
    <n v="-71"/>
    <n v="0.25"/>
    <n v="0.1"/>
    <n v="0.105"/>
    <n v="0.84499999999999997"/>
    <n v="0.245"/>
    <n v="-4.9000000000000002E-2"/>
    <n v="3.4489999999999998"/>
    <n v="0.71399999999999997"/>
    <n v="0.7"/>
    <n v="0"/>
    <s v="Plan-up"/>
    <n v="1.1830000000000001"/>
    <n v="0.75"/>
    <n v="1"/>
    <n v="0.38"/>
    <n v="0.54"/>
    <d v="2025-06-16T21:25:01"/>
    <s v="PJR_CODEHAUS"/>
  </r>
  <r>
    <x v="510"/>
    <x v="0"/>
    <n v="2933"/>
    <x v="1021"/>
    <x v="510"/>
    <n v="126"/>
    <n v="126"/>
    <n v="19"/>
    <n v="107"/>
    <n v="41"/>
    <n v="85"/>
    <n v="79"/>
    <n v="6"/>
    <n v="6.0000000000000001E-3"/>
    <n v="3.3000000000000002E-2"/>
    <n v="1.2E-2"/>
    <n v="2.1999999999999999E-2"/>
    <n v="2.7E-2"/>
    <n v="2.5999999999999999E-2"/>
    <n v="0.81499999999999995"/>
    <n v="0.154"/>
    <n v="0.69199999999999995"/>
    <n v="272.72699999999998"/>
    <s v="Scale-up"/>
    <n v="45.454999999999998"/>
    <n v="0.95299999999999996"/>
    <n v="0.97"/>
    <n v="0.96199999999999997"/>
    <n v="0.97499999999999998"/>
    <d v="2025-06-16T21:25:20"/>
    <s v="PJR_CODEHAUS"/>
  </r>
  <r>
    <x v="510"/>
    <x v="1"/>
    <n v="99"/>
    <x v="1022"/>
    <x v="510"/>
    <s v=" "/>
    <s v=" "/>
    <n v="1"/>
    <n v="7"/>
    <n v="5"/>
    <s v="N/A"/>
    <n v="3"/>
    <n v="0"/>
    <s v="NaN"/>
    <n v="5.5E-2"/>
    <n v="2.8000000000000001E-2"/>
    <n v="1.4999999999999999E-2"/>
    <n v="2.7E-2"/>
    <n v="2.5000000000000001E-2"/>
    <s v="NaN"/>
    <s v="NaN"/>
    <s v="NaN"/>
    <s v="NaN"/>
    <s v="Scale-up"/>
    <n v="66.667000000000002"/>
    <s v="NaN"/>
    <n v="0.95599999999999996"/>
    <n v="0.79"/>
    <n v="0.75700000000000001"/>
    <d v="2025-06-16T21:25:20"/>
    <s v="PJR_CODEHAUS"/>
  </r>
  <r>
    <x v="511"/>
    <x v="0"/>
    <n v="2646"/>
    <x v="1023"/>
    <x v="511"/>
    <n v="63"/>
    <n v="63"/>
    <n v="9"/>
    <n v="54"/>
    <n v="11"/>
    <n v="52"/>
    <n v="41"/>
    <n v="11"/>
    <n v="3.0000000000000001E-3"/>
    <n v="2.1000000000000001E-2"/>
    <n v="8.9999999999999993E-3"/>
    <n v="0.02"/>
    <n v="1.4999999999999999E-2"/>
    <n v="1.9E-2"/>
    <n v="1.333"/>
    <n v="0.125"/>
    <n v="0.625"/>
    <n v="550"/>
    <s v="Catch-up"/>
    <n v="50"/>
    <n v="0.79600000000000004"/>
    <n v="0.94399999999999995"/>
    <n v="0.93200000000000005"/>
    <n v="0.82"/>
    <d v="2025-06-16T21:25:39"/>
    <s v="PJR_CODEHAUS"/>
  </r>
  <r>
    <x v="511"/>
    <x v="1"/>
    <n v="81"/>
    <x v="1024"/>
    <x v="511"/>
    <s v=" "/>
    <s v=" "/>
    <n v="1"/>
    <n v="1"/>
    <n v="1"/>
    <s v="N/A"/>
    <n v="1"/>
    <n v="-1"/>
    <s v="NaN"/>
    <s v="NaN"/>
    <s v="NaN"/>
    <s v="NaN"/>
    <n v="0"/>
    <s v="NaN"/>
    <s v="NaN"/>
    <s v="NaN"/>
    <s v="NaN"/>
    <s v="NaN"/>
    <s v="Catch-up"/>
    <s v="NaN"/>
    <s v="NaN"/>
    <s v="NaN"/>
    <s v="NaN"/>
    <s v="NaN"/>
    <d v="2025-06-16T21:25:39"/>
    <s v="PJR_CODEHAUS"/>
  </r>
  <r>
    <x v="512"/>
    <x v="0"/>
    <n v="3102"/>
    <x v="1025"/>
    <x v="512"/>
    <n v="151"/>
    <n v="151"/>
    <n v="18"/>
    <n v="133"/>
    <n v="65"/>
    <n v="86"/>
    <n v="60"/>
    <n v="26"/>
    <n v="6.0000000000000001E-3"/>
    <n v="4.7E-2"/>
    <n v="2.5000000000000001E-2"/>
    <n v="2.1999999999999999E-2"/>
    <n v="2.8000000000000001E-2"/>
    <n v="0.03"/>
    <n v="0.78600000000000003"/>
    <n v="0.113"/>
    <n v="0.52800000000000002"/>
    <n v="1181.818"/>
    <s v="Scale-up"/>
    <n v="45.454999999999998"/>
    <n v="0.97099999999999997"/>
    <n v="0.97"/>
    <n v="0.95899999999999996"/>
    <n v="0.88300000000000001"/>
    <d v="2025-06-16T21:25:57"/>
    <s v="PJR_CODEHAUS"/>
  </r>
  <r>
    <x v="512"/>
    <x v="1"/>
    <n v="36"/>
    <x v="1026"/>
    <x v="512"/>
    <s v=" "/>
    <s v=" "/>
    <n v="1"/>
    <n v="3"/>
    <n v="1"/>
    <s v="N/A"/>
    <n v="1"/>
    <n v="2"/>
    <s v="NaN"/>
    <n v="4.3999999999999997E-2"/>
    <s v="NaN"/>
    <s v="NaN"/>
    <n v="0"/>
    <n v="4.3999999999999997E-2"/>
    <s v="NaN"/>
    <s v="NaN"/>
    <s v="NaN"/>
    <s v="NaN"/>
    <s v="Scale-up"/>
    <s v="NaN"/>
    <s v="NaN"/>
    <n v="0.81"/>
    <s v="NaN"/>
    <s v="NaN"/>
    <d v="2025-06-16T21:25:57"/>
    <s v="PJR_CODEHAUS"/>
  </r>
  <r>
    <x v="513"/>
    <x v="0"/>
    <n v="1351"/>
    <x v="1027"/>
    <x v="513"/>
    <n v="35"/>
    <n v="35"/>
    <n v="5"/>
    <n v="30"/>
    <n v="4"/>
    <n v="31"/>
    <n v="21"/>
    <n v="10"/>
    <n v="4.0000000000000001E-3"/>
    <n v="0.02"/>
    <n v="3.0000000000000001E-3"/>
    <n v="1.4E-2"/>
    <n v="2.1000000000000001E-2"/>
    <n v="2.1000000000000001E-2"/>
    <n v="0.66700000000000004"/>
    <n v="0.16700000000000001"/>
    <n v="0.875"/>
    <n v="714.28599999999994"/>
    <s v="Scale-up"/>
    <n v="71.429000000000002"/>
    <n v="0.85599999999999998"/>
    <n v="0.98499999999999999"/>
    <n v="0.92100000000000004"/>
    <n v="0.93600000000000005"/>
    <d v="2025-06-16T21:26:16"/>
    <s v="PJR_CODEHAUS"/>
  </r>
  <r>
    <x v="513"/>
    <x v="1"/>
    <n v="88"/>
    <x v="1028"/>
    <x v="513"/>
    <s v=" "/>
    <s v=" "/>
    <n v="1"/>
    <n v="4"/>
    <n v="1"/>
    <s v="N/A"/>
    <n v="1"/>
    <n v="2"/>
    <s v="NaN"/>
    <n v="2.5000000000000001E-2"/>
    <s v="NaN"/>
    <s v="NaN"/>
    <n v="0"/>
    <n v="1.4999999999999999E-2"/>
    <s v="NaN"/>
    <s v="NaN"/>
    <s v="NaN"/>
    <s v="NaN"/>
    <s v="Scale-up"/>
    <s v="NaN"/>
    <s v="NaN"/>
    <n v="0.85899999999999999"/>
    <s v="NaN"/>
    <s v="NaN"/>
    <d v="2025-06-16T21:26:16"/>
    <s v="PJR_CODEHAUS"/>
  </r>
  <r>
    <x v="514"/>
    <x v="0"/>
    <n v="1767"/>
    <x v="1029"/>
    <x v="514"/>
    <n v="46"/>
    <n v="46"/>
    <n v="5"/>
    <n v="41"/>
    <n v="3"/>
    <n v="43"/>
    <n v="23"/>
    <n v="20"/>
    <n v="0.01"/>
    <n v="2.9000000000000001E-2"/>
    <n v="6.0000000000000001E-3"/>
    <n v="0.04"/>
    <n v="3.3000000000000002E-2"/>
    <n v="3.2000000000000001E-2"/>
    <n v="1.212"/>
    <n v="0.25600000000000001"/>
    <n v="0.84599999999999997"/>
    <n v="500"/>
    <s v="Catch-up"/>
    <n v="25"/>
    <n v="0.64"/>
    <n v="0.69099999999999995"/>
    <n v="0.89600000000000002"/>
    <n v="0.9"/>
    <d v="2025-06-16T21:26:33"/>
    <s v="PJR_CODEHAUS"/>
  </r>
  <r>
    <x v="514"/>
    <x v="1"/>
    <n v="0"/>
    <x v="1030"/>
    <x v="514"/>
    <s v=" "/>
    <s v=" "/>
    <n v="1"/>
    <n v="1"/>
    <n v="1"/>
    <s v="N/A"/>
    <n v="1"/>
    <n v="0"/>
    <s v="NaN"/>
    <s v="NaN"/>
    <s v="NaN"/>
    <s v="NaN"/>
    <n v="0"/>
    <s v="NaN"/>
    <s v="NaN"/>
    <s v="NaN"/>
    <s v="NaN"/>
    <s v="NaN"/>
    <s v="Catch-up"/>
    <s v="NaN"/>
    <s v="NaN"/>
    <s v="NaN"/>
    <s v="NaN"/>
    <s v="NaN"/>
    <d v="2025-06-16T21:26:33"/>
    <s v="PJR_CODEHAUS"/>
  </r>
  <r>
    <x v="515"/>
    <x v="0"/>
    <n v="1066"/>
    <x v="1031"/>
    <x v="515"/>
    <n v="72"/>
    <n v="72"/>
    <n v="30"/>
    <n v="42"/>
    <n v="9"/>
    <n v="63"/>
    <n v="47"/>
    <n v="16"/>
    <n v="0.23200000000000001"/>
    <n v="4.7E-2"/>
    <n v="2.4E-2"/>
    <n v="0.155"/>
    <n v="0.255"/>
    <n v="7.8E-2"/>
    <n v="0.60799999999999998"/>
    <n v="0.83199999999999996"/>
    <n v="0.91400000000000003"/>
    <n v="103.226"/>
    <s v="Scale-up"/>
    <n v="6.452"/>
    <n v="0.38700000000000001"/>
    <n v="0.57199999999999995"/>
    <n v="0.88100000000000001"/>
    <n v="0.92900000000000005"/>
    <d v="2025-06-16T21:26:51"/>
    <s v="PJR_CODEHAUS"/>
  </r>
  <r>
    <x v="515"/>
    <x v="1"/>
    <n v="0"/>
    <x v="1032"/>
    <x v="515"/>
    <s v=" "/>
    <s v=" "/>
    <n v="1"/>
    <n v="1"/>
    <n v="1"/>
    <s v="N/A"/>
    <n v="1"/>
    <n v="0"/>
    <s v="NaN"/>
    <s v="NaN"/>
    <s v="NaN"/>
    <s v="NaN"/>
    <n v="0"/>
    <s v="NaN"/>
    <s v="NaN"/>
    <s v="NaN"/>
    <s v="NaN"/>
    <s v="NaN"/>
    <s v="Scale-up"/>
    <s v="NaN"/>
    <s v="NaN"/>
    <s v="NaN"/>
    <s v="NaN"/>
    <s v="NaN"/>
    <d v="2025-06-16T21:26:51"/>
    <s v="PJR_CODEHAUS"/>
  </r>
  <r>
    <x v="516"/>
    <x v="0"/>
    <n v="4097"/>
    <x v="1033"/>
    <x v="516"/>
    <n v="214"/>
    <n v="214"/>
    <n v="37"/>
    <n v="177"/>
    <n v="35"/>
    <n v="179"/>
    <n v="98"/>
    <n v="81"/>
    <n v="1.6E-2"/>
    <n v="0.05"/>
    <n v="1.0999999999999999E-2"/>
    <n v="2.8000000000000001E-2"/>
    <n v="5.5E-2"/>
    <n v="5.1999999999999998E-2"/>
    <n v="0.50900000000000001"/>
    <n v="0.24199999999999999"/>
    <n v="0.83299999999999996"/>
    <n v="2892.857"/>
    <s v="Scale-up"/>
    <n v="35.713999999999999"/>
    <n v="0.86199999999999999"/>
    <n v="0.751"/>
    <n v="0.76200000000000001"/>
    <n v="0.69399999999999995"/>
    <d v="2025-06-16T21:27:09"/>
    <s v="PJR_CODEHAUS"/>
  </r>
  <r>
    <x v="516"/>
    <x v="1"/>
    <n v="0"/>
    <x v="1034"/>
    <x v="516"/>
    <s v=" "/>
    <s v=" "/>
    <n v="1"/>
    <n v="1"/>
    <n v="1"/>
    <s v="N/A"/>
    <n v="1"/>
    <n v="0"/>
    <s v="NaN"/>
    <s v="NaN"/>
    <s v="NaN"/>
    <s v="NaN"/>
    <n v="0"/>
    <s v="NaN"/>
    <s v="NaN"/>
    <s v="NaN"/>
    <s v="NaN"/>
    <s v="NaN"/>
    <s v="Scale-up"/>
    <s v="NaN"/>
    <s v="NaN"/>
    <s v="NaN"/>
    <s v="NaN"/>
    <s v="NaN"/>
    <d v="2025-06-16T21:27:09"/>
    <s v="PJR_CODEHAUS"/>
  </r>
  <r>
    <x v="517"/>
    <x v="0"/>
    <n v="3672"/>
    <x v="1035"/>
    <x v="517"/>
    <n v="5673"/>
    <n v="5673"/>
    <n v="513"/>
    <n v="5160"/>
    <n v="1171"/>
    <n v="4502"/>
    <n v="3822"/>
    <n v="680"/>
    <n v="0.151"/>
    <n v="1.506"/>
    <n v="0.373"/>
    <n v="1.17"/>
    <n v="1.284"/>
    <n v="1.302"/>
    <n v="0.91100000000000003"/>
    <n v="9.0999999999999998E-2"/>
    <n v="0.77500000000000002"/>
    <n v="581.197"/>
    <s v="Scale-up"/>
    <n v="0.85499999999999998"/>
    <n v="0.996"/>
    <n v="0.995"/>
    <n v="0.98099999999999998"/>
    <n v="0.99399999999999999"/>
    <d v="2025-06-16T21:27:32"/>
    <s v="PJR_CODEHAUS"/>
  </r>
  <r>
    <x v="517"/>
    <x v="1"/>
    <n v="99"/>
    <x v="1036"/>
    <x v="517"/>
    <s v=" "/>
    <s v=" "/>
    <n v="10"/>
    <n v="151"/>
    <n v="45"/>
    <s v="N/A"/>
    <n v="92"/>
    <n v="23"/>
    <n v="7.1999999999999995E-2"/>
    <n v="1.464"/>
    <n v="0.47899999999999998"/>
    <n v="0.96099999999999997"/>
    <n v="1.0569999999999999"/>
    <n v="1.0629999999999999"/>
    <n v="0.90900000000000003"/>
    <n v="4.7E-2"/>
    <n v="0.68799999999999994"/>
    <n v="707.596"/>
    <s v="Scale-up"/>
    <n v="1.0409999999999999"/>
    <n v="0.80100000000000005"/>
    <n v="0.99099999999999999"/>
    <n v="0.98299999999999998"/>
    <n v="0.98399999999999999"/>
    <d v="2025-06-16T21:27:36"/>
    <s v="PJR_CODEHAUS"/>
  </r>
  <r>
    <x v="518"/>
    <x v="0"/>
    <n v="2929"/>
    <x v="1037"/>
    <x v="518"/>
    <n v="226"/>
    <n v="226"/>
    <n v="86"/>
    <n v="140"/>
    <n v="23"/>
    <n v="203"/>
    <n v="196"/>
    <n v="7"/>
    <n v="3.5000000000000003E-2"/>
    <n v="6.0999999999999999E-2"/>
    <n v="8.9999999999999993E-3"/>
    <n v="0.09"/>
    <n v="8.6999999999999994E-2"/>
    <n v="8.7999999999999995E-2"/>
    <n v="1.034"/>
    <n v="0.36499999999999999"/>
    <n v="0.90600000000000003"/>
    <n v="77.778000000000006"/>
    <s v="Catch-up"/>
    <n v="11.111000000000001"/>
    <n v="0.92500000000000004"/>
    <n v="0.91200000000000003"/>
    <n v="0.88300000000000001"/>
    <n v="0.86"/>
    <d v="2025-06-16T21:27:55"/>
    <s v="PJR_CODEHAUS"/>
  </r>
  <r>
    <x v="518"/>
    <x v="1"/>
    <n v="0"/>
    <x v="1038"/>
    <x v="518"/>
    <s v=" "/>
    <s v=" "/>
    <n v="1"/>
    <n v="1"/>
    <n v="1"/>
    <s v="N/A"/>
    <n v="1"/>
    <n v="0"/>
    <s v="NaN"/>
    <s v="NaN"/>
    <s v="NaN"/>
    <s v="NaN"/>
    <n v="0"/>
    <s v="NaN"/>
    <s v="NaN"/>
    <s v="NaN"/>
    <s v="NaN"/>
    <s v="NaN"/>
    <s v="Catch-up"/>
    <s v="NaN"/>
    <s v="NaN"/>
    <s v="NaN"/>
    <s v="NaN"/>
    <s v="NaN"/>
    <d v="2025-06-16T21:27:55"/>
    <s v="PJR_CODEHAUS"/>
  </r>
  <r>
    <x v="519"/>
    <x v="0"/>
    <n v="1913"/>
    <x v="1039"/>
    <x v="519"/>
    <n v="654"/>
    <n v="654"/>
    <n v="94"/>
    <n v="560"/>
    <n v="55"/>
    <n v="599"/>
    <n v="552"/>
    <n v="47"/>
    <n v="5.1999999999999998E-2"/>
    <n v="0.35699999999999998"/>
    <n v="3.3000000000000002E-2"/>
    <n v="0.35399999999999998"/>
    <n v="0.376"/>
    <n v="0.374"/>
    <n v="0.94099999999999995"/>
    <n v="0.127"/>
    <n v="0.91900000000000004"/>
    <n v="132.768"/>
    <s v="Scale-up"/>
    <n v="2.8250000000000002"/>
    <n v="0.97399999999999998"/>
    <n v="0.99"/>
    <n v="0.98499999999999999"/>
    <n v="0.98799999999999999"/>
    <d v="2025-06-16T21:28:14"/>
    <s v="PJR_CODEHAUS"/>
  </r>
  <r>
    <x v="519"/>
    <x v="1"/>
    <n v="92"/>
    <x v="1040"/>
    <x v="519"/>
    <s v=" "/>
    <s v=" "/>
    <n v="4"/>
    <n v="8"/>
    <n v="1"/>
    <s v="N/A"/>
    <n v="11"/>
    <n v="-1"/>
    <n v="3.3000000000000002E-2"/>
    <n v="6.7000000000000004E-2"/>
    <s v="NaN"/>
    <n v="0.10100000000000001"/>
    <n v="0.1"/>
    <n v="9.9000000000000005E-2"/>
    <s v="NaN"/>
    <s v="NaN"/>
    <s v="NaN"/>
    <s v="NaN"/>
    <s v="Scale-up"/>
    <n v="9.9009999999999998"/>
    <n v="0.77600000000000002"/>
    <n v="0.94299999999999995"/>
    <s v="NaN"/>
    <n v="0.79700000000000004"/>
    <d v="2025-06-16T21:28:14"/>
    <s v="PJR_CODEHAUS"/>
  </r>
  <r>
    <x v="520"/>
    <x v="0"/>
    <n v="2049"/>
    <x v="1041"/>
    <x v="520"/>
    <n v="6535"/>
    <n v="6535"/>
    <n v="499"/>
    <n v="6036"/>
    <n v="1683"/>
    <n v="4852"/>
    <n v="3196"/>
    <n v="1656"/>
    <n v="0.25700000000000001"/>
    <n v="3.6970000000000001"/>
    <n v="1.19"/>
    <n v="1.8460000000000001"/>
    <n v="2.7639999999999998"/>
    <n v="2.867"/>
    <n v="0.66800000000000004"/>
    <n v="6.5000000000000002E-2"/>
    <n v="0.69899999999999995"/>
    <n v="897.07500000000005"/>
    <s v="Scale-up"/>
    <n v="0.54200000000000004"/>
    <n v="0.997"/>
    <n v="0.99399999999999999"/>
    <n v="0.96299999999999997"/>
    <n v="0.99399999999999999"/>
    <d v="2025-06-16T21:28:37"/>
    <s v="PJR_CODEHAUS"/>
  </r>
  <r>
    <x v="520"/>
    <x v="1"/>
    <n v="100"/>
    <x v="1042"/>
    <x v="520"/>
    <s v=" "/>
    <s v=" "/>
    <n v="14"/>
    <n v="301"/>
    <n v="70"/>
    <s v="N/A"/>
    <n v="92"/>
    <n v="152"/>
    <n v="0.127"/>
    <n v="2.9590000000000001"/>
    <n v="0.747"/>
    <n v="0.93600000000000005"/>
    <s v="2.3390000000000004"/>
    <n v="2.35"/>
    <n v="0.4"/>
    <n v="4.1000000000000002E-2"/>
    <n v="0.75800000000000001"/>
    <n v="1769.231"/>
    <s v="Scale-up"/>
    <n v="1.0680000000000001"/>
    <n v="0.82799999999999996"/>
    <n v="0.998"/>
    <n v="0.94899999999999995"/>
    <n v="0.94299999999999995"/>
    <d v="2025-06-16T21:28:41"/>
    <s v="PJR_CODEHAUS"/>
  </r>
  <r>
    <x v="521"/>
    <x v="0"/>
    <n v="2526"/>
    <x v="1043"/>
    <x v="521"/>
    <n v="1051"/>
    <n v="1051"/>
    <n v="562"/>
    <n v="489"/>
    <n v="68"/>
    <n v="983"/>
    <n v="886"/>
    <n v="97"/>
    <n v="0.26500000000000001"/>
    <n v="0.22700000000000001"/>
    <n v="2.9000000000000001E-2"/>
    <n v="0.42399999999999999"/>
    <n v="0.46300000000000002"/>
    <n v="0.45500000000000002"/>
    <n v="0.91600000000000004"/>
    <n v="0.53900000000000003"/>
    <n v="0.94099999999999995"/>
    <n v="228.774"/>
    <s v="Scale-up"/>
    <n v="2.3580000000000001"/>
    <n v="0.85"/>
    <n v="0.91700000000000004"/>
    <n v="0.91200000000000003"/>
    <n v="0.90600000000000003"/>
    <d v="2025-06-16T21:29:02"/>
    <s v="PJR_CODEHAUS"/>
  </r>
  <r>
    <x v="521"/>
    <x v="1"/>
    <n v="99"/>
    <x v="1044"/>
    <x v="521"/>
    <s v=" "/>
    <s v=" "/>
    <n v="14"/>
    <n v="26"/>
    <n v="1"/>
    <s v="N/A"/>
    <n v="47"/>
    <n v="-9"/>
    <n v="0.14000000000000001"/>
    <n v="0.23599999999999999"/>
    <s v="NaN"/>
    <n v="0.45400000000000001"/>
    <n v="0.376"/>
    <n v="0.36299999999999999"/>
    <s v="NaN"/>
    <s v="NaN"/>
    <s v="NaN"/>
    <s v="NaN"/>
    <s v="Scale-up"/>
    <n v="2.2029999999999998"/>
    <n v="0.871"/>
    <n v="0.89500000000000002"/>
    <s v="NaN"/>
    <n v="0.96599999999999997"/>
    <d v="2025-06-16T21:29:02"/>
    <s v="PJR_CODEHAUS"/>
  </r>
  <r>
    <x v="522"/>
    <x v="0"/>
    <n v="1034"/>
    <x v="1045"/>
    <x v="522"/>
    <n v="68"/>
    <n v="68"/>
    <n v="24"/>
    <n v="44"/>
    <n v="0"/>
    <n v="68"/>
    <n v="58"/>
    <n v="10"/>
    <n v="2.8000000000000001E-2"/>
    <n v="5.1999999999999998E-2"/>
    <n v="0"/>
    <n v="7.0999999999999994E-2"/>
    <n v="0.08"/>
    <n v="0.08"/>
    <n v="0.88800000000000001"/>
    <n v="0.35"/>
    <n v="1"/>
    <n v="140.845"/>
    <s v="Scale-up"/>
    <n v="14.085000000000001"/>
    <n v="0.85799999999999998"/>
    <n v="0.86399999999999999"/>
    <n v="0"/>
    <n v="0.88100000000000001"/>
    <d v="2025-06-16T21:29:20"/>
    <s v="PJR_CODEHAUS"/>
  </r>
  <r>
    <x v="522"/>
    <x v="1"/>
    <n v="18"/>
    <x v="1046"/>
    <x v="522"/>
    <s v=" "/>
    <s v=" "/>
    <n v="1"/>
    <n v="1"/>
    <n v="1"/>
    <s v="N/A"/>
    <n v="1"/>
    <n v="-1"/>
    <s v="NaN"/>
    <s v="NaN"/>
    <n v="0"/>
    <s v="NaN"/>
    <n v="0"/>
    <s v="NaN"/>
    <s v="NaN"/>
    <s v="NaN"/>
    <s v="NaN"/>
    <s v="NaN"/>
    <s v="Scale-up"/>
    <s v="NaN"/>
    <s v="NaN"/>
    <s v="NaN"/>
    <n v="0"/>
    <s v="NaN"/>
    <d v="2025-06-16T21:29:20"/>
    <s v="PJR_CODEHAUS"/>
  </r>
  <r>
    <x v="523"/>
    <x v="0"/>
    <n v="3272"/>
    <x v="1047"/>
    <x v="523"/>
    <n v="1629"/>
    <n v="1629"/>
    <n v="111"/>
    <n v="1518"/>
    <n v="288"/>
    <n v="1341"/>
    <n v="1076"/>
    <n v="265"/>
    <n v="5.2999999999999999E-2"/>
    <n v="0.77"/>
    <n v="0.17899999999999999"/>
    <n v="0.65300000000000002"/>
    <n v="0.64400000000000002"/>
    <n v="0.66900000000000004"/>
    <n v="1.014"/>
    <n v="6.4000000000000001E-2"/>
    <n v="0.78300000000000003"/>
    <n v="405.81900000000002"/>
    <s v="Catch-up"/>
    <n v="1.5309999999999999"/>
    <n v="0.94499999999999995"/>
    <n v="0.96299999999999997"/>
    <n v="0.94799999999999995"/>
    <n v="0.96399999999999997"/>
    <d v="2025-06-16T21:29:39"/>
    <s v="PJR_CODEHAUS"/>
  </r>
  <r>
    <x v="523"/>
    <x v="1"/>
    <n v="99"/>
    <x v="1048"/>
    <x v="523"/>
    <s v=" "/>
    <s v=" "/>
    <n v="1"/>
    <n v="22"/>
    <n v="1"/>
    <s v="N/A"/>
    <n v="1"/>
    <n v="21"/>
    <s v="NaN"/>
    <n v="0.17799999999999999"/>
    <s v="NaN"/>
    <s v="NaN"/>
    <n v="0"/>
    <n v="0.17799999999999999"/>
    <s v="NaN"/>
    <s v="NaN"/>
    <s v="NaN"/>
    <s v="NaN"/>
    <s v="Catch-up"/>
    <s v="NaN"/>
    <s v="NaN"/>
    <n v="0.97399999999999998"/>
    <s v="NaN"/>
    <s v="NaN"/>
    <d v="2025-06-16T21:29:39"/>
    <s v="PJR_CODEHAUS"/>
  </r>
  <r>
    <x v="524"/>
    <x v="0"/>
    <n v="3245"/>
    <x v="1049"/>
    <x v="524"/>
    <n v="166"/>
    <n v="166"/>
    <n v="21"/>
    <n v="145"/>
    <n v="21"/>
    <n v="145"/>
    <n v="134"/>
    <n v="11"/>
    <n v="7.0000000000000001E-3"/>
    <n v="4.7E-2"/>
    <n v="0.01"/>
    <n v="4.3999999999999997E-2"/>
    <n v="4.3999999999999997E-2"/>
    <n v="4.5999999999999999E-2"/>
    <n v="1"/>
    <n v="0.13"/>
    <n v="0.81499999999999995"/>
    <n v="250"/>
    <s v="Catch-up"/>
    <n v="22.727"/>
    <n v="0.70199999999999996"/>
    <n v="0.88400000000000001"/>
    <n v="0.94099999999999995"/>
    <n v="0.88300000000000001"/>
    <d v="2025-06-16T21:29:58"/>
    <s v="PJR_CODEHAUS"/>
  </r>
  <r>
    <x v="524"/>
    <x v="1"/>
    <n v="40"/>
    <x v="1050"/>
    <x v="524"/>
    <s v=" "/>
    <s v=" "/>
    <n v="1"/>
    <n v="8"/>
    <n v="1"/>
    <s v="N/A"/>
    <n v="6"/>
    <n v="2"/>
    <s v="NaN"/>
    <n v="0.185"/>
    <s v="NaN"/>
    <n v="0.184"/>
    <n v="0"/>
    <n v="0.193"/>
    <s v="NaN"/>
    <s v="NaN"/>
    <s v="NaN"/>
    <s v="NaN"/>
    <s v="Catch-up"/>
    <n v="5.4349999999999996"/>
    <s v="NaN"/>
    <n v="0.98899999999999999"/>
    <s v="NaN"/>
    <n v="0.90800000000000003"/>
    <d v="2025-06-16T21:29:58"/>
    <s v="PJR_CODEHAUS"/>
  </r>
  <r>
    <x v="525"/>
    <x v="0"/>
    <n v="468"/>
    <x v="1051"/>
    <x v="525"/>
    <n v="40"/>
    <n v="40"/>
    <n v="27"/>
    <n v="13"/>
    <n v="1"/>
    <n v="39"/>
    <n v="12"/>
    <n v="27"/>
    <n v="0.114"/>
    <n v="2.7E-2"/>
    <n v="0"/>
    <n v="5.1999999999999998E-2"/>
    <n v="0.14099999999999999"/>
    <n v="8.5000000000000006E-2"/>
    <n v="0.36899999999999999"/>
    <n v="0.80900000000000005"/>
    <n v="1"/>
    <n v="519.23099999999999"/>
    <s v="Scale-up"/>
    <n v="19.231000000000002"/>
    <n v="0.25800000000000001"/>
    <n v="0.69899999999999995"/>
    <n v="0"/>
    <n v="0.42899999999999999"/>
    <d v="2025-06-16T21:30:15"/>
    <s v="PJR_CODEHAUS"/>
  </r>
  <r>
    <x v="525"/>
    <x v="1"/>
    <n v="90"/>
    <x v="1052"/>
    <x v="525"/>
    <s v=" "/>
    <s v=" "/>
    <n v="1"/>
    <n v="3"/>
    <n v="1"/>
    <s v="N/A"/>
    <n v="1"/>
    <n v="2"/>
    <s v="NaN"/>
    <n v="1.7999999999999999E-2"/>
    <s v="NaN"/>
    <s v="NaN"/>
    <n v="0"/>
    <n v="1.7999999999999999E-2"/>
    <s v="NaN"/>
    <s v="NaN"/>
    <s v="NaN"/>
    <s v="NaN"/>
    <s v="Scale-up"/>
    <s v="NaN"/>
    <s v="NaN"/>
    <n v="0.80700000000000005"/>
    <s v="NaN"/>
    <s v="NaN"/>
    <d v="2025-06-16T21:30:15"/>
    <s v="PJR_CODEHAUS"/>
  </r>
  <r>
    <x v="526"/>
    <x v="0"/>
    <n v="1518"/>
    <x v="1053"/>
    <x v="526"/>
    <n v="2864"/>
    <n v="2864"/>
    <n v="462"/>
    <n v="2402"/>
    <n v="427"/>
    <n v="2437"/>
    <n v="1390"/>
    <n v="1047"/>
    <n v="0.35799999999999998"/>
    <n v="1.9430000000000001"/>
    <n v="0.35599999999999998"/>
    <n v="1.089"/>
    <n v="1.9450000000000001"/>
    <n v="1.9870000000000001"/>
    <n v="0.56000000000000005"/>
    <n v="0.156"/>
    <n v="0.84499999999999997"/>
    <n v="961.43299999999999"/>
    <s v="Scale-up"/>
    <n v="0.91800000000000004"/>
    <n v="0.95699999999999996"/>
    <n v="0.96499999999999997"/>
    <n v="0.93400000000000005"/>
    <n v="0.97199999999999998"/>
    <d v="2025-06-16T21:30:36"/>
    <s v="PJR_CODEHAUS"/>
  </r>
  <r>
    <x v="526"/>
    <x v="1"/>
    <n v="98"/>
    <x v="1054"/>
    <x v="526"/>
    <s v=" "/>
    <s v=" "/>
    <n v="31"/>
    <n v="231"/>
    <n v="78"/>
    <s v="N/A"/>
    <n v="199"/>
    <n v="-16"/>
    <n v="0.39"/>
    <n v="2.5920000000000001"/>
    <n v="1.0189999999999999"/>
    <n v="2.5720000000000001"/>
    <s v="1.9630000000000003"/>
    <n v="2.02"/>
    <n v="1.31"/>
    <n v="0.13100000000000001"/>
    <n v="0.65800000000000003"/>
    <n v="407.07600000000002"/>
    <s v="Catch-up"/>
    <n v="0.38900000000000001"/>
    <n v="0.92"/>
    <n v="0.98599999999999999"/>
    <n v="0.94699999999999995"/>
    <n v="0.94899999999999995"/>
    <d v="2025-06-16T21:30:40"/>
    <s v="PJR_CODEHAUS"/>
  </r>
  <r>
    <x v="527"/>
    <x v="0"/>
    <n v="1507"/>
    <x v="1055"/>
    <x v="527"/>
    <n v="50"/>
    <n v="50"/>
    <n v="9"/>
    <n v="41"/>
    <n v="0"/>
    <n v="50"/>
    <n v="21"/>
    <n v="29"/>
    <n v="8.9999999999999993E-3"/>
    <n v="2.8000000000000001E-2"/>
    <n v="0"/>
    <n v="3.4000000000000002E-2"/>
    <n v="3.6999999999999998E-2"/>
    <n v="3.4000000000000002E-2"/>
    <n v="0.91900000000000004"/>
    <n v="0.24299999999999999"/>
    <n v="1"/>
    <n v="852.94100000000003"/>
    <s v="Scale-up"/>
    <n v="29.411999999999999"/>
    <n v="0.73199999999999998"/>
    <n v="0.89300000000000002"/>
    <n v="0"/>
    <n v="0.629"/>
    <d v="2025-06-16T21:30:57"/>
    <s v="PJR_CODEHAUS"/>
  </r>
  <r>
    <x v="527"/>
    <x v="1"/>
    <n v="0"/>
    <x v="1056"/>
    <x v="527"/>
    <s v=" "/>
    <s v=" "/>
    <n v="1"/>
    <n v="1"/>
    <n v="1"/>
    <s v="N/A"/>
    <n v="1"/>
    <n v="0"/>
    <s v="NaN"/>
    <s v="NaN"/>
    <n v="0"/>
    <s v="NaN"/>
    <n v="0"/>
    <s v="NaN"/>
    <s v="NaN"/>
    <s v="NaN"/>
    <s v="NaN"/>
    <s v="NaN"/>
    <s v="Scale-up"/>
    <s v="NaN"/>
    <s v="NaN"/>
    <s v="NaN"/>
    <n v="0"/>
    <s v="NaN"/>
    <d v="2025-06-16T21:30:57"/>
    <s v="PJR_CODEHAUS"/>
  </r>
  <r>
    <x v="528"/>
    <x v="0"/>
    <n v="3122"/>
    <x v="1057"/>
    <x v="528"/>
    <n v="262"/>
    <n v="262"/>
    <n v="28"/>
    <n v="234"/>
    <n v="28"/>
    <n v="234"/>
    <n v="144"/>
    <n v="90"/>
    <n v="1.7999999999999999E-2"/>
    <n v="0.12"/>
    <n v="1.2999999999999999E-2"/>
    <n v="7.8E-2"/>
    <n v="0.125"/>
    <n v="0.121"/>
    <n v="0.624"/>
    <n v="0.13"/>
    <n v="0.90600000000000003"/>
    <n v="1153.846"/>
    <s v="Scale-up"/>
    <n v="12.821"/>
    <n v="0.90900000000000003"/>
    <n v="0.94399999999999995"/>
    <n v="0.85899999999999999"/>
    <n v="0.875"/>
    <d v="2025-06-16T21:31:17"/>
    <s v="PJR_CODEHAUS"/>
  </r>
  <r>
    <x v="528"/>
    <x v="1"/>
    <n v="0"/>
    <x v="1058"/>
    <x v="528"/>
    <s v=" "/>
    <s v=" "/>
    <n v="1"/>
    <n v="1"/>
    <n v="1"/>
    <s v="N/A"/>
    <n v="1"/>
    <n v="-1"/>
    <s v="NaN"/>
    <s v="NaN"/>
    <s v="NaN"/>
    <s v="NaN"/>
    <n v="0"/>
    <s v="NaN"/>
    <s v="NaN"/>
    <s v="NaN"/>
    <s v="NaN"/>
    <s v="NaN"/>
    <s v="Scale-up"/>
    <s v="NaN"/>
    <s v="NaN"/>
    <s v="NaN"/>
    <s v="NaN"/>
    <s v="NaN"/>
    <d v="2025-06-16T21:31:17"/>
    <s v="PJR_CODEHAUS"/>
  </r>
  <r>
    <x v="529"/>
    <x v="0"/>
    <n v="2189"/>
    <x v="1059"/>
    <x v="529"/>
    <n v="109"/>
    <n v="109"/>
    <n v="9"/>
    <n v="100"/>
    <n v="24"/>
    <n v="85"/>
    <n v="42"/>
    <n v="43"/>
    <n v="5.0000000000000001E-3"/>
    <n v="5.3999999999999999E-2"/>
    <n v="1.0999999999999999E-2"/>
    <n v="2.9000000000000001E-2"/>
    <n v="4.8000000000000001E-2"/>
    <n v="4.4999999999999998E-2"/>
    <n v="0.60399999999999998"/>
    <n v="8.5000000000000006E-2"/>
    <n v="0.81399999999999995"/>
    <n v="1482.759"/>
    <s v="Scale-up"/>
    <n v="34.482999999999997"/>
    <n v="0.94199999999999995"/>
    <n v="0.90800000000000003"/>
    <n v="0.85399999999999998"/>
    <n v="0.90500000000000003"/>
    <d v="2025-06-16T21:31:34"/>
    <s v="PJR_CODEHAUS"/>
  </r>
  <r>
    <x v="529"/>
    <x v="1"/>
    <n v="0"/>
    <x v="1060"/>
    <x v="529"/>
    <s v=" "/>
    <s v=" "/>
    <n v="1"/>
    <n v="1"/>
    <n v="1"/>
    <s v="N/A"/>
    <n v="1"/>
    <n v="0"/>
    <s v="NaN"/>
    <s v="NaN"/>
    <s v="NaN"/>
    <s v="NaN"/>
    <n v="0"/>
    <s v="NaN"/>
    <s v="NaN"/>
    <s v="NaN"/>
    <s v="NaN"/>
    <s v="NaN"/>
    <s v="Scale-up"/>
    <s v="NaN"/>
    <s v="NaN"/>
    <s v="NaN"/>
    <s v="NaN"/>
    <s v="NaN"/>
    <d v="2025-06-16T21:31:34"/>
    <s v="PJR_CODEHAUS"/>
  </r>
  <r>
    <x v="530"/>
    <x v="0"/>
    <n v="629"/>
    <x v="1061"/>
    <x v="530"/>
    <n v="80"/>
    <n v="80"/>
    <n v="46"/>
    <n v="34"/>
    <n v="7"/>
    <n v="73"/>
    <n v="58"/>
    <n v="15"/>
    <n v="7.1999999999999995E-2"/>
    <n v="4.7E-2"/>
    <n v="8.9999999999999993E-3"/>
    <n v="0.105"/>
    <n v="0.11"/>
    <n v="9.1999999999999998E-2"/>
    <n v="0.95499999999999996"/>
    <n v="0.60499999999999998"/>
    <n v="0.92400000000000004"/>
    <n v="142.857"/>
    <s v="Scale-up"/>
    <n v="9.5239999999999991"/>
    <n v="0.77"/>
    <n v="0.93100000000000005"/>
    <n v="0.89500000000000002"/>
    <n v="0.91200000000000003"/>
    <d v="2025-06-16T21:31:53"/>
    <s v="PJR_CODEHAUS"/>
  </r>
  <r>
    <x v="530"/>
    <x v="1"/>
    <n v="99"/>
    <x v="1062"/>
    <x v="530"/>
    <s v=" "/>
    <s v=" "/>
    <n v="2"/>
    <n v="11"/>
    <n v="3"/>
    <s v="N/A"/>
    <n v="8"/>
    <n v="1"/>
    <n v="2.5000000000000001E-2"/>
    <n v="0.1"/>
    <n v="2.3E-2"/>
    <n v="7.1999999999999995E-2"/>
    <s v="0.10200000000000001"/>
    <n v="8.6999999999999994E-2"/>
    <n v="0.70599999999999996"/>
    <n v="0.2"/>
    <n v="0.81599999999999995"/>
    <n v="208.333"/>
    <s v="Scale-up"/>
    <n v="13.888999999999999"/>
    <n v="1"/>
    <n v="0.89300000000000002"/>
    <n v="0.75"/>
    <n v="0.78200000000000003"/>
    <d v="2025-06-16T21:31:58"/>
    <s v="PJR_CODEHAUS"/>
  </r>
  <r>
    <x v="531"/>
    <x v="0"/>
    <n v="1800"/>
    <x v="1063"/>
    <x v="531"/>
    <n v="405"/>
    <n v="405"/>
    <n v="144"/>
    <n v="261"/>
    <n v="48"/>
    <n v="357"/>
    <n v="229"/>
    <n v="128"/>
    <n v="0.19700000000000001"/>
    <n v="0.38800000000000001"/>
    <n v="9.5000000000000001E-2"/>
    <n v="0.45700000000000002"/>
    <n v="0.49"/>
    <n v="0.51700000000000002"/>
    <n v="0.93300000000000005"/>
    <n v="0.33700000000000002"/>
    <n v="0.83799999999999997"/>
    <n v="280.08800000000002"/>
    <s v="Scale-up"/>
    <n v="2.1880000000000002"/>
    <n v="0.90400000000000003"/>
    <n v="0.68300000000000005"/>
    <n v="0.96199999999999997"/>
    <n v="0.89200000000000002"/>
    <d v="2025-06-16T21:32:16"/>
    <s v="PJR_CODEHAUS"/>
  </r>
  <r>
    <x v="531"/>
    <x v="1"/>
    <n v="0"/>
    <x v="1064"/>
    <x v="531"/>
    <s v=" "/>
    <s v=" "/>
    <n v="1"/>
    <n v="1"/>
    <n v="1"/>
    <s v="N/A"/>
    <n v="1"/>
    <n v="0"/>
    <s v="NaN"/>
    <s v="NaN"/>
    <s v="NaN"/>
    <s v="NaN"/>
    <n v="0"/>
    <s v="NaN"/>
    <s v="NaN"/>
    <s v="NaN"/>
    <s v="NaN"/>
    <s v="NaN"/>
    <s v="Scale-up"/>
    <s v="NaN"/>
    <s v="NaN"/>
    <s v="NaN"/>
    <s v="NaN"/>
    <s v="NaN"/>
    <d v="2025-06-16T21:32:16"/>
    <s v="PJR_CODEHAUS"/>
  </r>
  <r>
    <x v="532"/>
    <x v="0"/>
    <n v="2722"/>
    <x v="1065"/>
    <x v="532"/>
    <n v="763"/>
    <n v="763"/>
    <n v="111"/>
    <n v="652"/>
    <n v="128"/>
    <n v="635"/>
    <n v="611"/>
    <n v="24"/>
    <n v="4.1000000000000002E-2"/>
    <n v="0.26400000000000001"/>
    <n v="5.5E-2"/>
    <n v="0.24199999999999999"/>
    <n v="0.25"/>
    <n v="0.24"/>
    <n v="0.96799999999999997"/>
    <n v="0.13400000000000001"/>
    <n v="0.82"/>
    <n v="99.174000000000007"/>
    <s v="Scale-up"/>
    <n v="4.1319999999999997"/>
    <n v="0.79700000000000004"/>
    <n v="0.996"/>
    <n v="0.98399999999999999"/>
    <n v="0.98899999999999999"/>
    <d v="2025-06-16T21:32:39"/>
    <s v="PJR_CODEHAUS"/>
  </r>
  <r>
    <x v="532"/>
    <x v="1"/>
    <n v="76"/>
    <x v="1066"/>
    <x v="532"/>
    <s v=" "/>
    <s v=" "/>
    <n v="1"/>
    <n v="17"/>
    <n v="4"/>
    <s v="N/A"/>
    <n v="13"/>
    <n v="0"/>
    <s v="NaN"/>
    <n v="0.183"/>
    <n v="0.27300000000000002"/>
    <n v="0.55900000000000005"/>
    <n v="-0.09"/>
    <n v="0.14199999999999999"/>
    <s v="NaN"/>
    <s v="NaN"/>
    <s v="NaN"/>
    <s v="NaN"/>
    <s v="Scale-up"/>
    <n v="1.7889999999999999"/>
    <s v="NaN"/>
    <n v="0.92400000000000004"/>
    <n v="0.84699999999999998"/>
    <n v="0.90300000000000002"/>
    <d v="2025-06-16T21:32:39"/>
    <s v="PJR_CODEHAUS"/>
  </r>
  <r>
    <x v="533"/>
    <x v="0"/>
    <n v="660"/>
    <x v="1067"/>
    <x v="533"/>
    <n v="40"/>
    <n v="40"/>
    <n v="6"/>
    <n v="34"/>
    <n v="3"/>
    <n v="37"/>
    <n v="15"/>
    <n v="22"/>
    <n v="1.6E-2"/>
    <n v="4.7E-2"/>
    <n v="4.0000000000000001E-3"/>
    <n v="2.7E-2"/>
    <n v="5.8999999999999997E-2"/>
    <n v="5.1999999999999998E-2"/>
    <n v="0.45800000000000002"/>
    <n v="0.254"/>
    <n v="0.93700000000000006"/>
    <n v="814.81500000000005"/>
    <s v="Scale-up"/>
    <n v="37.036999999999999"/>
    <n v="0.78100000000000003"/>
    <n v="0.79800000000000004"/>
    <n v="0.75"/>
    <n v="0.58499999999999996"/>
    <d v="2025-06-16T21:32:58"/>
    <s v="PJR_CODEHAUS"/>
  </r>
  <r>
    <x v="533"/>
    <x v="1"/>
    <n v="93"/>
    <x v="1068"/>
    <x v="533"/>
    <s v=" "/>
    <s v=" "/>
    <n v="1"/>
    <n v="5"/>
    <n v="1"/>
    <s v="N/A"/>
    <n v="2"/>
    <n v="1"/>
    <s v="NaN"/>
    <n v="3.4000000000000002E-2"/>
    <s v="NaN"/>
    <s v="NaN"/>
    <n v="0"/>
    <n v="2.9000000000000001E-2"/>
    <s v="NaN"/>
    <s v="NaN"/>
    <s v="NaN"/>
    <s v="NaN"/>
    <s v="Scale-up"/>
    <s v="NaN"/>
    <s v="NaN"/>
    <n v="0.86099999999999999"/>
    <s v="NaN"/>
    <s v="NaN"/>
    <d v="2025-06-16T21:32:58"/>
    <s v="PJR_CODEHAUS"/>
  </r>
  <r>
    <x v="534"/>
    <x v="0"/>
    <n v="1366"/>
    <x v="1069"/>
    <x v="534"/>
    <n v="411"/>
    <n v="411"/>
    <n v="147"/>
    <n v="264"/>
    <n v="28"/>
    <n v="383"/>
    <n v="228"/>
    <n v="155"/>
    <n v="0.111"/>
    <n v="0.222"/>
    <n v="2.4E-2"/>
    <n v="0.187"/>
    <n v="0.309"/>
    <n v="0.308"/>
    <n v="0.60499999999999998"/>
    <n v="0.33300000000000002"/>
    <n v="0.92800000000000005"/>
    <n v="828.87699999999995"/>
    <s v="Scale-up"/>
    <n v="5.3479999999999999"/>
    <n v="0.88400000000000001"/>
    <n v="0.89900000000000002"/>
    <n v="0.95699999999999996"/>
    <n v="0.878"/>
    <d v="2025-06-16T21:33:16"/>
    <s v="PJR_CODEHAUS"/>
  </r>
  <r>
    <x v="534"/>
    <x v="1"/>
    <n v="81"/>
    <x v="1070"/>
    <x v="534"/>
    <s v=" "/>
    <s v=" "/>
    <n v="1"/>
    <n v="4"/>
    <n v="1"/>
    <s v="N/A"/>
    <n v="1"/>
    <n v="4"/>
    <s v="NaN"/>
    <n v="3.5000000000000003E-2"/>
    <s v="NaN"/>
    <s v="NaN"/>
    <n v="0"/>
    <n v="4.9000000000000002E-2"/>
    <s v="NaN"/>
    <s v="NaN"/>
    <s v="NaN"/>
    <s v="NaN"/>
    <s v="Scale-up"/>
    <s v="NaN"/>
    <s v="NaN"/>
    <n v="0.94099999999999995"/>
    <s v="NaN"/>
    <s v="NaN"/>
    <d v="2025-06-16T21:33:16"/>
    <s v="PJR_CODEHAUS"/>
  </r>
  <r>
    <x v="535"/>
    <x v="0"/>
    <n v="1140"/>
    <x v="1071"/>
    <x v="535"/>
    <n v="269"/>
    <n v="269"/>
    <n v="59"/>
    <n v="210"/>
    <n v="48"/>
    <n v="221"/>
    <n v="172"/>
    <n v="49"/>
    <n v="0.06"/>
    <n v="0.20100000000000001"/>
    <n v="4.9000000000000002E-2"/>
    <n v="0.16500000000000001"/>
    <n v="0.21199999999999999"/>
    <n v="0.20499999999999999"/>
    <n v="0.77800000000000002"/>
    <n v="0.23"/>
    <n v="0.81200000000000006"/>
    <n v="296.97000000000003"/>
    <s v="Scale-up"/>
    <n v="6.0609999999999999"/>
    <n v="0.89500000000000002"/>
    <n v="0.95299999999999996"/>
    <n v="0.94499999999999995"/>
    <n v="0.94099999999999995"/>
    <d v="2025-06-16T21:33:35"/>
    <s v="PJR_CODEHAUS"/>
  </r>
  <r>
    <x v="535"/>
    <x v="1"/>
    <n v="98"/>
    <x v="1072"/>
    <x v="535"/>
    <s v=" "/>
    <s v=" "/>
    <n v="2"/>
    <n v="10"/>
    <n v="1"/>
    <s v="N/A"/>
    <n v="6"/>
    <n v="5"/>
    <n v="1.2999999999999999E-2"/>
    <n v="7.9000000000000001E-2"/>
    <s v="NaN"/>
    <n v="5.1999999999999998E-2"/>
    <n v="9.1999999999999998E-2"/>
    <n v="9.2999999999999999E-2"/>
    <s v="NaN"/>
    <s v="NaN"/>
    <s v="NaN"/>
    <s v="NaN"/>
    <s v="Scale-up"/>
    <n v="19.231000000000002"/>
    <n v="1"/>
    <n v="0.97299999999999998"/>
    <s v="NaN"/>
    <n v="0.42899999999999999"/>
    <d v="2025-06-16T21:33:35"/>
    <s v="PJR_CODEHAUS"/>
  </r>
  <r>
    <x v="536"/>
    <x v="0"/>
    <n v="3148"/>
    <x v="1073"/>
    <x v="536"/>
    <n v="458"/>
    <n v="458"/>
    <n v="82"/>
    <n v="376"/>
    <n v="78"/>
    <n v="380"/>
    <n v="311"/>
    <n v="69"/>
    <n v="2.8000000000000001E-2"/>
    <n v="0.13600000000000001"/>
    <n v="3.9E-2"/>
    <n v="0.113"/>
    <n v="0.125"/>
    <n v="0.13"/>
    <n v="0.90400000000000003"/>
    <n v="0.17100000000000001"/>
    <n v="0.76200000000000001"/>
    <n v="610.61900000000003"/>
    <s v="Scale-up"/>
    <n v="8.85"/>
    <n v="0.88800000000000001"/>
    <n v="0.94"/>
    <n v="0.90800000000000003"/>
    <n v="0.90200000000000002"/>
    <d v="2025-06-16T21:33:54"/>
    <s v="PJR_CODEHAUS"/>
  </r>
  <r>
    <x v="536"/>
    <x v="1"/>
    <n v="95"/>
    <x v="1074"/>
    <x v="536"/>
    <s v=" "/>
    <s v=" "/>
    <n v="1"/>
    <n v="14"/>
    <n v="1"/>
    <s v="N/A"/>
    <n v="6"/>
    <n v="8"/>
    <s v="NaN"/>
    <n v="0.14799999999999999"/>
    <s v="NaN"/>
    <n v="9.6000000000000002E-2"/>
    <n v="0"/>
    <n v="0.158"/>
    <s v="NaN"/>
    <s v="NaN"/>
    <s v="NaN"/>
    <s v="NaN"/>
    <s v="Scale-up"/>
    <n v="10.417"/>
    <s v="NaN"/>
    <n v="0.82299999999999995"/>
    <s v="NaN"/>
    <n v="0.94099999999999995"/>
    <d v="2025-06-16T21:33:54"/>
    <s v="PJR_CODEHAUS"/>
  </r>
  <r>
    <x v="537"/>
    <x v="0"/>
    <n v="3160"/>
    <x v="1075"/>
    <x v="537"/>
    <n v="177"/>
    <n v="177"/>
    <n v="53"/>
    <n v="124"/>
    <n v="18"/>
    <n v="159"/>
    <n v="115"/>
    <n v="44"/>
    <n v="1.4999999999999999E-2"/>
    <n v="4.2000000000000003E-2"/>
    <n v="6.0000000000000001E-3"/>
    <n v="4.3999999999999997E-2"/>
    <n v="5.0999999999999997E-2"/>
    <n v="0.05"/>
    <n v="0.86299999999999999"/>
    <n v="0.26300000000000001"/>
    <n v="0.89500000000000002"/>
    <n v="1000"/>
    <s v="Scale-up"/>
    <n v="22.727"/>
    <n v="0.85299999999999998"/>
    <n v="0.94499999999999995"/>
    <n v="0.80500000000000005"/>
    <n v="0.94799999999999995"/>
    <d v="2025-06-16T21:34:14"/>
    <s v="PJR_CODEHAUS"/>
  </r>
  <r>
    <x v="537"/>
    <x v="1"/>
    <n v="97"/>
    <x v="1076"/>
    <x v="537"/>
    <s v=" "/>
    <s v=" "/>
    <n v="1"/>
    <n v="3"/>
    <n v="1"/>
    <s v="N/A"/>
    <n v="1"/>
    <n v="2"/>
    <s v="NaN"/>
    <n v="1.6E-2"/>
    <s v="NaN"/>
    <s v="NaN"/>
    <n v="0"/>
    <n v="2.1999999999999999E-2"/>
    <s v="NaN"/>
    <s v="NaN"/>
    <s v="NaN"/>
    <s v="NaN"/>
    <s v="Scale-up"/>
    <s v="NaN"/>
    <s v="NaN"/>
    <n v="0.79600000000000004"/>
    <s v="NaN"/>
    <s v="NaN"/>
    <d v="2025-06-16T21:34:14"/>
    <s v="PJR_CODEHAUS"/>
  </r>
  <r>
    <x v="538"/>
    <x v="0"/>
    <n v="338"/>
    <x v="1077"/>
    <x v="538"/>
    <n v="49"/>
    <n v="49"/>
    <n v="18"/>
    <n v="31"/>
    <n v="2"/>
    <n v="47"/>
    <n v="11"/>
    <n v="36"/>
    <n v="4.9000000000000002E-2"/>
    <n v="7.0999999999999994E-2"/>
    <n v="5.0000000000000001E-3"/>
    <n v="3.1E-2"/>
    <n v="0.115"/>
    <n v="0.114"/>
    <n v="0.27"/>
    <n v="0.40799999999999997"/>
    <n v="0.95799999999999996"/>
    <n v="1161.29"/>
    <s v="Scale-up"/>
    <n v="32.258000000000003"/>
    <n v="0.67200000000000004"/>
    <n v="0.92200000000000004"/>
    <n v="1"/>
    <n v="0.93200000000000005"/>
    <d v="2025-06-16T21:34:32"/>
    <s v="PJR_CODEHAUS"/>
  </r>
  <r>
    <x v="538"/>
    <x v="1"/>
    <n v="86"/>
    <x v="1078"/>
    <x v="538"/>
    <s v=" "/>
    <s v=" "/>
    <n v="11"/>
    <n v="16"/>
    <n v="1"/>
    <s v="N/A"/>
    <n v="5"/>
    <n v="20"/>
    <n v="0.22800000000000001"/>
    <n v="0.154"/>
    <s v="NaN"/>
    <n v="5.1999999999999998E-2"/>
    <n v="0.38200000000000001"/>
    <n v="0.25800000000000001"/>
    <s v="NaN"/>
    <s v="NaN"/>
    <s v="NaN"/>
    <s v="NaN"/>
    <s v="Scale-up"/>
    <n v="19.231000000000002"/>
    <n v="0.69899999999999995"/>
    <n v="0.85599999999999998"/>
    <s v="NaN"/>
    <n v="0.92100000000000004"/>
    <d v="2025-06-16T21:34:32"/>
    <s v="PJR_CODEHAUS"/>
  </r>
  <r>
    <x v="539"/>
    <x v="0"/>
    <n v="168"/>
    <x v="1079"/>
    <x v="539"/>
    <n v="52"/>
    <n v="52"/>
    <n v="13"/>
    <n v="39"/>
    <n v="0"/>
    <n v="52"/>
    <n v="35"/>
    <n v="17"/>
    <n v="0.11799999999999999"/>
    <n v="0.218"/>
    <n v="0"/>
    <n v="0.218"/>
    <n v="0.33600000000000002"/>
    <n v="0.29699999999999999"/>
    <n v="0.64900000000000002"/>
    <n v="0.35099999999999998"/>
    <n v="1"/>
    <n v="77.981999999999999"/>
    <s v="Scale-up"/>
    <n v="4.5869999999999997"/>
    <n v="0.52700000000000002"/>
    <n v="0.82699999999999996"/>
    <n v="0"/>
    <n v="0.83699999999999997"/>
    <d v="2025-06-16T21:34:50"/>
    <s v="PJR_CODEHAUS"/>
  </r>
  <r>
    <x v="539"/>
    <x v="1"/>
    <n v="95"/>
    <x v="1080"/>
    <x v="539"/>
    <s v=" "/>
    <s v=" "/>
    <n v="1"/>
    <n v="10"/>
    <n v="1"/>
    <s v="N/A"/>
    <n v="18"/>
    <n v="-8"/>
    <s v="NaN"/>
    <n v="8.4000000000000005E-2"/>
    <n v="0"/>
    <n v="0.114"/>
    <n v="8.4000000000000005E-2"/>
    <n v="0.09"/>
    <s v="NaN"/>
    <s v="NaN"/>
    <s v="NaN"/>
    <s v="NaN"/>
    <s v="Scale-up"/>
    <n v="8.7720000000000002"/>
    <s v="NaN"/>
    <n v="0.95199999999999996"/>
    <n v="0"/>
    <n v="0.61399999999999999"/>
    <d v="2025-06-16T21:34:50"/>
    <s v="PJR_CODEHAUS"/>
  </r>
  <r>
    <x v="540"/>
    <x v="0"/>
    <n v="2339"/>
    <x v="1081"/>
    <x v="540"/>
    <n v="125"/>
    <n v="125"/>
    <n v="18"/>
    <n v="107"/>
    <n v="27"/>
    <n v="98"/>
    <n v="75"/>
    <n v="23"/>
    <n v="1.4999999999999999E-2"/>
    <n v="6.2E-2"/>
    <n v="2.7E-2"/>
    <n v="5.7000000000000002E-2"/>
    <n v="0.05"/>
    <n v="5.8000000000000003E-2"/>
    <n v="1.1399999999999999"/>
    <n v="0.19500000000000001"/>
    <n v="0.64900000000000002"/>
    <n v="403.50900000000001"/>
    <s v="Catch-up"/>
    <n v="17.544"/>
    <n v="0.90100000000000002"/>
    <n v="0.80400000000000005"/>
    <n v="0.97199999999999998"/>
    <n v="0.84499999999999997"/>
    <d v="2025-06-16T21:35:08"/>
    <s v="PJR_CODEHAUS"/>
  </r>
  <r>
    <x v="540"/>
    <x v="1"/>
    <n v="0"/>
    <x v="1082"/>
    <x v="540"/>
    <s v=" "/>
    <s v=" "/>
    <n v="1"/>
    <n v="1"/>
    <n v="1"/>
    <s v="N/A"/>
    <n v="1"/>
    <n v="0"/>
    <s v="NaN"/>
    <s v="NaN"/>
    <s v="NaN"/>
    <s v="NaN"/>
    <n v="0"/>
    <s v="NaN"/>
    <s v="NaN"/>
    <s v="NaN"/>
    <s v="NaN"/>
    <s v="NaN"/>
    <s v="Catch-up"/>
    <s v="NaN"/>
    <s v="NaN"/>
    <s v="NaN"/>
    <s v="NaN"/>
    <s v="NaN"/>
    <d v="2025-06-16T21:35:08"/>
    <s v="PJR_CODEHAUS"/>
  </r>
  <r>
    <x v="541"/>
    <x v="0"/>
    <n v="801"/>
    <x v="1083"/>
    <x v="541"/>
    <n v="67"/>
    <n v="67"/>
    <n v="48"/>
    <n v="19"/>
    <n v="2"/>
    <n v="65"/>
    <n v="41"/>
    <n v="24"/>
    <n v="5.3999999999999999E-2"/>
    <n v="2.9000000000000001E-2"/>
    <n v="0.1"/>
    <n v="5.2999999999999999E-2"/>
    <n v="-1.7000000000000001E-2"/>
    <n v="7.9000000000000001E-2"/>
    <n v="-3.1179999999999999"/>
    <n v="0.65100000000000002"/>
    <n v="-0.20499999999999999"/>
    <n v="452.83"/>
    <s v="Scale-up"/>
    <n v="18.867999999999999"/>
    <n v="0.84"/>
    <n v="0.88"/>
    <n v="1"/>
    <n v="0.95499999999999996"/>
    <d v="2025-06-16T21:35:25"/>
    <s v="PJR_CODEHAUS"/>
  </r>
  <r>
    <x v="541"/>
    <x v="1"/>
    <n v="0"/>
    <x v="1084"/>
    <x v="541"/>
    <s v=" "/>
    <s v=" "/>
    <n v="1"/>
    <n v="1"/>
    <n v="1"/>
    <s v="N/A"/>
    <n v="3"/>
    <n v="-2"/>
    <s v="NaN"/>
    <s v="NaN"/>
    <s v="NaN"/>
    <n v="1.5"/>
    <n v="0"/>
    <s v="NaN"/>
    <s v="NaN"/>
    <s v="NaN"/>
    <s v="NaN"/>
    <s v="NaN"/>
    <s v="Scale-up"/>
    <n v="0.66700000000000004"/>
    <s v="NaN"/>
    <s v="NaN"/>
    <s v="NaN"/>
    <n v="0.75"/>
    <d v="2025-06-16T21:35:25"/>
    <s v="PJR_CODEHAUS"/>
  </r>
  <r>
    <x v="542"/>
    <x v="0"/>
    <n v="1086"/>
    <x v="1085"/>
    <x v="542"/>
    <n v="130"/>
    <n v="130"/>
    <n v="55"/>
    <n v="75"/>
    <n v="11"/>
    <n v="119"/>
    <n v="81"/>
    <n v="48"/>
    <n v="5.6000000000000001E-2"/>
    <n v="7.0999999999999994E-2"/>
    <n v="1.2999999999999999E-2"/>
    <n v="7.5999999999999998E-2"/>
    <n v="0.114"/>
    <n v="0.111"/>
    <n v="0.66700000000000004"/>
    <n v="0.441"/>
    <n v="0.89800000000000002"/>
    <n v="631.57899999999995"/>
    <s v="Scale-up"/>
    <n v="13.157999999999999"/>
    <n v="0.22500000000000001"/>
    <n v="0.52400000000000002"/>
    <n v="0.79100000000000004"/>
    <n v="0.41099999999999998"/>
    <d v="2025-06-16T21:35:44"/>
    <s v="PJR_CODEHAUS"/>
  </r>
  <r>
    <x v="542"/>
    <x v="1"/>
    <n v="66"/>
    <x v="1086"/>
    <x v="542"/>
    <s v=" "/>
    <s v=" "/>
    <n v="1"/>
    <n v="4"/>
    <n v="1"/>
    <s v="N/A"/>
    <n v="2"/>
    <n v="1"/>
    <s v="NaN"/>
    <n v="3.9E-2"/>
    <s v="NaN"/>
    <n v="1.7999999999999999E-2"/>
    <n v="0"/>
    <n v="3.9E-2"/>
    <s v="NaN"/>
    <s v="NaN"/>
    <s v="NaN"/>
    <s v="NaN"/>
    <s v="Scale-up"/>
    <n v="55.555999999999997"/>
    <s v="NaN"/>
    <n v="0.872"/>
    <s v="NaN"/>
    <n v="1"/>
    <d v="2025-06-16T21:35:44"/>
    <s v="PJR_CODEHAUS"/>
  </r>
  <r>
    <x v="543"/>
    <x v="0"/>
    <n v="2046"/>
    <x v="1087"/>
    <x v="543"/>
    <n v="43"/>
    <n v="43"/>
    <n v="10"/>
    <n v="33"/>
    <n v="1"/>
    <n v="42"/>
    <n v="16"/>
    <n v="26"/>
    <n v="4.0000000000000001E-3"/>
    <n v="1.7999999999999999E-2"/>
    <n v="0"/>
    <n v="8.0000000000000002E-3"/>
    <n v="2.1999999999999999E-2"/>
    <n v="2.1000000000000001E-2"/>
    <n v="0.36399999999999999"/>
    <n v="0.182"/>
    <n v="1"/>
    <n v="3250"/>
    <s v="Scale-up"/>
    <n v="125"/>
    <n v="0.81200000000000006"/>
    <n v="0.92400000000000004"/>
    <n v="0"/>
    <n v="0.85099999999999998"/>
    <d v="2025-06-16T21:36:01"/>
    <s v="PJR_CODEHAUS"/>
  </r>
  <r>
    <x v="543"/>
    <x v="1"/>
    <n v="0"/>
    <x v="1088"/>
    <x v="543"/>
    <s v=" "/>
    <s v=" "/>
    <n v="1"/>
    <n v="1"/>
    <n v="1"/>
    <s v="N/A"/>
    <n v="1"/>
    <n v="0"/>
    <s v="NaN"/>
    <s v="NaN"/>
    <s v="NaN"/>
    <s v="NaN"/>
    <n v="0"/>
    <s v="NaN"/>
    <s v="NaN"/>
    <s v="NaN"/>
    <s v="NaN"/>
    <s v="NaN"/>
    <s v="Scale-up"/>
    <s v="NaN"/>
    <s v="NaN"/>
    <s v="NaN"/>
    <s v="NaN"/>
    <s v="NaN"/>
    <d v="2025-06-16T21:36:01"/>
    <s v="PJR_CODEHAUS"/>
  </r>
  <r>
    <x v="544"/>
    <x v="0"/>
    <n v="2769"/>
    <x v="1089"/>
    <x v="544"/>
    <n v="78"/>
    <n v="78"/>
    <n v="13"/>
    <n v="65"/>
    <n v="4"/>
    <n v="74"/>
    <n v="65"/>
    <n v="9"/>
    <n v="5.0000000000000001E-3"/>
    <n v="2.9000000000000001E-2"/>
    <n v="2E-3"/>
    <n v="3.3000000000000002E-2"/>
    <n v="3.2000000000000001E-2"/>
    <n v="3.2000000000000001E-2"/>
    <n v="1.0309999999999999"/>
    <n v="0.14699999999999999"/>
    <n v="0.94099999999999995"/>
    <n v="272.72699999999998"/>
    <s v="Catch-up"/>
    <n v="30.303000000000001"/>
    <n v="0.94199999999999995"/>
    <n v="0.96699999999999997"/>
    <n v="0.98299999999999998"/>
    <n v="0.96799999999999997"/>
    <d v="2025-06-16T21:36:19"/>
    <s v="PJR_CODEHAUS"/>
  </r>
  <r>
    <x v="544"/>
    <x v="1"/>
    <n v="29"/>
    <x v="1090"/>
    <x v="544"/>
    <s v=" "/>
    <s v=" "/>
    <n v="1"/>
    <n v="2"/>
    <n v="1"/>
    <s v="N/A"/>
    <n v="3"/>
    <n v="-2"/>
    <s v="NaN"/>
    <n v="0.2"/>
    <s v="NaN"/>
    <n v="5.8000000000000003E-2"/>
    <n v="0"/>
    <n v="0.2"/>
    <s v="NaN"/>
    <s v="NaN"/>
    <s v="NaN"/>
    <s v="NaN"/>
    <s v="Catch-up"/>
    <n v="17.241"/>
    <s v="NaN"/>
    <n v="1"/>
    <s v="NaN"/>
    <n v="0.871"/>
    <d v="2025-06-16T21:36:19"/>
    <s v="PJR_CODEHAUS"/>
  </r>
  <r>
    <x v="545"/>
    <x v="0"/>
    <n v="3408"/>
    <x v="1091"/>
    <x v="545"/>
    <n v="1179"/>
    <n v="1179"/>
    <n v="336"/>
    <n v="843"/>
    <n v="185"/>
    <n v="994"/>
    <n v="946"/>
    <n v="48"/>
    <n v="9.5000000000000001E-2"/>
    <n v="0.248"/>
    <n v="5.5E-2"/>
    <n v="0.26300000000000001"/>
    <n v="0.28799999999999998"/>
    <n v="0.27900000000000003"/>
    <n v="0.91300000000000003"/>
    <n v="0.27700000000000002"/>
    <n v="0.84"/>
    <n v="182.51"/>
    <s v="Scale-up"/>
    <n v="3.802"/>
    <n v="0.91100000000000003"/>
    <n v="0.98799999999999999"/>
    <n v="0.94699999999999995"/>
    <n v="0.97"/>
    <d v="2025-06-16T21:36:39"/>
    <s v="PJR_CODEHAUS"/>
  </r>
  <r>
    <x v="545"/>
    <x v="1"/>
    <n v="97"/>
    <x v="1092"/>
    <x v="545"/>
    <s v=" "/>
    <s v=" "/>
    <n v="1"/>
    <n v="22"/>
    <n v="8"/>
    <s v="N/A"/>
    <n v="19"/>
    <n v="-3"/>
    <s v="NaN"/>
    <n v="0.20599999999999999"/>
    <n v="6.4000000000000001E-2"/>
    <n v="0.155"/>
    <n v="0.14199999999999999"/>
    <n v="0.15"/>
    <s v="NaN"/>
    <s v="NaN"/>
    <s v="NaN"/>
    <s v="NaN"/>
    <s v="Scale-up"/>
    <n v="6.452"/>
    <s v="NaN"/>
    <n v="0.94299999999999995"/>
    <n v="0.93799999999999994"/>
    <n v="0.94499999999999995"/>
    <d v="2025-06-16T21:36:40"/>
    <s v="PJR_CODEHAUS"/>
  </r>
  <r>
    <x v="546"/>
    <x v="0"/>
    <n v="3388"/>
    <x v="1093"/>
    <x v="546"/>
    <n v="1283"/>
    <n v="1283"/>
    <n v="177"/>
    <n v="1106"/>
    <n v="96"/>
    <n v="1187"/>
    <n v="842"/>
    <n v="345"/>
    <n v="7.5999999999999998E-2"/>
    <n v="0.45200000000000001"/>
    <n v="4.2000000000000003E-2"/>
    <n v="0.378"/>
    <n v="0.48599999999999999"/>
    <n v="0.47799999999999998"/>
    <n v="0.77800000000000002"/>
    <n v="0.14399999999999999"/>
    <n v="0.92"/>
    <n v="912.69799999999998"/>
    <s v="Scale-up"/>
    <n v="2.6459999999999999"/>
    <n v="0.89400000000000002"/>
    <n v="0.94399999999999995"/>
    <n v="0.95199999999999996"/>
    <n v="0.95899999999999996"/>
    <d v="2025-06-16T21:36:58"/>
    <s v="PJR_CODEHAUS"/>
  </r>
  <r>
    <x v="546"/>
    <x v="1"/>
    <n v="0"/>
    <x v="1094"/>
    <x v="546"/>
    <s v=" "/>
    <s v=" "/>
    <n v="1"/>
    <n v="1"/>
    <n v="1"/>
    <s v="N/A"/>
    <n v="1"/>
    <n v="0"/>
    <s v="NaN"/>
    <s v="NaN"/>
    <s v="NaN"/>
    <s v="NaN"/>
    <n v="0"/>
    <s v="NaN"/>
    <s v="NaN"/>
    <s v="NaN"/>
    <s v="NaN"/>
    <s v="NaN"/>
    <s v="Scale-up"/>
    <s v="NaN"/>
    <s v="NaN"/>
    <s v="NaN"/>
    <s v="NaN"/>
    <s v="NaN"/>
    <d v="2025-06-16T21:36:58"/>
    <s v="PJR_CODEHAUS"/>
  </r>
  <r>
    <x v="547"/>
    <x v="0"/>
    <n v="1676"/>
    <x v="1095"/>
    <x v="547"/>
    <n v="100"/>
    <n v="100"/>
    <n v="14"/>
    <n v="86"/>
    <n v="18"/>
    <n v="82"/>
    <n v="71"/>
    <n v="11"/>
    <n v="8.9999999999999993E-3"/>
    <n v="6.5000000000000002E-2"/>
    <n v="1.2999999999999999E-2"/>
    <n v="5.5E-2"/>
    <n v="6.0999999999999999E-2"/>
    <n v="5.8000000000000003E-2"/>
    <n v="0.90200000000000002"/>
    <n v="0.122"/>
    <n v="0.82399999999999995"/>
    <n v="200"/>
    <s v="Scale-up"/>
    <n v="18.181999999999999"/>
    <n v="0.96299999999999997"/>
    <n v="0.91600000000000004"/>
    <n v="0.89"/>
    <n v="0.91400000000000003"/>
    <d v="2025-06-16T21:37:15"/>
    <s v="PJR_CODEHAUS"/>
  </r>
  <r>
    <x v="547"/>
    <x v="1"/>
    <n v="0"/>
    <x v="1096"/>
    <x v="547"/>
    <s v=" "/>
    <s v=" "/>
    <n v="1"/>
    <n v="1"/>
    <n v="1"/>
    <s v="N/A"/>
    <n v="1"/>
    <n v="0"/>
    <s v="NaN"/>
    <s v="NaN"/>
    <s v="NaN"/>
    <s v="NaN"/>
    <n v="0"/>
    <s v="NaN"/>
    <s v="NaN"/>
    <s v="NaN"/>
    <s v="NaN"/>
    <s v="NaN"/>
    <s v="Scale-up"/>
    <s v="NaN"/>
    <s v="NaN"/>
    <s v="NaN"/>
    <s v="NaN"/>
    <s v="NaN"/>
    <d v="2025-06-16T21:37:15"/>
    <s v="PJR_CODEHAUS"/>
  </r>
  <r>
    <x v="548"/>
    <x v="0"/>
    <n v="749"/>
    <x v="1097"/>
    <x v="548"/>
    <n v="86"/>
    <n v="86"/>
    <n v="43"/>
    <n v="43"/>
    <n v="2"/>
    <n v="84"/>
    <n v="63"/>
    <n v="21"/>
    <n v="6.5000000000000002E-2"/>
    <n v="7.2999999999999995E-2"/>
    <n v="8.0000000000000002E-3"/>
    <n v="9.2999999999999999E-2"/>
    <n v="0.13"/>
    <n v="0.13400000000000001"/>
    <n v="0.71499999999999997"/>
    <n v="0.47099999999999997"/>
    <n v="0.94199999999999995"/>
    <n v="225.80600000000001"/>
    <s v="Scale-up"/>
    <n v="10.753"/>
    <n v="0.97299999999999998"/>
    <n v="0.96699999999999997"/>
    <n v="1"/>
    <n v="0.96599999999999997"/>
    <d v="2025-06-16T21:37:33"/>
    <s v="PJR_CODEHAUS"/>
  </r>
  <r>
    <x v="548"/>
    <x v="1"/>
    <n v="97"/>
    <x v="1098"/>
    <x v="548"/>
    <s v=" "/>
    <s v=" "/>
    <n v="1"/>
    <n v="1"/>
    <n v="1"/>
    <s v="N/A"/>
    <n v="2"/>
    <n v="-1"/>
    <s v="NaN"/>
    <s v="NaN"/>
    <s v="NaN"/>
    <n v="0.01"/>
    <n v="0"/>
    <s v="NaN"/>
    <s v="NaN"/>
    <s v="NaN"/>
    <s v="NaN"/>
    <s v="NaN"/>
    <s v="Scale-up"/>
    <n v="100"/>
    <s v="NaN"/>
    <s v="NaN"/>
    <s v="NaN"/>
    <n v="1"/>
    <d v="2025-06-16T21:37:33"/>
    <s v="PJR_CODEHAUS"/>
  </r>
  <r>
    <x v="549"/>
    <x v="0"/>
    <n v="1162"/>
    <x v="1099"/>
    <x v="549"/>
    <n v="56"/>
    <n v="56"/>
    <n v="6"/>
    <n v="50"/>
    <n v="4"/>
    <n v="52"/>
    <n v="31"/>
    <n v="21"/>
    <n v="1.0999999999999999E-2"/>
    <n v="4.9000000000000002E-2"/>
    <n v="2.8000000000000001E-2"/>
    <n v="6.4000000000000001E-2"/>
    <n v="3.2000000000000001E-2"/>
    <n v="5.0999999999999997E-2"/>
    <n v="2"/>
    <n v="0.183"/>
    <n v="0.53300000000000003"/>
    <n v="328.125"/>
    <s v="Catch-up"/>
    <n v="15.625"/>
    <n v="0.93300000000000005"/>
    <n v="0.84699999999999998"/>
    <n v="0.67200000000000004"/>
    <n v="0.9"/>
    <d v="2025-06-16T21:37:51"/>
    <s v="PJR_CODEHAUS"/>
  </r>
  <r>
    <x v="549"/>
    <x v="1"/>
    <n v="0"/>
    <x v="1100"/>
    <x v="549"/>
    <s v=" "/>
    <s v=" "/>
    <n v="1"/>
    <n v="1"/>
    <n v="1"/>
    <s v="N/A"/>
    <n v="1"/>
    <n v="0"/>
    <s v="NaN"/>
    <s v="NaN"/>
    <s v="NaN"/>
    <s v="NaN"/>
    <n v="0"/>
    <s v="NaN"/>
    <s v="NaN"/>
    <s v="NaN"/>
    <s v="NaN"/>
    <s v="NaN"/>
    <s v="Catch-up"/>
    <s v="NaN"/>
    <s v="NaN"/>
    <s v="NaN"/>
    <s v="NaN"/>
    <s v="NaN"/>
    <d v="2025-06-16T21:37:51"/>
    <s v="PJR_CODEHAUS"/>
  </r>
  <r>
    <x v="550"/>
    <x v="0"/>
    <n v="2148"/>
    <x v="1101"/>
    <x v="550"/>
    <n v="59"/>
    <n v="59"/>
    <n v="14"/>
    <n v="45"/>
    <n v="3"/>
    <n v="56"/>
    <n v="47"/>
    <n v="9"/>
    <n v="8.9999999999999993E-3"/>
    <n v="2.1000000000000001E-2"/>
    <n v="2E-3"/>
    <n v="2.5000000000000001E-2"/>
    <n v="2.8000000000000001E-2"/>
    <n v="2.5999999999999999E-2"/>
    <n v="0.89300000000000002"/>
    <n v="0.3"/>
    <n v="0.93300000000000005"/>
    <n v="360"/>
    <s v="Scale-up"/>
    <n v="40"/>
    <n v="0.71899999999999997"/>
    <n v="0.92800000000000005"/>
    <n v="0.89800000000000002"/>
    <n v="0.90400000000000003"/>
    <d v="2025-06-16T21:38:08"/>
    <s v="PJR_CODEHAUS"/>
  </r>
  <r>
    <x v="550"/>
    <x v="1"/>
    <n v="1"/>
    <x v="1102"/>
    <x v="550"/>
    <s v=" "/>
    <s v=" "/>
    <n v="1"/>
    <n v="2"/>
    <n v="1"/>
    <s v="N/A"/>
    <n v="1"/>
    <n v="1"/>
    <s v="NaN"/>
    <n v="0.5"/>
    <s v="NaN"/>
    <s v="NaN"/>
    <n v="0"/>
    <n v="0.5"/>
    <s v="NaN"/>
    <s v="NaN"/>
    <s v="NaN"/>
    <s v="NaN"/>
    <s v="Scale-up"/>
    <s v="NaN"/>
    <s v="NaN"/>
    <n v="1"/>
    <s v="NaN"/>
    <s v="NaN"/>
    <d v="2025-06-16T21:38:08"/>
    <s v="PJR_CODEHAUS"/>
  </r>
  <r>
    <x v="551"/>
    <x v="0"/>
    <n v="1150"/>
    <x v="1103"/>
    <x v="551"/>
    <n v="33"/>
    <n v="33"/>
    <n v="15"/>
    <n v="18"/>
    <n v="1"/>
    <n v="32"/>
    <n v="10"/>
    <n v="22"/>
    <n v="7.0000000000000007E-2"/>
    <n v="4.9000000000000002E-2"/>
    <n v="0"/>
    <n v="6.0000000000000001E-3"/>
    <n v="0.11899999999999999"/>
    <n v="0.11"/>
    <n v="0.05"/>
    <n v="0.58799999999999997"/>
    <n v="1"/>
    <n v="3666.6669999999999"/>
    <s v="Scale-up"/>
    <n v="166.667"/>
    <n v="0.89600000000000002"/>
    <n v="0.84599999999999997"/>
    <n v="0"/>
    <n v="0.64800000000000002"/>
    <d v="2025-06-16T21:38:25"/>
    <s v="PJR_CODEHAUS"/>
  </r>
  <r>
    <x v="551"/>
    <x v="1"/>
    <n v="0"/>
    <x v="1104"/>
    <x v="551"/>
    <s v=" "/>
    <s v=" "/>
    <n v="1"/>
    <n v="1"/>
    <n v="1"/>
    <s v="N/A"/>
    <n v="2"/>
    <n v="-1"/>
    <s v="NaN"/>
    <s v="NaN"/>
    <s v="NaN"/>
    <n v="1"/>
    <n v="0"/>
    <s v="NaN"/>
    <s v="NaN"/>
    <s v="NaN"/>
    <s v="NaN"/>
    <s v="NaN"/>
    <s v="Scale-up"/>
    <n v="1"/>
    <s v="NaN"/>
    <s v="NaN"/>
    <s v="NaN"/>
    <n v="1"/>
    <d v="2025-06-16T21:38:25"/>
    <s v="PJR_CODEHAUS"/>
  </r>
  <r>
    <x v="552"/>
    <x v="0"/>
    <n v="1554"/>
    <x v="1105"/>
    <x v="552"/>
    <n v="56"/>
    <n v="56"/>
    <n v="14"/>
    <n v="42"/>
    <n v="7"/>
    <n v="49"/>
    <n v="40"/>
    <n v="9"/>
    <n v="8.8999999999999996E-2"/>
    <n v="2.9000000000000001E-2"/>
    <n v="7.0000000000000001E-3"/>
    <n v="0.191"/>
    <n v="0.111"/>
    <n v="3.5000000000000003E-2"/>
    <n v="1.7210000000000001"/>
    <n v="0.754"/>
    <n v="0.94099999999999995"/>
    <n v="47.12"/>
    <s v="Catch-up"/>
    <n v="5.2359999999999998"/>
    <n v="0.67"/>
    <n v="0.52200000000000002"/>
    <n v="0.54"/>
    <n v="0.88700000000000001"/>
    <d v="2025-06-16T21:38:43"/>
    <s v="PJR_CODEHAUS"/>
  </r>
  <r>
    <x v="552"/>
    <x v="1"/>
    <n v="0"/>
    <x v="1106"/>
    <x v="552"/>
    <s v=" "/>
    <s v=" "/>
    <n v="1"/>
    <n v="1"/>
    <n v="1"/>
    <s v="N/A"/>
    <n v="1"/>
    <n v="0"/>
    <s v="NaN"/>
    <s v="NaN"/>
    <s v="NaN"/>
    <s v="NaN"/>
    <n v="0"/>
    <s v="NaN"/>
    <s v="NaN"/>
    <s v="NaN"/>
    <s v="NaN"/>
    <s v="NaN"/>
    <s v="Catch-up"/>
    <s v="NaN"/>
    <s v="NaN"/>
    <s v="NaN"/>
    <s v="NaN"/>
    <s v="NaN"/>
    <d v="2025-06-16T21:38:43"/>
    <s v="PJR_CODEHAUS"/>
  </r>
  <r>
    <x v="553"/>
    <x v="0"/>
    <n v="2249"/>
    <x v="1107"/>
    <x v="553"/>
    <n v="131"/>
    <n v="131"/>
    <n v="15"/>
    <n v="116"/>
    <n v="15"/>
    <n v="116"/>
    <n v="99"/>
    <n v="17"/>
    <n v="7.0000000000000001E-3"/>
    <n v="5.5E-2"/>
    <n v="7.0000000000000001E-3"/>
    <n v="5.2999999999999999E-2"/>
    <n v="5.5E-2"/>
    <n v="5.5E-2"/>
    <n v="0.96399999999999997"/>
    <n v="0.113"/>
    <n v="0.88700000000000001"/>
    <n v="320.755"/>
    <s v="Scale-up"/>
    <n v="18.867999999999999"/>
    <n v="0.95"/>
    <n v="0.94699999999999995"/>
    <n v="0.97599999999999998"/>
    <n v="0.94499999999999995"/>
    <d v="2025-06-16T21:39:02"/>
    <s v="PJR_CODEHAUS"/>
  </r>
  <r>
    <x v="553"/>
    <x v="1"/>
    <n v="88"/>
    <x v="1108"/>
    <x v="553"/>
    <s v=" "/>
    <s v=" "/>
    <n v="1"/>
    <n v="6"/>
    <n v="2"/>
    <s v="N/A"/>
    <n v="2"/>
    <n v="1"/>
    <s v="NaN"/>
    <n v="3.4000000000000002E-2"/>
    <s v="NaN"/>
    <s v="NaN"/>
    <n v="0"/>
    <n v="3.2000000000000001E-2"/>
    <s v="NaN"/>
    <s v="NaN"/>
    <s v="NaN"/>
    <s v="NaN"/>
    <s v="Scale-up"/>
    <s v="NaN"/>
    <s v="NaN"/>
    <n v="0.42899999999999999"/>
    <s v="NaN"/>
    <s v="NaN"/>
    <d v="2025-06-16T21:39:02"/>
    <s v="PJR_CODEHAUS"/>
  </r>
  <r>
    <x v="554"/>
    <x v="0"/>
    <n v="1275"/>
    <x v="1109"/>
    <x v="554"/>
    <n v="1849"/>
    <n v="1849"/>
    <n v="579"/>
    <n v="1270"/>
    <n v="479"/>
    <n v="1370"/>
    <n v="1184"/>
    <n v="186"/>
    <n v="0.48399999999999999"/>
    <n v="0.998"/>
    <n v="0.42899999999999999"/>
    <n v="0.90700000000000003"/>
    <n v="1.0529999999999999"/>
    <n v="0.99399999999999999"/>
    <n v="0.86099999999999999"/>
    <n v="0.32700000000000001"/>
    <n v="0.71099999999999997"/>
    <n v="205.072"/>
    <s v="Scale-up"/>
    <n v="1.103"/>
    <n v="0.78800000000000003"/>
    <n v="0.997"/>
    <n v="0.94"/>
    <n v="0.97899999999999998"/>
    <d v="2025-06-16T21:39:23"/>
    <s v="PJR_CODEHAUS"/>
  </r>
  <r>
    <x v="554"/>
    <x v="1"/>
    <n v="99"/>
    <x v="1110"/>
    <x v="554"/>
    <s v=" "/>
    <s v=" "/>
    <n v="11"/>
    <n v="82"/>
    <n v="15"/>
    <s v="N/A"/>
    <n v="70"/>
    <n v="7"/>
    <n v="0.13600000000000001"/>
    <n v="0.93700000000000006"/>
    <n v="0.218"/>
    <n v="0.68700000000000006"/>
    <n v="0.85499999999999998"/>
    <n v="0.875"/>
    <n v="0.80400000000000005"/>
    <n v="0.127"/>
    <n v="0.79700000000000004"/>
    <n v="270.74200000000002"/>
    <s v="Scale-up"/>
    <n v="1.456"/>
    <n v="0.93400000000000005"/>
    <n v="0.98199999999999998"/>
    <n v="0.92500000000000004"/>
    <n v="0.94399999999999995"/>
    <d v="2025-06-16T21:39:27"/>
    <s v="PJR_CODEHAUS"/>
  </r>
  <r>
    <x v="555"/>
    <x v="0"/>
    <n v="2917"/>
    <x v="1111"/>
    <x v="555"/>
    <n v="344"/>
    <n v="344"/>
    <n v="104"/>
    <n v="240"/>
    <n v="54"/>
    <n v="290"/>
    <n v="221"/>
    <n v="69"/>
    <n v="9.7000000000000003E-2"/>
    <n v="0.112"/>
    <n v="0.02"/>
    <n v="0.58099999999999996"/>
    <n v="0.189"/>
    <n v="0.13700000000000001"/>
    <n v="3.0739999999999998"/>
    <n v="0.46400000000000002"/>
    <n v="0.90400000000000003"/>
    <n v="118.761"/>
    <s v="Catch-up"/>
    <n v="1.7210000000000001"/>
    <n v="0.441"/>
    <n v="0.38100000000000001"/>
    <n v="0.39500000000000002"/>
    <n v="0.871"/>
    <d v="2025-06-16T21:39:46"/>
    <s v="PJR_CODEHAUS"/>
  </r>
  <r>
    <x v="555"/>
    <x v="1"/>
    <n v="0"/>
    <x v="1112"/>
    <x v="555"/>
    <s v=" "/>
    <s v=" "/>
    <n v="1"/>
    <n v="3"/>
    <n v="1"/>
    <s v="N/A"/>
    <n v="1"/>
    <n v="1"/>
    <s v="NaN"/>
    <n v="1.5"/>
    <s v="NaN"/>
    <s v="NaN"/>
    <n v="0"/>
    <n v="1"/>
    <s v="NaN"/>
    <s v="NaN"/>
    <s v="NaN"/>
    <s v="NaN"/>
    <s v="Catch-up"/>
    <s v="NaN"/>
    <s v="NaN"/>
    <n v="0.75"/>
    <s v="NaN"/>
    <s v="NaN"/>
    <d v="2025-06-16T21:39:46"/>
    <s v="PJR_CODEHAUS"/>
  </r>
  <r>
    <x v="556"/>
    <x v="0"/>
    <n v="694"/>
    <x v="1113"/>
    <x v="556"/>
    <n v="38"/>
    <n v="38"/>
    <n v="18"/>
    <n v="20"/>
    <n v="1"/>
    <n v="37"/>
    <n v="11"/>
    <n v="26"/>
    <n v="2.1999999999999999E-2"/>
    <n v="0.03"/>
    <n v="0"/>
    <n v="1.6E-2"/>
    <n v="5.1999999999999998E-2"/>
    <n v="4.9000000000000002E-2"/>
    <n v="0.308"/>
    <n v="0.42299999999999999"/>
    <n v="1"/>
    <n v="1625"/>
    <s v="Scale-up"/>
    <n v="62.5"/>
    <n v="0.878"/>
    <n v="0.89100000000000001"/>
    <n v="0"/>
    <n v="0.82099999999999995"/>
    <d v="2025-06-16T21:40:03"/>
    <s v="PJR_CODEHAUS"/>
  </r>
  <r>
    <x v="556"/>
    <x v="1"/>
    <n v="0"/>
    <x v="1114"/>
    <x v="556"/>
    <s v=" "/>
    <s v=" "/>
    <n v="1"/>
    <n v="1"/>
    <n v="1"/>
    <s v="N/A"/>
    <n v="1"/>
    <n v="0"/>
    <s v="NaN"/>
    <s v="NaN"/>
    <s v="NaN"/>
    <s v="NaN"/>
    <n v="0"/>
    <s v="NaN"/>
    <s v="NaN"/>
    <s v="NaN"/>
    <s v="NaN"/>
    <s v="NaN"/>
    <s v="Scale-up"/>
    <s v="NaN"/>
    <s v="NaN"/>
    <s v="NaN"/>
    <s v="NaN"/>
    <s v="NaN"/>
    <d v="2025-06-16T21:40:03"/>
    <s v="PJR_CODEHAUS"/>
  </r>
  <r>
    <x v="557"/>
    <x v="0"/>
    <n v="3051"/>
    <x v="1115"/>
    <x v="557"/>
    <n v="411"/>
    <n v="411"/>
    <n v="57"/>
    <n v="354"/>
    <n v="84"/>
    <n v="327"/>
    <n v="198"/>
    <n v="129"/>
    <n v="1.7000000000000001E-2"/>
    <n v="0.13300000000000001"/>
    <n v="3.5000000000000003E-2"/>
    <n v="8.5000000000000006E-2"/>
    <n v="0.115"/>
    <n v="0.11600000000000001"/>
    <n v="0.73899999999999999"/>
    <n v="0.113"/>
    <n v="0.76700000000000002"/>
    <n v="1517.6469999999999"/>
    <s v="Scale-up"/>
    <n v="11.765000000000001"/>
    <n v="0.97799999999999998"/>
    <n v="0.97099999999999997"/>
    <n v="0.92700000000000005"/>
    <n v="0.95099999999999996"/>
    <d v="2025-06-16T21:40:26"/>
    <s v="PJR_CODEHAUS"/>
  </r>
  <r>
    <x v="557"/>
    <x v="1"/>
    <n v="68"/>
    <x v="1116"/>
    <x v="557"/>
    <s v=" "/>
    <s v=" "/>
    <n v="1"/>
    <n v="8"/>
    <n v="1"/>
    <s v="N/A"/>
    <n v="1"/>
    <n v="6"/>
    <s v="NaN"/>
    <n v="8.4000000000000005E-2"/>
    <s v="NaN"/>
    <s v="NaN"/>
    <n v="0"/>
    <n v="8.2000000000000003E-2"/>
    <s v="NaN"/>
    <s v="NaN"/>
    <s v="NaN"/>
    <s v="NaN"/>
    <s v="Scale-up"/>
    <s v="NaN"/>
    <s v="NaN"/>
    <n v="0.95399999999999996"/>
    <s v="NaN"/>
    <s v="NaN"/>
    <d v="2025-06-16T21:40:26"/>
    <s v="PJR_CODEHAUS"/>
  </r>
  <r>
    <x v="558"/>
    <x v="0"/>
    <n v="2466"/>
    <x v="1117"/>
    <x v="558"/>
    <n v="719"/>
    <n v="719"/>
    <n v="221"/>
    <n v="498"/>
    <n v="104"/>
    <n v="615"/>
    <n v="532"/>
    <n v="83"/>
    <n v="0.112"/>
    <n v="0.26300000000000001"/>
    <n v="5.5E-2"/>
    <n v="0.28299999999999997"/>
    <n v="0.32"/>
    <n v="0.313"/>
    <n v="0.88400000000000001"/>
    <n v="0.29899999999999999"/>
    <n v="0.85299999999999998"/>
    <n v="293.286"/>
    <s v="Scale-up"/>
    <n v="3.5339999999999998"/>
    <n v="0.99"/>
    <n v="0.97899999999999998"/>
    <n v="0.93899999999999995"/>
    <n v="0.98499999999999999"/>
    <d v="2025-06-16T21:40:49"/>
    <s v="PJR_HIBERNATE"/>
  </r>
  <r>
    <x v="558"/>
    <x v="1"/>
    <n v="100"/>
    <x v="1118"/>
    <x v="558"/>
    <s v=" "/>
    <s v=" "/>
    <n v="13"/>
    <n v="8"/>
    <n v="2"/>
    <s v="N/A"/>
    <n v="9"/>
    <n v="11"/>
    <n v="0.125"/>
    <n v="6.8000000000000005E-2"/>
    <n v="3.6999999999999998E-2"/>
    <n v="5.8999999999999997E-2"/>
    <n v="0.156"/>
    <n v="0.17899999999999999"/>
    <n v="0.378"/>
    <n v="0.64800000000000002"/>
    <n v="0.80800000000000005"/>
    <n v="1406.78"/>
    <s v="Scale-up"/>
    <n v="16.949000000000002"/>
    <n v="0.83899999999999997"/>
    <n v="0.81899999999999995"/>
    <n v="1"/>
    <n v="0.86399999999999999"/>
    <d v="2025-06-16T21:40:53"/>
    <s v="PJR_HIBERNATE"/>
  </r>
  <r>
    <x v="559"/>
    <x v="0"/>
    <n v="2940"/>
    <x v="1119"/>
    <x v="559"/>
    <n v="1392"/>
    <n v="1392"/>
    <n v="503"/>
    <n v="889"/>
    <n v="159"/>
    <n v="1233"/>
    <n v="998"/>
    <n v="235"/>
    <n v="0.19600000000000001"/>
    <n v="0.376"/>
    <n v="7.0000000000000007E-2"/>
    <n v="0.42499999999999999"/>
    <n v="0.502"/>
    <n v="0.502"/>
    <n v="0.84699999999999998"/>
    <n v="0.34300000000000003"/>
    <n v="0.878"/>
    <n v="552.94100000000003"/>
    <s v="Scale-up"/>
    <n v="2.3530000000000002"/>
    <n v="0.97899999999999998"/>
    <n v="0.97199999999999998"/>
    <n v="0.97699999999999998"/>
    <n v="0.96599999999999997"/>
    <d v="2025-06-16T21:41:13"/>
    <s v="PJR_HIBERNATE"/>
  </r>
  <r>
    <x v="559"/>
    <x v="1"/>
    <n v="100"/>
    <x v="1120"/>
    <x v="559"/>
    <s v=" "/>
    <s v=" "/>
    <n v="32"/>
    <n v="35"/>
    <n v="8"/>
    <s v="N/A"/>
    <n v="48"/>
    <n v="10"/>
    <n v="0.34599999999999997"/>
    <n v="0.35199999999999998"/>
    <n v="0.151"/>
    <n v="0.504"/>
    <s v="0.5469999999999999"/>
    <n v="0.60499999999999998"/>
    <n v="0.92100000000000004"/>
    <n v="0.496"/>
    <n v="0.78400000000000003"/>
    <n v="466.27"/>
    <s v="Scale-up"/>
    <n v="1.984"/>
    <n v="0.90100000000000002"/>
    <n v="0.97299999999999998"/>
    <n v="0.875"/>
    <n v="0.79500000000000004"/>
    <d v="2025-06-16T21:41:18"/>
    <s v="PJR_HIBERNATE"/>
  </r>
  <r>
    <x v="560"/>
    <x v="0"/>
    <n v="3524"/>
    <x v="1121"/>
    <x v="560"/>
    <n v="8345"/>
    <n v="8345"/>
    <n v="1281"/>
    <n v="7064"/>
    <n v="2423"/>
    <n v="5922"/>
    <n v="3221"/>
    <n v="2701"/>
    <n v="0.372"/>
    <n v="2.0720000000000001"/>
    <n v="0.58099999999999996"/>
    <n v="0.89700000000000002"/>
    <n v="1.863"/>
    <n v="1.8979999999999999"/>
    <n v="0.48099999999999998"/>
    <n v="0.152"/>
    <n v="0.76200000000000001"/>
    <n v="3011.1480000000001"/>
    <s v="Scale-up"/>
    <n v="1.115"/>
    <n v="0.97099999999999997"/>
    <n v="0.997"/>
    <n v="0.97199999999999998"/>
    <n v="0.95"/>
    <d v="2025-06-16T21:41:42"/>
    <s v="PJR_HIBERNATE"/>
  </r>
  <r>
    <x v="560"/>
    <x v="1"/>
    <n v="98"/>
    <x v="1122"/>
    <x v="560"/>
    <s v=" "/>
    <s v=" "/>
    <n v="50"/>
    <n v="238"/>
    <n v="509"/>
    <s v="N/A"/>
    <n v="222"/>
    <n v="-444"/>
    <n v="0.48699999999999999"/>
    <n v="2.3359999999999999"/>
    <n v="5.258"/>
    <n v="2.331"/>
    <n v="-2.4350000000000001"/>
    <n v="-2.9129999999999998"/>
    <n v="-0.95699999999999996"/>
    <n v="0.17299999999999999"/>
    <n v="-0.86299999999999999"/>
    <n v="1158.73"/>
    <s v="Scale-up"/>
    <n v="0.42899999999999999"/>
    <n v="0.97399999999999998"/>
    <n v="0.99"/>
    <n v="0.79800000000000004"/>
    <n v="0.95299999999999996"/>
    <d v="2025-06-16T21:41:47"/>
    <s v="PJR_HIBERNATE"/>
  </r>
  <r>
    <x v="561"/>
    <x v="0"/>
    <n v="3493"/>
    <x v="1123"/>
    <x v="561"/>
    <n v="1132"/>
    <n v="1132"/>
    <n v="204"/>
    <n v="928"/>
    <n v="273"/>
    <n v="859"/>
    <n v="491"/>
    <n v="368"/>
    <n v="0.105"/>
    <n v="0.38500000000000001"/>
    <n v="0.16"/>
    <n v="0.39"/>
    <n v="0.33"/>
    <n v="0.375"/>
    <n v="1.1819999999999999"/>
    <n v="0.214"/>
    <n v="0.67300000000000004"/>
    <n v="943.59"/>
    <s v="Catch-up"/>
    <n v="2.5640000000000001"/>
    <n v="0.84599999999999997"/>
    <n v="0.78900000000000003"/>
    <n v="0.80800000000000005"/>
    <n v="0.81299999999999994"/>
    <d v="2025-06-16T21:42:06"/>
    <s v="PJR_HIBERNATE"/>
  </r>
  <r>
    <x v="561"/>
    <x v="1"/>
    <n v="0"/>
    <x v="1124"/>
    <x v="561"/>
    <s v=" "/>
    <s v=" "/>
    <n v="1"/>
    <n v="1"/>
    <n v="1"/>
    <s v="N/A"/>
    <n v="1"/>
    <n v="0"/>
    <s v="NaN"/>
    <s v="NaN"/>
    <s v="NaN"/>
    <s v="NaN"/>
    <n v="0"/>
    <s v="NaN"/>
    <s v="NaN"/>
    <s v="NaN"/>
    <s v="NaN"/>
    <s v="NaN"/>
    <s v="Catch-up"/>
    <s v="NaN"/>
    <s v="NaN"/>
    <s v="NaN"/>
    <s v="NaN"/>
    <s v="NaN"/>
    <d v="2025-06-16T21:42:06"/>
    <s v="PJR_HIBERNATE"/>
  </r>
  <r>
    <x v="562"/>
    <x v="0"/>
    <n v="1293"/>
    <x v="1125"/>
    <x v="562"/>
    <n v="740"/>
    <n v="740"/>
    <n v="80"/>
    <n v="660"/>
    <n v="479"/>
    <n v="261"/>
    <n v="199"/>
    <n v="62"/>
    <n v="0.10299999999999999"/>
    <n v="0.95499999999999996"/>
    <n v="0.72499999999999998"/>
    <n v="0.48299999999999998"/>
    <n v="0.33300000000000002"/>
    <n v="0.307"/>
    <n v="1.45"/>
    <n v="9.7000000000000003E-2"/>
    <n v="0.315"/>
    <n v="128.364"/>
    <s v="Catch-up"/>
    <n v="2.0699999999999998"/>
    <n v="0.78700000000000003"/>
    <n v="0.83199999999999996"/>
    <n v="0.83399999999999996"/>
    <n v="0.92300000000000004"/>
    <d v="2025-06-16T21:42:25"/>
    <s v="PJR_HIBERNATE"/>
  </r>
  <r>
    <x v="562"/>
    <x v="1"/>
    <n v="78"/>
    <x v="1126"/>
    <x v="562"/>
    <s v=" "/>
    <s v=" "/>
    <n v="1"/>
    <n v="3"/>
    <n v="4"/>
    <s v="N/A"/>
    <n v="1"/>
    <n v="-1"/>
    <s v="NaN"/>
    <n v="0.02"/>
    <n v="3.2000000000000001E-2"/>
    <s v="NaN"/>
    <n v="-1.2E-2"/>
    <n v="0"/>
    <s v="NaN"/>
    <s v="NaN"/>
    <s v="NaN"/>
    <s v="NaN"/>
    <s v="Catch-up"/>
    <s v="NaN"/>
    <s v="NaN"/>
    <n v="0.80700000000000005"/>
    <n v="0.92500000000000004"/>
    <s v="NaN"/>
    <d v="2025-06-16T21:42:25"/>
    <s v="PJR_HIBERNATE"/>
  </r>
  <r>
    <x v="563"/>
    <x v="0"/>
    <n v="1495"/>
    <x v="1127"/>
    <x v="563"/>
    <n v="336"/>
    <n v="336"/>
    <n v="58"/>
    <n v="278"/>
    <n v="119"/>
    <n v="217"/>
    <n v="217"/>
    <n v="0"/>
    <n v="4.3999999999999997E-2"/>
    <n v="0.20499999999999999"/>
    <n v="8.5000000000000006E-2"/>
    <n v="0.16"/>
    <n v="0.16400000000000001"/>
    <n v="0.156"/>
    <n v="0.97599999999999998"/>
    <n v="0.17699999999999999"/>
    <n v="0.65900000000000003"/>
    <n v="0"/>
    <s v="Start-up"/>
    <n v="6.25"/>
    <n v="0.78500000000000003"/>
    <n v="0.89700000000000002"/>
    <n v="0.96"/>
    <n v="0.85499999999999998"/>
    <d v="2025-06-16T21:42:45"/>
    <s v="PJR_HIBERNATE"/>
  </r>
  <r>
    <x v="563"/>
    <x v="1"/>
    <n v="97"/>
    <x v="1128"/>
    <x v="563"/>
    <s v=" "/>
    <s v=" "/>
    <n v="1"/>
    <n v="7"/>
    <n v="4"/>
    <s v="N/A"/>
    <n v="8"/>
    <n v="-6"/>
    <s v="NaN"/>
    <n v="0.14699999999999999"/>
    <n v="4.1000000000000002E-2"/>
    <n v="0.20100000000000001"/>
    <s v="0.10599999999999998"/>
    <n v="1.6E-2"/>
    <s v="NaN"/>
    <s v="NaN"/>
    <s v="NaN"/>
    <s v="NaN"/>
    <s v="Start-up"/>
    <n v="4.9749999999999996"/>
    <s v="NaN"/>
    <n v="0.96299999999999997"/>
    <n v="0.89100000000000001"/>
    <n v="0.79900000000000004"/>
    <d v="2025-06-16T21:42:45"/>
    <s v="PJR_HIBERNATE"/>
  </r>
  <r>
    <x v="16"/>
    <x v="0"/>
    <n v="1734"/>
    <x v="1129"/>
    <x v="564"/>
    <n v="303"/>
    <n v="303"/>
    <n v="88"/>
    <n v="215"/>
    <n v="40"/>
    <n v="263"/>
    <n v="215"/>
    <n v="48"/>
    <n v="4.8000000000000001E-2"/>
    <n v="0.10100000000000001"/>
    <n v="2.4E-2"/>
    <n v="0.09"/>
    <n v="0.125"/>
    <n v="0.13400000000000001"/>
    <n v="0.72"/>
    <n v="0.32200000000000001"/>
    <n v="0.83899999999999997"/>
    <n v="533.33299999999997"/>
    <s v="Scale-up"/>
    <n v="11.111000000000001"/>
    <n v="0.92"/>
    <n v="0.83199999999999996"/>
    <n v="0.54800000000000004"/>
    <n v="0.754"/>
    <d v="2025-06-16T21:43:04"/>
    <s v="PJR_HIBERNATE"/>
  </r>
  <r>
    <x v="16"/>
    <x v="1"/>
    <n v="88"/>
    <x v="1130"/>
    <x v="564"/>
    <s v=" "/>
    <s v=" "/>
    <n v="2"/>
    <n v="3"/>
    <n v="1"/>
    <s v="N/A"/>
    <n v="1"/>
    <n v="3"/>
    <n v="0.05"/>
    <n v="2.1000000000000001E-2"/>
    <s v="NaN"/>
    <s v="NaN"/>
    <n v="7.0999999999999994E-2"/>
    <n v="3.5000000000000003E-2"/>
    <s v="NaN"/>
    <s v="NaN"/>
    <s v="NaN"/>
    <s v="NaN"/>
    <s v="Scale-up"/>
    <s v="NaN"/>
    <n v="1"/>
    <n v="0.91500000000000004"/>
    <s v="NaN"/>
    <s v="NaN"/>
    <d v="2025-06-16T21:43:04"/>
    <s v="PJR_HIBERNATE"/>
  </r>
  <r>
    <x v="564"/>
    <x v="0"/>
    <n v="1645"/>
    <x v="1131"/>
    <x v="565"/>
    <n v="580"/>
    <n v="580"/>
    <n v="102"/>
    <n v="478"/>
    <n v="191"/>
    <n v="389"/>
    <n v="389"/>
    <n v="1"/>
    <n v="9.2999999999999999E-2"/>
    <n v="0.42099999999999999"/>
    <n v="0.16"/>
    <n v="0.35699999999999998"/>
    <n v="0.35399999999999998"/>
    <n v="0.32800000000000001"/>
    <n v="1.008"/>
    <n v="0.18099999999999999"/>
    <n v="0.68899999999999995"/>
    <n v="2.8010000000000002"/>
    <s v="Plan-up"/>
    <n v="2.8010000000000002"/>
    <n v="0.91400000000000003"/>
    <n v="0.90200000000000002"/>
    <n v="0.90400000000000003"/>
    <n v="0.90300000000000002"/>
    <d v="2025-06-16T21:43:24"/>
    <s v="PJR_HIBERNATE"/>
  </r>
  <r>
    <x v="564"/>
    <x v="1"/>
    <n v="65"/>
    <x v="1132"/>
    <x v="565"/>
    <s v=" "/>
    <s v=" "/>
    <n v="1"/>
    <n v="1"/>
    <n v="4"/>
    <s v="N/A"/>
    <n v="2"/>
    <n v="-6"/>
    <s v="NaN"/>
    <s v="NaN"/>
    <n v="5.8000000000000003E-2"/>
    <n v="4.2999999999999997E-2"/>
    <n v="0"/>
    <n v="-6.2E-2"/>
    <s v="NaN"/>
    <s v="NaN"/>
    <s v="NaN"/>
    <s v="NaN"/>
    <s v="Plan-up"/>
    <n v="23.256"/>
    <s v="NaN"/>
    <s v="NaN"/>
    <n v="0.875"/>
    <n v="1"/>
    <d v="2025-06-16T21:43:24"/>
    <s v="PJR_HIBERNATE"/>
  </r>
  <r>
    <x v="565"/>
    <x v="0"/>
    <n v="1146"/>
    <x v="1133"/>
    <x v="566"/>
    <n v="94"/>
    <n v="94"/>
    <n v="27"/>
    <n v="67"/>
    <n v="14"/>
    <n v="80"/>
    <n v="45"/>
    <n v="35"/>
    <n v="2.1000000000000001E-2"/>
    <n v="3.7999999999999999E-2"/>
    <n v="0.01"/>
    <n v="2.5000000000000001E-2"/>
    <n v="4.9000000000000002E-2"/>
    <n v="4.8000000000000001E-2"/>
    <n v="0.51"/>
    <n v="0.35599999999999998"/>
    <n v="0.83099999999999996"/>
    <n v="1400"/>
    <s v="Scale-up"/>
    <n v="40"/>
    <n v="0.41699999999999998"/>
    <n v="0.40899999999999997"/>
    <n v="0.23699999999999999"/>
    <n v="0.22900000000000001"/>
    <d v="2025-06-16T21:43:44"/>
    <s v="PJR_HIBERNATE"/>
  </r>
  <r>
    <x v="565"/>
    <x v="1"/>
    <n v="90"/>
    <x v="1134"/>
    <x v="566"/>
    <s v=" "/>
    <s v=" "/>
    <n v="22"/>
    <n v="56"/>
    <n v="13"/>
    <s v="N/A"/>
    <n v="42"/>
    <n v="24"/>
    <n v="0.40600000000000003"/>
    <n v="0.99299999999999999"/>
    <n v="0.27400000000000002"/>
    <n v="0.61399999999999999"/>
    <n v="1.125"/>
    <n v="1.0920000000000001"/>
    <n v="0.54600000000000004"/>
    <n v="0.28999999999999998"/>
    <n v="0.80400000000000005"/>
    <n v="57.003"/>
    <s v="Scale-up"/>
    <n v="1.629"/>
    <n v="0.82499999999999996"/>
    <n v="0.85799999999999998"/>
    <n v="0.65900000000000003"/>
    <n v="0.76800000000000002"/>
    <d v="2025-06-16T21:43:48"/>
    <s v="PJR_HIBERNATE"/>
  </r>
  <r>
    <x v="566"/>
    <x v="0"/>
    <n v="1451"/>
    <x v="1135"/>
    <x v="567"/>
    <n v="91"/>
    <n v="91"/>
    <n v="21"/>
    <n v="70"/>
    <n v="14"/>
    <n v="77"/>
    <n v="77"/>
    <n v="0"/>
    <n v="1.0999999999999999E-2"/>
    <n v="4.7E-2"/>
    <n v="8.9999999999999993E-3"/>
    <n v="4.4999999999999998E-2"/>
    <n v="4.9000000000000002E-2"/>
    <n v="4.7E-2"/>
    <n v="0.91800000000000004"/>
    <n v="0.19"/>
    <n v="0.84499999999999997"/>
    <n v="0"/>
    <s v="Start-up"/>
    <n v="22.222000000000001"/>
    <n v="0.75800000000000001"/>
    <n v="0.91400000000000003"/>
    <n v="0.86799999999999999"/>
    <n v="0.91500000000000004"/>
    <d v="2025-06-16T21:44:07"/>
    <s v="PJR_HIBERNATE"/>
  </r>
  <r>
    <x v="566"/>
    <x v="1"/>
    <n v="79"/>
    <x v="1136"/>
    <x v="567"/>
    <s v=" "/>
    <s v=" "/>
    <n v="3"/>
    <n v="7"/>
    <n v="3"/>
    <s v="N/A"/>
    <n v="14"/>
    <n v="-6"/>
    <n v="2.3E-2"/>
    <n v="4.5999999999999999E-2"/>
    <n v="0.02"/>
    <n v="9.1999999999999998E-2"/>
    <n v="4.9000000000000002E-2"/>
    <n v="3.5999999999999997E-2"/>
    <n v="1.8779999999999999"/>
    <n v="0.33300000000000002"/>
    <n v="0.71"/>
    <n v="0"/>
    <s v="Plan-up"/>
    <n v="10.87"/>
    <n v="0.75"/>
    <n v="0.64700000000000002"/>
    <n v="0.76"/>
    <n v="0.76"/>
    <d v="2025-06-16T21:44:12"/>
    <s v="PJR_HIBERNATE"/>
  </r>
  <r>
    <x v="567"/>
    <x v="0"/>
    <n v="992"/>
    <x v="1137"/>
    <x v="568"/>
    <n v="379"/>
    <n v="379"/>
    <n v="204"/>
    <n v="175"/>
    <n v="12"/>
    <n v="367"/>
    <n v="239"/>
    <n v="128"/>
    <n v="0.16"/>
    <n v="0.16900000000000001"/>
    <n v="1.2E-2"/>
    <n v="0.221"/>
    <n v="0.317"/>
    <n v="0.314"/>
    <n v="0.69699999999999995"/>
    <n v="0.48599999999999999"/>
    <n v="0.96399999999999997"/>
    <n v="579.18600000000004"/>
    <s v="Scale-up"/>
    <n v="4.5250000000000004"/>
    <n v="0.97"/>
    <n v="0.97"/>
    <n v="0.95"/>
    <n v="0.98799999999999999"/>
    <d v="2025-06-16T21:44:31"/>
    <s v="PJR_HIBERNATE"/>
  </r>
  <r>
    <x v="567"/>
    <x v="1"/>
    <n v="98"/>
    <x v="1138"/>
    <x v="568"/>
    <s v=" "/>
    <s v=" "/>
    <n v="50"/>
    <n v="26"/>
    <n v="3"/>
    <s v="N/A"/>
    <n v="37"/>
    <n v="35"/>
    <n v="0.82199999999999995"/>
    <n v="0.22800000000000001"/>
    <n v="2.5999999999999999E-2"/>
    <n v="0.38800000000000001"/>
    <n v="1.024"/>
    <n v="0.88600000000000001"/>
    <n v="0.379"/>
    <n v="0.78300000000000003"/>
    <n v="0.97499999999999998"/>
    <n v="329.89699999999999"/>
    <s v="Scale-up"/>
    <n v="2.577"/>
    <n v="0.90100000000000002"/>
    <n v="0.87"/>
    <n v="0.998"/>
    <n v="0.92300000000000004"/>
    <d v="2025-06-16T21:44:35"/>
    <s v="PJR_HIBERNATE"/>
  </r>
  <r>
    <x v="568"/>
    <x v="0"/>
    <n v="1194"/>
    <x v="1139"/>
    <x v="569"/>
    <n v="51"/>
    <n v="51"/>
    <n v="12"/>
    <n v="39"/>
    <n v="5"/>
    <n v="46"/>
    <n v="12"/>
    <n v="34"/>
    <n v="8.9999999999999993E-3"/>
    <n v="0.03"/>
    <n v="6.0000000000000001E-3"/>
    <n v="0.03"/>
    <n v="3.3000000000000002E-2"/>
    <n v="3.3000000000000002E-2"/>
    <n v="0.90900000000000003"/>
    <n v="0.23100000000000001"/>
    <n v="0.84599999999999997"/>
    <n v="1133.3330000000001"/>
    <s v="Scale-up"/>
    <n v="33.332999999999998"/>
    <n v="0.58499999999999996"/>
    <n v="0.98199999999999998"/>
    <n v="0.93700000000000006"/>
    <n v="0.84599999999999997"/>
    <d v="2025-06-16T21:44:54"/>
    <s v="PJR_HIBERNATE"/>
  </r>
  <r>
    <x v="568"/>
    <x v="1"/>
    <n v="87"/>
    <x v="1140"/>
    <x v="569"/>
    <s v=" "/>
    <s v=" "/>
    <n v="2"/>
    <n v="1"/>
    <n v="1"/>
    <s v="N/A"/>
    <n v="4"/>
    <n v="0"/>
    <n v="2.9000000000000001E-2"/>
    <s v="NaN"/>
    <s v="NaN"/>
    <n v="2.5999999999999999E-2"/>
    <n v="0"/>
    <n v="3.1E-2"/>
    <s v="NaN"/>
    <s v="NaN"/>
    <s v="NaN"/>
    <s v="NaN"/>
    <s v="Scale-up"/>
    <n v="38.462000000000003"/>
    <n v="1"/>
    <s v="NaN"/>
    <s v="NaN"/>
    <n v="0.66800000000000004"/>
    <d v="2025-06-16T21:44:54"/>
    <s v="PJR_HIBERNATE"/>
  </r>
  <r>
    <x v="569"/>
    <x v="0"/>
    <n v="3054"/>
    <x v="1141"/>
    <x v="570"/>
    <n v="83"/>
    <n v="83"/>
    <n v="20"/>
    <n v="63"/>
    <n v="12"/>
    <n v="71"/>
    <n v="22"/>
    <n v="49"/>
    <n v="1.7000000000000001E-2"/>
    <n v="3.9E-2"/>
    <n v="4.0000000000000001E-3"/>
    <n v="1.6E-2"/>
    <n v="5.1999999999999998E-2"/>
    <n v="3.7999999999999999E-2"/>
    <n v="0.308"/>
    <n v="0.30399999999999999"/>
    <n v="0.92900000000000005"/>
    <n v="3062.5"/>
    <s v="Scale-up"/>
    <n v="62.5"/>
    <n v="0.92400000000000004"/>
    <n v="0.82499999999999996"/>
    <n v="0.60599999999999998"/>
    <n v="0.80900000000000005"/>
    <d v="2025-06-16T21:45:12"/>
    <s v="PJR_HIBERNATE"/>
  </r>
  <r>
    <x v="569"/>
    <x v="1"/>
    <n v="0"/>
    <x v="1142"/>
    <x v="570"/>
    <s v=" "/>
    <s v=" "/>
    <n v="1"/>
    <n v="1"/>
    <n v="1"/>
    <s v="N/A"/>
    <n v="1"/>
    <n v="0"/>
    <s v="NaN"/>
    <s v="NaN"/>
    <s v="NaN"/>
    <s v="NaN"/>
    <n v="0"/>
    <s v="NaN"/>
    <s v="NaN"/>
    <s v="NaN"/>
    <s v="NaN"/>
    <s v="NaN"/>
    <s v="Scale-up"/>
    <s v="NaN"/>
    <s v="NaN"/>
    <s v="NaN"/>
    <s v="NaN"/>
    <s v="NaN"/>
    <d v="2025-06-16T21:45:12"/>
    <s v="PJR_HIBERNATE"/>
  </r>
  <r>
    <x v="570"/>
    <x v="0"/>
    <n v="2066"/>
    <x v="1143"/>
    <x v="571"/>
    <n v="64"/>
    <n v="64"/>
    <n v="33"/>
    <n v="31"/>
    <n v="3"/>
    <n v="61"/>
    <n v="40"/>
    <n v="21"/>
    <n v="0.122"/>
    <n v="1.4E-2"/>
    <n v="1.2E-2"/>
    <n v="6.2E-2"/>
    <n v="0.124"/>
    <n v="2.8000000000000001E-2"/>
    <n v="0.5"/>
    <n v="0.89700000000000002"/>
    <n v="0.91200000000000003"/>
    <n v="338.71"/>
    <s v="Scale-up"/>
    <n v="16.129000000000001"/>
    <n v="0.41799999999999998"/>
    <n v="0.72699999999999998"/>
    <n v="0.97"/>
    <n v="0.52"/>
    <d v="2025-06-16T21:45:29"/>
    <s v="PJR_HIBERNATE"/>
  </r>
  <r>
    <x v="570"/>
    <x v="1"/>
    <n v="99"/>
    <x v="1144"/>
    <x v="571"/>
    <s v=" "/>
    <s v=" "/>
    <n v="1"/>
    <n v="2"/>
    <n v="1"/>
    <s v="N/A"/>
    <n v="1"/>
    <n v="1"/>
    <s v="NaN"/>
    <n v="0.01"/>
    <s v="NaN"/>
    <s v="NaN"/>
    <n v="0"/>
    <n v="0.01"/>
    <s v="NaN"/>
    <s v="NaN"/>
    <s v="NaN"/>
    <s v="NaN"/>
    <s v="Scale-up"/>
    <s v="NaN"/>
    <s v="NaN"/>
    <n v="1"/>
    <s v="NaN"/>
    <s v="NaN"/>
    <d v="2025-06-16T21:45:29"/>
    <s v="PJR_HIBERNATE"/>
  </r>
  <r>
    <x v="571"/>
    <x v="0"/>
    <n v="2151"/>
    <x v="1145"/>
    <x v="572"/>
    <n v="44"/>
    <n v="44"/>
    <n v="13"/>
    <n v="31"/>
    <n v="7"/>
    <n v="37"/>
    <n v="20"/>
    <n v="17"/>
    <n v="5.0000000000000001E-3"/>
    <n v="1.6E-2"/>
    <n v="4.0000000000000001E-3"/>
    <n v="8.0000000000000002E-3"/>
    <n v="1.7000000000000001E-2"/>
    <n v="1.7999999999999999E-2"/>
    <n v="0.47099999999999997"/>
    <n v="0.23799999999999999"/>
    <n v="0.81"/>
    <n v="2125"/>
    <s v="Scale-up"/>
    <n v="125"/>
    <n v="0.95699999999999996"/>
    <n v="0.93500000000000005"/>
    <n v="0.91600000000000004"/>
    <n v="0.92200000000000004"/>
    <d v="2025-06-16T21:45:48"/>
    <s v="PJR_HIBERNATE"/>
  </r>
  <r>
    <x v="571"/>
    <x v="1"/>
    <n v="31"/>
    <x v="1146"/>
    <x v="572"/>
    <s v=" "/>
    <s v=" "/>
    <n v="2"/>
    <n v="3"/>
    <n v="1"/>
    <s v="N/A"/>
    <n v="5"/>
    <n v="-1"/>
    <n v="0.33300000000000002"/>
    <n v="6.5000000000000002E-2"/>
    <s v="NaN"/>
    <n v="0.107"/>
    <n v="0.39800000000000002"/>
    <n v="0.11"/>
    <s v="NaN"/>
    <s v="NaN"/>
    <s v="NaN"/>
    <s v="NaN"/>
    <s v="Scale-up"/>
    <n v="9.3460000000000001"/>
    <n v="1"/>
    <n v="0.78100000000000003"/>
    <s v="NaN"/>
    <n v="0.747"/>
    <d v="2025-06-16T21:45:48"/>
    <s v="PJR_HIBERNATE"/>
  </r>
  <r>
    <x v="572"/>
    <x v="0"/>
    <n v="316"/>
    <x v="1147"/>
    <x v="573"/>
    <n v="31"/>
    <n v="31"/>
    <n v="12"/>
    <n v="19"/>
    <n v="1"/>
    <n v="30"/>
    <n v="17"/>
    <n v="13"/>
    <n v="7.4999999999999997E-2"/>
    <n v="7.1999999999999995E-2"/>
    <n v="0"/>
    <n v="0.115"/>
    <n v="0.14699999999999999"/>
    <n v="0.122"/>
    <n v="0.78200000000000003"/>
    <n v="0.51"/>
    <n v="1"/>
    <n v="113.04300000000001"/>
    <s v="Scale-up"/>
    <n v="8.6959999999999997"/>
    <n v="0.96599999999999997"/>
    <n v="0.86499999999999999"/>
    <n v="0"/>
    <n v="0.93899999999999995"/>
    <d v="2025-06-16T21:46:11"/>
    <s v="PJR_HIBERNATE"/>
  </r>
  <r>
    <x v="572"/>
    <x v="1"/>
    <n v="86"/>
    <x v="1148"/>
    <x v="573"/>
    <s v=" "/>
    <s v=" "/>
    <n v="8"/>
    <n v="8"/>
    <n v="1"/>
    <s v="N/A"/>
    <n v="8"/>
    <n v="6"/>
    <n v="7.1999999999999995E-2"/>
    <n v="8.5999999999999993E-2"/>
    <s v="NaN"/>
    <n v="8.3000000000000004E-2"/>
    <s v="0.15799999999999997"/>
    <n v="0.13300000000000001"/>
    <s v="NaN"/>
    <s v="NaN"/>
    <s v="NaN"/>
    <s v="NaN"/>
    <s v="Scale-up"/>
    <n v="12.048"/>
    <n v="0.89500000000000002"/>
    <n v="0.57699999999999996"/>
    <s v="NaN"/>
    <n v="0.83"/>
    <d v="2025-06-16T21:46:11"/>
    <s v="PJR_HIBERNATE"/>
  </r>
  <r>
    <x v="573"/>
    <x v="0"/>
    <n v="1505"/>
    <x v="1149"/>
    <x v="574"/>
    <n v="62"/>
    <n v="62"/>
    <n v="27"/>
    <n v="35"/>
    <n v="3"/>
    <n v="59"/>
    <n v="54"/>
    <n v="5"/>
    <n v="1.4E-2"/>
    <n v="2.3E-2"/>
    <n v="1.4999999999999999E-2"/>
    <n v="3.1E-2"/>
    <n v="2.1999999999999999E-2"/>
    <n v="3.5000000000000003E-2"/>
    <n v="1.409"/>
    <n v="0.378"/>
    <n v="0.59499999999999997"/>
    <n v="161.29"/>
    <s v="Catch-up"/>
    <n v="32.258000000000003"/>
    <n v="0.77400000000000002"/>
    <n v="0.78100000000000003"/>
    <n v="0.91100000000000003"/>
    <n v="0.81"/>
    <d v="2025-06-16T21:46:29"/>
    <s v="PJR_HIBERNATE"/>
  </r>
  <r>
    <x v="573"/>
    <x v="1"/>
    <n v="0"/>
    <x v="1150"/>
    <x v="574"/>
    <s v=" "/>
    <s v=" "/>
    <n v="1"/>
    <n v="1"/>
    <n v="1"/>
    <s v="N/A"/>
    <n v="4"/>
    <n v="-3"/>
    <s v="NaN"/>
    <s v="NaN"/>
    <s v="NaN"/>
    <s v="NaN"/>
    <n v="0"/>
    <s v="NaN"/>
    <s v="NaN"/>
    <s v="NaN"/>
    <s v="NaN"/>
    <s v="NaN"/>
    <s v="Catch-up"/>
    <s v="NaN"/>
    <s v="NaN"/>
    <s v="NaN"/>
    <s v="NaN"/>
    <s v="NaN"/>
    <d v="2025-06-16T21:46:29"/>
    <s v="PJR_HIBERNATE"/>
  </r>
  <r>
    <x v="574"/>
    <x v="0"/>
    <n v="1669"/>
    <x v="1151"/>
    <x v="575"/>
    <n v="1180"/>
    <n v="1180"/>
    <n v="544"/>
    <n v="636"/>
    <n v="116"/>
    <n v="1064"/>
    <n v="901"/>
    <n v="163"/>
    <n v="0.41199999999999998"/>
    <n v="0.48299999999999998"/>
    <n v="0.115"/>
    <n v="0.7"/>
    <n v="0.78"/>
    <n v="0.80200000000000005"/>
    <n v="0.89700000000000002"/>
    <n v="0.46"/>
    <n v="0.872"/>
    <n v="232.857"/>
    <s v="Scale-up"/>
    <n v="1.429"/>
    <n v="0.95299999999999996"/>
    <n v="0.96599999999999997"/>
    <n v="0.96499999999999997"/>
    <n v="0.96799999999999997"/>
    <d v="2025-06-16T21:46:51"/>
    <s v="PJR_JBOSS"/>
  </r>
  <r>
    <x v="574"/>
    <x v="1"/>
    <n v="99"/>
    <x v="1152"/>
    <x v="575"/>
    <s v=" "/>
    <s v=" "/>
    <n v="15"/>
    <n v="28"/>
    <n v="1"/>
    <s v="N/A"/>
    <n v="17"/>
    <n v="24"/>
    <n v="0.223"/>
    <n v="0.26100000000000001"/>
    <s v="NaN"/>
    <n v="0.379"/>
    <n v="0.48399999999999999"/>
    <n v="0.432"/>
    <s v="NaN"/>
    <s v="NaN"/>
    <s v="NaN"/>
    <s v="NaN"/>
    <s v="Scale-up"/>
    <n v="2.6389999999999998"/>
    <n v="0.93799999999999994"/>
    <n v="0.97"/>
    <s v="NaN"/>
    <n v="0.63800000000000001"/>
    <d v="2025-06-16T21:46:51"/>
    <s v="PJR_JBOSS"/>
  </r>
  <r>
    <x v="575"/>
    <x v="0"/>
    <n v="3976"/>
    <x v="1153"/>
    <x v="576"/>
    <n v="14055"/>
    <n v="14055"/>
    <n v="4529"/>
    <n v="9526"/>
    <n v="2576"/>
    <n v="11479"/>
    <n v="10255"/>
    <n v="1224"/>
    <n v="1.657"/>
    <n v="3.7669999999999999"/>
    <n v="0.96199999999999997"/>
    <n v="4.13"/>
    <n v="4.4619999999999997"/>
    <n v="4.524"/>
    <n v="0.92600000000000005"/>
    <n v="0.30499999999999999"/>
    <n v="0.82299999999999995"/>
    <n v="296.36799999999999"/>
    <s v="Scale-up"/>
    <n v="0.24199999999999999"/>
    <n v="0.96899999999999997"/>
    <n v="0.96899999999999997"/>
    <n v="0.97099999999999997"/>
    <n v="0.97699999999999998"/>
    <d v="2025-06-16T21:47:19"/>
    <s v="PJR_JBOSS"/>
  </r>
  <r>
    <x v="575"/>
    <x v="1"/>
    <n v="99"/>
    <x v="1154"/>
    <x v="576"/>
    <s v=" "/>
    <s v=" "/>
    <n v="231"/>
    <n v="337"/>
    <n v="116"/>
    <s v="N/A"/>
    <n v="420"/>
    <n v="31"/>
    <n v="2.6429999999999998"/>
    <n v="4.1230000000000002"/>
    <n v="1.2929999999999999"/>
    <n v="5.2430000000000003"/>
    <n v="5.4729999999999999"/>
    <n v="5.5069999999999997"/>
    <n v="0.95799999999999996"/>
    <n v="0.39100000000000001"/>
    <n v="0.80900000000000005"/>
    <n v="233.45400000000001"/>
    <s v="Scale-up"/>
    <n v="0.191"/>
    <n v="0.99199999999999999"/>
    <n v="0.97499999999999998"/>
    <n v="0.98199999999999998"/>
    <n v="0.97699999999999998"/>
    <d v="2025-06-16T21:47:24"/>
    <s v="PJR_JBOSS"/>
  </r>
  <r>
    <x v="576"/>
    <x v="0"/>
    <n v="3725"/>
    <x v="1155"/>
    <x v="577"/>
    <n v="3742"/>
    <n v="3742"/>
    <n v="1770"/>
    <n v="1972"/>
    <n v="429"/>
    <n v="3313"/>
    <n v="2836"/>
    <n v="477"/>
    <n v="0.83"/>
    <n v="0.96199999999999997"/>
    <n v="0.26100000000000001"/>
    <n v="1.365"/>
    <n v="1.5309999999999999"/>
    <n v="1.5549999999999999"/>
    <n v="0.89200000000000002"/>
    <n v="0.46300000000000002"/>
    <n v="0.85399999999999998"/>
    <n v="349.45100000000002"/>
    <s v="Scale-up"/>
    <n v="0.73299999999999998"/>
    <n v="0.91"/>
    <n v="0.91400000000000003"/>
    <n v="0.95099999999999996"/>
    <n v="0.91300000000000003"/>
    <d v="2025-06-16T21:47:46"/>
    <s v="PJR_JBOSS"/>
  </r>
  <r>
    <x v="576"/>
    <x v="1"/>
    <n v="95"/>
    <x v="1156"/>
    <x v="577"/>
    <s v=" "/>
    <s v=" "/>
    <n v="5"/>
    <n v="8"/>
    <n v="1"/>
    <s v="N/A"/>
    <n v="10"/>
    <n v="2"/>
    <n v="7.2999999999999995E-2"/>
    <n v="6.7000000000000004E-2"/>
    <s v="NaN"/>
    <n v="0.11899999999999999"/>
    <n v="0.14000000000000001"/>
    <n v="0.129"/>
    <s v="NaN"/>
    <s v="NaN"/>
    <s v="NaN"/>
    <s v="NaN"/>
    <s v="Scale-up"/>
    <n v="8.4030000000000005"/>
    <n v="0.88300000000000001"/>
    <n v="0.98199999999999998"/>
    <s v="NaN"/>
    <n v="0.84299999999999997"/>
    <d v="2025-06-16T21:47:46"/>
    <s v="PJR_JBOSS"/>
  </r>
  <r>
    <x v="577"/>
    <x v="0"/>
    <n v="1200"/>
    <x v="1157"/>
    <x v="578"/>
    <n v="1076"/>
    <n v="1076"/>
    <n v="439"/>
    <n v="637"/>
    <n v="292"/>
    <n v="784"/>
    <n v="784"/>
    <n v="0"/>
    <n v="0.40100000000000002"/>
    <n v="0.66100000000000003"/>
    <n v="0.29599999999999999"/>
    <n v="0.76200000000000001"/>
    <n v="0.76600000000000001"/>
    <n v="0.97099999999999997"/>
    <n v="0.995"/>
    <n v="0.378"/>
    <n v="0.72099999999999997"/>
    <n v="0"/>
    <s v="Start-up"/>
    <n v="1.3120000000000001"/>
    <n v="0.93"/>
    <n v="0.93400000000000005"/>
    <n v="0.48599999999999999"/>
    <n v="0.91800000000000004"/>
    <d v="2025-06-16T21:48:07"/>
    <s v="PJR_JBOSS"/>
  </r>
  <r>
    <x v="577"/>
    <x v="1"/>
    <n v="99"/>
    <x v="1158"/>
    <x v="578"/>
    <s v=" "/>
    <s v=" "/>
    <n v="45"/>
    <n v="82"/>
    <n v="226"/>
    <s v="N/A"/>
    <n v="121"/>
    <n v="-219"/>
    <n v="0.42099999999999999"/>
    <n v="0.79"/>
    <n v="1.802"/>
    <n v="1.06"/>
    <n v="-0.59099999999999997"/>
    <n v="-0.49"/>
    <n v="-1.794"/>
    <n v="0.34799999999999998"/>
    <n v="-0.48799999999999999"/>
    <n v="0"/>
    <s v="Start-up"/>
    <n v="0.94299999999999995"/>
    <n v="0.95799999999999996"/>
    <n v="0.84299999999999997"/>
    <n v="0.52700000000000002"/>
    <n v="0.97099999999999997"/>
    <d v="2025-06-16T21:48:11"/>
    <s v="PJR_JBOSS"/>
  </r>
  <r>
    <x v="578"/>
    <x v="0"/>
    <n v="3021"/>
    <x v="1159"/>
    <x v="579"/>
    <n v="102"/>
    <n v="102"/>
    <n v="64"/>
    <n v="38"/>
    <n v="6"/>
    <n v="96"/>
    <n v="43"/>
    <n v="53"/>
    <n v="1.6E-2"/>
    <n v="0.01"/>
    <n v="1E-3"/>
    <n v="5.6000000000000001E-2"/>
    <n v="2.5000000000000001E-2"/>
    <n v="2.5000000000000001E-2"/>
    <n v="2.2400000000000002"/>
    <n v="0.61499999999999999"/>
    <n v="0.96199999999999997"/>
    <n v="946.42899999999997"/>
    <s v="Catch-up"/>
    <n v="17.856999999999999"/>
    <n v="0.504"/>
    <n v="0.70799999999999996"/>
    <n v="0.91900000000000004"/>
    <n v="0.91200000000000003"/>
    <d v="2025-06-16T21:48:30"/>
    <s v="PJR_JBOSS"/>
  </r>
  <r>
    <x v="578"/>
    <x v="1"/>
    <n v="35"/>
    <x v="1160"/>
    <x v="579"/>
    <s v=" "/>
    <s v=" "/>
    <n v="1"/>
    <n v="1"/>
    <n v="2"/>
    <s v="N/A"/>
    <n v="1"/>
    <n v="0"/>
    <s v="NaN"/>
    <s v="NaN"/>
    <n v="2.8000000000000001E-2"/>
    <s v="NaN"/>
    <n v="0"/>
    <n v="1.4E-2"/>
    <s v="NaN"/>
    <s v="NaN"/>
    <s v="NaN"/>
    <s v="NaN"/>
    <s v="Catch-up"/>
    <s v="NaN"/>
    <s v="NaN"/>
    <s v="NaN"/>
    <n v="1"/>
    <s v="NaN"/>
    <d v="2025-06-16T21:48:30"/>
    <s v="PJR_JBOSS"/>
  </r>
  <r>
    <x v="579"/>
    <x v="0"/>
    <n v="776"/>
    <x v="1161"/>
    <x v="580"/>
    <n v="376"/>
    <n v="376"/>
    <n v="268"/>
    <n v="108"/>
    <n v="34"/>
    <n v="342"/>
    <n v="310"/>
    <n v="32"/>
    <n v="0.36699999999999999"/>
    <n v="0.155"/>
    <n v="7.3999999999999996E-2"/>
    <n v="0.45300000000000001"/>
    <n v="0.44800000000000001"/>
    <n v="0.47199999999999998"/>
    <n v="1.0109999999999999"/>
    <n v="0.70299999999999996"/>
    <n v="0.85799999999999998"/>
    <n v="70.64"/>
    <s v="Catch-up"/>
    <n v="2.2080000000000002"/>
    <n v="0.97799999999999998"/>
    <n v="0.95799999999999996"/>
    <n v="0.97499999999999998"/>
    <n v="0.97799999999999998"/>
    <d v="2025-06-16T21:48:50"/>
    <s v="PJR_JBOSS"/>
  </r>
  <r>
    <x v="579"/>
    <x v="1"/>
    <n v="98"/>
    <x v="1162"/>
    <x v="580"/>
    <s v=" "/>
    <s v=" "/>
    <n v="26"/>
    <n v="12"/>
    <n v="3"/>
    <s v="N/A"/>
    <n v="29"/>
    <n v="5"/>
    <n v="0.308"/>
    <n v="9.9000000000000005E-2"/>
    <n v="0.23100000000000001"/>
    <n v="0.29199999999999998"/>
    <s v="0.17600000000000002"/>
    <n v="0.36899999999999999"/>
    <n v="1.659"/>
    <n v="0.75700000000000001"/>
    <n v="0.432"/>
    <n v="109.589"/>
    <s v="Catch-up"/>
    <n v="3.4249999999999998"/>
    <n v="0.95599999999999996"/>
    <n v="0.95"/>
    <n v="0.92300000000000004"/>
    <n v="0.93500000000000005"/>
    <d v="2025-06-16T21:48:54"/>
    <s v="PJR_JBOSS"/>
  </r>
  <r>
    <x v="580"/>
    <x v="0"/>
    <n v="2074"/>
    <x v="1163"/>
    <x v="581"/>
    <n v="123"/>
    <n v="123"/>
    <n v="82"/>
    <n v="41"/>
    <n v="11"/>
    <n v="112"/>
    <n v="103"/>
    <n v="9"/>
    <n v="5.8000000000000003E-2"/>
    <n v="2.1999999999999999E-2"/>
    <n v="8.0000000000000002E-3"/>
    <n v="6.0999999999999999E-2"/>
    <n v="7.1999999999999995E-2"/>
    <n v="6.7000000000000004E-2"/>
    <n v="0.84699999999999998"/>
    <n v="0.72499999999999998"/>
    <n v="0.9"/>
    <n v="147.541"/>
    <s v="Scale-up"/>
    <n v="16.393000000000001"/>
    <n v="0.94399999999999995"/>
    <n v="0.96399999999999997"/>
    <n v="0.92400000000000004"/>
    <n v="0.94499999999999995"/>
    <d v="2025-06-16T21:49:13"/>
    <s v="PJR_JBOSS"/>
  </r>
  <r>
    <x v="580"/>
    <x v="1"/>
    <n v="99"/>
    <x v="1164"/>
    <x v="581"/>
    <s v=" "/>
    <s v=" "/>
    <n v="1"/>
    <n v="3"/>
    <n v="1"/>
    <s v="N/A"/>
    <n v="7"/>
    <n v="-4"/>
    <s v="NaN"/>
    <n v="3.9E-2"/>
    <s v="NaN"/>
    <n v="0.06"/>
    <n v="0"/>
    <n v="1.9E-2"/>
    <s v="NaN"/>
    <s v="NaN"/>
    <s v="NaN"/>
    <s v="NaN"/>
    <s v="Scale-up"/>
    <n v="16.667000000000002"/>
    <s v="NaN"/>
    <n v="0.96099999999999997"/>
    <s v="NaN"/>
    <n v="0.85499999999999998"/>
    <d v="2025-06-16T21:49:13"/>
    <s v="PJR_JBOSS"/>
  </r>
  <r>
    <x v="581"/>
    <x v="0"/>
    <n v="2471"/>
    <x v="1165"/>
    <x v="582"/>
    <n v="2288"/>
    <n v="2288"/>
    <n v="1055"/>
    <n v="1233"/>
    <n v="428"/>
    <n v="1860"/>
    <n v="1707"/>
    <n v="153"/>
    <n v="0.42399999999999999"/>
    <n v="0.57499999999999996"/>
    <n v="0.19500000000000001"/>
    <n v="0.754"/>
    <n v="0.80400000000000005"/>
    <n v="0.80100000000000005"/>
    <n v="0.93799999999999994"/>
    <n v="0.42399999999999999"/>
    <n v="0.80500000000000005"/>
    <n v="202.91800000000001"/>
    <s v="Scale-up"/>
    <n v="1.3260000000000001"/>
    <n v="0.96799999999999997"/>
    <n v="0.96199999999999997"/>
    <n v="0.95899999999999996"/>
    <n v="0.997"/>
    <d v="2025-06-16T21:49:34"/>
    <s v="PJR_JBOSS"/>
  </r>
  <r>
    <x v="581"/>
    <x v="1"/>
    <n v="99"/>
    <x v="496"/>
    <x v="582"/>
    <s v=" "/>
    <s v=" "/>
    <n v="45"/>
    <n v="31"/>
    <n v="25"/>
    <s v="N/A"/>
    <n v="60"/>
    <n v="-10"/>
    <n v="0.39500000000000002"/>
    <n v="0.32500000000000001"/>
    <n v="0.33400000000000002"/>
    <n v="0.78300000000000003"/>
    <s v="0.38599999999999995"/>
    <n v="0.4"/>
    <n v="2.028"/>
    <n v="0.54900000000000004"/>
    <n v="0.53600000000000003"/>
    <n v="195.40199999999999"/>
    <s v="Catch-up"/>
    <n v="1.2769999999999999"/>
    <n v="0.84099999999999997"/>
    <n v="0.97499999999999998"/>
    <n v="0.91"/>
    <n v="0.96899999999999997"/>
    <d v="2025-06-16T21:49:38"/>
    <s v="PJR_JBOSS"/>
  </r>
  <r>
    <x v="582"/>
    <x v="0"/>
    <n v="278"/>
    <x v="1166"/>
    <x v="583"/>
    <n v="52"/>
    <n v="52"/>
    <n v="52"/>
    <n v="0"/>
    <n v="3"/>
    <n v="49"/>
    <n v="43"/>
    <n v="7"/>
    <n v="0.14499999999999999"/>
    <n v="0"/>
    <n v="9.4E-2"/>
    <n v="0.113"/>
    <n v="5.0999999999999997E-2"/>
    <n v="0.13300000000000001"/>
    <n v="2.2160000000000002"/>
    <n v="1"/>
    <n v="0.35199999999999998"/>
    <n v="61.947000000000003"/>
    <s v="Catch-up"/>
    <n v="8.85"/>
    <n v="0.57999999999999996"/>
    <n v="0"/>
    <n v="0.75"/>
    <n v="0.56699999999999995"/>
    <d v="2025-06-16T21:49:57"/>
    <s v="PJR_JBOSS"/>
  </r>
  <r>
    <x v="582"/>
    <x v="1"/>
    <n v="68"/>
    <x v="1167"/>
    <x v="583"/>
    <s v=" "/>
    <s v=" "/>
    <n v="6"/>
    <n v="1"/>
    <n v="1"/>
    <s v="N/A"/>
    <n v="6"/>
    <n v="-1"/>
    <n v="4.3999999999999997E-2"/>
    <n v="0"/>
    <s v="NaN"/>
    <n v="4.2999999999999997E-2"/>
    <n v="4.3999999999999997E-2"/>
    <n v="4.3999999999999997E-2"/>
    <s v="NaN"/>
    <s v="NaN"/>
    <s v="NaN"/>
    <s v="NaN"/>
    <s v="Catch-up"/>
    <n v="23.256"/>
    <n v="0.69299999999999995"/>
    <n v="0"/>
    <s v="NaN"/>
    <n v="0.68600000000000005"/>
    <d v="2025-06-16T21:49:57"/>
    <s v="PJR_JBOSS"/>
  </r>
  <r>
    <x v="583"/>
    <x v="0"/>
    <n v="1570"/>
    <x v="1168"/>
    <x v="584"/>
    <n v="2991"/>
    <n v="2991"/>
    <n v="1104"/>
    <n v="1887"/>
    <n v="523"/>
    <n v="2468"/>
    <n v="2246"/>
    <n v="222"/>
    <n v="0.66200000000000003"/>
    <n v="1.1080000000000001"/>
    <n v="0.33900000000000002"/>
    <n v="1.3109999999999999"/>
    <n v="1.431"/>
    <n v="1.4079999999999999"/>
    <n v="0.91600000000000004"/>
    <n v="0.374"/>
    <n v="0.80800000000000005"/>
    <n v="169.33600000000001"/>
    <s v="Scale-up"/>
    <n v="0.76300000000000001"/>
    <n v="0.98299999999999998"/>
    <n v="0.93899999999999995"/>
    <n v="0.93600000000000005"/>
    <n v="0.97699999999999998"/>
    <d v="2025-06-16T21:50:19"/>
    <s v="PJR_JBOSS"/>
  </r>
  <r>
    <x v="583"/>
    <x v="1"/>
    <n v="99"/>
    <x v="1169"/>
    <x v="584"/>
    <s v=" "/>
    <s v=" "/>
    <n v="32"/>
    <n v="54"/>
    <n v="14"/>
    <s v="N/A"/>
    <n v="88"/>
    <n v="-17"/>
    <n v="0.39200000000000002"/>
    <n v="0.55100000000000005"/>
    <n v="0.17299999999999999"/>
    <n v="0.73"/>
    <n v="0.77"/>
    <n v="0.70799999999999996"/>
    <n v="0.94799999999999995"/>
    <n v="0.41599999999999998"/>
    <n v="0.81699999999999995"/>
    <n v="304.11"/>
    <s v="Scale-up"/>
    <n v="1.37"/>
    <n v="0.79800000000000004"/>
    <n v="0.78800000000000003"/>
    <n v="0.46400000000000002"/>
    <n v="0.91"/>
    <d v="2025-06-16T21:50:24"/>
    <s v="PJR_JBOSS"/>
  </r>
  <r>
    <x v="584"/>
    <x v="0"/>
    <n v="1686"/>
    <x v="1170"/>
    <x v="585"/>
    <n v="52"/>
    <n v="52"/>
    <n v="45"/>
    <n v="7"/>
    <n v="34"/>
    <n v="18"/>
    <n v="13"/>
    <n v="5"/>
    <n v="2.7E-2"/>
    <n v="4.0000000000000001E-3"/>
    <n v="3.4000000000000002E-2"/>
    <n v="7.0000000000000001E-3"/>
    <n v="-3.0000000000000001E-3"/>
    <n v="5.0000000000000001E-3"/>
    <n v="-2.3330000000000002"/>
    <n v="0.871"/>
    <n v="-9.7000000000000003E-2"/>
    <n v="714.28599999999994"/>
    <s v="Scale-up"/>
    <n v="142.857"/>
    <n v="0.59599999999999997"/>
    <n v="0.68100000000000005"/>
    <n v="0.122"/>
    <n v="0.75700000000000001"/>
    <d v="2025-06-16T21:50:42"/>
    <s v="PJR_JBOSS"/>
  </r>
  <r>
    <x v="584"/>
    <x v="1"/>
    <n v="1"/>
    <x v="1171"/>
    <x v="585"/>
    <s v=" "/>
    <s v=" "/>
    <n v="1"/>
    <n v="1"/>
    <n v="1"/>
    <s v="N/A"/>
    <n v="1"/>
    <n v="-1"/>
    <s v="NaN"/>
    <s v="NaN"/>
    <s v="NaN"/>
    <s v="NaN"/>
    <n v="0"/>
    <n v="-0.5"/>
    <s v="NaN"/>
    <s v="NaN"/>
    <s v="NaN"/>
    <s v="NaN"/>
    <s v="Scale-up"/>
    <s v="NaN"/>
    <s v="NaN"/>
    <s v="NaN"/>
    <s v="NaN"/>
    <s v="NaN"/>
    <d v="2025-06-16T21:50:42"/>
    <s v="PJR_JBOSS"/>
  </r>
  <r>
    <x v="585"/>
    <x v="0"/>
    <n v="2687"/>
    <x v="1172"/>
    <x v="586"/>
    <n v="1713"/>
    <n v="1713"/>
    <n v="759"/>
    <n v="954"/>
    <n v="356"/>
    <n v="1357"/>
    <n v="1078"/>
    <n v="279"/>
    <n v="0.35299999999999998"/>
    <n v="0.49099999999999999"/>
    <n v="0.13900000000000001"/>
    <n v="0.52700000000000002"/>
    <n v="0.70499999999999996"/>
    <n v="0.68200000000000005"/>
    <n v="0.748"/>
    <n v="0.41799999999999998"/>
    <n v="0.83499999999999996"/>
    <n v="529.41200000000003"/>
    <s v="Scale-up"/>
    <n v="1.8979999999999999"/>
    <n v="0.97299999999999998"/>
    <n v="0.97199999999999998"/>
    <n v="0.93899999999999995"/>
    <n v="0.97199999999999998"/>
    <d v="2025-06-16T21:51:03"/>
    <s v="PJR_JBOSS"/>
  </r>
  <r>
    <x v="585"/>
    <x v="1"/>
    <n v="98"/>
    <x v="1173"/>
    <x v="586"/>
    <s v=" "/>
    <s v=" "/>
    <n v="10"/>
    <n v="13"/>
    <n v="125"/>
    <s v="N/A"/>
    <n v="41"/>
    <n v="-142"/>
    <n v="0.11"/>
    <n v="0.11700000000000001"/>
    <n v="1.1890000000000001"/>
    <n v="1.4410000000000001"/>
    <n v="-0.96199999999999997"/>
    <n v="-1.3260000000000001"/>
    <n v="-1.498"/>
    <n v="0.48499999999999999"/>
    <n v="-4.2380000000000004"/>
    <n v="193.61600000000001"/>
    <s v="Scale-up"/>
    <n v="0.69399999999999995"/>
    <n v="0.91100000000000003"/>
    <n v="0.96899999999999997"/>
    <n v="8.3000000000000004E-2"/>
    <n v="0.38600000000000001"/>
    <d v="2025-06-16T21:51:07"/>
    <s v="PJR_JBOSS"/>
  </r>
  <r>
    <x v="586"/>
    <x v="0"/>
    <n v="3292"/>
    <x v="1174"/>
    <x v="587"/>
    <n v="4996"/>
    <n v="4996"/>
    <n v="2245"/>
    <n v="2751"/>
    <n v="1173"/>
    <n v="3823"/>
    <n v="2885"/>
    <n v="938"/>
    <n v="1.2210000000000001"/>
    <n v="1.2689999999999999"/>
    <n v="0.46"/>
    <n v="1.2529999999999999"/>
    <n v="2.0299999999999998"/>
    <n v="1.7270000000000001"/>
    <n v="0.61699999999999999"/>
    <n v="0.49"/>
    <n v="0.81499999999999995"/>
    <n v="748.60299999999995"/>
    <s v="Scale-up"/>
    <n v="0.79800000000000004"/>
    <n v="0.82699999999999996"/>
    <n v="0.86099999999999999"/>
    <n v="0.83"/>
    <n v="0.84"/>
    <d v="2025-06-16T21:51:30"/>
    <s v="PJR_JBOSS"/>
  </r>
  <r>
    <x v="586"/>
    <x v="1"/>
    <n v="97"/>
    <x v="1175"/>
    <x v="587"/>
    <s v=" "/>
    <s v=" "/>
    <n v="3"/>
    <n v="4"/>
    <n v="13"/>
    <s v="N/A"/>
    <n v="7"/>
    <n v="-12"/>
    <n v="4.1000000000000002E-2"/>
    <n v="2.8000000000000001E-2"/>
    <n v="0.125"/>
    <n v="5.6000000000000001E-2"/>
    <n v="-5.5999999999999897E-2"/>
    <n v="-8.5999999999999993E-2"/>
    <n v="-1"/>
    <n v="0.59399999999999997"/>
    <n v="-0.81200000000000006"/>
    <n v="16750"/>
    <s v="Scale-up"/>
    <n v="17.856999999999999"/>
    <n v="0.999"/>
    <n v="0.89200000000000002"/>
    <n v="0.39300000000000002"/>
    <n v="0.96399999999999997"/>
    <d v="2025-06-16T21:51:34"/>
    <s v="PJR_JBOSS"/>
  </r>
  <r>
    <x v="587"/>
    <x v="0"/>
    <n v="1332"/>
    <x v="1176"/>
    <x v="588"/>
    <n v="48"/>
    <n v="48"/>
    <n v="47"/>
    <n v="1"/>
    <n v="2"/>
    <n v="46"/>
    <n v="43"/>
    <n v="4"/>
    <n v="4.2000000000000003E-2"/>
    <n v="0"/>
    <n v="7.0000000000000001E-3"/>
    <n v="3.9E-2"/>
    <n v="3.5000000000000003E-2"/>
    <n v="4.2999999999999997E-2"/>
    <n v="1.1140000000000001"/>
    <n v="1"/>
    <n v="0.83299999999999996"/>
    <n v="102.56399999999999"/>
    <s v="Catch-up"/>
    <n v="25.640999999999998"/>
    <n v="0.93100000000000005"/>
    <n v="0"/>
    <n v="1"/>
    <n v="0.91500000000000004"/>
    <d v="2025-06-16T21:51:52"/>
    <s v="PJR_JBOSS"/>
  </r>
  <r>
    <x v="587"/>
    <x v="1"/>
    <n v="0"/>
    <x v="1177"/>
    <x v="588"/>
    <s v=" "/>
    <s v=" "/>
    <n v="1"/>
    <n v="1"/>
    <n v="1"/>
    <s v="N/A"/>
    <n v="1"/>
    <n v="-1"/>
    <s v="NaN"/>
    <s v="NaN"/>
    <s v="NaN"/>
    <s v="NaN"/>
    <n v="0"/>
    <s v="NaN"/>
    <s v="NaN"/>
    <s v="NaN"/>
    <s v="NaN"/>
    <s v="NaN"/>
    <s v="Catch-up"/>
    <s v="NaN"/>
    <s v="NaN"/>
    <s v="NaN"/>
    <s v="NaN"/>
    <s v="NaN"/>
    <d v="2025-06-16T21:51:52"/>
    <s v="PJR_JBOSS"/>
  </r>
  <r>
    <x v="588"/>
    <x v="0"/>
    <n v="1900"/>
    <x v="1178"/>
    <x v="589"/>
    <n v="367"/>
    <n v="367"/>
    <n v="213"/>
    <n v="154"/>
    <n v="64"/>
    <n v="303"/>
    <n v="216"/>
    <n v="87"/>
    <n v="0.156"/>
    <n v="0.124"/>
    <n v="5.2999999999999999E-2"/>
    <n v="0.16400000000000001"/>
    <n v="0.22700000000000001"/>
    <n v="0.23699999999999999"/>
    <n v="0.72199999999999998"/>
    <n v="0.55700000000000005"/>
    <n v="0.81100000000000005"/>
    <n v="530.48800000000006"/>
    <s v="Scale-up"/>
    <n v="6.0979999999999999"/>
    <n v="0.95299999999999996"/>
    <n v="0.93100000000000005"/>
    <n v="0.79800000000000004"/>
    <n v="0.94799999999999995"/>
    <d v="2025-06-16T21:52:12"/>
    <s v="PJR_JBOSS"/>
  </r>
  <r>
    <x v="588"/>
    <x v="1"/>
    <n v="79"/>
    <x v="1179"/>
    <x v="589"/>
    <s v=" "/>
    <s v=" "/>
    <n v="5"/>
    <n v="2"/>
    <n v="1"/>
    <s v="N/A"/>
    <n v="9"/>
    <n v="-4"/>
    <n v="0.108"/>
    <n v="4.2999999999999997E-2"/>
    <s v="NaN"/>
    <n v="0.25700000000000001"/>
    <n v="0.151"/>
    <n v="5.0999999999999997E-2"/>
    <s v="NaN"/>
    <s v="NaN"/>
    <s v="NaN"/>
    <s v="NaN"/>
    <s v="Scale-up"/>
    <n v="3.891"/>
    <n v="0.71199999999999997"/>
    <n v="1"/>
    <s v="NaN"/>
    <n v="0.66700000000000004"/>
    <d v="2025-06-16T21:52:12"/>
    <s v="PJR_JBOSS"/>
  </r>
  <r>
    <x v="589"/>
    <x v="0"/>
    <n v="1155"/>
    <x v="1180"/>
    <x v="590"/>
    <n v="1183"/>
    <n v="1183"/>
    <n v="764"/>
    <n v="419"/>
    <n v="178"/>
    <n v="1005"/>
    <n v="803"/>
    <n v="202"/>
    <n v="0.62"/>
    <n v="0.40300000000000002"/>
    <n v="0.16700000000000001"/>
    <n v="0.71499999999999997"/>
    <n v="0.85599999999999998"/>
    <n v="0.85799999999999998"/>
    <n v="0.83499999999999996"/>
    <n v="0.60599999999999998"/>
    <n v="0.83699999999999997"/>
    <n v="282.517"/>
    <s v="Scale-up"/>
    <n v="1.399"/>
    <n v="0.96899999999999997"/>
    <n v="0.96099999999999997"/>
    <n v="0.97399999999999998"/>
    <n v="0.96199999999999997"/>
    <d v="2025-06-16T21:52:32"/>
    <s v="PJR_JBOSS"/>
  </r>
  <r>
    <x v="589"/>
    <x v="1"/>
    <n v="99"/>
    <x v="1181"/>
    <x v="590"/>
    <s v=" "/>
    <s v=" "/>
    <n v="105"/>
    <n v="56"/>
    <n v="37"/>
    <s v="N/A"/>
    <n v="104"/>
    <n v="19"/>
    <n v="1.0109999999999999"/>
    <n v="0.51800000000000002"/>
    <n v="0.435"/>
    <n v="0.96899999999999997"/>
    <s v="1.0939999999999999"/>
    <n v="1.1140000000000001"/>
    <n v="0.88600000000000001"/>
    <n v="0.66100000000000003"/>
    <n v="0.71599999999999997"/>
    <n v="208.46199999999999"/>
    <s v="Scale-up"/>
    <n v="1.032"/>
    <n v="0.96899999999999997"/>
    <n v="0.98499999999999999"/>
    <n v="0.91100000000000003"/>
    <n v="0.98499999999999999"/>
    <d v="2025-06-16T21:52:36"/>
    <s v="PJR_JBOSS"/>
  </r>
  <r>
    <x v="590"/>
    <x v="0"/>
    <n v="1116"/>
    <x v="1182"/>
    <x v="591"/>
    <n v="1426"/>
    <n v="1426"/>
    <n v="885"/>
    <n v="541"/>
    <n v="271"/>
    <n v="1155"/>
    <n v="1155"/>
    <n v="0"/>
    <n v="0.85099999999999998"/>
    <n v="0.56599999999999995"/>
    <n v="0.27600000000000002"/>
    <n v="1.1000000000000001"/>
    <n v="1.141"/>
    <n v="1.131"/>
    <n v="0.96399999999999997"/>
    <n v="0.60099999999999998"/>
    <n v="0.80500000000000005"/>
    <n v="0"/>
    <s v="Start-up"/>
    <n v="0.90900000000000003"/>
    <n v="0.98299999999999998"/>
    <n v="0.995"/>
    <n v="0.97599999999999998"/>
    <n v="0.99399999999999999"/>
    <d v="2025-06-16T21:52:55"/>
    <s v="PJR_JBOSS"/>
  </r>
  <r>
    <x v="590"/>
    <x v="1"/>
    <n v="89"/>
    <x v="1183"/>
    <x v="591"/>
    <s v=" "/>
    <s v=" "/>
    <n v="1"/>
    <n v="1"/>
    <n v="1"/>
    <s v="N/A"/>
    <n v="5"/>
    <n v="-4"/>
    <s v="NaN"/>
    <s v="NaN"/>
    <s v="NaN"/>
    <n v="3.3000000000000002E-2"/>
    <n v="0"/>
    <s v="NaN"/>
    <s v="NaN"/>
    <s v="NaN"/>
    <s v="NaN"/>
    <s v="NaN"/>
    <s v="Start-up"/>
    <n v="30.303000000000001"/>
    <s v="NaN"/>
    <s v="NaN"/>
    <s v="NaN"/>
    <n v="0.63800000000000001"/>
    <d v="2025-06-16T21:52:55"/>
    <s v="PJR_JBOSS"/>
  </r>
  <r>
    <x v="591"/>
    <x v="0"/>
    <n v="1074"/>
    <x v="1184"/>
    <x v="592"/>
    <n v="911"/>
    <n v="911"/>
    <n v="302"/>
    <n v="609"/>
    <n v="82"/>
    <n v="829"/>
    <n v="697"/>
    <n v="132"/>
    <n v="0.40100000000000002"/>
    <n v="0.88200000000000001"/>
    <n v="0.115"/>
    <n v="1.0149999999999999"/>
    <n v="1.1679999999999999"/>
    <n v="1.1659999999999999"/>
    <n v="0.86899999999999999"/>
    <n v="0.313"/>
    <n v="0.91"/>
    <n v="130.04900000000001"/>
    <s v="Scale-up"/>
    <n v="0.98499999999999999"/>
    <n v="0.96799999999999997"/>
    <n v="0.98899999999999999"/>
    <n v="0.98499999999999999"/>
    <n v="0.98199999999999998"/>
    <d v="2025-06-16T21:53:15"/>
    <s v="PJR_JBOSS"/>
  </r>
  <r>
    <x v="591"/>
    <x v="1"/>
    <n v="99"/>
    <x v="1185"/>
    <x v="592"/>
    <s v=" "/>
    <s v=" "/>
    <n v="53"/>
    <n v="118"/>
    <n v="21"/>
    <s v="N/A"/>
    <n v="143"/>
    <n v="8"/>
    <n v="0.66800000000000004"/>
    <n v="1.165"/>
    <n v="0.27500000000000002"/>
    <n v="1.4890000000000001"/>
    <s v="1.5580000000000003"/>
    <n v="1.52"/>
    <n v="0.95599999999999996"/>
    <n v="0.36399999999999999"/>
    <n v="0.85"/>
    <n v="88.65"/>
    <s v="Scale-up"/>
    <n v="0.67200000000000004"/>
    <n v="0.96199999999999997"/>
    <n v="0.93600000000000005"/>
    <n v="0.96599999999999997"/>
    <n v="0.99099999999999999"/>
    <d v="2025-06-16T21:53:20"/>
    <s v="PJR_JBOSS"/>
  </r>
  <r>
    <x v="592"/>
    <x v="0"/>
    <n v="3296"/>
    <x v="1186"/>
    <x v="593"/>
    <n v="2065"/>
    <n v="2065"/>
    <n v="960"/>
    <n v="1105"/>
    <n v="310"/>
    <n v="1755"/>
    <n v="1340"/>
    <n v="415"/>
    <n v="0.43"/>
    <n v="0.497"/>
    <n v="0.11700000000000001"/>
    <n v="0.60599999999999998"/>
    <n v="0.81"/>
    <n v="0.79"/>
    <n v="0.748"/>
    <n v="0.46400000000000002"/>
    <n v="0.874"/>
    <n v="684.81799999999998"/>
    <s v="Scale-up"/>
    <n v="1.65"/>
    <n v="0.97899999999999998"/>
    <n v="0.96399999999999997"/>
    <n v="0.98"/>
    <n v="0.98599999999999999"/>
    <d v="2025-06-16T21:53:40"/>
    <s v="PJR_JBOSS"/>
  </r>
  <r>
    <x v="592"/>
    <x v="1"/>
    <n v="95"/>
    <x v="1187"/>
    <x v="593"/>
    <s v=" "/>
    <s v=" "/>
    <n v="1"/>
    <n v="1"/>
    <n v="1"/>
    <s v="N/A"/>
    <n v="1"/>
    <n v="0"/>
    <s v="NaN"/>
    <s v="NaN"/>
    <s v="NaN"/>
    <s v="NaN"/>
    <n v="0"/>
    <n v="-5.0000000000000001E-3"/>
    <s v="NaN"/>
    <s v="NaN"/>
    <s v="NaN"/>
    <s v="NaN"/>
    <s v="Scale-up"/>
    <s v="NaN"/>
    <s v="NaN"/>
    <s v="NaN"/>
    <s v="NaN"/>
    <s v="NaN"/>
    <d v="2025-06-16T21:53:40"/>
    <s v="PJR_JBOSS"/>
  </r>
  <r>
    <x v="593"/>
    <x v="0"/>
    <n v="1447"/>
    <x v="1188"/>
    <x v="594"/>
    <n v="90"/>
    <n v="90"/>
    <n v="55"/>
    <n v="35"/>
    <n v="9"/>
    <n v="81"/>
    <n v="59"/>
    <n v="22"/>
    <n v="3.5000000000000003E-2"/>
    <n v="1.7999999999999999E-2"/>
    <n v="4.0000000000000001E-3"/>
    <n v="7.0999999999999994E-2"/>
    <n v="4.9000000000000002E-2"/>
    <n v="4.5999999999999999E-2"/>
    <n v="1.4490000000000001"/>
    <n v="0.66"/>
    <n v="0.92500000000000004"/>
    <n v="309.85899999999998"/>
    <s v="Catch-up"/>
    <n v="14.085000000000001"/>
    <n v="0.63900000000000001"/>
    <n v="0.64500000000000002"/>
    <n v="0.48199999999999998"/>
    <n v="0.57999999999999996"/>
    <d v="2025-06-16T21:53:59"/>
    <s v="PJR_JBOSS"/>
  </r>
  <r>
    <x v="593"/>
    <x v="1"/>
    <n v="12"/>
    <x v="1189"/>
    <x v="594"/>
    <s v=" "/>
    <s v=" "/>
    <n v="1"/>
    <n v="5"/>
    <n v="1"/>
    <s v="N/A"/>
    <n v="1"/>
    <n v="3"/>
    <s v="NaN"/>
    <n v="2.5"/>
    <s v="NaN"/>
    <s v="NaN"/>
    <n v="0"/>
    <n v="0.10299999999999999"/>
    <s v="NaN"/>
    <s v="NaN"/>
    <s v="NaN"/>
    <s v="NaN"/>
    <s v="Catch-up"/>
    <s v="NaN"/>
    <s v="NaN"/>
    <n v="0.75"/>
    <s v="NaN"/>
    <s v="NaN"/>
    <d v="2025-06-16T21:53:59"/>
    <s v="PJR_JBOSS"/>
  </r>
  <r>
    <x v="594"/>
    <x v="0"/>
    <n v="3290"/>
    <x v="1190"/>
    <x v="595"/>
    <n v="1091"/>
    <n v="1091"/>
    <n v="900"/>
    <n v="191"/>
    <n v="64"/>
    <n v="1027"/>
    <n v="1017"/>
    <n v="10"/>
    <n v="0.45700000000000002"/>
    <n v="0.13400000000000001"/>
    <n v="4.8000000000000001E-2"/>
    <n v="0.61"/>
    <n v="0.54300000000000004"/>
    <n v="0.52600000000000002"/>
    <n v="1.123"/>
    <n v="0.77300000000000002"/>
    <n v="0.91900000000000004"/>
    <n v="16.393000000000001"/>
    <s v="Plan-up"/>
    <n v="1.639"/>
    <n v="0.91400000000000003"/>
    <n v="0.94"/>
    <n v="0.94899999999999995"/>
    <n v="0.996"/>
    <d v="2025-06-16T21:54:19"/>
    <s v="PJR_JBOSS"/>
  </r>
  <r>
    <x v="594"/>
    <x v="1"/>
    <n v="98"/>
    <x v="1191"/>
    <x v="595"/>
    <s v=" "/>
    <s v=" "/>
    <n v="28"/>
    <n v="17"/>
    <n v="5"/>
    <s v="N/A"/>
    <n v="47"/>
    <n v="-8"/>
    <n v="0.30099999999999999"/>
    <n v="0.17"/>
    <n v="5.7000000000000002E-2"/>
    <n v="0.44900000000000001"/>
    <n v="0.41399999999999998"/>
    <n v="0.41599999999999998"/>
    <n v="1.085"/>
    <n v="0.63900000000000001"/>
    <n v="0.879"/>
    <n v="22.271999999999998"/>
    <s v="Plan-up"/>
    <n v="2.2269999999999999"/>
    <n v="0.86"/>
    <n v="0.97899999999999998"/>
    <n v="0.92500000000000004"/>
    <n v="0.93400000000000005"/>
    <d v="2025-06-16T21:54:23"/>
    <s v="PJR_JBOSS"/>
  </r>
  <r>
    <x v="595"/>
    <x v="0"/>
    <n v="1721"/>
    <x v="1192"/>
    <x v="596"/>
    <n v="283"/>
    <n v="283"/>
    <n v="169"/>
    <n v="114"/>
    <n v="31"/>
    <n v="252"/>
    <n v="252"/>
    <n v="0"/>
    <n v="0.114"/>
    <n v="6.4000000000000001E-2"/>
    <n v="1.7999999999999999E-2"/>
    <n v="0.157"/>
    <n v="0.16"/>
    <n v="0.155"/>
    <n v="0.98099999999999998"/>
    <n v="0.64"/>
    <n v="0.89900000000000002"/>
    <n v="0"/>
    <s v="Start-up"/>
    <n v="6.3689999999999998"/>
    <n v="0.86"/>
    <n v="0.88600000000000001"/>
    <n v="0.96099999999999997"/>
    <n v="0.89100000000000001"/>
    <d v="2025-06-16T21:54:42"/>
    <s v="PJR_JBOSS"/>
  </r>
  <r>
    <x v="595"/>
    <x v="1"/>
    <n v="95"/>
    <x v="1193"/>
    <x v="596"/>
    <s v=" "/>
    <s v=" "/>
    <n v="5"/>
    <n v="7"/>
    <n v="7"/>
    <s v="N/A"/>
    <n v="19"/>
    <n v="-13"/>
    <n v="0.22700000000000001"/>
    <n v="5.2999999999999999E-2"/>
    <n v="6.3E-2"/>
    <n v="0.158"/>
    <s v="0.21700000000000003"/>
    <n v="3.1E-2"/>
    <n v="0.72799999999999998"/>
    <n v="0.81100000000000005"/>
    <n v="0.77500000000000002"/>
    <n v="0"/>
    <s v="Start-up"/>
    <n v="6.3289999999999997"/>
    <n v="0.95499999999999996"/>
    <n v="0.86799999999999999"/>
    <n v="0.82299999999999995"/>
    <n v="0.94"/>
    <d v="2025-06-16T21:54:47"/>
    <s v="PJR_JBOSS"/>
  </r>
  <r>
    <x v="596"/>
    <x v="0"/>
    <n v="1266"/>
    <x v="1194"/>
    <x v="597"/>
    <n v="375"/>
    <n v="375"/>
    <n v="193"/>
    <n v="182"/>
    <n v="46"/>
    <n v="329"/>
    <n v="266"/>
    <n v="63"/>
    <n v="0.24099999999999999"/>
    <n v="0.22800000000000001"/>
    <n v="7.0999999999999994E-2"/>
    <n v="0.35599999999999998"/>
    <n v="0.39800000000000002"/>
    <n v="0.39800000000000002"/>
    <n v="0.89400000000000002"/>
    <n v="0.51400000000000001"/>
    <n v="0.84899999999999998"/>
    <n v="176.96600000000001"/>
    <s v="Scale-up"/>
    <n v="2.8090000000000002"/>
    <n v="0.93700000000000006"/>
    <n v="0.88600000000000001"/>
    <n v="0.84399999999999997"/>
    <n v="0.91800000000000004"/>
    <d v="2025-06-16T21:55:06"/>
    <s v="PJR_JBOSS"/>
  </r>
  <r>
    <x v="596"/>
    <x v="1"/>
    <n v="91"/>
    <x v="1195"/>
    <x v="597"/>
    <s v=" "/>
    <s v=" "/>
    <n v="1"/>
    <n v="4"/>
    <n v="1"/>
    <s v="N/A"/>
    <n v="2"/>
    <n v="1"/>
    <s v="NaN"/>
    <n v="2.9000000000000001E-2"/>
    <s v="NaN"/>
    <n v="0.111"/>
    <n v="0"/>
    <n v="2.9000000000000001E-2"/>
    <s v="NaN"/>
    <s v="NaN"/>
    <s v="NaN"/>
    <s v="NaN"/>
    <s v="Scale-up"/>
    <n v="9.0090000000000003"/>
    <s v="NaN"/>
    <n v="0.78800000000000003"/>
    <s v="NaN"/>
    <n v="1"/>
    <d v="2025-06-16T21:55:06"/>
    <s v="PJR_JBOSS"/>
  </r>
  <r>
    <x v="597"/>
    <x v="0"/>
    <n v="2710"/>
    <x v="1196"/>
    <x v="598"/>
    <n v="5090"/>
    <n v="5090"/>
    <n v="2119"/>
    <n v="2971"/>
    <n v="1043"/>
    <n v="4047"/>
    <n v="4047"/>
    <n v="0"/>
    <n v="2.6219999999999999"/>
    <n v="4.4489999999999998"/>
    <n v="1.5329999999999999"/>
    <n v="5.774"/>
    <n v="5.5380000000000003"/>
    <n v="5.4820000000000002"/>
    <n v="1.0429999999999999"/>
    <n v="0.371"/>
    <n v="0.78300000000000003"/>
    <n v="0"/>
    <s v="Plan-up"/>
    <n v="0.17299999999999999"/>
    <n v="0.92400000000000004"/>
    <n v="0.93500000000000005"/>
    <n v="0.97399999999999998"/>
    <n v="0.96099999999999997"/>
    <d v="2025-06-16T21:55:28"/>
    <s v="PJR_JBOSS"/>
  </r>
  <r>
    <x v="597"/>
    <x v="1"/>
    <n v="76"/>
    <x v="1197"/>
    <x v="598"/>
    <s v=" "/>
    <s v=" "/>
    <n v="1"/>
    <n v="1"/>
    <n v="1"/>
    <s v="N/A"/>
    <n v="5"/>
    <n v="-4"/>
    <s v="NaN"/>
    <s v="NaN"/>
    <s v="NaN"/>
    <n v="5.3999999999999999E-2"/>
    <n v="0"/>
    <s v="NaN"/>
    <s v="NaN"/>
    <s v="NaN"/>
    <s v="NaN"/>
    <s v="NaN"/>
    <s v="Plan-up"/>
    <n v="18.518999999999998"/>
    <s v="NaN"/>
    <s v="NaN"/>
    <s v="NaN"/>
    <n v="0.96"/>
    <d v="2025-06-16T21:55:28"/>
    <s v="PJR_JBOSS"/>
  </r>
  <r>
    <x v="598"/>
    <x v="0"/>
    <n v="1264"/>
    <x v="1198"/>
    <x v="599"/>
    <n v="358"/>
    <n v="358"/>
    <n v="276"/>
    <n v="82"/>
    <n v="59"/>
    <n v="299"/>
    <n v="216"/>
    <n v="83"/>
    <n v="0.246"/>
    <n v="7.0999999999999994E-2"/>
    <n v="5.5E-2"/>
    <n v="0.2"/>
    <n v="0.26200000000000001"/>
    <n v="0.25900000000000001"/>
    <n v="0.76300000000000001"/>
    <n v="0.77600000000000002"/>
    <n v="0.82599999999999996"/>
    <n v="415"/>
    <s v="Scale-up"/>
    <n v="5"/>
    <n v="0.98099999999999998"/>
    <n v="0.877"/>
    <n v="0.96899999999999997"/>
    <n v="0.96599999999999997"/>
    <d v="2025-06-16T21:55:48"/>
    <s v="PJR_JBOSS"/>
  </r>
  <r>
    <x v="598"/>
    <x v="1"/>
    <n v="99"/>
    <x v="1199"/>
    <x v="599"/>
    <s v=" "/>
    <s v=" "/>
    <n v="24"/>
    <n v="16"/>
    <n v="5"/>
    <s v="N/A"/>
    <n v="23"/>
    <n v="11"/>
    <n v="0.26600000000000001"/>
    <n v="0.156"/>
    <n v="0.11799999999999999"/>
    <n v="0.23599999999999999"/>
    <s v="0.30400000000000005"/>
    <n v="0.371"/>
    <n v="0.77600000000000002"/>
    <n v="0.63"/>
    <n v="0.72"/>
    <n v="351.69499999999999"/>
    <s v="Scale-up"/>
    <n v="4.2370000000000001"/>
    <n v="0.873"/>
    <n v="0.89300000000000002"/>
    <n v="0.94599999999999995"/>
    <n v="0.78800000000000003"/>
    <d v="2025-06-16T21:55:52"/>
    <s v="PJR_JBOSS"/>
  </r>
  <r>
    <x v="599"/>
    <x v="0"/>
    <n v="459"/>
    <x v="1200"/>
    <x v="600"/>
    <n v="176"/>
    <n v="176"/>
    <n v="133"/>
    <n v="43"/>
    <n v="6"/>
    <n v="170"/>
    <n v="158"/>
    <n v="12"/>
    <n v="0.26800000000000002"/>
    <n v="8.1000000000000003E-2"/>
    <n v="1.4E-2"/>
    <n v="0.32300000000000001"/>
    <n v="0.33500000000000002"/>
    <n v="0.33600000000000002"/>
    <n v="0.96399999999999997"/>
    <n v="0.76800000000000002"/>
    <n v="0.96"/>
    <n v="37.152000000000001"/>
    <s v="Scale-up"/>
    <n v="3.0960000000000001"/>
    <n v="0.97"/>
    <n v="0.97699999999999998"/>
    <n v="0.76700000000000002"/>
    <n v="0.96599999999999997"/>
    <d v="2025-06-16T21:56:11"/>
    <s v="PJR_JBOSS"/>
  </r>
  <r>
    <x v="599"/>
    <x v="1"/>
    <n v="98"/>
    <x v="1201"/>
    <x v="600"/>
    <s v=" "/>
    <s v=" "/>
    <n v="33"/>
    <n v="13"/>
    <n v="3"/>
    <s v="N/A"/>
    <n v="48"/>
    <n v="-4"/>
    <n v="0.38300000000000001"/>
    <n v="0.13800000000000001"/>
    <n v="0.115"/>
    <n v="0.627"/>
    <n v="0.40600000000000003"/>
    <n v="0.47899999999999998"/>
    <n v="1.544"/>
    <n v="0.73499999999999999"/>
    <n v="0.77900000000000003"/>
    <n v="19.138999999999999"/>
    <s v="Plan-up"/>
    <n v="1.595"/>
    <n v="0.93700000000000006"/>
    <n v="0.96099999999999997"/>
    <n v="0.75"/>
    <n v="0.95299999999999996"/>
    <d v="2025-06-16T21:56:15"/>
    <s v="PJR_JBOSS"/>
  </r>
  <r>
    <x v="600"/>
    <x v="0"/>
    <n v="797"/>
    <x v="1202"/>
    <x v="601"/>
    <n v="953"/>
    <n v="953"/>
    <n v="753"/>
    <n v="200"/>
    <n v="166"/>
    <n v="787"/>
    <n v="708"/>
    <n v="79"/>
    <n v="1.1890000000000001"/>
    <n v="0.33900000000000002"/>
    <n v="0.22"/>
    <n v="1.161"/>
    <n v="1.3080000000000001"/>
    <n v="1.2729999999999999"/>
    <n v="0.88800000000000001"/>
    <n v="0.77800000000000002"/>
    <n v="0.85599999999999998"/>
    <n v="68.045000000000002"/>
    <s v="Scale-up"/>
    <n v="0.86099999999999999"/>
    <n v="0.94599999999999995"/>
    <n v="0.93600000000000005"/>
    <n v="0.95"/>
    <n v="0.93700000000000006"/>
    <d v="2025-06-16T21:56:35"/>
    <s v="PJR_JBOSS"/>
  </r>
  <r>
    <x v="600"/>
    <x v="1"/>
    <n v="96"/>
    <x v="1203"/>
    <x v="601"/>
    <s v=" "/>
    <s v=" "/>
    <n v="33"/>
    <n v="11"/>
    <n v="57"/>
    <s v="N/A"/>
    <n v="39"/>
    <n v="-53"/>
    <n v="0.39"/>
    <n v="0.14899999999999999"/>
    <n v="0.58499999999999996"/>
    <n v="0.41599999999999998"/>
    <n v="-4.5999999999999902E-2"/>
    <n v="-2.5000000000000001E-2"/>
    <n v="-9.0429999999999993"/>
    <n v="0.72399999999999998"/>
    <n v="-8.5000000000000006E-2"/>
    <n v="189.904"/>
    <s v="Scale-up"/>
    <n v="2.4039999999999999"/>
    <n v="0.96"/>
    <n v="0.92600000000000005"/>
    <n v="0.19400000000000001"/>
    <n v="0.877"/>
    <d v="2025-06-16T21:56:39"/>
    <s v="PJR_JBOSS"/>
  </r>
  <r>
    <x v="601"/>
    <x v="0"/>
    <n v="1222"/>
    <x v="1204"/>
    <x v="602"/>
    <n v="335"/>
    <n v="335"/>
    <n v="171"/>
    <n v="164"/>
    <n v="28"/>
    <n v="307"/>
    <n v="225"/>
    <n v="82"/>
    <n v="0.24399999999999999"/>
    <n v="0.25700000000000001"/>
    <n v="5.2999999999999999E-2"/>
    <n v="0.47399999999999998"/>
    <n v="0.44800000000000001"/>
    <n v="0.44400000000000001"/>
    <n v="1.0580000000000001"/>
    <n v="0.48699999999999999"/>
    <n v="0.89400000000000002"/>
    <n v="172.99600000000001"/>
    <s v="Catch-up"/>
    <n v="2.11"/>
    <n v="0.92700000000000005"/>
    <n v="0.88600000000000001"/>
    <n v="0.73399999999999999"/>
    <n v="0.94899999999999995"/>
    <d v="2025-06-16T21:56:58"/>
    <s v="PJR_JBOSS"/>
  </r>
  <r>
    <x v="601"/>
    <x v="1"/>
    <n v="89"/>
    <x v="1205"/>
    <x v="602"/>
    <s v=" "/>
    <s v=" "/>
    <n v="3"/>
    <n v="6"/>
    <n v="2"/>
    <s v="N/A"/>
    <n v="3"/>
    <n v="3"/>
    <n v="0.13300000000000001"/>
    <n v="3.7999999999999999E-2"/>
    <s v="NaN"/>
    <n v="1.5"/>
    <n v="0.17100000000000001"/>
    <n v="4.2000000000000003E-2"/>
    <s v="NaN"/>
    <s v="NaN"/>
    <s v="NaN"/>
    <s v="NaN"/>
    <s v="Catch-up"/>
    <n v="0.66700000000000004"/>
    <n v="0.999"/>
    <n v="0.71299999999999997"/>
    <s v="NaN"/>
    <n v="0.75"/>
    <d v="2025-06-16T21:56:58"/>
    <s v="PJR_JBOSS"/>
  </r>
  <r>
    <x v="602"/>
    <x v="0"/>
    <n v="2479"/>
    <x v="1206"/>
    <x v="603"/>
    <n v="11033"/>
    <n v="11033"/>
    <n v="3223"/>
    <n v="7810"/>
    <n v="2252"/>
    <n v="8781"/>
    <n v="6550"/>
    <n v="2231"/>
    <n v="1.379"/>
    <n v="3.427"/>
    <n v="0.98899999999999999"/>
    <n v="3.1459999999999999"/>
    <n v="3.8170000000000002"/>
    <n v="3.7789999999999999"/>
    <n v="0.82399999999999995"/>
    <n v="0.28699999999999998"/>
    <n v="0.79400000000000004"/>
    <n v="709.154"/>
    <s v="Scale-up"/>
    <n v="0.318"/>
    <n v="0.96799999999999997"/>
    <n v="0.94099999999999995"/>
    <n v="0.97399999999999998"/>
    <n v="0.94899999999999995"/>
    <d v="2025-06-16T21:57:24"/>
    <s v="PJR_JBOSS"/>
  </r>
  <r>
    <x v="602"/>
    <x v="1"/>
    <n v="100"/>
    <x v="1207"/>
    <x v="603"/>
    <s v=" "/>
    <s v=" "/>
    <n v="98"/>
    <n v="163"/>
    <n v="53"/>
    <s v="N/A"/>
    <n v="148"/>
    <n v="59"/>
    <n v="1.0429999999999999"/>
    <n v="1.617"/>
    <n v="0.53800000000000003"/>
    <n v="1.5609999999999999"/>
    <n v="2.1219999999999999"/>
    <n v="2.113"/>
    <n v="0.73599999999999999"/>
    <n v="0.39200000000000002"/>
    <n v="0.79800000000000004"/>
    <n v="1429.212"/>
    <s v="Scale-up"/>
    <n v="0.64100000000000001"/>
    <n v="0.99099999999999999"/>
    <n v="0.97"/>
    <n v="0.97199999999999998"/>
    <n v="0.98299999999999998"/>
    <d v="2025-06-16T21:57:29"/>
    <s v="PJR_JBOSS"/>
  </r>
  <r>
    <x v="603"/>
    <x v="0"/>
    <n v="2940"/>
    <x v="1208"/>
    <x v="604"/>
    <n v="1841"/>
    <n v="1841"/>
    <n v="652"/>
    <n v="1189"/>
    <n v="341"/>
    <n v="1500"/>
    <n v="1256"/>
    <n v="244"/>
    <n v="0.29899999999999999"/>
    <n v="0.58399999999999996"/>
    <n v="0.19600000000000001"/>
    <n v="0.73299999999999998"/>
    <n v="0.68700000000000006"/>
    <n v="0.71"/>
    <n v="1.0669999999999999"/>
    <n v="0.33900000000000002"/>
    <n v="0.77800000000000002"/>
    <n v="332.87900000000002"/>
    <s v="Catch-up"/>
    <n v="1.3640000000000001"/>
    <n v="0.96599999999999997"/>
    <n v="0.98399999999999999"/>
    <n v="0.97499999999999998"/>
    <n v="0.97499999999999998"/>
    <d v="2025-06-16T21:57:49"/>
    <s v="PJR_JBOSS"/>
  </r>
  <r>
    <x v="603"/>
    <x v="1"/>
    <n v="99"/>
    <x v="1209"/>
    <x v="604"/>
    <s v=" "/>
    <s v=" "/>
    <n v="41"/>
    <n v="95"/>
    <n v="27"/>
    <s v="N/A"/>
    <n v="84"/>
    <n v="24"/>
    <n v="0.433"/>
    <n v="1.0329999999999999"/>
    <n v="0.247"/>
    <n v="0.88700000000000001"/>
    <s v="1.2189999999999999"/>
    <n v="1.218"/>
    <n v="0.72799999999999998"/>
    <n v="0.29499999999999998"/>
    <n v="0.83199999999999996"/>
    <n v="275.08499999999998"/>
    <s v="Scale-up"/>
    <n v="1.127"/>
    <n v="0.95899999999999996"/>
    <n v="0.91500000000000004"/>
    <n v="0.91500000000000004"/>
    <n v="0.94599999999999995"/>
    <d v="2025-06-16T21:57:54"/>
    <s v="PJR_JBOSS"/>
  </r>
  <r>
    <x v="604"/>
    <x v="0"/>
    <n v="4432"/>
    <x v="1210"/>
    <x v="605"/>
    <n v="2473"/>
    <n v="2473"/>
    <n v="1138"/>
    <n v="1335"/>
    <n v="392"/>
    <n v="2081"/>
    <n v="1985"/>
    <n v="96"/>
    <n v="0.46500000000000002"/>
    <n v="0.59299999999999997"/>
    <n v="0.21299999999999999"/>
    <n v="1.016"/>
    <n v="0.84499999999999997"/>
    <n v="0.86599999999999999"/>
    <n v="1.202"/>
    <n v="0.44"/>
    <n v="0.79900000000000004"/>
    <n v="94.488"/>
    <s v="Catch-up"/>
    <n v="0.98399999999999999"/>
    <n v="0.96"/>
    <n v="0.95599999999999996"/>
    <n v="0.95899999999999996"/>
    <n v="0.99299999999999999"/>
    <d v="2025-06-16T21:58:15"/>
    <s v="PJR_JBOSS"/>
  </r>
  <r>
    <x v="604"/>
    <x v="1"/>
    <n v="99"/>
    <x v="1211"/>
    <x v="605"/>
    <s v=" "/>
    <s v=" "/>
    <n v="54"/>
    <n v="69"/>
    <n v="16"/>
    <s v="N/A"/>
    <n v="102"/>
    <n v="6"/>
    <n v="0.55300000000000005"/>
    <n v="0.65600000000000003"/>
    <n v="0.16500000000000001"/>
    <n v="1.006"/>
    <n v="1.044"/>
    <n v="1.0449999999999999"/>
    <n v="0.96399999999999997"/>
    <n v="0.45700000000000002"/>
    <n v="0.86399999999999999"/>
    <n v="95.427000000000007"/>
    <s v="Scale-up"/>
    <n v="0.99399999999999999"/>
    <n v="0.99199999999999999"/>
    <n v="0.99299999999999999"/>
    <n v="0.96799999999999997"/>
    <n v="0.995"/>
    <d v="2025-06-16T21:58:19"/>
    <s v="PJR_JBOSS"/>
  </r>
  <r>
    <x v="605"/>
    <x v="0"/>
    <n v="1141"/>
    <x v="1212"/>
    <x v="606"/>
    <n v="1835"/>
    <n v="1835"/>
    <n v="1078"/>
    <n v="757"/>
    <n v="169"/>
    <n v="1666"/>
    <n v="1374"/>
    <n v="292"/>
    <n v="0.99"/>
    <n v="0.65900000000000003"/>
    <n v="0.16200000000000001"/>
    <n v="1.2589999999999999"/>
    <n v="1.4870000000000001"/>
    <n v="1.486"/>
    <n v="0.84699999999999998"/>
    <n v="0.6"/>
    <n v="0.90200000000000002"/>
    <n v="231.93"/>
    <s v="Scale-up"/>
    <n v="0.79400000000000004"/>
    <n v="0.996"/>
    <n v="0.99099999999999999"/>
    <n v="0.96"/>
    <n v="0.996"/>
    <d v="2025-06-16T21:58:40"/>
    <s v="PJR_JBOSS"/>
  </r>
  <r>
    <x v="605"/>
    <x v="1"/>
    <n v="99"/>
    <x v="1213"/>
    <x v="606"/>
    <s v=" "/>
    <s v=" "/>
    <n v="80"/>
    <n v="129"/>
    <n v="28"/>
    <s v="N/A"/>
    <n v="119"/>
    <n v="61"/>
    <n v="0.76700000000000002"/>
    <n v="1.25"/>
    <n v="0.28799999999999998"/>
    <n v="1.5429999999999999"/>
    <s v="1.7289999999999999"/>
    <n v="1.7729999999999999"/>
    <n v="0.89200000000000002"/>
    <n v="0.38"/>
    <n v="0.85699999999999998"/>
    <n v="189.24199999999999"/>
    <s v="Scale-up"/>
    <n v="0.64800000000000002"/>
    <n v="0.98199999999999998"/>
    <n v="0.98299999999999998"/>
    <n v="0.77400000000000002"/>
    <n v="0.98"/>
    <d v="2025-06-16T21:58:45"/>
    <s v="PJR_JBOSS"/>
  </r>
  <r>
    <x v="606"/>
    <x v="0"/>
    <n v="1764"/>
    <x v="1214"/>
    <x v="607"/>
    <n v="3056"/>
    <n v="3056"/>
    <n v="749"/>
    <n v="2307"/>
    <n v="858"/>
    <n v="2198"/>
    <n v="2192"/>
    <n v="6"/>
    <n v="0.504"/>
    <n v="1.446"/>
    <n v="0.47799999999999998"/>
    <n v="1.3580000000000001"/>
    <n v="1.472"/>
    <n v="1.5429999999999999"/>
    <n v="0.92300000000000004"/>
    <n v="0.25800000000000001"/>
    <n v="0.755"/>
    <n v="4.4180000000000001"/>
    <s v="Start-up"/>
    <n v="0.73599999999999999"/>
    <n v="0.99"/>
    <n v="0.99299999999999999"/>
    <n v="0.86699999999999999"/>
    <n v="0.99399999999999999"/>
    <d v="2025-06-16T21:59:07"/>
    <s v="PJR_JBOSS"/>
  </r>
  <r>
    <x v="606"/>
    <x v="1"/>
    <n v="99"/>
    <x v="1215"/>
    <x v="607"/>
    <s v=" "/>
    <s v=" "/>
    <n v="19"/>
    <n v="128"/>
    <n v="313"/>
    <s v="N/A"/>
    <n v="119"/>
    <n v="-286"/>
    <n v="0.18"/>
    <n v="1.466"/>
    <n v="2.7250000000000001"/>
    <n v="1.4810000000000001"/>
    <n v="-1.079"/>
    <n v="-1.23"/>
    <n v="-1.373"/>
    <n v="0.109"/>
    <n v="-0.65600000000000003"/>
    <n v="4.0510000000000002"/>
    <s v="Start-up"/>
    <n v="0.67500000000000004"/>
    <n v="0.93500000000000005"/>
    <n v="0.93300000000000005"/>
    <n v="0.70199999999999996"/>
    <n v="0.89700000000000002"/>
    <d v="2025-06-16T21:59:11"/>
    <s v="PJR_JBOSS"/>
  </r>
  <r>
    <x v="607"/>
    <x v="0"/>
    <n v="2661"/>
    <x v="1216"/>
    <x v="608"/>
    <n v="668"/>
    <n v="668"/>
    <n v="483"/>
    <n v="185"/>
    <n v="44"/>
    <n v="624"/>
    <n v="528"/>
    <n v="96"/>
    <n v="0.193"/>
    <n v="7.5999999999999998E-2"/>
    <n v="1.7000000000000001E-2"/>
    <n v="0.222"/>
    <n v="0.252"/>
    <n v="0.248"/>
    <n v="0.88100000000000001"/>
    <n v="0.71699999999999997"/>
    <n v="0.93700000000000006"/>
    <n v="432.43200000000002"/>
    <s v="Scale-up"/>
    <n v="4.5049999999999999"/>
    <n v="0.95499999999999996"/>
    <n v="0.98499999999999999"/>
    <n v="0.98699999999999999"/>
    <n v="0.96699999999999997"/>
    <d v="2025-06-16T21:59:31"/>
    <s v="PJR_JBOSS"/>
  </r>
  <r>
    <x v="607"/>
    <x v="1"/>
    <n v="99"/>
    <x v="1217"/>
    <x v="608"/>
    <s v=" "/>
    <s v=" "/>
    <n v="15"/>
    <n v="9"/>
    <n v="3"/>
    <s v="N/A"/>
    <n v="20"/>
    <n v="2"/>
    <n v="0.19600000000000001"/>
    <n v="0.113"/>
    <n v="4.3999999999999997E-2"/>
    <n v="0.19600000000000001"/>
    <n v="0.26500000000000001"/>
    <n v="0.26100000000000001"/>
    <n v="0.74"/>
    <n v="0.63400000000000001"/>
    <n v="0.85799999999999998"/>
    <n v="489.79599999999999"/>
    <s v="Scale-up"/>
    <n v="5.1020000000000003"/>
    <n v="0.93500000000000005"/>
    <n v="0.79600000000000004"/>
    <n v="0.75"/>
    <n v="0.80500000000000005"/>
    <d v="2025-06-16T21:59:35"/>
    <s v="PJR_JBOSS"/>
  </r>
  <r>
    <x v="608"/>
    <x v="0"/>
    <n v="1258"/>
    <x v="1218"/>
    <x v="609"/>
    <n v="320"/>
    <n v="320"/>
    <n v="245"/>
    <n v="75"/>
    <n v="8"/>
    <n v="312"/>
    <n v="236"/>
    <n v="76"/>
    <n v="0.36799999999999999"/>
    <n v="0.16200000000000001"/>
    <n v="3.3000000000000002E-2"/>
    <n v="0.41699999999999998"/>
    <n v="0.497"/>
    <n v="0.46899999999999997"/>
    <n v="0.83899999999999997"/>
    <n v="0.69399999999999995"/>
    <n v="0.93799999999999994"/>
    <n v="182.25399999999999"/>
    <s v="Scale-up"/>
    <n v="2.3980000000000001"/>
    <n v="0.89600000000000002"/>
    <n v="0.83199999999999996"/>
    <n v="0.93500000000000005"/>
    <n v="0.97599999999999998"/>
    <d v="2025-06-16T21:59:54"/>
    <s v="PJR_JBOSS"/>
  </r>
  <r>
    <x v="608"/>
    <x v="1"/>
    <n v="99"/>
    <x v="1219"/>
    <x v="609"/>
    <s v=" "/>
    <s v=" "/>
    <n v="34"/>
    <n v="37"/>
    <n v="1"/>
    <s v="N/A"/>
    <n v="55"/>
    <n v="15"/>
    <n v="0.34499999999999997"/>
    <n v="0.40400000000000003"/>
    <s v="NaN"/>
    <n v="0.54600000000000004"/>
    <n v="0.749"/>
    <n v="0.72399999999999998"/>
    <s v="NaN"/>
    <s v="NaN"/>
    <s v="NaN"/>
    <s v="NaN"/>
    <s v="Scale-up"/>
    <n v="1.8320000000000001"/>
    <n v="0.98499999999999999"/>
    <n v="0.98099999999999998"/>
    <s v="NaN"/>
    <n v="0.99"/>
    <d v="2025-06-16T21:59:54"/>
    <s v="PJR_JBOSS"/>
  </r>
  <r>
    <x v="609"/>
    <x v="0"/>
    <n v="1996"/>
    <x v="1220"/>
    <x v="610"/>
    <n v="207"/>
    <n v="207"/>
    <n v="97"/>
    <n v="110"/>
    <n v="26"/>
    <n v="181"/>
    <n v="160"/>
    <n v="21"/>
    <n v="3.5999999999999997E-2"/>
    <n v="4.4999999999999998E-2"/>
    <n v="1.0999999999999999E-2"/>
    <n v="6.5000000000000002E-2"/>
    <n v="7.0000000000000007E-2"/>
    <n v="6.9000000000000006E-2"/>
    <n v="0.92900000000000005"/>
    <n v="0.44400000000000001"/>
    <n v="0.86399999999999999"/>
    <n v="323.077"/>
    <s v="Scale-up"/>
    <n v="15.385"/>
    <n v="0.91800000000000004"/>
    <n v="0.88100000000000001"/>
    <n v="0.92300000000000004"/>
    <n v="0.91600000000000004"/>
    <d v="2025-06-16T22:00:14"/>
    <s v="PJR_JBOSS"/>
  </r>
  <r>
    <x v="609"/>
    <x v="1"/>
    <n v="77"/>
    <x v="1221"/>
    <x v="610"/>
    <s v=" "/>
    <s v=" "/>
    <n v="7"/>
    <n v="8"/>
    <n v="3"/>
    <s v="N/A"/>
    <n v="8"/>
    <n v="5"/>
    <n v="0.129"/>
    <n v="0.12"/>
    <n v="4.1000000000000002E-2"/>
    <n v="9.6000000000000002E-2"/>
    <n v="0.20799999999999999"/>
    <n v="0.17399999999999999"/>
    <n v="0.46200000000000002"/>
    <n v="0.51800000000000002"/>
    <n v="0.83499999999999996"/>
    <n v="218.75"/>
    <s v="Scale-up"/>
    <n v="10.417"/>
    <n v="0.96599999999999997"/>
    <n v="0.92700000000000005"/>
    <n v="0.999"/>
    <n v="0.96899999999999997"/>
    <d v="2025-06-16T22:00:18"/>
    <s v="PJR_JBOSS"/>
  </r>
  <r>
    <x v="610"/>
    <x v="0"/>
    <n v="1853"/>
    <x v="1222"/>
    <x v="611"/>
    <n v="154"/>
    <n v="154"/>
    <n v="116"/>
    <n v="38"/>
    <n v="15"/>
    <n v="139"/>
    <n v="107"/>
    <n v="32"/>
    <n v="4.3999999999999997E-2"/>
    <n v="1.4E-2"/>
    <n v="6.0000000000000001E-3"/>
    <n v="4.1000000000000002E-2"/>
    <n v="5.1999999999999998E-2"/>
    <n v="5.0999999999999997E-2"/>
    <n v="0.78800000000000003"/>
    <n v="0.75900000000000001"/>
    <n v="0.89700000000000002"/>
    <n v="780.48800000000006"/>
    <s v="Scale-up"/>
    <n v="24.39"/>
    <n v="0.71599999999999997"/>
    <n v="0.71399999999999997"/>
    <n v="0.86299999999999999"/>
    <n v="0.74399999999999999"/>
    <d v="2025-06-16T22:00:37"/>
    <s v="PJR_JBOSS"/>
  </r>
  <r>
    <x v="610"/>
    <x v="1"/>
    <n v="41"/>
    <x v="1223"/>
    <x v="611"/>
    <s v=" "/>
    <s v=" "/>
    <n v="1"/>
    <n v="1"/>
    <n v="1"/>
    <s v="N/A"/>
    <n v="1"/>
    <n v="0"/>
    <s v="NaN"/>
    <s v="NaN"/>
    <s v="NaN"/>
    <s v="NaN"/>
    <n v="0"/>
    <n v="2.4E-2"/>
    <s v="NaN"/>
    <s v="NaN"/>
    <s v="NaN"/>
    <s v="NaN"/>
    <s v="Scale-up"/>
    <s v="NaN"/>
    <s v="NaN"/>
    <s v="NaN"/>
    <s v="NaN"/>
    <s v="NaN"/>
    <d v="2025-06-16T22:00:37"/>
    <s v="PJR_JBOSS"/>
  </r>
  <r>
    <x v="611"/>
    <x v="0"/>
    <n v="1827"/>
    <x v="1224"/>
    <x v="612"/>
    <n v="2145"/>
    <n v="2145"/>
    <n v="1018"/>
    <n v="1127"/>
    <n v="233"/>
    <n v="1912"/>
    <n v="1058"/>
    <n v="854"/>
    <n v="0.99099999999999999"/>
    <n v="1.47"/>
    <n v="0.86599999999999999"/>
    <n v="3.431"/>
    <n v="1.595"/>
    <n v="2.13"/>
    <n v="2.1509999999999998"/>
    <n v="0.40300000000000002"/>
    <n v="0.64800000000000002"/>
    <n v="248.90700000000001"/>
    <s v="Catch-up"/>
    <n v="0.29099999999999998"/>
    <n v="0.86399999999999999"/>
    <n v="0.84099999999999997"/>
    <n v="0.97599999999999998"/>
    <n v="0.99299999999999999"/>
    <d v="2025-06-16T22:00:58"/>
    <s v="PJR_JBOSS"/>
  </r>
  <r>
    <x v="611"/>
    <x v="1"/>
    <n v="99"/>
    <x v="1225"/>
    <x v="612"/>
    <s v=" "/>
    <s v=" "/>
    <n v="201"/>
    <n v="325"/>
    <n v="111"/>
    <s v="N/A"/>
    <n v="429"/>
    <n v="-15"/>
    <n v="1.986"/>
    <n v="3.5129999999999999"/>
    <n v="1.1870000000000001"/>
    <n v="4.3650000000000002"/>
    <s v="4.311999999999999"/>
    <n v="4.298"/>
    <n v="1.012"/>
    <n v="0.36099999999999999"/>
    <n v="0.78400000000000003"/>
    <n v="195.64699999999999"/>
    <s v="Catch-up"/>
    <n v="0.22900000000000001"/>
    <n v="0.99399999999999999"/>
    <n v="0.99199999999999999"/>
    <n v="0.98799999999999999"/>
    <n v="0.99399999999999999"/>
    <d v="2025-06-16T22:01:03"/>
    <s v="PJR_JBOSS"/>
  </r>
  <r>
    <x v="612"/>
    <x v="0"/>
    <n v="2025"/>
    <x v="1226"/>
    <x v="613"/>
    <n v="1441"/>
    <n v="1441"/>
    <n v="510"/>
    <n v="931"/>
    <n v="303"/>
    <n v="1138"/>
    <n v="1041"/>
    <n v="97"/>
    <n v="0.27300000000000002"/>
    <n v="0.53400000000000003"/>
    <n v="0.18099999999999999"/>
    <n v="0.57399999999999995"/>
    <n v="0.626"/>
    <n v="0.61899999999999999"/>
    <n v="0.91700000000000004"/>
    <n v="0.33800000000000002"/>
    <n v="0.77600000000000002"/>
    <n v="168.99"/>
    <s v="Scale-up"/>
    <n v="1.742"/>
    <n v="0.97199999999999998"/>
    <n v="0.97899999999999998"/>
    <n v="0.98699999999999999"/>
    <n v="0.98599999999999999"/>
    <d v="2025-06-16T22:01:23"/>
    <s v="PJR_JBOSS"/>
  </r>
  <r>
    <x v="612"/>
    <x v="1"/>
    <n v="99"/>
    <x v="1227"/>
    <x v="613"/>
    <s v=" "/>
    <s v=" "/>
    <n v="15"/>
    <n v="52"/>
    <n v="13"/>
    <s v="N/A"/>
    <n v="54"/>
    <n v="-1"/>
    <n v="0.17199999999999999"/>
    <n v="0.47699999999999998"/>
    <n v="0.114"/>
    <n v="0.46899999999999997"/>
    <n v="0.53500000000000003"/>
    <n v="0.52600000000000002"/>
    <n v="0.877"/>
    <n v="0.26500000000000001"/>
    <n v="0.82399999999999995"/>
    <n v="206.82300000000001"/>
    <s v="Scale-up"/>
    <n v="2.1320000000000001"/>
    <n v="0.88600000000000001"/>
    <n v="0.98499999999999999"/>
    <n v="0.94799999999999995"/>
    <n v="0.95799999999999996"/>
    <d v="2025-06-16T22:01:27"/>
    <s v="PJR_JBOSS"/>
  </r>
  <r>
    <x v="613"/>
    <x v="0"/>
    <n v="491"/>
    <x v="1228"/>
    <x v="614"/>
    <n v="182"/>
    <n v="182"/>
    <n v="94"/>
    <n v="88"/>
    <n v="41"/>
    <n v="141"/>
    <n v="141"/>
    <n v="0"/>
    <n v="0.224"/>
    <n v="0.36299999999999999"/>
    <n v="0.10100000000000001"/>
    <n v="0.5"/>
    <n v="0.48599999999999999"/>
    <n v="0.39500000000000002"/>
    <n v="1.0289999999999999"/>
    <n v="0.38200000000000001"/>
    <n v="0.82799999999999996"/>
    <n v="0"/>
    <s v="Plan-up"/>
    <n v="2"/>
    <n v="0.86399999999999999"/>
    <n v="0.79100000000000004"/>
    <n v="0.92600000000000005"/>
    <n v="0.753"/>
    <d v="2025-06-16T22:01:46"/>
    <s v="PJR_JBOSS"/>
  </r>
  <r>
    <x v="613"/>
    <x v="1"/>
    <n v="88"/>
    <x v="1229"/>
    <x v="614"/>
    <s v=" "/>
    <s v=" "/>
    <n v="3"/>
    <n v="2"/>
    <n v="14"/>
    <s v="N/A"/>
    <n v="4"/>
    <n v="-14"/>
    <n v="2.7E-2"/>
    <n v="7.0999999999999994E-2"/>
    <n v="0.16200000000000001"/>
    <n v="4.7E-2"/>
    <n v="-6.4000000000000001E-2"/>
    <n v="-0.13400000000000001"/>
    <n v="-0.73399999999999999"/>
    <n v="0.27600000000000002"/>
    <n v="-0.65300000000000002"/>
    <n v="0"/>
    <s v="Start-up"/>
    <n v="21.277000000000001"/>
    <n v="0.999"/>
    <n v="1"/>
    <n v="0.69599999999999995"/>
    <n v="0.6"/>
    <d v="2025-06-16T22:01:50"/>
    <s v="PJR_JBOSS"/>
  </r>
  <r>
    <x v="614"/>
    <x v="0"/>
    <n v="731"/>
    <x v="1230"/>
    <x v="615"/>
    <n v="71"/>
    <n v="71"/>
    <n v="51"/>
    <n v="20"/>
    <n v="19"/>
    <n v="52"/>
    <n v="52"/>
    <n v="0"/>
    <n v="0.06"/>
    <n v="3.5000000000000003E-2"/>
    <n v="4.7E-2"/>
    <n v="0.13900000000000001"/>
    <n v="4.8000000000000001E-2"/>
    <n v="7.0000000000000007E-2"/>
    <n v="2.8959999999999999"/>
    <n v="0.63200000000000001"/>
    <n v="0.505"/>
    <n v="0"/>
    <s v="Plan-up"/>
    <n v="7.194"/>
    <n v="0.751"/>
    <n v="0.76400000000000001"/>
    <n v="0.86099999999999999"/>
    <n v="0.73699999999999999"/>
    <d v="2025-06-16T22:02:08"/>
    <s v="PJR_JBOSS"/>
  </r>
  <r>
    <x v="614"/>
    <x v="1"/>
    <n v="98"/>
    <x v="1231"/>
    <x v="615"/>
    <s v=" "/>
    <s v=" "/>
    <n v="15"/>
    <n v="11"/>
    <n v="7"/>
    <s v="N/A"/>
    <n v="35"/>
    <n v="-15"/>
    <n v="0.20599999999999999"/>
    <n v="0.14599999999999999"/>
    <n v="8.8999999999999996E-2"/>
    <n v="0.41499999999999998"/>
    <n v="0.26300000000000001"/>
    <n v="0.24199999999999999"/>
    <n v="1.5780000000000001"/>
    <n v="0.58499999999999996"/>
    <n v="0.747"/>
    <n v="0"/>
    <s v="Plan-up"/>
    <n v="2.41"/>
    <n v="0.72099999999999997"/>
    <n v="0.94099999999999995"/>
    <n v="0.60699999999999998"/>
    <n v="0.86199999999999999"/>
    <d v="2025-06-16T22:02:13"/>
    <s v="PJR_JBOSS"/>
  </r>
  <r>
    <x v="615"/>
    <x v="0"/>
    <n v="515"/>
    <x v="1232"/>
    <x v="616"/>
    <n v="31"/>
    <n v="31"/>
    <n v="15"/>
    <n v="16"/>
    <n v="13"/>
    <n v="18"/>
    <n v="18"/>
    <n v="0"/>
    <n v="3.5000000000000003E-2"/>
    <n v="4.1000000000000002E-2"/>
    <n v="4.4999999999999998E-2"/>
    <n v="4.4999999999999998E-2"/>
    <n v="3.1E-2"/>
    <n v="4.1000000000000002E-2"/>
    <n v="1.452"/>
    <n v="0.46100000000000002"/>
    <n v="0.40799999999999997"/>
    <n v="0"/>
    <s v="Plan-up"/>
    <n v="22.222000000000001"/>
    <n v="0.94599999999999995"/>
    <n v="0.96399999999999997"/>
    <n v="0.80400000000000005"/>
    <n v="0.97"/>
    <d v="2025-06-16T22:02:31"/>
    <s v="PJR_JBOSS"/>
  </r>
  <r>
    <x v="615"/>
    <x v="1"/>
    <n v="88"/>
    <x v="1233"/>
    <x v="616"/>
    <s v=" "/>
    <s v=" "/>
    <n v="1"/>
    <n v="1"/>
    <n v="1"/>
    <s v="N/A"/>
    <n v="2"/>
    <n v="-1"/>
    <s v="NaN"/>
    <s v="NaN"/>
    <s v="NaN"/>
    <n v="6.2E-2"/>
    <n v="0"/>
    <n v="-1.2E-2"/>
    <s v="NaN"/>
    <s v="NaN"/>
    <s v="NaN"/>
    <s v="NaN"/>
    <s v="Plan-up"/>
    <n v="16.129000000000001"/>
    <s v="NaN"/>
    <s v="NaN"/>
    <s v="NaN"/>
    <n v="1"/>
    <d v="2025-06-16T22:02:31"/>
    <s v="PJR_JBOSS"/>
  </r>
  <r>
    <x v="616"/>
    <x v="0"/>
    <n v="626"/>
    <x v="1234"/>
    <x v="617"/>
    <n v="194"/>
    <n v="194"/>
    <n v="150"/>
    <n v="44"/>
    <n v="8"/>
    <n v="186"/>
    <n v="149"/>
    <n v="37"/>
    <n v="0.27400000000000002"/>
    <n v="9.4E-2"/>
    <n v="1.2E-2"/>
    <n v="0.28000000000000003"/>
    <n v="0.35599999999999998"/>
    <n v="0.32900000000000001"/>
    <n v="0.78700000000000003"/>
    <n v="0.745"/>
    <n v="0.96699999999999997"/>
    <n v="132.143"/>
    <s v="Scale-up"/>
    <n v="3.5710000000000002"/>
    <n v="0.96799999999999997"/>
    <n v="0.91100000000000003"/>
    <n v="0.96399999999999997"/>
    <n v="0.98299999999999998"/>
    <d v="2025-06-16T22:02:50"/>
    <s v="PJR_JBOSS"/>
  </r>
  <r>
    <x v="616"/>
    <x v="1"/>
    <n v="99"/>
    <x v="1235"/>
    <x v="617"/>
    <s v=" "/>
    <s v=" "/>
    <n v="12"/>
    <n v="12"/>
    <n v="1"/>
    <s v="N/A"/>
    <n v="18"/>
    <n v="7"/>
    <n v="0.19600000000000001"/>
    <n v="0.128"/>
    <s v="NaN"/>
    <n v="0.215"/>
    <n v="0.32400000000000001"/>
    <n v="0.312"/>
    <s v="NaN"/>
    <s v="NaN"/>
    <s v="NaN"/>
    <s v="NaN"/>
    <s v="Scale-up"/>
    <n v="4.6509999999999998"/>
    <n v="0.89600000000000002"/>
    <n v="0.67300000000000004"/>
    <s v="NaN"/>
    <n v="0.73699999999999999"/>
    <d v="2025-06-16T22:02:50"/>
    <s v="PJR_JBOSS"/>
  </r>
  <r>
    <x v="617"/>
    <x v="0"/>
    <n v="1427"/>
    <x v="1236"/>
    <x v="618"/>
    <n v="95"/>
    <n v="95"/>
    <n v="85"/>
    <n v="10"/>
    <n v="43"/>
    <n v="52"/>
    <n v="52"/>
    <n v="0"/>
    <n v="0.17399999999999999"/>
    <n v="2.5000000000000001E-2"/>
    <n v="2.5999999999999999E-2"/>
    <n v="0.125"/>
    <n v="0.17299999999999999"/>
    <n v="0.03"/>
    <n v="0.72299999999999998"/>
    <n v="0.874"/>
    <n v="0.86899999999999999"/>
    <n v="0"/>
    <s v="Start-up"/>
    <n v="8"/>
    <n v="0.96299999999999997"/>
    <n v="0.91300000000000003"/>
    <n v="0.84799999999999998"/>
    <n v="0.97"/>
    <d v="2025-06-16T22:03:08"/>
    <s v="PJR_JBOSS"/>
  </r>
  <r>
    <x v="617"/>
    <x v="1"/>
    <n v="0"/>
    <x v="1237"/>
    <x v="618"/>
    <s v=" "/>
    <s v=" "/>
    <n v="1"/>
    <n v="1"/>
    <n v="18"/>
    <s v="N/A"/>
    <n v="1"/>
    <n v="-17"/>
    <s v="NaN"/>
    <s v="NaN"/>
    <s v="NaN"/>
    <s v="NaN"/>
    <n v="0"/>
    <s v="NaN"/>
    <s v="NaN"/>
    <s v="NaN"/>
    <s v="NaN"/>
    <s v="NaN"/>
    <s v="Start-up"/>
    <s v="NaN"/>
    <s v="NaN"/>
    <s v="NaN"/>
    <s v="NaN"/>
    <s v="NaN"/>
    <d v="2025-06-16T22:03:08"/>
    <s v="PJR_JBOSS"/>
  </r>
  <r>
    <x v="618"/>
    <x v="0"/>
    <n v="1719"/>
    <x v="1238"/>
    <x v="619"/>
    <n v="209"/>
    <n v="209"/>
    <n v="171"/>
    <n v="38"/>
    <n v="11"/>
    <n v="198"/>
    <n v="166"/>
    <n v="33"/>
    <n v="0.123"/>
    <n v="2.1999999999999999E-2"/>
    <n v="7.0000000000000001E-3"/>
    <n v="0.13500000000000001"/>
    <n v="0.13800000000000001"/>
    <n v="0.13"/>
    <n v="0.97799999999999998"/>
    <n v="0.84799999999999998"/>
    <n v="0.95199999999999996"/>
    <n v="244.44399999999999"/>
    <s v="Scale-up"/>
    <n v="7.407"/>
    <n v="0.83499999999999996"/>
    <n v="0.97499999999999998"/>
    <n v="0.83099999999999996"/>
    <n v="0.88100000000000001"/>
    <d v="2025-06-16T22:03:25"/>
    <s v="PJR_JBOSS"/>
  </r>
  <r>
    <x v="618"/>
    <x v="1"/>
    <n v="85"/>
    <x v="1239"/>
    <x v="619"/>
    <s v=" "/>
    <s v=" "/>
    <n v="2"/>
    <n v="1"/>
    <n v="1"/>
    <s v="N/A"/>
    <n v="1"/>
    <n v="2"/>
    <n v="1.2E-2"/>
    <s v="NaN"/>
    <s v="NaN"/>
    <s v="NaN"/>
    <n v="0"/>
    <n v="1.7000000000000001E-2"/>
    <s v="NaN"/>
    <s v="NaN"/>
    <s v="NaN"/>
    <s v="NaN"/>
    <s v="Scale-up"/>
    <s v="NaN"/>
    <n v="1"/>
    <s v="NaN"/>
    <s v="NaN"/>
    <s v="NaN"/>
    <d v="2025-06-16T22:03:25"/>
    <s v="PJR_JBOSS"/>
  </r>
  <r>
    <x v="619"/>
    <x v="0"/>
    <n v="2105"/>
    <x v="1240"/>
    <x v="620"/>
    <n v="370"/>
    <n v="370"/>
    <n v="229"/>
    <n v="141"/>
    <n v="57"/>
    <n v="313"/>
    <n v="284"/>
    <n v="29"/>
    <n v="0.11600000000000001"/>
    <n v="9.0999999999999998E-2"/>
    <n v="4.2000000000000003E-2"/>
    <n v="0.184"/>
    <n v="0.16500000000000001"/>
    <n v="0.16600000000000001"/>
    <n v="1.115"/>
    <n v="0.56000000000000005"/>
    <n v="0.79700000000000004"/>
    <n v="157.60900000000001"/>
    <s v="Catch-up"/>
    <n v="5.4349999999999996"/>
    <n v="0.95799999999999996"/>
    <n v="0.91400000000000003"/>
    <n v="0.95899999999999996"/>
    <n v="0.98499999999999999"/>
    <d v="2025-06-16T22:03:44"/>
    <s v="PJR_JBOSS"/>
  </r>
  <r>
    <x v="619"/>
    <x v="1"/>
    <n v="99"/>
    <x v="1241"/>
    <x v="620"/>
    <s v=" "/>
    <s v=" "/>
    <n v="25"/>
    <n v="15"/>
    <n v="8"/>
    <s v="N/A"/>
    <n v="28"/>
    <n v="5"/>
    <n v="0.25"/>
    <n v="0.158"/>
    <n v="0.121"/>
    <n v="0.28199999999999997"/>
    <s v="0.28700000000000003"/>
    <n v="0.29699999999999999"/>
    <n v="0.98299999999999998"/>
    <n v="0.61299999999999999"/>
    <n v="0.70299999999999996"/>
    <n v="102.837"/>
    <s v="Scale-up"/>
    <n v="3.5459999999999998"/>
    <n v="0.95499999999999996"/>
    <n v="0.84799999999999998"/>
    <n v="0.88500000000000001"/>
    <n v="0.95399999999999996"/>
    <d v="2025-06-16T22:03:49"/>
    <s v="PJR_JBOSS"/>
  </r>
  <r>
    <x v="620"/>
    <x v="0"/>
    <n v="499"/>
    <x v="1242"/>
    <x v="621"/>
    <n v="156"/>
    <n v="156"/>
    <n v="63"/>
    <n v="93"/>
    <n v="16"/>
    <n v="140"/>
    <n v="118"/>
    <n v="22"/>
    <n v="0.13400000000000001"/>
    <n v="0.3"/>
    <n v="6.5000000000000002E-2"/>
    <n v="0.33200000000000002"/>
    <n v="0.36899999999999999"/>
    <n v="0.33700000000000002"/>
    <n v="0.9"/>
    <n v="0.309"/>
    <n v="0.85"/>
    <n v="66.265000000000001"/>
    <s v="Scale-up"/>
    <n v="3.012"/>
    <n v="0.95799999999999996"/>
    <n v="0.97399999999999998"/>
    <n v="0.95399999999999996"/>
    <n v="0.93799999999999994"/>
    <d v="2025-06-16T22:04:08"/>
    <s v="PJR_JBOSS"/>
  </r>
  <r>
    <x v="620"/>
    <x v="1"/>
    <n v="84"/>
    <x v="1243"/>
    <x v="621"/>
    <s v=" "/>
    <s v=" "/>
    <n v="16"/>
    <n v="41"/>
    <n v="7"/>
    <s v="N/A"/>
    <n v="41"/>
    <n v="8"/>
    <n v="0.217"/>
    <n v="0.48899999999999999"/>
    <n v="7.0999999999999994E-2"/>
    <n v="0.45900000000000002"/>
    <n v="0.63500000000000001"/>
    <n v="0.59599999999999997"/>
    <n v="0.72299999999999998"/>
    <n v="0.307"/>
    <n v="0.89900000000000002"/>
    <n v="47.93"/>
    <s v="Scale-up"/>
    <n v="2.1789999999999998"/>
    <n v="0.91700000000000004"/>
    <n v="0.95699999999999996"/>
    <n v="0.83599999999999997"/>
    <n v="0.96099999999999997"/>
    <d v="2025-06-16T22:04:12"/>
    <s v="PJR_JBOSS"/>
  </r>
  <r>
    <x v="621"/>
    <x v="0"/>
    <n v="151"/>
    <x v="1244"/>
    <x v="622"/>
    <n v="242"/>
    <n v="242"/>
    <n v="29"/>
    <n v="213"/>
    <n v="29"/>
    <n v="213"/>
    <n v="132"/>
    <n v="81"/>
    <n v="0.20699999999999999"/>
    <n v="1.3080000000000001"/>
    <n v="0.19600000000000001"/>
    <n v="1.464"/>
    <n v="1.319"/>
    <n v="1.2749999999999999"/>
    <n v="1.1100000000000001"/>
    <n v="0.13700000000000001"/>
    <n v="0.871"/>
    <n v="55.328000000000003"/>
    <s v="Catch-up"/>
    <n v="0.68300000000000005"/>
    <n v="0.76100000000000001"/>
    <n v="0.89"/>
    <n v="0.92100000000000004"/>
    <n v="0.82"/>
    <d v="2025-06-16T22:04:31"/>
    <s v="PJR_JBOSS"/>
  </r>
  <r>
    <x v="621"/>
    <x v="1"/>
    <n v="88"/>
    <x v="1245"/>
    <x v="622"/>
    <s v=" "/>
    <s v=" "/>
    <n v="7"/>
    <n v="150"/>
    <n v="20"/>
    <s v="N/A"/>
    <n v="127"/>
    <n v="9"/>
    <n v="7.8E-2"/>
    <n v="2.5339999999999998"/>
    <n v="0.33900000000000002"/>
    <n v="2.0310000000000001"/>
    <s v="2.2729999999999997"/>
    <n v="2.226"/>
    <n v="0.89400000000000002"/>
    <n v="0.03"/>
    <n v="0.87"/>
    <n v="39.881999999999998"/>
    <s v="Scale-up"/>
    <n v="0.49199999999999999"/>
    <n v="0.92700000000000005"/>
    <n v="0.96199999999999997"/>
    <n v="0.96399999999999997"/>
    <n v="0.95899999999999996"/>
    <d v="2025-06-16T22:04:36"/>
    <s v="PJR_JBOSS"/>
  </r>
  <r>
    <x v="622"/>
    <x v="0"/>
    <n v="343"/>
    <x v="1246"/>
    <x v="623"/>
    <n v="268"/>
    <n v="268"/>
    <n v="197"/>
    <n v="71"/>
    <n v="5"/>
    <n v="263"/>
    <n v="227"/>
    <n v="36"/>
    <n v="1.1950000000000001"/>
    <n v="0.67400000000000004"/>
    <n v="4.4999999999999998E-2"/>
    <n v="1.7989999999999999"/>
    <n v="1.8240000000000001"/>
    <n v="1.679"/>
    <n v="0.98599999999999999"/>
    <n v="0.63900000000000001"/>
    <n v="0.97599999999999998"/>
    <n v="20.010999999999999"/>
    <s v="Start-up"/>
    <n v="0.55600000000000005"/>
    <n v="0.84799999999999998"/>
    <n v="0.81799999999999995"/>
    <n v="0.88700000000000001"/>
    <n v="0.84599999999999997"/>
    <d v="2025-06-16T22:04:56"/>
    <s v="PJR_JBOSS"/>
  </r>
  <r>
    <x v="622"/>
    <x v="1"/>
    <n v="100"/>
    <x v="1247"/>
    <x v="623"/>
    <s v=" "/>
    <s v=" "/>
    <n v="104"/>
    <n v="61"/>
    <n v="5"/>
    <s v="N/A"/>
    <n v="166"/>
    <n v="-5"/>
    <n v="1.0249999999999999"/>
    <n v="0.67600000000000005"/>
    <n v="4.4999999999999998E-2"/>
    <n v="1.8740000000000001"/>
    <s v="1.6560000000000001"/>
    <n v="1.617"/>
    <n v="1.1319999999999999"/>
    <n v="0.60299999999999998"/>
    <n v="0.97399999999999998"/>
    <n v="19.21"/>
    <s v="Plan-up"/>
    <n v="0.53400000000000003"/>
    <n v="0.68899999999999995"/>
    <n v="0.747"/>
    <n v="0.88700000000000001"/>
    <n v="0.78"/>
    <d v="2025-06-16T22:05:01"/>
    <s v="PJR_JBOSS"/>
  </r>
  <r>
    <x v="623"/>
    <x v="0"/>
    <n v="2402"/>
    <x v="1248"/>
    <x v="624"/>
    <n v="1530"/>
    <n v="1530"/>
    <n v="972"/>
    <n v="558"/>
    <n v="134"/>
    <n v="1396"/>
    <n v="1119"/>
    <n v="277"/>
    <n v="0.52700000000000002"/>
    <n v="0.33600000000000002"/>
    <n v="8.7999999999999995E-2"/>
    <n v="0.65700000000000003"/>
    <n v="0.77500000000000002"/>
    <n v="0.77500000000000002"/>
    <n v="0.84799999999999998"/>
    <n v="0.61099999999999999"/>
    <n v="0.89800000000000002"/>
    <n v="421.613"/>
    <s v="Scale-up"/>
    <n v="1.522"/>
    <n v="0.98"/>
    <n v="0.98"/>
    <n v="0.95399999999999996"/>
    <n v="0.98099999999999998"/>
    <d v="2025-06-16T22:05:21"/>
    <s v="PJR_JBOSS"/>
  </r>
  <r>
    <x v="623"/>
    <x v="1"/>
    <n v="98"/>
    <x v="1249"/>
    <x v="624"/>
    <s v=" "/>
    <s v=" "/>
    <n v="54"/>
    <n v="24"/>
    <n v="8"/>
    <s v="N/A"/>
    <n v="48"/>
    <n v="21"/>
    <n v="0.60299999999999998"/>
    <n v="0.26800000000000002"/>
    <n v="0.11799999999999999"/>
    <n v="0.61299999999999999"/>
    <n v="0.753"/>
    <n v="0.76500000000000001"/>
    <n v="0.81399999999999995"/>
    <n v="0.69199999999999995"/>
    <n v="0.86499999999999999"/>
    <n v="451.87599999999998"/>
    <s v="Scale-up"/>
    <n v="1.631"/>
    <n v="0.86399999999999999"/>
    <n v="0.93600000000000005"/>
    <n v="0.94"/>
    <n v="0.97"/>
    <d v="2025-06-16T22:05:25"/>
    <s v="PJR_JBOSS"/>
  </r>
  <r>
    <x v="624"/>
    <x v="0"/>
    <n v="1806"/>
    <x v="1250"/>
    <x v="625"/>
    <n v="338"/>
    <n v="338"/>
    <n v="177"/>
    <n v="161"/>
    <n v="32"/>
    <n v="306"/>
    <n v="203"/>
    <n v="103"/>
    <n v="0.27300000000000002"/>
    <n v="0.217"/>
    <n v="3.5000000000000003E-2"/>
    <n v="0.379"/>
    <n v="0.45500000000000002"/>
    <n v="0.38400000000000001"/>
    <n v="0.83299999999999996"/>
    <n v="0.55700000000000005"/>
    <n v="0.92900000000000005"/>
    <n v="271.76799999999997"/>
    <s v="Scale-up"/>
    <n v="2.6389999999999998"/>
    <n v="0.79"/>
    <n v="0.92700000000000005"/>
    <n v="0.84599999999999997"/>
    <n v="0.91600000000000004"/>
    <d v="2025-06-16T22:05:43"/>
    <s v="PJR_JBOSS"/>
  </r>
  <r>
    <x v="624"/>
    <x v="1"/>
    <n v="0"/>
    <x v="1251"/>
    <x v="625"/>
    <s v=" "/>
    <s v=" "/>
    <n v="1"/>
    <n v="1"/>
    <n v="1"/>
    <s v="N/A"/>
    <n v="1"/>
    <n v="0"/>
    <s v="NaN"/>
    <s v="NaN"/>
    <s v="NaN"/>
    <s v="NaN"/>
    <n v="0"/>
    <s v="NaN"/>
    <s v="NaN"/>
    <s v="NaN"/>
    <s v="NaN"/>
    <s v="NaN"/>
    <s v="Scale-up"/>
    <s v="NaN"/>
    <s v="NaN"/>
    <s v="NaN"/>
    <s v="NaN"/>
    <s v="NaN"/>
    <d v="2025-06-16T22:05:43"/>
    <s v="PJR_JBOSS"/>
  </r>
  <r>
    <x v="625"/>
    <x v="0"/>
    <n v="1560"/>
    <x v="1252"/>
    <x v="626"/>
    <n v="43"/>
    <n v="43"/>
    <n v="23"/>
    <n v="20"/>
    <n v="2"/>
    <n v="41"/>
    <n v="23"/>
    <n v="18"/>
    <n v="0.01"/>
    <n v="8.0000000000000002E-3"/>
    <n v="3.0000000000000001E-3"/>
    <n v="1.0999999999999999E-2"/>
    <n v="1.4999999999999999E-2"/>
    <n v="1.7000000000000001E-2"/>
    <n v="0.73299999999999998"/>
    <n v="0.55600000000000005"/>
    <n v="0.83299999999999996"/>
    <n v="1636.364"/>
    <s v="Scale-up"/>
    <n v="90.909000000000006"/>
    <n v="0.69399999999999995"/>
    <n v="0.499"/>
    <n v="1"/>
    <n v="0.42199999999999999"/>
    <d v="2025-06-16T22:06:02"/>
    <s v="PJR_JBOSS"/>
  </r>
  <r>
    <x v="625"/>
    <x v="1"/>
    <n v="10"/>
    <x v="1253"/>
    <x v="626"/>
    <s v=" "/>
    <s v=" "/>
    <n v="1"/>
    <n v="3"/>
    <n v="1"/>
    <s v="N/A"/>
    <n v="1"/>
    <n v="4"/>
    <s v="NaN"/>
    <n v="1.5"/>
    <s v="NaN"/>
    <s v="NaN"/>
    <n v="0"/>
    <n v="0.25900000000000001"/>
    <s v="NaN"/>
    <s v="NaN"/>
    <s v="NaN"/>
    <s v="NaN"/>
    <s v="Scale-up"/>
    <s v="NaN"/>
    <s v="NaN"/>
    <n v="0.75"/>
    <s v="NaN"/>
    <s v="NaN"/>
    <d v="2025-06-16T22:06:02"/>
    <s v="PJR_JBOSS"/>
  </r>
  <r>
    <x v="626"/>
    <x v="0"/>
    <n v="829"/>
    <x v="1254"/>
    <x v="627"/>
    <n v="40"/>
    <n v="40"/>
    <n v="33"/>
    <n v="7"/>
    <n v="2"/>
    <n v="38"/>
    <n v="33"/>
    <n v="5"/>
    <n v="0.04"/>
    <n v="1.4999999999999999E-2"/>
    <n v="3.0000000000000001E-3"/>
    <n v="4.2999999999999997E-2"/>
    <n v="5.1999999999999998E-2"/>
    <n v="4.9000000000000002E-2"/>
    <n v="0.82699999999999996"/>
    <n v="0.72699999999999998"/>
    <n v="0.94499999999999995"/>
    <n v="116.279"/>
    <s v="Scale-up"/>
    <n v="23.256"/>
    <n v="0.8"/>
    <n v="0.65300000000000002"/>
    <n v="1"/>
    <n v="0.66700000000000004"/>
    <d v="2025-06-16T22:06:21"/>
    <s v="PJR_JBOSS"/>
  </r>
  <r>
    <x v="626"/>
    <x v="1"/>
    <n v="0"/>
    <x v="1255"/>
    <x v="627"/>
    <s v=" "/>
    <s v=" "/>
    <n v="2"/>
    <n v="1"/>
    <n v="1"/>
    <s v="N/A"/>
    <n v="2"/>
    <n v="-1"/>
    <n v="1"/>
    <s v="NaN"/>
    <s v="NaN"/>
    <s v="NaN"/>
    <n v="0"/>
    <n v="1"/>
    <s v="NaN"/>
    <s v="NaN"/>
    <s v="NaN"/>
    <s v="NaN"/>
    <s v="Scale-up"/>
    <s v="NaN"/>
    <n v="1"/>
    <s v="NaN"/>
    <s v="NaN"/>
    <s v="NaN"/>
    <d v="2025-06-16T22:06:21"/>
    <s v="PJR_JBOSS"/>
  </r>
  <r>
    <x v="627"/>
    <x v="0"/>
    <n v="588"/>
    <x v="1256"/>
    <x v="628"/>
    <n v="99"/>
    <n v="99"/>
    <n v="81"/>
    <n v="18"/>
    <n v="2"/>
    <n v="97"/>
    <n v="37"/>
    <n v="60"/>
    <n v="0.16600000000000001"/>
    <n v="0.04"/>
    <n v="7.0999999999999994E-2"/>
    <n v="4.9000000000000002E-2"/>
    <n v="0.13500000000000001"/>
    <n v="0.2"/>
    <n v="0.36299999999999999"/>
    <n v="0.80600000000000005"/>
    <n v="0.65500000000000003"/>
    <n v="1224.49"/>
    <s v="Scale-up"/>
    <n v="20.408000000000001"/>
    <n v="0.63800000000000001"/>
    <n v="0.72899999999999998"/>
    <n v="1"/>
    <n v="0.623"/>
    <d v="2025-06-16T22:06:39"/>
    <s v="PJR_JBOSS"/>
  </r>
  <r>
    <x v="627"/>
    <x v="1"/>
    <n v="58"/>
    <x v="1257"/>
    <x v="628"/>
    <s v=" "/>
    <s v=" "/>
    <n v="3"/>
    <n v="1"/>
    <n v="1"/>
    <s v="N/A"/>
    <n v="6"/>
    <n v="-3"/>
    <n v="7.9000000000000001E-2"/>
    <s v="NaN"/>
    <s v="NaN"/>
    <n v="0.13400000000000001"/>
    <n v="0"/>
    <n v="5.0999999999999997E-2"/>
    <s v="NaN"/>
    <s v="NaN"/>
    <s v="NaN"/>
    <s v="NaN"/>
    <s v="Scale-up"/>
    <n v="7.4630000000000001"/>
    <n v="0.75"/>
    <s v="NaN"/>
    <s v="NaN"/>
    <n v="0.45800000000000002"/>
    <d v="2025-06-16T22:06:39"/>
    <s v="PJR_JBOSS"/>
  </r>
  <r>
    <x v="628"/>
    <x v="0"/>
    <n v="1596"/>
    <x v="1258"/>
    <x v="629"/>
    <n v="421"/>
    <n v="421"/>
    <n v="300"/>
    <n v="121"/>
    <n v="30"/>
    <n v="391"/>
    <n v="350"/>
    <n v="41"/>
    <n v="0.22"/>
    <n v="8.2000000000000003E-2"/>
    <n v="2.1000000000000001E-2"/>
    <n v="0.248"/>
    <n v="0.28100000000000003"/>
    <n v="0.27"/>
    <n v="0.88300000000000001"/>
    <n v="0.72799999999999998"/>
    <n v="0.93"/>
    <n v="165.32300000000001"/>
    <s v="Scale-up"/>
    <n v="4.032"/>
    <n v="0.90800000000000003"/>
    <n v="0.97299999999999998"/>
    <n v="0.97499999999999998"/>
    <n v="0.94699999999999995"/>
    <d v="2025-06-16T22:06:59"/>
    <s v="PJR_JBOSS"/>
  </r>
  <r>
    <x v="628"/>
    <x v="1"/>
    <n v="92"/>
    <x v="1259"/>
    <x v="629"/>
    <s v=" "/>
    <s v=" "/>
    <n v="2"/>
    <n v="4"/>
    <n v="1"/>
    <s v="N/A"/>
    <n v="5"/>
    <n v="0"/>
    <n v="1.0999999999999999E-2"/>
    <n v="0.22500000000000001"/>
    <s v="NaN"/>
    <n v="4.5999999999999999E-2"/>
    <s v="0.23600000000000002"/>
    <n v="5.7000000000000002E-2"/>
    <s v="NaN"/>
    <s v="NaN"/>
    <s v="NaN"/>
    <s v="NaN"/>
    <s v="Scale-up"/>
    <n v="21.739000000000001"/>
    <n v="1"/>
    <n v="0.89900000000000002"/>
    <s v="NaN"/>
    <n v="0.90800000000000003"/>
    <d v="2025-06-16T22:06:59"/>
    <s v="PJR_JBOSS"/>
  </r>
  <r>
    <x v="629"/>
    <x v="0"/>
    <n v="1883"/>
    <x v="1260"/>
    <x v="630"/>
    <n v="149"/>
    <n v="149"/>
    <n v="46"/>
    <n v="103"/>
    <n v="16"/>
    <n v="133"/>
    <n v="77"/>
    <n v="56"/>
    <n v="3.3000000000000002E-2"/>
    <n v="0.11700000000000001"/>
    <n v="2.3E-2"/>
    <n v="0.128"/>
    <n v="0.127"/>
    <n v="0.12"/>
    <n v="1.008"/>
    <n v="0.22"/>
    <n v="0.84699999999999998"/>
    <n v="437.5"/>
    <s v="Catch-up"/>
    <n v="7.8120000000000003"/>
    <n v="0.75800000000000001"/>
    <n v="0.746"/>
    <n v="0.85399999999999998"/>
    <n v="0.80900000000000005"/>
    <d v="2025-06-16T22:07:18"/>
    <s v="PJR_JBOSS"/>
  </r>
  <r>
    <x v="629"/>
    <x v="1"/>
    <n v="82"/>
    <x v="1261"/>
    <x v="630"/>
    <s v=" "/>
    <s v=" "/>
    <n v="1"/>
    <n v="2"/>
    <n v="1"/>
    <s v="N/A"/>
    <n v="1"/>
    <n v="0"/>
    <s v="NaN"/>
    <n v="2.7E-2"/>
    <s v="NaN"/>
    <s v="NaN"/>
    <n v="0"/>
    <n v="2.7E-2"/>
    <s v="NaN"/>
    <s v="NaN"/>
    <s v="NaN"/>
    <s v="NaN"/>
    <s v="Catch-up"/>
    <s v="NaN"/>
    <s v="NaN"/>
    <n v="1"/>
    <s v="NaN"/>
    <s v="NaN"/>
    <d v="2025-06-16T22:07:18"/>
    <s v="PJR_JBOSS"/>
  </r>
  <r>
    <x v="630"/>
    <x v="0"/>
    <n v="2255"/>
    <x v="1262"/>
    <x v="631"/>
    <n v="1203"/>
    <n v="1203"/>
    <n v="1029"/>
    <n v="174"/>
    <n v="223"/>
    <n v="980"/>
    <n v="834"/>
    <n v="146"/>
    <n v="0.72099999999999997"/>
    <n v="0.121"/>
    <n v="0.154"/>
    <n v="0.58299999999999996"/>
    <n v="0.68799999999999994"/>
    <n v="0.67700000000000005"/>
    <n v="0.84699999999999998"/>
    <n v="0.85599999999999998"/>
    <n v="0.81699999999999995"/>
    <n v="250.429"/>
    <s v="Scale-up"/>
    <n v="1.7150000000000001"/>
    <n v="0.96899999999999997"/>
    <n v="0.94199999999999995"/>
    <n v="0.91"/>
    <n v="0.98"/>
    <d v="2025-06-16T22:07:38"/>
    <s v="PJR_JBOSS"/>
  </r>
  <r>
    <x v="630"/>
    <x v="1"/>
    <n v="97"/>
    <x v="1263"/>
    <x v="631"/>
    <s v=" "/>
    <s v=" "/>
    <n v="21"/>
    <n v="13"/>
    <n v="6"/>
    <s v="N/A"/>
    <n v="26"/>
    <n v="1"/>
    <n v="0.17499999999999999"/>
    <n v="0.122"/>
    <n v="4.9000000000000002E-2"/>
    <n v="0.224"/>
    <n v="0.248"/>
    <n v="0.25600000000000001"/>
    <n v="0.90300000000000002"/>
    <n v="0.58899999999999997"/>
    <n v="0.83499999999999996"/>
    <n v="651.78599999999994"/>
    <s v="Scale-up"/>
    <n v="4.4640000000000004"/>
    <n v="0.93700000000000006"/>
    <n v="0.90900000000000003"/>
    <n v="0.78800000000000003"/>
    <n v="0.95099999999999996"/>
    <d v="2025-06-16T22:07:43"/>
    <s v="PJR_JBOSS"/>
  </r>
  <r>
    <x v="631"/>
    <x v="0"/>
    <n v="1568"/>
    <x v="1264"/>
    <x v="632"/>
    <n v="342"/>
    <n v="342"/>
    <n v="267"/>
    <n v="75"/>
    <n v="62"/>
    <n v="280"/>
    <n v="214"/>
    <n v="66"/>
    <n v="0.20799999999999999"/>
    <n v="0.05"/>
    <n v="5.2999999999999999E-2"/>
    <n v="0.16600000000000001"/>
    <n v="0.20499999999999999"/>
    <n v="0.20499999999999999"/>
    <n v="0.81"/>
    <n v="0.80600000000000005"/>
    <n v="0.79500000000000004"/>
    <n v="397.59"/>
    <s v="Scale-up"/>
    <n v="6.024"/>
    <n v="0.97"/>
    <n v="0.98"/>
    <n v="0.94"/>
    <n v="0.97399999999999998"/>
    <d v="2025-06-16T22:08:02"/>
    <s v="PJR_JBOSS"/>
  </r>
  <r>
    <x v="631"/>
    <x v="1"/>
    <n v="86"/>
    <x v="1265"/>
    <x v="632"/>
    <s v=" "/>
    <s v=" "/>
    <n v="4"/>
    <n v="6"/>
    <n v="1"/>
    <s v="N/A"/>
    <n v="5"/>
    <n v="3"/>
    <n v="0.112"/>
    <n v="4.3999999999999997E-2"/>
    <s v="NaN"/>
    <n v="4.7E-2"/>
    <n v="0.156"/>
    <n v="7.3999999999999996E-2"/>
    <s v="NaN"/>
    <s v="NaN"/>
    <s v="NaN"/>
    <s v="NaN"/>
    <s v="Scale-up"/>
    <n v="21.277000000000001"/>
    <n v="0.751"/>
    <n v="0.82599999999999996"/>
    <s v="NaN"/>
    <n v="0.86599999999999999"/>
    <d v="2025-06-16T22:08:02"/>
    <s v="PJR_JBOSS"/>
  </r>
  <r>
    <x v="632"/>
    <x v="0"/>
    <n v="455"/>
    <x v="1266"/>
    <x v="633"/>
    <n v="90"/>
    <n v="90"/>
    <n v="83"/>
    <n v="7"/>
    <n v="2"/>
    <n v="88"/>
    <n v="60"/>
    <n v="28"/>
    <n v="0.17799999999999999"/>
    <n v="3.2000000000000001E-2"/>
    <n v="0"/>
    <n v="0.114"/>
    <n v="0.21"/>
    <n v="0.185"/>
    <n v="0.54300000000000004"/>
    <n v="0.84799999999999998"/>
    <n v="1"/>
    <n v="245.614"/>
    <s v="Scale-up"/>
    <n v="8.7720000000000002"/>
    <n v="0.92300000000000004"/>
    <n v="0.88700000000000001"/>
    <n v="0"/>
    <n v="0.92800000000000005"/>
    <d v="2025-06-16T22:08:20"/>
    <s v="PJR_JBOSS"/>
  </r>
  <r>
    <x v="632"/>
    <x v="1"/>
    <n v="72"/>
    <x v="1267"/>
    <x v="633"/>
    <s v=" "/>
    <s v=" "/>
    <n v="13"/>
    <n v="5"/>
    <n v="1"/>
    <s v="N/A"/>
    <n v="12"/>
    <n v="5"/>
    <n v="0.18099999999999999"/>
    <n v="0.05"/>
    <s v="NaN"/>
    <n v="0.122"/>
    <s v="0.23099999999999998"/>
    <n v="0.20399999999999999"/>
    <s v="NaN"/>
    <s v="NaN"/>
    <s v="NaN"/>
    <s v="NaN"/>
    <s v="Scale-up"/>
    <n v="8.1969999999999992"/>
    <n v="0.42"/>
    <n v="0.81"/>
    <s v="NaN"/>
    <n v="0.95599999999999996"/>
    <d v="2025-06-16T22:08:20"/>
    <s v="PJR_JBOSS"/>
  </r>
  <r>
    <x v="633"/>
    <x v="0"/>
    <n v="1494"/>
    <x v="1268"/>
    <x v="634"/>
    <n v="131"/>
    <n v="131"/>
    <n v="103"/>
    <n v="28"/>
    <n v="15"/>
    <n v="116"/>
    <n v="81"/>
    <n v="35"/>
    <n v="0.09"/>
    <n v="2.7E-2"/>
    <n v="2.3E-2"/>
    <n v="8.3000000000000004E-2"/>
    <n v="9.4E-2"/>
    <n v="9.7000000000000003E-2"/>
    <n v="0.88300000000000001"/>
    <n v="0.76900000000000002"/>
    <n v="0.80300000000000005"/>
    <n v="421.68700000000001"/>
    <s v="Scale-up"/>
    <n v="12.048"/>
    <n v="0.93100000000000005"/>
    <n v="0.94899999999999995"/>
    <n v="0.48199999999999998"/>
    <n v="0.95199999999999996"/>
    <d v="2025-06-16T22:08:39"/>
    <s v="PJR_JBOSS"/>
  </r>
  <r>
    <x v="633"/>
    <x v="1"/>
    <n v="57"/>
    <x v="1269"/>
    <x v="634"/>
    <s v=" "/>
    <s v=" "/>
    <n v="5"/>
    <n v="2"/>
    <n v="1"/>
    <s v="N/A"/>
    <n v="3"/>
    <n v="3"/>
    <n v="0.19600000000000001"/>
    <n v="3.5999999999999997E-2"/>
    <s v="NaN"/>
    <n v="2.8000000000000001E-2"/>
    <n v="0.23200000000000001"/>
    <n v="0.11899999999999999"/>
    <s v="NaN"/>
    <s v="NaN"/>
    <s v="NaN"/>
    <s v="NaN"/>
    <s v="Scale-up"/>
    <n v="35.713999999999999"/>
    <n v="0.76400000000000001"/>
    <n v="1"/>
    <s v="NaN"/>
    <n v="0.75"/>
    <d v="2025-06-16T22:08:39"/>
    <s v="PJR_JBOSS"/>
  </r>
  <r>
    <x v="634"/>
    <x v="0"/>
    <n v="1583"/>
    <x v="1270"/>
    <x v="635"/>
    <n v="512"/>
    <n v="512"/>
    <n v="250"/>
    <n v="262"/>
    <n v="93"/>
    <n v="419"/>
    <n v="369"/>
    <n v="50"/>
    <n v="0.17699999999999999"/>
    <n v="0.2"/>
    <n v="7.2999999999999995E-2"/>
    <n v="0.26400000000000001"/>
    <n v="0.30399999999999999"/>
    <n v="0.30599999999999999"/>
    <n v="0.86799999999999999"/>
    <n v="0.46899999999999997"/>
    <n v="0.80600000000000005"/>
    <n v="189.39400000000001"/>
    <s v="Scale-up"/>
    <n v="3.7879999999999998"/>
    <n v="0.92400000000000004"/>
    <n v="0.94399999999999995"/>
    <n v="0.97599999999999998"/>
    <n v="0.91500000000000004"/>
    <d v="2025-06-16T22:08:58"/>
    <s v="PJR_JBOSS"/>
  </r>
  <r>
    <x v="634"/>
    <x v="1"/>
    <n v="99"/>
    <x v="1271"/>
    <x v="635"/>
    <s v=" "/>
    <s v=" "/>
    <n v="6"/>
    <n v="2"/>
    <n v="1"/>
    <s v="N/A"/>
    <n v="6"/>
    <n v="1"/>
    <n v="4.4999999999999998E-2"/>
    <n v="1.2E-2"/>
    <s v="NaN"/>
    <n v="3.7999999999999999E-2"/>
    <s v="0.056999999999999995"/>
    <n v="5.6000000000000001E-2"/>
    <s v="NaN"/>
    <s v="NaN"/>
    <s v="NaN"/>
    <s v="NaN"/>
    <s v="Scale-up"/>
    <n v="26.315999999999999"/>
    <n v="0.84799999999999998"/>
    <n v="1"/>
    <s v="NaN"/>
    <n v="0.79"/>
    <d v="2025-06-16T22:08:58"/>
    <s v="PJR_JBOSS"/>
  </r>
  <r>
    <x v="635"/>
    <x v="0"/>
    <n v="2343"/>
    <x v="1272"/>
    <x v="636"/>
    <n v="419"/>
    <n v="419"/>
    <n v="211"/>
    <n v="208"/>
    <n v="23"/>
    <n v="396"/>
    <n v="366"/>
    <n v="30"/>
    <n v="8.7999999999999995E-2"/>
    <n v="8.5999999999999993E-2"/>
    <n v="0.01"/>
    <n v="0.157"/>
    <n v="0.16400000000000001"/>
    <n v="0.16400000000000001"/>
    <n v="0.95699999999999996"/>
    <n v="0.50600000000000001"/>
    <n v="0.94299999999999995"/>
    <n v="191.083"/>
    <s v="Scale-up"/>
    <n v="6.3689999999999998"/>
    <n v="0.95899999999999996"/>
    <n v="0.97099999999999997"/>
    <n v="0.98099999999999998"/>
    <n v="0.97799999999999998"/>
    <d v="2025-06-16T22:09:17"/>
    <s v="PJR_JBOSS"/>
  </r>
  <r>
    <x v="635"/>
    <x v="1"/>
    <n v="97"/>
    <x v="1273"/>
    <x v="636"/>
    <s v=" "/>
    <s v=" "/>
    <n v="13"/>
    <n v="7"/>
    <n v="1"/>
    <s v="N/A"/>
    <n v="14"/>
    <n v="6"/>
    <n v="0.17699999999999999"/>
    <n v="5.6000000000000001E-2"/>
    <s v="NaN"/>
    <n v="0.124"/>
    <s v="0.23299999999999998"/>
    <n v="0.188"/>
    <s v="NaN"/>
    <s v="NaN"/>
    <s v="NaN"/>
    <s v="NaN"/>
    <s v="Scale-up"/>
    <n v="8.0649999999999995"/>
    <n v="0.73499999999999999"/>
    <n v="0.876"/>
    <s v="NaN"/>
    <n v="0.83599999999999997"/>
    <d v="2025-06-16T22:09:17"/>
    <s v="PJR_JBOSS"/>
  </r>
  <r>
    <x v="636"/>
    <x v="0"/>
    <n v="784"/>
    <x v="1274"/>
    <x v="637"/>
    <n v="58"/>
    <n v="58"/>
    <n v="37"/>
    <n v="21"/>
    <n v="3"/>
    <n v="55"/>
    <n v="42"/>
    <n v="13"/>
    <n v="9.1999999999999998E-2"/>
    <n v="3.2000000000000001E-2"/>
    <n v="2E-3"/>
    <n v="0.10299999999999999"/>
    <n v="0.122"/>
    <n v="8.4000000000000005E-2"/>
    <n v="0.84399999999999997"/>
    <n v="0.74199999999999999"/>
    <n v="0.98399999999999999"/>
    <n v="126.214"/>
    <s v="Scale-up"/>
    <n v="9.7089999999999996"/>
    <n v="0.81699999999999995"/>
    <n v="0.80900000000000005"/>
    <n v="0.78400000000000003"/>
    <n v="0.80900000000000005"/>
    <d v="2025-06-16T22:09:36"/>
    <s v="PJR_JBOSS"/>
  </r>
  <r>
    <x v="636"/>
    <x v="1"/>
    <n v="92"/>
    <x v="1275"/>
    <x v="637"/>
    <s v=" "/>
    <s v=" "/>
    <n v="1"/>
    <n v="1"/>
    <n v="1"/>
    <s v="N/A"/>
    <n v="1"/>
    <n v="-1"/>
    <s v="NaN"/>
    <s v="NaN"/>
    <s v="NaN"/>
    <s v="NaN"/>
    <n v="0"/>
    <n v="-1.0999999999999999E-2"/>
    <s v="NaN"/>
    <s v="NaN"/>
    <s v="NaN"/>
    <s v="NaN"/>
    <s v="Scale-up"/>
    <s v="NaN"/>
    <s v="NaN"/>
    <s v="NaN"/>
    <s v="NaN"/>
    <s v="NaN"/>
    <d v="2025-06-16T22:09:36"/>
    <s v="PJR_JBOSS"/>
  </r>
  <r>
    <x v="637"/>
    <x v="0"/>
    <n v="1216"/>
    <x v="1276"/>
    <x v="638"/>
    <n v="49"/>
    <n v="49"/>
    <n v="22"/>
    <n v="27"/>
    <n v="8"/>
    <n v="41"/>
    <n v="21"/>
    <n v="20"/>
    <n v="1.7000000000000001E-2"/>
    <n v="2.4E-2"/>
    <n v="1.7999999999999999E-2"/>
    <n v="5.2999999999999999E-2"/>
    <n v="2.3E-2"/>
    <n v="3.3000000000000002E-2"/>
    <n v="2.3039999999999998"/>
    <n v="0.41499999999999998"/>
    <n v="0.56100000000000005"/>
    <n v="377.358"/>
    <s v="Catch-up"/>
    <n v="18.867999999999999"/>
    <n v="0.91600000000000004"/>
    <n v="0.80600000000000005"/>
    <n v="0.623"/>
    <n v="0.84099999999999997"/>
    <d v="2025-06-16T22:09:53"/>
    <s v="PJR_JBOSS"/>
  </r>
  <r>
    <x v="637"/>
    <x v="1"/>
    <n v="0"/>
    <x v="1277"/>
    <x v="638"/>
    <s v=" "/>
    <s v=" "/>
    <n v="1"/>
    <n v="1"/>
    <n v="1"/>
    <s v="N/A"/>
    <n v="1"/>
    <n v="0"/>
    <s v="NaN"/>
    <s v="NaN"/>
    <s v="NaN"/>
    <s v="NaN"/>
    <n v="0"/>
    <s v="NaN"/>
    <s v="NaN"/>
    <s v="NaN"/>
    <s v="NaN"/>
    <s v="NaN"/>
    <s v="Catch-up"/>
    <s v="NaN"/>
    <s v="NaN"/>
    <s v="NaN"/>
    <s v="NaN"/>
    <s v="NaN"/>
    <d v="2025-06-16T22:09:53"/>
    <s v="PJR_JBOSS"/>
  </r>
  <r>
    <x v="638"/>
    <x v="0"/>
    <n v="1799"/>
    <x v="1278"/>
    <x v="639"/>
    <n v="78"/>
    <n v="78"/>
    <n v="33"/>
    <n v="45"/>
    <n v="9"/>
    <n v="69"/>
    <n v="61"/>
    <n v="8"/>
    <n v="2.1000000000000001E-2"/>
    <n v="2.5000000000000001E-2"/>
    <n v="8.9999999999999993E-3"/>
    <n v="3.5000000000000003E-2"/>
    <n v="3.6999999999999998E-2"/>
    <n v="0.04"/>
    <n v="0.94599999999999995"/>
    <n v="0.45700000000000002"/>
    <n v="0.80400000000000005"/>
    <n v="228.571"/>
    <s v="Scale-up"/>
    <n v="28.571000000000002"/>
    <n v="0.89600000000000002"/>
    <n v="0.94099999999999995"/>
    <n v="0.89400000000000002"/>
    <n v="0.92900000000000005"/>
    <d v="2025-06-16T22:10:12"/>
    <s v="PJR_JBOSS"/>
  </r>
  <r>
    <x v="638"/>
    <x v="1"/>
    <n v="83"/>
    <x v="1279"/>
    <x v="639"/>
    <s v=" "/>
    <s v=" "/>
    <n v="1"/>
    <n v="6"/>
    <n v="1"/>
    <s v="N/A"/>
    <n v="7"/>
    <n v="-2"/>
    <s v="NaN"/>
    <n v="6.0999999999999999E-2"/>
    <s v="NaN"/>
    <n v="0.14899999999999999"/>
    <n v="0"/>
    <n v="6.5000000000000002E-2"/>
    <s v="NaN"/>
    <s v="NaN"/>
    <s v="NaN"/>
    <s v="NaN"/>
    <s v="Scale-up"/>
    <n v="6.7110000000000003"/>
    <s v="NaN"/>
    <n v="0.81799999999999995"/>
    <s v="NaN"/>
    <n v="0.88600000000000001"/>
    <d v="2025-06-16T22:10:12"/>
    <s v="PJR_JBOSS"/>
  </r>
  <r>
    <x v="639"/>
    <x v="0"/>
    <n v="971"/>
    <x v="1280"/>
    <x v="640"/>
    <n v="153"/>
    <n v="153"/>
    <n v="106"/>
    <n v="47"/>
    <n v="16"/>
    <n v="137"/>
    <n v="112"/>
    <n v="25"/>
    <n v="0.14799999999999999"/>
    <n v="6.0999999999999999E-2"/>
    <n v="2.4E-2"/>
    <n v="0.184"/>
    <n v="0.185"/>
    <n v="0.19"/>
    <n v="0.995"/>
    <n v="0.70799999999999996"/>
    <n v="0.88500000000000001"/>
    <n v="135.87"/>
    <s v="Scale-up"/>
    <n v="5.4349999999999996"/>
    <n v="0.91200000000000003"/>
    <n v="0.97299999999999998"/>
    <n v="0.97"/>
    <n v="0.95099999999999996"/>
    <d v="2025-06-16T22:10:31"/>
    <s v="PJR_JBOSS"/>
  </r>
  <r>
    <x v="639"/>
    <x v="1"/>
    <n v="52"/>
    <x v="1281"/>
    <x v="640"/>
    <s v=" "/>
    <s v=" "/>
    <n v="3"/>
    <n v="5"/>
    <n v="1"/>
    <s v="N/A"/>
    <n v="8"/>
    <n v="-2"/>
    <n v="5.8999999999999997E-2"/>
    <n v="6.7000000000000004E-2"/>
    <s v="NaN"/>
    <n v="0.16400000000000001"/>
    <n v="0.126"/>
    <n v="0.109"/>
    <s v="NaN"/>
    <s v="NaN"/>
    <s v="NaN"/>
    <s v="NaN"/>
    <s v="Scale-up"/>
    <n v="6.0979999999999999"/>
    <n v="0.995"/>
    <n v="0.80500000000000005"/>
    <s v="NaN"/>
    <n v="0.68500000000000005"/>
    <d v="2025-06-16T22:10:31"/>
    <s v="PJR_JBOSS"/>
  </r>
  <r>
    <x v="640"/>
    <x v="0"/>
    <n v="291"/>
    <x v="1282"/>
    <x v="641"/>
    <n v="32"/>
    <n v="32"/>
    <n v="27"/>
    <n v="5"/>
    <n v="5"/>
    <n v="27"/>
    <n v="22"/>
    <n v="5"/>
    <n v="8.7999999999999995E-2"/>
    <n v="3.1E-2"/>
    <n v="1.2E-2"/>
    <n v="7.1999999999999995E-2"/>
    <n v="0.107"/>
    <n v="8.4000000000000005E-2"/>
    <n v="0.67300000000000004"/>
    <n v="0.73899999999999999"/>
    <n v="0.89900000000000002"/>
    <n v="69.444000000000003"/>
    <s v="Scale-up"/>
    <n v="13.888999999999999"/>
    <n v="0.79400000000000004"/>
    <n v="0.96199999999999997"/>
    <n v="0.80800000000000005"/>
    <n v="0.93899999999999995"/>
    <d v="2025-06-16T22:10:49"/>
    <s v="PJR_JBOSS"/>
  </r>
  <r>
    <x v="640"/>
    <x v="1"/>
    <n v="87"/>
    <x v="1283"/>
    <x v="641"/>
    <s v=" "/>
    <s v=" "/>
    <n v="2"/>
    <n v="2"/>
    <n v="1"/>
    <s v="N/A"/>
    <n v="4"/>
    <n v="0"/>
    <n v="2.5999999999999999E-2"/>
    <n v="2.9000000000000001E-2"/>
    <s v="NaN"/>
    <n v="2.9000000000000001E-2"/>
    <n v="5.5E-2"/>
    <n v="0.03"/>
    <s v="NaN"/>
    <s v="NaN"/>
    <s v="NaN"/>
    <s v="NaN"/>
    <s v="Scale-up"/>
    <n v="34.482999999999997"/>
    <n v="1"/>
    <n v="1"/>
    <s v="NaN"/>
    <n v="0.89100000000000001"/>
    <d v="2025-06-16T22:10:49"/>
    <s v="PJR_JBOSS"/>
  </r>
  <r>
    <x v="641"/>
    <x v="0"/>
    <n v="2547"/>
    <x v="1284"/>
    <x v="642"/>
    <n v="54"/>
    <n v="54"/>
    <n v="26"/>
    <n v="28"/>
    <n v="7"/>
    <n v="47"/>
    <n v="30"/>
    <n v="17"/>
    <n v="1.0999999999999999E-2"/>
    <n v="1.9E-2"/>
    <n v="1.7000000000000001E-2"/>
    <n v="6.0999999999999999E-2"/>
    <n v="1.2999999999999999E-2"/>
    <n v="2.1999999999999999E-2"/>
    <n v="4.6920000000000002"/>
    <n v="0.36699999999999999"/>
    <n v="0.433"/>
    <n v="278.68900000000002"/>
    <s v="Catch-up"/>
    <n v="16.393000000000001"/>
    <n v="0.82299999999999995"/>
    <n v="0.66200000000000003"/>
    <n v="0.82099999999999995"/>
    <n v="0.872"/>
    <d v="2025-06-16T22:11:06"/>
    <s v="PJR_JBOSS"/>
  </r>
  <r>
    <x v="641"/>
    <x v="1"/>
    <n v="0"/>
    <x v="1285"/>
    <x v="642"/>
    <s v=" "/>
    <s v=" "/>
    <n v="1"/>
    <n v="1"/>
    <n v="1"/>
    <s v="N/A"/>
    <n v="1"/>
    <n v="0"/>
    <s v="NaN"/>
    <s v="NaN"/>
    <s v="NaN"/>
    <s v="NaN"/>
    <n v="0"/>
    <s v="NaN"/>
    <s v="NaN"/>
    <s v="NaN"/>
    <s v="NaN"/>
    <s v="NaN"/>
    <s v="Catch-up"/>
    <s v="NaN"/>
    <s v="NaN"/>
    <s v="NaN"/>
    <s v="NaN"/>
    <s v="NaN"/>
    <d v="2025-06-16T22:11:06"/>
    <s v="PJR_JBOSS"/>
  </r>
  <r>
    <x v="642"/>
    <x v="0"/>
    <n v="836"/>
    <x v="1286"/>
    <x v="643"/>
    <n v="34"/>
    <n v="34"/>
    <n v="24"/>
    <n v="10"/>
    <n v="10"/>
    <n v="24"/>
    <n v="22"/>
    <n v="2"/>
    <n v="5.6000000000000001E-2"/>
    <n v="2.5000000000000001E-2"/>
    <n v="7.0000000000000001E-3"/>
    <n v="2.1999999999999999E-2"/>
    <n v="7.3999999999999996E-2"/>
    <n v="2.5999999999999999E-2"/>
    <n v="0.29699999999999999"/>
    <n v="0.69099999999999995"/>
    <n v="0.91400000000000003"/>
    <n v="90.909000000000006"/>
    <s v="Scale-up"/>
    <n v="45.454999999999998"/>
    <n v="0.86699999999999999"/>
    <n v="0.92200000000000004"/>
    <n v="0.78"/>
    <n v="0.58899999999999997"/>
    <d v="2025-06-16T22:11:24"/>
    <s v="PJR_JBOSS"/>
  </r>
  <r>
    <x v="642"/>
    <x v="1"/>
    <n v="0"/>
    <x v="1287"/>
    <x v="643"/>
    <s v=" "/>
    <s v=" "/>
    <n v="1"/>
    <n v="1"/>
    <n v="6"/>
    <s v="N/A"/>
    <n v="2"/>
    <n v="-7"/>
    <s v="NaN"/>
    <s v="NaN"/>
    <n v="3"/>
    <s v="NaN"/>
    <n v="0"/>
    <n v="-3"/>
    <s v="NaN"/>
    <s v="NaN"/>
    <s v="NaN"/>
    <s v="NaN"/>
    <s v="Scale-up"/>
    <s v="NaN"/>
    <s v="NaN"/>
    <s v="NaN"/>
    <n v="0.42899999999999999"/>
    <s v="NaN"/>
    <d v="2025-06-16T22:11:24"/>
    <s v="PJR_JBOSS"/>
  </r>
  <r>
    <x v="643"/>
    <x v="0"/>
    <n v="727"/>
    <x v="1288"/>
    <x v="644"/>
    <n v="74"/>
    <n v="74"/>
    <n v="49"/>
    <n v="25"/>
    <n v="7"/>
    <n v="67"/>
    <n v="37"/>
    <n v="30"/>
    <n v="7.1999999999999995E-2"/>
    <n v="5.2999999999999999E-2"/>
    <n v="0.02"/>
    <n v="7.1999999999999995E-2"/>
    <n v="0.105"/>
    <n v="0.107"/>
    <n v="0.68600000000000005"/>
    <n v="0.57599999999999996"/>
    <n v="0.84"/>
    <n v="416.66699999999997"/>
    <s v="Scale-up"/>
    <n v="13.888999999999999"/>
    <n v="0.94399999999999995"/>
    <n v="0.76200000000000001"/>
    <n v="0.873"/>
    <n v="0.92200000000000004"/>
    <d v="2025-06-16T22:11:42"/>
    <s v="PJR_JBOSS"/>
  </r>
  <r>
    <x v="643"/>
    <x v="1"/>
    <n v="64"/>
    <x v="1289"/>
    <x v="644"/>
    <s v=" "/>
    <s v=" "/>
    <n v="1"/>
    <n v="2"/>
    <n v="1"/>
    <s v="N/A"/>
    <n v="1"/>
    <n v="2"/>
    <s v="NaN"/>
    <n v="0.125"/>
    <s v="NaN"/>
    <s v="NaN"/>
    <n v="0"/>
    <n v="0.125"/>
    <s v="NaN"/>
    <s v="NaN"/>
    <s v="NaN"/>
    <s v="NaN"/>
    <s v="Scale-up"/>
    <s v="NaN"/>
    <s v="NaN"/>
    <n v="1"/>
    <s v="NaN"/>
    <s v="NaN"/>
    <d v="2025-06-16T22:11:42"/>
    <s v="PJR_JBOSS"/>
  </r>
  <r>
    <x v="644"/>
    <x v="0"/>
    <n v="1057"/>
    <x v="1290"/>
    <x v="645"/>
    <n v="247"/>
    <n v="247"/>
    <n v="135"/>
    <n v="112"/>
    <n v="23"/>
    <n v="224"/>
    <n v="132"/>
    <n v="92"/>
    <n v="0.193"/>
    <n v="0.17499999999999999"/>
    <n v="6.7000000000000004E-2"/>
    <n v="0.20799999999999999"/>
    <n v="0.30099999999999999"/>
    <n v="0.32100000000000001"/>
    <n v="0.69099999999999995"/>
    <n v="0.52400000000000002"/>
    <n v="0.81799999999999995"/>
    <n v="442.30799999999999"/>
    <s v="Scale-up"/>
    <n v="4.8079999999999998"/>
    <n v="0.90100000000000002"/>
    <n v="0.95499999999999996"/>
    <n v="0.94399999999999995"/>
    <n v="0.88700000000000001"/>
    <d v="2025-06-16T22:12:02"/>
    <s v="PJR_JBOSS"/>
  </r>
  <r>
    <x v="644"/>
    <x v="1"/>
    <n v="22"/>
    <x v="1291"/>
    <x v="645"/>
    <s v=" "/>
    <s v=" "/>
    <n v="1"/>
    <n v="1"/>
    <n v="1"/>
    <s v="N/A"/>
    <n v="1"/>
    <n v="-1"/>
    <s v="NaN"/>
    <s v="NaN"/>
    <s v="NaN"/>
    <s v="NaN"/>
    <n v="0"/>
    <s v="NaN"/>
    <s v="NaN"/>
    <s v="NaN"/>
    <s v="NaN"/>
    <s v="NaN"/>
    <s v="Scale-up"/>
    <s v="NaN"/>
    <s v="NaN"/>
    <s v="NaN"/>
    <s v="NaN"/>
    <s v="NaN"/>
    <d v="2025-06-16T22:12:02"/>
    <s v="PJR_JBOSS"/>
  </r>
  <r>
    <x v="645"/>
    <x v="0"/>
    <n v="1437"/>
    <x v="1292"/>
    <x v="646"/>
    <n v="76"/>
    <n v="76"/>
    <n v="41"/>
    <n v="35"/>
    <n v="8"/>
    <n v="68"/>
    <n v="40"/>
    <n v="28"/>
    <n v="4.9000000000000002E-2"/>
    <n v="6.0999999999999999E-2"/>
    <n v="7.0000000000000001E-3"/>
    <n v="8.2000000000000003E-2"/>
    <n v="0.10299999999999999"/>
    <n v="8.6999999999999994E-2"/>
    <n v="0.79600000000000004"/>
    <n v="0.44500000000000001"/>
    <n v="0.93600000000000005"/>
    <n v="341.46300000000002"/>
    <s v="Scale-up"/>
    <n v="12.195"/>
    <n v="0.80700000000000005"/>
    <n v="0.78600000000000003"/>
    <n v="0.83899999999999997"/>
    <n v="0.91700000000000004"/>
    <d v="2025-06-16T22:12:21"/>
    <s v="PJR_JBOSS"/>
  </r>
  <r>
    <x v="645"/>
    <x v="1"/>
    <n v="64"/>
    <x v="1293"/>
    <x v="646"/>
    <s v=" "/>
    <s v=" "/>
    <n v="1"/>
    <n v="1"/>
    <n v="1"/>
    <s v="N/A"/>
    <n v="1"/>
    <n v="-1"/>
    <s v="NaN"/>
    <s v="NaN"/>
    <s v="NaN"/>
    <s v="NaN"/>
    <n v="0"/>
    <n v="-1.4999999999999999E-2"/>
    <s v="NaN"/>
    <s v="NaN"/>
    <s v="NaN"/>
    <s v="NaN"/>
    <s v="Scale-up"/>
    <s v="NaN"/>
    <s v="NaN"/>
    <s v="NaN"/>
    <s v="NaN"/>
    <s v="NaN"/>
    <d v="2025-06-16T22:12:21"/>
    <s v="PJR_JBOSS"/>
  </r>
  <r>
    <x v="646"/>
    <x v="0"/>
    <n v="934"/>
    <x v="1294"/>
    <x v="647"/>
    <n v="37"/>
    <n v="37"/>
    <n v="23"/>
    <n v="14"/>
    <n v="7"/>
    <n v="30"/>
    <n v="28"/>
    <n v="2"/>
    <n v="2.5999999999999999E-2"/>
    <n v="2.4E-2"/>
    <n v="1.0999999999999999E-2"/>
    <n v="4.8000000000000001E-2"/>
    <n v="3.9E-2"/>
    <n v="3.5000000000000003E-2"/>
    <n v="1.2310000000000001"/>
    <n v="0.52"/>
    <n v="0.78"/>
    <n v="41.667000000000002"/>
    <s v="Catch-up"/>
    <n v="20.832999999999998"/>
    <n v="0.83899999999999997"/>
    <n v="0.84599999999999997"/>
    <n v="0.86"/>
    <n v="0.89200000000000002"/>
    <d v="2025-06-16T22:12:38"/>
    <s v="PJR_JBOSS"/>
  </r>
  <r>
    <x v="646"/>
    <x v="1"/>
    <n v="0"/>
    <x v="1295"/>
    <x v="647"/>
    <s v=" "/>
    <s v=" "/>
    <n v="1"/>
    <n v="1"/>
    <n v="1"/>
    <s v="N/A"/>
    <n v="1"/>
    <n v="0"/>
    <s v="NaN"/>
    <s v="NaN"/>
    <s v="NaN"/>
    <s v="NaN"/>
    <n v="0"/>
    <s v="NaN"/>
    <s v="NaN"/>
    <s v="NaN"/>
    <s v="NaN"/>
    <s v="NaN"/>
    <s v="Catch-up"/>
    <s v="NaN"/>
    <s v="NaN"/>
    <s v="NaN"/>
    <s v="NaN"/>
    <s v="NaN"/>
    <d v="2025-06-16T22:12:38"/>
    <s v="PJR_JBOSS"/>
  </r>
  <r>
    <x v="647"/>
    <x v="0"/>
    <n v="790"/>
    <x v="1296"/>
    <x v="648"/>
    <n v="67"/>
    <n v="67"/>
    <n v="47"/>
    <n v="20"/>
    <n v="12"/>
    <n v="55"/>
    <n v="46"/>
    <n v="9"/>
    <n v="8.3000000000000004E-2"/>
    <n v="4.1000000000000002E-2"/>
    <n v="3.2000000000000001E-2"/>
    <n v="0.106"/>
    <n v="9.1999999999999998E-2"/>
    <n v="9.4E-2"/>
    <n v="1.1519999999999999"/>
    <n v="0.66900000000000004"/>
    <n v="0.74199999999999999"/>
    <n v="84.906000000000006"/>
    <s v="Catch-up"/>
    <n v="9.4339999999999993"/>
    <n v="0.85299999999999998"/>
    <n v="0.92400000000000004"/>
    <n v="0.84099999999999997"/>
    <n v="0.94099999999999995"/>
    <d v="2025-06-16T22:12:56"/>
    <s v="PJR_JBOSS"/>
  </r>
  <r>
    <x v="647"/>
    <x v="1"/>
    <n v="80"/>
    <x v="1297"/>
    <x v="648"/>
    <s v=" "/>
    <s v=" "/>
    <n v="2"/>
    <n v="1"/>
    <n v="1"/>
    <s v="N/A"/>
    <n v="1"/>
    <n v="2"/>
    <n v="1.2E-2"/>
    <s v="NaN"/>
    <s v="NaN"/>
    <s v="NaN"/>
    <n v="0"/>
    <n v="1.9E-2"/>
    <s v="NaN"/>
    <s v="NaN"/>
    <s v="NaN"/>
    <s v="NaN"/>
    <s v="Catch-up"/>
    <s v="NaN"/>
    <n v="1"/>
    <s v="NaN"/>
    <s v="NaN"/>
    <s v="NaN"/>
    <d v="2025-06-16T22:12:56"/>
    <s v="PJR_JBOSS"/>
  </r>
  <r>
    <x v="648"/>
    <x v="0"/>
    <n v="1005"/>
    <x v="1298"/>
    <x v="649"/>
    <n v="129"/>
    <n v="129"/>
    <n v="45"/>
    <n v="84"/>
    <n v="23"/>
    <n v="106"/>
    <n v="59"/>
    <n v="47"/>
    <n v="5.5E-2"/>
    <n v="0.13500000000000001"/>
    <n v="3.5000000000000003E-2"/>
    <n v="0.113"/>
    <n v="0.155"/>
    <n v="0.14599999999999999"/>
    <n v="0.72899999999999998"/>
    <n v="0.28899999999999998"/>
    <n v="0.81599999999999995"/>
    <n v="415.92899999999997"/>
    <s v="Scale-up"/>
    <n v="8.85"/>
    <n v="0.82299999999999995"/>
    <n v="0.85599999999999998"/>
    <n v="0.81"/>
    <n v="0.82899999999999996"/>
    <d v="2025-06-16T22:13:15"/>
    <s v="PJR_JBOSS"/>
  </r>
  <r>
    <x v="648"/>
    <x v="1"/>
    <n v="83"/>
    <x v="1299"/>
    <x v="649"/>
    <s v=" "/>
    <s v=" "/>
    <n v="2"/>
    <n v="1"/>
    <n v="1"/>
    <s v="N/A"/>
    <n v="1"/>
    <n v="2"/>
    <n v="1.2999999999999999E-2"/>
    <s v="NaN"/>
    <s v="NaN"/>
    <s v="NaN"/>
    <n v="0"/>
    <n v="1.9E-2"/>
    <s v="NaN"/>
    <s v="NaN"/>
    <s v="NaN"/>
    <s v="NaN"/>
    <s v="Scale-up"/>
    <s v="NaN"/>
    <n v="1"/>
    <s v="NaN"/>
    <s v="NaN"/>
    <s v="NaN"/>
    <d v="2025-06-16T22:13:15"/>
    <s v="PJR_JBOSS"/>
  </r>
  <r>
    <x v="649"/>
    <x v="0"/>
    <n v="295"/>
    <x v="1300"/>
    <x v="650"/>
    <n v="43"/>
    <n v="43"/>
    <n v="33"/>
    <n v="10"/>
    <n v="1"/>
    <n v="42"/>
    <n v="19"/>
    <n v="23"/>
    <n v="0.20100000000000001"/>
    <n v="2.8000000000000001E-2"/>
    <n v="0"/>
    <n v="0.06"/>
    <n v="0.22900000000000001"/>
    <n v="0.17799999999999999"/>
    <n v="0.26200000000000001"/>
    <n v="0.878"/>
    <n v="1"/>
    <n v="383.33300000000003"/>
    <s v="Scale-up"/>
    <n v="16.667000000000002"/>
    <n v="0.89"/>
    <n v="0.61699999999999999"/>
    <n v="0"/>
    <n v="0.56100000000000005"/>
    <d v="2025-06-16T22:13:38"/>
    <s v="PJR_JBOSS"/>
  </r>
  <r>
    <x v="649"/>
    <x v="1"/>
    <n v="92"/>
    <x v="1301"/>
    <x v="650"/>
    <s v=" "/>
    <s v=" "/>
    <n v="1"/>
    <n v="2"/>
    <n v="1"/>
    <s v="N/A"/>
    <n v="3"/>
    <n v="-2"/>
    <s v="NaN"/>
    <n v="1.7999999999999999E-2"/>
    <s v="NaN"/>
    <n v="2.1000000000000001E-2"/>
    <n v="0"/>
    <n v="1.4999999999999999E-2"/>
    <s v="NaN"/>
    <s v="NaN"/>
    <s v="NaN"/>
    <s v="NaN"/>
    <s v="Scale-up"/>
    <n v="47.619"/>
    <s v="NaN"/>
    <n v="1"/>
    <s v="NaN"/>
    <n v="0.76"/>
    <d v="2025-06-16T22:13:38"/>
    <s v="PJR_JBOSS"/>
  </r>
  <r>
    <x v="650"/>
    <x v="0"/>
    <n v="794"/>
    <x v="1302"/>
    <x v="651"/>
    <n v="139"/>
    <n v="139"/>
    <n v="112"/>
    <n v="27"/>
    <n v="7"/>
    <n v="132"/>
    <n v="98"/>
    <n v="34"/>
    <n v="0.185"/>
    <n v="3.6999999999999998E-2"/>
    <n v="0.03"/>
    <n v="0.157"/>
    <n v="0.192"/>
    <n v="0.2"/>
    <n v="0.81799999999999995"/>
    <n v="0.83299999999999996"/>
    <n v="0.86499999999999999"/>
    <n v="216.56100000000001"/>
    <s v="Scale-up"/>
    <n v="6.3689999999999998"/>
    <n v="0.94199999999999995"/>
    <n v="0.86099999999999999"/>
    <n v="0.89900000000000002"/>
    <n v="0.96899999999999997"/>
    <d v="2025-06-16T22:13:59"/>
    <s v="PJR_JBOSS"/>
  </r>
  <r>
    <x v="650"/>
    <x v="1"/>
    <n v="0"/>
    <x v="1303"/>
    <x v="651"/>
    <s v=" "/>
    <s v=" "/>
    <n v="1"/>
    <n v="1"/>
    <n v="1"/>
    <s v="N/A"/>
    <n v="1"/>
    <n v="-1"/>
    <s v="NaN"/>
    <s v="NaN"/>
    <s v="NaN"/>
    <s v="NaN"/>
    <n v="0"/>
    <s v="NaN"/>
    <s v="NaN"/>
    <s v="NaN"/>
    <s v="NaN"/>
    <s v="NaN"/>
    <s v="Scale-up"/>
    <s v="NaN"/>
    <s v="NaN"/>
    <s v="NaN"/>
    <s v="NaN"/>
    <s v="NaN"/>
    <d v="2025-06-16T22:13:59"/>
    <s v="PJR_JBOSS"/>
  </r>
  <r>
    <x v="651"/>
    <x v="0"/>
    <n v="1348"/>
    <x v="1304"/>
    <x v="652"/>
    <n v="76"/>
    <n v="76"/>
    <n v="62"/>
    <n v="14"/>
    <n v="10"/>
    <n v="66"/>
    <n v="40"/>
    <n v="26"/>
    <n v="3.2000000000000001E-2"/>
    <n v="8.0000000000000002E-3"/>
    <n v="5.0000000000000001E-3"/>
    <n v="2.3E-2"/>
    <n v="3.5000000000000003E-2"/>
    <n v="0.03"/>
    <n v="0.65700000000000003"/>
    <n v="0.8"/>
    <n v="0.875"/>
    <n v="1130.4349999999999"/>
    <s v="Scale-up"/>
    <n v="43.478000000000002"/>
    <n v="0.38900000000000001"/>
    <n v="0.79800000000000004"/>
    <n v="0.65"/>
    <n v="0.32"/>
    <d v="2025-06-16T22:14:16"/>
    <s v="PJR_JBOSS"/>
  </r>
  <r>
    <x v="651"/>
    <x v="1"/>
    <n v="0"/>
    <x v="1305"/>
    <x v="652"/>
    <s v=" "/>
    <s v=" "/>
    <n v="1"/>
    <n v="1"/>
    <n v="1"/>
    <s v="N/A"/>
    <n v="1"/>
    <n v="0"/>
    <s v="NaN"/>
    <s v="NaN"/>
    <s v="NaN"/>
    <s v="NaN"/>
    <n v="0"/>
    <s v="NaN"/>
    <s v="NaN"/>
    <s v="NaN"/>
    <s v="NaN"/>
    <s v="NaN"/>
    <s v="Scale-up"/>
    <s v="NaN"/>
    <s v="NaN"/>
    <s v="NaN"/>
    <s v="NaN"/>
    <s v="NaN"/>
    <d v="2025-06-16T22:14:16"/>
    <s v="PJR_JBOSS"/>
  </r>
  <r>
    <x v="652"/>
    <x v="0"/>
    <n v="2011"/>
    <x v="1306"/>
    <x v="653"/>
    <n v="2779"/>
    <n v="2779"/>
    <n v="906"/>
    <n v="1873"/>
    <n v="453"/>
    <n v="2326"/>
    <n v="1447"/>
    <n v="879"/>
    <n v="0.45900000000000002"/>
    <n v="1.0069999999999999"/>
    <n v="0.26200000000000001"/>
    <n v="0.76400000000000001"/>
    <n v="1.204"/>
    <n v="1.2050000000000001"/>
    <n v="0.63500000000000001"/>
    <n v="0.313"/>
    <n v="0.82099999999999995"/>
    <n v="1150.5239999999999"/>
    <s v="Scale-up"/>
    <n v="1.3089999999999999"/>
    <n v="0.98299999999999998"/>
    <n v="0.995"/>
    <n v="0.98299999999999998"/>
    <n v="0.99299999999999999"/>
    <d v="2025-06-16T22:14:37"/>
    <s v="PJR_JBOSS"/>
  </r>
  <r>
    <x v="652"/>
    <x v="1"/>
    <n v="99"/>
    <x v="1307"/>
    <x v="653"/>
    <s v=" "/>
    <s v=" "/>
    <n v="101"/>
    <n v="100"/>
    <n v="42"/>
    <s v="N/A"/>
    <n v="129"/>
    <n v="31"/>
    <n v="1.1910000000000001"/>
    <n v="1.0720000000000001"/>
    <n v="0.57799999999999996"/>
    <n v="1.3839999999999999"/>
    <n v="1.6850000000000001"/>
    <n v="1.732"/>
    <n v="0.82099999999999995"/>
    <n v="0.52600000000000002"/>
    <n v="0.745"/>
    <n v="635.11599999999999"/>
    <s v="Scale-up"/>
    <n v="0.72299999999999998"/>
    <n v="0.98499999999999999"/>
    <n v="0.99399999999999999"/>
    <n v="0.90600000000000003"/>
    <n v="0.96599999999999997"/>
    <d v="2025-06-16T22:14:42"/>
    <s v="PJR_JBOSS"/>
  </r>
  <r>
    <x v="653"/>
    <x v="0"/>
    <n v="2121"/>
    <x v="1308"/>
    <x v="654"/>
    <n v="538"/>
    <n v="538"/>
    <n v="225"/>
    <n v="313"/>
    <n v="140"/>
    <n v="398"/>
    <n v="398"/>
    <n v="0"/>
    <n v="0.104"/>
    <n v="0.154"/>
    <n v="0.10299999999999999"/>
    <n v="0.183"/>
    <n v="0.155"/>
    <n v="0.18099999999999999"/>
    <n v="1.181"/>
    <n v="0.40300000000000002"/>
    <n v="0.60099999999999998"/>
    <n v="0"/>
    <s v="Plan-up"/>
    <n v="5.4640000000000004"/>
    <n v="0.83099999999999996"/>
    <n v="0.995"/>
    <n v="0.88800000000000001"/>
    <n v="0.96499999999999997"/>
    <d v="2025-06-16T22:15:01"/>
    <s v="PJR_JBOSS"/>
  </r>
  <r>
    <x v="653"/>
    <x v="1"/>
    <n v="99"/>
    <x v="1309"/>
    <x v="654"/>
    <s v=" "/>
    <s v=" "/>
    <n v="11"/>
    <n v="12"/>
    <n v="13"/>
    <s v="N/A"/>
    <n v="28"/>
    <n v="-19"/>
    <n v="0.11"/>
    <n v="0.11"/>
    <n v="0.14799999999999999"/>
    <n v="0.316"/>
    <n v="7.1999999999999995E-2"/>
    <n v="6.6000000000000003E-2"/>
    <n v="4.3890000000000002"/>
    <n v="0.5"/>
    <n v="0.32700000000000001"/>
    <n v="0"/>
    <s v="Plan-up"/>
    <n v="3.165"/>
    <n v="0.91500000000000004"/>
    <n v="0.95899999999999996"/>
    <n v="0.93799999999999994"/>
    <n v="0.97199999999999998"/>
    <d v="2025-06-16T22:15:06"/>
    <s v="PJR_JBOSS"/>
  </r>
  <r>
    <x v="654"/>
    <x v="0"/>
    <n v="1816"/>
    <x v="1310"/>
    <x v="655"/>
    <n v="301"/>
    <n v="301"/>
    <n v="185"/>
    <n v="116"/>
    <n v="10"/>
    <n v="291"/>
    <n v="289"/>
    <n v="2"/>
    <n v="0.17299999999999999"/>
    <n v="9.8000000000000004E-2"/>
    <n v="8.9999999999999993E-3"/>
    <n v="0.28000000000000003"/>
    <n v="0.26200000000000001"/>
    <n v="0.26200000000000001"/>
    <n v="1.069"/>
    <n v="0.63800000000000001"/>
    <n v="0.96699999999999997"/>
    <n v="7.1429999999999998"/>
    <s v="Plan-up"/>
    <n v="3.5710000000000002"/>
    <n v="0.97499999999999998"/>
    <n v="0.93700000000000006"/>
    <n v="0.92200000000000004"/>
    <n v="0.97699999999999998"/>
    <d v="2025-06-16T22:15:23"/>
    <s v="PJR_JBOSS"/>
  </r>
  <r>
    <x v="654"/>
    <x v="1"/>
    <n v="0"/>
    <x v="1311"/>
    <x v="655"/>
    <s v=" "/>
    <s v=" "/>
    <n v="1"/>
    <n v="1"/>
    <n v="1"/>
    <s v="N/A"/>
    <n v="1"/>
    <n v="0"/>
    <s v="NaN"/>
    <s v="NaN"/>
    <s v="NaN"/>
    <s v="NaN"/>
    <n v="0"/>
    <s v="NaN"/>
    <s v="NaN"/>
    <s v="NaN"/>
    <s v="NaN"/>
    <s v="NaN"/>
    <s v="Plan-up"/>
    <s v="NaN"/>
    <s v="NaN"/>
    <s v="NaN"/>
    <s v="NaN"/>
    <s v="NaN"/>
    <d v="2025-06-16T22:15:23"/>
    <s v="PJR_JBOSS"/>
  </r>
  <r>
    <x v="655"/>
    <x v="0"/>
    <n v="2335"/>
    <x v="1312"/>
    <x v="656"/>
    <n v="656"/>
    <n v="656"/>
    <n v="379"/>
    <n v="277"/>
    <n v="75"/>
    <n v="581"/>
    <n v="557"/>
    <n v="24"/>
    <n v="0.189"/>
    <n v="0.13100000000000001"/>
    <n v="3.6999999999999998E-2"/>
    <n v="0.27400000000000002"/>
    <n v="0.28299999999999997"/>
    <n v="0.27400000000000002"/>
    <n v="0.96799999999999997"/>
    <n v="0.59099999999999997"/>
    <n v="0.88400000000000001"/>
    <n v="87.590999999999994"/>
    <s v="Scale-up"/>
    <n v="3.65"/>
    <n v="0.98699999999999999"/>
    <n v="0.98499999999999999"/>
    <n v="0.91500000000000004"/>
    <n v="0.99399999999999999"/>
    <d v="2025-06-16T22:15:43"/>
    <s v="PJR_JBOSS"/>
  </r>
  <r>
    <x v="655"/>
    <x v="1"/>
    <n v="100"/>
    <x v="1313"/>
    <x v="656"/>
    <s v=" "/>
    <s v=" "/>
    <n v="12"/>
    <n v="28"/>
    <n v="6"/>
    <s v="N/A"/>
    <n v="44"/>
    <n v="-9"/>
    <n v="0.114"/>
    <n v="0.29699999999999999"/>
    <n v="0.04"/>
    <n v="0.42199999999999999"/>
    <n v="0.371"/>
    <n v="0.36099999999999999"/>
    <n v="1.137"/>
    <n v="0.27700000000000002"/>
    <n v="0.90300000000000002"/>
    <n v="56.872"/>
    <s v="Catch-up"/>
    <n v="2.37"/>
    <n v="0.95099999999999996"/>
    <n v="0.88800000000000001"/>
    <n v="0.60699999999999998"/>
    <n v="0.96"/>
    <d v="2025-06-16T22:15:47"/>
    <s v="PJR_JBOSS"/>
  </r>
  <r>
    <x v="656"/>
    <x v="0"/>
    <n v="2205"/>
    <x v="1314"/>
    <x v="657"/>
    <n v="1138"/>
    <n v="1138"/>
    <n v="407"/>
    <n v="731"/>
    <n v="47"/>
    <n v="1091"/>
    <n v="971"/>
    <n v="121"/>
    <n v="0.189"/>
    <n v="0.32800000000000001"/>
    <n v="2.1999999999999999E-2"/>
    <n v="0.41299999999999998"/>
    <n v="0.495"/>
    <n v="0.495"/>
    <n v="0.83399999999999996"/>
    <n v="0.36599999999999999"/>
    <n v="0.95699999999999996"/>
    <n v="292.97800000000001"/>
    <s v="Scale-up"/>
    <n v="2.4209999999999998"/>
    <n v="0.98"/>
    <n v="0.97699999999999998"/>
    <n v="0.96299999999999997"/>
    <n v="0.97199999999999998"/>
    <d v="2025-06-16T22:16:06"/>
    <s v="PJR_JBOSS"/>
  </r>
  <r>
    <x v="656"/>
    <x v="1"/>
    <n v="99"/>
    <x v="1315"/>
    <x v="657"/>
    <s v=" "/>
    <s v=" "/>
    <n v="1"/>
    <n v="1"/>
    <n v="2"/>
    <s v="N/A"/>
    <n v="2"/>
    <n v="-3"/>
    <s v="NaN"/>
    <s v="NaN"/>
    <n v="1"/>
    <n v="1.6E-2"/>
    <n v="0"/>
    <n v="-1"/>
    <s v="NaN"/>
    <s v="NaN"/>
    <s v="NaN"/>
    <s v="NaN"/>
    <s v="Scale-up"/>
    <n v="62.5"/>
    <s v="NaN"/>
    <s v="NaN"/>
    <n v="1"/>
    <n v="1"/>
    <d v="2025-06-16T22:16:06"/>
    <s v="PJR_JBOSS"/>
  </r>
  <r>
    <x v="657"/>
    <x v="0"/>
    <n v="1742"/>
    <x v="1316"/>
    <x v="658"/>
    <n v="114"/>
    <n v="114"/>
    <n v="47"/>
    <n v="67"/>
    <n v="7"/>
    <n v="107"/>
    <n v="39"/>
    <n v="68"/>
    <n v="2.5999999999999999E-2"/>
    <n v="0.03"/>
    <n v="4.8000000000000001E-2"/>
    <n v="0.218"/>
    <n v="8.0000000000000002E-3"/>
    <n v="5.1999999999999998E-2"/>
    <n v="27.25"/>
    <n v="0.46400000000000002"/>
    <n v="0.14299999999999999"/>
    <n v="311.92700000000002"/>
    <s v="Catch-up"/>
    <n v="4.5869999999999997"/>
    <n v="0.90400000000000003"/>
    <n v="0.86899999999999999"/>
    <n v="0.80600000000000005"/>
    <n v="0.88700000000000001"/>
    <d v="2025-06-16T22:16:24"/>
    <s v="PJR_JBOSS"/>
  </r>
  <r>
    <x v="657"/>
    <x v="1"/>
    <n v="97"/>
    <x v="1317"/>
    <x v="658"/>
    <s v=" "/>
    <s v=" "/>
    <n v="11"/>
    <n v="13"/>
    <n v="3"/>
    <s v="N/A"/>
    <n v="16"/>
    <n v="4"/>
    <n v="0.155"/>
    <n v="0.14299999999999999"/>
    <n v="0.5"/>
    <n v="0.128"/>
    <n v="-0.20200000000000001"/>
    <n v="0.27800000000000002"/>
    <n v="-0.63400000000000001"/>
    <n v="0.52"/>
    <n v="-0.67800000000000005"/>
    <n v="531.25"/>
    <s v="Scale-up"/>
    <n v="7.8120000000000003"/>
    <n v="0.629"/>
    <n v="0.54600000000000004"/>
    <n v="0.75"/>
    <n v="0.52500000000000002"/>
    <d v="2025-06-16T22:16:29"/>
    <s v="PJR_JBOSS"/>
  </r>
  <r>
    <x v="658"/>
    <x v="0"/>
    <n v="1244"/>
    <x v="1318"/>
    <x v="659"/>
    <n v="172"/>
    <n v="172"/>
    <n v="90"/>
    <n v="82"/>
    <n v="22"/>
    <n v="150"/>
    <n v="134"/>
    <n v="16"/>
    <n v="6.6000000000000003E-2"/>
    <n v="6.6000000000000003E-2"/>
    <n v="1.9E-2"/>
    <n v="0.1"/>
    <n v="0.113"/>
    <n v="0.112"/>
    <n v="0.88500000000000001"/>
    <n v="0.5"/>
    <n v="0.85599999999999998"/>
    <n v="160"/>
    <s v="Scale-up"/>
    <n v="10"/>
    <n v="0.92500000000000004"/>
    <n v="0.93100000000000005"/>
    <n v="0.94399999999999995"/>
    <n v="0.89500000000000002"/>
    <d v="2025-06-16T22:16:48"/>
    <s v="PJR_JBOSS"/>
  </r>
  <r>
    <x v="658"/>
    <x v="1"/>
    <n v="84"/>
    <x v="1319"/>
    <x v="659"/>
    <s v=" "/>
    <s v=" "/>
    <n v="3"/>
    <n v="1"/>
    <n v="1"/>
    <s v="N/A"/>
    <n v="3"/>
    <n v="-1"/>
    <n v="1.7999999999999999E-2"/>
    <s v="NaN"/>
    <s v="NaN"/>
    <n v="3.1E-2"/>
    <n v="0"/>
    <n v="1.7999999999999999E-2"/>
    <s v="NaN"/>
    <s v="NaN"/>
    <s v="NaN"/>
    <s v="NaN"/>
    <s v="Scale-up"/>
    <n v="32.258000000000003"/>
    <n v="0.75900000000000001"/>
    <s v="NaN"/>
    <s v="NaN"/>
    <n v="0.75"/>
    <d v="2025-06-16T22:16:48"/>
    <s v="PJR_JBOSS"/>
  </r>
  <r>
    <x v="659"/>
    <x v="0"/>
    <n v="2002"/>
    <x v="1320"/>
    <x v="660"/>
    <n v="354"/>
    <n v="354"/>
    <n v="138"/>
    <n v="216"/>
    <n v="50"/>
    <n v="304"/>
    <n v="241"/>
    <n v="63"/>
    <n v="6.6000000000000003E-2"/>
    <n v="0.11899999999999999"/>
    <n v="2.5000000000000001E-2"/>
    <n v="0.13400000000000001"/>
    <n v="0.16"/>
    <n v="0.157"/>
    <n v="0.83799999999999997"/>
    <n v="0.35699999999999998"/>
    <n v="0.86499999999999999"/>
    <n v="470.149"/>
    <s v="Scale-up"/>
    <n v="7.4630000000000001"/>
    <n v="0.95799999999999996"/>
    <n v="0.98399999999999999"/>
    <n v="0.98899999999999999"/>
    <n v="0.96599999999999997"/>
    <d v="2025-06-16T22:17:12"/>
    <s v="PJR_JBOSS"/>
  </r>
  <r>
    <x v="659"/>
    <x v="1"/>
    <n v="91"/>
    <x v="1321"/>
    <x v="660"/>
    <s v=" "/>
    <s v=" "/>
    <n v="8"/>
    <n v="10"/>
    <n v="2"/>
    <s v="N/A"/>
    <n v="7"/>
    <n v="8"/>
    <n v="0.113"/>
    <n v="9.5000000000000001E-2"/>
    <n v="4.4999999999999998E-2"/>
    <n v="6.8000000000000005E-2"/>
    <s v="0.16300000000000003"/>
    <n v="0.156"/>
    <n v="0.41699999999999998"/>
    <n v="0.54300000000000004"/>
    <n v="0.78400000000000003"/>
    <n v="926.471"/>
    <s v="Scale-up"/>
    <n v="14.706"/>
    <n v="0.94899999999999995"/>
    <n v="0.82799999999999996"/>
    <n v="1"/>
    <n v="0.64900000000000002"/>
    <d v="2025-06-16T22:17:17"/>
    <s v="PJR_JBOSS"/>
  </r>
  <r>
    <x v="660"/>
    <x v="0"/>
    <n v="2158"/>
    <x v="1322"/>
    <x v="661"/>
    <n v="1875"/>
    <n v="1875"/>
    <n v="868"/>
    <n v="1007"/>
    <n v="236"/>
    <n v="1639"/>
    <n v="1559"/>
    <n v="80"/>
    <n v="0.39600000000000002"/>
    <n v="0.52900000000000003"/>
    <n v="0.13900000000000001"/>
    <n v="0.78"/>
    <n v="0.78600000000000003"/>
    <n v="0.78700000000000003"/>
    <n v="0.99199999999999999"/>
    <n v="0.42799999999999999"/>
    <n v="0.85"/>
    <n v="102.56399999999999"/>
    <s v="Scale-up"/>
    <n v="1.282"/>
    <n v="0.997"/>
    <n v="0.99099999999999999"/>
    <n v="0.90200000000000002"/>
    <n v="0.99399999999999999"/>
    <d v="2025-06-16T22:17:42"/>
    <s v="PJR_JBOSS"/>
  </r>
  <r>
    <x v="660"/>
    <x v="1"/>
    <n v="99"/>
    <x v="1323"/>
    <x v="661"/>
    <s v=" "/>
    <s v=" "/>
    <n v="39"/>
    <n v="42"/>
    <n v="15"/>
    <s v="N/A"/>
    <n v="67"/>
    <n v="-2"/>
    <n v="0.439"/>
    <n v="0.35099999999999998"/>
    <n v="0.14499999999999999"/>
    <n v="0.55800000000000005"/>
    <n v="0.64500000000000002"/>
    <n v="0.623"/>
    <n v="0.86499999999999999"/>
    <n v="0.55600000000000005"/>
    <n v="0.81599999999999995"/>
    <n v="143.369"/>
    <s v="Scale-up"/>
    <n v="1.792"/>
    <n v="0.94"/>
    <n v="0.95499999999999996"/>
    <n v="0.80400000000000005"/>
    <n v="0.94"/>
    <d v="2025-06-16T22:17:47"/>
    <s v="PJR_JBOSS"/>
  </r>
  <r>
    <x v="661"/>
    <x v="0"/>
    <n v="251"/>
    <x v="1324"/>
    <x v="662"/>
    <n v="99"/>
    <n v="99"/>
    <n v="88"/>
    <n v="11"/>
    <n v="4"/>
    <n v="95"/>
    <n v="38"/>
    <n v="57"/>
    <n v="0.42099999999999999"/>
    <n v="0.08"/>
    <n v="2.3E-2"/>
    <n v="0.20100000000000001"/>
    <n v="0.47799999999999998"/>
    <n v="0.46800000000000003"/>
    <n v="0.42099999999999999"/>
    <n v="0.84"/>
    <n v="0.95399999999999996"/>
    <n v="283.58199999999999"/>
    <s v="Scale-up"/>
    <n v="4.9749999999999996"/>
    <n v="0.93"/>
    <n v="0.88600000000000001"/>
    <n v="0.95"/>
    <n v="0.88600000000000001"/>
    <d v="2025-06-16T22:18:12"/>
    <s v="PJR_JBOSS"/>
  </r>
  <r>
    <x v="661"/>
    <x v="1"/>
    <n v="87"/>
    <x v="1325"/>
    <x v="662"/>
    <s v=" "/>
    <s v=" "/>
    <n v="10"/>
    <n v="1"/>
    <n v="1"/>
    <s v="N/A"/>
    <n v="3"/>
    <n v="6"/>
    <n v="8.8999999999999996E-2"/>
    <s v="NaN"/>
    <s v="NaN"/>
    <n v="0.03"/>
    <n v="0"/>
    <n v="8.8999999999999996E-2"/>
    <s v="NaN"/>
    <s v="NaN"/>
    <s v="NaN"/>
    <s v="NaN"/>
    <s v="Scale-up"/>
    <n v="33.332999999999998"/>
    <n v="0.64600000000000002"/>
    <s v="NaN"/>
    <s v="NaN"/>
    <n v="0.76500000000000001"/>
    <d v="2025-06-16T22:18:12"/>
    <s v="PJR_JBOSS"/>
  </r>
  <r>
    <x v="662"/>
    <x v="0"/>
    <n v="819"/>
    <x v="1326"/>
    <x v="663"/>
    <n v="90"/>
    <n v="90"/>
    <n v="55"/>
    <n v="35"/>
    <n v="3"/>
    <n v="87"/>
    <n v="70"/>
    <n v="17"/>
    <n v="7.4999999999999997E-2"/>
    <n v="3.9E-2"/>
    <n v="4.0000000000000001E-3"/>
    <n v="9.0999999999999998E-2"/>
    <n v="0.11"/>
    <n v="0.106"/>
    <n v="0.82699999999999996"/>
    <n v="0.65800000000000003"/>
    <n v="0.96499999999999997"/>
    <n v="186.81299999999999"/>
    <s v="Scale-up"/>
    <n v="10.989000000000001"/>
    <n v="0.86299999999999999"/>
    <n v="0.90300000000000002"/>
    <n v="0.75"/>
    <n v="0.84099999999999997"/>
    <d v="2025-06-16T22:18:31"/>
    <s v="PJR_JBOSS"/>
  </r>
  <r>
    <x v="662"/>
    <x v="1"/>
    <n v="97"/>
    <x v="1327"/>
    <x v="663"/>
    <s v=" "/>
    <s v=" "/>
    <n v="19"/>
    <n v="11"/>
    <n v="1"/>
    <s v="N/A"/>
    <n v="24"/>
    <n v="7"/>
    <n v="0.20899999999999999"/>
    <n v="0.17100000000000001"/>
    <s v="NaN"/>
    <n v="0.23100000000000001"/>
    <n v="0.38"/>
    <n v="0.36099999999999999"/>
    <s v="NaN"/>
    <s v="NaN"/>
    <s v="NaN"/>
    <s v="NaN"/>
    <s v="Scale-up"/>
    <n v="4.3289999999999997"/>
    <n v="0.97699999999999998"/>
    <n v="0.93"/>
    <s v="NaN"/>
    <n v="0.92700000000000005"/>
    <d v="2025-06-16T22:18:31"/>
    <s v="PJR_JBOSS"/>
  </r>
  <r>
    <x v="663"/>
    <x v="0"/>
    <n v="2015"/>
    <x v="1328"/>
    <x v="664"/>
    <n v="76"/>
    <n v="76"/>
    <n v="39"/>
    <n v="37"/>
    <n v="15"/>
    <n v="61"/>
    <n v="45"/>
    <n v="16"/>
    <n v="0.03"/>
    <n v="2.3E-2"/>
    <n v="8.9999999999999993E-3"/>
    <n v="3.5000000000000003E-2"/>
    <n v="4.3999999999999997E-2"/>
    <n v="4.2000000000000003E-2"/>
    <n v="0.79500000000000004"/>
    <n v="0.56599999999999995"/>
    <n v="0.83"/>
    <n v="457.14299999999997"/>
    <s v="Scale-up"/>
    <n v="28.571000000000002"/>
    <n v="0.94899999999999995"/>
    <n v="0.96"/>
    <n v="0.92600000000000005"/>
    <n v="0.97299999999999998"/>
    <d v="2025-06-16T22:18:49"/>
    <s v="PJR_JBOSS"/>
  </r>
  <r>
    <x v="663"/>
    <x v="1"/>
    <n v="0"/>
    <x v="1329"/>
    <x v="664"/>
    <s v=" "/>
    <s v=" "/>
    <n v="1"/>
    <n v="1"/>
    <n v="1"/>
    <s v="N/A"/>
    <n v="1"/>
    <n v="0"/>
    <s v="NaN"/>
    <s v="NaN"/>
    <s v="NaN"/>
    <s v="NaN"/>
    <n v="0"/>
    <s v="NaN"/>
    <s v="NaN"/>
    <s v="NaN"/>
    <s v="NaN"/>
    <s v="NaN"/>
    <s v="Scale-up"/>
    <s v="NaN"/>
    <s v="NaN"/>
    <s v="NaN"/>
    <s v="NaN"/>
    <s v="NaN"/>
    <d v="2025-06-16T22:18:49"/>
    <s v="PJR_JBOSS"/>
  </r>
  <r>
    <x v="664"/>
    <x v="0"/>
    <n v="2119"/>
    <x v="1330"/>
    <x v="665"/>
    <n v="967"/>
    <n v="967"/>
    <n v="349"/>
    <n v="618"/>
    <n v="86"/>
    <n v="881"/>
    <n v="633"/>
    <n v="248"/>
    <n v="0.14399999999999999"/>
    <n v="0.29599999999999999"/>
    <n v="4.1000000000000002E-2"/>
    <n v="0.27400000000000002"/>
    <n v="0.39900000000000002"/>
    <n v="0.39600000000000002"/>
    <n v="0.68700000000000006"/>
    <n v="0.32700000000000001"/>
    <n v="0.90700000000000003"/>
    <n v="905.10900000000004"/>
    <s v="Scale-up"/>
    <n v="3.65"/>
    <n v="0.97899999999999998"/>
    <n v="0.998"/>
    <n v="0.96499999999999997"/>
    <n v="0.99099999999999999"/>
    <d v="2025-06-16T22:19:09"/>
    <s v="PJR_JBOSS"/>
  </r>
  <r>
    <x v="664"/>
    <x v="1"/>
    <n v="98"/>
    <x v="1331"/>
    <x v="665"/>
    <s v=" "/>
    <s v=" "/>
    <n v="17"/>
    <n v="43"/>
    <n v="8"/>
    <s v="N/A"/>
    <n v="37"/>
    <n v="14"/>
    <n v="0.16800000000000001"/>
    <n v="0.54200000000000004"/>
    <n v="0.11700000000000001"/>
    <n v="0.42699999999999999"/>
    <s v="0.5930000000000001"/>
    <n v="0.59699999999999998"/>
    <n v="0.72"/>
    <n v="0.23699999999999999"/>
    <n v="0.83499999999999996"/>
    <n v="580.79600000000005"/>
    <s v="Scale-up"/>
    <n v="2.3420000000000001"/>
    <n v="0.96899999999999997"/>
    <n v="0.89800000000000002"/>
    <n v="0.55500000000000005"/>
    <n v="0.83799999999999997"/>
    <d v="2025-06-16T22:19:13"/>
    <s v="PJR_JBOSS"/>
  </r>
  <r>
    <x v="665"/>
    <x v="0"/>
    <n v="1737"/>
    <x v="1332"/>
    <x v="666"/>
    <n v="292"/>
    <n v="292"/>
    <n v="188"/>
    <n v="104"/>
    <n v="14"/>
    <n v="278"/>
    <n v="198"/>
    <n v="80"/>
    <n v="0.188"/>
    <n v="5.6000000000000001E-2"/>
    <n v="6.0999999999999999E-2"/>
    <n v="0.17199999999999999"/>
    <n v="0.183"/>
    <n v="0.188"/>
    <n v="0.94"/>
    <n v="0.77"/>
    <n v="0.75"/>
    <n v="465.11599999999999"/>
    <s v="Scale-up"/>
    <n v="5.8140000000000001"/>
    <n v="0.48199999999999998"/>
    <n v="0.56100000000000005"/>
    <n v="0.90300000000000002"/>
    <n v="0.40200000000000002"/>
    <d v="2025-06-16T22:19:32"/>
    <s v="PJR_JBOSS"/>
  </r>
  <r>
    <x v="665"/>
    <x v="1"/>
    <n v="99"/>
    <x v="1333"/>
    <x v="666"/>
    <s v=" "/>
    <s v=" "/>
    <n v="58"/>
    <n v="22"/>
    <n v="4"/>
    <s v="N/A"/>
    <n v="53"/>
    <n v="22"/>
    <n v="0.61299999999999999"/>
    <n v="0.24399999999999999"/>
    <n v="0.04"/>
    <n v="0.61299999999999999"/>
    <n v="0.81699999999999995"/>
    <n v="0.82299999999999995"/>
    <n v="0.75"/>
    <n v="0.71499999999999997"/>
    <n v="0.95299999999999996"/>
    <n v="130.506"/>
    <s v="Scale-up"/>
    <n v="1.631"/>
    <n v="0.97399999999999998"/>
    <n v="0.94899999999999995"/>
    <n v="0.94799999999999995"/>
    <n v="0.93300000000000005"/>
    <d v="2025-06-16T22:19:37"/>
    <s v="PJR_JBOSS"/>
  </r>
  <r>
    <x v="666"/>
    <x v="0"/>
    <n v="1656"/>
    <x v="1334"/>
    <x v="667"/>
    <n v="45"/>
    <n v="45"/>
    <n v="24"/>
    <n v="21"/>
    <n v="2"/>
    <n v="43"/>
    <n v="16"/>
    <n v="27"/>
    <n v="1.4E-2"/>
    <n v="1.4E-2"/>
    <n v="5.0000000000000001E-3"/>
    <n v="8.9999999999999993E-3"/>
    <n v="2.3E-2"/>
    <n v="2.5000000000000001E-2"/>
    <n v="0.39100000000000001"/>
    <n v="0.5"/>
    <n v="0.82099999999999995"/>
    <n v="3000"/>
    <s v="Scale-up"/>
    <n v="111.111"/>
    <n v="0.87"/>
    <n v="0.92100000000000004"/>
    <n v="1"/>
    <n v="0.77400000000000002"/>
    <d v="2025-06-16T22:19:55"/>
    <s v="PJR_JBOSS"/>
  </r>
  <r>
    <x v="666"/>
    <x v="1"/>
    <n v="50"/>
    <x v="1335"/>
    <x v="667"/>
    <s v=" "/>
    <s v=" "/>
    <n v="1"/>
    <n v="2"/>
    <n v="1"/>
    <s v="N/A"/>
    <n v="2"/>
    <n v="0"/>
    <s v="NaN"/>
    <n v="2.1999999999999999E-2"/>
    <s v="NaN"/>
    <n v="2.5999999999999999E-2"/>
    <n v="0"/>
    <n v="3.3000000000000002E-2"/>
    <s v="NaN"/>
    <s v="NaN"/>
    <s v="NaN"/>
    <s v="NaN"/>
    <s v="Scale-up"/>
    <n v="38.462000000000003"/>
    <s v="NaN"/>
    <n v="1"/>
    <s v="NaN"/>
    <n v="1"/>
    <d v="2025-06-16T22:19:55"/>
    <s v="PJR_JBOSS"/>
  </r>
  <r>
    <x v="667"/>
    <x v="0"/>
    <n v="820"/>
    <x v="1336"/>
    <x v="668"/>
    <n v="74"/>
    <n v="74"/>
    <n v="62"/>
    <n v="12"/>
    <n v="1"/>
    <n v="73"/>
    <n v="67"/>
    <n v="6"/>
    <n v="6.4000000000000001E-2"/>
    <n v="1.4E-2"/>
    <n v="0"/>
    <n v="7.5999999999999998E-2"/>
    <n v="7.8E-2"/>
    <n v="7.8E-2"/>
    <n v="0.97399999999999998"/>
    <n v="0.82099999999999995"/>
    <n v="1"/>
    <n v="78.947000000000003"/>
    <s v="Scale-up"/>
    <n v="13.157999999999999"/>
    <n v="0.83199999999999996"/>
    <n v="0.88300000000000001"/>
    <n v="0"/>
    <n v="0.86799999999999999"/>
    <d v="2025-06-16T22:20:14"/>
    <s v="PJR_JBOSS"/>
  </r>
  <r>
    <x v="667"/>
    <x v="1"/>
    <n v="99"/>
    <x v="1337"/>
    <x v="668"/>
    <s v=" "/>
    <s v=" "/>
    <n v="9"/>
    <n v="2"/>
    <n v="1"/>
    <s v="N/A"/>
    <n v="9"/>
    <n v="0"/>
    <n v="7.1999999999999995E-2"/>
    <n v="1.7000000000000001E-2"/>
    <s v="NaN"/>
    <n v="0.13200000000000001"/>
    <n v="8.8999999999999996E-2"/>
    <n v="7.0000000000000007E-2"/>
    <s v="NaN"/>
    <s v="NaN"/>
    <s v="NaN"/>
    <s v="NaN"/>
    <s v="Scale-up"/>
    <n v="7.5759999999999996"/>
    <n v="0.75700000000000001"/>
    <n v="1"/>
    <s v="NaN"/>
    <n v="0.82699999999999996"/>
    <d v="2025-06-16T22:20:14"/>
    <s v="PJR_JBOSS"/>
  </r>
  <r>
    <x v="668"/>
    <x v="0"/>
    <n v="3134"/>
    <x v="1338"/>
    <x v="669"/>
    <n v="154"/>
    <n v="154"/>
    <n v="92"/>
    <n v="62"/>
    <n v="29"/>
    <n v="125"/>
    <n v="116"/>
    <n v="9"/>
    <n v="3.9E-2"/>
    <n v="4.2999999999999997E-2"/>
    <n v="1.2E-2"/>
    <n v="5.0999999999999997E-2"/>
    <n v="7.0000000000000007E-2"/>
    <n v="5.1999999999999998E-2"/>
    <n v="0.72899999999999998"/>
    <n v="0.47599999999999998"/>
    <n v="0.85399999999999998"/>
    <n v="176.471"/>
    <s v="Scale-up"/>
    <n v="19.608000000000001"/>
    <n v="0.85099999999999998"/>
    <n v="0.92500000000000004"/>
    <n v="0.85899999999999999"/>
    <n v="0.98"/>
    <d v="2025-06-16T22:20:33"/>
    <s v="PJR_JBOSS"/>
  </r>
  <r>
    <x v="668"/>
    <x v="1"/>
    <n v="63"/>
    <x v="1339"/>
    <x v="669"/>
    <s v=" "/>
    <s v=" "/>
    <n v="2"/>
    <n v="3"/>
    <n v="2"/>
    <s v="N/A"/>
    <n v="6"/>
    <n v="-2"/>
    <n v="2.4E-2"/>
    <n v="6.9000000000000006E-2"/>
    <s v="NaN"/>
    <n v="7.1999999999999995E-2"/>
    <n v="9.2999999999999999E-2"/>
    <n v="5.8000000000000003E-2"/>
    <s v="NaN"/>
    <s v="NaN"/>
    <s v="NaN"/>
    <s v="NaN"/>
    <s v="Scale-up"/>
    <n v="13.888999999999999"/>
    <n v="1"/>
    <n v="0.86599999999999999"/>
    <s v="NaN"/>
    <n v="0.86899999999999999"/>
    <d v="2025-06-16T22:20:33"/>
    <s v="PJR_JBOSS"/>
  </r>
  <r>
    <x v="669"/>
    <x v="0"/>
    <n v="1109"/>
    <x v="1340"/>
    <x v="670"/>
    <n v="81"/>
    <n v="81"/>
    <n v="43"/>
    <n v="38"/>
    <n v="6"/>
    <n v="75"/>
    <n v="60"/>
    <n v="15"/>
    <n v="3.7999999999999999E-2"/>
    <n v="3.3000000000000002E-2"/>
    <n v="5.0000000000000001E-3"/>
    <n v="5.0999999999999997E-2"/>
    <n v="6.6000000000000003E-2"/>
    <n v="6.6000000000000003E-2"/>
    <n v="0.77300000000000002"/>
    <n v="0.53500000000000003"/>
    <n v="0.93"/>
    <n v="294.11799999999999"/>
    <s v="Scale-up"/>
    <n v="19.608000000000001"/>
    <n v="0.98499999999999999"/>
    <n v="0.93400000000000005"/>
    <n v="0.83199999999999996"/>
    <n v="0.95899999999999996"/>
    <d v="2025-06-16T22:20:51"/>
    <s v="PJR_JBOSS"/>
  </r>
  <r>
    <x v="669"/>
    <x v="1"/>
    <n v="85"/>
    <x v="1341"/>
    <x v="670"/>
    <s v=" "/>
    <s v=" "/>
    <n v="4"/>
    <n v="4"/>
    <n v="1"/>
    <s v="N/A"/>
    <n v="5"/>
    <n v="2"/>
    <n v="4.8000000000000001E-2"/>
    <n v="3.5999999999999997E-2"/>
    <s v="NaN"/>
    <s v="NaN"/>
    <n v="8.3999999999999894E-2"/>
    <n v="8.3000000000000004E-2"/>
    <s v="NaN"/>
    <s v="NaN"/>
    <s v="NaN"/>
    <s v="NaN"/>
    <s v="Scale-up"/>
    <s v="NaN"/>
    <n v="0.92"/>
    <n v="0.78900000000000003"/>
    <s v="NaN"/>
    <s v="NaN"/>
    <d v="2025-06-16T22:20:51"/>
    <s v="PJR_JBOSS"/>
  </r>
  <r>
    <x v="670"/>
    <x v="0"/>
    <n v="2814"/>
    <x v="1342"/>
    <x v="671"/>
    <n v="78"/>
    <n v="78"/>
    <n v="54"/>
    <n v="24"/>
    <n v="29"/>
    <n v="49"/>
    <n v="24"/>
    <n v="25"/>
    <n v="3.9E-2"/>
    <n v="1.0999999999999999E-2"/>
    <n v="1.2999999999999999E-2"/>
    <n v="1.0999999999999999E-2"/>
    <n v="3.6999999999999998E-2"/>
    <n v="2.3E-2"/>
    <n v="0.29699999999999999"/>
    <n v="0.78"/>
    <n v="0.74"/>
    <n v="2272.7269999999999"/>
    <s v="Scale-up"/>
    <n v="90.909000000000006"/>
    <n v="0.98699999999999999"/>
    <n v="0.92500000000000004"/>
    <n v="0.84"/>
    <n v="0.57399999999999995"/>
    <d v="2025-06-16T22:21:09"/>
    <s v="PJR_JBOSS"/>
  </r>
  <r>
    <x v="670"/>
    <x v="1"/>
    <n v="0"/>
    <x v="1343"/>
    <x v="671"/>
    <s v=" "/>
    <s v=" "/>
    <n v="1"/>
    <n v="1"/>
    <n v="1"/>
    <s v="N/A"/>
    <n v="1"/>
    <n v="0"/>
    <s v="NaN"/>
    <s v="NaN"/>
    <s v="NaN"/>
    <s v="NaN"/>
    <n v="0"/>
    <s v="NaN"/>
    <s v="NaN"/>
    <s v="NaN"/>
    <s v="NaN"/>
    <s v="NaN"/>
    <s v="Scale-up"/>
    <s v="NaN"/>
    <s v="NaN"/>
    <s v="NaN"/>
    <s v="NaN"/>
    <s v="NaN"/>
    <d v="2025-06-16T22:21:09"/>
    <s v="PJR_JBOSS"/>
  </r>
  <r>
    <x v="671"/>
    <x v="0"/>
    <n v="3359"/>
    <x v="1344"/>
    <x v="672"/>
    <n v="3005"/>
    <n v="3005"/>
    <n v="1540"/>
    <n v="1465"/>
    <n v="805"/>
    <n v="2200"/>
    <n v="2127"/>
    <n v="73"/>
    <n v="0.48299999999999998"/>
    <n v="0.5"/>
    <n v="0.26800000000000002"/>
    <n v="0.68300000000000005"/>
    <n v="0.71499999999999997"/>
    <n v="0.68799999999999994"/>
    <n v="0.95499999999999996"/>
    <n v="0.49099999999999999"/>
    <n v="0.72699999999999998"/>
    <n v="106.881"/>
    <s v="Scale-up"/>
    <n v="1.464"/>
    <n v="0.96699999999999997"/>
    <n v="0.93300000000000005"/>
    <n v="0.95599999999999996"/>
    <n v="0.96599999999999997"/>
    <d v="2025-06-16T22:21:30"/>
    <s v="PJR_JBOSS"/>
  </r>
  <r>
    <x v="671"/>
    <x v="1"/>
    <n v="98"/>
    <x v="1345"/>
    <x v="672"/>
    <s v=" "/>
    <s v=" "/>
    <n v="31"/>
    <n v="14"/>
    <n v="3"/>
    <s v="N/A"/>
    <n v="50"/>
    <n v="-9"/>
    <n v="0.28999999999999998"/>
    <n v="0.159"/>
    <n v="3.1E-2"/>
    <n v="0.45200000000000001"/>
    <s v="0.4179999999999999"/>
    <n v="0.42299999999999999"/>
    <n v="1.081"/>
    <n v="0.64600000000000002"/>
    <n v="0.93100000000000005"/>
    <n v="161.50399999999999"/>
    <s v="Catch-up"/>
    <n v="2.2120000000000002"/>
    <n v="0.98199999999999998"/>
    <n v="0.89100000000000001"/>
    <n v="0.76500000000000001"/>
    <n v="0.97399999999999998"/>
    <d v="2025-06-16T22:21:35"/>
    <s v="PJR_JBOSS"/>
  </r>
  <r>
    <x v="672"/>
    <x v="0"/>
    <n v="2504"/>
    <x v="1346"/>
    <x v="673"/>
    <n v="210"/>
    <n v="210"/>
    <n v="151"/>
    <n v="59"/>
    <n v="15"/>
    <n v="195"/>
    <n v="108"/>
    <n v="87"/>
    <n v="5.7000000000000002E-2"/>
    <n v="2.7E-2"/>
    <n v="7.0000000000000001E-3"/>
    <n v="0.05"/>
    <n v="7.6999999999999999E-2"/>
    <n v="7.4999999999999997E-2"/>
    <n v="0.64900000000000002"/>
    <n v="0.67900000000000005"/>
    <n v="0.91700000000000004"/>
    <n v="1740"/>
    <s v="Scale-up"/>
    <n v="20"/>
    <n v="0.86799999999999999"/>
    <n v="0.75"/>
    <n v="0.68700000000000006"/>
    <n v="0.80900000000000005"/>
    <d v="2025-06-16T22:21:54"/>
    <s v="PJR_JBOSS"/>
  </r>
  <r>
    <x v="672"/>
    <x v="1"/>
    <n v="100"/>
    <x v="1347"/>
    <x v="673"/>
    <s v=" "/>
    <s v=" "/>
    <n v="19"/>
    <n v="9"/>
    <n v="3"/>
    <s v="N/A"/>
    <n v="11"/>
    <n v="13"/>
    <n v="0.161"/>
    <n v="8.1000000000000003E-2"/>
    <n v="2.4E-2"/>
    <n v="0.11600000000000001"/>
    <n v="0.218"/>
    <n v="0.20399999999999999"/>
    <n v="0.53200000000000003"/>
    <n v="0.66500000000000004"/>
    <n v="0.90100000000000002"/>
    <n v="750"/>
    <s v="Scale-up"/>
    <n v="8.6210000000000004"/>
    <n v="0.95199999999999996"/>
    <n v="0.95099999999999996"/>
    <n v="0.75"/>
    <n v="0.88400000000000001"/>
    <d v="2025-06-16T22:21:58"/>
    <s v="PJR_JBOSS"/>
  </r>
  <r>
    <x v="673"/>
    <x v="0"/>
    <n v="2209"/>
    <x v="1348"/>
    <x v="674"/>
    <n v="80"/>
    <n v="80"/>
    <n v="59"/>
    <n v="21"/>
    <n v="9"/>
    <n v="71"/>
    <n v="32"/>
    <n v="39"/>
    <n v="4.8000000000000001E-2"/>
    <n v="1.7999999999999999E-2"/>
    <n v="0.01"/>
    <n v="3.6999999999999998E-2"/>
    <n v="5.6000000000000001E-2"/>
    <n v="5.5E-2"/>
    <n v="0.66100000000000003"/>
    <n v="0.72699999999999998"/>
    <n v="0.84799999999999998"/>
    <n v="1054.0540000000001"/>
    <s v="Scale-up"/>
    <n v="27.027000000000001"/>
    <n v="0.79500000000000004"/>
    <n v="0.96199999999999997"/>
    <n v="0.86"/>
    <n v="0.89800000000000002"/>
    <d v="2025-06-16T22:22:16"/>
    <s v="PJR_JBOSS"/>
  </r>
  <r>
    <x v="673"/>
    <x v="1"/>
    <n v="13"/>
    <x v="1349"/>
    <x v="674"/>
    <s v=" "/>
    <s v=" "/>
    <n v="1"/>
    <n v="1"/>
    <n v="1"/>
    <s v="N/A"/>
    <n v="1"/>
    <n v="1"/>
    <s v="NaN"/>
    <s v="NaN"/>
    <s v="NaN"/>
    <s v="NaN"/>
    <n v="0"/>
    <n v="7.0999999999999994E-2"/>
    <s v="NaN"/>
    <s v="NaN"/>
    <s v="NaN"/>
    <s v="NaN"/>
    <s v="Scale-up"/>
    <s v="NaN"/>
    <s v="NaN"/>
    <s v="NaN"/>
    <s v="NaN"/>
    <s v="NaN"/>
    <d v="2025-06-16T22:22:16"/>
    <s v="PJR_JBOSS"/>
  </r>
  <r>
    <x v="674"/>
    <x v="0"/>
    <n v="467"/>
    <x v="1350"/>
    <x v="675"/>
    <n v="40"/>
    <n v="40"/>
    <n v="25"/>
    <n v="15"/>
    <n v="1"/>
    <n v="39"/>
    <n v="25"/>
    <n v="14"/>
    <n v="5.7000000000000002E-2"/>
    <n v="2.7E-2"/>
    <n v="0"/>
    <n v="0.10100000000000001"/>
    <n v="8.4000000000000005E-2"/>
    <n v="7.8E-2"/>
    <n v="1.202"/>
    <n v="0.67900000000000005"/>
    <n v="1"/>
    <n v="138.614"/>
    <s v="Catch-up"/>
    <n v="9.9009999999999998"/>
    <n v="0.59699999999999998"/>
    <n v="0.82399999999999995"/>
    <n v="0"/>
    <n v="0.82099999999999995"/>
    <d v="2025-06-16T22:22:32"/>
    <s v="PJR_JBOSS"/>
  </r>
  <r>
    <x v="674"/>
    <x v="1"/>
    <n v="21"/>
    <x v="1351"/>
    <x v="675"/>
    <s v=" "/>
    <s v=" "/>
    <n v="1"/>
    <n v="1"/>
    <n v="1"/>
    <s v="N/A"/>
    <n v="1"/>
    <n v="1"/>
    <s v="NaN"/>
    <s v="NaN"/>
    <s v="NaN"/>
    <s v="NaN"/>
    <n v="0"/>
    <n v="4.4999999999999998E-2"/>
    <s v="NaN"/>
    <s v="NaN"/>
    <s v="NaN"/>
    <s v="NaN"/>
    <s v="Catch-up"/>
    <s v="NaN"/>
    <s v="NaN"/>
    <s v="NaN"/>
    <s v="NaN"/>
    <s v="NaN"/>
    <d v="2025-06-16T22:22:32"/>
    <s v="PJR_JBOSS"/>
  </r>
  <r>
    <x v="675"/>
    <x v="0"/>
    <n v="3283"/>
    <x v="1352"/>
    <x v="676"/>
    <n v="1653"/>
    <n v="1653"/>
    <n v="852"/>
    <n v="801"/>
    <n v="272"/>
    <n v="1381"/>
    <n v="1301"/>
    <n v="80"/>
    <n v="0.26700000000000002"/>
    <n v="0.24199999999999999"/>
    <n v="8.8999999999999996E-2"/>
    <n v="0.40799999999999997"/>
    <n v="0.42"/>
    <n v="0.42"/>
    <n v="0.97099999999999997"/>
    <n v="0.52500000000000002"/>
    <n v="0.82499999999999996"/>
    <n v="196.078"/>
    <s v="Scale-up"/>
    <n v="2.4510000000000001"/>
    <n v="0.98599999999999999"/>
    <n v="0.99"/>
    <n v="0.996"/>
    <n v="0.99199999999999999"/>
    <d v="2025-06-16T22:22:53"/>
    <s v="PJR_JBOSS"/>
  </r>
  <r>
    <x v="675"/>
    <x v="1"/>
    <n v="100"/>
    <x v="1353"/>
    <x v="676"/>
    <s v=" "/>
    <s v=" "/>
    <n v="32"/>
    <n v="39"/>
    <n v="7"/>
    <s v="N/A"/>
    <n v="50"/>
    <n v="13"/>
    <n v="0.307"/>
    <n v="0.35699999999999998"/>
    <n v="6.2E-2"/>
    <n v="0.41199999999999998"/>
    <s v="0.6019999999999999"/>
    <n v="0.60499999999999998"/>
    <n v="0.68400000000000005"/>
    <n v="0.46200000000000002"/>
    <n v="0.90700000000000003"/>
    <n v="194.17500000000001"/>
    <s v="Scale-up"/>
    <n v="2.427"/>
    <n v="0.96"/>
    <n v="0.97099999999999997"/>
    <n v="0.85599999999999998"/>
    <n v="0.97699999999999998"/>
    <d v="2025-06-16T22:22:57"/>
    <s v="PJR_JBOSS"/>
  </r>
  <r>
    <x v="676"/>
    <x v="0"/>
    <n v="1260"/>
    <x v="1354"/>
    <x v="677"/>
    <n v="127"/>
    <n v="127"/>
    <n v="73"/>
    <n v="54"/>
    <n v="11"/>
    <n v="116"/>
    <n v="111"/>
    <n v="5"/>
    <n v="6.0999999999999999E-2"/>
    <n v="0.04"/>
    <n v="8.0000000000000002E-3"/>
    <n v="0.09"/>
    <n v="9.2999999999999999E-2"/>
    <n v="0.09"/>
    <n v="0.96799999999999997"/>
    <n v="0.60399999999999998"/>
    <n v="0.92100000000000004"/>
    <n v="55.555999999999997"/>
    <s v="Scale-up"/>
    <n v="11.111000000000001"/>
    <n v="0.74099999999999999"/>
    <n v="0.80400000000000005"/>
    <n v="0.91"/>
    <n v="0.78500000000000003"/>
    <d v="2025-06-16T22:23:16"/>
    <s v="PJR_JBOSS"/>
  </r>
  <r>
    <x v="676"/>
    <x v="1"/>
    <n v="97"/>
    <x v="1355"/>
    <x v="677"/>
    <s v=" "/>
    <s v=" "/>
    <n v="2"/>
    <n v="3"/>
    <n v="1"/>
    <s v="N/A"/>
    <n v="2"/>
    <n v="1"/>
    <n v="4.4999999999999998E-2"/>
    <n v="0.02"/>
    <s v="NaN"/>
    <s v="NaN"/>
    <n v="6.5000000000000002E-2"/>
    <n v="3.3000000000000002E-2"/>
    <s v="NaN"/>
    <s v="NaN"/>
    <s v="NaN"/>
    <s v="NaN"/>
    <s v="Scale-up"/>
    <s v="NaN"/>
    <n v="1"/>
    <n v="0.97699999999999998"/>
    <s v="NaN"/>
    <s v="NaN"/>
    <d v="2025-06-16T22:23:16"/>
    <s v="PJR_JBOSS"/>
  </r>
  <r>
    <x v="677"/>
    <x v="0"/>
    <n v="3200"/>
    <x v="1356"/>
    <x v="678"/>
    <n v="239"/>
    <n v="239"/>
    <n v="135"/>
    <n v="104"/>
    <n v="22"/>
    <n v="217"/>
    <n v="199"/>
    <n v="19"/>
    <n v="0.06"/>
    <n v="5.6000000000000001E-2"/>
    <n v="8.0000000000000002E-3"/>
    <n v="0.10100000000000001"/>
    <n v="0.108"/>
    <n v="0.10100000000000001"/>
    <n v="0.93500000000000005"/>
    <n v="0.51700000000000002"/>
    <n v="0.93100000000000005"/>
    <n v="188.119"/>
    <s v="Scale-up"/>
    <n v="9.9009999999999998"/>
    <n v="0.98099999999999998"/>
    <n v="0.97599999999999998"/>
    <n v="0.95699999999999996"/>
    <n v="0.98099999999999998"/>
    <d v="2025-06-16T22:23:34"/>
    <s v="PJR_JBOSS"/>
  </r>
  <r>
    <x v="677"/>
    <x v="1"/>
    <n v="0"/>
    <x v="1357"/>
    <x v="678"/>
    <s v=" "/>
    <s v=" "/>
    <n v="1"/>
    <n v="1"/>
    <n v="1"/>
    <s v="N/A"/>
    <n v="1"/>
    <n v="0"/>
    <s v="NaN"/>
    <s v="NaN"/>
    <s v="NaN"/>
    <s v="NaN"/>
    <n v="0"/>
    <s v="NaN"/>
    <s v="NaN"/>
    <s v="NaN"/>
    <s v="NaN"/>
    <s v="NaN"/>
    <s v="Scale-up"/>
    <s v="NaN"/>
    <s v="NaN"/>
    <s v="NaN"/>
    <s v="NaN"/>
    <s v="NaN"/>
    <d v="2025-06-16T22:23:34"/>
    <s v="PJR_JBOSS"/>
  </r>
  <r>
    <x v="678"/>
    <x v="0"/>
    <n v="15"/>
    <x v="1358"/>
    <x v="679"/>
    <n v="69"/>
    <n v="69"/>
    <n v="63"/>
    <n v="6"/>
    <n v="0"/>
    <n v="69"/>
    <n v="19"/>
    <n v="50"/>
    <n v="3.44"/>
    <n v="0.434"/>
    <n v="0"/>
    <n v="1.29"/>
    <n v="3.8740000000000001"/>
    <n v="3.7829999999999999"/>
    <n v="0.33300000000000002"/>
    <n v="0.88800000000000001"/>
    <n v="1"/>
    <n v="38.76"/>
    <s v="Scale-up"/>
    <n v="0.77500000000000002"/>
    <n v="0.79400000000000004"/>
    <n v="0.91700000000000004"/>
    <n v="0"/>
    <n v="0.66700000000000004"/>
    <d v="2025-06-16T22:23:52"/>
    <s v="PJR_JBOSS"/>
  </r>
  <r>
    <x v="678"/>
    <x v="1"/>
    <n v="15"/>
    <x v="1358"/>
    <x v="679"/>
    <s v=" "/>
    <s v=" "/>
    <n v="63"/>
    <n v="6"/>
    <n v="1"/>
    <s v="N/A"/>
    <n v="19"/>
    <n v="49"/>
    <n v="3.5659999999999998"/>
    <n v="0.4"/>
    <n v="0"/>
    <n v="1.18"/>
    <s v="3.9659999999999997"/>
    <n v="3.8650000000000002"/>
    <n v="0.29799999999999999"/>
    <n v="0.89900000000000002"/>
    <n v="1"/>
    <n v="42.372999999999998"/>
    <s v="Scale-up"/>
    <n v="0.84699999999999998"/>
    <n v="0.81599999999999995"/>
    <n v="0.90200000000000002"/>
    <n v="0"/>
    <n v="0.64600000000000002"/>
    <d v="2025-06-16T22:23:56"/>
    <s v="PJR_JBOSS"/>
  </r>
  <r>
    <x v="679"/>
    <x v="0"/>
    <n v="1529"/>
    <x v="1359"/>
    <x v="680"/>
    <n v="459"/>
    <n v="459"/>
    <n v="208"/>
    <n v="251"/>
    <n v="37"/>
    <n v="422"/>
    <n v="379"/>
    <n v="44"/>
    <n v="0.17599999999999999"/>
    <n v="0.19500000000000001"/>
    <n v="2.8000000000000001E-2"/>
    <n v="0.255"/>
    <n v="0.34300000000000003"/>
    <n v="0.33300000000000002"/>
    <n v="0.74299999999999999"/>
    <n v="0.47399999999999998"/>
    <n v="0.92500000000000004"/>
    <n v="172.54900000000001"/>
    <s v="Scale-up"/>
    <n v="3.9220000000000002"/>
    <n v="0.91700000000000004"/>
    <n v="0.98699999999999999"/>
    <n v="0.97199999999999998"/>
    <n v="0.89800000000000002"/>
    <d v="2025-06-16T22:24:14"/>
    <s v="PJR_JBOSS"/>
  </r>
  <r>
    <x v="679"/>
    <x v="1"/>
    <n v="14"/>
    <x v="1360"/>
    <x v="680"/>
    <s v=" "/>
    <s v=" "/>
    <n v="1"/>
    <n v="1"/>
    <n v="2"/>
    <s v="N/A"/>
    <n v="18"/>
    <n v="-19"/>
    <s v="NaN"/>
    <s v="NaN"/>
    <s v="NaN"/>
    <n v="0.71"/>
    <n v="0"/>
    <s v="NaN"/>
    <s v="NaN"/>
    <s v="NaN"/>
    <s v="NaN"/>
    <s v="NaN"/>
    <s v="Scale-up"/>
    <n v="1.4079999999999999"/>
    <s v="NaN"/>
    <s v="NaN"/>
    <s v="NaN"/>
    <n v="0.621"/>
    <d v="2025-06-16T22:24:14"/>
    <s v="PJR_JBOSS"/>
  </r>
  <r>
    <x v="680"/>
    <x v="0"/>
    <n v="1627"/>
    <x v="1361"/>
    <x v="681"/>
    <n v="406"/>
    <n v="406"/>
    <n v="157"/>
    <n v="249"/>
    <n v="46"/>
    <n v="360"/>
    <n v="215"/>
    <n v="145"/>
    <n v="0.38"/>
    <n v="0.65200000000000002"/>
    <n v="5.3999999999999999E-2"/>
    <n v="0.56499999999999995"/>
    <n v="0.97799999999999998"/>
    <n v="0.78300000000000003"/>
    <n v="0.57799999999999996"/>
    <n v="0.36799999999999999"/>
    <n v="0.94799999999999995"/>
    <n v="256.637"/>
    <s v="Scale-up"/>
    <n v="1.77"/>
    <n v="0.871"/>
    <n v="0.94499999999999995"/>
    <n v="0.59899999999999998"/>
    <n v="0.86499999999999999"/>
    <d v="2025-06-16T22:24:33"/>
    <s v="PJR_JBOSS"/>
  </r>
  <r>
    <x v="680"/>
    <x v="1"/>
    <n v="0"/>
    <x v="1362"/>
    <x v="681"/>
    <s v=" "/>
    <s v=" "/>
    <n v="1"/>
    <n v="1"/>
    <n v="1"/>
    <s v="N/A"/>
    <n v="1"/>
    <n v="0"/>
    <s v="NaN"/>
    <s v="NaN"/>
    <s v="NaN"/>
    <s v="NaN"/>
    <n v="0"/>
    <s v="NaN"/>
    <s v="NaN"/>
    <s v="NaN"/>
    <s v="NaN"/>
    <s v="NaN"/>
    <s v="Scale-up"/>
    <s v="NaN"/>
    <s v="NaN"/>
    <s v="NaN"/>
    <s v="NaN"/>
    <s v="NaN"/>
    <d v="2025-06-16T22:24:33"/>
    <s v="PJR_JBOSS"/>
  </r>
  <r>
    <x v="681"/>
    <x v="0"/>
    <n v="161"/>
    <x v="1363"/>
    <x v="682"/>
    <n v="235"/>
    <n v="235"/>
    <n v="129"/>
    <n v="106"/>
    <n v="9"/>
    <n v="226"/>
    <n v="150"/>
    <n v="76"/>
    <n v="0.78900000000000003"/>
    <n v="0.71799999999999997"/>
    <n v="0.111"/>
    <n v="1.2150000000000001"/>
    <n v="1.3959999999999999"/>
    <n v="1.3580000000000001"/>
    <n v="0.87"/>
    <n v="0.52400000000000002"/>
    <n v="0.92600000000000005"/>
    <n v="62.551000000000002"/>
    <s v="Scale-up"/>
    <n v="0.82299999999999995"/>
    <n v="0.98"/>
    <n v="0.90900000000000003"/>
    <n v="0.96499999999999997"/>
    <n v="0.87"/>
    <d v="2025-06-16T22:24:52"/>
    <s v="PJR_JBOSS"/>
  </r>
  <r>
    <x v="681"/>
    <x v="1"/>
    <n v="99"/>
    <x v="1364"/>
    <x v="682"/>
    <s v=" "/>
    <s v=" "/>
    <n v="92"/>
    <n v="90"/>
    <n v="9"/>
    <s v="N/A"/>
    <n v="138"/>
    <n v="34"/>
    <n v="0.96499999999999997"/>
    <n v="0.88"/>
    <n v="0.11"/>
    <n v="1.5780000000000001"/>
    <s v="1.7349999999999999"/>
    <n v="1.677"/>
    <n v="0.91"/>
    <n v="0.52300000000000002"/>
    <n v="0.94"/>
    <n v="48.161999999999999"/>
    <s v="Scale-up"/>
    <n v="0.63400000000000001"/>
    <n v="0.99099999999999999"/>
    <n v="0.90300000000000002"/>
    <n v="0.96799999999999997"/>
    <n v="0.93200000000000005"/>
    <d v="2025-06-16T22:24:56"/>
    <s v="PJR_JBOSS"/>
  </r>
  <r>
    <x v="682"/>
    <x v="0"/>
    <n v="2918"/>
    <x v="1365"/>
    <x v="683"/>
    <n v="1976"/>
    <n v="1976"/>
    <n v="1116"/>
    <n v="860"/>
    <n v="330"/>
    <n v="1646"/>
    <n v="1483"/>
    <n v="163"/>
    <n v="0.35699999999999998"/>
    <n v="0.27600000000000002"/>
    <n v="0.13800000000000001"/>
    <n v="0.48599999999999999"/>
    <n v="0.495"/>
    <n v="0.53500000000000003"/>
    <n v="0.98199999999999998"/>
    <n v="0.56399999999999995"/>
    <n v="0.78200000000000003"/>
    <n v="335.39100000000002"/>
    <s v="Scale-up"/>
    <n v="2.0579999999999998"/>
    <n v="0.95699999999999996"/>
    <n v="0.86599999999999999"/>
    <n v="0.85199999999999998"/>
    <n v="0.92900000000000005"/>
    <d v="2025-06-16T22:25:17"/>
    <s v="PJR_JBOSS"/>
  </r>
  <r>
    <x v="682"/>
    <x v="1"/>
    <n v="99"/>
    <x v="1366"/>
    <x v="683"/>
    <s v=" "/>
    <s v=" "/>
    <n v="52"/>
    <n v="91"/>
    <n v="43"/>
    <s v="N/A"/>
    <n v="144"/>
    <n v="-43"/>
    <n v="0.47799999999999998"/>
    <n v="1.0089999999999999"/>
    <n v="0.47299999999999998"/>
    <n v="1.4530000000000001"/>
    <s v="1.0139999999999998"/>
    <n v="1.002"/>
    <n v="1.4330000000000001"/>
    <n v="0.32100000000000001"/>
    <n v="0.68200000000000005"/>
    <n v="112.182"/>
    <s v="Catch-up"/>
    <n v="0.68799999999999994"/>
    <n v="0.94699999999999995"/>
    <n v="0.99299999999999999"/>
    <n v="0.92800000000000005"/>
    <n v="0.97499999999999998"/>
    <d v="2025-06-16T22:25:22"/>
    <s v="PJR_JBOSS"/>
  </r>
  <r>
    <x v="683"/>
    <x v="0"/>
    <n v="645"/>
    <x v="1367"/>
    <x v="684"/>
    <n v="535"/>
    <n v="535"/>
    <n v="322"/>
    <n v="213"/>
    <n v="32"/>
    <n v="503"/>
    <n v="356"/>
    <n v="147"/>
    <n v="0.56499999999999995"/>
    <n v="0.36599999999999999"/>
    <n v="6.0999999999999999E-2"/>
    <n v="0.64200000000000002"/>
    <n v="0.87"/>
    <n v="0.872"/>
    <n v="0.73799999999999999"/>
    <n v="0.60699999999999998"/>
    <n v="0.93400000000000005"/>
    <n v="228.97200000000001"/>
    <s v="Scale-up"/>
    <n v="1.5580000000000001"/>
    <n v="0.96399999999999997"/>
    <n v="0.96899999999999997"/>
    <n v="0.98799999999999999"/>
    <n v="0.94"/>
    <d v="2025-06-16T22:25:42"/>
    <s v="PJR_JBOSS"/>
  </r>
  <r>
    <x v="683"/>
    <x v="1"/>
    <n v="99"/>
    <x v="1368"/>
    <x v="684"/>
    <s v=" "/>
    <s v=" "/>
    <n v="45"/>
    <n v="46"/>
    <n v="6"/>
    <s v="N/A"/>
    <n v="72"/>
    <n v="12"/>
    <n v="0.378"/>
    <n v="0.71499999999999997"/>
    <n v="5.5E-2"/>
    <n v="0.81200000000000006"/>
    <n v="1.038"/>
    <n v="0.89500000000000002"/>
    <n v="0.78200000000000003"/>
    <n v="0.34599999999999997"/>
    <n v="0.95"/>
    <n v="181.03399999999999"/>
    <s v="Scale-up"/>
    <n v="1.232"/>
    <n v="0.91200000000000003"/>
    <n v="0.90900000000000003"/>
    <n v="0.89300000000000002"/>
    <n v="0.98099999999999998"/>
    <d v="2025-06-16T22:25:46"/>
    <s v="PJR_JBOSS"/>
  </r>
  <r>
    <x v="684"/>
    <x v="0"/>
    <n v="792"/>
    <x v="1369"/>
    <x v="685"/>
    <n v="104"/>
    <n v="104"/>
    <n v="90"/>
    <n v="14"/>
    <n v="23"/>
    <n v="81"/>
    <n v="81"/>
    <n v="0"/>
    <n v="0.20399999999999999"/>
    <n v="2.5000000000000001E-2"/>
    <n v="2.5000000000000001E-2"/>
    <n v="0.20399999999999999"/>
    <n v="0.20399999999999999"/>
    <n v="8.8999999999999996E-2"/>
    <n v="1"/>
    <n v="0.89100000000000001"/>
    <n v="0.89100000000000001"/>
    <n v="0"/>
    <s v="Plan-up"/>
    <n v="4.9020000000000001"/>
    <n v="0.80900000000000005"/>
    <n v="0.95399999999999996"/>
    <n v="0.52600000000000002"/>
    <n v="0.871"/>
    <d v="2025-06-16T22:26:04"/>
    <s v="PJR_JBOSS"/>
  </r>
  <r>
    <x v="684"/>
    <x v="1"/>
    <n v="0"/>
    <x v="1370"/>
    <x v="685"/>
    <s v=" "/>
    <s v=" "/>
    <n v="1"/>
    <n v="1"/>
    <n v="17"/>
    <s v="N/A"/>
    <n v="1"/>
    <n v="-16"/>
    <s v="NaN"/>
    <s v="NaN"/>
    <s v="NaN"/>
    <s v="NaN"/>
    <n v="0"/>
    <s v="NaN"/>
    <s v="NaN"/>
    <s v="NaN"/>
    <s v="NaN"/>
    <s v="NaN"/>
    <s v="Plan-up"/>
    <s v="NaN"/>
    <s v="NaN"/>
    <s v="NaN"/>
    <s v="NaN"/>
    <s v="NaN"/>
    <d v="2025-06-16T22:26:04"/>
    <s v="PJR_JBOSS"/>
  </r>
  <r>
    <x v="685"/>
    <x v="0"/>
    <n v="2121"/>
    <x v="1371"/>
    <x v="686"/>
    <n v="263"/>
    <n v="263"/>
    <n v="152"/>
    <n v="111"/>
    <n v="48"/>
    <n v="215"/>
    <n v="170"/>
    <n v="45"/>
    <n v="8.6999999999999994E-2"/>
    <n v="6.6000000000000003E-2"/>
    <n v="3.3000000000000002E-2"/>
    <n v="0.111"/>
    <n v="0.12"/>
    <n v="0.11700000000000001"/>
    <n v="0.92500000000000004"/>
    <n v="0.56899999999999995"/>
    <n v="0.78400000000000003"/>
    <n v="405.40499999999997"/>
    <s v="Scale-up"/>
    <n v="9.0090000000000003"/>
    <n v="0.92"/>
    <n v="0.92"/>
    <n v="0.872"/>
    <n v="0.90800000000000003"/>
    <d v="2025-06-16T22:26:21"/>
    <s v="PJR_JBOSS"/>
  </r>
  <r>
    <x v="685"/>
    <x v="1"/>
    <n v="0"/>
    <x v="1372"/>
    <x v="686"/>
    <s v=" "/>
    <s v=" "/>
    <n v="1"/>
    <n v="1"/>
    <n v="1"/>
    <s v="N/A"/>
    <n v="1"/>
    <n v="0"/>
    <s v="NaN"/>
    <s v="NaN"/>
    <s v="NaN"/>
    <s v="NaN"/>
    <n v="0"/>
    <s v="NaN"/>
    <s v="NaN"/>
    <s v="NaN"/>
    <s v="NaN"/>
    <s v="NaN"/>
    <s v="Scale-up"/>
    <s v="NaN"/>
    <s v="NaN"/>
    <s v="NaN"/>
    <s v="NaN"/>
    <s v="NaN"/>
    <d v="2025-06-16T22:26:21"/>
    <s v="PJR_JBOSS"/>
  </r>
  <r>
    <x v="686"/>
    <x v="0"/>
    <n v="369"/>
    <x v="1373"/>
    <x v="687"/>
    <n v="44"/>
    <n v="44"/>
    <n v="32"/>
    <n v="12"/>
    <n v="2"/>
    <n v="42"/>
    <n v="15"/>
    <n v="27"/>
    <n v="7.5999999999999998E-2"/>
    <n v="8.1000000000000003E-2"/>
    <n v="8.0000000000000002E-3"/>
    <n v="0.11700000000000001"/>
    <n v="0.14899999999999999"/>
    <n v="0.13100000000000001"/>
    <n v="0.78500000000000003"/>
    <n v="0.48399999999999999"/>
    <n v="0.94899999999999995"/>
    <n v="230.76900000000001"/>
    <s v="Scale-up"/>
    <n v="8.5470000000000006"/>
    <n v="0.29799999999999999"/>
    <n v="0.84899999999999998"/>
    <n v="1"/>
    <n v="0.81299999999999994"/>
    <d v="2025-06-16T22:26:39"/>
    <s v="PJR_JBOSS"/>
  </r>
  <r>
    <x v="686"/>
    <x v="1"/>
    <n v="0"/>
    <x v="1374"/>
    <x v="687"/>
    <s v=" "/>
    <s v=" "/>
    <n v="1"/>
    <n v="1"/>
    <n v="1"/>
    <s v="N/A"/>
    <n v="1"/>
    <n v="0"/>
    <s v="NaN"/>
    <s v="NaN"/>
    <s v="NaN"/>
    <s v="NaN"/>
    <n v="0"/>
    <s v="NaN"/>
    <s v="NaN"/>
    <s v="NaN"/>
    <s v="NaN"/>
    <s v="NaN"/>
    <s v="Scale-up"/>
    <s v="NaN"/>
    <s v="NaN"/>
    <s v="NaN"/>
    <s v="NaN"/>
    <s v="NaN"/>
    <d v="2025-06-16T22:26:39"/>
    <s v="PJR_JBOSS"/>
  </r>
  <r>
    <x v="687"/>
    <x v="0"/>
    <n v="1700"/>
    <x v="1375"/>
    <x v="688"/>
    <n v="64"/>
    <n v="64"/>
    <n v="50"/>
    <n v="14"/>
    <n v="9"/>
    <n v="55"/>
    <n v="48"/>
    <n v="7"/>
    <n v="2.7E-2"/>
    <n v="1.2999999999999999E-2"/>
    <n v="5.0000000000000001E-3"/>
    <n v="3.5999999999999997E-2"/>
    <n v="3.5000000000000003E-2"/>
    <n v="3.2000000000000001E-2"/>
    <n v="1.0289999999999999"/>
    <n v="0.67500000000000004"/>
    <n v="0.875"/>
    <n v="194.44399999999999"/>
    <s v="Catch-up"/>
    <n v="27.777999999999999"/>
    <n v="0.70399999999999996"/>
    <n v="0.83099999999999996"/>
    <n v="0.91400000000000003"/>
    <n v="0.6"/>
    <d v="2025-06-16T22:26:57"/>
    <s v="PJR_JBOSS"/>
  </r>
  <r>
    <x v="687"/>
    <x v="1"/>
    <n v="83"/>
    <x v="1376"/>
    <x v="688"/>
    <s v=" "/>
    <s v=" "/>
    <n v="1"/>
    <n v="2"/>
    <n v="1"/>
    <s v="N/A"/>
    <n v="3"/>
    <n v="0"/>
    <s v="NaN"/>
    <n v="3.6999999999999998E-2"/>
    <s v="NaN"/>
    <n v="2.7E-2"/>
    <n v="0"/>
    <n v="3.3000000000000002E-2"/>
    <s v="NaN"/>
    <s v="NaN"/>
    <s v="NaN"/>
    <s v="NaN"/>
    <s v="Catch-up"/>
    <n v="37.036999999999999"/>
    <s v="NaN"/>
    <n v="1"/>
    <s v="NaN"/>
    <n v="0.75"/>
    <d v="2025-06-16T22:26:57"/>
    <s v="PJR_JBOSS"/>
  </r>
  <r>
    <x v="688"/>
    <x v="0"/>
    <n v="1747"/>
    <x v="1377"/>
    <x v="689"/>
    <n v="85"/>
    <n v="85"/>
    <n v="34"/>
    <n v="51"/>
    <n v="7"/>
    <n v="78"/>
    <n v="65"/>
    <n v="14"/>
    <n v="1.7999999999999999E-2"/>
    <n v="2.5000000000000001E-2"/>
    <n v="1.4E-2"/>
    <n v="3.2000000000000001E-2"/>
    <n v="2.9000000000000001E-2"/>
    <n v="4.1000000000000002E-2"/>
    <n v="1.103"/>
    <n v="0.41899999999999998"/>
    <n v="0.67400000000000004"/>
    <n v="437.5"/>
    <s v="Catch-up"/>
    <n v="31.25"/>
    <n v="0.91600000000000004"/>
    <n v="0.95699999999999996"/>
    <n v="0.80800000000000005"/>
    <n v="0.97199999999999998"/>
    <d v="2025-06-16T22:27:16"/>
    <s v="PJR_JBOSS"/>
  </r>
  <r>
    <x v="688"/>
    <x v="1"/>
    <n v="83"/>
    <x v="1378"/>
    <x v="689"/>
    <s v=" "/>
    <s v=" "/>
    <n v="2"/>
    <n v="5"/>
    <n v="1"/>
    <s v="N/A"/>
    <n v="3"/>
    <n v="2"/>
    <n v="4.4999999999999998E-2"/>
    <n v="6.6000000000000003E-2"/>
    <s v="NaN"/>
    <n v="2.5000000000000001E-2"/>
    <n v="0.111"/>
    <n v="8.2000000000000003E-2"/>
    <s v="NaN"/>
    <s v="NaN"/>
    <s v="NaN"/>
    <s v="NaN"/>
    <s v="Catch-up"/>
    <n v="40"/>
    <n v="1"/>
    <n v="0.89600000000000002"/>
    <s v="NaN"/>
    <n v="0.83799999999999997"/>
    <d v="2025-06-16T22:27:16"/>
    <s v="PJR_JBOSS"/>
  </r>
  <r>
    <x v="689"/>
    <x v="0"/>
    <n v="1436"/>
    <x v="1379"/>
    <x v="690"/>
    <n v="104"/>
    <n v="104"/>
    <n v="77"/>
    <n v="27"/>
    <n v="10"/>
    <n v="94"/>
    <n v="70"/>
    <n v="24"/>
    <n v="6.8000000000000005E-2"/>
    <n v="1.7000000000000001E-2"/>
    <n v="2.3E-2"/>
    <n v="5.5E-2"/>
    <n v="6.2E-2"/>
    <n v="6.8000000000000005E-2"/>
    <n v="0.88700000000000001"/>
    <n v="0.8"/>
    <n v="0.72899999999999998"/>
    <n v="436.36399999999998"/>
    <s v="Scale-up"/>
    <n v="18.181999999999999"/>
    <n v="0.46100000000000002"/>
    <n v="0.78800000000000003"/>
    <n v="0.48399999999999999"/>
    <n v="0.47199999999999998"/>
    <d v="2025-06-16T22:27:34"/>
    <s v="PJR_JBOSS"/>
  </r>
  <r>
    <x v="689"/>
    <x v="1"/>
    <n v="0"/>
    <x v="1380"/>
    <x v="690"/>
    <s v=" "/>
    <s v=" "/>
    <n v="1"/>
    <n v="1"/>
    <n v="1"/>
    <s v="N/A"/>
    <n v="2"/>
    <n v="-1"/>
    <s v="NaN"/>
    <s v="NaN"/>
    <s v="NaN"/>
    <n v="1"/>
    <n v="0"/>
    <n v="1"/>
    <s v="NaN"/>
    <s v="NaN"/>
    <s v="NaN"/>
    <s v="NaN"/>
    <s v="Scale-up"/>
    <n v="1"/>
    <s v="NaN"/>
    <s v="NaN"/>
    <s v="NaN"/>
    <n v="1"/>
    <d v="2025-06-16T22:27:34"/>
    <s v="PJR_JBOSS"/>
  </r>
  <r>
    <x v="690"/>
    <x v="0"/>
    <n v="2484"/>
    <x v="1381"/>
    <x v="691"/>
    <n v="184"/>
    <n v="184"/>
    <n v="109"/>
    <n v="75"/>
    <n v="8"/>
    <n v="176"/>
    <n v="151"/>
    <n v="25"/>
    <n v="0.06"/>
    <n v="3.9E-2"/>
    <n v="8.0000000000000002E-3"/>
    <n v="8.4000000000000005E-2"/>
    <n v="9.0999999999999998E-2"/>
    <n v="9.5000000000000001E-2"/>
    <n v="0.92300000000000004"/>
    <n v="0.60599999999999998"/>
    <n v="0.91900000000000004"/>
    <n v="297.61900000000003"/>
    <s v="Scale-up"/>
    <n v="11.904999999999999"/>
    <n v="0.76300000000000001"/>
    <n v="0.93200000000000005"/>
    <n v="0.90600000000000003"/>
    <n v="0.751"/>
    <d v="2025-06-16T22:27:53"/>
    <s v="PJR_JBOSS"/>
  </r>
  <r>
    <x v="690"/>
    <x v="1"/>
    <n v="85"/>
    <x v="1382"/>
    <x v="691"/>
    <s v=" "/>
    <s v=" "/>
    <n v="2"/>
    <n v="1"/>
    <n v="1"/>
    <s v="N/A"/>
    <n v="5"/>
    <n v="-3"/>
    <n v="5.2999999999999999E-2"/>
    <s v="NaN"/>
    <s v="NaN"/>
    <n v="8.1000000000000003E-2"/>
    <n v="0"/>
    <n v="2.1000000000000001E-2"/>
    <s v="NaN"/>
    <s v="NaN"/>
    <s v="NaN"/>
    <s v="NaN"/>
    <s v="Scale-up"/>
    <n v="12.346"/>
    <n v="1"/>
    <s v="NaN"/>
    <s v="NaN"/>
    <n v="0.66400000000000003"/>
    <d v="2025-06-16T22:27:53"/>
    <s v="PJR_JBOSS"/>
  </r>
  <r>
    <x v="691"/>
    <x v="0"/>
    <n v="1309"/>
    <x v="1383"/>
    <x v="692"/>
    <n v="177"/>
    <n v="177"/>
    <n v="109"/>
    <n v="68"/>
    <n v="18"/>
    <n v="159"/>
    <n v="136"/>
    <n v="23"/>
    <n v="0.14299999999999999"/>
    <n v="0.111"/>
    <n v="5.8000000000000003E-2"/>
    <n v="0.47299999999999998"/>
    <n v="0.19600000000000001"/>
    <n v="0.23699999999999999"/>
    <n v="2.4129999999999998"/>
    <n v="0.56299999999999994"/>
    <n v="0.77200000000000002"/>
    <n v="48.625999999999998"/>
    <s v="Catch-up"/>
    <n v="2.1139999999999999"/>
    <n v="0.60699999999999998"/>
    <n v="0.72299999999999998"/>
    <n v="0.90600000000000003"/>
    <n v="0.97899999999999998"/>
    <d v="2025-06-16T22:28:12"/>
    <s v="PJR_JBOSS"/>
  </r>
  <r>
    <x v="691"/>
    <x v="1"/>
    <n v="99"/>
    <x v="1384"/>
    <x v="692"/>
    <s v=" "/>
    <s v=" "/>
    <n v="36"/>
    <n v="16"/>
    <n v="8"/>
    <s v="N/A"/>
    <n v="46"/>
    <n v="-3"/>
    <n v="0.39900000000000002"/>
    <n v="0.16400000000000001"/>
    <n v="8.6999999999999994E-2"/>
    <n v="0.53300000000000003"/>
    <s v="0.4760000000000001"/>
    <n v="0.441"/>
    <n v="1.1200000000000001"/>
    <n v="0.70899999999999996"/>
    <n v="0.84499999999999997"/>
    <n v="43.152000000000001"/>
    <s v="Catch-up"/>
    <n v="1.8759999999999999"/>
    <n v="0.96799999999999997"/>
    <n v="0.876"/>
    <n v="0.88400000000000001"/>
    <n v="0.97599999999999998"/>
    <d v="2025-06-16T22:28:17"/>
    <s v="PJR_JBOSS"/>
  </r>
  <r>
    <x v="692"/>
    <x v="0"/>
    <n v="3307"/>
    <x v="1385"/>
    <x v="693"/>
    <n v="234"/>
    <n v="234"/>
    <n v="82"/>
    <n v="152"/>
    <n v="65"/>
    <n v="169"/>
    <n v="116"/>
    <n v="53"/>
    <n v="2.3E-2"/>
    <n v="4.8000000000000001E-2"/>
    <n v="2.1999999999999999E-2"/>
    <n v="3.5999999999999997E-2"/>
    <n v="4.9000000000000002E-2"/>
    <n v="4.7E-2"/>
    <n v="0.73499999999999999"/>
    <n v="0.32400000000000001"/>
    <n v="0.69"/>
    <n v="1472.222"/>
    <s v="Scale-up"/>
    <n v="27.777999999999999"/>
    <n v="0.97499999999999998"/>
    <n v="0.98199999999999998"/>
    <n v="0.96699999999999997"/>
    <n v="0.99"/>
    <d v="2025-06-16T22:28:36"/>
    <s v="PJR_JBOSS"/>
  </r>
  <r>
    <x v="692"/>
    <x v="1"/>
    <n v="69"/>
    <x v="1386"/>
    <x v="693"/>
    <s v=" "/>
    <s v=" "/>
    <n v="1"/>
    <n v="6"/>
    <n v="1"/>
    <s v="N/A"/>
    <n v="4"/>
    <n v="2"/>
    <s v="NaN"/>
    <n v="9.8000000000000004E-2"/>
    <s v="NaN"/>
    <n v="3.5999999999999997E-2"/>
    <n v="0"/>
    <n v="0.123"/>
    <s v="NaN"/>
    <s v="NaN"/>
    <s v="NaN"/>
    <s v="NaN"/>
    <s v="Scale-up"/>
    <n v="27.777999999999999"/>
    <s v="NaN"/>
    <n v="0.74099999999999999"/>
    <s v="NaN"/>
    <n v="0.61399999999999999"/>
    <d v="2025-06-16T22:28:36"/>
    <s v="PJR_JBOSS"/>
  </r>
  <r>
    <x v="693"/>
    <x v="0"/>
    <n v="2903"/>
    <x v="1387"/>
    <x v="694"/>
    <n v="127"/>
    <n v="127"/>
    <n v="63"/>
    <n v="64"/>
    <n v="13"/>
    <n v="114"/>
    <n v="88"/>
    <n v="26"/>
    <n v="2.1999999999999999E-2"/>
    <n v="2.4E-2"/>
    <n v="8.9999999999999993E-3"/>
    <n v="3.1E-2"/>
    <n v="3.6999999999999998E-2"/>
    <n v="0.04"/>
    <n v="0.83799999999999997"/>
    <n v="0.47799999999999998"/>
    <n v="0.80400000000000005"/>
    <n v="838.71"/>
    <s v="Scale-up"/>
    <n v="32.258000000000003"/>
    <n v="0.59699999999999998"/>
    <n v="0.77400000000000002"/>
    <n v="0.94899999999999995"/>
    <n v="0.42199999999999999"/>
    <d v="2025-06-16T22:28:54"/>
    <s v="PJR_JBOSS"/>
  </r>
  <r>
    <x v="693"/>
    <x v="1"/>
    <n v="48"/>
    <x v="1388"/>
    <x v="694"/>
    <s v=" "/>
    <s v=" "/>
    <n v="1"/>
    <n v="1"/>
    <n v="1"/>
    <s v="N/A"/>
    <n v="2"/>
    <n v="1"/>
    <s v="NaN"/>
    <s v="NaN"/>
    <s v="NaN"/>
    <s v="NaN"/>
    <n v="0"/>
    <n v="0.02"/>
    <s v="NaN"/>
    <s v="NaN"/>
    <s v="NaN"/>
    <s v="NaN"/>
    <s v="Scale-up"/>
    <s v="NaN"/>
    <s v="NaN"/>
    <s v="NaN"/>
    <s v="NaN"/>
    <s v="NaN"/>
    <d v="2025-06-16T22:28:54"/>
    <s v="PJR_JBOSS"/>
  </r>
  <r>
    <x v="694"/>
    <x v="0"/>
    <n v="2906"/>
    <x v="1389"/>
    <x v="695"/>
    <n v="2903"/>
    <n v="2903"/>
    <n v="1157"/>
    <n v="1746"/>
    <n v="455"/>
    <n v="2448"/>
    <n v="1995"/>
    <n v="453"/>
    <n v="0.45600000000000002"/>
    <n v="0.68200000000000005"/>
    <n v="0.17299999999999999"/>
    <n v="0.74199999999999999"/>
    <n v="0.96499999999999997"/>
    <n v="0.94199999999999995"/>
    <n v="0.76900000000000002"/>
    <n v="0.40100000000000002"/>
    <n v="0.84799999999999998"/>
    <n v="610.51199999999994"/>
    <s v="Scale-up"/>
    <n v="1.3480000000000001"/>
    <n v="0.98499999999999999"/>
    <n v="0.995"/>
    <n v="0.97099999999999997"/>
    <n v="0.98599999999999999"/>
    <d v="2025-06-16T22:29:14"/>
    <s v="PJR_JBOSS"/>
  </r>
  <r>
    <x v="694"/>
    <x v="1"/>
    <n v="70"/>
    <x v="1390"/>
    <x v="695"/>
    <s v=" "/>
    <s v=" "/>
    <n v="1"/>
    <n v="1"/>
    <n v="6"/>
    <s v="N/A"/>
    <n v="2"/>
    <n v="-7"/>
    <s v="NaN"/>
    <s v="NaN"/>
    <n v="0.13200000000000001"/>
    <n v="1.4999999999999999E-2"/>
    <n v="0"/>
    <n v="-0.13200000000000001"/>
    <s v="NaN"/>
    <s v="NaN"/>
    <s v="NaN"/>
    <s v="NaN"/>
    <s v="Scale-up"/>
    <n v="66.667000000000002"/>
    <s v="NaN"/>
    <s v="NaN"/>
    <n v="0.50900000000000001"/>
    <n v="1"/>
    <d v="2025-06-16T22:29:14"/>
    <s v="PJR_JBOSS"/>
  </r>
  <r>
    <x v="695"/>
    <x v="0"/>
    <n v="3780"/>
    <x v="1391"/>
    <x v="696"/>
    <n v="2124"/>
    <n v="2124"/>
    <n v="1115"/>
    <n v="1009"/>
    <n v="660"/>
    <n v="1464"/>
    <n v="1461"/>
    <n v="3"/>
    <n v="0.73299999999999998"/>
    <n v="0.53400000000000003"/>
    <n v="0.186"/>
    <n v="0.96099999999999997"/>
    <n v="1.081"/>
    <n v="0.62"/>
    <n v="0.88900000000000001"/>
    <n v="0.57899999999999996"/>
    <n v="0.85299999999999998"/>
    <n v="3.1219999999999999"/>
    <s v="Start-up"/>
    <n v="1.0409999999999999"/>
    <n v="0.94499999999999995"/>
    <n v="0.94799999999999995"/>
    <n v="0.87"/>
    <n v="0.98399999999999999"/>
    <d v="2025-06-16T22:29:36"/>
    <s v="PJR_JBOSS"/>
  </r>
  <r>
    <x v="695"/>
    <x v="1"/>
    <n v="56"/>
    <x v="1392"/>
    <x v="696"/>
    <s v=" "/>
    <s v=" "/>
    <n v="1"/>
    <n v="1"/>
    <n v="1"/>
    <s v="N/A"/>
    <n v="1"/>
    <n v="0"/>
    <s v="NaN"/>
    <s v="NaN"/>
    <s v="NaN"/>
    <s v="NaN"/>
    <n v="0"/>
    <n v="8.9999999999999993E-3"/>
    <s v="NaN"/>
    <s v="NaN"/>
    <s v="NaN"/>
    <s v="NaN"/>
    <s v="Start-up"/>
    <s v="NaN"/>
    <s v="NaN"/>
    <s v="NaN"/>
    <s v="NaN"/>
    <s v="NaN"/>
    <d v="2025-06-16T22:29:36"/>
    <s v="PJR_JBOSS"/>
  </r>
  <r>
    <x v="696"/>
    <x v="0"/>
    <n v="1035"/>
    <x v="1393"/>
    <x v="697"/>
    <n v="54"/>
    <n v="54"/>
    <n v="36"/>
    <n v="18"/>
    <n v="3"/>
    <n v="51"/>
    <n v="26"/>
    <n v="25"/>
    <n v="2.8000000000000001E-2"/>
    <n v="1.4999999999999999E-2"/>
    <n v="2E-3"/>
    <n v="2.1000000000000001E-2"/>
    <n v="4.1000000000000002E-2"/>
    <n v="3.7999999999999999E-2"/>
    <n v="0.51200000000000001"/>
    <n v="0.65100000000000002"/>
    <n v="0.95299999999999996"/>
    <n v="1190.4760000000001"/>
    <s v="Scale-up"/>
    <n v="47.619"/>
    <n v="0.79400000000000004"/>
    <n v="0.89400000000000002"/>
    <n v="0.93799999999999994"/>
    <n v="0.88400000000000001"/>
    <d v="2025-06-16T22:29:54"/>
    <s v="PJR_JBOSS"/>
  </r>
  <r>
    <x v="696"/>
    <x v="1"/>
    <n v="95"/>
    <x v="1394"/>
    <x v="697"/>
    <s v=" "/>
    <s v=" "/>
    <n v="5"/>
    <n v="5"/>
    <n v="1"/>
    <s v="N/A"/>
    <n v="3"/>
    <n v="5"/>
    <n v="3.5000000000000003E-2"/>
    <n v="0.03"/>
    <s v="NaN"/>
    <n v="1.5"/>
    <n v="6.5000000000000002E-2"/>
    <n v="5.8000000000000003E-2"/>
    <s v="NaN"/>
    <s v="NaN"/>
    <s v="NaN"/>
    <s v="NaN"/>
    <s v="Scale-up"/>
    <n v="0.66700000000000004"/>
    <n v="0.82199999999999995"/>
    <n v="0.84899999999999998"/>
    <s v="NaN"/>
    <n v="0.75"/>
    <d v="2025-06-16T22:29:54"/>
    <s v="PJR_JBOSS"/>
  </r>
  <r>
    <x v="697"/>
    <x v="0"/>
    <n v="3311"/>
    <x v="1395"/>
    <x v="698"/>
    <n v="3616"/>
    <n v="3616"/>
    <n v="2008"/>
    <n v="1608"/>
    <n v="1059"/>
    <n v="2557"/>
    <n v="2092"/>
    <n v="465"/>
    <n v="0.68200000000000005"/>
    <n v="0.52700000000000002"/>
    <n v="0.46"/>
    <n v="0.69699999999999995"/>
    <n v="0.749"/>
    <n v="0.79500000000000004"/>
    <n v="0.93100000000000005"/>
    <n v="0.56399999999999995"/>
    <n v="0.62"/>
    <n v="667.14499999999998"/>
    <s v="Scale-up"/>
    <n v="1.4350000000000001"/>
    <n v="0.94299999999999995"/>
    <n v="0.98599999999999999"/>
    <n v="0.82099999999999995"/>
    <n v="0.97199999999999998"/>
    <d v="2025-06-16T22:30:19"/>
    <s v="PJR_JBOSS"/>
  </r>
  <r>
    <x v="697"/>
    <x v="1"/>
    <n v="99"/>
    <x v="1396"/>
    <x v="698"/>
    <s v=" "/>
    <s v=" "/>
    <n v="47"/>
    <n v="43"/>
    <n v="16"/>
    <s v="N/A"/>
    <n v="62"/>
    <n v="11"/>
    <n v="0.436"/>
    <n v="0.376"/>
    <n v="0.16500000000000001"/>
    <n v="0.67700000000000005"/>
    <n v="0.64700000000000002"/>
    <n v="0.624"/>
    <n v="1.046"/>
    <n v="0.53700000000000003"/>
    <n v="0.79700000000000004"/>
    <n v="686.85400000000004"/>
    <s v="Catch-up"/>
    <n v="1.4770000000000001"/>
    <n v="0.88700000000000001"/>
    <n v="0.97399999999999998"/>
    <n v="0.85299999999999998"/>
    <n v="0.96399999999999997"/>
    <d v="2025-06-16T22:30:23"/>
    <s v="PJR_JBOSS"/>
  </r>
  <r>
    <x v="698"/>
    <x v="0"/>
    <n v="2874"/>
    <x v="1397"/>
    <x v="699"/>
    <n v="1373"/>
    <n v="1373"/>
    <n v="306"/>
    <n v="1067"/>
    <n v="462"/>
    <n v="911"/>
    <n v="910"/>
    <n v="1"/>
    <n v="0.27600000000000002"/>
    <n v="2.3029999999999999"/>
    <n v="0.78200000000000003"/>
    <n v="2.3420000000000001"/>
    <n v="1.7969999999999999"/>
    <n v="1.839"/>
    <n v="1.3029999999999999"/>
    <n v="0.107"/>
    <n v="0.69699999999999995"/>
    <n v="0.42699999999999999"/>
    <s v="Plan-up"/>
    <n v="0.42699999999999999"/>
    <n v="0.57099999999999995"/>
    <n v="0.90500000000000003"/>
    <n v="0.41"/>
    <n v="0.92700000000000005"/>
    <d v="2025-06-16T22:30:44"/>
    <s v="PJR_JBOSS"/>
  </r>
  <r>
    <x v="698"/>
    <x v="1"/>
    <n v="99"/>
    <x v="1398"/>
    <x v="699"/>
    <s v=" "/>
    <s v=" "/>
    <n v="16"/>
    <n v="83"/>
    <n v="366"/>
    <s v="N/A"/>
    <n v="49"/>
    <n v="-317"/>
    <n v="0.24299999999999999"/>
    <n v="1.3680000000000001"/>
    <n v="4.5819999999999999"/>
    <n v="0.68700000000000006"/>
    <n v="-2.9709999999999899"/>
    <n v="-2.5390000000000001"/>
    <n v="-0.23100000000000001"/>
    <n v="0.151"/>
    <n v="-1.8440000000000001"/>
    <n v="1.456"/>
    <s v="Start-up"/>
    <n v="1.456"/>
    <n v="0.92600000000000005"/>
    <n v="0.96199999999999997"/>
    <n v="6.3E-2"/>
    <n v="0.89700000000000002"/>
    <d v="2025-06-16T22:30:48"/>
    <s v="PJR_JBOSS"/>
  </r>
  <r>
    <x v="699"/>
    <x v="0"/>
    <n v="2485"/>
    <x v="1399"/>
    <x v="700"/>
    <n v="5181"/>
    <n v="5181"/>
    <n v="1765"/>
    <n v="3416"/>
    <n v="887"/>
    <n v="4294"/>
    <n v="3853"/>
    <n v="441"/>
    <n v="0.94299999999999995"/>
    <n v="1.8149999999999999"/>
    <n v="0.47499999999999998"/>
    <n v="2.028"/>
    <n v="2.2829999999999999"/>
    <n v="2.2999999999999998"/>
    <n v="0.88800000000000001"/>
    <n v="0.34200000000000003"/>
    <n v="0.82799999999999996"/>
    <n v="217.45599999999999"/>
    <s v="Scale-up"/>
    <n v="0.49299999999999999"/>
    <n v="0.96099999999999997"/>
    <n v="0.97899999999999998"/>
    <n v="0.95599999999999996"/>
    <n v="0.97799999999999998"/>
    <d v="2025-06-16T22:31:11"/>
    <s v="PJR_JBOSS"/>
  </r>
  <r>
    <x v="699"/>
    <x v="1"/>
    <n v="100"/>
    <x v="1400"/>
    <x v="700"/>
    <s v=" "/>
    <s v=" "/>
    <n v="27"/>
    <n v="18"/>
    <n v="6"/>
    <s v="N/A"/>
    <n v="45"/>
    <n v="-5"/>
    <n v="0.34799999999999998"/>
    <n v="0.14199999999999999"/>
    <n v="8.6999999999999994E-2"/>
    <n v="0.38600000000000001"/>
    <n v="0.40300000000000002"/>
    <n v="0.35499999999999998"/>
    <n v="0.95799999999999996"/>
    <n v="0.71"/>
    <n v="0.82199999999999995"/>
    <n v="1142.4870000000001"/>
    <s v="Scale-up"/>
    <n v="2.5910000000000002"/>
    <n v="0.92400000000000004"/>
    <n v="0.95299999999999996"/>
    <n v="0.98199999999999998"/>
    <n v="0.65300000000000002"/>
    <d v="2025-06-16T22:31:16"/>
    <s v="PJR_JBOSS"/>
  </r>
  <r>
    <x v="700"/>
    <x v="0"/>
    <n v="2424"/>
    <x v="1401"/>
    <x v="701"/>
    <n v="618"/>
    <n v="618"/>
    <n v="410"/>
    <n v="208"/>
    <n v="143"/>
    <n v="475"/>
    <n v="404"/>
    <n v="71"/>
    <n v="0.21199999999999999"/>
    <n v="0.124"/>
    <n v="8.2000000000000003E-2"/>
    <n v="0.23899999999999999"/>
    <n v="0.254"/>
    <n v="0.247"/>
    <n v="0.94099999999999995"/>
    <n v="0.63100000000000001"/>
    <n v="0.75600000000000001"/>
    <n v="297.07100000000003"/>
    <s v="Scale-up"/>
    <n v="4.1840000000000002"/>
    <n v="0.91400000000000003"/>
    <n v="0.99"/>
    <n v="0.96399999999999997"/>
    <n v="0.94599999999999995"/>
    <d v="2025-06-16T22:31:35"/>
    <s v="PJR_JBOSS"/>
  </r>
  <r>
    <x v="700"/>
    <x v="1"/>
    <n v="77"/>
    <x v="1402"/>
    <x v="701"/>
    <s v=" "/>
    <s v=" "/>
    <n v="1"/>
    <n v="8"/>
    <n v="1"/>
    <s v="N/A"/>
    <n v="1"/>
    <n v="6"/>
    <s v="NaN"/>
    <n v="0.115"/>
    <s v="NaN"/>
    <s v="NaN"/>
    <n v="0"/>
    <n v="0.10100000000000001"/>
    <s v="NaN"/>
    <s v="NaN"/>
    <s v="NaN"/>
    <s v="NaN"/>
    <s v="Scale-up"/>
    <s v="NaN"/>
    <s v="NaN"/>
    <n v="0.80600000000000005"/>
    <s v="NaN"/>
    <s v="NaN"/>
    <d v="2025-06-16T22:31:35"/>
    <s v="PJR_JBOSS"/>
  </r>
  <r>
    <x v="701"/>
    <x v="0"/>
    <n v="1286"/>
    <x v="1403"/>
    <x v="702"/>
    <n v="1431"/>
    <n v="1431"/>
    <n v="959"/>
    <n v="472"/>
    <n v="384"/>
    <n v="1047"/>
    <n v="1047"/>
    <n v="0"/>
    <n v="1.127"/>
    <n v="0.70199999999999996"/>
    <n v="0.39600000000000002"/>
    <n v="1.417"/>
    <n v="1.4330000000000001"/>
    <n v="1.5149999999999999"/>
    <n v="0.98899999999999999"/>
    <n v="0.61599999999999999"/>
    <n v="0.78300000000000003"/>
    <n v="0"/>
    <s v="Start-up"/>
    <n v="0.70599999999999996"/>
    <n v="0.874"/>
    <n v="0.98399999999999999"/>
    <n v="0.54600000000000004"/>
    <n v="0.89600000000000002"/>
    <d v="2025-06-16T22:31:55"/>
    <s v="PJR_JBOSS"/>
  </r>
  <r>
    <x v="701"/>
    <x v="1"/>
    <n v="99"/>
    <x v="1404"/>
    <x v="702"/>
    <s v=" "/>
    <s v=" "/>
    <n v="57"/>
    <n v="66"/>
    <n v="266"/>
    <s v="N/A"/>
    <n v="79"/>
    <n v="-221"/>
    <n v="0.97"/>
    <n v="0.995"/>
    <n v="3.1989999999999998"/>
    <n v="0.94799999999999995"/>
    <n v="-1.234"/>
    <n v="-1.6779999999999999"/>
    <n v="-0.76800000000000002"/>
    <n v="0.49399999999999999"/>
    <n v="-0.628"/>
    <n v="0"/>
    <s v="Start-up"/>
    <n v="1.0549999999999999"/>
    <n v="0.70699999999999996"/>
    <n v="0.97399999999999998"/>
    <n v="0.82399999999999995"/>
    <n v="0.97099999999999997"/>
    <d v="2025-06-16T22:32:00"/>
    <s v="PJR_JBOSS"/>
  </r>
  <r>
    <x v="702"/>
    <x v="0"/>
    <n v="3326"/>
    <x v="1405"/>
    <x v="703"/>
    <n v="1078"/>
    <n v="1078"/>
    <n v="651"/>
    <n v="427"/>
    <n v="156"/>
    <n v="922"/>
    <n v="914"/>
    <n v="8"/>
    <n v="0.28499999999999998"/>
    <n v="0.17799999999999999"/>
    <n v="5.8000000000000003E-2"/>
    <n v="0.41199999999999998"/>
    <n v="0.40500000000000003"/>
    <n v="0.371"/>
    <n v="1.0169999999999999"/>
    <n v="0.61599999999999999"/>
    <n v="0.875"/>
    <n v="19.417000000000002"/>
    <s v="Plan-up"/>
    <n v="2.427"/>
    <n v="0.88300000000000001"/>
    <n v="0.90400000000000003"/>
    <n v="0.95599999999999996"/>
    <n v="0.92400000000000004"/>
    <d v="2025-06-16T22:32:20"/>
    <s v="PJR_JBOSS"/>
  </r>
  <r>
    <x v="702"/>
    <x v="1"/>
    <n v="45"/>
    <x v="1406"/>
    <x v="703"/>
    <s v=" "/>
    <s v=" "/>
    <n v="1"/>
    <n v="1"/>
    <n v="2"/>
    <s v="N/A"/>
    <n v="3"/>
    <n v="-2"/>
    <s v="NaN"/>
    <s v="NaN"/>
    <s v="NaN"/>
    <n v="0.19700000000000001"/>
    <n v="0"/>
    <n v="0.03"/>
    <s v="NaN"/>
    <s v="NaN"/>
    <s v="NaN"/>
    <s v="NaN"/>
    <s v="Plan-up"/>
    <n v="5.0759999999999996"/>
    <s v="NaN"/>
    <s v="NaN"/>
    <s v="NaN"/>
    <n v="0.98699999999999999"/>
    <d v="2025-06-16T22:32:20"/>
    <s v="PJR_JBOSS"/>
  </r>
  <r>
    <x v="703"/>
    <x v="0"/>
    <n v="3281"/>
    <x v="1407"/>
    <x v="704"/>
    <n v="103"/>
    <n v="103"/>
    <n v="65"/>
    <n v="38"/>
    <n v="10"/>
    <n v="93"/>
    <n v="51"/>
    <n v="42"/>
    <n v="2.4E-2"/>
    <n v="1.4999999999999999E-2"/>
    <n v="3.0000000000000001E-3"/>
    <n v="2.1000000000000001E-2"/>
    <n v="3.5999999999999997E-2"/>
    <n v="3.6999999999999998E-2"/>
    <n v="0.58299999999999996"/>
    <n v="0.61499999999999999"/>
    <n v="0.92300000000000004"/>
    <n v="2000"/>
    <s v="Scale-up"/>
    <n v="47.619"/>
    <n v="0.92500000000000004"/>
    <n v="0.82899999999999996"/>
    <n v="0.83899999999999997"/>
    <n v="0.82199999999999995"/>
    <d v="2025-06-16T22:32:37"/>
    <s v="PJR_JBOSS"/>
  </r>
  <r>
    <x v="703"/>
    <x v="1"/>
    <n v="0"/>
    <x v="1408"/>
    <x v="704"/>
    <s v=" "/>
    <s v=" "/>
    <n v="1"/>
    <n v="1"/>
    <n v="1"/>
    <s v="N/A"/>
    <n v="1"/>
    <n v="0"/>
    <s v="NaN"/>
    <s v="NaN"/>
    <s v="NaN"/>
    <s v="NaN"/>
    <n v="0"/>
    <s v="NaN"/>
    <s v="NaN"/>
    <s v="NaN"/>
    <s v="NaN"/>
    <s v="NaN"/>
    <s v="Scale-up"/>
    <s v="NaN"/>
    <s v="NaN"/>
    <s v="NaN"/>
    <s v="NaN"/>
    <s v="NaN"/>
    <d v="2025-06-16T22:32:37"/>
    <s v="PJR_JBOSS"/>
  </r>
  <r>
    <x v="704"/>
    <x v="0"/>
    <n v="2411"/>
    <x v="1409"/>
    <x v="705"/>
    <n v="339"/>
    <n v="339"/>
    <n v="188"/>
    <n v="151"/>
    <n v="11"/>
    <n v="328"/>
    <n v="298"/>
    <n v="30"/>
    <n v="0.128"/>
    <n v="7.6999999999999999E-2"/>
    <n v="5.0000000000000001E-3"/>
    <n v="0.186"/>
    <n v="0.2"/>
    <n v="0.193"/>
    <n v="0.93"/>
    <n v="0.624"/>
    <n v="0.97599999999999998"/>
    <n v="161.29"/>
    <s v="Scale-up"/>
    <n v="5.3760000000000003"/>
    <n v="0.90100000000000002"/>
    <n v="0.875"/>
    <n v="0.96599999999999997"/>
    <n v="0.89400000000000002"/>
    <d v="2025-06-16T22:32:56"/>
    <s v="PJR_JBOSS"/>
  </r>
  <r>
    <x v="704"/>
    <x v="1"/>
    <n v="31"/>
    <x v="1410"/>
    <x v="705"/>
    <s v=" "/>
    <s v=" "/>
    <n v="1"/>
    <n v="2"/>
    <n v="1"/>
    <s v="N/A"/>
    <n v="1"/>
    <n v="0"/>
    <s v="NaN"/>
    <n v="3.1E-2"/>
    <s v="NaN"/>
    <s v="NaN"/>
    <n v="0"/>
    <n v="3.1E-2"/>
    <s v="NaN"/>
    <s v="NaN"/>
    <s v="NaN"/>
    <s v="NaN"/>
    <s v="Scale-up"/>
    <s v="NaN"/>
    <s v="NaN"/>
    <n v="1"/>
    <s v="NaN"/>
    <s v="NaN"/>
    <d v="2025-06-16T22:32:56"/>
    <s v="PJR_JBOSS"/>
  </r>
  <r>
    <x v="705"/>
    <x v="0"/>
    <n v="620"/>
    <x v="1411"/>
    <x v="706"/>
    <n v="161"/>
    <n v="161"/>
    <n v="138"/>
    <n v="23"/>
    <n v="2"/>
    <n v="159"/>
    <n v="159"/>
    <n v="0"/>
    <n v="0.246"/>
    <n v="5.8000000000000003E-2"/>
    <n v="8.9999999999999993E-3"/>
    <n v="0.28899999999999998"/>
    <n v="0.29499999999999998"/>
    <n v="0.28699999999999998"/>
    <n v="0.98"/>
    <n v="0.80900000000000005"/>
    <n v="0.97"/>
    <n v="0"/>
    <s v="Start-up"/>
    <n v="3.46"/>
    <n v="0.92300000000000004"/>
    <n v="0.96"/>
    <n v="1"/>
    <n v="0.89600000000000002"/>
    <d v="2025-06-16T22:33:15"/>
    <s v="PJR_JBOSS"/>
  </r>
  <r>
    <x v="705"/>
    <x v="1"/>
    <n v="99"/>
    <x v="1412"/>
    <x v="706"/>
    <s v=" "/>
    <s v=" "/>
    <n v="15"/>
    <n v="8"/>
    <n v="1"/>
    <s v="N/A"/>
    <n v="39"/>
    <n v="-17"/>
    <n v="0.23799999999999999"/>
    <n v="0.109"/>
    <s v="NaN"/>
    <n v="0.47899999999999998"/>
    <n v="0.34699999999999998"/>
    <n v="0.317"/>
    <s v="NaN"/>
    <s v="NaN"/>
    <s v="NaN"/>
    <s v="NaN"/>
    <s v="Start-up"/>
    <n v="2.0880000000000001"/>
    <n v="0.94"/>
    <n v="0.71799999999999997"/>
    <s v="NaN"/>
    <n v="0.80800000000000005"/>
    <d v="2025-06-16T22:33:15"/>
    <s v="PJR_JBOSS"/>
  </r>
  <r>
    <x v="706"/>
    <x v="0"/>
    <n v="2446"/>
    <x v="1413"/>
    <x v="707"/>
    <n v="727"/>
    <n v="727"/>
    <n v="634"/>
    <n v="93"/>
    <n v="226"/>
    <n v="501"/>
    <n v="445"/>
    <n v="56"/>
    <n v="0.52400000000000002"/>
    <n v="7.3999999999999996E-2"/>
    <n v="0.13400000000000001"/>
    <n v="0.377"/>
    <n v="0.46400000000000002"/>
    <n v="0.38500000000000001"/>
    <n v="0.81299999999999994"/>
    <n v="0.876"/>
    <n v="0.77600000000000002"/>
    <n v="148.541"/>
    <s v="Scale-up"/>
    <n v="2.653"/>
    <n v="0.91"/>
    <n v="0.88100000000000001"/>
    <n v="0.52500000000000002"/>
    <n v="0.83499999999999996"/>
    <d v="2025-06-16T22:33:33"/>
    <s v="PJR_JBOSS"/>
  </r>
  <r>
    <x v="706"/>
    <x v="1"/>
    <n v="0"/>
    <x v="1414"/>
    <x v="707"/>
    <s v=" "/>
    <s v=" "/>
    <n v="1"/>
    <n v="1"/>
    <n v="1"/>
    <s v="N/A"/>
    <n v="1"/>
    <n v="0"/>
    <s v="NaN"/>
    <s v="NaN"/>
    <s v="NaN"/>
    <s v="NaN"/>
    <n v="0"/>
    <s v="NaN"/>
    <s v="NaN"/>
    <s v="NaN"/>
    <s v="NaN"/>
    <s v="NaN"/>
    <s v="Scale-up"/>
    <s v="NaN"/>
    <s v="NaN"/>
    <s v="NaN"/>
    <s v="NaN"/>
    <s v="NaN"/>
    <d v="2025-06-16T22:33:33"/>
    <s v="PJR_JBOSS"/>
  </r>
  <r>
    <x v="707"/>
    <x v="0"/>
    <n v="2023"/>
    <x v="1415"/>
    <x v="708"/>
    <n v="125"/>
    <n v="125"/>
    <n v="88"/>
    <n v="37"/>
    <n v="3"/>
    <n v="122"/>
    <n v="104"/>
    <n v="18"/>
    <n v="5.8000000000000003E-2"/>
    <n v="3.6999999999999998E-2"/>
    <n v="2E-3"/>
    <n v="8.6999999999999994E-2"/>
    <n v="9.2999999999999999E-2"/>
    <n v="8.3000000000000004E-2"/>
    <n v="0.93500000000000005"/>
    <n v="0.61099999999999999"/>
    <n v="0.97899999999999998"/>
    <n v="206.89699999999999"/>
    <s v="Scale-up"/>
    <n v="11.494"/>
    <n v="0.89700000000000002"/>
    <n v="0.83699999999999997"/>
    <n v="0.91700000000000004"/>
    <n v="0.872"/>
    <d v="2025-06-16T22:33:52"/>
    <s v="PJR_JBOSS"/>
  </r>
  <r>
    <x v="707"/>
    <x v="1"/>
    <n v="8"/>
    <x v="1416"/>
    <x v="708"/>
    <s v=" "/>
    <s v=" "/>
    <n v="1"/>
    <n v="1"/>
    <n v="1"/>
    <s v="N/A"/>
    <n v="1"/>
    <n v="-1"/>
    <s v="NaN"/>
    <s v="NaN"/>
    <s v="NaN"/>
    <s v="NaN"/>
    <n v="0"/>
    <s v="NaN"/>
    <s v="NaN"/>
    <s v="NaN"/>
    <s v="NaN"/>
    <s v="NaN"/>
    <s v="Scale-up"/>
    <s v="NaN"/>
    <s v="NaN"/>
    <s v="NaN"/>
    <s v="NaN"/>
    <s v="NaN"/>
    <d v="2025-06-16T22:33:52"/>
    <s v="PJR_JBOSS"/>
  </r>
  <r>
    <x v="708"/>
    <x v="0"/>
    <n v="988"/>
    <x v="1417"/>
    <x v="709"/>
    <n v="377"/>
    <n v="377"/>
    <n v="187"/>
    <n v="190"/>
    <n v="23"/>
    <n v="354"/>
    <n v="258"/>
    <n v="96"/>
    <n v="0.504"/>
    <n v="0.46300000000000002"/>
    <n v="2.5999999999999999E-2"/>
    <n v="0.80500000000000005"/>
    <n v="0.94099999999999995"/>
    <n v="0.746"/>
    <n v="0.85499999999999998"/>
    <n v="0.52100000000000002"/>
    <n v="0.97299999999999998"/>
    <n v="119.255"/>
    <s v="Scale-up"/>
    <n v="1.242"/>
    <n v="0.80200000000000005"/>
    <n v="0.75900000000000001"/>
    <n v="0.69699999999999995"/>
    <n v="0.93600000000000005"/>
    <d v="2025-06-16T22:34:12"/>
    <s v="PJR_JBOSS"/>
  </r>
  <r>
    <x v="708"/>
    <x v="1"/>
    <n v="0"/>
    <x v="1418"/>
    <x v="709"/>
    <s v=" "/>
    <s v=" "/>
    <n v="1"/>
    <n v="1"/>
    <n v="1"/>
    <s v="N/A"/>
    <n v="1"/>
    <n v="-1"/>
    <s v="NaN"/>
    <s v="NaN"/>
    <s v="NaN"/>
    <s v="NaN"/>
    <n v="0"/>
    <s v="NaN"/>
    <s v="NaN"/>
    <s v="NaN"/>
    <s v="NaN"/>
    <s v="NaN"/>
    <s v="Scale-up"/>
    <s v="NaN"/>
    <s v="NaN"/>
    <s v="NaN"/>
    <s v="NaN"/>
    <s v="NaN"/>
    <d v="2025-06-16T22:34:12"/>
    <s v="PJR_JBOSS"/>
  </r>
  <r>
    <x v="709"/>
    <x v="0"/>
    <n v="2987"/>
    <x v="1419"/>
    <x v="710"/>
    <n v="313"/>
    <n v="313"/>
    <n v="250"/>
    <n v="63"/>
    <n v="19"/>
    <n v="294"/>
    <n v="288"/>
    <n v="6"/>
    <n v="0.14000000000000001"/>
    <n v="4.2999999999999997E-2"/>
    <n v="8.9999999999999993E-3"/>
    <n v="0.19800000000000001"/>
    <n v="0.17399999999999999"/>
    <n v="0.16700000000000001"/>
    <n v="1.1379999999999999"/>
    <n v="0.76500000000000001"/>
    <n v="0.95099999999999996"/>
    <n v="30.303000000000001"/>
    <s v="Catch-up"/>
    <n v="5.0510000000000002"/>
    <n v="0.93500000000000005"/>
    <n v="0.97199999999999998"/>
    <n v="0.91"/>
    <n v="0.90800000000000003"/>
    <d v="2025-06-16T22:34:30"/>
    <s v="PJR_JBOSS"/>
  </r>
  <r>
    <x v="709"/>
    <x v="1"/>
    <n v="0"/>
    <x v="1420"/>
    <x v="710"/>
    <s v=" "/>
    <s v=" "/>
    <n v="1"/>
    <n v="1"/>
    <n v="1"/>
    <s v="N/A"/>
    <n v="1"/>
    <n v="0"/>
    <s v="NaN"/>
    <s v="NaN"/>
    <s v="NaN"/>
    <s v="NaN"/>
    <n v="0"/>
    <s v="NaN"/>
    <s v="NaN"/>
    <s v="NaN"/>
    <s v="NaN"/>
    <s v="NaN"/>
    <s v="Catch-up"/>
    <s v="NaN"/>
    <s v="NaN"/>
    <s v="NaN"/>
    <s v="NaN"/>
    <s v="NaN"/>
    <d v="2025-06-16T22:34:30"/>
    <s v="PJR_JBOSS"/>
  </r>
  <r>
    <x v="710"/>
    <x v="0"/>
    <n v="3283"/>
    <x v="1421"/>
    <x v="711"/>
    <n v="218"/>
    <n v="218"/>
    <n v="114"/>
    <n v="104"/>
    <n v="22"/>
    <n v="196"/>
    <n v="149"/>
    <n v="47"/>
    <n v="4.7E-2"/>
    <n v="4.7E-2"/>
    <n v="0.01"/>
    <n v="0.158"/>
    <n v="8.4000000000000005E-2"/>
    <n v="8.5000000000000006E-2"/>
    <n v="1.881"/>
    <n v="0.5"/>
    <n v="0.89400000000000002"/>
    <n v="297.46800000000002"/>
    <s v="Catch-up"/>
    <n v="6.3289999999999997"/>
    <n v="0.626"/>
    <n v="0.63400000000000001"/>
    <n v="0.36799999999999999"/>
    <n v="0.88800000000000001"/>
    <d v="2025-06-16T22:34:47"/>
    <s v="PJR_JBOSS"/>
  </r>
  <r>
    <x v="710"/>
    <x v="1"/>
    <n v="84"/>
    <x v="1422"/>
    <x v="711"/>
    <s v=" "/>
    <s v=" "/>
    <n v="1"/>
    <n v="2"/>
    <n v="1"/>
    <s v="N/A"/>
    <n v="1"/>
    <n v="1"/>
    <s v="NaN"/>
    <n v="1.2E-2"/>
    <s v="NaN"/>
    <s v="NaN"/>
    <n v="0"/>
    <n v="1.2E-2"/>
    <s v="NaN"/>
    <s v="NaN"/>
    <s v="NaN"/>
    <s v="NaN"/>
    <s v="Catch-up"/>
    <s v="NaN"/>
    <s v="NaN"/>
    <n v="1"/>
    <s v="NaN"/>
    <s v="NaN"/>
    <d v="2025-06-16T22:34:47"/>
    <s v="PJR_JBOSS"/>
  </r>
  <r>
    <x v="711"/>
    <x v="0"/>
    <n v="3301"/>
    <x v="1423"/>
    <x v="712"/>
    <n v="1623"/>
    <n v="1623"/>
    <n v="830"/>
    <n v="793"/>
    <n v="396"/>
    <n v="1227"/>
    <n v="1134"/>
    <n v="93"/>
    <n v="0.40699999999999997"/>
    <n v="0.34399999999999997"/>
    <n v="0.245"/>
    <n v="0.53600000000000003"/>
    <n v="0.50600000000000001"/>
    <n v="0.51"/>
    <n v="1.0589999999999999"/>
    <n v="0.54200000000000004"/>
    <n v="0.67400000000000004"/>
    <n v="173.50700000000001"/>
    <s v="Catch-up"/>
    <n v="1.8660000000000001"/>
    <n v="0.91"/>
    <n v="0.92100000000000004"/>
    <n v="0.879"/>
    <n v="0.92300000000000004"/>
    <d v="2025-06-16T22:35:08"/>
    <s v="PJR_JBOSS"/>
  </r>
  <r>
    <x v="711"/>
    <x v="1"/>
    <n v="97"/>
    <x v="1424"/>
    <x v="712"/>
    <s v=" "/>
    <s v=" "/>
    <n v="1"/>
    <n v="2"/>
    <n v="1"/>
    <s v="N/A"/>
    <n v="2"/>
    <n v="2"/>
    <s v="NaN"/>
    <n v="1.2999999999999999E-2"/>
    <s v="NaN"/>
    <n v="0.14299999999999999"/>
    <n v="0"/>
    <n v="1.9E-2"/>
    <s v="NaN"/>
    <s v="NaN"/>
    <s v="NaN"/>
    <s v="NaN"/>
    <s v="Catch-up"/>
    <n v="6.9930000000000003"/>
    <s v="NaN"/>
    <n v="1"/>
    <s v="NaN"/>
    <n v="1"/>
    <d v="2025-06-16T22:35:08"/>
    <s v="PJR_JBOSS"/>
  </r>
  <r>
    <x v="712"/>
    <x v="0"/>
    <n v="2372"/>
    <x v="1425"/>
    <x v="713"/>
    <n v="67"/>
    <n v="67"/>
    <n v="55"/>
    <n v="12"/>
    <n v="0"/>
    <n v="67"/>
    <n v="60"/>
    <n v="7"/>
    <n v="0.05"/>
    <n v="6.0000000000000001E-3"/>
    <n v="0"/>
    <n v="5.3999999999999999E-2"/>
    <n v="5.6000000000000001E-2"/>
    <n v="4.4999999999999998E-2"/>
    <n v="0.96399999999999997"/>
    <n v="0.89300000000000002"/>
    <n v="1"/>
    <n v="129.63"/>
    <s v="Scale-up"/>
    <n v="18.518999999999998"/>
    <n v="0.80600000000000005"/>
    <n v="0.95"/>
    <n v="0"/>
    <n v="0.81699999999999995"/>
    <d v="2025-06-16T22:35:25"/>
    <s v="PJR_JBOSS"/>
  </r>
  <r>
    <x v="712"/>
    <x v="1"/>
    <n v="0"/>
    <x v="1426"/>
    <x v="713"/>
    <s v=" "/>
    <s v=" "/>
    <n v="1"/>
    <n v="1"/>
    <n v="1"/>
    <s v="N/A"/>
    <n v="1"/>
    <n v="0"/>
    <s v="NaN"/>
    <s v="NaN"/>
    <n v="0"/>
    <s v="NaN"/>
    <n v="0"/>
    <s v="NaN"/>
    <s v="NaN"/>
    <s v="NaN"/>
    <s v="NaN"/>
    <s v="NaN"/>
    <s v="Scale-up"/>
    <s v="NaN"/>
    <s v="NaN"/>
    <s v="NaN"/>
    <n v="0"/>
    <s v="NaN"/>
    <d v="2025-06-16T22:35:25"/>
    <s v="PJR_JBOSS"/>
  </r>
  <r>
    <x v="713"/>
    <x v="0"/>
    <n v="711"/>
    <x v="1427"/>
    <x v="714"/>
    <n v="146"/>
    <n v="146"/>
    <n v="95"/>
    <n v="51"/>
    <n v="72"/>
    <n v="74"/>
    <n v="74"/>
    <n v="0"/>
    <n v="0.159"/>
    <n v="7.2999999999999995E-2"/>
    <n v="7.6999999999999999E-2"/>
    <n v="0.13900000000000001"/>
    <n v="0.155"/>
    <n v="0.13100000000000001"/>
    <n v="0.89700000000000002"/>
    <n v="0.68500000000000005"/>
    <n v="0.66800000000000004"/>
    <n v="0"/>
    <s v="Start-up"/>
    <n v="7.194"/>
    <n v="0.92700000000000005"/>
    <n v="0.92500000000000004"/>
    <n v="0.40200000000000002"/>
    <n v="0.95399999999999996"/>
    <d v="2025-06-16T22:35:43"/>
    <s v="PJR_JBOSS"/>
  </r>
  <r>
    <x v="713"/>
    <x v="1"/>
    <n v="76"/>
    <x v="1428"/>
    <x v="714"/>
    <s v=" "/>
    <s v=" "/>
    <n v="1"/>
    <n v="3"/>
    <n v="60"/>
    <s v="N/A"/>
    <n v="1"/>
    <n v="-57"/>
    <s v="NaN"/>
    <n v="9.5000000000000001E-2"/>
    <s v="NaN"/>
    <s v="NaN"/>
    <n v="0"/>
    <n v="-0.442"/>
    <s v="NaN"/>
    <s v="NaN"/>
    <s v="NaN"/>
    <s v="NaN"/>
    <s v="Start-up"/>
    <s v="NaN"/>
    <s v="NaN"/>
    <n v="0.94899999999999995"/>
    <s v="NaN"/>
    <s v="NaN"/>
    <d v="2025-06-16T22:35:43"/>
    <s v="PJR_JBOSS"/>
  </r>
  <r>
    <x v="714"/>
    <x v="0"/>
    <n v="1540"/>
    <x v="1429"/>
    <x v="715"/>
    <n v="312"/>
    <n v="312"/>
    <n v="83"/>
    <n v="229"/>
    <n v="95"/>
    <n v="217"/>
    <n v="217"/>
    <n v="1"/>
    <n v="6.4000000000000001E-2"/>
    <n v="0.161"/>
    <n v="5.1999999999999998E-2"/>
    <n v="0.16"/>
    <n v="0.17299999999999999"/>
    <n v="0.16300000000000001"/>
    <n v="0.92500000000000004"/>
    <n v="0.28399999999999997"/>
    <n v="0.76900000000000002"/>
    <n v="6.25"/>
    <s v="Start-up"/>
    <n v="6.25"/>
    <n v="0.93500000000000005"/>
    <n v="0.94499999999999995"/>
    <n v="0.755"/>
    <n v="0.92300000000000004"/>
    <d v="2025-06-16T22:36:02"/>
    <s v="PJR_JBOSS"/>
  </r>
  <r>
    <x v="714"/>
    <x v="1"/>
    <n v="99"/>
    <x v="1430"/>
    <x v="715"/>
    <s v=" "/>
    <s v=" "/>
    <n v="2"/>
    <n v="4"/>
    <n v="52"/>
    <s v="N/A"/>
    <n v="6"/>
    <n v="-51"/>
    <n v="0.14299999999999999"/>
    <n v="6.8000000000000005E-2"/>
    <n v="0.26200000000000001"/>
    <n v="4.4999999999999998E-2"/>
    <n v="-5.0999999999999997E-2"/>
    <n v="-0.23699999999999999"/>
    <n v="-0.88200000000000001"/>
    <n v="0.67800000000000005"/>
    <n v="-0.24199999999999999"/>
    <n v="22.222000000000001"/>
    <s v="Start-up"/>
    <n v="22.222000000000001"/>
    <n v="1"/>
    <n v="0.83099999999999996"/>
    <n v="0.16300000000000001"/>
    <n v="0.60599999999999998"/>
    <d v="2025-06-16T22:36:07"/>
    <s v="PJR_JBOSS"/>
  </r>
  <r>
    <x v="715"/>
    <x v="0"/>
    <n v="3060"/>
    <x v="1431"/>
    <x v="716"/>
    <n v="116"/>
    <n v="116"/>
    <n v="86"/>
    <n v="30"/>
    <n v="1"/>
    <n v="115"/>
    <n v="85"/>
    <n v="30"/>
    <n v="6.0999999999999999E-2"/>
    <n v="0.04"/>
    <n v="0"/>
    <n v="8.5999999999999993E-2"/>
    <n v="0.10100000000000001"/>
    <n v="8.8999999999999996E-2"/>
    <n v="0.85099999999999998"/>
    <n v="0.60399999999999998"/>
    <n v="1"/>
    <n v="348.83699999999999"/>
    <s v="Scale-up"/>
    <n v="11.628"/>
    <n v="0.61599999999999999"/>
    <n v="0.71499999999999997"/>
    <n v="0"/>
    <n v="0.52100000000000002"/>
    <d v="2025-06-16T22:36:25"/>
    <s v="PJR_JBOSS"/>
  </r>
  <r>
    <x v="715"/>
    <x v="1"/>
    <n v="0"/>
    <x v="1432"/>
    <x v="716"/>
    <s v=" "/>
    <s v=" "/>
    <n v="1"/>
    <n v="1"/>
    <n v="1"/>
    <s v="N/A"/>
    <n v="1"/>
    <n v="-1"/>
    <s v="NaN"/>
    <s v="NaN"/>
    <s v="NaN"/>
    <s v="NaN"/>
    <n v="0"/>
    <s v="NaN"/>
    <s v="NaN"/>
    <s v="NaN"/>
    <s v="NaN"/>
    <s v="NaN"/>
    <s v="Scale-up"/>
    <s v="NaN"/>
    <s v="NaN"/>
    <s v="NaN"/>
    <s v="NaN"/>
    <s v="NaN"/>
    <d v="2025-06-16T22:36:25"/>
    <s v="PJR_JBOSS"/>
  </r>
  <r>
    <x v="716"/>
    <x v="0"/>
    <n v="2607"/>
    <x v="1433"/>
    <x v="717"/>
    <n v="34"/>
    <n v="34"/>
    <n v="12"/>
    <n v="22"/>
    <n v="4"/>
    <n v="30"/>
    <n v="21"/>
    <n v="9"/>
    <n v="5.0000000000000001E-3"/>
    <n v="8.9999999999999993E-3"/>
    <n v="2E-3"/>
    <n v="1.2E-2"/>
    <n v="1.2E-2"/>
    <n v="1.0999999999999999E-2"/>
    <n v="1"/>
    <n v="0.35699999999999998"/>
    <n v="0.85699999999999998"/>
    <n v="750"/>
    <s v="Catch-up"/>
    <n v="83.332999999999998"/>
    <n v="0.78300000000000003"/>
    <n v="0.76200000000000001"/>
    <n v="0.66800000000000004"/>
    <n v="0.76600000000000001"/>
    <d v="2025-06-16T22:36:43"/>
    <s v="PJR_JBOSS"/>
  </r>
  <r>
    <x v="716"/>
    <x v="1"/>
    <n v="0"/>
    <x v="1434"/>
    <x v="717"/>
    <s v=" "/>
    <s v=" "/>
    <n v="1"/>
    <n v="1"/>
    <n v="1"/>
    <s v="N/A"/>
    <n v="1"/>
    <n v="0"/>
    <s v="NaN"/>
    <s v="NaN"/>
    <s v="NaN"/>
    <s v="NaN"/>
    <n v="0"/>
    <s v="NaN"/>
    <s v="NaN"/>
    <s v="NaN"/>
    <s v="NaN"/>
    <s v="NaN"/>
    <s v="Catch-up"/>
    <s v="NaN"/>
    <s v="NaN"/>
    <s v="NaN"/>
    <s v="NaN"/>
    <s v="NaN"/>
    <d v="2025-06-16T22:36:43"/>
    <s v="PJR_JBOSS"/>
  </r>
  <r>
    <x v="717"/>
    <x v="0"/>
    <n v="1925"/>
    <x v="1435"/>
    <x v="718"/>
    <n v="56"/>
    <n v="56"/>
    <n v="37"/>
    <n v="19"/>
    <n v="2"/>
    <n v="54"/>
    <n v="40"/>
    <n v="14"/>
    <n v="5.0999999999999997E-2"/>
    <n v="1.0999999999999999E-2"/>
    <n v="1E-3"/>
    <n v="0.03"/>
    <n v="6.0999999999999999E-2"/>
    <n v="3.3000000000000002E-2"/>
    <n v="0.49199999999999999"/>
    <n v="0.82299999999999995"/>
    <n v="0.98399999999999999"/>
    <n v="466.66699999999997"/>
    <s v="Scale-up"/>
    <n v="33.332999999999998"/>
    <n v="0.95299999999999996"/>
    <n v="0.93500000000000005"/>
    <n v="1"/>
    <n v="0.748"/>
    <d v="2025-06-16T22:37:00"/>
    <s v="PJR_JBOSS"/>
  </r>
  <r>
    <x v="717"/>
    <x v="1"/>
    <n v="0"/>
    <x v="1436"/>
    <x v="718"/>
    <s v=" "/>
    <s v=" "/>
    <n v="1"/>
    <n v="1"/>
    <n v="1"/>
    <s v="N/A"/>
    <n v="1"/>
    <n v="0"/>
    <s v="NaN"/>
    <s v="NaN"/>
    <s v="NaN"/>
    <s v="NaN"/>
    <n v="0"/>
    <s v="NaN"/>
    <s v="NaN"/>
    <s v="NaN"/>
    <s v="NaN"/>
    <s v="NaN"/>
    <s v="Scale-up"/>
    <s v="NaN"/>
    <s v="NaN"/>
    <s v="NaN"/>
    <s v="NaN"/>
    <s v="NaN"/>
    <d v="2025-06-16T22:37:00"/>
    <s v="PJR_JBOSS"/>
  </r>
  <r>
    <x v="718"/>
    <x v="0"/>
    <n v="1939"/>
    <x v="1437"/>
    <x v="719"/>
    <n v="110"/>
    <n v="110"/>
    <n v="64"/>
    <n v="46"/>
    <n v="14"/>
    <n v="96"/>
    <n v="75"/>
    <n v="21"/>
    <n v="6.4000000000000001E-2"/>
    <n v="8.4000000000000005E-2"/>
    <n v="8.0000000000000002E-3"/>
    <n v="0.16600000000000001"/>
    <n v="0.14000000000000001"/>
    <n v="9.6000000000000002E-2"/>
    <n v="1.1859999999999999"/>
    <n v="0.432"/>
    <n v="0.94599999999999995"/>
    <n v="126.506"/>
    <s v="Catch-up"/>
    <n v="6.024"/>
    <n v="0.64200000000000002"/>
    <n v="0.51"/>
    <n v="0.496"/>
    <n v="0.84"/>
    <d v="2025-06-16T22:37:19"/>
    <s v="PJR_JBOSS"/>
  </r>
  <r>
    <x v="718"/>
    <x v="1"/>
    <n v="62"/>
    <x v="1438"/>
    <x v="719"/>
    <s v=" "/>
    <s v=" "/>
    <n v="1"/>
    <n v="1"/>
    <n v="1"/>
    <s v="N/A"/>
    <n v="1"/>
    <n v="-1"/>
    <s v="NaN"/>
    <s v="NaN"/>
    <s v="NaN"/>
    <s v="NaN"/>
    <n v="0"/>
    <n v="-1.6E-2"/>
    <s v="NaN"/>
    <s v="NaN"/>
    <s v="NaN"/>
    <s v="NaN"/>
    <s v="Catch-up"/>
    <s v="NaN"/>
    <s v="NaN"/>
    <s v="NaN"/>
    <s v="NaN"/>
    <s v="NaN"/>
    <d v="2025-06-16T22:37:19"/>
    <s v="PJR_JBOSS"/>
  </r>
  <r>
    <x v="719"/>
    <x v="0"/>
    <n v="1905"/>
    <x v="1439"/>
    <x v="720"/>
    <n v="155"/>
    <n v="155"/>
    <n v="55"/>
    <n v="100"/>
    <n v="14"/>
    <n v="141"/>
    <n v="132"/>
    <n v="9"/>
    <n v="3.5999999999999997E-2"/>
    <n v="4.8000000000000001E-2"/>
    <n v="7.0000000000000001E-3"/>
    <n v="7.0999999999999994E-2"/>
    <n v="7.6999999999999999E-2"/>
    <n v="6.9000000000000006E-2"/>
    <n v="0.92200000000000004"/>
    <n v="0.42899999999999999"/>
    <n v="0.91700000000000004"/>
    <n v="126.761"/>
    <s v="Scale-up"/>
    <n v="14.085000000000001"/>
    <n v="0.78600000000000003"/>
    <n v="0.90200000000000002"/>
    <n v="0.90600000000000003"/>
    <n v="0.86699999999999999"/>
    <d v="2025-06-16T22:37:37"/>
    <s v="PJR_JBOSS"/>
  </r>
  <r>
    <x v="719"/>
    <x v="1"/>
    <n v="84"/>
    <x v="1440"/>
    <x v="720"/>
    <s v=" "/>
    <s v=" "/>
    <n v="1"/>
    <n v="3"/>
    <n v="1"/>
    <s v="N/A"/>
    <n v="3"/>
    <n v="-1"/>
    <s v="NaN"/>
    <n v="3.7999999999999999E-2"/>
    <s v="NaN"/>
    <n v="2.3E-2"/>
    <n v="0"/>
    <n v="2.8000000000000001E-2"/>
    <s v="NaN"/>
    <s v="NaN"/>
    <s v="NaN"/>
    <s v="NaN"/>
    <s v="Scale-up"/>
    <n v="43.478000000000002"/>
    <s v="NaN"/>
    <n v="0.94199999999999995"/>
    <s v="NaN"/>
    <n v="0.99199999999999999"/>
    <d v="2025-06-16T22:37:37"/>
    <s v="PJR_JBOSS"/>
  </r>
  <r>
    <x v="720"/>
    <x v="0"/>
    <n v="1607"/>
    <x v="1441"/>
    <x v="721"/>
    <n v="95"/>
    <n v="95"/>
    <n v="71"/>
    <n v="24"/>
    <n v="4"/>
    <n v="91"/>
    <n v="86"/>
    <n v="5"/>
    <n v="0.11600000000000001"/>
    <n v="1.9E-2"/>
    <n v="2E-3"/>
    <n v="0.157"/>
    <n v="0.13300000000000001"/>
    <n v="9.2999999999999999E-2"/>
    <n v="1.18"/>
    <n v="0.85899999999999999"/>
    <n v="0.98499999999999999"/>
    <n v="31.847000000000001"/>
    <s v="Catch-up"/>
    <n v="6.3689999999999998"/>
    <n v="0.90400000000000003"/>
    <n v="0.46500000000000002"/>
    <n v="0.75600000000000001"/>
    <n v="0.90700000000000003"/>
    <d v="2025-06-16T22:37:56"/>
    <s v="PJR_JBOSS"/>
  </r>
  <r>
    <x v="720"/>
    <x v="1"/>
    <n v="0"/>
    <x v="1442"/>
    <x v="721"/>
    <s v=" "/>
    <s v=" "/>
    <n v="1"/>
    <n v="1"/>
    <n v="1"/>
    <s v="N/A"/>
    <n v="1"/>
    <n v="-1"/>
    <s v="NaN"/>
    <s v="NaN"/>
    <s v="NaN"/>
    <s v="NaN"/>
    <n v="0"/>
    <s v="NaN"/>
    <s v="NaN"/>
    <s v="NaN"/>
    <s v="NaN"/>
    <s v="NaN"/>
    <s v="Catch-up"/>
    <s v="NaN"/>
    <s v="NaN"/>
    <s v="NaN"/>
    <s v="NaN"/>
    <s v="NaN"/>
    <d v="2025-06-16T22:37:56"/>
    <s v="PJR_JBOSS"/>
  </r>
  <r>
    <x v="336"/>
    <x v="0"/>
    <n v="2741"/>
    <x v="1443"/>
    <x v="722"/>
    <n v="389"/>
    <n v="389"/>
    <n v="98"/>
    <n v="291"/>
    <n v="28"/>
    <n v="361"/>
    <n v="257"/>
    <n v="104"/>
    <n v="4.3999999999999997E-2"/>
    <n v="0.34399999999999997"/>
    <n v="6.8000000000000005E-2"/>
    <n v="0.67900000000000005"/>
    <n v="0.32"/>
    <n v="0.28799999999999998"/>
    <n v="2.1219999999999999"/>
    <n v="0.113"/>
    <n v="0.82499999999999996"/>
    <n v="153.166"/>
    <s v="Catch-up"/>
    <n v="1.4730000000000001"/>
    <n v="0.32600000000000001"/>
    <n v="0.55200000000000005"/>
    <n v="0.93"/>
    <n v="0.93"/>
    <d v="2025-06-16T22:38:16"/>
    <s v="PJR_JBOSS"/>
  </r>
  <r>
    <x v="336"/>
    <x v="1"/>
    <n v="99"/>
    <x v="1444"/>
    <x v="722"/>
    <s v=" "/>
    <s v=" "/>
    <n v="32"/>
    <n v="85"/>
    <n v="13"/>
    <s v="N/A"/>
    <n v="125"/>
    <n v="-22"/>
    <n v="0.34399999999999997"/>
    <n v="0.86299999999999999"/>
    <n v="0.20399999999999999"/>
    <n v="1.655"/>
    <n v="1.0029999999999999"/>
    <n v="1.0549999999999999"/>
    <n v="1.65"/>
    <n v="0.28499999999999998"/>
    <n v="0.83099999999999996"/>
    <n v="62.84"/>
    <s v="Catch-up"/>
    <n v="0.60399999999999998"/>
    <n v="0.98"/>
    <n v="0.98599999999999999"/>
    <n v="0.80600000000000005"/>
    <n v="0.92500000000000004"/>
    <d v="2025-06-16T22:38:20"/>
    <s v="PJR_JBOSS"/>
  </r>
  <r>
    <x v="721"/>
    <x v="0"/>
    <n v="2081"/>
    <x v="1445"/>
    <x v="723"/>
    <n v="60"/>
    <n v="60"/>
    <n v="33"/>
    <n v="27"/>
    <n v="16"/>
    <n v="44"/>
    <n v="38"/>
    <n v="6"/>
    <n v="1.4999999999999999E-2"/>
    <n v="1.6E-2"/>
    <n v="1.2E-2"/>
    <n v="1.7999999999999999E-2"/>
    <n v="1.9E-2"/>
    <n v="2.1000000000000001E-2"/>
    <n v="0.94699999999999995"/>
    <n v="0.48399999999999999"/>
    <n v="0.61299999999999999"/>
    <n v="333.33300000000003"/>
    <s v="Scale-up"/>
    <n v="55.555999999999997"/>
    <n v="0.98599999999999999"/>
    <n v="0.92400000000000004"/>
    <n v="0.75800000000000001"/>
    <n v="0.96899999999999997"/>
    <d v="2025-06-16T22:38:39"/>
    <s v="PJR_JBOSS"/>
  </r>
  <r>
    <x v="721"/>
    <x v="1"/>
    <n v="70"/>
    <x v="1446"/>
    <x v="723"/>
    <s v=" "/>
    <s v=" "/>
    <n v="1"/>
    <n v="1"/>
    <n v="1"/>
    <s v="N/A"/>
    <n v="3"/>
    <n v="-2"/>
    <s v="NaN"/>
    <s v="NaN"/>
    <s v="NaN"/>
    <n v="0.75"/>
    <n v="0"/>
    <n v="1.4999999999999999E-2"/>
    <s v="NaN"/>
    <s v="NaN"/>
    <s v="NaN"/>
    <s v="NaN"/>
    <s v="Scale-up"/>
    <n v="1.333"/>
    <s v="NaN"/>
    <s v="NaN"/>
    <s v="NaN"/>
    <n v="0.75"/>
    <d v="2025-06-16T22:38:39"/>
    <s v="PJR_JBOSS"/>
  </r>
  <r>
    <x v="722"/>
    <x v="0"/>
    <n v="4164"/>
    <x v="1447"/>
    <x v="724"/>
    <n v="90"/>
    <n v="90"/>
    <n v="7"/>
    <n v="83"/>
    <n v="38"/>
    <n v="52"/>
    <n v="48"/>
    <n v="4"/>
    <n v="3.0000000000000001E-3"/>
    <n v="2.7E-2"/>
    <n v="1.2E-2"/>
    <n v="7.0999999999999994E-2"/>
    <n v="1.7999999999999999E-2"/>
    <n v="1.2E-2"/>
    <n v="3.944"/>
    <n v="0.1"/>
    <n v="0.6"/>
    <n v="56.338000000000001"/>
    <s v="Catch-up"/>
    <n v="14.085000000000001"/>
    <n v="0.90100000000000002"/>
    <n v="0.65"/>
    <n v="0.61499999999999999"/>
    <n v="6.5000000000000002E-2"/>
    <d v="2025-06-16T22:38:58"/>
    <s v="PJR_JBOSS"/>
  </r>
  <r>
    <x v="722"/>
    <x v="1"/>
    <n v="0"/>
    <x v="1448"/>
    <x v="724"/>
    <s v=" "/>
    <s v=" "/>
    <n v="1"/>
    <n v="1"/>
    <n v="1"/>
    <s v="N/A"/>
    <n v="1"/>
    <n v="-1"/>
    <s v="NaN"/>
    <s v="NaN"/>
    <s v="NaN"/>
    <s v="NaN"/>
    <n v="0"/>
    <s v="NaN"/>
    <s v="NaN"/>
    <s v="NaN"/>
    <s v="NaN"/>
    <s v="NaN"/>
    <s v="Catch-up"/>
    <s v="NaN"/>
    <s v="NaN"/>
    <s v="NaN"/>
    <s v="NaN"/>
    <s v="NaN"/>
    <d v="2025-06-16T22:38:58"/>
    <s v="PJR_JBOSS"/>
  </r>
  <r>
    <x v="723"/>
    <x v="0"/>
    <n v="1777"/>
    <x v="1449"/>
    <x v="725"/>
    <n v="35"/>
    <n v="35"/>
    <n v="17"/>
    <n v="18"/>
    <n v="6"/>
    <n v="29"/>
    <n v="21"/>
    <n v="8"/>
    <n v="1.2E-2"/>
    <n v="8.0000000000000002E-3"/>
    <n v="3.0000000000000001E-3"/>
    <n v="2.5999999999999999E-2"/>
    <n v="1.7000000000000001E-2"/>
    <n v="1.4E-2"/>
    <n v="1.5289999999999999"/>
    <n v="0.6"/>
    <n v="0.85"/>
    <n v="307.69200000000001"/>
    <s v="Catch-up"/>
    <n v="38.462000000000003"/>
    <n v="0.69899999999999995"/>
    <n v="0.78"/>
    <n v="0.84599999999999997"/>
    <n v="0.95399999999999996"/>
    <d v="2025-06-16T22:39:16"/>
    <s v="PJR_JBOSS"/>
  </r>
  <r>
    <x v="723"/>
    <x v="1"/>
    <n v="0"/>
    <x v="1450"/>
    <x v="725"/>
    <s v=" "/>
    <s v=" "/>
    <n v="1"/>
    <n v="2"/>
    <n v="1"/>
    <s v="N/A"/>
    <n v="1"/>
    <n v="1"/>
    <s v="NaN"/>
    <n v="1"/>
    <s v="NaN"/>
    <s v="NaN"/>
    <n v="0"/>
    <n v="1"/>
    <s v="NaN"/>
    <s v="NaN"/>
    <s v="NaN"/>
    <s v="NaN"/>
    <s v="Catch-up"/>
    <s v="NaN"/>
    <s v="NaN"/>
    <n v="1"/>
    <s v="NaN"/>
    <s v="NaN"/>
    <d v="2025-06-16T22:39:16"/>
    <s v="PJR_JBOSS"/>
  </r>
  <r>
    <x v="724"/>
    <x v="0"/>
    <n v="2372"/>
    <x v="1451"/>
    <x v="726"/>
    <n v="252"/>
    <n v="252"/>
    <n v="209"/>
    <n v="43"/>
    <n v="13"/>
    <n v="239"/>
    <n v="227"/>
    <n v="12"/>
    <n v="0.2"/>
    <n v="2.5999999999999999E-2"/>
    <n v="7.0000000000000001E-3"/>
    <n v="0.216"/>
    <n v="0.219"/>
    <n v="0.19600000000000001"/>
    <n v="0.98599999999999999"/>
    <n v="0.88500000000000001"/>
    <n v="0.96899999999999997"/>
    <n v="55.555999999999997"/>
    <s v="Scale-up"/>
    <n v="4.63"/>
    <n v="0.89500000000000002"/>
    <n v="0.83199999999999996"/>
    <n v="0.89700000000000002"/>
    <n v="0.89300000000000002"/>
    <d v="2025-06-16T22:39:33"/>
    <s v="PJR_JBOSS"/>
  </r>
  <r>
    <x v="724"/>
    <x v="1"/>
    <n v="62"/>
    <x v="1452"/>
    <x v="726"/>
    <s v=" "/>
    <s v=" "/>
    <n v="1"/>
    <n v="2"/>
    <n v="1"/>
    <s v="N/A"/>
    <n v="1"/>
    <n v="1"/>
    <s v="NaN"/>
    <n v="1.6E-2"/>
    <s v="NaN"/>
    <s v="NaN"/>
    <n v="0"/>
    <n v="1.6E-2"/>
    <s v="NaN"/>
    <s v="NaN"/>
    <s v="NaN"/>
    <s v="NaN"/>
    <s v="Scale-up"/>
    <s v="NaN"/>
    <s v="NaN"/>
    <n v="1"/>
    <s v="NaN"/>
    <s v="NaN"/>
    <d v="2025-06-16T22:39:33"/>
    <s v="PJR_JBOSS"/>
  </r>
  <r>
    <x v="725"/>
    <x v="0"/>
    <n v="3381"/>
    <x v="1453"/>
    <x v="727"/>
    <n v="1405"/>
    <n v="1405"/>
    <n v="714"/>
    <n v="691"/>
    <n v="251"/>
    <n v="1154"/>
    <n v="1045"/>
    <n v="109"/>
    <n v="0.45300000000000001"/>
    <n v="0.30399999999999999"/>
    <n v="0.159"/>
    <n v="0.56899999999999995"/>
    <n v="0.59799999999999998"/>
    <n v="0.55600000000000005"/>
    <n v="0.95199999999999996"/>
    <n v="0.59799999999999998"/>
    <n v="0.79"/>
    <n v="191.56399999999999"/>
    <s v="Scale-up"/>
    <n v="1.7569999999999999"/>
    <n v="0.92300000000000004"/>
    <n v="0.91600000000000004"/>
    <n v="0.93100000000000005"/>
    <n v="0.88800000000000001"/>
    <d v="2025-06-16T22:39:53"/>
    <s v="PJR_JBOSS"/>
  </r>
  <r>
    <x v="725"/>
    <x v="1"/>
    <n v="0"/>
    <x v="1454"/>
    <x v="727"/>
    <s v=" "/>
    <s v=" "/>
    <n v="1"/>
    <n v="1"/>
    <n v="1"/>
    <s v="N/A"/>
    <n v="1"/>
    <n v="0"/>
    <s v="NaN"/>
    <s v="NaN"/>
    <s v="NaN"/>
    <s v="NaN"/>
    <n v="0"/>
    <s v="NaN"/>
    <s v="NaN"/>
    <s v="NaN"/>
    <s v="NaN"/>
    <s v="NaN"/>
    <s v="Scale-up"/>
    <s v="NaN"/>
    <s v="NaN"/>
    <s v="NaN"/>
    <s v="NaN"/>
    <s v="NaN"/>
    <d v="2025-06-16T22:39:53"/>
    <s v="PJR_JBOSS"/>
  </r>
  <r>
    <x v="726"/>
    <x v="0"/>
    <n v="2536"/>
    <x v="1455"/>
    <x v="728"/>
    <n v="109"/>
    <n v="109"/>
    <n v="82"/>
    <n v="27"/>
    <n v="12"/>
    <n v="97"/>
    <n v="90"/>
    <n v="7"/>
    <n v="0.11899999999999999"/>
    <n v="2.5000000000000001E-2"/>
    <n v="4.0000000000000001E-3"/>
    <n v="8.5000000000000006E-2"/>
    <n v="0.14000000000000001"/>
    <n v="6.4000000000000001E-2"/>
    <n v="0.60699999999999998"/>
    <n v="0.82599999999999996"/>
    <n v="0.97199999999999998"/>
    <n v="82.352999999999994"/>
    <s v="Scale-up"/>
    <n v="11.765000000000001"/>
    <n v="0.69899999999999995"/>
    <n v="0.64500000000000002"/>
    <n v="0.65"/>
    <n v="0.57599999999999996"/>
    <d v="2025-06-16T22:40:11"/>
    <s v="PJR_JBOSS"/>
  </r>
  <r>
    <x v="726"/>
    <x v="1"/>
    <n v="0"/>
    <x v="1456"/>
    <x v="728"/>
    <s v=" "/>
    <s v=" "/>
    <n v="1"/>
    <n v="1"/>
    <n v="1"/>
    <s v="N/A"/>
    <n v="1"/>
    <n v="0"/>
    <s v="NaN"/>
    <s v="NaN"/>
    <s v="NaN"/>
    <s v="NaN"/>
    <n v="0"/>
    <s v="NaN"/>
    <s v="NaN"/>
    <s v="NaN"/>
    <s v="NaN"/>
    <s v="NaN"/>
    <s v="Scale-up"/>
    <s v="NaN"/>
    <s v="NaN"/>
    <s v="NaN"/>
    <s v="NaN"/>
    <s v="NaN"/>
    <d v="2025-06-16T22:40:11"/>
    <s v="PJR_JBOSS"/>
  </r>
  <r>
    <x v="727"/>
    <x v="0"/>
    <n v="4627"/>
    <x v="1457"/>
    <x v="729"/>
    <n v="7036"/>
    <n v="7036"/>
    <n v="2734"/>
    <n v="4302"/>
    <n v="2545"/>
    <n v="4491"/>
    <n v="4214"/>
    <n v="277"/>
    <n v="1.01"/>
    <n v="1.327"/>
    <n v="0.73699999999999999"/>
    <n v="1.6539999999999999"/>
    <n v="1.6"/>
    <n v="1.6559999999999999"/>
    <n v="1.034"/>
    <n v="0.432"/>
    <n v="0.68500000000000005"/>
    <n v="167.47300000000001"/>
    <s v="Catch-up"/>
    <n v="0.60499999999999998"/>
    <n v="0.95499999999999996"/>
    <n v="0.99099999999999999"/>
    <n v="0.92"/>
    <n v="0.98799999999999999"/>
    <d v="2025-06-16T22:40:34"/>
    <s v="PJR_JBOSS"/>
  </r>
  <r>
    <x v="727"/>
    <x v="1"/>
    <n v="91"/>
    <x v="1458"/>
    <x v="729"/>
    <s v=" "/>
    <s v=" "/>
    <n v="2"/>
    <n v="3"/>
    <n v="1"/>
    <s v="N/A"/>
    <n v="1"/>
    <n v="3"/>
    <n v="1.4999999999999999E-2"/>
    <n v="2.9000000000000001E-2"/>
    <s v="NaN"/>
    <s v="NaN"/>
    <n v="4.3999999999999997E-2"/>
    <n v="3.9E-2"/>
    <s v="NaN"/>
    <s v="NaN"/>
    <s v="NaN"/>
    <s v="NaN"/>
    <s v="Catch-up"/>
    <s v="NaN"/>
    <n v="1"/>
    <n v="0.99299999999999999"/>
    <s v="NaN"/>
    <s v="NaN"/>
    <d v="2025-06-16T22:40:34"/>
    <s v="PJR_JBOSS"/>
  </r>
  <r>
    <x v="728"/>
    <x v="0"/>
    <n v="3625"/>
    <x v="1459"/>
    <x v="730"/>
    <n v="708"/>
    <n v="708"/>
    <n v="347"/>
    <n v="361"/>
    <n v="60"/>
    <n v="648"/>
    <n v="537"/>
    <n v="111"/>
    <n v="0.16400000000000001"/>
    <n v="0.16700000000000001"/>
    <n v="3.5999999999999997E-2"/>
    <n v="0.26900000000000002"/>
    <n v="0.29499999999999998"/>
    <n v="0.29699999999999999"/>
    <n v="0.91200000000000003"/>
    <n v="0.495"/>
    <n v="0.89100000000000001"/>
    <n v="412.63900000000001"/>
    <s v="Scale-up"/>
    <n v="3.7170000000000001"/>
    <n v="0.97499999999999998"/>
    <n v="0.96199999999999997"/>
    <n v="0.97899999999999998"/>
    <n v="0.95399999999999996"/>
    <d v="2025-06-16T22:40:52"/>
    <s v="PJR_JBOSS"/>
  </r>
  <r>
    <x v="728"/>
    <x v="1"/>
    <n v="0"/>
    <x v="1460"/>
    <x v="730"/>
    <s v=" "/>
    <s v=" "/>
    <n v="1"/>
    <n v="1"/>
    <n v="1"/>
    <s v="N/A"/>
    <n v="1"/>
    <n v="0"/>
    <s v="NaN"/>
    <s v="NaN"/>
    <s v="NaN"/>
    <s v="NaN"/>
    <n v="0"/>
    <s v="NaN"/>
    <s v="NaN"/>
    <s v="NaN"/>
    <s v="NaN"/>
    <s v="NaN"/>
    <s v="Scale-up"/>
    <s v="NaN"/>
    <s v="NaN"/>
    <s v="NaN"/>
    <s v="NaN"/>
    <s v="NaN"/>
    <d v="2025-06-16T22:40:52"/>
    <s v="PJR_JBOSS"/>
  </r>
  <r>
    <x v="729"/>
    <x v="0"/>
    <n v="2155"/>
    <x v="1461"/>
    <x v="731"/>
    <n v="164"/>
    <n v="164"/>
    <n v="126"/>
    <n v="38"/>
    <n v="10"/>
    <n v="154"/>
    <n v="145"/>
    <n v="9"/>
    <n v="9.8000000000000004E-2"/>
    <n v="2.8000000000000001E-2"/>
    <n v="7.0000000000000001E-3"/>
    <n v="0.122"/>
    <n v="0.11899999999999999"/>
    <n v="0.113"/>
    <n v="1.0249999999999999"/>
    <n v="0.77800000000000002"/>
    <n v="0.94399999999999995"/>
    <n v="73.77"/>
    <s v="Catch-up"/>
    <n v="8.1969999999999992"/>
    <n v="0.83899999999999997"/>
    <n v="0.83"/>
    <n v="0.90800000000000003"/>
    <n v="0.86299999999999999"/>
    <d v="2025-06-16T22:41:10"/>
    <s v="PJR_JBOSS"/>
  </r>
  <r>
    <x v="729"/>
    <x v="1"/>
    <n v="0"/>
    <x v="1462"/>
    <x v="731"/>
    <s v=" "/>
    <s v=" "/>
    <n v="1"/>
    <n v="1"/>
    <n v="1"/>
    <s v="N/A"/>
    <n v="1"/>
    <n v="0"/>
    <s v="NaN"/>
    <s v="NaN"/>
    <s v="NaN"/>
    <s v="NaN"/>
    <n v="0"/>
    <s v="NaN"/>
    <s v="NaN"/>
    <s v="NaN"/>
    <s v="NaN"/>
    <s v="NaN"/>
    <s v="Catch-up"/>
    <s v="NaN"/>
    <s v="NaN"/>
    <s v="NaN"/>
    <s v="NaN"/>
    <s v="NaN"/>
    <d v="2025-06-16T22:41:10"/>
    <s v="PJR_JBOSS"/>
  </r>
  <r>
    <x v="730"/>
    <x v="0"/>
    <n v="565"/>
    <x v="1463"/>
    <x v="732"/>
    <n v="111"/>
    <n v="111"/>
    <n v="84"/>
    <n v="27"/>
    <n v="10"/>
    <n v="101"/>
    <n v="75"/>
    <n v="26"/>
    <n v="0.17"/>
    <n v="0.61199999999999999"/>
    <n v="1.7999999999999999E-2"/>
    <n v="0.17699999999999999"/>
    <n v="0.76400000000000001"/>
    <n v="0.20399999999999999"/>
    <n v="0.23200000000000001"/>
    <n v="0.217"/>
    <n v="0.97699999999999998"/>
    <n v="146.893"/>
    <s v="Scale-up"/>
    <n v="5.65"/>
    <n v="0.78100000000000003"/>
    <n v="0.69499999999999995"/>
    <n v="0.751"/>
    <n v="0.60299999999999998"/>
    <d v="2025-06-16T22:41:28"/>
    <s v="PJR_JBOSS"/>
  </r>
  <r>
    <x v="730"/>
    <x v="1"/>
    <n v="95"/>
    <x v="1464"/>
    <x v="732"/>
    <s v=" "/>
    <s v=" "/>
    <n v="1"/>
    <n v="1"/>
    <n v="1"/>
    <s v="N/A"/>
    <n v="3"/>
    <n v="-3"/>
    <s v="NaN"/>
    <s v="NaN"/>
    <s v="NaN"/>
    <n v="4.2999999999999997E-2"/>
    <n v="0"/>
    <s v="NaN"/>
    <s v="NaN"/>
    <s v="NaN"/>
    <s v="NaN"/>
    <s v="NaN"/>
    <s v="Scale-up"/>
    <n v="23.256"/>
    <s v="NaN"/>
    <s v="NaN"/>
    <s v="NaN"/>
    <n v="0.86"/>
    <d v="2025-06-16T22:41:28"/>
    <s v="PJR_JBOSS"/>
  </r>
  <r>
    <x v="731"/>
    <x v="0"/>
    <n v="1753"/>
    <x v="1465"/>
    <x v="733"/>
    <n v="3744"/>
    <n v="3744"/>
    <n v="1785"/>
    <n v="1959"/>
    <n v="495"/>
    <n v="3249"/>
    <n v="2631"/>
    <n v="618"/>
    <n v="1.052"/>
    <n v="1.302"/>
    <n v="0.33300000000000002"/>
    <n v="1.651"/>
    <n v="2.0209999999999999"/>
    <n v="2.0139999999999998"/>
    <n v="0.81699999999999995"/>
    <n v="0.44700000000000001"/>
    <n v="0.85899999999999999"/>
    <n v="374.31900000000002"/>
    <s v="Scale-up"/>
    <n v="0.60599999999999998"/>
    <n v="0.98299999999999998"/>
    <n v="0.96899999999999997"/>
    <n v="0.94899999999999995"/>
    <n v="0.98399999999999999"/>
    <d v="2025-06-16T22:41:49"/>
    <s v="PJR_JBOSS"/>
  </r>
  <r>
    <x v="731"/>
    <x v="1"/>
    <n v="100"/>
    <x v="1466"/>
    <x v="733"/>
    <s v=" "/>
    <s v=" "/>
    <n v="148"/>
    <n v="228"/>
    <n v="59"/>
    <s v="N/A"/>
    <n v="250"/>
    <n v="66"/>
    <n v="1.375"/>
    <n v="2.0409999999999999"/>
    <n v="0.51900000000000002"/>
    <n v="2.1560000000000001"/>
    <n v="2.8969999999999998"/>
    <n v="2.89"/>
    <n v="0.74399999999999999"/>
    <n v="0.40300000000000002"/>
    <n v="0.84799999999999998"/>
    <n v="286.642"/>
    <s v="Scale-up"/>
    <n v="0.46400000000000002"/>
    <n v="0.995"/>
    <n v="0.98899999999999999"/>
    <n v="0.92100000000000004"/>
    <n v="0.98199999999999998"/>
    <d v="2025-06-16T22:41:54"/>
    <s v="PJR_JBOSS"/>
  </r>
  <r>
    <x v="732"/>
    <x v="0"/>
    <n v="286"/>
    <x v="1467"/>
    <x v="734"/>
    <n v="37"/>
    <n v="37"/>
    <n v="11"/>
    <n v="26"/>
    <n v="14"/>
    <n v="23"/>
    <n v="8"/>
    <n v="15"/>
    <n v="3.4000000000000002E-2"/>
    <n v="9.0999999999999998E-2"/>
    <n v="4.8000000000000001E-2"/>
    <n v="2.7E-2"/>
    <n v="7.6999999999999999E-2"/>
    <n v="7.4999999999999997E-2"/>
    <n v="0.35099999999999998"/>
    <n v="0.27200000000000002"/>
    <n v="0.61599999999999999"/>
    <n v="555.55600000000004"/>
    <s v="Scale-up"/>
    <n v="37.036999999999999"/>
    <n v="0.93500000000000005"/>
    <n v="0.97799999999999998"/>
    <n v="0.96299999999999997"/>
    <n v="0.93700000000000006"/>
    <d v="2025-06-16T22:42:13"/>
    <s v="PJR_JBOSS"/>
  </r>
  <r>
    <x v="732"/>
    <x v="1"/>
    <n v="89"/>
    <x v="1468"/>
    <x v="734"/>
    <s v=" "/>
    <s v=" "/>
    <n v="4"/>
    <n v="6"/>
    <n v="5"/>
    <s v="N/A"/>
    <n v="3"/>
    <n v="3"/>
    <n v="3.1E-2"/>
    <n v="6.5000000000000002E-2"/>
    <n v="8.1000000000000003E-2"/>
    <n v="7.4999999999999997E-2"/>
    <n v="1.4999999999999999E-2"/>
    <n v="1.2E-2"/>
    <n v="5"/>
    <n v="0.32300000000000001"/>
    <n v="0.156"/>
    <n v="200"/>
    <s v="Catch-up"/>
    <n v="13.333"/>
    <n v="0.95499999999999996"/>
    <n v="0.79100000000000004"/>
    <n v="0.94899999999999995"/>
    <n v="0.89800000000000002"/>
    <d v="2025-06-16T22:42:17"/>
    <s v="PJR_JBOSS"/>
  </r>
  <r>
    <x v="733"/>
    <x v="0"/>
    <n v="3037"/>
    <x v="1469"/>
    <x v="735"/>
    <n v="1196"/>
    <n v="1196"/>
    <n v="521"/>
    <n v="675"/>
    <n v="270"/>
    <n v="926"/>
    <n v="639"/>
    <n v="287"/>
    <n v="0.245"/>
    <n v="0.41699999999999998"/>
    <n v="0.157"/>
    <n v="0.36399999999999999"/>
    <n v="0.505"/>
    <n v="0.49399999999999999"/>
    <n v="0.72099999999999997"/>
    <n v="0.37"/>
    <n v="0.76300000000000001"/>
    <n v="788.46199999999999"/>
    <s v="Scale-up"/>
    <n v="2.7469999999999999"/>
    <n v="0.94799999999999995"/>
    <n v="0.98599999999999999"/>
    <n v="0.98899999999999999"/>
    <n v="0.97199999999999998"/>
    <d v="2025-06-16T22:42:37"/>
    <s v="PJR_JBOSS"/>
  </r>
  <r>
    <x v="733"/>
    <x v="1"/>
    <n v="96"/>
    <x v="1470"/>
    <x v="735"/>
    <s v=" "/>
    <s v=" "/>
    <n v="18"/>
    <n v="24"/>
    <n v="21"/>
    <s v="N/A"/>
    <n v="29"/>
    <n v="-9"/>
    <n v="0.185"/>
    <n v="0.255"/>
    <n v="0.25900000000000001"/>
    <n v="0.28299999999999997"/>
    <n v="0.18099999999999999"/>
    <n v="0.13900000000000001"/>
    <n v="1.5640000000000001"/>
    <n v="0.42"/>
    <n v="0.41099999999999998"/>
    <n v="1014.134"/>
    <s v="Catch-up"/>
    <n v="3.5339999999999998"/>
    <n v="0.97799999999999998"/>
    <n v="0.93300000000000005"/>
    <n v="0.436"/>
    <n v="0.97399999999999998"/>
    <d v="2025-06-16T22:42:41"/>
    <s v="PJR_JBOSS"/>
  </r>
  <r>
    <x v="734"/>
    <x v="0"/>
    <n v="1081"/>
    <x v="1471"/>
    <x v="736"/>
    <n v="799"/>
    <n v="799"/>
    <n v="411"/>
    <n v="388"/>
    <n v="67"/>
    <n v="732"/>
    <n v="597"/>
    <n v="135"/>
    <n v="0.46899999999999997"/>
    <n v="0.34"/>
    <n v="5.5E-2"/>
    <n v="0.56999999999999995"/>
    <n v="0.754"/>
    <n v="0.68799999999999994"/>
    <n v="0.75600000000000001"/>
    <n v="0.57999999999999996"/>
    <n v="0.93200000000000005"/>
    <n v="236.84200000000001"/>
    <s v="Scale-up"/>
    <n v="1.754"/>
    <n v="0.92800000000000005"/>
    <n v="0.97199999999999998"/>
    <n v="0.95799999999999996"/>
    <n v="0.93400000000000005"/>
    <d v="2025-06-16T22:43:01"/>
    <s v="PJR_JBOSS"/>
  </r>
  <r>
    <x v="734"/>
    <x v="1"/>
    <n v="97"/>
    <x v="1472"/>
    <x v="736"/>
    <s v=" "/>
    <s v=" "/>
    <n v="9"/>
    <n v="45"/>
    <n v="19"/>
    <s v="N/A"/>
    <n v="41"/>
    <n v="-5"/>
    <n v="0.13100000000000001"/>
    <n v="0.45600000000000002"/>
    <n v="0.154"/>
    <n v="0.42499999999999999"/>
    <s v="0.43299999999999994"/>
    <n v="0.42199999999999999"/>
    <n v="0.98199999999999998"/>
    <n v="0.223"/>
    <n v="0.73799999999999999"/>
    <n v="317.64699999999999"/>
    <s v="Scale-up"/>
    <n v="2.3530000000000002"/>
    <n v="0.877"/>
    <n v="0.93700000000000006"/>
    <n v="0.93899999999999995"/>
    <n v="0.97699999999999998"/>
    <d v="2025-06-16T22:43:06"/>
    <s v="PJR_JBOSS"/>
  </r>
  <r>
    <x v="735"/>
    <x v="0"/>
    <n v="4388"/>
    <x v="1473"/>
    <x v="737"/>
    <n v="200"/>
    <n v="200"/>
    <n v="92"/>
    <n v="108"/>
    <n v="44"/>
    <n v="156"/>
    <n v="116"/>
    <n v="40"/>
    <n v="3.6999999999999998E-2"/>
    <n v="3.2000000000000001E-2"/>
    <n v="1.4999999999999999E-2"/>
    <n v="6.4000000000000001E-2"/>
    <n v="5.3999999999999999E-2"/>
    <n v="4.9000000000000002E-2"/>
    <n v="1.1850000000000001"/>
    <n v="0.53600000000000003"/>
    <n v="0.78300000000000003"/>
    <n v="625"/>
    <s v="Catch-up"/>
    <n v="15.625"/>
    <n v="0.71899999999999997"/>
    <n v="0.78300000000000003"/>
    <n v="0.73799999999999999"/>
    <n v="0.38900000000000001"/>
    <d v="2025-06-16T22:43:24"/>
    <s v="PJR_JBOSS"/>
  </r>
  <r>
    <x v="735"/>
    <x v="1"/>
    <n v="98"/>
    <x v="1474"/>
    <x v="737"/>
    <s v=" "/>
    <s v=" "/>
    <n v="1"/>
    <n v="1"/>
    <n v="2"/>
    <s v="N/A"/>
    <n v="1"/>
    <n v="-1"/>
    <s v="NaN"/>
    <s v="NaN"/>
    <n v="0.01"/>
    <s v="NaN"/>
    <n v="0"/>
    <n v="-0.01"/>
    <s v="NaN"/>
    <s v="NaN"/>
    <s v="NaN"/>
    <s v="NaN"/>
    <s v="Catch-up"/>
    <s v="NaN"/>
    <s v="NaN"/>
    <s v="NaN"/>
    <n v="1"/>
    <s v="NaN"/>
    <d v="2025-06-16T22:43:24"/>
    <s v="PJR_JBOSS"/>
  </r>
  <r>
    <x v="736"/>
    <x v="0"/>
    <n v="1981"/>
    <x v="1475"/>
    <x v="738"/>
    <n v="355"/>
    <n v="355"/>
    <n v="165"/>
    <n v="190"/>
    <n v="42"/>
    <n v="313"/>
    <n v="294"/>
    <n v="19"/>
    <n v="7.9000000000000001E-2"/>
    <n v="0.114"/>
    <n v="2.3E-2"/>
    <n v="0.16"/>
    <n v="0.17"/>
    <n v="0.16500000000000001"/>
    <n v="0.94099999999999995"/>
    <n v="0.40899999999999997"/>
    <n v="0.88100000000000001"/>
    <n v="118.75"/>
    <s v="Scale-up"/>
    <n v="6.25"/>
    <n v="0.95399999999999996"/>
    <n v="0.85799999999999998"/>
    <n v="0.92700000000000005"/>
    <n v="0.97399999999999998"/>
    <d v="2025-06-16T22:43:43"/>
    <s v="PJR_JBOSS"/>
  </r>
  <r>
    <x v="736"/>
    <x v="1"/>
    <n v="98"/>
    <x v="1476"/>
    <x v="738"/>
    <s v=" "/>
    <s v=" "/>
    <n v="10"/>
    <n v="4"/>
    <n v="2"/>
    <s v="N/A"/>
    <n v="19"/>
    <n v="-8"/>
    <n v="9.8000000000000004E-2"/>
    <n v="4.2000000000000003E-2"/>
    <n v="2.1999999999999999E-2"/>
    <n v="0.16700000000000001"/>
    <s v="0.11800000000000002"/>
    <n v="0.104"/>
    <n v="1.415"/>
    <n v="0.7"/>
    <n v="0.84299999999999997"/>
    <n v="113.77200000000001"/>
    <s v="Catch-up"/>
    <n v="5.9880000000000004"/>
    <n v="0.85099999999999998"/>
    <n v="0.78600000000000003"/>
    <n v="1"/>
    <n v="0.91400000000000003"/>
    <d v="2025-06-16T22:43:47"/>
    <s v="PJR_JBOSS"/>
  </r>
  <r>
    <x v="737"/>
    <x v="0"/>
    <n v="3050"/>
    <x v="1477"/>
    <x v="739"/>
    <n v="218"/>
    <n v="218"/>
    <n v="148"/>
    <n v="70"/>
    <n v="51"/>
    <n v="167"/>
    <n v="133"/>
    <n v="34"/>
    <n v="5.1999999999999998E-2"/>
    <n v="2.1999999999999999E-2"/>
    <n v="1.7000000000000001E-2"/>
    <n v="5.8000000000000003E-2"/>
    <n v="5.7000000000000002E-2"/>
    <n v="5.2999999999999999E-2"/>
    <n v="1.018"/>
    <n v="0.70299999999999996"/>
    <n v="0.77"/>
    <n v="586.20699999999999"/>
    <s v="Catch-up"/>
    <n v="17.241"/>
    <n v="0.94599999999999995"/>
    <n v="0.96199999999999997"/>
    <n v="0.93600000000000005"/>
    <n v="0.96199999999999997"/>
    <d v="2025-06-16T22:44:07"/>
    <s v="PJR_JBOSS"/>
  </r>
  <r>
    <x v="737"/>
    <x v="1"/>
    <n v="92"/>
    <x v="1478"/>
    <x v="739"/>
    <s v=" "/>
    <s v=" "/>
    <n v="1"/>
    <n v="1"/>
    <n v="2"/>
    <s v="N/A"/>
    <n v="1"/>
    <n v="-1"/>
    <s v="NaN"/>
    <s v="NaN"/>
    <s v="NaN"/>
    <s v="NaN"/>
    <n v="0"/>
    <n v="-1.0999999999999999E-2"/>
    <s v="NaN"/>
    <s v="NaN"/>
    <s v="NaN"/>
    <s v="NaN"/>
    <s v="Catch-up"/>
    <s v="NaN"/>
    <s v="NaN"/>
    <s v="NaN"/>
    <s v="NaN"/>
    <s v="NaN"/>
    <d v="2025-06-16T22:44:07"/>
    <s v="PJR_JBOSS"/>
  </r>
  <r>
    <x v="738"/>
    <x v="0"/>
    <n v="4087"/>
    <x v="1479"/>
    <x v="740"/>
    <n v="529"/>
    <n v="529"/>
    <n v="437"/>
    <n v="92"/>
    <n v="118"/>
    <n v="411"/>
    <n v="400"/>
    <n v="11"/>
    <n v="0.159"/>
    <n v="3.1E-2"/>
    <n v="4.3999999999999997E-2"/>
    <n v="0.151"/>
    <n v="0.14599999999999999"/>
    <n v="0.14099999999999999"/>
    <n v="1.034"/>
    <n v="0.83699999999999997"/>
    <n v="0.76800000000000002"/>
    <n v="72.847999999999999"/>
    <s v="Catch-up"/>
    <n v="6.6230000000000002"/>
    <n v="0.97099999999999997"/>
    <n v="0.98199999999999998"/>
    <n v="0.97599999999999998"/>
    <n v="0.99"/>
    <d v="2025-06-16T22:44:26"/>
    <s v="PJR_JBOSS"/>
  </r>
  <r>
    <x v="738"/>
    <x v="1"/>
    <n v="20"/>
    <x v="1480"/>
    <x v="740"/>
    <s v=" "/>
    <s v=" "/>
    <n v="1"/>
    <n v="1"/>
    <n v="1"/>
    <s v="N/A"/>
    <n v="1"/>
    <n v="0"/>
    <s v="NaN"/>
    <s v="NaN"/>
    <s v="NaN"/>
    <s v="NaN"/>
    <n v="0"/>
    <n v="1.4999999999999999E-2"/>
    <s v="NaN"/>
    <s v="NaN"/>
    <s v="NaN"/>
    <s v="NaN"/>
    <s v="Catch-up"/>
    <s v="NaN"/>
    <s v="NaN"/>
    <s v="NaN"/>
    <s v="NaN"/>
    <s v="NaN"/>
    <d v="2025-06-16T22:44:26"/>
    <s v="PJR_JBOSS"/>
  </r>
  <r>
    <x v="739"/>
    <x v="0"/>
    <n v="3246"/>
    <x v="1481"/>
    <x v="741"/>
    <n v="121"/>
    <n v="121"/>
    <n v="70"/>
    <n v="51"/>
    <n v="9"/>
    <n v="112"/>
    <n v="92"/>
    <n v="20"/>
    <n v="3.5000000000000003E-2"/>
    <n v="2.1000000000000001E-2"/>
    <n v="2E-3"/>
    <n v="4.2999999999999997E-2"/>
    <n v="5.3999999999999999E-2"/>
    <n v="4.9000000000000002E-2"/>
    <n v="0.79600000000000004"/>
    <n v="0.625"/>
    <n v="0.96399999999999997"/>
    <n v="465.11599999999999"/>
    <s v="Scale-up"/>
    <n v="23.256"/>
    <n v="0.90100000000000002"/>
    <n v="0.91200000000000003"/>
    <n v="0.93400000000000005"/>
    <n v="0.89600000000000002"/>
    <d v="2025-06-16T22:44:45"/>
    <s v="PJR_JBOSS"/>
  </r>
  <r>
    <x v="739"/>
    <x v="1"/>
    <n v="9"/>
    <x v="1482"/>
    <x v="741"/>
    <s v=" "/>
    <s v=" "/>
    <n v="1"/>
    <n v="1"/>
    <n v="2"/>
    <s v="N/A"/>
    <n v="1"/>
    <n v="-1"/>
    <s v="NaN"/>
    <s v="NaN"/>
    <n v="0.125"/>
    <s v="NaN"/>
    <n v="0"/>
    <n v="-1.2E-2"/>
    <s v="NaN"/>
    <s v="NaN"/>
    <s v="NaN"/>
    <s v="NaN"/>
    <s v="Scale-up"/>
    <s v="NaN"/>
    <s v="NaN"/>
    <s v="NaN"/>
    <n v="1"/>
    <s v="NaN"/>
    <d v="2025-06-16T22:44:45"/>
    <s v="PJR_JBOSS"/>
  </r>
  <r>
    <x v="740"/>
    <x v="0"/>
    <n v="1829"/>
    <x v="1483"/>
    <x v="742"/>
    <n v="292"/>
    <n v="292"/>
    <n v="67"/>
    <n v="225"/>
    <n v="41"/>
    <n v="251"/>
    <n v="138"/>
    <n v="113"/>
    <n v="6.8000000000000005E-2"/>
    <n v="0.19400000000000001"/>
    <n v="2.7E-2"/>
    <n v="9.5000000000000001E-2"/>
    <n v="0.23499999999999999"/>
    <n v="0.20699999999999999"/>
    <n v="0.40400000000000003"/>
    <n v="0.26"/>
    <n v="0.89700000000000002"/>
    <n v="1189.4739999999999"/>
    <s v="Scale-up"/>
    <n v="10.526"/>
    <n v="0.86199999999999999"/>
    <n v="0.86599999999999999"/>
    <n v="0.91600000000000004"/>
    <n v="0.81399999999999995"/>
    <d v="2025-06-16T22:45:04"/>
    <s v="PJR_JBOSS"/>
  </r>
  <r>
    <x v="740"/>
    <x v="1"/>
    <n v="70"/>
    <x v="1484"/>
    <x v="742"/>
    <s v=" "/>
    <s v=" "/>
    <n v="1"/>
    <n v="7"/>
    <n v="4"/>
    <s v="N/A"/>
    <n v="9"/>
    <n v="-7"/>
    <s v="NaN"/>
    <n v="7.5999999999999998E-2"/>
    <n v="8.6999999999999994E-2"/>
    <n v="0.109"/>
    <n v="-1.09999999999999E-2"/>
    <n v="3.9E-2"/>
    <s v="NaN"/>
    <s v="NaN"/>
    <s v="NaN"/>
    <s v="NaN"/>
    <s v="Scale-up"/>
    <n v="9.1739999999999995"/>
    <s v="NaN"/>
    <n v="0.63300000000000001"/>
    <n v="0.91900000000000004"/>
    <n v="0.80300000000000005"/>
    <d v="2025-06-16T22:45:04"/>
    <s v="PJR_JBOSS"/>
  </r>
  <r>
    <x v="741"/>
    <x v="0"/>
    <n v="626"/>
    <x v="1485"/>
    <x v="617"/>
    <n v="88"/>
    <n v="88"/>
    <n v="56"/>
    <n v="32"/>
    <n v="1"/>
    <n v="87"/>
    <n v="60"/>
    <n v="27"/>
    <n v="0.12"/>
    <n v="0.19800000000000001"/>
    <n v="0"/>
    <n v="0.28699999999999998"/>
    <n v="0.318"/>
    <n v="0.20399999999999999"/>
    <n v="0.90300000000000002"/>
    <n v="0.377"/>
    <n v="1"/>
    <n v="94.076999999999998"/>
    <s v="Scale-up"/>
    <n v="3.484"/>
    <n v="0.754"/>
    <n v="0.84099999999999997"/>
    <n v="0"/>
    <n v="0.92600000000000005"/>
    <d v="2025-06-16T22:45:23"/>
    <s v="PJR_JBOSS"/>
  </r>
  <r>
    <x v="741"/>
    <x v="1"/>
    <n v="99"/>
    <x v="1486"/>
    <x v="617"/>
    <s v=" "/>
    <s v=" "/>
    <n v="10"/>
    <n v="11"/>
    <n v="1"/>
    <s v="N/A"/>
    <n v="28"/>
    <n v="-6"/>
    <n v="0.13200000000000001"/>
    <n v="0.111"/>
    <s v="NaN"/>
    <n v="0.28299999999999997"/>
    <n v="0.24299999999999999"/>
    <n v="0.24099999999999999"/>
    <s v="NaN"/>
    <s v="NaN"/>
    <s v="NaN"/>
    <s v="NaN"/>
    <s v="Scale-up"/>
    <n v="3.5339999999999998"/>
    <n v="0.97399999999999998"/>
    <n v="0.82699999999999996"/>
    <s v="NaN"/>
    <n v="0.93600000000000005"/>
    <d v="2025-06-16T22:45:23"/>
    <s v="PJR_JBOSS"/>
  </r>
  <r>
    <x v="742"/>
    <x v="0"/>
    <n v="340"/>
    <x v="1487"/>
    <x v="743"/>
    <n v="49"/>
    <n v="49"/>
    <n v="38"/>
    <n v="11"/>
    <n v="5"/>
    <n v="44"/>
    <n v="31"/>
    <n v="13"/>
    <n v="0.115"/>
    <n v="2.7E-2"/>
    <n v="1.4999999999999999E-2"/>
    <n v="8.5000000000000006E-2"/>
    <n v="0.127"/>
    <n v="0.12"/>
    <n v="0.66900000000000004"/>
    <n v="0.81"/>
    <n v="0.89400000000000002"/>
    <n v="152.941"/>
    <s v="Scale-up"/>
    <n v="11.765000000000001"/>
    <n v="0.88900000000000001"/>
    <n v="0.85199999999999998"/>
    <n v="0.79800000000000004"/>
    <n v="0.89500000000000002"/>
    <d v="2025-06-16T22:45:41"/>
    <s v="PJR_JBOSS"/>
  </r>
  <r>
    <x v="742"/>
    <x v="1"/>
    <n v="99"/>
    <x v="1488"/>
    <x v="743"/>
    <s v=" "/>
    <s v=" "/>
    <n v="3"/>
    <n v="2"/>
    <n v="1"/>
    <s v="N/A"/>
    <n v="3"/>
    <n v="1"/>
    <n v="1.7000000000000001E-2"/>
    <n v="1.2E-2"/>
    <s v="NaN"/>
    <n v="0.02"/>
    <n v="2.9000000000000001E-2"/>
    <n v="0.03"/>
    <s v="NaN"/>
    <s v="NaN"/>
    <s v="NaN"/>
    <s v="NaN"/>
    <s v="Scale-up"/>
    <n v="50"/>
    <n v="0.81299999999999994"/>
    <n v="1"/>
    <s v="NaN"/>
    <n v="0.75"/>
    <d v="2025-06-16T22:45:41"/>
    <s v="PJR_JBOSS"/>
  </r>
  <r>
    <x v="743"/>
    <x v="0"/>
    <n v="1239"/>
    <x v="1489"/>
    <x v="744"/>
    <n v="135"/>
    <n v="135"/>
    <n v="110"/>
    <n v="25"/>
    <n v="7"/>
    <n v="128"/>
    <n v="117"/>
    <n v="12"/>
    <n v="0.16500000000000001"/>
    <n v="2.8000000000000001E-2"/>
    <n v="5.0000000000000001E-3"/>
    <n v="0.16"/>
    <n v="0.188"/>
    <n v="0.16600000000000001"/>
    <n v="0.85099999999999998"/>
    <n v="0.85499999999999998"/>
    <n v="0.97399999999999998"/>
    <n v="75"/>
    <s v="Scale-up"/>
    <n v="6.25"/>
    <n v="0.65900000000000003"/>
    <n v="0.64"/>
    <n v="0.56399999999999995"/>
    <n v="0.624"/>
    <d v="2025-06-16T22:45:59"/>
    <s v="PJR_JBOSS"/>
  </r>
  <r>
    <x v="743"/>
    <x v="1"/>
    <n v="0"/>
    <x v="1490"/>
    <x v="744"/>
    <s v=" "/>
    <s v=" "/>
    <n v="1"/>
    <n v="1"/>
    <n v="1"/>
    <s v="N/A"/>
    <n v="1"/>
    <n v="0"/>
    <s v="NaN"/>
    <s v="NaN"/>
    <s v="NaN"/>
    <s v="NaN"/>
    <n v="0"/>
    <s v="NaN"/>
    <s v="NaN"/>
    <s v="NaN"/>
    <s v="NaN"/>
    <s v="NaN"/>
    <s v="Scale-up"/>
    <s v="NaN"/>
    <s v="NaN"/>
    <s v="NaN"/>
    <s v="NaN"/>
    <s v="NaN"/>
    <d v="2025-06-16T22:45:59"/>
    <s v="PJR_JBOSS"/>
  </r>
  <r>
    <x v="744"/>
    <x v="0"/>
    <n v="2561"/>
    <x v="1491"/>
    <x v="745"/>
    <n v="79"/>
    <n v="79"/>
    <n v="67"/>
    <n v="12"/>
    <n v="12"/>
    <n v="67"/>
    <n v="50"/>
    <n v="18"/>
    <n v="3.5999999999999997E-2"/>
    <n v="1.4E-2"/>
    <n v="2.5999999999999999E-2"/>
    <n v="5.3999999999999999E-2"/>
    <n v="2.4E-2"/>
    <n v="3.5000000000000003E-2"/>
    <n v="2.25"/>
    <n v="0.72"/>
    <n v="0.48"/>
    <n v="333.33300000000003"/>
    <s v="Catch-up"/>
    <n v="18.518999999999998"/>
    <n v="0.57199999999999995"/>
    <n v="0.93400000000000005"/>
    <n v="0.23100000000000001"/>
    <n v="0.90500000000000003"/>
    <d v="2025-06-16T22:46:16"/>
    <s v="PJR_JBOSS"/>
  </r>
  <r>
    <x v="744"/>
    <x v="1"/>
    <n v="0"/>
    <x v="1492"/>
    <x v="745"/>
    <s v=" "/>
    <s v=" "/>
    <n v="1"/>
    <n v="1"/>
    <n v="1"/>
    <s v="N/A"/>
    <n v="1"/>
    <n v="0"/>
    <s v="NaN"/>
    <s v="NaN"/>
    <s v="NaN"/>
    <s v="NaN"/>
    <n v="0"/>
    <s v="NaN"/>
    <s v="NaN"/>
    <s v="NaN"/>
    <s v="NaN"/>
    <s v="NaN"/>
    <s v="Catch-up"/>
    <s v="NaN"/>
    <s v="NaN"/>
    <s v="NaN"/>
    <s v="NaN"/>
    <s v="NaN"/>
    <d v="2025-06-16T22:46:16"/>
    <s v="PJR_JBOSS"/>
  </r>
  <r>
    <x v="745"/>
    <x v="0"/>
    <n v="1750"/>
    <x v="1493"/>
    <x v="746"/>
    <n v="38"/>
    <n v="38"/>
    <n v="27"/>
    <n v="11"/>
    <n v="2"/>
    <n v="36"/>
    <n v="32"/>
    <n v="4"/>
    <n v="2.5000000000000001E-2"/>
    <n v="4.0000000000000001E-3"/>
    <n v="1E-3"/>
    <n v="0.03"/>
    <n v="2.8000000000000001E-2"/>
    <n v="1.7999999999999999E-2"/>
    <n v="1.071"/>
    <n v="0.86199999999999999"/>
    <n v="0.96599999999999997"/>
    <n v="133.333"/>
    <s v="Catch-up"/>
    <n v="33.332999999999998"/>
    <n v="0.621"/>
    <n v="0.66900000000000004"/>
    <n v="1"/>
    <n v="0.69299999999999995"/>
    <d v="2025-06-16T22:46:36"/>
    <s v="PJR_JBOSS"/>
  </r>
  <r>
    <x v="745"/>
    <x v="1"/>
    <n v="0"/>
    <x v="1494"/>
    <x v="746"/>
    <s v=" "/>
    <s v=" "/>
    <n v="1"/>
    <n v="1"/>
    <n v="1"/>
    <s v="N/A"/>
    <n v="1"/>
    <n v="0"/>
    <s v="NaN"/>
    <s v="NaN"/>
    <s v="NaN"/>
    <s v="NaN"/>
    <n v="0"/>
    <s v="NaN"/>
    <s v="NaN"/>
    <s v="NaN"/>
    <s v="NaN"/>
    <s v="NaN"/>
    <s v="Catch-up"/>
    <s v="NaN"/>
    <s v="NaN"/>
    <s v="NaN"/>
    <s v="NaN"/>
    <s v="NaN"/>
    <d v="2025-06-16T22:46:36"/>
    <s v="PJR_JBOSS"/>
  </r>
  <r>
    <x v="746"/>
    <x v="0"/>
    <n v="1986"/>
    <x v="1495"/>
    <x v="11"/>
    <n v="58"/>
    <n v="58"/>
    <n v="36"/>
    <n v="22"/>
    <n v="14"/>
    <n v="44"/>
    <n v="31"/>
    <n v="13"/>
    <n v="1.2E-2"/>
    <n v="3.5000000000000003E-2"/>
    <n v="2.7E-2"/>
    <n v="1.0999999999999999E-2"/>
    <n v="0.02"/>
    <n v="1.2999999999999999E-2"/>
    <n v="0.55000000000000004"/>
    <n v="0.255"/>
    <n v="0.42599999999999999"/>
    <n v="1181.818"/>
    <s v="Scale-up"/>
    <n v="90.909000000000006"/>
    <n v="0.85399999999999998"/>
    <n v="0.95099999999999996"/>
    <n v="0.81599999999999995"/>
    <n v="0.85099999999999998"/>
    <d v="2025-06-16T22:46:58"/>
    <s v="PJR_JBOSS"/>
  </r>
  <r>
    <x v="746"/>
    <x v="1"/>
    <n v="70"/>
    <x v="1496"/>
    <x v="11"/>
    <s v=" "/>
    <s v=" "/>
    <n v="3"/>
    <n v="7"/>
    <n v="1"/>
    <s v="N/A"/>
    <n v="4"/>
    <n v="4"/>
    <n v="6.5000000000000002E-2"/>
    <n v="8.8999999999999996E-2"/>
    <s v="NaN"/>
    <n v="2"/>
    <n v="0.154"/>
    <n v="0.126"/>
    <s v="NaN"/>
    <s v="NaN"/>
    <s v="NaN"/>
    <s v="NaN"/>
    <s v="Scale-up"/>
    <n v="0.5"/>
    <n v="0.93700000000000006"/>
    <n v="0.85299999999999998"/>
    <s v="NaN"/>
    <n v="0.8"/>
    <d v="2025-06-16T22:46:58"/>
    <s v="PJR_JBOSS"/>
  </r>
  <r>
    <x v="747"/>
    <x v="0"/>
    <n v="2720"/>
    <x v="1497"/>
    <x v="747"/>
    <n v="41"/>
    <n v="41"/>
    <n v="32"/>
    <n v="9"/>
    <n v="1"/>
    <n v="40"/>
    <n v="29"/>
    <n v="11"/>
    <n v="1.4E-2"/>
    <n v="5.0000000000000001E-3"/>
    <n v="0"/>
    <n v="4.3999999999999997E-2"/>
    <n v="1.9E-2"/>
    <n v="1.7000000000000001E-2"/>
    <n v="2.3159999999999998"/>
    <n v="0.73699999999999999"/>
    <n v="1"/>
    <n v="250"/>
    <s v="Catch-up"/>
    <n v="22.727"/>
    <n v="0.70699999999999996"/>
    <n v="0.502"/>
    <n v="0"/>
    <n v="0.75800000000000001"/>
    <d v="2025-06-16T22:47:15"/>
    <s v="PJR_JBOSS"/>
  </r>
  <r>
    <x v="747"/>
    <x v="1"/>
    <n v="62"/>
    <x v="1498"/>
    <x v="747"/>
    <s v=" "/>
    <s v=" "/>
    <n v="2"/>
    <n v="1"/>
    <n v="1"/>
    <s v="N/A"/>
    <n v="1"/>
    <n v="1"/>
    <n v="1.6E-2"/>
    <s v="NaN"/>
    <s v="NaN"/>
    <s v="NaN"/>
    <n v="0"/>
    <n v="1.6E-2"/>
    <s v="NaN"/>
    <s v="NaN"/>
    <s v="NaN"/>
    <s v="NaN"/>
    <s v="Catch-up"/>
    <s v="NaN"/>
    <n v="1"/>
    <s v="NaN"/>
    <s v="NaN"/>
    <s v="NaN"/>
    <d v="2025-06-16T22:47:15"/>
    <s v="PJR_JBOSS"/>
  </r>
  <r>
    <x v="748"/>
    <x v="0"/>
    <n v="2344"/>
    <x v="1499"/>
    <x v="748"/>
    <n v="1514"/>
    <n v="1514"/>
    <n v="604"/>
    <n v="910"/>
    <n v="177"/>
    <n v="1337"/>
    <n v="1127"/>
    <n v="210"/>
    <n v="0.376"/>
    <n v="0.52700000000000002"/>
    <n v="0.10299999999999999"/>
    <n v="0.65100000000000002"/>
    <n v="0.8"/>
    <n v="0.77700000000000002"/>
    <n v="0.81399999999999995"/>
    <n v="0.41599999999999998"/>
    <n v="0.88600000000000001"/>
    <n v="322.58100000000002"/>
    <s v="Scale-up"/>
    <n v="1.536"/>
    <n v="0.94899999999999995"/>
    <n v="0.97699999999999998"/>
    <n v="0.94599999999999995"/>
    <n v="0.98"/>
    <d v="2025-06-16T22:47:35"/>
    <s v="PJR_JBOSS"/>
  </r>
  <r>
    <x v="748"/>
    <x v="1"/>
    <n v="36"/>
    <x v="1500"/>
    <x v="748"/>
    <s v=" "/>
    <s v=" "/>
    <n v="1"/>
    <n v="1"/>
    <n v="1"/>
    <s v="N/A"/>
    <n v="2"/>
    <n v="0"/>
    <s v="NaN"/>
    <s v="NaN"/>
    <s v="NaN"/>
    <s v="NaN"/>
    <n v="0"/>
    <s v="NaN"/>
    <s v="NaN"/>
    <s v="NaN"/>
    <s v="NaN"/>
    <s v="NaN"/>
    <s v="Scale-up"/>
    <s v="NaN"/>
    <s v="NaN"/>
    <s v="NaN"/>
    <s v="NaN"/>
    <s v="NaN"/>
    <d v="2025-06-16T22:47:35"/>
    <s v="PJR_JBOSS"/>
  </r>
  <r>
    <x v="749"/>
    <x v="0"/>
    <n v="1065"/>
    <x v="1501"/>
    <x v="749"/>
    <n v="446"/>
    <n v="446"/>
    <n v="146"/>
    <n v="300"/>
    <n v="27"/>
    <n v="419"/>
    <n v="316"/>
    <n v="103"/>
    <n v="0.19900000000000001"/>
    <n v="0.45"/>
    <n v="5.7000000000000002E-2"/>
    <n v="0.47399999999999998"/>
    <n v="0.59199999999999997"/>
    <n v="0.60199999999999998"/>
    <n v="0.80100000000000005"/>
    <n v="0.307"/>
    <n v="0.91200000000000003"/>
    <n v="217.3"/>
    <s v="Scale-up"/>
    <n v="2.11"/>
    <n v="0.94099999999999995"/>
    <n v="0.95499999999999996"/>
    <n v="0.98299999999999998"/>
    <n v="0.96099999999999997"/>
    <d v="2025-06-16T22:47:55"/>
    <s v="PJR_JBOSS"/>
  </r>
  <r>
    <x v="749"/>
    <x v="1"/>
    <n v="96"/>
    <x v="1502"/>
    <x v="749"/>
    <s v=" "/>
    <s v=" "/>
    <n v="19"/>
    <n v="69"/>
    <n v="8"/>
    <s v="N/A"/>
    <n v="61"/>
    <n v="18"/>
    <n v="0.17199999999999999"/>
    <n v="0.81899999999999995"/>
    <n v="0.105"/>
    <n v="0.68899999999999995"/>
    <s v="0.8859999999999999"/>
    <n v="0.87"/>
    <n v="0.77800000000000002"/>
    <n v="0.17399999999999999"/>
    <n v="0.89400000000000002"/>
    <n v="149.49199999999999"/>
    <s v="Scale-up"/>
    <n v="1.4510000000000001"/>
    <n v="0.85899999999999999"/>
    <n v="0.98799999999999999"/>
    <n v="0.95099999999999996"/>
    <n v="0.98299999999999998"/>
    <d v="2025-06-16T22:47:59"/>
    <s v="PJR_JBOSS"/>
  </r>
  <r>
    <x v="750"/>
    <x v="0"/>
    <n v="1614"/>
    <x v="1503"/>
    <x v="750"/>
    <n v="1548"/>
    <n v="1548"/>
    <n v="1063"/>
    <n v="485"/>
    <n v="131"/>
    <n v="1417"/>
    <n v="1022"/>
    <n v="395"/>
    <n v="0.73199999999999998"/>
    <n v="0.34399999999999997"/>
    <n v="0.10100000000000001"/>
    <n v="0.7"/>
    <n v="0.97499999999999998"/>
    <n v="0.98"/>
    <n v="0.71799999999999997"/>
    <n v="0.68"/>
    <n v="0.90600000000000003"/>
    <n v="564.28599999999994"/>
    <s v="Scale-up"/>
    <n v="1.429"/>
    <n v="0.98399999999999999"/>
    <n v="0.99299999999999999"/>
    <n v="0.98399999999999999"/>
    <n v="0.98899999999999999"/>
    <d v="2025-06-16T22:48:20"/>
    <s v="PJR_JBOSS"/>
  </r>
  <r>
    <x v="750"/>
    <x v="1"/>
    <n v="100"/>
    <x v="1504"/>
    <x v="750"/>
    <s v=" "/>
    <s v=" "/>
    <n v="65"/>
    <n v="42"/>
    <n v="5"/>
    <s v="N/A"/>
    <n v="86"/>
    <n v="15"/>
    <n v="0.69"/>
    <n v="0.438"/>
    <n v="8.4000000000000005E-2"/>
    <n v="0.89900000000000002"/>
    <s v="1.0439999999999998"/>
    <n v="1.0640000000000001"/>
    <n v="0.86099999999999999"/>
    <n v="0.61199999999999999"/>
    <n v="0.92600000000000005"/>
    <n v="439.37700000000001"/>
    <s v="Scale-up"/>
    <n v="1.1120000000000001"/>
    <n v="0.97799999999999998"/>
    <n v="0.97299999999999998"/>
    <n v="0.90800000000000003"/>
    <n v="0.96899999999999997"/>
    <d v="2025-06-16T22:48:24"/>
    <s v="PJR_JBOSS"/>
  </r>
  <r>
    <x v="751"/>
    <x v="0"/>
    <n v="499"/>
    <x v="1505"/>
    <x v="751"/>
    <n v="100"/>
    <n v="100"/>
    <n v="83"/>
    <n v="17"/>
    <n v="10"/>
    <n v="90"/>
    <n v="64"/>
    <n v="26"/>
    <n v="0.25"/>
    <n v="3.5000000000000003E-2"/>
    <n v="4.5999999999999999E-2"/>
    <n v="0.28299999999999997"/>
    <n v="0.23899999999999999"/>
    <n v="0.249"/>
    <n v="1.1839999999999999"/>
    <n v="0.877"/>
    <n v="0.83899999999999997"/>
    <n v="91.873000000000005"/>
    <s v="Catch-up"/>
    <n v="3.5339999999999998"/>
    <n v="0.95399999999999996"/>
    <n v="0.82099999999999995"/>
    <n v="0.84499999999999997"/>
    <n v="0.98799999999999999"/>
    <d v="2025-06-16T22:48:43"/>
    <s v="PJR_JBOSS"/>
  </r>
  <r>
    <x v="751"/>
    <x v="1"/>
    <n v="98"/>
    <x v="1506"/>
    <x v="751"/>
    <s v=" "/>
    <s v=" "/>
    <n v="26"/>
    <n v="4"/>
    <n v="7"/>
    <s v="N/A"/>
    <n v="30"/>
    <n v="-6"/>
    <n v="0.26700000000000002"/>
    <n v="4.2000000000000003E-2"/>
    <n v="7.5999999999999998E-2"/>
    <n v="0.34399999999999997"/>
    <s v="0.23299999999999998"/>
    <n v="0.26400000000000001"/>
    <n v="1.476"/>
    <n v="0.86399999999999999"/>
    <n v="0.754"/>
    <n v="75.581000000000003"/>
    <s v="Catch-up"/>
    <n v="2.907"/>
    <n v="0.95299999999999996"/>
    <n v="0.877"/>
    <n v="0.88500000000000001"/>
    <n v="0.97199999999999998"/>
    <d v="2025-06-16T22:48:47"/>
    <s v="PJR_JBOSS"/>
  </r>
  <r>
    <x v="752"/>
    <x v="0"/>
    <n v="885"/>
    <x v="1507"/>
    <x v="752"/>
    <n v="221"/>
    <n v="221"/>
    <n v="83"/>
    <n v="138"/>
    <n v="20"/>
    <n v="201"/>
    <n v="135"/>
    <n v="66"/>
    <n v="9.6000000000000002E-2"/>
    <n v="0.34100000000000003"/>
    <n v="0.13200000000000001"/>
    <n v="1.0669999999999999"/>
    <n v="0.30499999999999999"/>
    <n v="0.28899999999999998"/>
    <n v="3.4980000000000002"/>
    <n v="0.22"/>
    <n v="0.69799999999999995"/>
    <n v="61.856000000000002"/>
    <s v="Catch-up"/>
    <n v="0.93700000000000006"/>
    <n v="0.67"/>
    <n v="0.44800000000000001"/>
    <n v="0.93400000000000005"/>
    <n v="0.91700000000000004"/>
    <d v="2025-06-16T22:49:06"/>
    <s v="PJR_JBOSS"/>
  </r>
  <r>
    <x v="752"/>
    <x v="1"/>
    <n v="99"/>
    <x v="1508"/>
    <x v="752"/>
    <s v=" "/>
    <s v=" "/>
    <n v="33"/>
    <n v="90"/>
    <n v="16"/>
    <s v="N/A"/>
    <n v="94"/>
    <n v="12"/>
    <n v="0.379"/>
    <n v="0.85499999999999998"/>
    <n v="0.13"/>
    <n v="0.88"/>
    <n v="1.1040000000000001"/>
    <n v="1.052"/>
    <n v="0.79700000000000004"/>
    <n v="0.307"/>
    <n v="0.89500000000000002"/>
    <n v="75"/>
    <s v="Scale-up"/>
    <n v="1.1359999999999999"/>
    <n v="0.96399999999999997"/>
    <n v="0.85299999999999998"/>
    <n v="0.88200000000000001"/>
    <n v="0.83"/>
    <d v="2025-06-16T22:49:11"/>
    <s v="PJR_JBOSS"/>
  </r>
  <r>
    <x v="753"/>
    <x v="0"/>
    <n v="74"/>
    <x v="1509"/>
    <x v="753"/>
    <n v="86"/>
    <n v="86"/>
    <n v="45"/>
    <n v="41"/>
    <n v="5"/>
    <n v="81"/>
    <n v="75"/>
    <n v="6"/>
    <n v="0.63700000000000001"/>
    <n v="0.67300000000000004"/>
    <n v="0.09"/>
    <n v="1.2270000000000001"/>
    <n v="1.22"/>
    <n v="1.2150000000000001"/>
    <n v="1.006"/>
    <n v="0.48599999999999999"/>
    <n v="0.93100000000000005"/>
    <n v="4.8899999999999997"/>
    <s v="Plan-up"/>
    <n v="0.81499999999999995"/>
    <n v="0.93"/>
    <n v="0.92900000000000005"/>
    <n v="0.88400000000000001"/>
    <n v="0.96099999999999997"/>
    <d v="2025-06-16T22:49:29"/>
    <s v="PJR_JBOSS"/>
  </r>
  <r>
    <x v="753"/>
    <x v="1"/>
    <n v="74"/>
    <x v="1509"/>
    <x v="753"/>
    <s v=" "/>
    <s v=" "/>
    <n v="45"/>
    <n v="41"/>
    <n v="5"/>
    <s v="N/A"/>
    <n v="75"/>
    <n v="5"/>
    <n v="0.63800000000000001"/>
    <n v="0.67100000000000004"/>
    <n v="0.09"/>
    <n v="1.228"/>
    <n v="1.2190000000000001"/>
    <n v="1.21"/>
    <n v="1.0069999999999999"/>
    <n v="0.48699999999999999"/>
    <n v="0.93100000000000005"/>
    <n v="4.8860000000000001"/>
    <s v="Plan-up"/>
    <n v="0.81399999999999995"/>
    <n v="0.93100000000000005"/>
    <n v="0.92700000000000005"/>
    <n v="0.89200000000000002"/>
    <n v="0.95799999999999996"/>
    <d v="2025-06-16T22:49:34"/>
    <s v="PJR_JBOSS"/>
  </r>
  <r>
    <x v="754"/>
    <x v="0"/>
    <n v="1786"/>
    <x v="1510"/>
    <x v="754"/>
    <n v="51"/>
    <n v="51"/>
    <n v="25"/>
    <n v="26"/>
    <n v="11"/>
    <n v="40"/>
    <n v="40"/>
    <n v="0"/>
    <n v="4.7E-2"/>
    <n v="4.9000000000000002E-2"/>
    <n v="5.0000000000000001E-3"/>
    <n v="2.7E-2"/>
    <n v="9.0999999999999998E-2"/>
    <n v="3.1E-2"/>
    <n v="0.29699999999999999"/>
    <n v="0.49"/>
    <n v="0.94799999999999995"/>
    <n v="0"/>
    <s v="Start-up"/>
    <n v="37.036999999999999"/>
    <n v="0.90900000000000003"/>
    <n v="0.89100000000000001"/>
    <n v="0.70699999999999996"/>
    <n v="0.66700000000000004"/>
    <d v="2025-06-16T22:49:51"/>
    <s v="PJR_JBOSS"/>
  </r>
  <r>
    <x v="754"/>
    <x v="1"/>
    <n v="0"/>
    <x v="1511"/>
    <x v="754"/>
    <s v=" "/>
    <s v=" "/>
    <n v="1"/>
    <n v="1"/>
    <n v="2"/>
    <s v="N/A"/>
    <n v="1"/>
    <n v="-2"/>
    <s v="NaN"/>
    <s v="NaN"/>
    <s v="NaN"/>
    <s v="NaN"/>
    <n v="0"/>
    <s v="NaN"/>
    <s v="NaN"/>
    <s v="NaN"/>
    <s v="NaN"/>
    <s v="NaN"/>
    <s v="Start-up"/>
    <s v="NaN"/>
    <s v="NaN"/>
    <s v="NaN"/>
    <s v="NaN"/>
    <s v="NaN"/>
    <d v="2025-06-16T22:49:51"/>
    <s v="PJR_JBOSS"/>
  </r>
  <r>
    <x v="755"/>
    <x v="0"/>
    <n v="1447"/>
    <x v="1512"/>
    <x v="755"/>
    <n v="106"/>
    <n v="106"/>
    <n v="69"/>
    <n v="37"/>
    <n v="14"/>
    <n v="92"/>
    <n v="86"/>
    <n v="6"/>
    <n v="5.0999999999999997E-2"/>
    <n v="2.4E-2"/>
    <n v="7.0000000000000001E-3"/>
    <n v="6.0999999999999999E-2"/>
    <n v="6.8000000000000005E-2"/>
    <n v="6.7000000000000004E-2"/>
    <n v="0.89700000000000002"/>
    <n v="0.68"/>
    <n v="0.90700000000000003"/>
    <n v="98.361000000000004"/>
    <s v="Scale-up"/>
    <n v="16.393000000000001"/>
    <n v="0.95299999999999996"/>
    <n v="0.96899999999999997"/>
    <n v="0.83899999999999997"/>
    <n v="0.96899999999999997"/>
    <d v="2025-06-16T22:50:11"/>
    <s v="PJR_JBOSS"/>
  </r>
  <r>
    <x v="755"/>
    <x v="1"/>
    <n v="89"/>
    <x v="1513"/>
    <x v="755"/>
    <s v=" "/>
    <s v=" "/>
    <n v="3"/>
    <n v="1"/>
    <n v="1"/>
    <s v="N/A"/>
    <n v="3"/>
    <n v="0"/>
    <n v="2.3E-2"/>
    <s v="NaN"/>
    <s v="NaN"/>
    <n v="3.1E-2"/>
    <n v="0"/>
    <n v="3.5999999999999997E-2"/>
    <s v="NaN"/>
    <s v="NaN"/>
    <s v="NaN"/>
    <s v="NaN"/>
    <s v="Scale-up"/>
    <n v="32.258000000000003"/>
    <n v="0.95599999999999996"/>
    <s v="NaN"/>
    <s v="NaN"/>
    <n v="1"/>
    <d v="2025-06-16T22:50:11"/>
    <s v="PJR_JBOSS"/>
  </r>
  <r>
    <x v="756"/>
    <x v="0"/>
    <n v="800"/>
    <x v="1514"/>
    <x v="756"/>
    <n v="35"/>
    <n v="35"/>
    <n v="20"/>
    <n v="15"/>
    <n v="2"/>
    <n v="33"/>
    <n v="12"/>
    <n v="21"/>
    <n v="3.5000000000000003E-2"/>
    <n v="1.6E-2"/>
    <n v="2.5999999999999999E-2"/>
    <n v="9.8000000000000004E-2"/>
    <n v="2.5000000000000001E-2"/>
    <n v="4.1000000000000002E-2"/>
    <n v="3.92"/>
    <n v="0.68600000000000005"/>
    <n v="0.49"/>
    <n v="214.286"/>
    <s v="Catch-up"/>
    <n v="10.204000000000001"/>
    <n v="0.66100000000000003"/>
    <n v="0.61899999999999999"/>
    <n v="1"/>
    <n v="0.85499999999999998"/>
    <d v="2025-06-16T22:50:28"/>
    <s v="PJR_JBOSS"/>
  </r>
  <r>
    <x v="756"/>
    <x v="1"/>
    <n v="0"/>
    <x v="1515"/>
    <x v="756"/>
    <s v=" "/>
    <s v=" "/>
    <n v="1"/>
    <n v="1"/>
    <n v="1"/>
    <s v="N/A"/>
    <n v="1"/>
    <n v="0"/>
    <s v="NaN"/>
    <s v="NaN"/>
    <s v="NaN"/>
    <s v="NaN"/>
    <n v="0"/>
    <s v="NaN"/>
    <s v="NaN"/>
    <s v="NaN"/>
    <s v="NaN"/>
    <s v="NaN"/>
    <s v="Catch-up"/>
    <s v="NaN"/>
    <s v="NaN"/>
    <s v="NaN"/>
    <s v="NaN"/>
    <s v="NaN"/>
    <d v="2025-06-16T22:50:28"/>
    <s v="PJR_JBOSS"/>
  </r>
  <r>
    <x v="757"/>
    <x v="0"/>
    <n v="1546"/>
    <x v="1516"/>
    <x v="757"/>
    <n v="672"/>
    <n v="672"/>
    <n v="345"/>
    <n v="327"/>
    <n v="97"/>
    <n v="575"/>
    <n v="489"/>
    <n v="86"/>
    <n v="0.215"/>
    <n v="0.245"/>
    <n v="6.5000000000000002E-2"/>
    <n v="0.34100000000000003"/>
    <n v="0.39500000000000002"/>
    <n v="0.39600000000000002"/>
    <n v="0.86299999999999999"/>
    <n v="0.46700000000000003"/>
    <n v="0.85899999999999999"/>
    <n v="252.19900000000001"/>
    <s v="Scale-up"/>
    <n v="2.9329999999999998"/>
    <n v="0.92600000000000005"/>
    <n v="0.88600000000000001"/>
    <n v="0.96299999999999997"/>
    <n v="0.91"/>
    <d v="2025-06-16T22:50:48"/>
    <s v="PJR_JBOSS"/>
  </r>
  <r>
    <x v="757"/>
    <x v="1"/>
    <n v="99"/>
    <x v="1517"/>
    <x v="757"/>
    <s v=" "/>
    <s v=" "/>
    <n v="20"/>
    <n v="23"/>
    <n v="13"/>
    <s v="N/A"/>
    <n v="46"/>
    <n v="-15"/>
    <n v="0.17699999999999999"/>
    <n v="0.33100000000000002"/>
    <n v="0.22700000000000001"/>
    <n v="0.63"/>
    <n v="0.28100000000000003"/>
    <n v="0.27600000000000002"/>
    <n v="2.242"/>
    <n v="0.34799999999999998"/>
    <n v="0.55300000000000005"/>
    <n v="136.50800000000001"/>
    <s v="Catch-up"/>
    <n v="1.587"/>
    <n v="0.94299999999999995"/>
    <n v="0.89700000000000002"/>
    <n v="0.81399999999999995"/>
    <n v="0.98199999999999998"/>
    <d v="2025-06-16T22:50:52"/>
    <s v="PJR_JBOSS"/>
  </r>
  <r>
    <x v="758"/>
    <x v="0"/>
    <n v="575"/>
    <x v="1518"/>
    <x v="758"/>
    <n v="77"/>
    <n v="77"/>
    <n v="53"/>
    <n v="24"/>
    <n v="28"/>
    <n v="49"/>
    <n v="43"/>
    <n v="6"/>
    <n v="0.29799999999999999"/>
    <n v="4.1000000000000002E-2"/>
    <n v="8.5999999999999993E-2"/>
    <n v="0.121"/>
    <n v="0.253"/>
    <n v="9.8000000000000004E-2"/>
    <n v="0.47799999999999998"/>
    <n v="0.879"/>
    <n v="0.746"/>
    <n v="49.587000000000003"/>
    <s v="Scale-up"/>
    <n v="8.2639999999999993"/>
    <n v="0.97799999999999998"/>
    <n v="0.94499999999999995"/>
    <n v="0.27500000000000002"/>
    <n v="0.66300000000000003"/>
    <d v="2025-06-16T22:51:10"/>
    <s v="PJR_JBOSS"/>
  </r>
  <r>
    <x v="758"/>
    <x v="1"/>
    <n v="0"/>
    <x v="1519"/>
    <x v="758"/>
    <s v=" "/>
    <s v=" "/>
    <n v="1"/>
    <n v="1"/>
    <n v="1"/>
    <s v="N/A"/>
    <n v="1"/>
    <n v="0"/>
    <s v="NaN"/>
    <s v="NaN"/>
    <s v="NaN"/>
    <s v="NaN"/>
    <n v="0"/>
    <s v="NaN"/>
    <s v="NaN"/>
    <s v="NaN"/>
    <s v="NaN"/>
    <s v="NaN"/>
    <s v="Scale-up"/>
    <s v="NaN"/>
    <s v="NaN"/>
    <s v="NaN"/>
    <s v="NaN"/>
    <s v="NaN"/>
    <d v="2025-06-16T22:51:10"/>
    <s v="PJR_JBOSS"/>
  </r>
  <r>
    <x v="759"/>
    <x v="0"/>
    <n v="714"/>
    <x v="1520"/>
    <x v="759"/>
    <n v="201"/>
    <n v="201"/>
    <n v="144"/>
    <n v="57"/>
    <n v="8"/>
    <n v="193"/>
    <n v="167"/>
    <n v="26"/>
    <n v="0.21099999999999999"/>
    <n v="9.0999999999999998E-2"/>
    <n v="1.0999999999999999E-2"/>
    <n v="0.28100000000000003"/>
    <n v="0.29099999999999998"/>
    <n v="0.29399999999999998"/>
    <n v="0.96599999999999997"/>
    <n v="0.69899999999999995"/>
    <n v="0.96399999999999997"/>
    <n v="92.527000000000001"/>
    <s v="Scale-up"/>
    <n v="3.5590000000000002"/>
    <n v="0.94"/>
    <n v="0.71699999999999997"/>
    <n v="0.93400000000000005"/>
    <n v="0.86399999999999999"/>
    <d v="2025-06-16T22:51:29"/>
    <s v="PJR_JBOSS"/>
  </r>
  <r>
    <x v="759"/>
    <x v="1"/>
    <n v="98"/>
    <x v="1521"/>
    <x v="759"/>
    <s v=" "/>
    <s v=" "/>
    <n v="16"/>
    <n v="4"/>
    <n v="2"/>
    <s v="N/A"/>
    <n v="21"/>
    <n v="-2"/>
    <n v="0.13200000000000001"/>
    <n v="7.6999999999999999E-2"/>
    <n v="4.4999999999999998E-2"/>
    <n v="0.14599999999999999"/>
    <s v="0.16400000000000003"/>
    <n v="0.16300000000000001"/>
    <n v="0.89"/>
    <n v="0.63200000000000001"/>
    <n v="0.78500000000000003"/>
    <n v="178.08199999999999"/>
    <s v="Scale-up"/>
    <n v="6.8490000000000002"/>
    <n v="0.89300000000000002"/>
    <n v="0.89200000000000002"/>
    <n v="1"/>
    <n v="0.72099999999999997"/>
    <d v="2025-06-16T22:51:33"/>
    <s v="PJR_JBOSS"/>
  </r>
  <r>
    <x v="760"/>
    <x v="0"/>
    <n v="2092"/>
    <x v="1522"/>
    <x v="760"/>
    <n v="165"/>
    <n v="165"/>
    <n v="40"/>
    <n v="125"/>
    <n v="21"/>
    <n v="144"/>
    <n v="110"/>
    <n v="34"/>
    <n v="0.02"/>
    <n v="5.6000000000000001E-2"/>
    <n v="8.0000000000000002E-3"/>
    <n v="0.05"/>
    <n v="6.8000000000000005E-2"/>
    <n v="6.7000000000000004E-2"/>
    <n v="0.73499999999999999"/>
    <n v="0.26300000000000001"/>
    <n v="0.89500000000000002"/>
    <n v="680"/>
    <s v="Scale-up"/>
    <n v="20"/>
    <n v="0.96099999999999997"/>
    <n v="0.99199999999999999"/>
    <n v="0.92900000000000005"/>
    <n v="0.99"/>
    <d v="2025-06-16T22:51:52"/>
    <s v="PJR_JBOSS"/>
  </r>
  <r>
    <x v="760"/>
    <x v="1"/>
    <n v="98"/>
    <x v="1523"/>
    <x v="760"/>
    <s v=" "/>
    <s v=" "/>
    <n v="1"/>
    <n v="8"/>
    <n v="1"/>
    <s v="N/A"/>
    <n v="5"/>
    <n v="3"/>
    <s v="NaN"/>
    <n v="0.10199999999999999"/>
    <s v="NaN"/>
    <n v="2.8000000000000001E-2"/>
    <n v="0"/>
    <n v="0.10100000000000001"/>
    <s v="NaN"/>
    <s v="NaN"/>
    <s v="NaN"/>
    <s v="NaN"/>
    <s v="Scale-up"/>
    <n v="35.713999999999999"/>
    <s v="NaN"/>
    <n v="0.95099999999999996"/>
    <s v="NaN"/>
    <n v="0.59299999999999997"/>
    <d v="2025-06-16T22:51:52"/>
    <s v="PJR_JBOSS"/>
  </r>
  <r>
    <x v="761"/>
    <x v="0"/>
    <n v="998"/>
    <x v="1524"/>
    <x v="761"/>
    <n v="554"/>
    <n v="554"/>
    <n v="142"/>
    <n v="412"/>
    <n v="189"/>
    <n v="365"/>
    <n v="365"/>
    <n v="1"/>
    <n v="0.16"/>
    <n v="0.39200000000000002"/>
    <n v="0.154"/>
    <n v="0.317"/>
    <n v="0.39800000000000002"/>
    <n v="0.44800000000000001"/>
    <n v="0.79600000000000004"/>
    <n v="0.28999999999999998"/>
    <n v="0.72099999999999997"/>
    <n v="3.1549999999999998"/>
    <s v="Start-up"/>
    <n v="3.1549999999999998"/>
    <n v="0.98199999999999998"/>
    <n v="0.97299999999999998"/>
    <n v="0.49099999999999999"/>
    <n v="0.96699999999999997"/>
    <d v="2025-06-16T22:52:12"/>
    <s v="PJR_JBOSS"/>
  </r>
  <r>
    <x v="761"/>
    <x v="1"/>
    <n v="99"/>
    <x v="1525"/>
    <x v="761"/>
    <s v=" "/>
    <s v=" "/>
    <n v="5"/>
    <n v="34"/>
    <n v="145"/>
    <s v="N/A"/>
    <n v="103"/>
    <n v="-208"/>
    <n v="7.0000000000000007E-2"/>
    <n v="0.69899999999999995"/>
    <n v="1.248"/>
    <n v="1.002"/>
    <n v="-0.47899999999999998"/>
    <n v="-0.78500000000000003"/>
    <n v="-2.0920000000000001"/>
    <n v="9.0999999999999998E-2"/>
    <n v="-0.623"/>
    <n v="0.998"/>
    <s v="Start-up"/>
    <n v="0.998"/>
    <n v="0.82099999999999995"/>
    <n v="0.89700000000000002"/>
    <n v="0.223"/>
    <n v="0.18"/>
    <d v="2025-06-16T22:52:17"/>
    <s v="PJR_JBOSS"/>
  </r>
  <r>
    <x v="762"/>
    <x v="0"/>
    <n v="2820"/>
    <x v="1526"/>
    <x v="762"/>
    <n v="326"/>
    <n v="326"/>
    <n v="132"/>
    <n v="194"/>
    <n v="40"/>
    <n v="286"/>
    <n v="270"/>
    <n v="16"/>
    <n v="6.4000000000000001E-2"/>
    <n v="0.151"/>
    <n v="3.3000000000000002E-2"/>
    <n v="0.216"/>
    <n v="0.182"/>
    <n v="0.17100000000000001"/>
    <n v="1.1870000000000001"/>
    <n v="0.29799999999999999"/>
    <n v="0.84699999999999998"/>
    <n v="74.073999999999998"/>
    <s v="Catch-up"/>
    <n v="4.63"/>
    <n v="0.82"/>
    <n v="0.89600000000000002"/>
    <n v="0.94499999999999995"/>
    <n v="0.90500000000000003"/>
    <d v="2025-06-16T22:52:36"/>
    <s v="PJR_JBOSS"/>
  </r>
  <r>
    <x v="762"/>
    <x v="1"/>
    <n v="87"/>
    <x v="1527"/>
    <x v="762"/>
    <s v=" "/>
    <s v=" "/>
    <n v="1"/>
    <n v="1"/>
    <n v="1"/>
    <s v="N/A"/>
    <n v="1"/>
    <n v="-1"/>
    <s v="NaN"/>
    <s v="NaN"/>
    <s v="NaN"/>
    <s v="NaN"/>
    <n v="0"/>
    <n v="-1.0999999999999999E-2"/>
    <s v="NaN"/>
    <s v="NaN"/>
    <s v="NaN"/>
    <s v="NaN"/>
    <s v="Catch-up"/>
    <s v="NaN"/>
    <s v="NaN"/>
    <s v="NaN"/>
    <s v="NaN"/>
    <s v="NaN"/>
    <d v="2025-06-16T22:52:36"/>
    <s v="PJR_JBOSS"/>
  </r>
  <r>
    <x v="763"/>
    <x v="0"/>
    <n v="471"/>
    <x v="1528"/>
    <x v="763"/>
    <n v="114"/>
    <n v="114"/>
    <n v="104"/>
    <n v="10"/>
    <n v="14"/>
    <n v="100"/>
    <n v="64"/>
    <n v="36"/>
    <n v="0.313"/>
    <n v="2.5000000000000001E-2"/>
    <n v="6.9000000000000006E-2"/>
    <n v="0.222"/>
    <n v="0.26900000000000002"/>
    <n v="0.29399999999999998"/>
    <n v="0.82499999999999996"/>
    <n v="0.92600000000000005"/>
    <n v="0.79600000000000004"/>
    <n v="162.16200000000001"/>
    <s v="Scale-up"/>
    <n v="4.5049999999999999"/>
    <n v="0.89400000000000002"/>
    <n v="0.86899999999999999"/>
    <n v="0.94899999999999995"/>
    <n v="0.874"/>
    <d v="2025-06-16T22:52:55"/>
    <s v="PJR_JBOSS"/>
  </r>
  <r>
    <x v="763"/>
    <x v="1"/>
    <n v="97"/>
    <x v="1529"/>
    <x v="763"/>
    <s v=" "/>
    <s v=" "/>
    <n v="12"/>
    <n v="3"/>
    <n v="1"/>
    <s v="N/A"/>
    <n v="16"/>
    <n v="0"/>
    <n v="0.122"/>
    <n v="6.2E-2"/>
    <s v="NaN"/>
    <n v="0.17699999999999999"/>
    <n v="0.184"/>
    <n v="0.16500000000000001"/>
    <s v="NaN"/>
    <s v="NaN"/>
    <s v="NaN"/>
    <s v="NaN"/>
    <s v="Scale-up"/>
    <n v="5.65"/>
    <n v="0.91800000000000004"/>
    <n v="0.75"/>
    <s v="NaN"/>
    <n v="0.84899999999999998"/>
    <d v="2025-06-16T22:52:55"/>
    <s v="PJR_JBOSS"/>
  </r>
  <r>
    <x v="764"/>
    <x v="0"/>
    <n v="3300"/>
    <x v="1530"/>
    <x v="764"/>
    <n v="123"/>
    <n v="123"/>
    <n v="39"/>
    <n v="84"/>
    <n v="26"/>
    <n v="97"/>
    <n v="20"/>
    <n v="77"/>
    <n v="1.4999999999999999E-2"/>
    <n v="2.8000000000000001E-2"/>
    <n v="8.0000000000000002E-3"/>
    <n v="7.0000000000000001E-3"/>
    <n v="3.5000000000000003E-2"/>
    <n v="3.4000000000000002E-2"/>
    <n v="0.2"/>
    <n v="0.34899999999999998"/>
    <n v="0.81399999999999995"/>
    <n v="11000"/>
    <s v="Scale-up"/>
    <n v="142.857"/>
    <n v="0.90200000000000002"/>
    <n v="0.90700000000000003"/>
    <n v="0.93400000000000005"/>
    <n v="0.73799999999999999"/>
    <d v="2025-06-16T22:53:14"/>
    <s v="PJR_JBOSS"/>
  </r>
  <r>
    <x v="764"/>
    <x v="1"/>
    <n v="0"/>
    <x v="1531"/>
    <x v="764"/>
    <s v=" "/>
    <s v=" "/>
    <n v="1"/>
    <n v="1"/>
    <n v="1"/>
    <s v="N/A"/>
    <n v="1"/>
    <n v="-1"/>
    <s v="NaN"/>
    <s v="NaN"/>
    <s v="NaN"/>
    <s v="NaN"/>
    <n v="0"/>
    <s v="NaN"/>
    <s v="NaN"/>
    <s v="NaN"/>
    <s v="NaN"/>
    <s v="NaN"/>
    <s v="Scale-up"/>
    <s v="NaN"/>
    <s v="NaN"/>
    <s v="NaN"/>
    <s v="NaN"/>
    <s v="NaN"/>
    <d v="2025-06-16T22:53:14"/>
    <s v="PJR_JBOSS"/>
  </r>
  <r>
    <x v="765"/>
    <x v="0"/>
    <n v="413"/>
    <x v="1532"/>
    <x v="765"/>
    <n v="132"/>
    <n v="132"/>
    <n v="111"/>
    <n v="21"/>
    <n v="16"/>
    <n v="116"/>
    <n v="80"/>
    <n v="36"/>
    <n v="0.38600000000000001"/>
    <n v="7.6999999999999999E-2"/>
    <n v="0.06"/>
    <n v="0.378"/>
    <n v="0.40300000000000002"/>
    <n v="0.40600000000000003"/>
    <n v="0.93799999999999994"/>
    <n v="0.83399999999999996"/>
    <n v="0.87"/>
    <n v="95.238"/>
    <s v="Scale-up"/>
    <n v="2.6459999999999999"/>
    <n v="0.93799999999999994"/>
    <n v="0.98499999999999999"/>
    <n v="0.97899999999999998"/>
    <n v="0.96299999999999997"/>
    <d v="2025-06-16T22:53:33"/>
    <s v="PJR_JBOSS"/>
  </r>
  <r>
    <x v="765"/>
    <x v="1"/>
    <n v="99"/>
    <x v="1533"/>
    <x v="765"/>
    <s v=" "/>
    <s v=" "/>
    <n v="27"/>
    <n v="9"/>
    <n v="5"/>
    <s v="N/A"/>
    <n v="20"/>
    <n v="10"/>
    <n v="0.32200000000000001"/>
    <n v="7.5999999999999998E-2"/>
    <n v="0.05"/>
    <n v="0.222"/>
    <s v="0.34800000000000003"/>
    <n v="0.35"/>
    <n v="0.63800000000000001"/>
    <n v="0.80900000000000005"/>
    <n v="0.874"/>
    <n v="162.16200000000001"/>
    <s v="Scale-up"/>
    <n v="4.5049999999999999"/>
    <n v="0.93500000000000005"/>
    <n v="0.97199999999999998"/>
    <n v="0.94099999999999995"/>
    <n v="0.89800000000000002"/>
    <d v="2025-06-16T22:53:38"/>
    <s v="PJR_JBOSS"/>
  </r>
  <r>
    <x v="766"/>
    <x v="0"/>
    <n v="1427"/>
    <x v="1534"/>
    <x v="766"/>
    <n v="49"/>
    <n v="49"/>
    <n v="36"/>
    <n v="13"/>
    <n v="12"/>
    <n v="37"/>
    <n v="34"/>
    <n v="3"/>
    <n v="2.1000000000000001E-2"/>
    <n v="8.0000000000000002E-3"/>
    <n v="7.0000000000000001E-3"/>
    <n v="2.1000000000000001E-2"/>
    <n v="2.1999999999999999E-2"/>
    <n v="0.02"/>
    <n v="0.95499999999999996"/>
    <n v="0.72399999999999998"/>
    <n v="0.75900000000000001"/>
    <n v="142.857"/>
    <s v="Scale-up"/>
    <n v="47.619"/>
    <n v="0.97799999999999998"/>
    <n v="0.98299999999999998"/>
    <n v="0.42299999999999999"/>
    <n v="0.96299999999999997"/>
    <d v="2025-06-16T22:53:56"/>
    <s v="PJR_JBOSS"/>
  </r>
  <r>
    <x v="766"/>
    <x v="1"/>
    <n v="96"/>
    <x v="1535"/>
    <x v="766"/>
    <s v=" "/>
    <s v=" "/>
    <n v="3"/>
    <n v="1"/>
    <n v="1"/>
    <s v="N/A"/>
    <n v="1"/>
    <n v="2"/>
    <n v="0.02"/>
    <s v="NaN"/>
    <s v="NaN"/>
    <s v="NaN"/>
    <n v="0"/>
    <n v="2.5999999999999999E-2"/>
    <s v="NaN"/>
    <s v="NaN"/>
    <s v="NaN"/>
    <s v="NaN"/>
    <s v="Scale-up"/>
    <s v="NaN"/>
    <n v="0.96699999999999997"/>
    <s v="NaN"/>
    <s v="NaN"/>
    <s v="NaN"/>
    <d v="2025-06-16T22:53:56"/>
    <s v="PJR_JBOSS"/>
  </r>
  <r>
    <x v="767"/>
    <x v="0"/>
    <n v="524"/>
    <x v="1536"/>
    <x v="767"/>
    <n v="72"/>
    <n v="72"/>
    <n v="56"/>
    <n v="16"/>
    <n v="3"/>
    <n v="69"/>
    <n v="54"/>
    <n v="15"/>
    <n v="0.104"/>
    <n v="3.4000000000000002E-2"/>
    <n v="1.2999999999999999E-2"/>
    <n v="0.11899999999999999"/>
    <n v="0.125"/>
    <n v="0.128"/>
    <n v="0.95199999999999996"/>
    <n v="0.754"/>
    <n v="0.90600000000000003"/>
    <n v="126.05"/>
    <s v="Scale-up"/>
    <n v="8.4030000000000005"/>
    <n v="0.93"/>
    <n v="0.84399999999999997"/>
    <n v="0.75"/>
    <n v="0.94299999999999995"/>
    <d v="2025-06-16T22:54:15"/>
    <s v="PJR_JBOSS"/>
  </r>
  <r>
    <x v="767"/>
    <x v="1"/>
    <n v="65"/>
    <x v="1537"/>
    <x v="767"/>
    <s v=" "/>
    <s v=" "/>
    <n v="4"/>
    <n v="2"/>
    <n v="1"/>
    <s v="N/A"/>
    <n v="3"/>
    <n v="2"/>
    <n v="3.5000000000000003E-2"/>
    <n v="8.3000000000000004E-2"/>
    <s v="NaN"/>
    <n v="7.0999999999999994E-2"/>
    <s v="0.11800000000000001"/>
    <n v="6.4000000000000001E-2"/>
    <s v="NaN"/>
    <s v="NaN"/>
    <s v="NaN"/>
    <s v="NaN"/>
    <s v="Scale-up"/>
    <n v="14.085000000000001"/>
    <n v="0.88100000000000001"/>
    <n v="1"/>
    <s v="NaN"/>
    <n v="0.998"/>
    <d v="2025-06-16T22:54:15"/>
    <s v="PJR_JBOSS"/>
  </r>
  <r>
    <x v="768"/>
    <x v="0"/>
    <n v="1869"/>
    <x v="1538"/>
    <x v="768"/>
    <n v="139"/>
    <n v="139"/>
    <n v="106"/>
    <n v="33"/>
    <n v="6"/>
    <n v="133"/>
    <n v="64"/>
    <n v="69"/>
    <n v="0.187"/>
    <n v="5.1999999999999998E-2"/>
    <n v="2E-3"/>
    <n v="0.111"/>
    <n v="0.23699999999999999"/>
    <n v="0.11799999999999999"/>
    <n v="0.46800000000000003"/>
    <n v="0.78200000000000003"/>
    <n v="0.99199999999999999"/>
    <n v="621.62199999999996"/>
    <s v="Scale-up"/>
    <n v="9.0090000000000003"/>
    <n v="0.45900000000000002"/>
    <n v="0.47299999999999998"/>
    <n v="0.59199999999999997"/>
    <n v="0.28799999999999998"/>
    <d v="2025-06-16T22:54:33"/>
    <s v="PJR_JBOSS"/>
  </r>
  <r>
    <x v="768"/>
    <x v="1"/>
    <n v="0"/>
    <x v="1539"/>
    <x v="768"/>
    <s v=" "/>
    <s v=" "/>
    <n v="1"/>
    <n v="1"/>
    <n v="1"/>
    <s v="N/A"/>
    <n v="1"/>
    <n v="0"/>
    <s v="NaN"/>
    <s v="NaN"/>
    <s v="NaN"/>
    <s v="NaN"/>
    <n v="0"/>
    <s v="NaN"/>
    <s v="NaN"/>
    <s v="NaN"/>
    <s v="NaN"/>
    <s v="NaN"/>
    <s v="Scale-up"/>
    <s v="NaN"/>
    <s v="NaN"/>
    <s v="NaN"/>
    <s v="NaN"/>
    <s v="NaN"/>
    <d v="2025-06-16T22:54:33"/>
    <s v="PJR_JBOSS"/>
  </r>
  <r>
    <x v="769"/>
    <x v="0"/>
    <n v="932"/>
    <x v="1540"/>
    <x v="769"/>
    <n v="59"/>
    <n v="59"/>
    <n v="18"/>
    <n v="41"/>
    <n v="10"/>
    <n v="49"/>
    <n v="40"/>
    <n v="9"/>
    <n v="2.4E-2"/>
    <n v="0.05"/>
    <n v="8.9999999999999993E-3"/>
    <n v="4.2000000000000003E-2"/>
    <n v="6.5000000000000002E-2"/>
    <n v="5.8999999999999997E-2"/>
    <n v="0.64600000000000002"/>
    <n v="0.32400000000000001"/>
    <n v="0.878"/>
    <n v="214.286"/>
    <s v="Scale-up"/>
    <n v="23.81"/>
    <n v="0.98499999999999999"/>
    <n v="0.75600000000000001"/>
    <n v="0.96399999999999997"/>
    <n v="0.89900000000000002"/>
    <d v="2025-06-16T22:54:52"/>
    <s v="PJR_JBOSS"/>
  </r>
  <r>
    <x v="769"/>
    <x v="1"/>
    <n v="82"/>
    <x v="1541"/>
    <x v="769"/>
    <s v=" "/>
    <s v=" "/>
    <n v="1"/>
    <n v="2"/>
    <n v="1"/>
    <s v="N/A"/>
    <n v="1"/>
    <n v="-1"/>
    <s v="NaN"/>
    <n v="1.2E-2"/>
    <s v="NaN"/>
    <s v="NaN"/>
    <n v="0"/>
    <n v="6.0000000000000001E-3"/>
    <s v="NaN"/>
    <s v="NaN"/>
    <s v="NaN"/>
    <s v="NaN"/>
    <s v="Scale-up"/>
    <s v="NaN"/>
    <s v="NaN"/>
    <n v="1"/>
    <s v="NaN"/>
    <s v="NaN"/>
    <d v="2025-06-16T22:54:52"/>
    <s v="PJR_JBOSS"/>
  </r>
  <r>
    <x v="770"/>
    <x v="0"/>
    <n v="1090"/>
    <x v="1542"/>
    <x v="770"/>
    <n v="156"/>
    <n v="156"/>
    <n v="107"/>
    <n v="49"/>
    <n v="6"/>
    <n v="150"/>
    <n v="60"/>
    <n v="90"/>
    <n v="0.106"/>
    <n v="5.6000000000000001E-2"/>
    <n v="6.0000000000000001E-3"/>
    <n v="8.5000000000000006E-2"/>
    <n v="0.156"/>
    <n v="0.154"/>
    <n v="0.54500000000000004"/>
    <n v="0.65400000000000003"/>
    <n v="0.96299999999999997"/>
    <n v="1058.8240000000001"/>
    <s v="Scale-up"/>
    <n v="11.765000000000001"/>
    <n v="0.97099999999999997"/>
    <n v="0.95499999999999996"/>
    <n v="0.76600000000000001"/>
    <n v="0.95899999999999996"/>
    <d v="2025-06-16T22:55:10"/>
    <s v="PJR_JBOSS"/>
  </r>
  <r>
    <x v="770"/>
    <x v="1"/>
    <n v="89"/>
    <x v="1543"/>
    <x v="770"/>
    <s v=" "/>
    <s v=" "/>
    <n v="14"/>
    <n v="9"/>
    <n v="3"/>
    <s v="N/A"/>
    <n v="11"/>
    <n v="8"/>
    <n v="0.14099999999999999"/>
    <n v="9.2999999999999999E-2"/>
    <n v="0.25"/>
    <n v="0.11600000000000001"/>
    <n v="-1.6E-2"/>
    <n v="0.192"/>
    <n v="-7.25"/>
    <n v="0.60299999999999998"/>
    <n v="-6.8000000000000005E-2"/>
    <n v="775.86199999999997"/>
    <s v="Scale-up"/>
    <n v="8.6210000000000004"/>
    <n v="0.92800000000000005"/>
    <n v="0.96299999999999997"/>
    <n v="0.75"/>
    <n v="0.93"/>
    <d v="2025-06-16T22:55:15"/>
    <s v="PJR_JBOSS"/>
  </r>
  <r>
    <x v="771"/>
    <x v="0"/>
    <n v="1674"/>
    <x v="1544"/>
    <x v="771"/>
    <n v="92"/>
    <n v="92"/>
    <n v="69"/>
    <n v="23"/>
    <n v="19"/>
    <n v="73"/>
    <n v="65"/>
    <n v="8"/>
    <n v="7.5999999999999998E-2"/>
    <n v="1.6E-2"/>
    <n v="0.03"/>
    <n v="8.7999999999999995E-2"/>
    <n v="6.2E-2"/>
    <n v="6.4000000000000001E-2"/>
    <n v="1.419"/>
    <n v="0.82599999999999996"/>
    <n v="0.67400000000000004"/>
    <n v="90.909000000000006"/>
    <s v="Catch-up"/>
    <n v="11.364000000000001"/>
    <n v="0.73699999999999999"/>
    <n v="0.88600000000000001"/>
    <n v="0.54300000000000004"/>
    <n v="0.70199999999999996"/>
    <d v="2025-06-16T22:55:32"/>
    <s v="PJR_JBOSS"/>
  </r>
  <r>
    <x v="771"/>
    <x v="1"/>
    <n v="0"/>
    <x v="1545"/>
    <x v="771"/>
    <s v=" "/>
    <s v=" "/>
    <n v="1"/>
    <n v="1"/>
    <n v="1"/>
    <s v="N/A"/>
    <n v="1"/>
    <n v="0"/>
    <s v="NaN"/>
    <s v="NaN"/>
    <s v="NaN"/>
    <s v="NaN"/>
    <n v="0"/>
    <s v="NaN"/>
    <s v="NaN"/>
    <s v="NaN"/>
    <s v="NaN"/>
    <s v="NaN"/>
    <s v="Catch-up"/>
    <s v="NaN"/>
    <s v="NaN"/>
    <s v="NaN"/>
    <s v="NaN"/>
    <s v="NaN"/>
    <d v="2025-06-16T22:55:32"/>
    <s v="PJR_JBOSS"/>
  </r>
  <r>
    <x v="772"/>
    <x v="0"/>
    <n v="2411"/>
    <x v="1546"/>
    <x v="772"/>
    <n v="340"/>
    <n v="340"/>
    <n v="327"/>
    <n v="13"/>
    <n v="14"/>
    <n v="326"/>
    <n v="241"/>
    <n v="85"/>
    <n v="0.16200000000000001"/>
    <n v="7.0000000000000001E-3"/>
    <n v="1.2999999999999999E-2"/>
    <n v="0.14299999999999999"/>
    <n v="0.156"/>
    <n v="0.16"/>
    <n v="0.91700000000000004"/>
    <n v="0.95899999999999996"/>
    <n v="0.92300000000000004"/>
    <n v="594.40599999999995"/>
    <s v="Scale-up"/>
    <n v="6.9930000000000003"/>
    <n v="0.97799999999999998"/>
    <n v="0.875"/>
    <n v="0.90800000000000003"/>
    <n v="0.95099999999999996"/>
    <d v="2025-06-16T22:55:49"/>
    <s v="PJR_JBOSS"/>
  </r>
  <r>
    <x v="772"/>
    <x v="1"/>
    <n v="89"/>
    <x v="1547"/>
    <x v="772"/>
    <s v=" "/>
    <s v=" "/>
    <n v="13"/>
    <n v="2"/>
    <n v="1"/>
    <s v="N/A"/>
    <n v="1"/>
    <n v="14"/>
    <n v="0.14499999999999999"/>
    <n v="2.7E-2"/>
    <s v="NaN"/>
    <s v="NaN"/>
    <n v="0.17199999999999999"/>
    <n v="0.17"/>
    <s v="NaN"/>
    <s v="NaN"/>
    <s v="NaN"/>
    <s v="NaN"/>
    <s v="Scale-up"/>
    <s v="NaN"/>
    <n v="0.95099999999999996"/>
    <n v="1"/>
    <s v="NaN"/>
    <s v="NaN"/>
    <d v="2025-06-16T22:55:49"/>
    <s v="PJR_JBOSS"/>
  </r>
  <r>
    <x v="773"/>
    <x v="0"/>
    <n v="814"/>
    <x v="1548"/>
    <x v="773"/>
    <n v="91"/>
    <n v="91"/>
    <n v="41"/>
    <n v="50"/>
    <n v="5"/>
    <n v="86"/>
    <n v="66"/>
    <n v="21"/>
    <n v="4.7E-2"/>
    <n v="6.2E-2"/>
    <n v="7.0000000000000001E-3"/>
    <n v="8.1000000000000003E-2"/>
    <n v="0.10199999999999999"/>
    <n v="0.1"/>
    <n v="0.79400000000000004"/>
    <n v="0.43099999999999999"/>
    <n v="0.93600000000000005"/>
    <n v="259.25900000000001"/>
    <s v="Scale-up"/>
    <n v="12.346"/>
    <n v="0.94299999999999995"/>
    <n v="0.97199999999999998"/>
    <n v="0.90700000000000003"/>
    <n v="0.96399999999999997"/>
    <d v="2025-06-16T22:56:08"/>
    <s v="PJR_JBOSS"/>
  </r>
  <r>
    <x v="773"/>
    <x v="1"/>
    <n v="99"/>
    <x v="1549"/>
    <x v="773"/>
    <s v=" "/>
    <s v=" "/>
    <n v="2"/>
    <n v="7"/>
    <n v="1"/>
    <s v="N/A"/>
    <n v="5"/>
    <n v="2"/>
    <n v="0.01"/>
    <n v="0.13700000000000001"/>
    <s v="NaN"/>
    <n v="4.9000000000000002E-2"/>
    <s v="0.14700000000000002"/>
    <n v="7.5999999999999998E-2"/>
    <s v="NaN"/>
    <s v="NaN"/>
    <s v="NaN"/>
    <s v="NaN"/>
    <s v="Scale-up"/>
    <n v="20.408000000000001"/>
    <n v="1"/>
    <n v="0.78500000000000003"/>
    <s v="NaN"/>
    <n v="0.65100000000000002"/>
    <d v="2025-06-16T22:56:08"/>
    <s v="PJR_JBOSS"/>
  </r>
  <r>
    <x v="774"/>
    <x v="0"/>
    <n v="1117"/>
    <x v="1550"/>
    <x v="774"/>
    <n v="44"/>
    <n v="44"/>
    <n v="40"/>
    <n v="4"/>
    <n v="3"/>
    <n v="41"/>
    <n v="28"/>
    <n v="13"/>
    <n v="4.4999999999999998E-2"/>
    <n v="1.7000000000000001E-2"/>
    <n v="5.0000000000000001E-3"/>
    <n v="3.3000000000000002E-2"/>
    <n v="5.7000000000000002E-2"/>
    <n v="4.7E-2"/>
    <n v="0.57899999999999996"/>
    <n v="0.72599999999999998"/>
    <n v="0.91900000000000004"/>
    <n v="393.93900000000002"/>
    <s v="Scale-up"/>
    <n v="30.303000000000001"/>
    <n v="0.89"/>
    <n v="0.60699999999999998"/>
    <n v="0.78400000000000003"/>
    <n v="0.75"/>
    <d v="2025-06-16T22:56:25"/>
    <s v="PJR_JBOSS"/>
  </r>
  <r>
    <x v="774"/>
    <x v="1"/>
    <n v="0"/>
    <x v="1551"/>
    <x v="774"/>
    <s v=" "/>
    <s v=" "/>
    <n v="1"/>
    <n v="1"/>
    <n v="1"/>
    <s v="N/A"/>
    <n v="1"/>
    <n v="0"/>
    <s v="NaN"/>
    <s v="NaN"/>
    <s v="NaN"/>
    <s v="NaN"/>
    <n v="0"/>
    <s v="NaN"/>
    <s v="NaN"/>
    <s v="NaN"/>
    <s v="NaN"/>
    <s v="NaN"/>
    <s v="Scale-up"/>
    <s v="NaN"/>
    <s v="NaN"/>
    <s v="NaN"/>
    <s v="NaN"/>
    <s v="NaN"/>
    <d v="2025-06-16T22:56:25"/>
    <s v="PJR_JBOSS"/>
  </r>
  <r>
    <x v="775"/>
    <x v="0"/>
    <n v="360"/>
    <x v="1552"/>
    <x v="775"/>
    <n v="113"/>
    <n v="113"/>
    <n v="30"/>
    <n v="83"/>
    <n v="26"/>
    <n v="87"/>
    <n v="87"/>
    <n v="0"/>
    <n v="0.13600000000000001"/>
    <n v="0.216"/>
    <n v="5.1999999999999998E-2"/>
    <n v="0.221"/>
    <n v="0.3"/>
    <n v="0.252"/>
    <n v="0.73699999999999999"/>
    <n v="0.38600000000000001"/>
    <n v="0.85199999999999998"/>
    <n v="0"/>
    <s v="Start-up"/>
    <n v="4.5250000000000004"/>
    <n v="0.88500000000000001"/>
    <n v="0.95599999999999996"/>
    <n v="0.77100000000000002"/>
    <n v="0.97399999999999998"/>
    <d v="2025-06-16T22:56:44"/>
    <s v="PJR_JBOSS"/>
  </r>
  <r>
    <x v="775"/>
    <x v="1"/>
    <n v="97"/>
    <x v="1553"/>
    <x v="775"/>
    <s v=" "/>
    <s v=" "/>
    <n v="16"/>
    <n v="18"/>
    <n v="17"/>
    <s v="N/A"/>
    <n v="32"/>
    <n v="-14"/>
    <n v="0.17"/>
    <n v="0.14299999999999999"/>
    <n v="0.128"/>
    <n v="0.39900000000000002"/>
    <n v="0.185"/>
    <n v="0.193"/>
    <n v="2.157"/>
    <n v="0.54300000000000004"/>
    <n v="0.59099999999999997"/>
    <n v="0"/>
    <s v="Plan-up"/>
    <n v="2.5059999999999998"/>
    <n v="0.94299999999999995"/>
    <n v="0.90500000000000003"/>
    <n v="0.36799999999999999"/>
    <n v="0.95799999999999996"/>
    <d v="2025-06-16T22:56:49"/>
    <s v="PJR_JBOSS"/>
  </r>
  <r>
    <x v="776"/>
    <x v="0"/>
    <n v="1498"/>
    <x v="1554"/>
    <x v="776"/>
    <n v="407"/>
    <n v="407"/>
    <n v="153"/>
    <n v="254"/>
    <n v="70"/>
    <n v="337"/>
    <n v="208"/>
    <n v="129"/>
    <n v="0.14399999999999999"/>
    <n v="0.219"/>
    <n v="6.8000000000000005E-2"/>
    <n v="0.23699999999999999"/>
    <n v="0.29499999999999998"/>
    <n v="0.26300000000000001"/>
    <n v="0.80300000000000005"/>
    <n v="0.39700000000000002"/>
    <n v="0.81299999999999994"/>
    <n v="544.30399999999997"/>
    <s v="Scale-up"/>
    <n v="4.2190000000000003"/>
    <n v="0.86099999999999999"/>
    <n v="0.96199999999999997"/>
    <n v="0.94"/>
    <n v="0.79700000000000004"/>
    <d v="2025-06-16T22:57:07"/>
    <s v="PJR_JBOSS"/>
  </r>
  <r>
    <x v="776"/>
    <x v="1"/>
    <n v="80"/>
    <x v="1555"/>
    <x v="776"/>
    <s v=" "/>
    <s v=" "/>
    <n v="1"/>
    <n v="8"/>
    <n v="3"/>
    <s v="N/A"/>
    <n v="1"/>
    <n v="5"/>
    <s v="NaN"/>
    <n v="9.7000000000000003E-2"/>
    <n v="0.13600000000000001"/>
    <s v="NaN"/>
    <n v="-3.9E-2"/>
    <n v="6.2E-2"/>
    <s v="NaN"/>
    <s v="NaN"/>
    <s v="NaN"/>
    <s v="NaN"/>
    <s v="Scale-up"/>
    <s v="NaN"/>
    <s v="NaN"/>
    <n v="0.90800000000000003"/>
    <n v="0.75"/>
    <s v="NaN"/>
    <d v="2025-06-16T22:57:08"/>
    <s v="PJR_JBOSS"/>
  </r>
  <r>
    <x v="777"/>
    <x v="0"/>
    <n v="1633"/>
    <x v="1556"/>
    <x v="777"/>
    <n v="258"/>
    <n v="258"/>
    <n v="112"/>
    <n v="146"/>
    <n v="14"/>
    <n v="244"/>
    <n v="223"/>
    <n v="21"/>
    <n v="6.3E-2"/>
    <n v="0.09"/>
    <n v="8.9999999999999993E-3"/>
    <n v="0.13100000000000001"/>
    <n v="0.14399999999999999"/>
    <n v="0.14199999999999999"/>
    <n v="0.91"/>
    <n v="0.41199999999999998"/>
    <n v="0.94099999999999995"/>
    <n v="160.30500000000001"/>
    <s v="Scale-up"/>
    <n v="7.6340000000000003"/>
    <n v="0.96299999999999997"/>
    <n v="0.94099999999999995"/>
    <n v="0.95699999999999996"/>
    <n v="0.93300000000000005"/>
    <d v="2025-06-16T22:57:26"/>
    <s v="PJR_JBOSS"/>
  </r>
  <r>
    <x v="777"/>
    <x v="1"/>
    <n v="85"/>
    <x v="1557"/>
    <x v="777"/>
    <s v=" "/>
    <s v=" "/>
    <n v="4"/>
    <n v="5"/>
    <n v="1"/>
    <s v="N/A"/>
    <n v="8"/>
    <n v="-1"/>
    <n v="3.7999999999999999E-2"/>
    <n v="4.8000000000000001E-2"/>
    <s v="NaN"/>
    <n v="0.48099999999999998"/>
    <n v="8.5999999999999993E-2"/>
    <n v="7.5999999999999998E-2"/>
    <s v="NaN"/>
    <s v="NaN"/>
    <s v="NaN"/>
    <s v="NaN"/>
    <s v="Scale-up"/>
    <n v="2.0790000000000002"/>
    <n v="0.89800000000000002"/>
    <n v="0.88200000000000001"/>
    <s v="NaN"/>
    <n v="0.85899999999999999"/>
    <d v="2025-06-16T22:57:26"/>
    <s v="PJR_JBOSS"/>
  </r>
  <r>
    <x v="778"/>
    <x v="0"/>
    <n v="307"/>
    <x v="1558"/>
    <x v="778"/>
    <n v="52"/>
    <n v="52"/>
    <n v="51"/>
    <n v="1"/>
    <n v="0"/>
    <n v="52"/>
    <n v="30"/>
    <n v="22"/>
    <n v="0.11899999999999999"/>
    <n v="0"/>
    <n v="0"/>
    <n v="7.1999999999999995E-2"/>
    <n v="0.11899999999999999"/>
    <n v="0.121"/>
    <n v="0.60499999999999998"/>
    <n v="1"/>
    <n v="1"/>
    <n v="305.55599999999998"/>
    <s v="Scale-up"/>
    <n v="13.888999999999999"/>
    <n v="0.82199999999999995"/>
    <n v="0"/>
    <n v="0"/>
    <n v="0.80400000000000005"/>
    <d v="2025-06-16T22:57:44"/>
    <s v="PJR_JBOSS"/>
  </r>
  <r>
    <x v="778"/>
    <x v="1"/>
    <n v="89"/>
    <x v="1559"/>
    <x v="778"/>
    <s v=" "/>
    <s v=" "/>
    <n v="35"/>
    <n v="1"/>
    <n v="1"/>
    <s v="N/A"/>
    <n v="21"/>
    <n v="14"/>
    <n v="0.36699999999999999"/>
    <s v="NaN"/>
    <n v="0"/>
    <n v="0.255"/>
    <n v="0.36699999999999999"/>
    <n v="0.378"/>
    <s v="NaN"/>
    <s v="NaN"/>
    <s v="NaN"/>
    <s v="NaN"/>
    <s v="Scale-up"/>
    <n v="3.9220000000000002"/>
    <n v="0.96899999999999997"/>
    <s v="NaN"/>
    <n v="0"/>
    <n v="0.92700000000000005"/>
    <d v="2025-06-16T22:57:44"/>
    <s v="PJR_JBOSS"/>
  </r>
  <r>
    <x v="779"/>
    <x v="0"/>
    <n v="2165"/>
    <x v="1560"/>
    <x v="779"/>
    <n v="266"/>
    <n v="266"/>
    <n v="109"/>
    <n v="157"/>
    <n v="59"/>
    <n v="207"/>
    <n v="204"/>
    <n v="3"/>
    <n v="0.104"/>
    <n v="9.0999999999999998E-2"/>
    <n v="4.2999999999999997E-2"/>
    <n v="0.13500000000000001"/>
    <n v="0.152"/>
    <n v="0.151"/>
    <n v="0.88800000000000001"/>
    <n v="0.53300000000000003"/>
    <n v="0.77900000000000003"/>
    <n v="22.222000000000001"/>
    <s v="Start-up"/>
    <n v="7.407"/>
    <n v="0.64900000000000002"/>
    <n v="0.56999999999999995"/>
    <n v="0.91200000000000003"/>
    <n v="0.68600000000000005"/>
    <d v="2025-06-16T22:58:03"/>
    <s v="PJR_JBOSS"/>
  </r>
  <r>
    <x v="779"/>
    <x v="1"/>
    <n v="0"/>
    <x v="1561"/>
    <x v="779"/>
    <s v=" "/>
    <s v=" "/>
    <n v="1"/>
    <n v="1"/>
    <n v="1"/>
    <s v="N/A"/>
    <n v="1"/>
    <n v="0"/>
    <s v="NaN"/>
    <s v="NaN"/>
    <s v="NaN"/>
    <s v="NaN"/>
    <n v="0"/>
    <s v="NaN"/>
    <s v="NaN"/>
    <s v="NaN"/>
    <s v="NaN"/>
    <s v="NaN"/>
    <s v="Start-up"/>
    <s v="NaN"/>
    <s v="NaN"/>
    <s v="NaN"/>
    <s v="NaN"/>
    <s v="NaN"/>
    <d v="2025-06-16T22:58:03"/>
    <s v="PJR_JBOSS"/>
  </r>
  <r>
    <x v="780"/>
    <x v="0"/>
    <n v="3109"/>
    <x v="1562"/>
    <x v="780"/>
    <n v="183"/>
    <n v="183"/>
    <n v="117"/>
    <n v="66"/>
    <n v="9"/>
    <n v="174"/>
    <n v="140"/>
    <n v="34"/>
    <n v="8.7999999999999995E-2"/>
    <n v="3.3000000000000002E-2"/>
    <n v="4.0000000000000001E-3"/>
    <n v="0.14599999999999999"/>
    <n v="0.11700000000000001"/>
    <n v="0.106"/>
    <n v="1.248"/>
    <n v="0.72699999999999998"/>
    <n v="0.96699999999999997"/>
    <n v="232.87700000000001"/>
    <s v="Catch-up"/>
    <n v="6.8490000000000002"/>
    <n v="0.88800000000000001"/>
    <n v="0.71099999999999997"/>
    <n v="0.79400000000000004"/>
    <n v="0.96399999999999997"/>
    <d v="2025-06-16T22:58:20"/>
    <s v="PJR_JBOSS"/>
  </r>
  <r>
    <x v="780"/>
    <x v="1"/>
    <n v="0"/>
    <x v="1563"/>
    <x v="780"/>
    <s v=" "/>
    <s v=" "/>
    <n v="1"/>
    <n v="1"/>
    <n v="1"/>
    <s v="N/A"/>
    <n v="1"/>
    <n v="0"/>
    <s v="NaN"/>
    <s v="NaN"/>
    <s v="NaN"/>
    <s v="NaN"/>
    <n v="0"/>
    <s v="NaN"/>
    <s v="NaN"/>
    <s v="NaN"/>
    <s v="NaN"/>
    <s v="NaN"/>
    <s v="Catch-up"/>
    <s v="NaN"/>
    <s v="NaN"/>
    <s v="NaN"/>
    <s v="NaN"/>
    <s v="NaN"/>
    <d v="2025-06-16T22:58:20"/>
    <s v="PJR_JBOSS"/>
  </r>
  <r>
    <x v="781"/>
    <x v="0"/>
    <n v="268"/>
    <x v="1564"/>
    <x v="781"/>
    <n v="344"/>
    <n v="344"/>
    <n v="279"/>
    <n v="65"/>
    <n v="36"/>
    <n v="308"/>
    <n v="221"/>
    <n v="87"/>
    <n v="1.3029999999999999"/>
    <n v="0.40400000000000003"/>
    <n v="0.26300000000000001"/>
    <n v="1.1299999999999999"/>
    <n v="1.444"/>
    <n v="1.462"/>
    <n v="0.78300000000000003"/>
    <n v="0.76300000000000001"/>
    <n v="0.84599999999999997"/>
    <n v="76.991"/>
    <s v="Scale-up"/>
    <n v="0.88500000000000001"/>
    <n v="0.96699999999999997"/>
    <n v="0.93500000000000005"/>
    <n v="0.92200000000000004"/>
    <n v="0.96"/>
    <d v="2025-06-16T22:58:40"/>
    <s v="PJR_JBOSS"/>
  </r>
  <r>
    <x v="781"/>
    <x v="1"/>
    <n v="97"/>
    <x v="1565"/>
    <x v="781"/>
    <s v=" "/>
    <s v=" "/>
    <n v="83"/>
    <n v="14"/>
    <n v="7"/>
    <s v="N/A"/>
    <n v="74"/>
    <n v="17"/>
    <n v="1.1719999999999999"/>
    <n v="0.20599999999999999"/>
    <n v="0.193"/>
    <n v="0.84099999999999997"/>
    <s v="1.1849999999999998"/>
    <n v="1.306"/>
    <n v="0.71"/>
    <n v="0.85099999999999998"/>
    <n v="0.86"/>
    <n v="103.44799999999999"/>
    <s v="Scale-up"/>
    <n v="1.1890000000000001"/>
    <n v="0.92200000000000004"/>
    <n v="0.78500000000000003"/>
    <n v="0.85299999999999998"/>
    <n v="0.91600000000000004"/>
    <d v="2025-06-16T22:58:44"/>
    <s v="PJR_JBOSS"/>
  </r>
  <r>
    <x v="782"/>
    <x v="0"/>
    <n v="573"/>
    <x v="1566"/>
    <x v="782"/>
    <n v="72"/>
    <n v="72"/>
    <n v="56"/>
    <n v="16"/>
    <n v="2"/>
    <n v="70"/>
    <n v="48"/>
    <n v="22"/>
    <n v="8.1000000000000003E-2"/>
    <n v="3.3000000000000002E-2"/>
    <n v="0.01"/>
    <n v="7.4999999999999997E-2"/>
    <n v="0.104"/>
    <n v="0.10199999999999999"/>
    <n v="0.72099999999999997"/>
    <n v="0.71099999999999997"/>
    <n v="0.91200000000000003"/>
    <n v="293.33300000000003"/>
    <s v="Scale-up"/>
    <n v="13.333"/>
    <n v="0.94299999999999995"/>
    <n v="0.85099999999999998"/>
    <n v="1"/>
    <n v="0.89300000000000002"/>
    <d v="2025-06-16T22:59:03"/>
    <s v="PJR_JBOSS"/>
  </r>
  <r>
    <x v="782"/>
    <x v="1"/>
    <n v="76"/>
    <x v="1567"/>
    <x v="782"/>
    <s v=" "/>
    <s v=" "/>
    <n v="12"/>
    <n v="7"/>
    <n v="1"/>
    <s v="N/A"/>
    <n v="15"/>
    <n v="2"/>
    <n v="0.106"/>
    <n v="0.114"/>
    <s v="NaN"/>
    <n v="0.57299999999999995"/>
    <n v="0.22"/>
    <n v="0.191"/>
    <s v="NaN"/>
    <s v="NaN"/>
    <s v="NaN"/>
    <s v="NaN"/>
    <s v="Scale-up"/>
    <n v="1.7450000000000001"/>
    <n v="0.92200000000000004"/>
    <n v="0.72599999999999998"/>
    <s v="NaN"/>
    <n v="0.90600000000000003"/>
    <d v="2025-06-16T22:59:03"/>
    <s v="PJR_JBOSS"/>
  </r>
  <r>
    <x v="783"/>
    <x v="0"/>
    <n v="558"/>
    <x v="1568"/>
    <x v="783"/>
    <n v="42"/>
    <n v="42"/>
    <n v="37"/>
    <n v="5"/>
    <n v="0"/>
    <n v="42"/>
    <n v="15"/>
    <n v="27"/>
    <n v="3.7999999999999999E-2"/>
    <n v="5.0000000000000001E-3"/>
    <n v="0"/>
    <n v="1.7000000000000001E-2"/>
    <n v="4.2999999999999997E-2"/>
    <n v="4.3999999999999997E-2"/>
    <n v="0.39500000000000002"/>
    <n v="0.88400000000000001"/>
    <n v="1"/>
    <n v="1588.2349999999999"/>
    <s v="Scale-up"/>
    <n v="58.823999999999998"/>
    <n v="0.77100000000000002"/>
    <n v="0.51800000000000002"/>
    <n v="0"/>
    <n v="0.22900000000000001"/>
    <d v="2025-06-16T22:59:21"/>
    <s v="PJR_JBOSS"/>
  </r>
  <r>
    <x v="783"/>
    <x v="1"/>
    <n v="81"/>
    <x v="1569"/>
    <x v="783"/>
    <s v=" "/>
    <s v=" "/>
    <n v="19"/>
    <n v="4"/>
    <n v="1"/>
    <s v="N/A"/>
    <n v="14"/>
    <n v="8"/>
    <n v="0.20499999999999999"/>
    <n v="0.16700000000000001"/>
    <n v="0"/>
    <n v="0.57599999999999996"/>
    <n v="0.372"/>
    <n v="0.27400000000000002"/>
    <n v="1.548"/>
    <n v="0.55100000000000005"/>
    <n v="1"/>
    <n v="46.875"/>
    <s v="Catch-up"/>
    <n v="1.736"/>
    <n v="0.45400000000000001"/>
    <n v="0.6"/>
    <n v="0"/>
    <n v="0.92800000000000005"/>
    <d v="2025-06-16T22:59:25"/>
    <s v="PJR_JBOSS"/>
  </r>
  <r>
    <x v="784"/>
    <x v="0"/>
    <n v="1189"/>
    <x v="1570"/>
    <x v="784"/>
    <n v="134"/>
    <n v="134"/>
    <n v="33"/>
    <n v="101"/>
    <n v="54"/>
    <n v="80"/>
    <n v="74"/>
    <n v="6"/>
    <n v="0.08"/>
    <n v="7.8E-2"/>
    <n v="4.9000000000000002E-2"/>
    <n v="0.114"/>
    <n v="0.109"/>
    <n v="5.0999999999999997E-2"/>
    <n v="1.046"/>
    <n v="0.50600000000000001"/>
    <n v="0.69"/>
    <n v="52.631999999999998"/>
    <s v="Catch-up"/>
    <n v="8.7720000000000002"/>
    <n v="0.72599999999999998"/>
    <n v="0.57599999999999996"/>
    <n v="0.82"/>
    <n v="0.57699999999999996"/>
    <d v="2025-06-16T22:59:42"/>
    <s v="PJR_JBOSS"/>
  </r>
  <r>
    <x v="784"/>
    <x v="1"/>
    <n v="0"/>
    <x v="1571"/>
    <x v="784"/>
    <s v=" "/>
    <s v=" "/>
    <n v="1"/>
    <n v="1"/>
    <n v="1"/>
    <s v="N/A"/>
    <n v="1"/>
    <n v="0"/>
    <s v="NaN"/>
    <s v="NaN"/>
    <s v="NaN"/>
    <s v="NaN"/>
    <n v="0"/>
    <s v="NaN"/>
    <s v="NaN"/>
    <s v="NaN"/>
    <s v="NaN"/>
    <s v="NaN"/>
    <s v="Catch-up"/>
    <s v="NaN"/>
    <s v="NaN"/>
    <s v="NaN"/>
    <s v="NaN"/>
    <s v="NaN"/>
    <d v="2025-06-16T22:59:42"/>
    <s v="PJR_JBOSS"/>
  </r>
  <r>
    <x v="785"/>
    <x v="0"/>
    <n v="957"/>
    <x v="1572"/>
    <x v="785"/>
    <n v="33"/>
    <n v="33"/>
    <n v="33"/>
    <n v="0"/>
    <n v="2"/>
    <n v="31"/>
    <n v="12"/>
    <n v="19"/>
    <n v="3.4000000000000002E-2"/>
    <n v="0"/>
    <n v="1E-3"/>
    <n v="1.2E-2"/>
    <n v="3.3000000000000002E-2"/>
    <n v="0.03"/>
    <n v="0.36399999999999999"/>
    <n v="1"/>
    <n v="0.97099999999999997"/>
    <n v="1583.3330000000001"/>
    <s v="Scale-up"/>
    <n v="83.332999999999998"/>
    <n v="0.81"/>
    <n v="0"/>
    <n v="1"/>
    <n v="0.68899999999999995"/>
    <d v="2025-06-16T23:00:01"/>
    <s v="PJR_JBOSS"/>
  </r>
  <r>
    <x v="785"/>
    <x v="1"/>
    <n v="0"/>
    <x v="1573"/>
    <x v="785"/>
    <s v=" "/>
    <s v=" "/>
    <n v="1"/>
    <n v="1"/>
    <n v="1"/>
    <s v="N/A"/>
    <n v="1"/>
    <n v="-1"/>
    <s v="NaN"/>
    <n v="0"/>
    <s v="NaN"/>
    <s v="NaN"/>
    <n v="0"/>
    <s v="NaN"/>
    <s v="NaN"/>
    <s v="NaN"/>
    <s v="NaN"/>
    <s v="NaN"/>
    <s v="Scale-up"/>
    <s v="NaN"/>
    <s v="NaN"/>
    <n v="0"/>
    <s v="NaN"/>
    <s v="NaN"/>
    <d v="2025-06-16T23:00:01"/>
    <s v="PJR_JBOSS"/>
  </r>
  <r>
    <x v="786"/>
    <x v="0"/>
    <n v="216"/>
    <x v="1574"/>
    <x v="786"/>
    <n v="33"/>
    <n v="33"/>
    <n v="32"/>
    <n v="1"/>
    <n v="0"/>
    <n v="33"/>
    <n v="1"/>
    <n v="32"/>
    <n v="0.14599999999999999"/>
    <n v="0"/>
    <n v="0"/>
    <n v="0"/>
    <n v="0.14599999999999999"/>
    <n v="0.153"/>
    <n v="0"/>
    <n v="1"/>
    <n v="1"/>
    <s v="NaN"/>
    <s v="Indeterminate"/>
    <n v="0"/>
    <n v="0.95899999999999996"/>
    <n v="0"/>
    <n v="0"/>
    <n v="0"/>
    <d v="2025-06-16T23:00:17"/>
    <s v="PJR_JBOSS"/>
  </r>
  <r>
    <x v="786"/>
    <x v="1"/>
    <n v="97"/>
    <x v="1575"/>
    <x v="786"/>
    <s v=" "/>
    <s v=" "/>
    <n v="12"/>
    <n v="1"/>
    <n v="1"/>
    <s v="N/A"/>
    <n v="1"/>
    <n v="10"/>
    <n v="0.11799999999999999"/>
    <s v="NaN"/>
    <n v="0"/>
    <s v="NaN"/>
    <n v="0.11799999999999999"/>
    <n v="0.11799999999999999"/>
    <s v="NaN"/>
    <s v="NaN"/>
    <s v="NaN"/>
    <s v="NaN"/>
    <s v="Indeterminate"/>
    <s v="NaN"/>
    <n v="0.94"/>
    <s v="NaN"/>
    <n v="0"/>
    <s v="NaN"/>
    <d v="2025-06-16T23:00:17"/>
    <s v="PJR_JBOSS"/>
  </r>
  <r>
    <x v="787"/>
    <x v="0"/>
    <n v="461"/>
    <x v="1576"/>
    <x v="787"/>
    <n v="110"/>
    <n v="110"/>
    <n v="85"/>
    <n v="25"/>
    <n v="6"/>
    <n v="104"/>
    <n v="70"/>
    <n v="34"/>
    <n v="0.20799999999999999"/>
    <n v="6.7000000000000004E-2"/>
    <n v="2.9000000000000001E-2"/>
    <n v="0.31"/>
    <n v="0.246"/>
    <n v="0.26300000000000001"/>
    <n v="1.26"/>
    <n v="0.75600000000000001"/>
    <n v="0.89500000000000002"/>
    <n v="109.67700000000001"/>
    <s v="Catch-up"/>
    <n v="3.226"/>
    <n v="0.879"/>
    <n v="0.59699999999999998"/>
    <n v="0.97399999999999998"/>
    <n v="0.97099999999999997"/>
    <d v="2025-06-16T23:00:36"/>
    <s v="PJR_JBOSS"/>
  </r>
  <r>
    <x v="787"/>
    <x v="1"/>
    <n v="95"/>
    <x v="1577"/>
    <x v="787"/>
    <s v=" "/>
    <s v=" "/>
    <n v="44"/>
    <n v="16"/>
    <n v="4"/>
    <s v="N/A"/>
    <n v="41"/>
    <n v="16"/>
    <n v="0.54"/>
    <n v="0.183"/>
    <n v="3.2000000000000001E-2"/>
    <n v="0.42399999999999999"/>
    <s v="0.6910000000000001"/>
    <n v="0.61399999999999999"/>
    <n v="0.61399999999999999"/>
    <n v="0.747"/>
    <n v="0.95599999999999996"/>
    <n v="80.188999999999993"/>
    <s v="Scale-up"/>
    <n v="2.3580000000000001"/>
    <n v="0.89800000000000002"/>
    <n v="0.91"/>
    <n v="0.98899999999999999"/>
    <n v="0.95599999999999996"/>
    <d v="2025-06-16T23:00:40"/>
    <s v="PJR_JBOSS"/>
  </r>
  <r>
    <x v="788"/>
    <x v="0"/>
    <n v="251"/>
    <x v="1578"/>
    <x v="788"/>
    <n v="1117"/>
    <n v="1117"/>
    <n v="1000"/>
    <n v="117"/>
    <n v="79"/>
    <n v="1038"/>
    <n v="744"/>
    <n v="294"/>
    <n v="4.556"/>
    <n v="0.55300000000000005"/>
    <n v="0.43"/>
    <n v="3.3759999999999999"/>
    <n v="4.6790000000000003"/>
    <n v="4.7060000000000004"/>
    <n v="0.72199999999999998"/>
    <n v="0.89200000000000002"/>
    <n v="0.91600000000000004"/>
    <n v="87.084999999999994"/>
    <s v="Scale-up"/>
    <n v="0.29599999999999999"/>
    <n v="0.97699999999999998"/>
    <n v="0.94899999999999995"/>
    <n v="0.95899999999999996"/>
    <n v="0.97599999999999998"/>
    <d v="2025-06-16T23:01:01"/>
    <s v="PJR_JBOSS"/>
  </r>
  <r>
    <x v="788"/>
    <x v="1"/>
    <n v="99"/>
    <x v="1579"/>
    <x v="788"/>
    <s v=" "/>
    <s v=" "/>
    <n v="291"/>
    <n v="40"/>
    <n v="48"/>
    <s v="N/A"/>
    <n v="228"/>
    <n v="54"/>
    <n v="2.9529999999999998"/>
    <n v="0.36599999999999999"/>
    <n v="0.52500000000000002"/>
    <n v="2.3660000000000001"/>
    <n v="2.794"/>
    <n v="2.798"/>
    <n v="0.84699999999999998"/>
    <n v="0.89"/>
    <n v="0.84199999999999997"/>
    <n v="124.26"/>
    <s v="Scale-up"/>
    <n v="0.42299999999999999"/>
    <n v="0.99299999999999999"/>
    <n v="0.98599999999999999"/>
    <n v="0.94899999999999995"/>
    <n v="0.996"/>
    <d v="2025-06-16T23:01:06"/>
    <s v="PJR_SPRING"/>
  </r>
  <r>
    <x v="205"/>
    <x v="0"/>
    <n v="1587"/>
    <x v="1580"/>
    <x v="789"/>
    <n v="220"/>
    <n v="220"/>
    <n v="61"/>
    <n v="159"/>
    <n v="33"/>
    <n v="187"/>
    <n v="163"/>
    <n v="24"/>
    <n v="5.5E-2"/>
    <n v="0.128"/>
    <n v="2.5000000000000001E-2"/>
    <n v="0.14199999999999999"/>
    <n v="0.158"/>
    <n v="0.14699999999999999"/>
    <n v="0.89900000000000002"/>
    <n v="0.30099999999999999"/>
    <n v="0.86299999999999999"/>
    <n v="169.01400000000001"/>
    <s v="Scale-up"/>
    <n v="7.0419999999999998"/>
    <n v="0.91"/>
    <n v="0.96099999999999997"/>
    <n v="0.90200000000000002"/>
    <n v="0.96899999999999997"/>
    <d v="2025-06-16T23:01:25"/>
    <s v="PJR_SPRING"/>
  </r>
  <r>
    <x v="205"/>
    <x v="1"/>
    <n v="69"/>
    <x v="1581"/>
    <x v="789"/>
    <s v=" "/>
    <s v=" "/>
    <n v="1"/>
    <n v="2"/>
    <n v="1"/>
    <s v="N/A"/>
    <n v="1"/>
    <n v="0"/>
    <s v="NaN"/>
    <n v="1.4E-2"/>
    <s v="NaN"/>
    <s v="NaN"/>
    <n v="0"/>
    <n v="7.0000000000000001E-3"/>
    <s v="NaN"/>
    <s v="NaN"/>
    <s v="NaN"/>
    <s v="NaN"/>
    <s v="Scale-up"/>
    <s v="NaN"/>
    <s v="NaN"/>
    <n v="1"/>
    <s v="NaN"/>
    <s v="NaN"/>
    <d v="2025-06-16T23:01:25"/>
    <s v="PJR_SPRING"/>
  </r>
  <r>
    <x v="789"/>
    <x v="0"/>
    <n v="2220"/>
    <x v="1582"/>
    <x v="790"/>
    <n v="2991"/>
    <n v="2991"/>
    <n v="1015"/>
    <n v="1976"/>
    <n v="267"/>
    <n v="2724"/>
    <n v="2414"/>
    <n v="311"/>
    <n v="0.47"/>
    <n v="0.98599999999999999"/>
    <n v="0.16300000000000001"/>
    <n v="1.1359999999999999"/>
    <n v="1.2929999999999999"/>
    <n v="1.3089999999999999"/>
    <n v="0.879"/>
    <n v="0.32300000000000001"/>
    <n v="0.88800000000000001"/>
    <n v="273.76799999999997"/>
    <s v="Scale-up"/>
    <n v="0.88"/>
    <n v="0.98899999999999999"/>
    <n v="0.99199999999999999"/>
    <n v="0.94699999999999995"/>
    <n v="0.99"/>
    <d v="2025-06-16T23:01:47"/>
    <s v="PJR_SPRING"/>
  </r>
  <r>
    <x v="789"/>
    <x v="1"/>
    <n v="99"/>
    <x v="1583"/>
    <x v="790"/>
    <s v=" "/>
    <s v=" "/>
    <n v="39"/>
    <n v="65"/>
    <n v="19"/>
    <s v="N/A"/>
    <n v="146"/>
    <n v="-62"/>
    <n v="0.36"/>
    <n v="0.65500000000000003"/>
    <n v="0.217"/>
    <n v="1.456"/>
    <s v="0.7980000000000002"/>
    <n v="0.79700000000000004"/>
    <n v="1.825"/>
    <n v="0.35499999999999998"/>
    <n v="0.78600000000000003"/>
    <n v="213.59899999999999"/>
    <s v="Catch-up"/>
    <n v="0.68700000000000006"/>
    <n v="0.99299999999999999"/>
    <n v="0.98899999999999999"/>
    <n v="0.90900000000000003"/>
    <n v="0.98199999999999998"/>
    <d v="2025-06-16T23:01:51"/>
    <s v="PJR_SPRING"/>
  </r>
  <r>
    <x v="790"/>
    <x v="0"/>
    <n v="3182"/>
    <x v="1584"/>
    <x v="791"/>
    <n v="1297"/>
    <n v="1297"/>
    <n v="370"/>
    <n v="927"/>
    <n v="316"/>
    <n v="981"/>
    <n v="808"/>
    <n v="173"/>
    <n v="0.17"/>
    <n v="0.32700000000000001"/>
    <n v="0.113"/>
    <n v="0.32700000000000001"/>
    <n v="0.38400000000000001"/>
    <n v="0.34599999999999997"/>
    <n v="0.85199999999999998"/>
    <n v="0.34200000000000003"/>
    <n v="0.77300000000000002"/>
    <n v="529.05200000000002"/>
    <s v="Scale-up"/>
    <n v="3.0579999999999998"/>
    <n v="0.78400000000000003"/>
    <n v="0.94499999999999995"/>
    <n v="0.91600000000000004"/>
    <n v="0.871"/>
    <d v="2025-06-16T23:02:11"/>
    <s v="PJR_SPRING"/>
  </r>
  <r>
    <x v="790"/>
    <x v="1"/>
    <n v="99"/>
    <x v="1585"/>
    <x v="791"/>
    <s v=" "/>
    <s v=" "/>
    <n v="1"/>
    <n v="10"/>
    <n v="3"/>
    <s v="N/A"/>
    <n v="7"/>
    <n v="0"/>
    <s v="NaN"/>
    <n v="0.11799999999999999"/>
    <n v="5.3999999999999999E-2"/>
    <n v="5.7000000000000002E-2"/>
    <n v="6.4000000000000001E-2"/>
    <n v="9.6000000000000002E-2"/>
    <s v="NaN"/>
    <s v="NaN"/>
    <s v="NaN"/>
    <s v="NaN"/>
    <s v="Scale-up"/>
    <n v="17.544"/>
    <s v="NaN"/>
    <n v="0.86399999999999999"/>
    <n v="0.75"/>
    <n v="0.98799999999999999"/>
    <d v="2025-06-16T23:02:11"/>
    <s v="PJR_SPRING"/>
  </r>
  <r>
    <x v="791"/>
    <x v="0"/>
    <n v="1298"/>
    <x v="1586"/>
    <x v="792"/>
    <n v="496"/>
    <n v="496"/>
    <n v="79"/>
    <n v="417"/>
    <n v="15"/>
    <n v="481"/>
    <n v="304"/>
    <n v="177"/>
    <n v="7.2999999999999995E-2"/>
    <n v="0.36399999999999999"/>
    <n v="0.01"/>
    <n v="0.27600000000000002"/>
    <n v="0.42699999999999999"/>
    <n v="0.41599999999999998"/>
    <n v="0.64600000000000002"/>
    <n v="0.16700000000000001"/>
    <n v="0.97699999999999998"/>
    <n v="641.30399999999997"/>
    <s v="Scale-up"/>
    <n v="3.6230000000000002"/>
    <n v="0.35199999999999998"/>
    <n v="0.502"/>
    <n v="0.78300000000000003"/>
    <n v="0.53200000000000003"/>
    <d v="2025-06-16T23:02:29"/>
    <s v="PJR_SPRING"/>
  </r>
  <r>
    <x v="791"/>
    <x v="1"/>
    <n v="86"/>
    <x v="1587"/>
    <x v="792"/>
    <s v=" "/>
    <s v=" "/>
    <n v="1"/>
    <n v="3"/>
    <n v="1"/>
    <s v="N/A"/>
    <n v="1"/>
    <n v="2"/>
    <s v="NaN"/>
    <n v="2.1000000000000001E-2"/>
    <s v="NaN"/>
    <s v="NaN"/>
    <n v="0"/>
    <n v="2.1000000000000001E-2"/>
    <s v="NaN"/>
    <s v="NaN"/>
    <s v="NaN"/>
    <s v="NaN"/>
    <s v="Scale-up"/>
    <s v="NaN"/>
    <s v="NaN"/>
    <n v="0.90400000000000003"/>
    <s v="NaN"/>
    <s v="NaN"/>
    <d v="2025-06-16T23:02:29"/>
    <s v="PJR_SPRING"/>
  </r>
  <r>
    <x v="792"/>
    <x v="0"/>
    <n v="1067"/>
    <x v="1588"/>
    <x v="793"/>
    <n v="140"/>
    <n v="140"/>
    <n v="87"/>
    <n v="53"/>
    <n v="17"/>
    <n v="123"/>
    <n v="95"/>
    <n v="28"/>
    <n v="8.1000000000000003E-2"/>
    <n v="5.2999999999999999E-2"/>
    <n v="2.5000000000000001E-2"/>
    <n v="9.4E-2"/>
    <n v="0.109"/>
    <n v="0.112"/>
    <n v="0.86199999999999999"/>
    <n v="0.60399999999999998"/>
    <n v="0.81299999999999994"/>
    <n v="297.87200000000001"/>
    <s v="Scale-up"/>
    <n v="10.638"/>
    <n v="0.98"/>
    <n v="0.96499999999999997"/>
    <n v="0.90100000000000002"/>
    <n v="0.98199999999999998"/>
    <d v="2025-06-16T23:02:48"/>
    <s v="PJR_SPRING"/>
  </r>
  <r>
    <x v="792"/>
    <x v="1"/>
    <n v="83"/>
    <x v="1589"/>
    <x v="793"/>
    <s v=" "/>
    <s v=" "/>
    <n v="4"/>
    <n v="5"/>
    <n v="1"/>
    <s v="N/A"/>
    <n v="2"/>
    <n v="6"/>
    <n v="4.4999999999999998E-2"/>
    <n v="5.3999999999999999E-2"/>
    <s v="NaN"/>
    <n v="6.7000000000000004E-2"/>
    <n v="9.9000000000000005E-2"/>
    <n v="8.4000000000000005E-2"/>
    <s v="NaN"/>
    <s v="NaN"/>
    <s v="NaN"/>
    <s v="NaN"/>
    <s v="Scale-up"/>
    <n v="14.925000000000001"/>
    <n v="0.99"/>
    <n v="0.75"/>
    <s v="NaN"/>
    <n v="1"/>
    <d v="2025-06-16T23:02:48"/>
    <s v="PJR_SPRING"/>
  </r>
  <r>
    <x v="793"/>
    <x v="0"/>
    <n v="2859"/>
    <x v="1590"/>
    <x v="794"/>
    <n v="803"/>
    <n v="803"/>
    <n v="159"/>
    <n v="644"/>
    <n v="155"/>
    <n v="648"/>
    <n v="560"/>
    <n v="88"/>
    <n v="6.6000000000000003E-2"/>
    <n v="0.255"/>
    <n v="5.8999999999999997E-2"/>
    <n v="0.223"/>
    <n v="0.26200000000000001"/>
    <n v="0.252"/>
    <n v="0.85099999999999998"/>
    <n v="0.20599999999999999"/>
    <n v="0.81599999999999995"/>
    <n v="394.61900000000003"/>
    <s v="Scale-up"/>
    <n v="4.484"/>
    <n v="0.95"/>
    <n v="0.93"/>
    <n v="0.98"/>
    <n v="0.91600000000000004"/>
    <d v="2025-06-16T23:03:06"/>
    <s v="PJR_SPRING"/>
  </r>
  <r>
    <x v="793"/>
    <x v="1"/>
    <n v="86"/>
    <x v="1591"/>
    <x v="794"/>
    <s v=" "/>
    <s v=" "/>
    <n v="1"/>
    <n v="8"/>
    <n v="1"/>
    <s v="N/A"/>
    <n v="1"/>
    <n v="7"/>
    <s v="NaN"/>
    <n v="6.9000000000000006E-2"/>
    <s v="NaN"/>
    <s v="NaN"/>
    <n v="0"/>
    <n v="6.9000000000000006E-2"/>
    <s v="NaN"/>
    <s v="NaN"/>
    <s v="NaN"/>
    <s v="NaN"/>
    <s v="Scale-up"/>
    <s v="NaN"/>
    <s v="NaN"/>
    <n v="0.94499999999999995"/>
    <s v="NaN"/>
    <s v="NaN"/>
    <d v="2025-06-16T23:03:06"/>
    <s v="PJR_SPRING"/>
  </r>
  <r>
    <x v="794"/>
    <x v="0"/>
    <n v="3390"/>
    <x v="1592"/>
    <x v="795"/>
    <n v="1511"/>
    <n v="1511"/>
    <n v="483"/>
    <n v="1028"/>
    <n v="118"/>
    <n v="1393"/>
    <n v="1155"/>
    <n v="238"/>
    <n v="0.182"/>
    <n v="0.40100000000000002"/>
    <n v="4.9000000000000002E-2"/>
    <n v="0.47"/>
    <n v="0.53400000000000003"/>
    <n v="0.53400000000000003"/>
    <n v="0.88"/>
    <n v="0.312"/>
    <n v="0.91600000000000004"/>
    <n v="506.38299999999998"/>
    <s v="Scale-up"/>
    <n v="2.1280000000000001"/>
    <n v="0.94799999999999995"/>
    <n v="0.92400000000000004"/>
    <n v="0.97399999999999998"/>
    <n v="0.94199999999999995"/>
    <d v="2025-06-16T23:03:26"/>
    <s v="PJR_SPRING"/>
  </r>
  <r>
    <x v="794"/>
    <x v="1"/>
    <n v="83"/>
    <x v="1593"/>
    <x v="795"/>
    <s v=" "/>
    <s v=" "/>
    <n v="3"/>
    <n v="11"/>
    <n v="1"/>
    <s v="N/A"/>
    <n v="11"/>
    <n v="2"/>
    <n v="7.9000000000000001E-2"/>
    <n v="0.11"/>
    <s v="NaN"/>
    <n v="0.309"/>
    <n v="0.189"/>
    <n v="0.13500000000000001"/>
    <s v="NaN"/>
    <s v="NaN"/>
    <s v="NaN"/>
    <s v="NaN"/>
    <s v="Scale-up"/>
    <n v="3.2360000000000002"/>
    <n v="0.75"/>
    <n v="0.92"/>
    <s v="NaN"/>
    <n v="0.94899999999999995"/>
    <d v="2025-06-16T23:03:26"/>
    <s v="PJR_SPRING"/>
  </r>
  <r>
    <x v="795"/>
    <x v="0"/>
    <n v="1816"/>
    <x v="1594"/>
    <x v="796"/>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6T23:03:45"/>
    <s v="PJR_SPRING"/>
  </r>
  <r>
    <x v="795"/>
    <x v="1"/>
    <n v="97"/>
    <x v="1595"/>
    <x v="796"/>
    <s v=" "/>
    <s v=" "/>
    <n v="1"/>
    <n v="3"/>
    <n v="1"/>
    <s v="N/A"/>
    <n v="1"/>
    <n v="0"/>
    <s v="NaN"/>
    <n v="1.7999999999999999E-2"/>
    <s v="NaN"/>
    <s v="NaN"/>
    <n v="0"/>
    <n v="1.2E-2"/>
    <s v="NaN"/>
    <s v="NaN"/>
    <s v="NaN"/>
    <s v="NaN"/>
    <s v="Scale-up"/>
    <s v="NaN"/>
    <s v="NaN"/>
    <n v="0.89700000000000002"/>
    <s v="NaN"/>
    <s v="NaN"/>
    <d v="2025-06-16T23:03:45"/>
    <s v="PJR_SPRING"/>
  </r>
  <r>
    <x v="796"/>
    <x v="0"/>
    <n v="3579"/>
    <x v="1596"/>
    <x v="797"/>
    <n v="10852"/>
    <n v="10852"/>
    <n v="1844"/>
    <n v="9008"/>
    <n v="2926"/>
    <n v="7926"/>
    <n v="6096"/>
    <n v="1830"/>
    <n v="0.56200000000000006"/>
    <n v="2.6339999999999999"/>
    <n v="0.83899999999999997"/>
    <n v="1.736"/>
    <n v="2.3570000000000002"/>
    <n v="2.367"/>
    <n v="0.73699999999999999"/>
    <n v="0.17599999999999999"/>
    <n v="0.73699999999999999"/>
    <n v="1054.1469999999999"/>
    <s v="Scale-up"/>
    <n v="0.57599999999999996"/>
    <n v="0.996"/>
    <n v="0.999"/>
    <n v="0.91"/>
    <n v="0.99099999999999999"/>
    <d v="2025-06-16T23:04:11"/>
    <s v="PJR_SPRING"/>
  </r>
  <r>
    <x v="796"/>
    <x v="1"/>
    <n v="99"/>
    <x v="1597"/>
    <x v="797"/>
    <s v=" "/>
    <s v=" "/>
    <n v="72"/>
    <n v="257"/>
    <n v="63"/>
    <s v="N/A"/>
    <n v="233"/>
    <n v="32"/>
    <n v="0.80700000000000005"/>
    <n v="2.4870000000000001"/>
    <n v="0.72"/>
    <n v="2.4510000000000001"/>
    <n v="2.5739999999999998"/>
    <n v="2.5310000000000001"/>
    <n v="0.95199999999999996"/>
    <n v="0.245"/>
    <n v="0.78100000000000003"/>
    <n v="746.63400000000001"/>
    <s v="Scale-up"/>
    <n v="0.40799999999999997"/>
    <n v="0.85"/>
    <n v="0.99399999999999999"/>
    <n v="0.95699999999999996"/>
    <n v="0.97199999999999998"/>
    <d v="2025-06-16T23:04:16"/>
    <s v="PJR_SPRING"/>
  </r>
  <r>
    <x v="797"/>
    <x v="0"/>
    <n v="3101"/>
    <x v="1598"/>
    <x v="798"/>
    <n v="2265"/>
    <n v="2265"/>
    <n v="336"/>
    <n v="1929"/>
    <n v="614"/>
    <n v="1651"/>
    <n v="1444"/>
    <n v="207"/>
    <n v="0.106"/>
    <n v="0.61"/>
    <n v="0.23100000000000001"/>
    <n v="0.46700000000000003"/>
    <n v="0.48499999999999999"/>
    <n v="0.49299999999999999"/>
    <n v="0.96299999999999997"/>
    <n v="0.14799999999999999"/>
    <n v="0.67700000000000005"/>
    <n v="443.255"/>
    <s v="Scale-up"/>
    <n v="2.141"/>
    <n v="0.98"/>
    <n v="0.997"/>
    <n v="0.99099999999999999"/>
    <n v="0.97699999999999998"/>
    <d v="2025-06-16T23:04:37"/>
    <s v="PJR_SPRING"/>
  </r>
  <r>
    <x v="797"/>
    <x v="1"/>
    <n v="99"/>
    <x v="1599"/>
    <x v="798"/>
    <s v=" "/>
    <s v=" "/>
    <n v="23"/>
    <n v="109"/>
    <n v="19"/>
    <s v="N/A"/>
    <n v="87"/>
    <n v="25"/>
    <n v="0.19700000000000001"/>
    <n v="0.96499999999999997"/>
    <n v="0.17199999999999999"/>
    <n v="0.753"/>
    <n v="0.99"/>
    <n v="0.98699999999999999"/>
    <n v="0.76100000000000001"/>
    <n v="0.17"/>
    <n v="0.85199999999999998"/>
    <n v="274.89999999999998"/>
    <s v="Scale-up"/>
    <n v="1.3280000000000001"/>
    <n v="0.94899999999999995"/>
    <n v="0.98699999999999999"/>
    <n v="0.96099999999999997"/>
    <n v="0.96799999999999997"/>
    <d v="2025-06-16T23:04:41"/>
    <s v="PJR_SPRING"/>
  </r>
  <r>
    <x v="798"/>
    <x v="0"/>
    <n v="3190"/>
    <x v="1600"/>
    <x v="799"/>
    <n v="1531"/>
    <n v="1531"/>
    <n v="294"/>
    <n v="1237"/>
    <n v="249"/>
    <n v="1282"/>
    <n v="823"/>
    <n v="459"/>
    <n v="0.129"/>
    <n v="0.53500000000000003"/>
    <n v="0.1"/>
    <n v="0.35799999999999998"/>
    <n v="0.56399999999999995"/>
    <n v="0.55700000000000005"/>
    <n v="0.63500000000000001"/>
    <n v="0.19400000000000001"/>
    <n v="0.84899999999999998"/>
    <n v="1282.123"/>
    <s v="Scale-up"/>
    <n v="2.7930000000000001"/>
    <n v="0.92400000000000004"/>
    <n v="0.90200000000000002"/>
    <n v="0.93600000000000005"/>
    <n v="0.85499999999999998"/>
    <d v="2025-06-16T23:05:01"/>
    <s v="PJR_SPRING"/>
  </r>
  <r>
    <x v="798"/>
    <x v="1"/>
    <n v="50"/>
    <x v="1601"/>
    <x v="799"/>
    <s v=" "/>
    <s v=" "/>
    <n v="1"/>
    <n v="4"/>
    <n v="1"/>
    <s v="N/A"/>
    <n v="8"/>
    <n v="-4"/>
    <s v="NaN"/>
    <n v="6.2E-2"/>
    <s v="NaN"/>
    <n v="3.5"/>
    <n v="0"/>
    <n v="7.5999999999999998E-2"/>
    <s v="NaN"/>
    <s v="NaN"/>
    <s v="NaN"/>
    <s v="NaN"/>
    <s v="Scale-up"/>
    <n v="0.28599999999999998"/>
    <s v="NaN"/>
    <n v="0.90900000000000003"/>
    <s v="NaN"/>
    <n v="0.58299999999999996"/>
    <d v="2025-06-16T23:05:01"/>
    <s v="PJR_SPRING"/>
  </r>
  <r>
    <x v="799"/>
    <x v="0"/>
    <n v="1762"/>
    <x v="1602"/>
    <x v="800"/>
    <n v="85"/>
    <n v="85"/>
    <n v="49"/>
    <n v="36"/>
    <n v="1"/>
    <n v="84"/>
    <n v="45"/>
    <n v="39"/>
    <n v="4.2000000000000003E-2"/>
    <n v="9.4E-2"/>
    <n v="0"/>
    <n v="0.112"/>
    <n v="0.13600000000000001"/>
    <n v="9.0999999999999998E-2"/>
    <n v="0.82399999999999995"/>
    <n v="0.309"/>
    <n v="1"/>
    <n v="348.214"/>
    <s v="Scale-up"/>
    <n v="8.9290000000000003"/>
    <n v="0.505"/>
    <n v="0.95899999999999996"/>
    <n v="0"/>
    <n v="0.92700000000000005"/>
    <d v="2025-06-16T23:05:21"/>
    <s v="PJR_SPRING"/>
  </r>
  <r>
    <x v="799"/>
    <x v="1"/>
    <n v="88"/>
    <x v="1603"/>
    <x v="800"/>
    <s v=" "/>
    <s v=" "/>
    <n v="3"/>
    <n v="3"/>
    <n v="1"/>
    <s v="N/A"/>
    <n v="4"/>
    <n v="0"/>
    <n v="3.9E-2"/>
    <n v="1.5"/>
    <s v="NaN"/>
    <n v="5.2999999999999999E-2"/>
    <n v="1.5389999999999999"/>
    <n v="3.7999999999999999E-2"/>
    <s v="NaN"/>
    <s v="NaN"/>
    <s v="NaN"/>
    <s v="NaN"/>
    <s v="Scale-up"/>
    <n v="18.867999999999999"/>
    <n v="0.94499999999999995"/>
    <n v="0.75"/>
    <s v="NaN"/>
    <n v="0.89700000000000002"/>
    <d v="2025-06-16T23:05:21"/>
    <s v="PJR_SPRING"/>
  </r>
  <r>
    <x v="800"/>
    <x v="0"/>
    <n v="1610"/>
    <x v="1604"/>
    <x v="801"/>
    <n v="215"/>
    <n v="215"/>
    <n v="104"/>
    <n v="111"/>
    <n v="15"/>
    <n v="200"/>
    <n v="147"/>
    <n v="53"/>
    <n v="8.2000000000000003E-2"/>
    <n v="0.13300000000000001"/>
    <n v="1.7999999999999999E-2"/>
    <n v="0.158"/>
    <n v="0.19700000000000001"/>
    <n v="0.185"/>
    <n v="0.80200000000000005"/>
    <n v="0.38100000000000001"/>
    <n v="0.91600000000000004"/>
    <n v="335.44299999999998"/>
    <s v="Scale-up"/>
    <n v="6.3289999999999997"/>
    <n v="0.89500000000000002"/>
    <n v="0.96099999999999997"/>
    <n v="0.83"/>
    <n v="0.93600000000000005"/>
    <d v="2025-06-16T23:05:40"/>
    <s v="PJR_SPRING"/>
  </r>
  <r>
    <x v="800"/>
    <x v="1"/>
    <n v="94"/>
    <x v="1605"/>
    <x v="801"/>
    <s v=" "/>
    <s v=" "/>
    <n v="28"/>
    <n v="25"/>
    <n v="2"/>
    <s v="N/A"/>
    <n v="41"/>
    <n v="9"/>
    <n v="0.30299999999999999"/>
    <n v="0.23400000000000001"/>
    <n v="5.8999999999999997E-2"/>
    <n v="0.45600000000000002"/>
    <s v="0.47800000000000004"/>
    <n v="0.52500000000000002"/>
    <n v="0.95399999999999996"/>
    <n v="0.56399999999999995"/>
    <n v="0.89"/>
    <n v="116.22799999999999"/>
    <s v="Scale-up"/>
    <n v="2.1930000000000001"/>
    <n v="0.95899999999999996"/>
    <n v="0.95699999999999996"/>
    <n v="1"/>
    <n v="0.94399999999999995"/>
    <d v="2025-06-16T23:05:45"/>
    <s v="PJR_SPRING"/>
  </r>
  <r>
    <x v="801"/>
    <x v="0"/>
    <n v="2616"/>
    <x v="1606"/>
    <x v="802"/>
    <n v="279"/>
    <n v="279"/>
    <n v="92"/>
    <n v="187"/>
    <n v="51"/>
    <n v="228"/>
    <n v="223"/>
    <n v="5"/>
    <n v="0.03"/>
    <n v="6.4000000000000001E-2"/>
    <n v="1.7999999999999999E-2"/>
    <n v="6.5000000000000002E-2"/>
    <n v="7.5999999999999998E-2"/>
    <n v="7.2999999999999995E-2"/>
    <n v="0.85499999999999998"/>
    <n v="0.31900000000000001"/>
    <n v="0.80900000000000005"/>
    <n v="76.923000000000002"/>
    <s v="Scale-up"/>
    <n v="15.385"/>
    <n v="0.84199999999999997"/>
    <n v="0.91500000000000004"/>
    <n v="0.94499999999999995"/>
    <n v="0.91100000000000003"/>
    <d v="2025-06-16T23:06:04"/>
    <s v="PJR_SPRING"/>
  </r>
  <r>
    <x v="801"/>
    <x v="1"/>
    <n v="99"/>
    <x v="1607"/>
    <x v="802"/>
    <s v=" "/>
    <s v=" "/>
    <n v="10"/>
    <n v="23"/>
    <n v="7"/>
    <s v="N/A"/>
    <n v="37"/>
    <n v="-12"/>
    <n v="0.121"/>
    <n v="0.19400000000000001"/>
    <n v="6.2E-2"/>
    <n v="0.379"/>
    <n v="0.253"/>
    <n v="0.24399999999999999"/>
    <n v="1.498"/>
    <n v="0.38400000000000001"/>
    <n v="0.80300000000000005"/>
    <n v="13.193"/>
    <s v="Plan-up"/>
    <n v="2.6389999999999998"/>
    <n v="0.96099999999999997"/>
    <n v="0.96799999999999997"/>
    <n v="0.873"/>
    <n v="0.96399999999999997"/>
    <d v="2025-06-16T23:06:08"/>
    <s v="PJR_SPRING"/>
  </r>
  <r>
    <x v="802"/>
    <x v="0"/>
    <n v="1116"/>
    <x v="1608"/>
    <x v="803"/>
    <n v="402"/>
    <n v="402"/>
    <n v="108"/>
    <n v="294"/>
    <n v="65"/>
    <n v="337"/>
    <n v="257"/>
    <n v="80"/>
    <n v="9.4E-2"/>
    <n v="0.27100000000000002"/>
    <n v="6.8000000000000005E-2"/>
    <n v="0.23400000000000001"/>
    <n v="0.29699999999999999"/>
    <n v="0.29799999999999999"/>
    <n v="0.78800000000000003"/>
    <n v="0.25800000000000001"/>
    <n v="0.81399999999999995"/>
    <n v="341.88"/>
    <s v="Scale-up"/>
    <n v="4.274"/>
    <n v="0.997"/>
    <n v="0.99399999999999999"/>
    <n v="0.98"/>
    <n v="0.995"/>
    <d v="2025-06-16T23:06:28"/>
    <s v="PJR_SPRING"/>
  </r>
  <r>
    <x v="802"/>
    <x v="1"/>
    <n v="99"/>
    <x v="1609"/>
    <x v="803"/>
    <s v=" "/>
    <s v=" "/>
    <n v="11"/>
    <n v="29"/>
    <n v="4"/>
    <s v="N/A"/>
    <n v="29"/>
    <n v="6"/>
    <n v="0.107"/>
    <n v="0.28499999999999998"/>
    <n v="3.6999999999999998E-2"/>
    <n v="0.27"/>
    <n v="0.35499999999999998"/>
    <n v="0.35299999999999998"/>
    <n v="0.76100000000000001"/>
    <n v="0.27300000000000002"/>
    <n v="0.90600000000000003"/>
    <n v="296.29599999999999"/>
    <s v="Scale-up"/>
    <n v="3.7040000000000002"/>
    <n v="0.94599999999999995"/>
    <n v="0.98599999999999999"/>
    <n v="0.90200000000000002"/>
    <n v="0.97099999999999997"/>
    <d v="2025-06-16T23:06:32"/>
    <s v="PJR_SPRING"/>
  </r>
  <r>
    <x v="803"/>
    <x v="0"/>
    <n v="754"/>
    <x v="1610"/>
    <x v="804"/>
    <n v="31"/>
    <n v="31"/>
    <n v="18"/>
    <n v="13"/>
    <n v="2"/>
    <n v="29"/>
    <n v="29"/>
    <n v="0"/>
    <n v="3.7999999999999999E-2"/>
    <n v="1.4999999999999999E-2"/>
    <n v="2E-3"/>
    <n v="4.2000000000000003E-2"/>
    <n v="5.0999999999999997E-2"/>
    <n v="3.9E-2"/>
    <n v="0.82399999999999995"/>
    <n v="0.71699999999999997"/>
    <n v="0.96199999999999997"/>
    <n v="0"/>
    <s v="Start-up"/>
    <n v="23.81"/>
    <n v="0.74199999999999999"/>
    <n v="0.94099999999999995"/>
    <n v="1"/>
    <n v="0.83499999999999996"/>
    <d v="2025-06-16T23:06:51"/>
    <s v="PJR_SPRING"/>
  </r>
  <r>
    <x v="803"/>
    <x v="1"/>
    <n v="1"/>
    <x v="1611"/>
    <x v="804"/>
    <s v=" "/>
    <s v=" "/>
    <n v="1"/>
    <n v="2"/>
    <n v="1"/>
    <s v="N/A"/>
    <n v="1"/>
    <n v="-1"/>
    <s v="NaN"/>
    <s v="NaN"/>
    <s v="NaN"/>
    <s v="NaN"/>
    <n v="0"/>
    <n v="-0.25"/>
    <s v="NaN"/>
    <s v="NaN"/>
    <s v="NaN"/>
    <s v="NaN"/>
    <s v="Start-up"/>
    <s v="NaN"/>
    <s v="NaN"/>
    <s v="NaN"/>
    <s v="NaN"/>
    <s v="NaN"/>
    <d v="2025-06-16T23:06:51"/>
    <s v="PJR_SPRING"/>
  </r>
  <r>
    <x v="804"/>
    <x v="0"/>
    <n v="1193"/>
    <x v="1612"/>
    <x v="805"/>
    <n v="403"/>
    <n v="403"/>
    <n v="117"/>
    <n v="286"/>
    <n v="41"/>
    <n v="362"/>
    <n v="240"/>
    <n v="122"/>
    <n v="8.8999999999999996E-2"/>
    <n v="0.29099999999999998"/>
    <n v="3.6999999999999998E-2"/>
    <n v="0.21299999999999999"/>
    <n v="0.34300000000000003"/>
    <n v="0.33"/>
    <n v="0.621"/>
    <n v="0.23400000000000001"/>
    <n v="0.90300000000000002"/>
    <n v="572.77"/>
    <s v="Scale-up"/>
    <n v="4.6950000000000003"/>
    <n v="0.94199999999999995"/>
    <n v="0.96399999999999997"/>
    <n v="0.97399999999999998"/>
    <n v="0.98599999999999999"/>
    <d v="2025-06-16T23:07:10"/>
    <s v="PJR_SPRING"/>
  </r>
  <r>
    <x v="804"/>
    <x v="1"/>
    <n v="94"/>
    <x v="1613"/>
    <x v="805"/>
    <s v=" "/>
    <s v=" "/>
    <n v="15"/>
    <n v="20"/>
    <n v="2"/>
    <s v="N/A"/>
    <n v="22"/>
    <n v="10"/>
    <n v="0.14199999999999999"/>
    <n v="0.19400000000000001"/>
    <n v="6.2E-2"/>
    <n v="0.20200000000000001"/>
    <s v="0.27399999999999997"/>
    <n v="0.29199999999999998"/>
    <n v="0.73699999999999999"/>
    <n v="0.42299999999999999"/>
    <n v="0.81499999999999995"/>
    <n v="603.96"/>
    <s v="Scale-up"/>
    <n v="4.95"/>
    <n v="0.90400000000000003"/>
    <n v="0.97599999999999998"/>
    <n v="1"/>
    <n v="0.95099999999999996"/>
    <d v="2025-06-16T23:07:15"/>
    <s v="PJR_SPRING"/>
  </r>
  <r>
    <x v="805"/>
    <x v="0"/>
    <n v="1120"/>
    <x v="1614"/>
    <x v="806"/>
    <n v="392"/>
    <n v="392"/>
    <n v="102"/>
    <n v="290"/>
    <n v="29"/>
    <n v="363"/>
    <n v="331"/>
    <n v="32"/>
    <n v="0.10100000000000001"/>
    <n v="0.28000000000000003"/>
    <n v="3.1E-2"/>
    <n v="0.32100000000000001"/>
    <n v="0.35"/>
    <n v="0.34899999999999998"/>
    <n v="0.91700000000000004"/>
    <n v="0.26500000000000001"/>
    <n v="0.91900000000000004"/>
    <n v="99.688000000000002"/>
    <s v="Scale-up"/>
    <n v="3.1150000000000002"/>
    <n v="0.97399999999999998"/>
    <n v="0.998"/>
    <n v="0.82199999999999995"/>
    <n v="0.996"/>
    <d v="2025-06-16T23:07:34"/>
    <s v="PJR_SPRING"/>
  </r>
  <r>
    <x v="805"/>
    <x v="1"/>
    <n v="97"/>
    <x v="1615"/>
    <x v="806"/>
    <s v=" "/>
    <s v=" "/>
    <n v="14"/>
    <n v="29"/>
    <n v="1"/>
    <s v="N/A"/>
    <n v="40"/>
    <n v="4"/>
    <n v="0.152"/>
    <n v="0.32800000000000001"/>
    <s v="NaN"/>
    <n v="0.41699999999999998"/>
    <n v="0.48"/>
    <n v="0.48099999999999998"/>
    <s v="NaN"/>
    <s v="NaN"/>
    <s v="NaN"/>
    <s v="NaN"/>
    <s v="Scale-up"/>
    <n v="2.3980000000000001"/>
    <n v="0.95799999999999996"/>
    <n v="0.97399999999999998"/>
    <s v="NaN"/>
    <n v="0.98799999999999999"/>
    <d v="2025-06-16T23:07:34"/>
    <s v="PJR_SPRING"/>
  </r>
  <r>
    <x v="806"/>
    <x v="0"/>
    <n v="2397"/>
    <x v="1616"/>
    <x v="807"/>
    <n v="2031"/>
    <n v="2031"/>
    <n v="476"/>
    <n v="1555"/>
    <n v="313"/>
    <n v="1718"/>
    <n v="1475"/>
    <n v="243"/>
    <n v="0.193"/>
    <n v="0.63400000000000001"/>
    <n v="0.13100000000000001"/>
    <n v="0.65400000000000003"/>
    <n v="0.69599999999999995"/>
    <n v="0.69299999999999995"/>
    <n v="0.94"/>
    <n v="0.23300000000000001"/>
    <n v="0.84199999999999997"/>
    <n v="371.56"/>
    <s v="Scale-up"/>
    <n v="1.5289999999999999"/>
    <n v="0.85399999999999998"/>
    <n v="0.89300000000000002"/>
    <n v="0.86299999999999999"/>
    <n v="0.81899999999999995"/>
    <d v="2025-06-16T23:07:55"/>
    <s v="PJR_SPRING"/>
  </r>
  <r>
    <x v="806"/>
    <x v="1"/>
    <n v="99"/>
    <x v="1617"/>
    <x v="807"/>
    <s v=" "/>
    <s v=" "/>
    <n v="18"/>
    <n v="41"/>
    <n v="11"/>
    <s v="N/A"/>
    <n v="20"/>
    <n v="29"/>
    <n v="0.184"/>
    <n v="0.39800000000000002"/>
    <n v="0.112"/>
    <n v="0.16400000000000001"/>
    <s v="0.4700000000000001"/>
    <n v="0.47"/>
    <n v="0.34899999999999998"/>
    <n v="0.316"/>
    <n v="0.80800000000000005"/>
    <n v="1481.7070000000001"/>
    <s v="Scale-up"/>
    <n v="6.0979999999999999"/>
    <n v="0.94099999999999995"/>
    <n v="0.98799999999999999"/>
    <n v="0.97"/>
    <n v="0.95299999999999996"/>
    <d v="2025-06-16T23:07:59"/>
    <s v="PJR_SPRING"/>
  </r>
  <r>
    <x v="807"/>
    <x v="0"/>
    <n v="1263"/>
    <x v="1618"/>
    <x v="808"/>
    <n v="337"/>
    <n v="337"/>
    <n v="127"/>
    <n v="210"/>
    <n v="38"/>
    <n v="299"/>
    <n v="256"/>
    <n v="43"/>
    <n v="8.8999999999999996E-2"/>
    <n v="0.16500000000000001"/>
    <n v="2.9000000000000001E-2"/>
    <n v="0.188"/>
    <n v="0.22500000000000001"/>
    <n v="0.221"/>
    <n v="0.83599999999999997"/>
    <n v="0.35"/>
    <n v="0.88600000000000001"/>
    <n v="228.72300000000001"/>
    <s v="Scale-up"/>
    <n v="5.319"/>
    <n v="0.91"/>
    <n v="0.98"/>
    <n v="0.97199999999999998"/>
    <n v="0.95899999999999996"/>
    <d v="2025-06-16T23:08:19"/>
    <s v="PJR_SPRING"/>
  </r>
  <r>
    <x v="807"/>
    <x v="1"/>
    <n v="97"/>
    <x v="1619"/>
    <x v="808"/>
    <s v=" "/>
    <s v=" "/>
    <n v="5"/>
    <n v="13"/>
    <n v="3"/>
    <s v="N/A"/>
    <n v="17"/>
    <n v="-3"/>
    <n v="4.1000000000000002E-2"/>
    <n v="0.10100000000000001"/>
    <n v="2.1000000000000001E-2"/>
    <n v="0.14399999999999999"/>
    <s v="0.12100000000000001"/>
    <n v="0.111"/>
    <n v="1.19"/>
    <n v="0.28899999999999998"/>
    <n v="0.85199999999999998"/>
    <n v="298.61099999999999"/>
    <s v="Catch-up"/>
    <n v="6.944"/>
    <n v="0.84"/>
    <n v="0.93600000000000005"/>
    <n v="0.85599999999999998"/>
    <n v="0.89100000000000001"/>
    <d v="2025-06-16T23:08:23"/>
    <s v="PJR_SPRING"/>
  </r>
  <r>
    <x v="808"/>
    <x v="0"/>
    <n v="2190"/>
    <x v="1620"/>
    <x v="809"/>
    <n v="503"/>
    <n v="503"/>
    <n v="148"/>
    <n v="355"/>
    <n v="44"/>
    <n v="459"/>
    <n v="265"/>
    <n v="194"/>
    <n v="0.13200000000000001"/>
    <n v="0.27200000000000002"/>
    <n v="4.5999999999999999E-2"/>
    <n v="0.28299999999999997"/>
    <n v="0.35799999999999998"/>
    <n v="0.35399999999999998"/>
    <n v="0.79100000000000004"/>
    <n v="0.32700000000000001"/>
    <n v="0.88600000000000001"/>
    <n v="685.51199999999994"/>
    <s v="Scale-up"/>
    <n v="3.5339999999999998"/>
    <n v="0.95"/>
    <n v="0.93700000000000006"/>
    <n v="0.96099999999999997"/>
    <n v="0.94799999999999995"/>
    <d v="2025-06-16T23:08:41"/>
    <s v="PJR_SPRING"/>
  </r>
  <r>
    <x v="808"/>
    <x v="1"/>
    <n v="0"/>
    <x v="1621"/>
    <x v="809"/>
    <s v=" "/>
    <s v=" "/>
    <n v="1"/>
    <n v="1"/>
    <n v="1"/>
    <s v="N/A"/>
    <n v="1"/>
    <n v="0"/>
    <s v="NaN"/>
    <s v="NaN"/>
    <s v="NaN"/>
    <s v="NaN"/>
    <n v="0"/>
    <s v="NaN"/>
    <s v="NaN"/>
    <s v="NaN"/>
    <s v="NaN"/>
    <s v="NaN"/>
    <s v="Scale-up"/>
    <s v="NaN"/>
    <s v="NaN"/>
    <s v="NaN"/>
    <s v="NaN"/>
    <s v="NaN"/>
    <d v="2025-06-16T23:08:41"/>
    <s v="PJR_SPRING"/>
  </r>
  <r>
    <x v="809"/>
    <x v="0"/>
    <n v="712"/>
    <x v="1622"/>
    <x v="810"/>
    <n v="57"/>
    <n v="57"/>
    <n v="37"/>
    <n v="20"/>
    <n v="5"/>
    <n v="52"/>
    <n v="40"/>
    <n v="12"/>
    <n v="0.05"/>
    <n v="3.3000000000000002E-2"/>
    <n v="6.0000000000000001E-3"/>
    <n v="5.7000000000000002E-2"/>
    <n v="7.6999999999999999E-2"/>
    <n v="7.2999999999999995E-2"/>
    <n v="0.74"/>
    <n v="0.60199999999999998"/>
    <n v="0.92800000000000005"/>
    <n v="210.52600000000001"/>
    <s v="Scale-up"/>
    <n v="17.544"/>
    <n v="0.67300000000000004"/>
    <n v="0.754"/>
    <n v="0.754"/>
    <n v="0.64900000000000002"/>
    <d v="2025-06-16T23:08:59"/>
    <s v="PJR_SPRING"/>
  </r>
  <r>
    <x v="809"/>
    <x v="1"/>
    <n v="62"/>
    <x v="1623"/>
    <x v="810"/>
    <s v=" "/>
    <s v=" "/>
    <n v="5"/>
    <n v="2"/>
    <n v="2"/>
    <s v="N/A"/>
    <n v="6"/>
    <n v="-2"/>
    <n v="5.2999999999999999E-2"/>
    <n v="0.16700000000000001"/>
    <s v="NaN"/>
    <n v="6.8000000000000005E-2"/>
    <n v="0.22"/>
    <n v="6.4000000000000001E-2"/>
    <s v="NaN"/>
    <s v="NaN"/>
    <s v="NaN"/>
    <s v="NaN"/>
    <s v="Scale-up"/>
    <n v="14.706"/>
    <n v="0.67200000000000004"/>
    <n v="1"/>
    <s v="NaN"/>
    <n v="0.44400000000000001"/>
    <d v="2025-06-16T23:08:59"/>
    <s v="PJR_SPRING"/>
  </r>
  <r>
    <x v="810"/>
    <x v="0"/>
    <n v="132"/>
    <x v="1624"/>
    <x v="811"/>
    <n v="51"/>
    <n v="51"/>
    <n v="39"/>
    <n v="12"/>
    <n v="0"/>
    <n v="51"/>
    <n v="28"/>
    <n v="23"/>
    <n v="0.27"/>
    <n v="9.2999999999999999E-2"/>
    <n v="0"/>
    <n v="0.19"/>
    <n v="0.36299999999999999"/>
    <n v="0.39"/>
    <n v="0.52300000000000002"/>
    <n v="0.74399999999999999"/>
    <n v="1"/>
    <n v="121.053"/>
    <s v="Scale-up"/>
    <n v="5.2629999999999999"/>
    <n v="0.77200000000000002"/>
    <n v="0.47299999999999998"/>
    <n v="0"/>
    <n v="0.74"/>
    <d v="2025-06-16T23:09:17"/>
    <s v="PJR_SPRING"/>
  </r>
  <r>
    <x v="810"/>
    <x v="1"/>
    <n v="95"/>
    <x v="1625"/>
    <x v="811"/>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6T23:09:21"/>
    <s v="PJR_SPRING"/>
  </r>
  <r>
    <x v="811"/>
    <x v="0"/>
    <n v="460"/>
    <x v="1626"/>
    <x v="812"/>
    <n v="133"/>
    <n v="133"/>
    <n v="77"/>
    <n v="56"/>
    <n v="10"/>
    <n v="123"/>
    <n v="96"/>
    <n v="27"/>
    <n v="0.16500000000000001"/>
    <n v="0.15"/>
    <n v="3.2000000000000001E-2"/>
    <n v="0.216"/>
    <n v="0.28299999999999997"/>
    <n v="0.26200000000000001"/>
    <n v="0.76300000000000001"/>
    <n v="0.52400000000000002"/>
    <n v="0.89800000000000002"/>
    <n v="125"/>
    <s v="Scale-up"/>
    <n v="4.63"/>
    <n v="0.95499999999999996"/>
    <n v="0.94699999999999995"/>
    <n v="0.91500000000000004"/>
    <n v="0.98099999999999998"/>
    <d v="2025-06-16T23:09:40"/>
    <s v="PJR_SPRING"/>
  </r>
  <r>
    <x v="811"/>
    <x v="1"/>
    <n v="95"/>
    <x v="1627"/>
    <x v="812"/>
    <s v=" "/>
    <s v=" "/>
    <n v="6"/>
    <n v="13"/>
    <n v="2"/>
    <s v="N/A"/>
    <n v="10"/>
    <n v="6"/>
    <n v="5.2999999999999999E-2"/>
    <n v="0.112"/>
    <n v="0.33300000000000002"/>
    <n v="7.6999999999999999E-2"/>
    <n v="-0.16800000000000001"/>
    <n v="0.14199999999999999"/>
    <n v="-0.45800000000000002"/>
    <n v="0.32100000000000001"/>
    <n v="-1.018"/>
    <n v="350.649"/>
    <s v="Scale-up"/>
    <n v="12.987"/>
    <n v="0.78600000000000003"/>
    <n v="0.95399999999999996"/>
    <n v="1"/>
    <n v="0.89900000000000002"/>
    <d v="2025-06-16T23:09:44"/>
    <s v="PJR_SPRING"/>
  </r>
  <r>
    <x v="812"/>
    <x v="0"/>
    <n v="1252"/>
    <x v="1628"/>
    <x v="813"/>
    <n v="229"/>
    <n v="229"/>
    <n v="50"/>
    <n v="179"/>
    <n v="40"/>
    <n v="189"/>
    <n v="164"/>
    <n v="25"/>
    <n v="3.5999999999999997E-2"/>
    <n v="0.14299999999999999"/>
    <n v="3.2000000000000001E-2"/>
    <n v="0.13"/>
    <n v="0.14699999999999999"/>
    <n v="0.14799999999999999"/>
    <n v="0.88400000000000001"/>
    <n v="0.20100000000000001"/>
    <n v="0.82099999999999995"/>
    <n v="192.30799999999999"/>
    <s v="Scale-up"/>
    <n v="7.6920000000000002"/>
    <n v="0.98499999999999999"/>
    <n v="0.95299999999999996"/>
    <n v="0.85"/>
    <n v="0.96099999999999997"/>
    <d v="2025-06-16T23:10:04"/>
    <s v="PJR_SPRING"/>
  </r>
  <r>
    <x v="812"/>
    <x v="1"/>
    <n v="97"/>
    <x v="1629"/>
    <x v="813"/>
    <s v=" "/>
    <s v=" "/>
    <n v="9"/>
    <n v="37"/>
    <n v="11"/>
    <s v="N/A"/>
    <n v="28"/>
    <n v="6"/>
    <n v="0.127"/>
    <n v="0.438"/>
    <n v="0.19700000000000001"/>
    <n v="0.33500000000000002"/>
    <s v="0.36799999999999994"/>
    <n v="0.40400000000000003"/>
    <n v="0.91"/>
    <n v="0.22500000000000001"/>
    <n v="0.65100000000000002"/>
    <n v="74.626999999999995"/>
    <s v="Scale-up"/>
    <n v="2.9849999999999999"/>
    <n v="0.82199999999999995"/>
    <n v="0.94699999999999995"/>
    <n v="0.89900000000000002"/>
    <n v="0.89"/>
    <d v="2025-06-16T23:10:08"/>
    <s v="PJR_SPRING"/>
  </r>
  <r>
    <x v="813"/>
    <x v="0"/>
    <n v="1329"/>
    <x v="1630"/>
    <x v="814"/>
    <n v="223"/>
    <n v="223"/>
    <n v="68"/>
    <n v="155"/>
    <n v="109"/>
    <n v="114"/>
    <n v="114"/>
    <n v="0"/>
    <n v="0.109"/>
    <n v="0.20399999999999999"/>
    <n v="7.4999999999999997E-2"/>
    <n v="0.17100000000000001"/>
    <n v="0.23799999999999999"/>
    <n v="0.11"/>
    <n v="0.71799999999999997"/>
    <n v="0.34799999999999998"/>
    <n v="0.76"/>
    <n v="0"/>
    <s v="Start-up"/>
    <n v="5.8479999999999999"/>
    <n v="0.86899999999999999"/>
    <n v="0.93100000000000005"/>
    <n v="0.85499999999999998"/>
    <n v="0.874"/>
    <d v="2025-06-16T23:10:26"/>
    <s v="PJR_SPRING"/>
  </r>
  <r>
    <x v="813"/>
    <x v="1"/>
    <n v="0"/>
    <x v="1631"/>
    <x v="814"/>
    <s v=" "/>
    <s v=" "/>
    <n v="1"/>
    <n v="1"/>
    <n v="55"/>
    <s v="N/A"/>
    <n v="1"/>
    <n v="-54"/>
    <s v="NaN"/>
    <s v="NaN"/>
    <s v="NaN"/>
    <s v="NaN"/>
    <n v="0"/>
    <s v="NaN"/>
    <s v="NaN"/>
    <s v="NaN"/>
    <s v="NaN"/>
    <s v="NaN"/>
    <s v="Start-up"/>
    <s v="NaN"/>
    <s v="NaN"/>
    <s v="NaN"/>
    <s v="NaN"/>
    <s v="NaN"/>
    <d v="2025-06-16T23:10:26"/>
    <s v="PJR_SPRING"/>
  </r>
  <r>
    <x v="814"/>
    <x v="0"/>
    <n v="1155"/>
    <x v="1632"/>
    <x v="815"/>
    <n v="792"/>
    <n v="792"/>
    <n v="192"/>
    <n v="600"/>
    <n v="91"/>
    <n v="701"/>
    <n v="551"/>
    <n v="150"/>
    <n v="0.157"/>
    <n v="0.55600000000000005"/>
    <n v="0.09"/>
    <n v="0.504"/>
    <n v="0.623"/>
    <n v="0.61799999999999999"/>
    <n v="0.80900000000000005"/>
    <n v="0.22"/>
    <n v="0.874"/>
    <n v="297.61900000000003"/>
    <s v="Scale-up"/>
    <n v="1.984"/>
    <n v="0.98399999999999999"/>
    <n v="0.98799999999999999"/>
    <n v="0.98699999999999999"/>
    <n v="0.97399999999999998"/>
    <d v="2025-06-16T23:10:46"/>
    <s v="PJR_SPRING"/>
  </r>
  <r>
    <x v="814"/>
    <x v="1"/>
    <n v="99"/>
    <x v="1633"/>
    <x v="815"/>
    <s v=" "/>
    <s v=" "/>
    <n v="15"/>
    <n v="50"/>
    <n v="7"/>
    <s v="N/A"/>
    <n v="42"/>
    <n v="17"/>
    <n v="0.16200000000000001"/>
    <n v="0.47799999999999998"/>
    <n v="7.1999999999999995E-2"/>
    <n v="0.44400000000000001"/>
    <s v="0.5680000000000001"/>
    <n v="0.56200000000000006"/>
    <n v="0.78200000000000003"/>
    <n v="0.253"/>
    <n v="0.88800000000000001"/>
    <n v="337.83800000000002"/>
    <s v="Scale-up"/>
    <n v="2.2519999999999998"/>
    <n v="0.98"/>
    <n v="0.98299999999999998"/>
    <n v="0.91700000000000004"/>
    <n v="0.95499999999999996"/>
    <d v="2025-06-16T23:10:50"/>
    <s v="PJR_SPRING"/>
  </r>
  <r>
    <x v="815"/>
    <x v="0"/>
    <n v="1050"/>
    <x v="1634"/>
    <x v="816"/>
    <n v="139"/>
    <n v="139"/>
    <n v="41"/>
    <n v="98"/>
    <n v="12"/>
    <n v="127"/>
    <n v="75"/>
    <n v="52"/>
    <n v="4.4999999999999998E-2"/>
    <n v="0.10299999999999999"/>
    <n v="1.2E-2"/>
    <n v="7.6999999999999999E-2"/>
    <n v="0.13600000000000001"/>
    <n v="0.13500000000000001"/>
    <n v="0.56599999999999995"/>
    <n v="0.30399999999999999"/>
    <n v="0.91900000000000004"/>
    <n v="675.32500000000005"/>
    <s v="Scale-up"/>
    <n v="12.987"/>
    <n v="0.95099999999999996"/>
    <n v="0.95099999999999996"/>
    <n v="0.874"/>
    <n v="0.95699999999999996"/>
    <d v="2025-06-16T23:11:09"/>
    <s v="PJR_SPRING"/>
  </r>
  <r>
    <x v="815"/>
    <x v="1"/>
    <n v="97"/>
    <x v="1635"/>
    <x v="816"/>
    <s v=" "/>
    <s v=" "/>
    <n v="2"/>
    <n v="10"/>
    <n v="1"/>
    <s v="N/A"/>
    <n v="8"/>
    <n v="2"/>
    <n v="0.16700000000000001"/>
    <n v="7.6999999999999999E-2"/>
    <s v="NaN"/>
    <n v="0.254"/>
    <n v="0.24399999999999999"/>
    <n v="7.6999999999999999E-2"/>
    <s v="NaN"/>
    <s v="NaN"/>
    <s v="NaN"/>
    <s v="NaN"/>
    <s v="Scale-up"/>
    <n v="3.9369999999999998"/>
    <n v="1"/>
    <n v="0.91500000000000004"/>
    <s v="NaN"/>
    <n v="0.95299999999999996"/>
    <d v="2025-06-16T23:11:09"/>
    <s v="PJR_SPRING"/>
  </r>
  <r>
    <x v="816"/>
    <x v="0"/>
    <n v="1922"/>
    <x v="1636"/>
    <x v="817"/>
    <n v="166"/>
    <n v="166"/>
    <n v="86"/>
    <n v="80"/>
    <n v="6"/>
    <n v="160"/>
    <n v="119"/>
    <n v="41"/>
    <n v="7.6999999999999999E-2"/>
    <n v="5.1999999999999998E-2"/>
    <n v="4.0000000000000001E-3"/>
    <n v="0.105"/>
    <n v="0.125"/>
    <n v="0.114"/>
    <n v="0.84"/>
    <n v="0.59699999999999998"/>
    <n v="0.96899999999999997"/>
    <n v="390.476"/>
    <s v="Scale-up"/>
    <n v="9.5239999999999991"/>
    <n v="0.7"/>
    <n v="0.75900000000000001"/>
    <n v="0.79600000000000004"/>
    <n v="0.81200000000000006"/>
    <d v="2025-06-16T23:11:26"/>
    <s v="PJR_SPRING"/>
  </r>
  <r>
    <x v="816"/>
    <x v="1"/>
    <n v="95"/>
    <x v="1637"/>
    <x v="817"/>
    <s v=" "/>
    <s v=" "/>
    <n v="1"/>
    <n v="2"/>
    <n v="1"/>
    <s v="N/A"/>
    <n v="1"/>
    <n v="1"/>
    <s v="NaN"/>
    <n v="0.01"/>
    <s v="NaN"/>
    <s v="NaN"/>
    <n v="0"/>
    <n v="0.01"/>
    <s v="NaN"/>
    <s v="NaN"/>
    <s v="NaN"/>
    <s v="NaN"/>
    <s v="Scale-up"/>
    <s v="NaN"/>
    <s v="NaN"/>
    <n v="1"/>
    <s v="NaN"/>
    <s v="NaN"/>
    <d v="2025-06-16T23:11:26"/>
    <s v="PJR_SPRING"/>
  </r>
  <r>
    <x v="817"/>
    <x v="0"/>
    <n v="1650"/>
    <x v="1638"/>
    <x v="818"/>
    <n v="145"/>
    <n v="145"/>
    <n v="20"/>
    <n v="125"/>
    <n v="8"/>
    <n v="137"/>
    <n v="104"/>
    <n v="33"/>
    <n v="2.3E-2"/>
    <n v="0.1"/>
    <n v="1.6E-2"/>
    <n v="0.11700000000000001"/>
    <n v="0.107"/>
    <n v="0.112"/>
    <n v="1.093"/>
    <n v="0.187"/>
    <n v="0.87"/>
    <n v="282.05099999999999"/>
    <s v="Catch-up"/>
    <n v="8.5470000000000006"/>
    <n v="0.90900000000000003"/>
    <n v="0.89900000000000002"/>
    <n v="0.90900000000000003"/>
    <n v="0.96"/>
    <d v="2025-06-16T23:11:44"/>
    <s v="PJR_SPRING"/>
  </r>
  <r>
    <x v="817"/>
    <x v="1"/>
    <n v="0"/>
    <x v="1639"/>
    <x v="818"/>
    <s v=" "/>
    <s v=" "/>
    <n v="1"/>
    <n v="2"/>
    <n v="1"/>
    <s v="N/A"/>
    <n v="1"/>
    <n v="1"/>
    <s v="NaN"/>
    <n v="1"/>
    <s v="NaN"/>
    <s v="NaN"/>
    <n v="0"/>
    <n v="1"/>
    <s v="NaN"/>
    <s v="NaN"/>
    <s v="NaN"/>
    <s v="NaN"/>
    <s v="Catch-up"/>
    <s v="NaN"/>
    <s v="NaN"/>
    <n v="1"/>
    <s v="NaN"/>
    <s v="NaN"/>
    <d v="2025-06-16T23:11:44"/>
    <s v="PJR_SPRING"/>
  </r>
  <r>
    <x v="818"/>
    <x v="0"/>
    <n v="1581"/>
    <x v="1640"/>
    <x v="819"/>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6T23:12:02"/>
    <s v="PJR_SPRING"/>
  </r>
  <r>
    <x v="818"/>
    <x v="1"/>
    <n v="0"/>
    <x v="1641"/>
    <x v="819"/>
    <s v=" "/>
    <s v=" "/>
    <n v="1"/>
    <n v="1"/>
    <n v="1"/>
    <s v="N/A"/>
    <n v="1"/>
    <n v="0"/>
    <s v="NaN"/>
    <s v="NaN"/>
    <s v="NaN"/>
    <s v="NaN"/>
    <n v="0"/>
    <s v="NaN"/>
    <s v="NaN"/>
    <s v="NaN"/>
    <s v="NaN"/>
    <s v="NaN"/>
    <s v="Scale-up"/>
    <s v="NaN"/>
    <s v="NaN"/>
    <s v="NaN"/>
    <s v="NaN"/>
    <s v="NaN"/>
    <d v="2025-06-16T23:12:02"/>
    <s v="PJR_SPRING"/>
  </r>
  <r>
    <x v="819"/>
    <x v="0"/>
    <n v="1621"/>
    <x v="1642"/>
    <x v="820"/>
    <n v="175"/>
    <n v="175"/>
    <n v="71"/>
    <n v="104"/>
    <n v="22"/>
    <n v="153"/>
    <n v="105"/>
    <n v="48"/>
    <n v="4.4999999999999998E-2"/>
    <n v="6.7000000000000004E-2"/>
    <n v="1.6E-2"/>
    <n v="7.9000000000000001E-2"/>
    <n v="9.6000000000000002E-2"/>
    <n v="9.5000000000000001E-2"/>
    <n v="0.82299999999999995"/>
    <n v="0.40200000000000002"/>
    <n v="0.85699999999999998"/>
    <n v="607.59500000000003"/>
    <s v="Scale-up"/>
    <n v="12.657999999999999"/>
    <n v="0.8"/>
    <n v="0.96599999999999997"/>
    <n v="0.89600000000000002"/>
    <n v="0.77200000000000002"/>
    <d v="2025-06-16T23:12:21"/>
    <s v="PJR_SPRING"/>
  </r>
  <r>
    <x v="819"/>
    <x v="1"/>
    <n v="95"/>
    <x v="1643"/>
    <x v="820"/>
    <s v=" "/>
    <s v=" "/>
    <n v="1"/>
    <n v="4"/>
    <n v="1"/>
    <s v="N/A"/>
    <n v="1"/>
    <n v="3"/>
    <s v="NaN"/>
    <n v="0.04"/>
    <s v="NaN"/>
    <s v="NaN"/>
    <n v="0"/>
    <n v="3.7999999999999999E-2"/>
    <s v="NaN"/>
    <s v="NaN"/>
    <s v="NaN"/>
    <s v="NaN"/>
    <s v="Scale-up"/>
    <s v="NaN"/>
    <s v="NaN"/>
    <n v="0.90300000000000002"/>
    <s v="NaN"/>
    <s v="NaN"/>
    <d v="2025-06-16T23:12:21"/>
    <s v="PJR_SPRING"/>
  </r>
  <r>
    <x v="820"/>
    <x v="0"/>
    <n v="1054"/>
    <x v="1644"/>
    <x v="821"/>
    <n v="72"/>
    <n v="72"/>
    <n v="11"/>
    <n v="61"/>
    <n v="9"/>
    <n v="63"/>
    <n v="57"/>
    <n v="6"/>
    <n v="1.0999999999999999E-2"/>
    <n v="0.06"/>
    <n v="8.0000000000000002E-3"/>
    <n v="5.2999999999999999E-2"/>
    <n v="6.3E-2"/>
    <n v="6.3E-2"/>
    <n v="0.84099999999999997"/>
    <n v="0.155"/>
    <n v="0.88700000000000001"/>
    <n v="113.208"/>
    <s v="Scale-up"/>
    <n v="18.867999999999999"/>
    <n v="0.92400000000000004"/>
    <n v="0.94899999999999995"/>
    <n v="0.84399999999999997"/>
    <n v="0.88600000000000001"/>
    <d v="2025-06-16T23:12:40"/>
    <s v="PJR_SPRING"/>
  </r>
  <r>
    <x v="820"/>
    <x v="1"/>
    <n v="94"/>
    <x v="1645"/>
    <x v="821"/>
    <s v=" "/>
    <s v=" "/>
    <n v="3"/>
    <n v="12"/>
    <n v="4"/>
    <s v="N/A"/>
    <n v="21"/>
    <n v="-9"/>
    <n v="2.1999999999999999E-2"/>
    <n v="0.126"/>
    <n v="9.6000000000000002E-2"/>
    <n v="0.28399999999999997"/>
    <n v="5.19999999999999E-2"/>
    <n v="0.104"/>
    <n v="5.4619999999999997"/>
    <n v="0.14899999999999999"/>
    <n v="0.35099999999999998"/>
    <n v="21.126999999999999"/>
    <s v="Plan-up"/>
    <n v="3.5209999999999999"/>
    <n v="0.93700000000000006"/>
    <n v="0.85799999999999998"/>
    <n v="0.88800000000000001"/>
    <n v="0.874"/>
    <d v="2025-06-16T23:12:44"/>
    <s v="PJR_SPRING"/>
  </r>
  <r>
    <x v="821"/>
    <x v="0"/>
    <n v="1190"/>
    <x v="1646"/>
    <x v="822"/>
    <n v="357"/>
    <n v="357"/>
    <n v="106"/>
    <n v="251"/>
    <n v="64"/>
    <n v="293"/>
    <n v="197"/>
    <n v="96"/>
    <n v="0.08"/>
    <n v="0.20899999999999999"/>
    <n v="5.6000000000000001E-2"/>
    <n v="0.16500000000000001"/>
    <n v="0.23300000000000001"/>
    <n v="0.224"/>
    <n v="0.70799999999999996"/>
    <n v="0.27700000000000002"/>
    <n v="0.80600000000000005"/>
    <n v="581.81799999999998"/>
    <s v="Scale-up"/>
    <n v="6.0609999999999999"/>
    <n v="0.94799999999999995"/>
    <n v="0.877"/>
    <n v="0.92400000000000004"/>
    <n v="0.753"/>
    <d v="2025-06-16T23:13:03"/>
    <s v="PJR_SPRING"/>
  </r>
  <r>
    <x v="821"/>
    <x v="1"/>
    <n v="95"/>
    <x v="1647"/>
    <x v="822"/>
    <s v=" "/>
    <s v=" "/>
    <n v="5"/>
    <n v="13"/>
    <n v="3"/>
    <s v="N/A"/>
    <n v="8"/>
    <n v="6"/>
    <n v="6.6000000000000003E-2"/>
    <n v="0.113"/>
    <n v="9.4E-2"/>
    <n v="6.8000000000000005E-2"/>
    <n v="8.4999999999999895E-2"/>
    <n v="0.13500000000000001"/>
    <n v="0.8"/>
    <n v="0.36899999999999999"/>
    <n v="0.47499999999999998"/>
    <n v="1411.7650000000001"/>
    <s v="Scale-up"/>
    <n v="14.706"/>
    <n v="0.97299999999999998"/>
    <n v="0.88"/>
    <n v="0.75"/>
    <n v="0.75700000000000001"/>
    <d v="2025-06-16T23:13:07"/>
    <s v="PJR_SPRING"/>
  </r>
  <r>
    <x v="822"/>
    <x v="0"/>
    <n v="1548"/>
    <x v="1648"/>
    <x v="823"/>
    <n v="133"/>
    <n v="133"/>
    <n v="40"/>
    <n v="93"/>
    <n v="17"/>
    <n v="116"/>
    <n v="99"/>
    <n v="17"/>
    <n v="2.7E-2"/>
    <n v="5.8000000000000003E-2"/>
    <n v="8.0000000000000002E-3"/>
    <n v="6.3E-2"/>
    <n v="7.6999999999999999E-2"/>
    <n v="7.3999999999999996E-2"/>
    <n v="0.81799999999999995"/>
    <n v="0.318"/>
    <n v="0.90600000000000003"/>
    <n v="269.84100000000001"/>
    <s v="Scale-up"/>
    <n v="15.872999999999999"/>
    <n v="0.84099999999999997"/>
    <n v="0.95399999999999996"/>
    <n v="0.90100000000000002"/>
    <n v="0.96599999999999997"/>
    <d v="2025-06-16T23:13:26"/>
    <s v="PJR_SPRING"/>
  </r>
  <r>
    <x v="822"/>
    <x v="1"/>
    <n v="89"/>
    <x v="1649"/>
    <x v="823"/>
    <s v=" "/>
    <s v=" "/>
    <n v="1"/>
    <n v="5"/>
    <n v="4"/>
    <s v="N/A"/>
    <n v="4"/>
    <n v="-4"/>
    <s v="NaN"/>
    <n v="4.3999999999999997E-2"/>
    <s v="NaN"/>
    <s v="NaN"/>
    <n v="0"/>
    <n v="4.0000000000000001E-3"/>
    <s v="NaN"/>
    <s v="NaN"/>
    <s v="NaN"/>
    <s v="NaN"/>
    <s v="Scale-up"/>
    <s v="NaN"/>
    <s v="NaN"/>
    <n v="0.96099999999999997"/>
    <s v="NaN"/>
    <s v="NaN"/>
    <d v="2025-06-16T23:13:26"/>
    <s v="PJR_SPRING"/>
  </r>
  <r>
    <x v="823"/>
    <x v="0"/>
    <n v="1778"/>
    <x v="1650"/>
    <x v="824"/>
    <n v="35"/>
    <n v="35"/>
    <n v="25"/>
    <n v="10"/>
    <n v="0"/>
    <n v="35"/>
    <n v="18"/>
    <n v="17"/>
    <n v="0.01"/>
    <n v="4.0000000000000001E-3"/>
    <n v="0"/>
    <n v="4.4999999999999998E-2"/>
    <n v="1.4E-2"/>
    <n v="1.4E-2"/>
    <n v="3.214"/>
    <n v="0.71399999999999997"/>
    <n v="1"/>
    <n v="377.77800000000002"/>
    <s v="Catch-up"/>
    <n v="22.222000000000001"/>
    <n v="0.63600000000000001"/>
    <n v="0.52"/>
    <n v="0"/>
    <n v="0.53900000000000003"/>
    <d v="2025-06-16T23:13:43"/>
    <s v="PJR_SPRING"/>
  </r>
  <r>
    <x v="823"/>
    <x v="1"/>
    <n v="0"/>
    <x v="1651"/>
    <x v="824"/>
    <s v=" "/>
    <s v=" "/>
    <n v="1"/>
    <n v="1"/>
    <n v="1"/>
    <s v="N/A"/>
    <n v="3"/>
    <n v="-2"/>
    <s v="NaN"/>
    <s v="NaN"/>
    <n v="0"/>
    <n v="1.5"/>
    <n v="0"/>
    <s v="NaN"/>
    <s v="NaN"/>
    <s v="NaN"/>
    <s v="NaN"/>
    <s v="NaN"/>
    <s v="Catch-up"/>
    <n v="0.66700000000000004"/>
    <s v="NaN"/>
    <s v="NaN"/>
    <n v="0"/>
    <n v="0.75"/>
    <d v="2025-06-16T23:13:43"/>
    <s v="PJR_SPRING"/>
  </r>
  <r>
    <x v="824"/>
    <x v="0"/>
    <n v="1182"/>
    <x v="1652"/>
    <x v="825"/>
    <n v="84"/>
    <n v="84"/>
    <n v="56"/>
    <n v="28"/>
    <n v="7"/>
    <n v="77"/>
    <n v="65"/>
    <n v="12"/>
    <n v="4.2000000000000003E-2"/>
    <n v="2.7E-2"/>
    <n v="6.0000000000000001E-3"/>
    <n v="5.8000000000000003E-2"/>
    <n v="6.3E-2"/>
    <n v="6.0999999999999999E-2"/>
    <n v="0.92100000000000004"/>
    <n v="0.60899999999999999"/>
    <n v="0.91300000000000003"/>
    <n v="206.89699999999999"/>
    <s v="Scale-up"/>
    <n v="17.241"/>
    <n v="0.94099999999999995"/>
    <n v="0.90100000000000002"/>
    <n v="0.89100000000000001"/>
    <n v="0.90900000000000003"/>
    <d v="2025-06-16T23:14:02"/>
    <s v="PJR_SPRING"/>
  </r>
  <r>
    <x v="824"/>
    <x v="1"/>
    <n v="45"/>
    <x v="1653"/>
    <x v="825"/>
    <s v=" "/>
    <s v=" "/>
    <n v="4"/>
    <n v="1"/>
    <n v="1"/>
    <s v="N/A"/>
    <n v="3"/>
    <n v="1"/>
    <s v="NaN"/>
    <s v="NaN"/>
    <s v="NaN"/>
    <s v="NaN"/>
    <n v="0"/>
    <n v="5.3999999999999999E-2"/>
    <s v="NaN"/>
    <s v="NaN"/>
    <s v="NaN"/>
    <s v="NaN"/>
    <s v="Scale-up"/>
    <s v="NaN"/>
    <s v="NaN"/>
    <s v="NaN"/>
    <s v="NaN"/>
    <s v="NaN"/>
    <d v="2025-06-16T23:14:02"/>
    <s v="PJR_SPRING"/>
  </r>
  <r>
    <x v="825"/>
    <x v="0"/>
    <n v="1154"/>
    <x v="1654"/>
    <x v="826"/>
    <n v="44"/>
    <n v="44"/>
    <n v="13"/>
    <n v="31"/>
    <n v="6"/>
    <n v="38"/>
    <n v="13"/>
    <n v="25"/>
    <n v="1.9E-2"/>
    <n v="2.8000000000000001E-2"/>
    <n v="1.2999999999999999E-2"/>
    <n v="1.9E-2"/>
    <n v="3.4000000000000002E-2"/>
    <n v="3.4000000000000002E-2"/>
    <n v="0.55900000000000005"/>
    <n v="0.40400000000000003"/>
    <n v="0.72299999999999998"/>
    <n v="1315.789"/>
    <s v="Scale-up"/>
    <n v="52.631999999999998"/>
    <n v="0.97199999999999998"/>
    <n v="0.98799999999999999"/>
    <n v="0.95499999999999996"/>
    <n v="0.89700000000000002"/>
    <d v="2025-06-16T23:14:19"/>
    <s v="PJR_SPRING"/>
  </r>
  <r>
    <x v="825"/>
    <x v="1"/>
    <n v="36"/>
    <x v="1655"/>
    <x v="826"/>
    <s v=" "/>
    <s v=" "/>
    <n v="1"/>
    <n v="4"/>
    <n v="1"/>
    <s v="N/A"/>
    <n v="1"/>
    <n v="3"/>
    <s v="NaN"/>
    <n v="7.0999999999999994E-2"/>
    <s v="NaN"/>
    <s v="NaN"/>
    <n v="0"/>
    <n v="7.0999999999999994E-2"/>
    <s v="NaN"/>
    <s v="NaN"/>
    <s v="NaN"/>
    <s v="NaN"/>
    <s v="Scale-up"/>
    <s v="NaN"/>
    <s v="NaN"/>
    <n v="0.79900000000000004"/>
    <s v="NaN"/>
    <s v="NaN"/>
    <d v="2025-06-16T23:14:19"/>
    <s v="PJR_SPRING"/>
  </r>
  <r>
    <x v="826"/>
    <x v="0"/>
    <n v="1240"/>
    <x v="1656"/>
    <x v="827"/>
    <n v="425"/>
    <n v="425"/>
    <n v="116"/>
    <n v="309"/>
    <n v="49"/>
    <n v="376"/>
    <n v="336"/>
    <n v="40"/>
    <n v="0.127"/>
    <n v="0.32100000000000001"/>
    <n v="5.2999999999999999E-2"/>
    <n v="0.376"/>
    <n v="0.39500000000000002"/>
    <n v="0.39500000000000002"/>
    <n v="0.95199999999999996"/>
    <n v="0.28299999999999997"/>
    <n v="0.88200000000000001"/>
    <n v="106.383"/>
    <s v="Scale-up"/>
    <n v="2.66"/>
    <n v="0.93799999999999994"/>
    <n v="0.97399999999999998"/>
    <n v="0.94699999999999995"/>
    <n v="0.94299999999999995"/>
    <d v="2025-06-16T23:14:38"/>
    <s v="PJR_SPRING"/>
  </r>
  <r>
    <x v="826"/>
    <x v="1"/>
    <n v="76"/>
    <x v="1657"/>
    <x v="827"/>
    <s v=" "/>
    <s v=" "/>
    <n v="4"/>
    <n v="6"/>
    <n v="2"/>
    <s v="N/A"/>
    <n v="13"/>
    <n v="-4"/>
    <n v="3.4000000000000002E-2"/>
    <n v="5.8000000000000003E-2"/>
    <n v="2.5000000000000001E-2"/>
    <n v="0.14199999999999999"/>
    <n v="6.7000000000000004E-2"/>
    <n v="5.8000000000000003E-2"/>
    <n v="2.1190000000000002"/>
    <n v="0.37"/>
    <n v="0.72799999999999998"/>
    <n v="281.69"/>
    <s v="Catch-up"/>
    <n v="7.0419999999999998"/>
    <n v="0.91300000000000003"/>
    <n v="0.63300000000000001"/>
    <n v="1"/>
    <n v="0.82099999999999995"/>
    <d v="2025-06-16T23:14:43"/>
    <s v="PJR_SPRING"/>
  </r>
  <r>
    <x v="827"/>
    <x v="0"/>
    <n v="1384"/>
    <x v="1658"/>
    <x v="828"/>
    <n v="102"/>
    <n v="102"/>
    <n v="30"/>
    <n v="72"/>
    <n v="5"/>
    <n v="97"/>
    <n v="54"/>
    <n v="43"/>
    <n v="2.4E-2"/>
    <n v="4.5999999999999999E-2"/>
    <n v="0.01"/>
    <n v="0.04"/>
    <n v="0.06"/>
    <n v="0.06"/>
    <n v="0.66700000000000004"/>
    <n v="0.34300000000000003"/>
    <n v="0.85699999999999998"/>
    <n v="1075"/>
    <s v="Scale-up"/>
    <n v="25"/>
    <n v="0.23699999999999999"/>
    <n v="0.81"/>
    <n v="0.94399999999999995"/>
    <n v="0.63900000000000001"/>
    <d v="2025-06-16T23:15:02"/>
    <s v="PJR_SPRING"/>
  </r>
  <r>
    <x v="827"/>
    <x v="1"/>
    <n v="54"/>
    <x v="1659"/>
    <x v="828"/>
    <s v=" "/>
    <s v=" "/>
    <n v="1"/>
    <n v="5"/>
    <n v="1"/>
    <s v="N/A"/>
    <n v="2"/>
    <n v="2"/>
    <s v="NaN"/>
    <n v="6.7000000000000004E-2"/>
    <s v="NaN"/>
    <n v="5.6000000000000001E-2"/>
    <n v="0"/>
    <n v="6.7000000000000004E-2"/>
    <s v="NaN"/>
    <s v="NaN"/>
    <s v="NaN"/>
    <s v="NaN"/>
    <s v="Scale-up"/>
    <n v="17.856999999999999"/>
    <s v="NaN"/>
    <n v="0.84299999999999997"/>
    <s v="NaN"/>
    <n v="1"/>
    <d v="2025-06-16T23:15:02"/>
    <s v="PJR_SPRING"/>
  </r>
  <r>
    <x v="828"/>
    <x v="0"/>
    <n v="1202"/>
    <x v="1660"/>
    <x v="829"/>
    <n v="121"/>
    <n v="121"/>
    <n v="58"/>
    <n v="63"/>
    <n v="8"/>
    <n v="113"/>
    <n v="92"/>
    <n v="21"/>
    <n v="4.9000000000000002E-2"/>
    <n v="7.0999999999999994E-2"/>
    <n v="0.01"/>
    <n v="8.7999999999999995E-2"/>
    <n v="0.11"/>
    <n v="0.106"/>
    <n v="0.8"/>
    <n v="0.40799999999999997"/>
    <n v="0.91700000000000004"/>
    <n v="238.636"/>
    <s v="Scale-up"/>
    <n v="11.364000000000001"/>
    <n v="0.97199999999999998"/>
    <n v="0.91600000000000004"/>
    <n v="0.745"/>
    <n v="0.92400000000000004"/>
    <d v="2025-06-16T23:15:21"/>
    <s v="PJR_SPRING"/>
  </r>
  <r>
    <x v="828"/>
    <x v="1"/>
    <n v="52"/>
    <x v="1661"/>
    <x v="829"/>
    <s v=" "/>
    <s v=" "/>
    <n v="3"/>
    <n v="2"/>
    <n v="1"/>
    <s v="N/A"/>
    <n v="3"/>
    <n v="0"/>
    <n v="5.5E-2"/>
    <n v="0.02"/>
    <s v="NaN"/>
    <n v="4.2000000000000003E-2"/>
    <n v="7.4999999999999997E-2"/>
    <n v="0.05"/>
    <s v="NaN"/>
    <s v="NaN"/>
    <s v="NaN"/>
    <s v="NaN"/>
    <s v="Scale-up"/>
    <n v="23.81"/>
    <n v="0.82399999999999995"/>
    <n v="1"/>
    <s v="NaN"/>
    <n v="0.999"/>
    <d v="2025-06-16T23:15:21"/>
    <s v="PJR_SPRING"/>
  </r>
  <r>
    <x v="829"/>
    <x v="0"/>
    <n v="665"/>
    <x v="1662"/>
    <x v="830"/>
    <n v="111"/>
    <n v="111"/>
    <n v="35"/>
    <n v="76"/>
    <n v="9"/>
    <n v="102"/>
    <n v="67"/>
    <n v="35"/>
    <n v="5.7000000000000002E-2"/>
    <n v="0.11799999999999999"/>
    <n v="1.4E-2"/>
    <n v="9.7000000000000003E-2"/>
    <n v="0.161"/>
    <n v="0.152"/>
    <n v="0.60199999999999998"/>
    <n v="0.32600000000000001"/>
    <n v="0.92"/>
    <n v="360.82499999999999"/>
    <s v="Scale-up"/>
    <n v="10.308999999999999"/>
    <n v="0.76800000000000002"/>
    <n v="0.93500000000000005"/>
    <n v="0.91200000000000003"/>
    <n v="0.86599999999999999"/>
    <d v="2025-06-16T23:15:38"/>
    <s v="PJR_SPRING"/>
  </r>
  <r>
    <x v="829"/>
    <x v="1"/>
    <n v="59"/>
    <x v="1663"/>
    <x v="830"/>
    <s v=" "/>
    <s v=" "/>
    <n v="1"/>
    <n v="7"/>
    <n v="1"/>
    <s v="N/A"/>
    <n v="1"/>
    <n v="7"/>
    <s v="NaN"/>
    <n v="0.09"/>
    <s v="NaN"/>
    <s v="NaN"/>
    <n v="0"/>
    <n v="9.8000000000000004E-2"/>
    <s v="NaN"/>
    <s v="NaN"/>
    <s v="NaN"/>
    <s v="NaN"/>
    <s v="Scale-up"/>
    <s v="NaN"/>
    <s v="NaN"/>
    <n v="0.96799999999999997"/>
    <s v="NaN"/>
    <s v="NaN"/>
    <d v="2025-06-16T23:15:38"/>
    <s v="PJR_SPRING"/>
  </r>
  <r>
    <x v="830"/>
    <x v="0"/>
    <n v="195"/>
    <x v="1664"/>
    <x v="831"/>
    <n v="58"/>
    <n v="58"/>
    <n v="9"/>
    <n v="49"/>
    <n v="5"/>
    <n v="53"/>
    <n v="38"/>
    <n v="15"/>
    <n v="2.8000000000000001E-2"/>
    <n v="0.218"/>
    <n v="2.1000000000000001E-2"/>
    <n v="0.17699999999999999"/>
    <n v="0.22500000000000001"/>
    <n v="0.214"/>
    <n v="0.78700000000000003"/>
    <n v="0.114"/>
    <n v="0.91500000000000004"/>
    <n v="84.745999999999995"/>
    <s v="Scale-up"/>
    <n v="5.65"/>
    <n v="0.53600000000000003"/>
    <n v="0.96599999999999997"/>
    <n v="0.78700000000000003"/>
    <n v="0.96799999999999997"/>
    <d v="2025-06-16T23:15:56"/>
    <s v="PJR_SPRING"/>
  </r>
  <r>
    <x v="830"/>
    <x v="1"/>
    <n v="92"/>
    <x v="1665"/>
    <x v="831"/>
    <s v=" "/>
    <s v=" "/>
    <n v="2"/>
    <n v="30"/>
    <n v="4"/>
    <s v="N/A"/>
    <n v="19"/>
    <n v="10"/>
    <n v="0.5"/>
    <n v="0.29199999999999998"/>
    <n v="3.5999999999999997E-2"/>
    <n v="0.23400000000000001"/>
    <n v="0.75600000000000001"/>
    <n v="0.29699999999999999"/>
    <n v="0.31"/>
    <n v="0.63100000000000001"/>
    <n v="0.95499999999999996"/>
    <n v="64.102999999999994"/>
    <s v="Scale-up"/>
    <n v="4.274"/>
    <n v="1"/>
    <n v="0.94199999999999995"/>
    <n v="0.72599999999999998"/>
    <n v="0.89800000000000002"/>
    <d v="2025-06-16T23:16:01"/>
    <s v="PJR_SPRING"/>
  </r>
  <r>
    <x v="831"/>
    <x v="0"/>
    <n v="1089"/>
    <x v="1666"/>
    <x v="832"/>
    <n v="30"/>
    <n v="30"/>
    <n v="3"/>
    <n v="27"/>
    <n v="7"/>
    <n v="23"/>
    <n v="17"/>
    <n v="6"/>
    <n v="3.0000000000000001E-3"/>
    <n v="2.5000000000000001E-2"/>
    <n v="7.0000000000000001E-3"/>
    <n v="1.7000000000000001E-2"/>
    <n v="2.1000000000000001E-2"/>
    <n v="0.02"/>
    <n v="0.81"/>
    <n v="0.107"/>
    <n v="0.75"/>
    <n v="352.94099999999997"/>
    <s v="Scale-up"/>
    <n v="58.823999999999998"/>
    <n v="0.93100000000000005"/>
    <n v="0.95499999999999996"/>
    <n v="0.63500000000000001"/>
    <n v="0.85399999999999998"/>
    <d v="2025-06-16T23:16:18"/>
    <s v="PJR_SPRING"/>
  </r>
  <r>
    <x v="831"/>
    <x v="1"/>
    <n v="94"/>
    <x v="1667"/>
    <x v="832"/>
    <s v=" "/>
    <s v=" "/>
    <n v="1"/>
    <n v="4"/>
    <n v="1"/>
    <s v="N/A"/>
    <n v="1"/>
    <n v="4"/>
    <s v="NaN"/>
    <n v="2.9000000000000001E-2"/>
    <s v="NaN"/>
    <s v="NaN"/>
    <n v="0"/>
    <n v="3.6999999999999998E-2"/>
    <s v="NaN"/>
    <s v="NaN"/>
    <s v="NaN"/>
    <s v="NaN"/>
    <s v="Scale-up"/>
    <s v="NaN"/>
    <s v="NaN"/>
    <n v="0.97699999999999998"/>
    <s v="NaN"/>
    <s v="NaN"/>
    <d v="2025-06-16T23:16:18"/>
    <s v="PJR_SPRING"/>
  </r>
  <r>
    <x v="832"/>
    <x v="0"/>
    <n v="1088"/>
    <x v="1668"/>
    <x v="833"/>
    <n v="234"/>
    <n v="234"/>
    <n v="31"/>
    <n v="203"/>
    <n v="26"/>
    <n v="208"/>
    <n v="168"/>
    <n v="40"/>
    <n v="3.3000000000000002E-2"/>
    <n v="0.152"/>
    <n v="0.02"/>
    <n v="0.126"/>
    <n v="0.16500000000000001"/>
    <n v="0.158"/>
    <n v="0.76400000000000001"/>
    <n v="0.17799999999999999"/>
    <n v="0.89200000000000002"/>
    <n v="317.45999999999998"/>
    <s v="Scale-up"/>
    <n v="7.9370000000000003"/>
    <n v="0.78300000000000003"/>
    <n v="0.88900000000000001"/>
    <n v="0.873"/>
    <n v="0.88"/>
    <d v="2025-06-16T23:16:37"/>
    <s v="PJR_SPRING"/>
  </r>
  <r>
    <x v="832"/>
    <x v="1"/>
    <n v="99"/>
    <x v="1669"/>
    <x v="833"/>
    <s v=" "/>
    <s v=" "/>
    <n v="6"/>
    <n v="5"/>
    <n v="1"/>
    <s v="N/A"/>
    <n v="4"/>
    <n v="6"/>
    <n v="7.0000000000000007E-2"/>
    <n v="3.5000000000000003E-2"/>
    <s v="NaN"/>
    <n v="1.5"/>
    <s v="0.10500000000000001"/>
    <n v="9.7000000000000003E-2"/>
    <s v="NaN"/>
    <s v="NaN"/>
    <s v="NaN"/>
    <s v="NaN"/>
    <s v="Scale-up"/>
    <n v="0.66700000000000004"/>
    <n v="0.82"/>
    <n v="0.92200000000000004"/>
    <s v="NaN"/>
    <n v="0.9"/>
    <d v="2025-06-16T23:16:37"/>
    <s v="PJR_SPRING"/>
  </r>
  <r>
    <x v="833"/>
    <x v="0"/>
    <n v="201"/>
    <x v="1670"/>
    <x v="834"/>
    <n v="47"/>
    <n v="47"/>
    <n v="42"/>
    <n v="5"/>
    <n v="0"/>
    <n v="47"/>
    <n v="32"/>
    <n v="15"/>
    <n v="0.128"/>
    <n v="9.8000000000000004E-2"/>
    <n v="0"/>
    <n v="9.6000000000000002E-2"/>
    <n v="0.22600000000000001"/>
    <n v="0.14399999999999999"/>
    <n v="0.42499999999999999"/>
    <n v="0.56599999999999995"/>
    <n v="1"/>
    <n v="156.25"/>
    <s v="Scale-up"/>
    <n v="10.417"/>
    <n v="0.77900000000000003"/>
    <n v="0.79100000000000004"/>
    <n v="0"/>
    <n v="0.69699999999999995"/>
    <d v="2025-06-16T23:16:54"/>
    <s v="PJR_SPRING"/>
  </r>
  <r>
    <x v="833"/>
    <x v="1"/>
    <n v="43"/>
    <x v="1671"/>
    <x v="834"/>
    <s v=" "/>
    <s v=" "/>
    <n v="28"/>
    <n v="5"/>
    <n v="1"/>
    <s v="N/A"/>
    <n v="23"/>
    <n v="9"/>
    <n v="0.64800000000000002"/>
    <n v="9.6000000000000002E-2"/>
    <n v="0"/>
    <n v="0.67200000000000004"/>
    <n v="0.74399999999999999"/>
    <n v="0.75"/>
    <n v="0.90300000000000002"/>
    <n v="0.871"/>
    <n v="1"/>
    <n v="22.321000000000002"/>
    <s v="Start-up"/>
    <n v="1.488"/>
    <n v="0.89100000000000001"/>
    <n v="0.79400000000000004"/>
    <n v="0"/>
    <n v="0.78900000000000003"/>
    <d v="2025-06-16T23:16:58"/>
    <s v="PJR_SPRING"/>
  </r>
  <r>
    <x v="834"/>
    <x v="0"/>
    <n v="922"/>
    <x v="1672"/>
    <x v="835"/>
    <n v="51"/>
    <n v="51"/>
    <n v="10"/>
    <n v="41"/>
    <n v="1"/>
    <n v="50"/>
    <n v="8"/>
    <n v="42"/>
    <n v="6.5000000000000002E-2"/>
    <n v="3.2000000000000001E-2"/>
    <n v="0"/>
    <n v="5.0000000000000001E-3"/>
    <n v="9.7000000000000003E-2"/>
    <n v="0.04"/>
    <n v="5.1999999999999998E-2"/>
    <n v="0.67"/>
    <n v="1"/>
    <n v="8400"/>
    <s v="Scale-up"/>
    <n v="200"/>
    <n v="0.34499999999999997"/>
    <n v="0.42099999999999999"/>
    <n v="0"/>
    <n v="0.40899999999999997"/>
    <d v="2025-06-16T23:17:16"/>
    <s v="PJR_SPRING"/>
  </r>
  <r>
    <x v="834"/>
    <x v="1"/>
    <n v="76"/>
    <x v="1673"/>
    <x v="835"/>
    <s v=" "/>
    <s v=" "/>
    <n v="1"/>
    <n v="3"/>
    <n v="1"/>
    <s v="N/A"/>
    <n v="1"/>
    <n v="1"/>
    <s v="NaN"/>
    <n v="2.1999999999999999E-2"/>
    <s v="NaN"/>
    <s v="NaN"/>
    <n v="0"/>
    <n v="2.1999999999999999E-2"/>
    <s v="NaN"/>
    <s v="NaN"/>
    <s v="NaN"/>
    <s v="NaN"/>
    <s v="Scale-up"/>
    <s v="NaN"/>
    <s v="NaN"/>
    <n v="0.75"/>
    <s v="NaN"/>
    <s v="NaN"/>
    <d v="2025-06-16T23:17:16"/>
    <s v="PJR_SPRING"/>
  </r>
  <r>
    <x v="835"/>
    <x v="0"/>
    <n v="610"/>
    <x v="1674"/>
    <x v="836"/>
    <n v="207"/>
    <n v="207"/>
    <n v="34"/>
    <n v="173"/>
    <n v="9"/>
    <n v="198"/>
    <n v="64"/>
    <n v="134"/>
    <n v="4.2999999999999997E-2"/>
    <n v="0.27500000000000002"/>
    <n v="1.2E-2"/>
    <n v="9.0999999999999998E-2"/>
    <n v="0.30599999999999999"/>
    <n v="0.29799999999999999"/>
    <n v="0.29699999999999999"/>
    <n v="0.13500000000000001"/>
    <n v="0.96199999999999997"/>
    <n v="1472.527"/>
    <s v="Scale-up"/>
    <n v="10.989000000000001"/>
    <n v="0.92900000000000005"/>
    <n v="0.88400000000000001"/>
    <n v="0.72499999999999998"/>
    <n v="0.95099999999999996"/>
    <d v="2025-06-16T23:17:35"/>
    <s v="PJR_SPRING"/>
  </r>
  <r>
    <x v="835"/>
    <x v="1"/>
    <n v="94"/>
    <x v="1675"/>
    <x v="836"/>
    <s v=" "/>
    <s v=" "/>
    <n v="9"/>
    <n v="41"/>
    <n v="6"/>
    <s v="N/A"/>
    <n v="17"/>
    <n v="26"/>
    <n v="0.11600000000000001"/>
    <n v="0.377"/>
    <n v="7.6999999999999999E-2"/>
    <n v="0.19"/>
    <n v="0.41599999999999998"/>
    <n v="0.41299999999999998"/>
    <n v="0.45700000000000002"/>
    <n v="0.23499999999999999"/>
    <n v="0.84399999999999997"/>
    <n v="705.26300000000003"/>
    <s v="Scale-up"/>
    <n v="5.2629999999999999"/>
    <n v="0.97099999999999997"/>
    <n v="0.96899999999999997"/>
    <n v="0.89100000000000001"/>
    <n v="0.93400000000000005"/>
    <d v="2025-06-16T23:17:40"/>
    <s v="PJR_SPRING"/>
  </r>
  <r>
    <x v="836"/>
    <x v="0"/>
    <n v="232"/>
    <x v="1676"/>
    <x v="837"/>
    <n v="41"/>
    <n v="41"/>
    <n v="18"/>
    <n v="23"/>
    <n v="0"/>
    <n v="41"/>
    <n v="28"/>
    <n v="13"/>
    <n v="5.7000000000000002E-2"/>
    <n v="9.7000000000000003E-2"/>
    <n v="0"/>
    <n v="0.104"/>
    <n v="0.154"/>
    <n v="0.14599999999999999"/>
    <n v="0.67500000000000004"/>
    <n v="0.37"/>
    <n v="1"/>
    <n v="125"/>
    <s v="Scale-up"/>
    <n v="9.6150000000000002"/>
    <n v="0.91200000000000003"/>
    <n v="0.93200000000000005"/>
    <n v="0"/>
    <n v="0.91400000000000003"/>
    <d v="2025-06-16T23:17:58"/>
    <s v="PJR_SPRING"/>
  </r>
  <r>
    <x v="836"/>
    <x v="1"/>
    <n v="92"/>
    <x v="1677"/>
    <x v="837"/>
    <s v=" "/>
    <s v=" "/>
    <n v="7"/>
    <n v="13"/>
    <n v="1"/>
    <s v="N/A"/>
    <n v="16"/>
    <n v="3"/>
    <n v="9.1999999999999998E-2"/>
    <n v="0.17699999999999999"/>
    <n v="0"/>
    <n v="0.24"/>
    <n v="0.26900000000000002"/>
    <n v="0.26600000000000001"/>
    <n v="0.89200000000000002"/>
    <n v="0.34200000000000003"/>
    <n v="1"/>
    <n v="54.167000000000002"/>
    <s v="Scale-up"/>
    <n v="4.1669999999999998"/>
    <n v="0.95899999999999996"/>
    <n v="0.89400000000000002"/>
    <n v="0"/>
    <n v="0.92900000000000005"/>
    <d v="2025-06-16T23:18:02"/>
    <s v="PJR_SPRING"/>
  </r>
  <r>
    <x v="837"/>
    <x v="0"/>
    <n v="1676"/>
    <x v="1678"/>
    <x v="838"/>
    <n v="3419"/>
    <n v="3419"/>
    <n v="296"/>
    <n v="3123"/>
    <n v="717"/>
    <n v="2702"/>
    <n v="2247"/>
    <n v="455"/>
    <n v="0.22700000000000001"/>
    <n v="2.5840000000000001"/>
    <n v="0.58299999999999996"/>
    <n v="1.988"/>
    <n v="2.2280000000000002"/>
    <n v="2.1680000000000001"/>
    <n v="0.89200000000000002"/>
    <n v="8.1000000000000003E-2"/>
    <n v="0.79300000000000004"/>
    <n v="228.87299999999999"/>
    <s v="Scale-up"/>
    <n v="0.503"/>
    <n v="0.88500000000000001"/>
    <n v="0.93600000000000005"/>
    <n v="0.92600000000000005"/>
    <n v="0.91600000000000004"/>
    <d v="2025-06-16T23:18:23"/>
    <s v="PJR_SPRING"/>
  </r>
  <r>
    <x v="837"/>
    <x v="1"/>
    <n v="96"/>
    <x v="1679"/>
    <x v="838"/>
    <s v=" "/>
    <s v=" "/>
    <n v="2"/>
    <n v="16"/>
    <n v="7"/>
    <s v="N/A"/>
    <n v="9"/>
    <n v="1"/>
    <n v="2.4E-2"/>
    <n v="0.17100000000000001"/>
    <n v="6.6000000000000003E-2"/>
    <n v="0.30099999999999999"/>
    <n v="0.129"/>
    <n v="0.11600000000000001"/>
    <n v="2.3330000000000002"/>
    <n v="0.123"/>
    <n v="0.66200000000000003"/>
    <n v="1511.6279999999999"/>
    <s v="Catch-up"/>
    <n v="3.3220000000000001"/>
    <n v="1"/>
    <n v="0.98599999999999999"/>
    <n v="0.81200000000000006"/>
    <n v="0.70299999999999996"/>
    <d v="2025-06-16T23:18:27"/>
    <s v="PJR_SPRING"/>
  </r>
  <r>
    <x v="838"/>
    <x v="0"/>
    <n v="3164"/>
    <x v="1680"/>
    <x v="839"/>
    <n v="623"/>
    <n v="623"/>
    <n v="120"/>
    <n v="503"/>
    <n v="74"/>
    <n v="549"/>
    <n v="423"/>
    <n v="126"/>
    <n v="7.2999999999999995E-2"/>
    <n v="0.26100000000000001"/>
    <n v="4.4999999999999998E-2"/>
    <n v="0.27"/>
    <n v="0.28899999999999998"/>
    <n v="0.29299999999999998"/>
    <n v="0.93400000000000005"/>
    <n v="0.219"/>
    <n v="0.86499999999999999"/>
    <n v="466.66699999999997"/>
    <s v="Scale-up"/>
    <n v="3.7040000000000002"/>
    <n v="0.93400000000000005"/>
    <n v="0.88600000000000001"/>
    <n v="0.98099999999999998"/>
    <n v="0.97099999999999997"/>
    <d v="2025-06-16T23:18:45"/>
    <s v="PJR_SPRING"/>
  </r>
  <r>
    <x v="838"/>
    <x v="1"/>
    <n v="0"/>
    <x v="1681"/>
    <x v="839"/>
    <s v=" "/>
    <s v=" "/>
    <n v="1"/>
    <n v="1"/>
    <n v="1"/>
    <s v="N/A"/>
    <n v="1"/>
    <n v="0"/>
    <s v="NaN"/>
    <s v="NaN"/>
    <s v="NaN"/>
    <s v="NaN"/>
    <n v="0"/>
    <s v="NaN"/>
    <s v="NaN"/>
    <s v="NaN"/>
    <s v="NaN"/>
    <s v="NaN"/>
    <s v="Scale-up"/>
    <s v="NaN"/>
    <s v="NaN"/>
    <s v="NaN"/>
    <s v="NaN"/>
    <s v="NaN"/>
    <d v="2025-06-16T23:18:45"/>
    <s v="PJR_SPRING"/>
  </r>
  <r>
    <x v="839"/>
    <x v="0"/>
    <n v="892"/>
    <x v="1682"/>
    <x v="840"/>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6T23:19:02"/>
    <s v="PJR_SPRING"/>
  </r>
  <r>
    <x v="839"/>
    <x v="1"/>
    <n v="0"/>
    <x v="1683"/>
    <x v="840"/>
    <s v=" "/>
    <s v=" "/>
    <n v="1"/>
    <n v="1"/>
    <n v="1"/>
    <s v="N/A"/>
    <n v="1"/>
    <n v="0"/>
    <s v="NaN"/>
    <s v="NaN"/>
    <n v="0"/>
    <s v="NaN"/>
    <n v="0"/>
    <s v="NaN"/>
    <s v="NaN"/>
    <s v="NaN"/>
    <s v="NaN"/>
    <s v="NaN"/>
    <s v="Scale-up"/>
    <s v="NaN"/>
    <s v="NaN"/>
    <s v="NaN"/>
    <n v="0"/>
    <s v="NaN"/>
    <d v="2025-06-16T23:19:02"/>
    <s v="PJR_SPRING"/>
  </r>
  <r>
    <x v="840"/>
    <x v="0"/>
    <n v="2204"/>
    <x v="1684"/>
    <x v="841"/>
    <n v="2988"/>
    <n v="2988"/>
    <n v="2988"/>
    <n v="0"/>
    <n v="592"/>
    <n v="2396"/>
    <n v="2292"/>
    <n v="104"/>
    <n v="1.6080000000000001"/>
    <n v="0"/>
    <n v="0.38300000000000001"/>
    <n v="1.2789999999999999"/>
    <n v="1.2250000000000001"/>
    <n v="1.244"/>
    <n v="1.044"/>
    <n v="1"/>
    <n v="0.76200000000000001"/>
    <n v="81.313999999999993"/>
    <s v="Catch-up"/>
    <n v="0.78200000000000003"/>
    <n v="0.98"/>
    <n v="0"/>
    <n v="0.88500000000000001"/>
    <n v="0.98699999999999999"/>
    <d v="2025-06-17T01:09:41"/>
    <s v="USD"/>
  </r>
  <r>
    <x v="840"/>
    <x v="1"/>
    <n v="96"/>
    <x v="1685"/>
    <x v="841"/>
    <s v=" "/>
    <s v=" "/>
    <n v="84"/>
    <n v="1"/>
    <n v="19"/>
    <s v="N/A"/>
    <n v="77"/>
    <n v="-11"/>
    <n v="1.08"/>
    <n v="0"/>
    <n v="0.27400000000000002"/>
    <n v="0.85899999999999999"/>
    <n v="0.80600000000000005"/>
    <n v="0.82"/>
    <n v="1.0660000000000001"/>
    <n v="1"/>
    <n v="0.746"/>
    <n v="121.071"/>
    <s v="Catch-up"/>
    <n v="1.1639999999999999"/>
    <n v="0.98099999999999998"/>
    <n v="0"/>
    <n v="0.90600000000000003"/>
    <n v="0.98"/>
    <d v="2025-06-17T01:09:45"/>
    <s v="USD"/>
  </r>
  <r>
    <x v="841"/>
    <x v="0"/>
    <n v="1860"/>
    <x v="1686"/>
    <x v="842"/>
    <n v="14508"/>
    <n v="14508"/>
    <n v="13429"/>
    <n v="1079"/>
    <n v="0"/>
    <n v="14508"/>
    <n v="11634"/>
    <n v="2874"/>
    <n v="7.7549999999999999"/>
    <n v="0.59"/>
    <n v="0"/>
    <n v="7.0129999999999999"/>
    <n v="8.3450000000000006"/>
    <n v="8.3450000000000006"/>
    <n v="0.84"/>
    <n v="0.92900000000000005"/>
    <n v="1"/>
    <n v="409.81"/>
    <s v="Scale-up"/>
    <n v="0.14299999999999999"/>
    <n v="0.98599999999999999"/>
    <n v="0.98399999999999999"/>
    <n v="0"/>
    <n v="0.98399999999999999"/>
    <d v="2025-06-17T01:10:12"/>
    <s v="USD"/>
  </r>
  <r>
    <x v="841"/>
    <x v="1"/>
    <n v="98"/>
    <x v="1687"/>
    <x v="842"/>
    <s v=" "/>
    <s v=" "/>
    <n v="1278"/>
    <n v="115"/>
    <n v="1"/>
    <s v="N/A"/>
    <n v="1149"/>
    <n v="243"/>
    <n v="14.343"/>
    <n v="1.117"/>
    <n v="0"/>
    <n v="13.005000000000001"/>
    <n v="15.46"/>
    <n v="15.414"/>
    <n v="0.84099999999999997"/>
    <n v="0.92800000000000005"/>
    <n v="1"/>
    <n v="220.99199999999999"/>
    <s v="Scale-up"/>
    <n v="7.6999999999999999E-2"/>
    <n v="0.99399999999999999"/>
    <n v="0.97599999999999998"/>
    <n v="0"/>
    <n v="0.99299999999999999"/>
    <d v="2025-06-17T01:10:17"/>
    <s v="USD"/>
  </r>
  <r>
    <x v="842"/>
    <x v="0"/>
    <n v="2512"/>
    <x v="1688"/>
    <x v="843"/>
    <n v="1211"/>
    <n v="1211"/>
    <n v="1211"/>
    <n v="0"/>
    <n v="196"/>
    <n v="1015"/>
    <n v="758"/>
    <n v="257"/>
    <n v="0.86299999999999999"/>
    <n v="0"/>
    <n v="0.19500000000000001"/>
    <n v="0.622"/>
    <n v="0.66800000000000004"/>
    <n v="0.72199999999999998"/>
    <n v="0.93100000000000005"/>
    <n v="1"/>
    <n v="0.77400000000000002"/>
    <n v="413.18299999999999"/>
    <s v="Scale-up"/>
    <n v="1.6080000000000001"/>
    <n v="0.95799999999999996"/>
    <n v="0"/>
    <n v="0.92300000000000004"/>
    <n v="0.995"/>
    <d v="2025-06-17T01:10:36"/>
    <s v="USD"/>
  </r>
  <r>
    <x v="842"/>
    <x v="1"/>
    <n v="96"/>
    <x v="1689"/>
    <x v="843"/>
    <s v=" "/>
    <s v=" "/>
    <n v="53"/>
    <n v="1"/>
    <n v="43"/>
    <s v="N/A"/>
    <n v="41"/>
    <n v="-32"/>
    <n v="0.61299999999999999"/>
    <n v="0"/>
    <n v="1.714"/>
    <n v="0.50600000000000001"/>
    <n v="-1.101"/>
    <n v="-0.17100000000000001"/>
    <n v="-0.46"/>
    <n v="1"/>
    <n v="-1.796"/>
    <n v="507.90499999999997"/>
    <s v="Scale-up"/>
    <n v="1.976"/>
    <n v="0.98199999999999998"/>
    <n v="0"/>
    <n v="0.78800000000000003"/>
    <n v="0.93200000000000005"/>
    <d v="2025-06-17T01:10:40"/>
    <s v="USD"/>
  </r>
  <r>
    <x v="843"/>
    <x v="0"/>
    <n v="1898"/>
    <x v="1690"/>
    <x v="844"/>
    <n v="913"/>
    <n v="913"/>
    <n v="831"/>
    <n v="82"/>
    <n v="91"/>
    <n v="822"/>
    <n v="466"/>
    <n v="356"/>
    <n v="1.0509999999999999"/>
    <n v="4.5999999999999999E-2"/>
    <n v="0.123"/>
    <n v="0.52800000000000002"/>
    <n v="0.97399999999999998"/>
    <n v="0.89700000000000002"/>
    <n v="0.54200000000000004"/>
    <n v="0.95799999999999996"/>
    <n v="0.88800000000000001"/>
    <n v="674.24199999999996"/>
    <s v="Scale-up"/>
    <n v="1.8939999999999999"/>
    <n v="0.89600000000000002"/>
    <n v="0.81"/>
    <n v="0.89900000000000002"/>
    <n v="0.90300000000000002"/>
    <d v="2025-06-17T01:10:59"/>
    <s v="USD"/>
  </r>
  <r>
    <x v="843"/>
    <x v="1"/>
    <n v="99"/>
    <x v="1691"/>
    <x v="844"/>
    <s v=" "/>
    <s v=" "/>
    <n v="1"/>
    <n v="4"/>
    <n v="1"/>
    <s v="N/A"/>
    <n v="1"/>
    <n v="3"/>
    <s v="NaN"/>
    <n v="0.02"/>
    <s v="NaN"/>
    <s v="NaN"/>
    <n v="0"/>
    <n v="0.03"/>
    <s v="NaN"/>
    <s v="NaN"/>
    <s v="NaN"/>
    <s v="NaN"/>
    <s v="Scale-up"/>
    <s v="NaN"/>
    <s v="NaN"/>
    <n v="0.8"/>
    <s v="NaN"/>
    <s v="NaN"/>
    <d v="2025-06-17T01:10:59"/>
    <s v="USD"/>
  </r>
  <r>
    <x v="788"/>
    <x v="0"/>
    <n v="1439"/>
    <x v="1692"/>
    <x v="845"/>
    <n v="2988"/>
    <n v="2988"/>
    <n v="2679"/>
    <n v="309"/>
    <n v="473"/>
    <n v="2515"/>
    <n v="2048"/>
    <n v="467"/>
    <n v="2.665"/>
    <n v="0.34300000000000003"/>
    <n v="0.44900000000000001"/>
    <n v="2.1389999999999998"/>
    <n v="2.5590000000000002"/>
    <n v="2.5779999999999998"/>
    <n v="0.83599999999999997"/>
    <n v="0.88600000000000001"/>
    <n v="0.85099999999999998"/>
    <n v="218.32599999999999"/>
    <s v="Scale-up"/>
    <n v="0.46800000000000003"/>
    <n v="0.98799999999999999"/>
    <n v="0.93500000000000005"/>
    <n v="0.95399999999999996"/>
    <n v="0.98"/>
    <d v="2025-06-17T01:11:20"/>
    <s v="USD"/>
  </r>
  <r>
    <x v="788"/>
    <x v="1"/>
    <n v="88"/>
    <x v="1693"/>
    <x v="845"/>
    <s v=" "/>
    <s v=" "/>
    <n v="1"/>
    <n v="1"/>
    <n v="1"/>
    <s v="N/A"/>
    <n v="2"/>
    <n v="0"/>
    <s v="NaN"/>
    <s v="NaN"/>
    <s v="NaN"/>
    <n v="1.0999999999999999E-2"/>
    <n v="0"/>
    <s v="NaN"/>
    <s v="NaN"/>
    <s v="NaN"/>
    <s v="NaN"/>
    <s v="NaN"/>
    <s v="Scale-up"/>
    <n v="90.909000000000006"/>
    <s v="NaN"/>
    <s v="NaN"/>
    <s v="NaN"/>
    <n v="1"/>
    <d v="2025-06-17T01:11:20"/>
    <s v="USD"/>
  </r>
  <r>
    <x v="788"/>
    <x v="0"/>
    <n v="2044"/>
    <x v="1694"/>
    <x v="846"/>
    <n v="3598"/>
    <n v="3598"/>
    <n v="2679"/>
    <n v="919"/>
    <n v="569"/>
    <n v="3029"/>
    <n v="2431"/>
    <n v="598"/>
    <n v="2.665"/>
    <n v="0.93400000000000005"/>
    <n v="0.55600000000000005"/>
    <n v="2.5369999999999999"/>
    <n v="3.0430000000000001"/>
    <n v="3.052"/>
    <n v="0.83399999999999996"/>
    <n v="0.74"/>
    <n v="0.84599999999999997"/>
    <n v="235.71100000000001"/>
    <s v="Scale-up"/>
    <n v="0.39400000000000002"/>
    <n v="0.98799999999999999"/>
    <n v="0.95499999999999996"/>
    <n v="0.96499999999999997"/>
    <n v="0.98399999999999999"/>
    <d v="2025-06-17T00:51:42"/>
    <s v="TAWOS"/>
  </r>
  <r>
    <x v="788"/>
    <x v="1"/>
    <n v="0"/>
    <x v="1695"/>
    <x v="846"/>
    <s v=" "/>
    <s v=" "/>
    <n v="1"/>
    <n v="1"/>
    <n v="1"/>
    <s v="N/A"/>
    <n v="1"/>
    <n v="0"/>
    <s v="NaN"/>
    <s v="NaN"/>
    <s v="NaN"/>
    <s v="NaN"/>
    <n v="0"/>
    <s v="NaN"/>
    <s v="NaN"/>
    <s v="NaN"/>
    <s v="NaN"/>
    <s v="NaN"/>
    <s v="Scale-up"/>
    <s v="NaN"/>
    <s v="NaN"/>
    <s v="NaN"/>
    <s v="NaN"/>
    <s v="NaN"/>
    <d v="2025-06-17T00:51:42"/>
    <s v="TAWOS"/>
  </r>
  <r>
    <x v="833"/>
    <x v="0"/>
    <n v="2698"/>
    <x v="1696"/>
    <x v="847"/>
    <n v="497"/>
    <n v="488"/>
    <n v="163"/>
    <n v="325"/>
    <n v="128"/>
    <n v="360"/>
    <n v="333"/>
    <n v="27"/>
    <n v="6.0999999999999999E-2"/>
    <n v="0.126"/>
    <n v="5.1999999999999998E-2"/>
    <n v="0.124"/>
    <n v="0.13500000000000001"/>
    <n v="0.123"/>
    <n v="0.91900000000000004"/>
    <n v="0.32600000000000001"/>
    <n v="0.72199999999999998"/>
    <n v="217.74199999999999"/>
    <s v="Scale-up"/>
    <n v="8.0649999999999995"/>
    <n v="0.77400000000000002"/>
    <n v="0.98899999999999999"/>
    <n v="0.97599999999999998"/>
    <n v="0.98"/>
    <d v="2025-06-17T00:52:01"/>
    <s v="TAWOS"/>
  </r>
  <r>
    <x v="833"/>
    <x v="1"/>
    <n v="92"/>
    <x v="1697"/>
    <x v="847"/>
    <s v=" "/>
    <s v=" "/>
    <n v="2"/>
    <n v="13"/>
    <n v="5"/>
    <s v="N/A"/>
    <n v="8"/>
    <n v="1"/>
    <n v="1.2999999999999999E-2"/>
    <n v="0.14299999999999999"/>
    <n v="6.3E-2"/>
    <n v="7.2999999999999995E-2"/>
    <n v="9.2999999999999999E-2"/>
    <n v="0.09"/>
    <n v="0.78500000000000003"/>
    <n v="8.3000000000000004E-2"/>
    <n v="0.59599999999999997"/>
    <n v="369.863"/>
    <s v="Scale-up"/>
    <n v="13.699"/>
    <n v="1"/>
    <n v="0.95799999999999996"/>
    <n v="0.96599999999999997"/>
    <n v="0.90200000000000002"/>
    <d v="2025-06-17T00:52:07"/>
    <s v="TAWOS"/>
  </r>
  <r>
    <x v="844"/>
    <x v="0"/>
    <n v="4583"/>
    <x v="1698"/>
    <x v="848"/>
    <n v="9809"/>
    <n v="8540"/>
    <n v="279"/>
    <n v="8261"/>
    <n v="3071"/>
    <n v="5469"/>
    <n v="4593"/>
    <n v="876"/>
    <n v="0.107"/>
    <n v="1.7090000000000001"/>
    <n v="0.81699999999999995"/>
    <n v="0.95899999999999996"/>
    <n v="0.999"/>
    <n v="0.96199999999999997"/>
    <n v="0.96"/>
    <n v="5.8999999999999997E-2"/>
    <n v="0.55000000000000004"/>
    <n v="913.452"/>
    <s v="Scale-up"/>
    <n v="1.0429999999999999"/>
    <n v="0.94399999999999995"/>
    <n v="0.98199999999999998"/>
    <n v="0.91900000000000004"/>
    <n v="0.98399999999999999"/>
    <d v="2025-06-17T00:52:32"/>
    <s v="TAWOS"/>
  </r>
  <r>
    <x v="844"/>
    <x v="1"/>
    <n v="99"/>
    <x v="1699"/>
    <x v="848"/>
    <s v=" "/>
    <s v=" "/>
    <n v="12"/>
    <n v="177"/>
    <n v="32"/>
    <s v="N/A"/>
    <n v="106"/>
    <n v="52"/>
    <n v="0.13600000000000001"/>
    <n v="1.8120000000000001"/>
    <n v="0.33200000000000002"/>
    <n v="1.052"/>
    <s v="1.6159999999999999"/>
    <n v="1.6080000000000001"/>
    <n v="0.65100000000000002"/>
    <n v="7.0000000000000007E-2"/>
    <n v="0.83"/>
    <n v="832.7"/>
    <s v="Scale-up"/>
    <n v="0.95099999999999996"/>
    <n v="0.90500000000000003"/>
    <n v="0.99"/>
    <n v="0.97899999999999998"/>
    <n v="0.99299999999999999"/>
    <d v="2025-06-17T00:52:36"/>
    <s v="TAWOS"/>
  </r>
  <r>
    <x v="121"/>
    <x v="0"/>
    <n v="3532"/>
    <x v="1700"/>
    <x v="849"/>
    <n v="7874"/>
    <n v="7874"/>
    <n v="462"/>
    <n v="7412"/>
    <n v="1187"/>
    <n v="6687"/>
    <n v="4218"/>
    <n v="2469"/>
    <n v="0.21199999999999999"/>
    <n v="3.28"/>
    <n v="0.498"/>
    <n v="1.6919999999999999"/>
    <n v="2.9940000000000002"/>
    <n v="2.9980000000000002"/>
    <n v="0.56499999999999995"/>
    <n v="6.0999999999999999E-2"/>
    <n v="0.85699999999999998"/>
    <n v="1459.22"/>
    <s v="Scale-up"/>
    <n v="0.59099999999999997"/>
    <n v="0.90900000000000003"/>
    <n v="0.96"/>
    <n v="0.98199999999999998"/>
    <n v="0.98299999999999998"/>
    <d v="2025-06-17T00:53:00"/>
    <s v="TAWOS"/>
  </r>
  <r>
    <x v="121"/>
    <x v="1"/>
    <n v="94"/>
    <x v="1701"/>
    <x v="849"/>
    <s v=" "/>
    <s v=" "/>
    <n v="2"/>
    <n v="16"/>
    <n v="4"/>
    <s v="N/A"/>
    <n v="6"/>
    <n v="9"/>
    <n v="3.6999999999999998E-2"/>
    <n v="0.17199999999999999"/>
    <n v="3.4000000000000002E-2"/>
    <n v="5.2999999999999999E-2"/>
    <n v="0.17499999999999999"/>
    <n v="0.153"/>
    <n v="0.30299999999999999"/>
    <n v="0.17699999999999999"/>
    <n v="0.83699999999999997"/>
    <n v="46584.906000000003"/>
    <s v="Scale-up"/>
    <n v="18.867999999999999"/>
    <n v="1"/>
    <n v="0.94699999999999995"/>
    <n v="0.67400000000000004"/>
    <n v="0.96299999999999997"/>
    <d v="2025-06-17T00:53:04"/>
    <s v="TAWOS"/>
  </r>
  <r>
    <x v="843"/>
    <x v="0"/>
    <n v="2019"/>
    <x v="1702"/>
    <x v="850"/>
    <n v="1265"/>
    <n v="1265"/>
    <n v="831"/>
    <n v="434"/>
    <n v="142"/>
    <n v="1123"/>
    <n v="661"/>
    <n v="462"/>
    <n v="1.0509999999999999"/>
    <n v="0.31"/>
    <n v="0.18099999999999999"/>
    <n v="0.67700000000000005"/>
    <n v="1.18"/>
    <n v="1.099"/>
    <n v="0.57399999999999995"/>
    <n v="0.77200000000000002"/>
    <n v="0.86699999999999999"/>
    <n v="682.42200000000003"/>
    <s v="Scale-up"/>
    <n v="1.4770000000000001"/>
    <n v="0.89700000000000002"/>
    <n v="0.78400000000000003"/>
    <n v="0.93200000000000005"/>
    <n v="0.81799999999999995"/>
    <d v="2025-06-17T00:53:24"/>
    <s v="TAWOS"/>
  </r>
  <r>
    <x v="843"/>
    <x v="1"/>
    <n v="54"/>
    <x v="1703"/>
    <x v="850"/>
    <s v=" "/>
    <s v=" "/>
    <n v="1"/>
    <n v="3"/>
    <n v="1"/>
    <s v="N/A"/>
    <n v="1"/>
    <n v="1"/>
    <s v="NaN"/>
    <n v="0.03"/>
    <s v="NaN"/>
    <s v="NaN"/>
    <n v="0"/>
    <n v="0.03"/>
    <s v="NaN"/>
    <s v="NaN"/>
    <s v="NaN"/>
    <s v="NaN"/>
    <s v="Scale-up"/>
    <s v="NaN"/>
    <s v="NaN"/>
    <n v="0.75"/>
    <s v="NaN"/>
    <s v="NaN"/>
    <d v="2025-06-17T00:53:24"/>
    <s v="TAWOS"/>
  </r>
  <r>
    <x v="845"/>
    <x v="0"/>
    <n v="984"/>
    <x v="1704"/>
    <x v="851"/>
    <n v="1224"/>
    <n v="995"/>
    <n v="276"/>
    <n v="719"/>
    <n v="23"/>
    <n v="972"/>
    <n v="206"/>
    <n v="766"/>
    <n v="0.56399999999999995"/>
    <n v="1.278"/>
    <n v="6.7000000000000004E-2"/>
    <n v="0.53400000000000003"/>
    <n v="1.7749999999999999"/>
    <n v="1.7849999999999999"/>
    <n v="0.30099999999999999"/>
    <n v="0.30599999999999999"/>
    <n v="0.96399999999999997"/>
    <n v="1434.4570000000001"/>
    <s v="Scale-up"/>
    <n v="1.873"/>
    <n v="0.89"/>
    <n v="0.76100000000000001"/>
    <n v="0.86799999999999999"/>
    <n v="0.89300000000000002"/>
    <d v="2025-06-17T00:53:42"/>
    <s v="TAWOS"/>
  </r>
  <r>
    <x v="845"/>
    <x v="1"/>
    <n v="88"/>
    <x v="1705"/>
    <x v="851"/>
    <s v=" "/>
    <s v=" "/>
    <n v="1"/>
    <n v="4"/>
    <n v="1"/>
    <s v="N/A"/>
    <n v="1"/>
    <n v="3"/>
    <s v="NaN"/>
    <n v="3.4000000000000002E-2"/>
    <s v="NaN"/>
    <s v="NaN"/>
    <n v="0"/>
    <n v="3.4000000000000002E-2"/>
    <s v="NaN"/>
    <s v="NaN"/>
    <s v="NaN"/>
    <s v="NaN"/>
    <s v="Scale-up"/>
    <s v="NaN"/>
    <s v="NaN"/>
    <n v="0.9"/>
    <s v="NaN"/>
    <s v="NaN"/>
    <d v="2025-06-17T00:53:42"/>
    <s v="TAWOS"/>
  </r>
  <r>
    <x v="846"/>
    <x v="0"/>
    <n v="3080"/>
    <x v="1706"/>
    <x v="852"/>
    <n v="1512"/>
    <n v="1450"/>
    <n v="454"/>
    <n v="996"/>
    <n v="310"/>
    <n v="1140"/>
    <n v="936"/>
    <n v="204"/>
    <n v="0.16500000000000001"/>
    <n v="0.36099999999999999"/>
    <n v="0.107"/>
    <n v="0.34200000000000003"/>
    <n v="0.41899999999999998"/>
    <n v="0.38600000000000001"/>
    <n v="0.81599999999999995"/>
    <n v="0.314"/>
    <n v="0.79700000000000004"/>
    <n v="596.49099999999999"/>
    <s v="Scale-up"/>
    <n v="2.9239999999999999"/>
    <n v="0.64400000000000002"/>
    <n v="0.84799999999999998"/>
    <n v="0.85"/>
    <n v="0.78900000000000003"/>
    <d v="2025-06-17T00:54:02"/>
    <s v="TAWOS"/>
  </r>
  <r>
    <x v="846"/>
    <x v="1"/>
    <n v="84"/>
    <x v="1707"/>
    <x v="852"/>
    <s v=" "/>
    <s v=" "/>
    <n v="2"/>
    <n v="8"/>
    <n v="1"/>
    <s v="N/A"/>
    <n v="12"/>
    <n v="-3"/>
    <n v="2.3E-2"/>
    <n v="9.2999999999999999E-2"/>
    <s v="NaN"/>
    <n v="0.13"/>
    <s v="0.11599999999999999"/>
    <n v="0.105"/>
    <s v="NaN"/>
    <s v="NaN"/>
    <s v="NaN"/>
    <s v="NaN"/>
    <s v="Scale-up"/>
    <n v="7.6920000000000002"/>
    <n v="1"/>
    <n v="0.91200000000000003"/>
    <s v="NaN"/>
    <n v="0.59899999999999998"/>
    <d v="2025-06-17T00:54:02"/>
    <s v="TAWOS"/>
  </r>
  <r>
    <x v="847"/>
    <x v="0"/>
    <n v="6110"/>
    <x v="1708"/>
    <x v="853"/>
    <n v="8125"/>
    <n v="8124"/>
    <n v="655"/>
    <n v="7469"/>
    <n v="2373"/>
    <n v="5751"/>
    <n v="3750"/>
    <n v="2001"/>
    <n v="0.42899999999999999"/>
    <n v="2.3919999999999999"/>
    <n v="1.016"/>
    <n v="4.8579999999999997"/>
    <n v="1.8049999999999999"/>
    <n v="1.994"/>
    <n v="2.6909999999999998"/>
    <n v="0.152"/>
    <n v="0.64"/>
    <n v="411.89800000000002"/>
    <s v="Catch-up"/>
    <n v="0.20599999999999999"/>
    <n v="0.67600000000000005"/>
    <n v="0.73299999999999998"/>
    <n v="0.86099999999999999"/>
    <n v="0.82199999999999995"/>
    <d v="2025-06-17T00:54:25"/>
    <s v="TAWOS"/>
  </r>
  <r>
    <x v="847"/>
    <x v="1"/>
    <n v="0"/>
    <x v="1709"/>
    <x v="853"/>
    <s v=" "/>
    <s v=" "/>
    <n v="1"/>
    <n v="1"/>
    <n v="1"/>
    <s v="N/A"/>
    <n v="1"/>
    <n v="0"/>
    <s v="NaN"/>
    <s v="NaN"/>
    <s v="NaN"/>
    <s v="NaN"/>
    <n v="0"/>
    <s v="NaN"/>
    <s v="NaN"/>
    <s v="NaN"/>
    <s v="NaN"/>
    <s v="NaN"/>
    <s v="Catch-up"/>
    <s v="NaN"/>
    <s v="NaN"/>
    <s v="NaN"/>
    <s v="NaN"/>
    <s v="NaN"/>
    <d v="2025-06-17T00:54:25"/>
    <s v="TAWOS"/>
  </r>
  <r>
    <x v="283"/>
    <x v="0"/>
    <n v="2282"/>
    <x v="1710"/>
    <x v="854"/>
    <n v="644"/>
    <n v="642"/>
    <n v="81"/>
    <n v="561"/>
    <n v="163"/>
    <n v="479"/>
    <n v="411"/>
    <n v="68"/>
    <n v="3.7999999999999999E-2"/>
    <n v="0.32600000000000001"/>
    <n v="8.6999999999999994E-2"/>
    <n v="0.21099999999999999"/>
    <n v="0.27700000000000002"/>
    <n v="0.249"/>
    <n v="0.76200000000000001"/>
    <n v="0.104"/>
    <n v="0.76100000000000001"/>
    <n v="322.27499999999998"/>
    <s v="Scale-up"/>
    <n v="4.7389999999999999"/>
    <n v="0.88"/>
    <n v="0.82399999999999995"/>
    <n v="0.90500000000000003"/>
    <n v="0.92"/>
    <d v="2025-06-17T00:54:44"/>
    <s v="TAWOS"/>
  </r>
  <r>
    <x v="283"/>
    <x v="1"/>
    <n v="97"/>
    <x v="1711"/>
    <x v="854"/>
    <s v=" "/>
    <s v=" "/>
    <n v="3"/>
    <n v="4"/>
    <n v="1"/>
    <s v="N/A"/>
    <n v="8"/>
    <n v="0"/>
    <n v="4.1000000000000002E-2"/>
    <n v="5.8000000000000003E-2"/>
    <s v="NaN"/>
    <n v="0.1"/>
    <n v="9.9000000000000005E-2"/>
    <n v="6.7000000000000004E-2"/>
    <s v="NaN"/>
    <s v="NaN"/>
    <s v="NaN"/>
    <s v="NaN"/>
    <s v="Scale-up"/>
    <n v="10"/>
    <n v="0.82399999999999995"/>
    <n v="0.98599999999999999"/>
    <s v="NaN"/>
    <n v="0.86"/>
    <d v="2025-06-17T00:54:44"/>
    <s v="TAWOS"/>
  </r>
  <r>
    <x v="293"/>
    <x v="0"/>
    <n v="1588"/>
    <x v="1712"/>
    <x v="855"/>
    <n v="306"/>
    <n v="306"/>
    <n v="93"/>
    <n v="213"/>
    <n v="34"/>
    <n v="272"/>
    <n v="247"/>
    <n v="25"/>
    <n v="5.1999999999999998E-2"/>
    <n v="0.17699999999999999"/>
    <n v="2.1999999999999999E-2"/>
    <n v="0.186"/>
    <n v="0.20699999999999999"/>
    <n v="0.19"/>
    <n v="0.89900000000000002"/>
    <n v="0.22700000000000001"/>
    <n v="0.90400000000000003"/>
    <n v="134.40899999999999"/>
    <s v="Scale-up"/>
    <n v="5.3760000000000003"/>
    <n v="0.88300000000000001"/>
    <n v="0.76400000000000001"/>
    <n v="0.872"/>
    <n v="0.82299999999999995"/>
    <d v="2025-06-17T00:55:03"/>
    <s v="TAWOS"/>
  </r>
  <r>
    <x v="293"/>
    <x v="1"/>
    <n v="99"/>
    <x v="1713"/>
    <x v="855"/>
    <s v=" "/>
    <s v=" "/>
    <n v="2"/>
    <n v="2"/>
    <n v="4"/>
    <s v="N/A"/>
    <n v="14"/>
    <n v="-15"/>
    <n v="0.5"/>
    <n v="4.2999999999999997E-2"/>
    <n v="4.2999999999999997E-2"/>
    <n v="0.152"/>
    <n v="0.5"/>
    <n v="-2.3E-2"/>
    <n v="0.30399999999999999"/>
    <n v="0.92100000000000004"/>
    <n v="0.92100000000000004"/>
    <n v="164.47399999999999"/>
    <s v="Scale-up"/>
    <n v="6.5789999999999997"/>
    <n v="1"/>
    <n v="1"/>
    <n v="0.89900000000000002"/>
    <n v="0.83799999999999997"/>
    <d v="2025-06-17T00:55:08"/>
    <s v="TAWOS"/>
  </r>
  <r>
    <x v="848"/>
    <x v="0"/>
    <n v="3457"/>
    <x v="1714"/>
    <x v="856"/>
    <n v="3044"/>
    <n v="2919"/>
    <n v="1062"/>
    <n v="1857"/>
    <n v="356"/>
    <n v="2563"/>
    <n v="2293"/>
    <n v="270"/>
    <n v="0.38500000000000001"/>
    <n v="0.66600000000000004"/>
    <n v="0.115"/>
    <n v="0.80300000000000005"/>
    <n v="0.93600000000000005"/>
    <n v="0.91500000000000004"/>
    <n v="0.85799999999999998"/>
    <n v="0.36599999999999999"/>
    <n v="0.89100000000000001"/>
    <n v="336.23899999999998"/>
    <s v="Scale-up"/>
    <n v="1.2450000000000001"/>
    <n v="0.97"/>
    <n v="0.96099999999999997"/>
    <n v="0.98599999999999999"/>
    <n v="0.97799999999999998"/>
    <d v="2025-06-17T00:55:30"/>
    <s v="TAWOS"/>
  </r>
  <r>
    <x v="848"/>
    <x v="1"/>
    <n v="51"/>
    <x v="1715"/>
    <x v="856"/>
    <s v=" "/>
    <s v=" "/>
    <n v="1"/>
    <n v="2"/>
    <n v="1"/>
    <s v="N/A"/>
    <n v="3"/>
    <n v="-1"/>
    <s v="NaN"/>
    <n v="5.2999999999999999E-2"/>
    <s v="NaN"/>
    <n v="9.5000000000000001E-2"/>
    <n v="0"/>
    <n v="3.9E-2"/>
    <s v="NaN"/>
    <s v="NaN"/>
    <s v="NaN"/>
    <s v="NaN"/>
    <s v="Scale-up"/>
    <n v="10.526"/>
    <s v="NaN"/>
    <n v="1"/>
    <s v="NaN"/>
    <n v="0.999"/>
    <d v="2025-06-17T00:55:30"/>
    <s v="TAWOS"/>
  </r>
  <r>
    <x v="849"/>
    <x v="0"/>
    <n v="4394"/>
    <x v="1716"/>
    <x v="857"/>
    <n v="1501"/>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0:55:49"/>
    <s v="TAWOS"/>
  </r>
  <r>
    <x v="849"/>
    <x v="1"/>
    <n v="1"/>
    <x v="1717"/>
    <x v="857"/>
    <s v=" "/>
    <s v=" "/>
    <n v="1"/>
    <n v="1"/>
    <n v="324"/>
    <s v="N/A"/>
    <n v="1"/>
    <n v="-324"/>
    <n v="0"/>
    <s v="NaN"/>
    <n v="81"/>
    <s v="NaN"/>
    <n v="-81"/>
    <n v="-81"/>
    <s v="NaN"/>
    <s v="NaN"/>
    <s v="NaN"/>
    <s v="NaN"/>
    <s v="Start-up"/>
    <s v="NaN"/>
    <n v="0"/>
    <s v="NaN"/>
    <n v="2.8000000000000001E-2"/>
    <s v="NaN"/>
    <d v="2025-06-17T00:55:49"/>
    <s v="TAWOS"/>
  </r>
  <r>
    <x v="850"/>
    <x v="0"/>
    <n v="5138"/>
    <x v="1718"/>
    <x v="858"/>
    <n v="4311"/>
    <n v="4311"/>
    <n v="0"/>
    <n v="4311"/>
    <n v="1041"/>
    <n v="3270"/>
    <n v="2284"/>
    <n v="986"/>
    <n v="0"/>
    <n v="0.90500000000000003"/>
    <n v="0.245"/>
    <n v="0.49099999999999999"/>
    <n v="0.66"/>
    <n v="0.66600000000000004"/>
    <n v="0.74399999999999999"/>
    <n v="0"/>
    <n v="0.72899999999999998"/>
    <n v="2008.1469999999999"/>
    <s v="Scale-up"/>
    <n v="2.0369999999999999"/>
    <n v="0"/>
    <n v="0.97"/>
    <n v="0.97599999999999998"/>
    <n v="0.96199999999999997"/>
    <d v="2025-06-17T00:56:10"/>
    <s v="TAWOS"/>
  </r>
  <r>
    <x v="850"/>
    <x v="1"/>
    <n v="97"/>
    <x v="1719"/>
    <x v="858"/>
    <s v=" "/>
    <s v=" "/>
    <n v="1"/>
    <n v="39"/>
    <n v="2"/>
    <s v="N/A"/>
    <n v="18"/>
    <n v="18"/>
    <n v="0"/>
    <n v="0.35099999999999998"/>
    <n v="0.5"/>
    <n v="0.13300000000000001"/>
    <n v="-0.14899999999999999"/>
    <n v="0.33"/>
    <n v="-0.89300000000000002"/>
    <n v="0"/>
    <n v="-0.42499999999999999"/>
    <n v="7413.5339999999997"/>
    <s v="Scale-up"/>
    <n v="7.5190000000000001"/>
    <n v="0"/>
    <n v="0.98199999999999998"/>
    <n v="1"/>
    <n v="0.88"/>
    <d v="2025-06-17T00:56:14"/>
    <s v="TAWOS"/>
  </r>
  <r>
    <x v="851"/>
    <x v="0"/>
    <n v="5398"/>
    <x v="1720"/>
    <x v="859"/>
    <n v="5533"/>
    <n v="5533"/>
    <n v="0"/>
    <n v="5533"/>
    <n v="1582"/>
    <n v="3951"/>
    <n v="3031"/>
    <n v="920"/>
    <n v="0"/>
    <n v="1.4059999999999999"/>
    <n v="0.35"/>
    <n v="0.622"/>
    <n v="1.056"/>
    <n v="0.95299999999999996"/>
    <n v="0.58899999999999997"/>
    <n v="0"/>
    <n v="0.751"/>
    <n v="1479.1"/>
    <s v="Scale-up"/>
    <n v="1.6080000000000001"/>
    <n v="0"/>
    <n v="0.93100000000000005"/>
    <n v="0.97099999999999997"/>
    <n v="0.89100000000000001"/>
    <d v="2025-06-17T00:56:36"/>
    <s v="TAWOS"/>
  </r>
  <r>
    <x v="851"/>
    <x v="1"/>
    <n v="99"/>
    <x v="1721"/>
    <x v="859"/>
    <s v=" "/>
    <s v=" "/>
    <n v="1"/>
    <n v="13"/>
    <n v="4"/>
    <s v="N/A"/>
    <n v="4"/>
    <n v="6"/>
    <n v="0"/>
    <n v="0.13200000000000001"/>
    <n v="5.0999999999999997E-2"/>
    <n v="3.6999999999999998E-2"/>
    <n v="8.1000000000000003E-2"/>
    <n v="8.6999999999999994E-2"/>
    <n v="0.45700000000000002"/>
    <n v="0"/>
    <n v="0.61399999999999999"/>
    <n v="24864.865000000002"/>
    <s v="Scale-up"/>
    <n v="27.027000000000001"/>
    <n v="0"/>
    <n v="0.97899999999999998"/>
    <n v="0.83899999999999997"/>
    <n v="0.83699999999999997"/>
    <d v="2025-06-17T00:56:40"/>
    <s v="TAWOS"/>
  </r>
  <r>
    <x v="852"/>
    <x v="0"/>
    <n v="6832"/>
    <x v="1722"/>
    <x v="860"/>
    <n v="44165"/>
    <n v="44165"/>
    <n v="0"/>
    <n v="44165"/>
    <n v="22509"/>
    <n v="21656"/>
    <n v="12703"/>
    <n v="8953"/>
    <n v="0"/>
    <n v="7.6749999999999998"/>
    <n v="4.0960000000000001"/>
    <n v="2.387"/>
    <n v="3.5790000000000002"/>
    <n v="4.048"/>
    <n v="0.66700000000000004"/>
    <n v="0"/>
    <n v="0.46600000000000003"/>
    <n v="3750.7330000000002"/>
    <s v="Scale-up"/>
    <n v="0.41899999999999998"/>
    <n v="0"/>
    <n v="0.98299999999999998"/>
    <n v="0.93600000000000005"/>
    <n v="0.98099999999999998"/>
    <d v="2025-06-17T00:57:23"/>
    <s v="TAWOS"/>
  </r>
  <r>
    <x v="852"/>
    <x v="1"/>
    <n v="99"/>
    <x v="1723"/>
    <x v="860"/>
    <s v=" "/>
    <s v=" "/>
    <n v="1"/>
    <n v="378"/>
    <n v="22"/>
    <s v="N/A"/>
    <n v="61"/>
    <n v="294"/>
    <n v="0"/>
    <n v="3.7480000000000002"/>
    <n v="0.221"/>
    <n v="0.81499999999999995"/>
    <n v="3.5270000000000001"/>
    <n v="3.5409999999999999"/>
    <n v="0.23100000000000001"/>
    <n v="0"/>
    <n v="0.94099999999999995"/>
    <n v="10985.276"/>
    <s v="Scale-up"/>
    <n v="1.2270000000000001"/>
    <n v="0"/>
    <n v="0.998"/>
    <n v="0.91200000000000003"/>
    <n v="0.93700000000000006"/>
    <d v="2025-06-17T00:57:27"/>
    <s v="TAWOS"/>
  </r>
  <r>
    <x v="853"/>
    <x v="0"/>
    <n v="4879"/>
    <x v="1724"/>
    <x v="861"/>
    <n v="11702"/>
    <n v="10718"/>
    <n v="0"/>
    <n v="10718"/>
    <n v="3134"/>
    <n v="7584"/>
    <n v="3623"/>
    <n v="3961"/>
    <n v="0"/>
    <n v="3.06"/>
    <n v="0.93100000000000005"/>
    <n v="1.0880000000000001"/>
    <n v="2.129"/>
    <n v="2.0910000000000002"/>
    <n v="0.51100000000000001"/>
    <n v="0"/>
    <n v="0.69599999999999995"/>
    <n v="3640.625"/>
    <s v="Scale-up"/>
    <n v="0.91900000000000004"/>
    <n v="0"/>
    <n v="0.97699999999999998"/>
    <n v="0.92900000000000005"/>
    <n v="0.88200000000000001"/>
    <d v="2025-06-17T00:57:52"/>
    <s v="TAWOS"/>
  </r>
  <r>
    <x v="853"/>
    <x v="1"/>
    <n v="99"/>
    <x v="1725"/>
    <x v="861"/>
    <s v=" "/>
    <s v=" "/>
    <n v="1"/>
    <n v="302"/>
    <n v="74"/>
    <s v="N/A"/>
    <n v="76"/>
    <n v="153"/>
    <n v="0"/>
    <n v="2.8159999999999998"/>
    <n v="0.69399999999999995"/>
    <n v="0.72399999999999998"/>
    <n v="2.1219999999999999"/>
    <n v="2.1360000000000001"/>
    <n v="0.34100000000000003"/>
    <n v="0"/>
    <n v="0.754"/>
    <n v="5470.9939999999997"/>
    <s v="Scale-up"/>
    <n v="1.381"/>
    <n v="0"/>
    <n v="0.995"/>
    <n v="0.99399999999999999"/>
    <n v="0.98799999999999999"/>
    <d v="2025-06-17T00:57:56"/>
    <s v="TAWOS"/>
  </r>
  <r>
    <x v="854"/>
    <x v="0"/>
    <n v="4880"/>
    <x v="1724"/>
    <x v="862"/>
    <n v="12862"/>
    <n v="12862"/>
    <n v="0"/>
    <n v="12862"/>
    <n v="5475"/>
    <n v="7387"/>
    <n v="5349"/>
    <n v="2038"/>
    <n v="0"/>
    <n v="3.43"/>
    <n v="1.5209999999999999"/>
    <n v="1.621"/>
    <n v="1.909"/>
    <n v="1.899"/>
    <n v="0.84899999999999998"/>
    <n v="0"/>
    <n v="0.55700000000000005"/>
    <n v="1257.249"/>
    <s v="Scale-up"/>
    <n v="0.61699999999999999"/>
    <n v="0"/>
    <n v="0.95499999999999996"/>
    <n v="0.96399999999999997"/>
    <n v="0.92400000000000004"/>
    <d v="2025-06-17T00:58:22"/>
    <s v="TAWOS"/>
  </r>
  <r>
    <x v="854"/>
    <x v="1"/>
    <n v="99"/>
    <x v="1726"/>
    <x v="862"/>
    <s v=" "/>
    <s v=" "/>
    <n v="1"/>
    <n v="87"/>
    <n v="3"/>
    <s v="N/A"/>
    <n v="24"/>
    <n v="61"/>
    <n v="0"/>
    <n v="0.82"/>
    <n v="2.7E-2"/>
    <n v="0.254"/>
    <s v="0.7929999999999999"/>
    <n v="0.79900000000000004"/>
    <n v="0.32"/>
    <n v="0"/>
    <n v="0.96699999999999997"/>
    <n v="8023.6220000000003"/>
    <s v="Scale-up"/>
    <n v="3.9369999999999998"/>
    <n v="0"/>
    <n v="0.99299999999999999"/>
    <n v="0.77600000000000002"/>
    <n v="0.88500000000000001"/>
    <d v="2025-06-17T00:58:26"/>
    <s v="TAWOS"/>
  </r>
  <r>
    <x v="855"/>
    <x v="0"/>
    <n v="5313"/>
    <x v="1727"/>
    <x v="863"/>
    <n v="14252"/>
    <n v="14252"/>
    <n v="0"/>
    <n v="14252"/>
    <n v="5083"/>
    <n v="9169"/>
    <n v="7135"/>
    <n v="2034"/>
    <n v="0"/>
    <n v="3.1080000000000001"/>
    <n v="0.95699999999999996"/>
    <n v="1.476"/>
    <n v="2.1509999999999998"/>
    <n v="2.125"/>
    <n v="0.68600000000000005"/>
    <n v="0"/>
    <n v="0.69199999999999995"/>
    <n v="1378.049"/>
    <s v="Scale-up"/>
    <n v="0.67800000000000005"/>
    <n v="0"/>
    <n v="0.98499999999999999"/>
    <n v="0.88800000000000001"/>
    <n v="0.98099999999999998"/>
    <d v="2025-06-17T00:58:53"/>
    <s v="TAWOS"/>
  </r>
  <r>
    <x v="855"/>
    <x v="1"/>
    <n v="98"/>
    <x v="1728"/>
    <x v="863"/>
    <s v=" "/>
    <s v=" "/>
    <n v="1"/>
    <n v="107"/>
    <n v="14"/>
    <s v="N/A"/>
    <n v="80"/>
    <n v="12"/>
    <n v="0"/>
    <n v="1.1040000000000001"/>
    <n v="0.16300000000000001"/>
    <n v="0.71899999999999997"/>
    <s v="0.9410000000000001"/>
    <n v="0.94199999999999995"/>
    <n v="0.76400000000000001"/>
    <n v="0"/>
    <n v="0.85199999999999998"/>
    <n v="2828.9290000000001"/>
    <s v="Scale-up"/>
    <n v="1.391"/>
    <n v="0"/>
    <n v="0.99099999999999999"/>
    <n v="0.95099999999999996"/>
    <n v="0.86299999999999999"/>
    <d v="2025-06-17T00:58:57"/>
    <s v="TAWOS"/>
  </r>
  <r>
    <x v="856"/>
    <x v="0"/>
    <n v="6182"/>
    <x v="1729"/>
    <x v="864"/>
    <n v="23409"/>
    <n v="23342"/>
    <n v="0"/>
    <n v="23342"/>
    <n v="3107"/>
    <n v="20235"/>
    <n v="2121"/>
    <n v="18114"/>
    <n v="0"/>
    <n v="4.9530000000000003"/>
    <n v="1.2270000000000001"/>
    <n v="0.93"/>
    <n v="3.726"/>
    <n v="4.5880000000000001"/>
    <n v="0.25"/>
    <n v="0"/>
    <n v="0.752"/>
    <n v="19477.419000000002"/>
    <s v="Scale-up"/>
    <n v="1.075"/>
    <n v="0"/>
    <n v="0.94399999999999995"/>
    <n v="0.754"/>
    <n v="0.95299999999999996"/>
    <d v="2025-06-17T00:59:25"/>
    <s v="TAWOS"/>
  </r>
  <r>
    <x v="856"/>
    <x v="1"/>
    <n v="99"/>
    <x v="1730"/>
    <x v="864"/>
    <s v=" "/>
    <s v=" "/>
    <n v="1"/>
    <n v="377"/>
    <n v="267"/>
    <s v="N/A"/>
    <n v="90"/>
    <n v="19"/>
    <n v="0"/>
    <n v="3.6930000000000001"/>
    <n v="3.492"/>
    <n v="1.0029999999999999"/>
    <s v="0.20100000000000007"/>
    <n v="0.16300000000000001"/>
    <n v="4.99"/>
    <n v="0"/>
    <n v="5.3999999999999999E-2"/>
    <n v="18059.821"/>
    <s v="Catch-up"/>
    <n v="0.997"/>
    <n v="0"/>
    <n v="0.996"/>
    <n v="0.63300000000000001"/>
    <n v="0.97099999999999997"/>
    <d v="2025-06-17T00:59:29"/>
    <s v="TAWOS"/>
  </r>
  <r>
    <x v="857"/>
    <x v="0"/>
    <n v="6243"/>
    <x v="1731"/>
    <x v="865"/>
    <n v="42324"/>
    <n v="42324"/>
    <n v="0"/>
    <n v="42324"/>
    <n v="22048"/>
    <n v="20276"/>
    <n v="14220"/>
    <n v="6056"/>
    <n v="0"/>
    <n v="7.9569999999999999"/>
    <n v="4.88"/>
    <n v="2.7170000000000001"/>
    <n v="3.077"/>
    <n v="3.7170000000000001"/>
    <n v="0.88300000000000001"/>
    <n v="0"/>
    <n v="0.38700000000000001"/>
    <n v="2228.9290000000001"/>
    <s v="Scale-up"/>
    <n v="0.36799999999999999"/>
    <n v="0"/>
    <n v="0.98899999999999999"/>
    <n v="0.92600000000000005"/>
    <n v="0.98"/>
    <d v="2025-06-17T01:00:23"/>
    <s v="TAWOS"/>
  </r>
  <r>
    <x v="857"/>
    <x v="1"/>
    <n v="99"/>
    <x v="1732"/>
    <x v="865"/>
    <s v=" "/>
    <s v=" "/>
    <n v="1"/>
    <n v="307"/>
    <n v="89"/>
    <s v="N/A"/>
    <n v="144"/>
    <n v="75"/>
    <n v="0"/>
    <n v="3.04"/>
    <n v="0.86399999999999999"/>
    <n v="1.6859999999999999"/>
    <n v="2.1760000000000002"/>
    <n v="2.3620000000000001"/>
    <n v="0.77500000000000002"/>
    <n v="0"/>
    <n v="0.71599999999999997"/>
    <n v="3591.9340000000002"/>
    <s v="Scale-up"/>
    <n v="0.59299999999999997"/>
    <n v="0"/>
    <n v="0.996"/>
    <n v="0.90200000000000002"/>
    <n v="0.94599999999999995"/>
    <d v="2025-06-17T01:00:27"/>
    <s v="TAWOS"/>
  </r>
  <r>
    <x v="858"/>
    <x v="0"/>
    <n v="1527"/>
    <x v="1733"/>
    <x v="866"/>
    <n v="1503"/>
    <n v="1496"/>
    <n v="308"/>
    <n v="1188"/>
    <n v="0"/>
    <n v="1496"/>
    <n v="1040"/>
    <n v="456"/>
    <n v="0.375"/>
    <n v="1.2330000000000001"/>
    <n v="0"/>
    <n v="1.25"/>
    <n v="1.6080000000000001"/>
    <n v="1.575"/>
    <n v="0.77700000000000002"/>
    <n v="0.23300000000000001"/>
    <n v="1"/>
    <n v="364.8"/>
    <s v="Scale-up"/>
    <n v="0.8"/>
    <n v="0.81"/>
    <n v="0.89300000000000002"/>
    <n v="0"/>
    <n v="0.90600000000000003"/>
    <d v="2025-06-17T01:00:49"/>
    <s v="TAWOS"/>
  </r>
  <r>
    <x v="858"/>
    <x v="1"/>
    <n v="98"/>
    <x v="1734"/>
    <x v="866"/>
    <s v=" "/>
    <s v=" "/>
    <n v="1"/>
    <n v="3"/>
    <n v="1"/>
    <s v="N/A"/>
    <n v="1"/>
    <n v="2"/>
    <s v="NaN"/>
    <n v="1.9E-2"/>
    <n v="0"/>
    <s v="NaN"/>
    <n v="1.9E-2"/>
    <n v="1.9E-2"/>
    <s v="NaN"/>
    <s v="NaN"/>
    <s v="NaN"/>
    <s v="NaN"/>
    <s v="Scale-up"/>
    <s v="NaN"/>
    <s v="NaN"/>
    <n v="0.93600000000000005"/>
    <n v="0"/>
    <s v="NaN"/>
    <d v="2025-06-17T01:00:49"/>
    <s v="TAWOS"/>
  </r>
  <r>
    <x v="859"/>
    <x v="0"/>
    <n v="1214"/>
    <x v="1735"/>
    <x v="867"/>
    <n v="941"/>
    <n v="914"/>
    <n v="425"/>
    <n v="489"/>
    <n v="113"/>
    <n v="801"/>
    <n v="667"/>
    <n v="134"/>
    <n v="0.46400000000000002"/>
    <n v="0.47299999999999998"/>
    <n v="0.24399999999999999"/>
    <n v="0.68200000000000005"/>
    <n v="0.69299999999999995"/>
    <n v="0.79"/>
    <n v="0.98399999999999999"/>
    <n v="0.495"/>
    <n v="0.74"/>
    <n v="196.48099999999999"/>
    <s v="Scale-up"/>
    <n v="1.466"/>
    <n v="0.89100000000000001"/>
    <n v="0.97899999999999998"/>
    <n v="0.71299999999999997"/>
    <n v="0.96499999999999997"/>
    <d v="2025-06-17T01:01:08"/>
    <s v="TAWOS"/>
  </r>
  <r>
    <x v="859"/>
    <x v="1"/>
    <n v="75"/>
    <x v="1736"/>
    <x v="867"/>
    <s v=" "/>
    <s v=" "/>
    <n v="1"/>
    <n v="4"/>
    <n v="1"/>
    <s v="N/A"/>
    <n v="2"/>
    <n v="0"/>
    <s v="NaN"/>
    <n v="4.2999999999999997E-2"/>
    <s v="NaN"/>
    <n v="1.4999999999999999E-2"/>
    <n v="0"/>
    <n v="3.5999999999999997E-2"/>
    <s v="NaN"/>
    <s v="NaN"/>
    <s v="NaN"/>
    <s v="NaN"/>
    <s v="Scale-up"/>
    <n v="66.667000000000002"/>
    <s v="NaN"/>
    <n v="0.98899999999999999"/>
    <s v="NaN"/>
    <n v="1"/>
    <d v="2025-06-17T01:01:08"/>
    <s v="TAWOS"/>
  </r>
  <r>
    <x v="860"/>
    <x v="0"/>
    <n v="1477"/>
    <x v="1737"/>
    <x v="868"/>
    <n v="494"/>
    <n v="398"/>
    <n v="190"/>
    <n v="208"/>
    <n v="0"/>
    <n v="398"/>
    <n v="374"/>
    <n v="24"/>
    <n v="0.20699999999999999"/>
    <n v="0.17599999999999999"/>
    <n v="0"/>
    <n v="0.35199999999999998"/>
    <n v="0.38300000000000001"/>
    <n v="0.35599999999999998"/>
    <n v="0.91900000000000004"/>
    <n v="0.54"/>
    <n v="1"/>
    <n v="68.182000000000002"/>
    <s v="Scale-up"/>
    <n v="2.8410000000000002"/>
    <n v="0.60199999999999998"/>
    <n v="0.94399999999999995"/>
    <n v="0"/>
    <n v="0.86399999999999999"/>
    <d v="2025-06-17T01:01:27"/>
    <s v="TAWOS"/>
  </r>
  <r>
    <x v="860"/>
    <x v="1"/>
    <n v="97"/>
    <x v="1738"/>
    <x v="868"/>
    <s v=" "/>
    <s v=" "/>
    <n v="2"/>
    <n v="17"/>
    <n v="1"/>
    <s v="N/A"/>
    <n v="20"/>
    <n v="0"/>
    <n v="1.4E-2"/>
    <n v="0.14000000000000001"/>
    <n v="0"/>
    <n v="0.16800000000000001"/>
    <s v="0.15400000000000003"/>
    <n v="0.154"/>
    <n v="1.091"/>
    <n v="9.0999999999999998E-2"/>
    <n v="1"/>
    <n v="142.857"/>
    <s v="Catch-up"/>
    <n v="5.952"/>
    <n v="1"/>
    <n v="0.97599999999999998"/>
    <n v="0"/>
    <n v="0.90500000000000003"/>
    <d v="2025-06-17T01:01:31"/>
    <s v="TAWOS"/>
  </r>
  <r>
    <x v="861"/>
    <x v="0"/>
    <n v="1014"/>
    <x v="1739"/>
    <x v="869"/>
    <n v="1236"/>
    <n v="1175"/>
    <n v="349"/>
    <n v="826"/>
    <n v="387"/>
    <n v="788"/>
    <n v="676"/>
    <n v="112"/>
    <n v="0.46300000000000002"/>
    <n v="0.88200000000000001"/>
    <n v="0.99399999999999999"/>
    <n v="1.825"/>
    <n v="0.35099999999999998"/>
    <n v="0.89200000000000002"/>
    <n v="5.1989999999999998"/>
    <n v="0.34399999999999997"/>
    <n v="0.26100000000000001"/>
    <n v="61.37"/>
    <s v="Catch-up"/>
    <n v="0.54800000000000004"/>
    <n v="0.77100000000000002"/>
    <n v="0.91500000000000004"/>
    <n v="0.41699999999999998"/>
    <n v="0.313"/>
    <d v="2025-06-17T01:01:51"/>
    <s v="TAWOS"/>
  </r>
  <r>
    <x v="861"/>
    <x v="1"/>
    <n v="96"/>
    <x v="1740"/>
    <x v="869"/>
    <s v=" "/>
    <s v=" "/>
    <n v="1"/>
    <n v="19"/>
    <n v="17"/>
    <s v="N/A"/>
    <n v="19"/>
    <n v="-15"/>
    <s v="NaN"/>
    <n v="0.16700000000000001"/>
    <n v="0.17499999999999999"/>
    <n v="0.188"/>
    <n v="-7.9999999999999793E-3"/>
    <n v="5.0999999999999997E-2"/>
    <s v="NaN"/>
    <s v="NaN"/>
    <s v="NaN"/>
    <s v="NaN"/>
    <s v="Catch-up"/>
    <n v="5.319"/>
    <s v="NaN"/>
    <n v="0.97099999999999997"/>
    <n v="0.76100000000000001"/>
    <n v="0.96099999999999997"/>
    <d v="2025-06-17T01:01:51"/>
    <s v="TAWOS"/>
  </r>
  <r>
    <x v="862"/>
    <x v="0"/>
    <n v="1545"/>
    <x v="1741"/>
    <x v="870"/>
    <n v="10795"/>
    <n v="7028"/>
    <n v="3466"/>
    <n v="3562"/>
    <n v="1517"/>
    <n v="5511"/>
    <n v="5041"/>
    <n v="470"/>
    <n v="2.6059999999999999"/>
    <n v="2.806"/>
    <n v="2.0830000000000002"/>
    <n v="3.956"/>
    <n v="3.3290000000000002"/>
    <n v="4.3529999999999998"/>
    <n v="1.1879999999999999"/>
    <n v="0.48199999999999998"/>
    <n v="0.61499999999999999"/>
    <n v="118.807"/>
    <s v="Catch-up"/>
    <n v="0.253"/>
    <n v="0.99199999999999999"/>
    <n v="0.98799999999999999"/>
    <n v="0.94199999999999995"/>
    <n v="0.98699999999999999"/>
    <d v="2025-06-17T01:02:16"/>
    <s v="TAWOS"/>
  </r>
  <r>
    <x v="862"/>
    <x v="1"/>
    <n v="98"/>
    <x v="1742"/>
    <x v="870"/>
    <s v=" "/>
    <s v=" "/>
    <n v="47"/>
    <n v="53"/>
    <n v="24"/>
    <s v="N/A"/>
    <n v="53"/>
    <n v="22"/>
    <n v="0.60299999999999998"/>
    <n v="0.56599999999999995"/>
    <n v="0.23599999999999999"/>
    <n v="0.52800000000000002"/>
    <n v="0.93300000000000005"/>
    <n v="0.84099999999999997"/>
    <n v="0.56599999999999995"/>
    <n v="0.51600000000000001"/>
    <n v="0.79800000000000004"/>
    <n v="890.15200000000004"/>
    <s v="Scale-up"/>
    <n v="1.8939999999999999"/>
    <n v="0.91600000000000004"/>
    <n v="0.98299999999999998"/>
    <n v="0.95199999999999996"/>
    <n v="0.96899999999999997"/>
    <d v="2025-06-17T01:02:20"/>
    <s v="TAWOS"/>
  </r>
  <r>
    <x v="841"/>
    <x v="0"/>
    <n v="2424"/>
    <x v="1686"/>
    <x v="871"/>
    <n v="24099"/>
    <n v="24099"/>
    <n v="20040"/>
    <n v="4059"/>
    <n v="0"/>
    <n v="24099"/>
    <n v="20506"/>
    <n v="3593"/>
    <n v="8.83"/>
    <n v="1.784"/>
    <n v="0"/>
    <n v="9.3130000000000006"/>
    <n v="10.614000000000001"/>
    <n v="10.603"/>
    <n v="0.877"/>
    <n v="0.83199999999999996"/>
    <n v="1"/>
    <n v="385.80500000000001"/>
    <s v="Scale-up"/>
    <n v="0.107"/>
    <n v="0.98499999999999999"/>
    <n v="0.99199999999999999"/>
    <n v="0"/>
    <n v="0.98"/>
    <d v="2025-06-17T01:02:52"/>
    <s v="TAWOS"/>
  </r>
  <r>
    <x v="841"/>
    <x v="1"/>
    <n v="100"/>
    <x v="1743"/>
    <x v="871"/>
    <s v=" "/>
    <s v=" "/>
    <n v="1081"/>
    <n v="159"/>
    <n v="1"/>
    <s v="N/A"/>
    <n v="1191"/>
    <n v="48"/>
    <n v="10.978"/>
    <n v="1.4630000000000001"/>
    <n v="0"/>
    <n v="11.688000000000001"/>
    <s v="12.440999999999999"/>
    <n v="12.403"/>
    <n v="0.93899999999999995"/>
    <n v="0.88200000000000001"/>
    <n v="1"/>
    <n v="307.40899999999999"/>
    <s v="Scale-up"/>
    <n v="8.5999999999999993E-2"/>
    <n v="0.997"/>
    <n v="0.98"/>
    <n v="0"/>
    <n v="0.99399999999999999"/>
    <d v="2025-06-17T01:02:57"/>
    <s v="TAWOS"/>
  </r>
  <r>
    <x v="863"/>
    <x v="0"/>
    <n v="3996"/>
    <x v="1744"/>
    <x v="872"/>
    <n v="1007"/>
    <n v="1007"/>
    <n v="633"/>
    <n v="374"/>
    <n v="129"/>
    <n v="878"/>
    <n v="694"/>
    <n v="184"/>
    <n v="0.17399999999999999"/>
    <n v="9.9000000000000005E-2"/>
    <n v="0.03"/>
    <n v="0.17399999999999999"/>
    <n v="0.24299999999999999"/>
    <n v="0.23899999999999999"/>
    <n v="0.71599999999999997"/>
    <n v="0.63700000000000001"/>
    <n v="0.89"/>
    <n v="1057.471"/>
    <s v="Scale-up"/>
    <n v="5.7469999999999999"/>
    <n v="0.91400000000000003"/>
    <n v="0.94499999999999995"/>
    <n v="0.90300000000000002"/>
    <n v="0.93300000000000005"/>
    <d v="2025-06-17T01:03:16"/>
    <s v="TAWOS"/>
  </r>
  <r>
    <x v="863"/>
    <x v="1"/>
    <n v="97"/>
    <x v="1745"/>
    <x v="872"/>
    <s v=" "/>
    <s v=" "/>
    <n v="4"/>
    <n v="1"/>
    <n v="1"/>
    <s v="N/A"/>
    <n v="4"/>
    <n v="0"/>
    <n v="4.3999999999999997E-2"/>
    <s v="NaN"/>
    <s v="NaN"/>
    <n v="4.3999999999999997E-2"/>
    <n v="0"/>
    <n v="5.0999999999999997E-2"/>
    <s v="NaN"/>
    <s v="NaN"/>
    <s v="NaN"/>
    <s v="NaN"/>
    <s v="Scale-up"/>
    <n v="22.727"/>
    <n v="0.90900000000000003"/>
    <s v="NaN"/>
    <s v="NaN"/>
    <n v="0.89600000000000002"/>
    <d v="2025-06-17T01:03:16"/>
    <s v="TAWOS"/>
  </r>
  <r>
    <x v="864"/>
    <x v="0"/>
    <n v="1675"/>
    <x v="1746"/>
    <x v="873"/>
    <n v="1082"/>
    <n v="1078"/>
    <n v="341"/>
    <n v="737"/>
    <n v="400"/>
    <n v="678"/>
    <n v="461"/>
    <n v="217"/>
    <n v="0.28299999999999997"/>
    <n v="0.68200000000000005"/>
    <n v="0.502"/>
    <n v="0.51200000000000001"/>
    <n v="0.46300000000000002"/>
    <n v="0.505"/>
    <n v="1.1060000000000001"/>
    <n v="0.29299999999999998"/>
    <n v="0.48"/>
    <n v="423.82799999999997"/>
    <s v="Catch-up"/>
    <n v="1.9530000000000001"/>
    <n v="0.95799999999999996"/>
    <n v="0.97899999999999998"/>
    <n v="0.96899999999999997"/>
    <n v="0.99299999999999999"/>
    <d v="2025-06-17T01:03:37"/>
    <s v="TAWOS"/>
  </r>
  <r>
    <x v="864"/>
    <x v="1"/>
    <n v="98"/>
    <x v="1747"/>
    <x v="873"/>
    <s v=" "/>
    <s v=" "/>
    <n v="17"/>
    <n v="74"/>
    <n v="37"/>
    <s v="N/A"/>
    <n v="33"/>
    <n v="20"/>
    <n v="0.16"/>
    <n v="0.64400000000000002"/>
    <n v="0.40400000000000003"/>
    <n v="0.33200000000000002"/>
    <n v="0.4"/>
    <n v="0.379"/>
    <n v="0.83"/>
    <n v="0.19900000000000001"/>
    <n v="0.498"/>
    <n v="653.61400000000003"/>
    <s v="Scale-up"/>
    <n v="3.012"/>
    <n v="0.92900000000000005"/>
    <n v="0.92100000000000004"/>
    <n v="0.96699999999999997"/>
    <n v="0.95599999999999996"/>
    <d v="2025-06-17T01:03:41"/>
    <s v="TAWOS"/>
  </r>
  <r>
    <x v="865"/>
    <x v="0"/>
    <n v="3775"/>
    <x v="1748"/>
    <x v="874"/>
    <n v="1298"/>
    <n v="1243"/>
    <n v="291"/>
    <n v="952"/>
    <n v="339"/>
    <n v="904"/>
    <n v="731"/>
    <n v="173"/>
    <n v="0.14199999999999999"/>
    <n v="0.32"/>
    <n v="0.13"/>
    <n v="0.28999999999999998"/>
    <n v="0.33200000000000002"/>
    <n v="0.32500000000000001"/>
    <n v="0.873"/>
    <n v="0.307"/>
    <n v="0.71899999999999997"/>
    <n v="596.55200000000002"/>
    <s v="Scale-up"/>
    <n v="3.448"/>
    <n v="0.94499999999999995"/>
    <n v="0.96699999999999997"/>
    <n v="0.96399999999999997"/>
    <n v="0.95499999999999996"/>
    <d v="2025-06-17T01:04:01"/>
    <s v="TAWOS"/>
  </r>
  <r>
    <x v="865"/>
    <x v="1"/>
    <n v="99"/>
    <x v="1749"/>
    <x v="874"/>
    <s v=" "/>
    <s v=" "/>
    <n v="3"/>
    <n v="39"/>
    <n v="24"/>
    <s v="N/A"/>
    <n v="33"/>
    <n v="-14"/>
    <n v="4.1000000000000002E-2"/>
    <n v="0.40600000000000003"/>
    <n v="0.28100000000000003"/>
    <n v="0.318"/>
    <s v="0.16599999999999998"/>
    <n v="0.182"/>
    <n v="1.9159999999999999"/>
    <n v="9.1999999999999998E-2"/>
    <n v="0.371"/>
    <n v="544.02499999999998"/>
    <s v="Catch-up"/>
    <n v="3.145"/>
    <n v="0.75"/>
    <n v="0.97399999999999998"/>
    <n v="0.95599999999999996"/>
    <n v="0.94"/>
    <d v="2025-06-17T01:04:05"/>
    <s v="TAWOS"/>
  </r>
  <r>
    <x v="866"/>
    <x v="0"/>
    <n v="4204"/>
    <x v="1750"/>
    <x v="875"/>
    <n v="2984"/>
    <n v="2898"/>
    <n v="490"/>
    <n v="2408"/>
    <n v="828"/>
    <n v="2070"/>
    <n v="1968"/>
    <n v="103"/>
    <n v="0.13500000000000001"/>
    <n v="0.60699999999999998"/>
    <n v="0.23400000000000001"/>
    <n v="0.501"/>
    <n v="0.50800000000000001"/>
    <n v="0.51600000000000001"/>
    <n v="0.98599999999999999"/>
    <n v="0.182"/>
    <n v="0.68500000000000005"/>
    <n v="205.589"/>
    <s v="Scale-up"/>
    <n v="1.996"/>
    <n v="0.96199999999999997"/>
    <n v="0.995"/>
    <n v="0.99299999999999999"/>
    <n v="0.98199999999999998"/>
    <d v="2025-06-17T01:04:26"/>
    <s v="TAWOS"/>
  </r>
  <r>
    <x v="866"/>
    <x v="1"/>
    <n v="99"/>
    <x v="1751"/>
    <x v="875"/>
    <s v=" "/>
    <s v=" "/>
    <n v="8"/>
    <n v="54"/>
    <n v="22"/>
    <s v="N/A"/>
    <n v="47"/>
    <n v="-8"/>
    <n v="0.20599999999999999"/>
    <n v="0.58699999999999997"/>
    <n v="0.17699999999999999"/>
    <n v="0.46500000000000002"/>
    <s v="0.6159999999999999"/>
    <n v="0.502"/>
    <n v="0.755"/>
    <n v="0.26"/>
    <n v="0.77700000000000002"/>
    <n v="221.505"/>
    <s v="Scale-up"/>
    <n v="2.1509999999999998"/>
    <n v="0.80200000000000005"/>
    <n v="0.97399999999999998"/>
    <n v="0.94599999999999995"/>
    <n v="0.98699999999999999"/>
    <d v="2025-06-17T01:04:31"/>
    <s v="TAWOS"/>
  </r>
  <r>
    <x v="867"/>
    <x v="0"/>
    <n v="2751"/>
    <x v="1752"/>
    <x v="876"/>
    <n v="8293"/>
    <n v="8260"/>
    <n v="1864"/>
    <n v="6396"/>
    <n v="3022"/>
    <n v="5238"/>
    <n v="4364"/>
    <n v="874"/>
    <n v="0.86699999999999999"/>
    <n v="3.3220000000000001"/>
    <n v="1.883"/>
    <n v="2.4609999999999999"/>
    <n v="2.306"/>
    <n v="2.4910000000000001"/>
    <n v="1.0669999999999999"/>
    <n v="0.20699999999999999"/>
    <n v="0.55000000000000004"/>
    <n v="355.14"/>
    <s v="Catch-up"/>
    <n v="0.40600000000000003"/>
    <n v="0.98499999999999999"/>
    <n v="0.874"/>
    <n v="0.77100000000000002"/>
    <n v="0.97799999999999998"/>
    <d v="2025-06-17T01:04:56"/>
    <s v="TAWOS"/>
  </r>
  <r>
    <x v="867"/>
    <x v="1"/>
    <n v="99"/>
    <x v="1753"/>
    <x v="876"/>
    <s v=" "/>
    <s v=" "/>
    <n v="57"/>
    <n v="470"/>
    <n v="191"/>
    <s v="N/A"/>
    <n v="260"/>
    <n v="75"/>
    <n v="0.55900000000000005"/>
    <n v="4.4450000000000003"/>
    <n v="2.0430000000000001"/>
    <n v="2.399"/>
    <s v="2.9610000000000003"/>
    <n v="2.7650000000000001"/>
    <n v="0.81"/>
    <n v="0.112"/>
    <n v="0.59199999999999997"/>
    <n v="364.31799999999998"/>
    <s v="Scale-up"/>
    <n v="0.41699999999999998"/>
    <n v="0.88400000000000001"/>
    <n v="0.98099999999999998"/>
    <n v="0.97199999999999998"/>
    <n v="0.99299999999999999"/>
    <d v="2025-06-17T01:05:01"/>
    <s v="TAWOS"/>
  </r>
  <r>
    <x v="868"/>
    <x v="0"/>
    <n v="6754"/>
    <x v="1754"/>
    <x v="877"/>
    <n v="63765"/>
    <n v="58593"/>
    <n v="4182"/>
    <n v="54411"/>
    <n v="15675"/>
    <n v="42918"/>
    <n v="29110"/>
    <n v="13808"/>
    <n v="0.625"/>
    <n v="9.8290000000000006"/>
    <n v="3.7730000000000001"/>
    <n v="5.8410000000000002"/>
    <n v="6.681"/>
    <n v="7.1390000000000002"/>
    <n v="0.874"/>
    <n v="0.06"/>
    <n v="0.63900000000000001"/>
    <n v="2363.9789999999998"/>
    <s v="Scale-up"/>
    <n v="0.17100000000000001"/>
    <n v="0.99099999999999999"/>
    <n v="0.99199999999999999"/>
    <n v="0.94599999999999995"/>
    <n v="0.995"/>
    <d v="2025-06-17T01:05:53"/>
    <s v="TAWOS"/>
  </r>
  <r>
    <x v="868"/>
    <x v="1"/>
    <n v="99"/>
    <x v="1755"/>
    <x v="877"/>
    <s v=" "/>
    <s v=" "/>
    <n v="44"/>
    <n v="589"/>
    <n v="219"/>
    <s v="N/A"/>
    <n v="357"/>
    <n v="56"/>
    <n v="0.44600000000000001"/>
    <n v="5.8650000000000002"/>
    <n v="2.2749999999999999"/>
    <n v="3.4609999999999999"/>
    <n v="4.0359999999999996"/>
    <n v="4.032"/>
    <n v="0.85799999999999998"/>
    <n v="7.0999999999999994E-2"/>
    <n v="0.64"/>
    <n v="3989.598"/>
    <s v="Scale-up"/>
    <n v="0.28899999999999998"/>
    <n v="0.93200000000000005"/>
    <n v="0.99399999999999999"/>
    <n v="0.97599999999999998"/>
    <n v="0.99099999999999999"/>
    <d v="2025-06-17T01:05:58"/>
    <s v="TAWOS"/>
  </r>
  <r>
    <x v="869"/>
    <x v="0"/>
    <n v="2537"/>
    <x v="1756"/>
    <x v="878"/>
    <n v="682"/>
    <n v="668"/>
    <n v="88"/>
    <n v="580"/>
    <n v="175"/>
    <n v="493"/>
    <n v="462"/>
    <n v="31"/>
    <n v="7.2999999999999995E-2"/>
    <n v="0.23799999999999999"/>
    <n v="8.2000000000000003E-2"/>
    <n v="0.188"/>
    <n v="0.22900000000000001"/>
    <n v="0.19500000000000001"/>
    <n v="0.82099999999999995"/>
    <n v="0.23499999999999999"/>
    <n v="0.73599999999999999"/>
    <n v="164.89400000000001"/>
    <s v="Scale-up"/>
    <n v="5.319"/>
    <n v="0.72299999999999998"/>
    <n v="0.98899999999999999"/>
    <n v="0.94599999999999995"/>
    <n v="0.97099999999999997"/>
    <d v="2025-06-17T01:06:16"/>
    <s v="TAWOS"/>
  </r>
  <r>
    <x v="869"/>
    <x v="1"/>
    <n v="0"/>
    <x v="1757"/>
    <x v="878"/>
    <s v=" "/>
    <s v=" "/>
    <n v="1"/>
    <n v="1"/>
    <n v="1"/>
    <s v="N/A"/>
    <n v="1"/>
    <n v="0"/>
    <s v="NaN"/>
    <s v="NaN"/>
    <s v="NaN"/>
    <s v="NaN"/>
    <n v="0"/>
    <s v="NaN"/>
    <s v="NaN"/>
    <s v="NaN"/>
    <s v="NaN"/>
    <s v="NaN"/>
    <s v="Scale-up"/>
    <s v="NaN"/>
    <s v="NaN"/>
    <s v="NaN"/>
    <s v="NaN"/>
    <s v="NaN"/>
    <d v="2025-06-17T01:06:16"/>
    <s v="TAWOS"/>
  </r>
  <r>
    <x v="870"/>
    <x v="0"/>
    <n v="6001"/>
    <x v="1758"/>
    <x v="879"/>
    <n v="8899"/>
    <n v="8645"/>
    <n v="98"/>
    <n v="8547"/>
    <n v="2591"/>
    <n v="6054"/>
    <n v="5808"/>
    <n v="246"/>
    <n v="4.7E-2"/>
    <n v="1.625"/>
    <n v="0.50700000000000001"/>
    <n v="1.034"/>
    <n v="1.165"/>
    <n v="1.1739999999999999"/>
    <n v="0.88800000000000001"/>
    <n v="2.8000000000000001E-2"/>
    <n v="0.69699999999999995"/>
    <n v="237.911"/>
    <s v="Scale-up"/>
    <n v="0.96699999999999997"/>
    <n v="0.98399999999999999"/>
    <n v="0.98399999999999999"/>
    <n v="0.92300000000000004"/>
    <n v="0.98199999999999998"/>
    <d v="2025-06-17T01:06:39"/>
    <s v="TAWOS"/>
  </r>
  <r>
    <x v="870"/>
    <x v="1"/>
    <n v="31"/>
    <x v="1759"/>
    <x v="879"/>
    <s v=" "/>
    <s v=" "/>
    <n v="1"/>
    <n v="1"/>
    <n v="17"/>
    <s v="N/A"/>
    <n v="1"/>
    <n v="-17"/>
    <s v="NaN"/>
    <s v="NaN"/>
    <n v="0.29599999999999999"/>
    <s v="NaN"/>
    <n v="0"/>
    <n v="-0.29599999999999999"/>
    <s v="NaN"/>
    <s v="NaN"/>
    <s v="NaN"/>
    <s v="NaN"/>
    <s v="Scale-up"/>
    <s v="NaN"/>
    <s v="NaN"/>
    <s v="NaN"/>
    <n v="0.36699999999999999"/>
    <s v="NaN"/>
    <d v="2025-06-17T01:06:39"/>
    <s v="TAWOS"/>
  </r>
  <r>
    <x v="871"/>
    <x v="0"/>
    <n v="3522"/>
    <x v="1760"/>
    <x v="880"/>
    <n v="5944"/>
    <n v="5907"/>
    <n v="1288"/>
    <n v="4619"/>
    <n v="1667"/>
    <n v="4240"/>
    <n v="3441"/>
    <n v="799"/>
    <n v="0.69199999999999995"/>
    <n v="1.823"/>
    <n v="0.64"/>
    <n v="1.405"/>
    <n v="1.875"/>
    <n v="1.6719999999999999"/>
    <n v="0.749"/>
    <n v="0.27500000000000002"/>
    <n v="0.746"/>
    <n v="568.68299999999999"/>
    <s v="Scale-up"/>
    <n v="0.71199999999999997"/>
    <n v="0.85"/>
    <n v="0.90600000000000003"/>
    <n v="0.91600000000000004"/>
    <n v="0.86799999999999999"/>
    <d v="2025-06-17T01:07:01"/>
    <s v="TAWOS"/>
  </r>
  <r>
    <x v="871"/>
    <x v="1"/>
    <n v="90"/>
    <x v="1761"/>
    <x v="880"/>
    <s v=" "/>
    <s v=" "/>
    <n v="1"/>
    <n v="5"/>
    <n v="1"/>
    <s v="N/A"/>
    <n v="1"/>
    <n v="4"/>
    <s v="NaN"/>
    <n v="3.7999999999999999E-2"/>
    <s v="NaN"/>
    <s v="NaN"/>
    <n v="0"/>
    <n v="3.7999999999999999E-2"/>
    <s v="NaN"/>
    <s v="NaN"/>
    <s v="NaN"/>
    <s v="NaN"/>
    <s v="Scale-up"/>
    <s v="NaN"/>
    <s v="NaN"/>
    <n v="0.84799999999999998"/>
    <s v="NaN"/>
    <s v="NaN"/>
    <d v="2025-06-17T01:07:01"/>
    <s v="TAWOS"/>
  </r>
  <r>
    <x v="872"/>
    <x v="0"/>
    <n v="3495"/>
    <x v="1762"/>
    <x v="881"/>
    <n v="21954"/>
    <n v="20722"/>
    <n v="3705"/>
    <n v="17017"/>
    <n v="6866"/>
    <n v="13856"/>
    <n v="11437"/>
    <n v="2484"/>
    <n v="1.1359999999999999"/>
    <n v="5.0019999999999998"/>
    <n v="2.0030000000000001"/>
    <n v="3.2719999999999998"/>
    <n v="4.1349999999999998"/>
    <n v="3.92"/>
    <n v="0.79100000000000004"/>
    <n v="0.185"/>
    <n v="0.67400000000000004"/>
    <n v="759.16899999999998"/>
    <s v="Scale-up"/>
    <n v="0.30599999999999999"/>
    <n v="0.879"/>
    <n v="0.90300000000000002"/>
    <n v="0.96699999999999997"/>
    <n v="0.94"/>
    <d v="2025-06-17T01:07:33"/>
    <s v="TAWOS"/>
  </r>
  <r>
    <x v="872"/>
    <x v="1"/>
    <n v="99"/>
    <x v="1763"/>
    <x v="881"/>
    <s v=" "/>
    <s v=" "/>
    <n v="15"/>
    <n v="127"/>
    <n v="16"/>
    <s v="N/A"/>
    <n v="130"/>
    <n v="-3"/>
    <n v="0.20399999999999999"/>
    <n v="1.2829999999999999"/>
    <n v="0.16800000000000001"/>
    <n v="1.405"/>
    <n v="1.319"/>
    <n v="1.248"/>
    <n v="1.0649999999999999"/>
    <n v="0.13700000000000001"/>
    <n v="0.88700000000000001"/>
    <n v="1767.972"/>
    <s v="Catch-up"/>
    <n v="0.71199999999999997"/>
    <n v="0.94599999999999995"/>
    <n v="0.98699999999999999"/>
    <n v="0.96"/>
    <n v="0.97699999999999998"/>
    <d v="2025-06-17T01:07:37"/>
    <s v="TAWOS"/>
  </r>
  <r>
    <x v="873"/>
    <x v="0"/>
    <n v="6791"/>
    <x v="1764"/>
    <x v="882"/>
    <n v="25669"/>
    <n v="25297"/>
    <n v="0"/>
    <n v="25297"/>
    <n v="3725"/>
    <n v="21572"/>
    <n v="1986"/>
    <n v="19586"/>
    <n v="0"/>
    <n v="5.2359999999999998"/>
    <n v="1.516"/>
    <n v="0.72599999999999998"/>
    <n v="3.72"/>
    <n v="4.8129999999999997"/>
    <n v="0.19500000000000001"/>
    <n v="0"/>
    <n v="0.71"/>
    <n v="26977.960999999999"/>
    <s v="Scale-up"/>
    <n v="1.377"/>
    <n v="0"/>
    <n v="0.89800000000000002"/>
    <n v="0.71499999999999997"/>
    <n v="0.90200000000000002"/>
    <d v="2025-06-17T01:08:06"/>
    <s v="TAWOS"/>
  </r>
  <r>
    <x v="873"/>
    <x v="1"/>
    <n v="100"/>
    <x v="1765"/>
    <x v="882"/>
    <s v=" "/>
    <s v=" "/>
    <n v="1"/>
    <n v="481"/>
    <n v="58"/>
    <s v="N/A"/>
    <n v="123"/>
    <n v="299"/>
    <n v="0"/>
    <n v="4.5679999999999996"/>
    <n v="0.53"/>
    <n v="1.0329999999999999"/>
    <s v="4.037999999999999"/>
    <n v="4.0410000000000004"/>
    <n v="0.25600000000000001"/>
    <n v="0"/>
    <n v="0.88400000000000001"/>
    <n v="18960.310000000001"/>
    <s v="Scale-up"/>
    <n v="0.96799999999999997"/>
    <n v="0"/>
    <n v="0.998"/>
    <n v="0.90400000000000003"/>
    <n v="0.95099999999999996"/>
    <d v="2025-06-17T01:08:10"/>
    <s v="TAWOS"/>
  </r>
  <r>
    <x v="874"/>
    <x v="0"/>
    <n v="2352"/>
    <x v="1766"/>
    <x v="883"/>
    <n v="9723"/>
    <n v="9511"/>
    <n v="475"/>
    <n v="9036"/>
    <n v="3779"/>
    <n v="5732"/>
    <n v="2973"/>
    <n v="2759"/>
    <n v="0.26"/>
    <n v="4.0460000000000003"/>
    <n v="2.238"/>
    <n v="1.6970000000000001"/>
    <n v="2.0680000000000001"/>
    <n v="2.2549999999999999"/>
    <n v="0.82099999999999995"/>
    <n v="0.06"/>
    <n v="0.48"/>
    <n v="1625.81"/>
    <s v="Scale-up"/>
    <n v="0.58899999999999997"/>
    <n v="0.90900000000000003"/>
    <n v="0.97899999999999998"/>
    <n v="0.97899999999999998"/>
    <n v="0.96199999999999997"/>
    <d v="2025-06-17T01:08:34"/>
    <s v="TAWOS"/>
  </r>
  <r>
    <x v="874"/>
    <x v="1"/>
    <n v="98"/>
    <x v="1767"/>
    <x v="883"/>
    <s v=" "/>
    <s v=" "/>
    <n v="4"/>
    <n v="45"/>
    <n v="3"/>
    <s v="N/A"/>
    <n v="1"/>
    <n v="46"/>
    <n v="4.1000000000000002E-2"/>
    <n v="0.432"/>
    <n v="7.0999999999999994E-2"/>
    <s v="NaN"/>
    <s v="0.40199999999999997"/>
    <n v="0.46100000000000002"/>
    <s v="NaN"/>
    <s v="NaN"/>
    <s v="NaN"/>
    <s v="NaN"/>
    <s v="Scale-up"/>
    <s v="NaN"/>
    <n v="0.89800000000000002"/>
    <n v="0.98299999999999998"/>
    <n v="0.75"/>
    <s v="NaN"/>
    <d v="2025-06-17T01:08:34"/>
    <s v="TAWOS"/>
  </r>
  <r>
    <x v="875"/>
    <x v="0"/>
    <n v="4214"/>
    <x v="1768"/>
    <x v="884"/>
    <n v="37412"/>
    <n v="37412"/>
    <n v="2504"/>
    <n v="34908"/>
    <n v="12477"/>
    <n v="24935"/>
    <n v="21463"/>
    <n v="3472"/>
    <n v="0.57999999999999996"/>
    <n v="9.2309999999999999"/>
    <n v="3.5510000000000002"/>
    <n v="5.6390000000000002"/>
    <n v="6.26"/>
    <n v="6.3550000000000004"/>
    <n v="0.90100000000000002"/>
    <n v="5.8999999999999997E-2"/>
    <n v="0.63800000000000001"/>
    <n v="615.71199999999999"/>
    <s v="Scale-up"/>
    <n v="0.17699999999999999"/>
    <n v="0.99299999999999999"/>
    <n v="0.99199999999999999"/>
    <n v="0.99299999999999999"/>
    <n v="0.97199999999999998"/>
    <d v="2025-06-17T01:09:15"/>
    <s v="TAWOS"/>
  </r>
  <r>
    <x v="875"/>
    <x v="1"/>
    <n v="100"/>
    <x v="1769"/>
    <x v="884"/>
    <s v=" "/>
    <s v=" "/>
    <n v="78"/>
    <n v="1134"/>
    <n v="316"/>
    <s v="N/A"/>
    <n v="780"/>
    <n v="117"/>
    <n v="0.68799999999999994"/>
    <n v="11.042"/>
    <n v="3.125"/>
    <n v="7.7229999999999999"/>
    <n v="8.6050000000000004"/>
    <n v="8.6129999999999995"/>
    <n v="0.89800000000000002"/>
    <n v="5.8999999999999997E-2"/>
    <n v="0.73399999999999999"/>
    <n v="449.56599999999997"/>
    <s v="Scale-up"/>
    <n v="0.129"/>
    <n v="0.97199999999999998"/>
    <n v="0.997"/>
    <n v="0.99299999999999999"/>
    <n v="0.999"/>
    <d v="2025-06-17T01:09:20"/>
    <s v="TAWOS"/>
  </r>
  <r>
    <x v="876"/>
    <x v="0"/>
    <n v="1330"/>
    <x v="1770"/>
    <x v="885"/>
    <n v="883"/>
    <n v="883"/>
    <n v="658"/>
    <n v="225"/>
    <n v="163"/>
    <n v="720"/>
    <n v="686"/>
    <n v="34"/>
    <n v="0.68"/>
    <n v="0.22500000000000001"/>
    <n v="0.161"/>
    <n v="0.68600000000000005"/>
    <n v="0.74399999999999999"/>
    <n v="0.72199999999999998"/>
    <n v="0.92200000000000004"/>
    <n v="0.751"/>
    <n v="0.82199999999999995"/>
    <n v="49.563000000000002"/>
    <s v="Scale-up"/>
    <n v="1.458"/>
    <n v="0.98"/>
    <n v="0.94899999999999995"/>
    <n v="0.98"/>
    <n v="0.97799999999999998"/>
    <d v="1899-12-30T00:22:59"/>
    <s v="RHD"/>
  </r>
  <r>
    <x v="876"/>
    <x v="1"/>
    <n v="90"/>
    <x v="1771"/>
    <x v="885"/>
    <s v=" "/>
    <s v=" "/>
    <n v="2"/>
    <n v="1"/>
    <n v="2"/>
    <s v="N/A"/>
    <n v="2"/>
    <n v="-1"/>
    <n v="1"/>
    <s v="NaN"/>
    <n v="1"/>
    <n v="0.5"/>
    <n v="0"/>
    <n v="0"/>
    <s v="NaN"/>
    <s v="NaN"/>
    <s v="NaN"/>
    <s v="NaN"/>
    <s v="Scale-up"/>
    <n v="2"/>
    <n v="1"/>
    <s v="NaN"/>
    <n v="1"/>
    <n v="1"/>
    <d v="1899-12-30T00:22:59"/>
    <s v="RHD"/>
  </r>
  <r>
    <x v="877"/>
    <x v="0"/>
    <n v="1479"/>
    <x v="1772"/>
    <x v="886"/>
    <n v="1697"/>
    <n v="1697"/>
    <n v="1200"/>
    <n v="497"/>
    <n v="334"/>
    <n v="1363"/>
    <n v="1300"/>
    <n v="63"/>
    <n v="1.08"/>
    <n v="0.42"/>
    <n v="0.28499999999999998"/>
    <n v="1.1220000000000001"/>
    <n v="1.2150000000000001"/>
    <n v="1.1739999999999999"/>
    <n v="0.92300000000000004"/>
    <n v="0.72"/>
    <n v="0.81"/>
    <n v="56.15"/>
    <s v="Scale-up"/>
    <n v="0.89100000000000001"/>
    <n v="0.98899999999999999"/>
    <n v="0.98599999999999999"/>
    <n v="0.98"/>
    <n v="0.99299999999999999"/>
    <d v="1899-12-30T00:23:08"/>
    <s v="RHD"/>
  </r>
  <r>
    <x v="877"/>
    <x v="1"/>
    <n v="91"/>
    <x v="1773"/>
    <x v="886"/>
    <s v=" "/>
    <s v=" "/>
    <n v="1"/>
    <n v="1"/>
    <n v="21"/>
    <s v="N/A"/>
    <n v="13"/>
    <n v="-32"/>
    <s v="NaN"/>
    <s v="NaN"/>
    <n v="0.22600000000000001"/>
    <n v="0.157"/>
    <n v="0"/>
    <n v="-0.20899999999999999"/>
    <s v="NaN"/>
    <s v="NaN"/>
    <s v="NaN"/>
    <s v="NaN"/>
    <s v="Scale-up"/>
    <n v="6.3689999999999998"/>
    <s v="NaN"/>
    <s v="NaN"/>
    <n v="0.95899999999999996"/>
    <n v="0.92200000000000004"/>
    <d v="1899-12-30T00:23:08"/>
    <s v="RHD"/>
  </r>
  <r>
    <x v="878"/>
    <x v="0"/>
    <n v="1101"/>
    <x v="1774"/>
    <x v="887"/>
    <n v="1110"/>
    <n v="1110"/>
    <n v="1110"/>
    <n v="0"/>
    <n v="216"/>
    <n v="894"/>
    <n v="68"/>
    <n v="826"/>
    <n v="1.1679999999999999"/>
    <n v="0"/>
    <n v="0.21299999999999999"/>
    <n v="7.4999999999999997E-2"/>
    <n v="0.95499999999999996"/>
    <n v="0.96099999999999997"/>
    <n v="7.9000000000000001E-2"/>
    <n v="1"/>
    <n v="0.81799999999999995"/>
    <n v="11013.333000000001"/>
    <s v="Scale-up"/>
    <n v="13.333"/>
    <n v="0.99099999999999999"/>
    <n v="0"/>
    <n v="0.97199999999999998"/>
    <n v="0.98799999999999999"/>
    <d v="1899-12-30T00:23:16"/>
    <s v="RHD"/>
  </r>
  <r>
    <x v="878"/>
    <x v="1"/>
    <n v="99"/>
    <x v="1775"/>
    <x v="887"/>
    <s v=" "/>
    <s v=" "/>
    <n v="157"/>
    <n v="1"/>
    <n v="57"/>
    <s v="N/A"/>
    <n v="14"/>
    <n v="85"/>
    <n v="1.798"/>
    <n v="0"/>
    <n v="1.0309999999999999"/>
    <n v="0.193"/>
    <s v="0.7670000000000001"/>
    <n v="0.95"/>
    <n v="0.252"/>
    <n v="1"/>
    <n v="0.42699999999999999"/>
    <n v="4279.7929999999997"/>
    <s v="Scale-up"/>
    <n v="5.181"/>
    <n v="0.96399999999999997"/>
    <n v="0"/>
    <n v="0.42099999999999999"/>
    <n v="0.96899999999999997"/>
    <d v="1899-12-30T00:23:21"/>
    <s v="RHD"/>
  </r>
  <r>
    <x v="879"/>
    <x v="0"/>
    <n v="1380"/>
    <x v="1776"/>
    <x v="888"/>
    <n v="1273"/>
    <n v="1273"/>
    <n v="918"/>
    <n v="355"/>
    <n v="96"/>
    <n v="1177"/>
    <n v="1013"/>
    <n v="164"/>
    <n v="0.57199999999999995"/>
    <n v="0.249"/>
    <n v="0.10299999999999999"/>
    <n v="0.64900000000000002"/>
    <n v="0.71799999999999997"/>
    <n v="0.755"/>
    <n v="0.90400000000000003"/>
    <n v="0.69699999999999995"/>
    <n v="0.875"/>
    <n v="252.696"/>
    <s v="Scale-up"/>
    <n v="1.5409999999999999"/>
    <n v="0.95199999999999996"/>
    <n v="0.92500000000000004"/>
    <n v="0.68400000000000005"/>
    <n v="0.95899999999999996"/>
    <d v="1899-12-30T00:23:30"/>
    <s v="RHD"/>
  </r>
  <r>
    <x v="879"/>
    <x v="1"/>
    <n v="99"/>
    <x v="1777"/>
    <x v="888"/>
    <s v=" "/>
    <s v=" "/>
    <n v="114"/>
    <n v="55"/>
    <n v="10"/>
    <s v="N/A"/>
    <n v="149"/>
    <n v="9"/>
    <n v="1.1759999999999999"/>
    <n v="0.60399999999999998"/>
    <n v="0.14000000000000001"/>
    <n v="1.5109999999999999"/>
    <s v="1.6399999999999997"/>
    <n v="1.6359999999999999"/>
    <n v="0.92100000000000004"/>
    <n v="0.66100000000000003"/>
    <n v="0.92100000000000004"/>
    <n v="108.53700000000001"/>
    <s v="Scale-up"/>
    <n v="0.66200000000000003"/>
    <n v="0.96899999999999997"/>
    <n v="0.93100000000000005"/>
    <n v="0.54100000000000004"/>
    <n v="0.99099999999999999"/>
    <d v="1899-12-30T00:23:35"/>
    <s v="RHD"/>
  </r>
  <r>
    <x v="880"/>
    <x v="0"/>
    <n v="1173"/>
    <x v="1778"/>
    <x v="889"/>
    <n v="8200"/>
    <n v="7174"/>
    <n v="4768"/>
    <n v="2406"/>
    <n v="776"/>
    <n v="6398"/>
    <n v="5104"/>
    <n v="1294"/>
    <n v="5.6950000000000003"/>
    <n v="2.92"/>
    <n v="1"/>
    <n v="6.569"/>
    <n v="7.6150000000000002"/>
    <n v="7.6120000000000001"/>
    <n v="0.86299999999999999"/>
    <n v="0.66100000000000003"/>
    <n v="0.88400000000000001"/>
    <n v="196.98599999999999"/>
    <s v="Scale-up"/>
    <n v="0.152"/>
    <n v="0.98"/>
    <n v="0.98699999999999999"/>
    <n v="0.98199999999999998"/>
    <n v="0.98799999999999999"/>
    <d v="1899-12-30T00:23:46"/>
    <s v="RHD"/>
  </r>
  <r>
    <x v="880"/>
    <x v="1"/>
    <n v="100"/>
    <x v="1779"/>
    <x v="889"/>
    <s v=" "/>
    <s v=" "/>
    <n v="764"/>
    <n v="291"/>
    <n v="124"/>
    <s v="N/A"/>
    <n v="876"/>
    <n v="56"/>
    <n v="7.3049999999999997"/>
    <n v="3.0009999999999999"/>
    <n v="1.306"/>
    <n v="9.202"/>
    <n v="9"/>
    <n v="9.0289999999999999"/>
    <n v="1.022"/>
    <n v="0.70899999999999996"/>
    <n v="0.873"/>
    <n v="140.62200000000001"/>
    <s v="Catch-up"/>
    <n v="0.109"/>
    <n v="0.996"/>
    <n v="0.98899999999999999"/>
    <n v="0.98199999999999998"/>
    <n v="0.996"/>
    <d v="1899-12-30T00:23:52"/>
    <s v="RHD"/>
  </r>
  <r>
    <x v="600"/>
    <x v="0"/>
    <n v="4676"/>
    <x v="1780"/>
    <x v="890"/>
    <n v="7765"/>
    <n v="7765"/>
    <n v="6360"/>
    <n v="1405"/>
    <n v="2119"/>
    <n v="5646"/>
    <n v="5543"/>
    <n v="103"/>
    <n v="2.0470000000000002"/>
    <n v="0.44400000000000001"/>
    <n v="0.72199999999999998"/>
    <n v="1.7749999999999999"/>
    <n v="1.7689999999999999"/>
    <n v="1.8879999999999999"/>
    <n v="1.0029999999999999"/>
    <n v="0.82199999999999995"/>
    <n v="0.71"/>
    <n v="58.027999999999999"/>
    <s v="Catch-up"/>
    <n v="0.56299999999999994"/>
    <n v="0.95399999999999996"/>
    <n v="0.97299999999999998"/>
    <n v="0.89300000000000002"/>
    <n v="0.95199999999999996"/>
    <d v="1899-12-30T00:24:03"/>
    <s v="RHD"/>
  </r>
  <r>
    <x v="600"/>
    <x v="1"/>
    <n v="69"/>
    <x v="1781"/>
    <x v="890"/>
    <s v=" "/>
    <s v=" "/>
    <n v="1"/>
    <n v="2"/>
    <n v="1"/>
    <s v="N/A"/>
    <n v="1"/>
    <n v="1"/>
    <s v="NaN"/>
    <n v="1.4E-2"/>
    <s v="NaN"/>
    <s v="NaN"/>
    <n v="0"/>
    <n v="1.4E-2"/>
    <s v="NaN"/>
    <s v="NaN"/>
    <s v="NaN"/>
    <s v="NaN"/>
    <s v="Catch-up"/>
    <s v="NaN"/>
    <s v="NaN"/>
    <n v="1"/>
    <s v="NaN"/>
    <s v="NaN"/>
    <d v="1899-12-30T00:24:03"/>
    <s v="RHD"/>
  </r>
  <r>
    <x v="599"/>
    <x v="0"/>
    <n v="4083"/>
    <x v="1782"/>
    <x v="891"/>
    <n v="483"/>
    <n v="483"/>
    <n v="277"/>
    <n v="206"/>
    <n v="34"/>
    <n v="449"/>
    <n v="430"/>
    <n v="19"/>
    <n v="0.11899999999999999"/>
    <n v="0.08"/>
    <n v="1.6E-2"/>
    <n v="0.16500000000000001"/>
    <n v="0.183"/>
    <n v="0.17499999999999999"/>
    <n v="0.90200000000000002"/>
    <n v="0.59799999999999998"/>
    <n v="0.92"/>
    <n v="115.152"/>
    <s v="Scale-up"/>
    <n v="6.0609999999999999"/>
    <n v="0.79900000000000004"/>
    <n v="0.95799999999999996"/>
    <n v="0.97899999999999998"/>
    <n v="0.90500000000000003"/>
    <d v="1899-12-30T00:24:11"/>
    <s v="RHD"/>
  </r>
  <r>
    <x v="599"/>
    <x v="1"/>
    <n v="63"/>
    <x v="1783"/>
    <x v="891"/>
    <s v=" "/>
    <s v=" "/>
    <n v="1"/>
    <n v="1"/>
    <n v="1"/>
    <s v="N/A"/>
    <n v="1"/>
    <n v="-1"/>
    <s v="NaN"/>
    <s v="NaN"/>
    <s v="NaN"/>
    <s v="NaN"/>
    <n v="0"/>
    <s v="NaN"/>
    <s v="NaN"/>
    <s v="NaN"/>
    <s v="NaN"/>
    <s v="NaN"/>
    <s v="Scale-up"/>
    <s v="NaN"/>
    <s v="NaN"/>
    <s v="NaN"/>
    <s v="NaN"/>
    <s v="NaN"/>
    <d v="1899-12-30T00:24:11"/>
    <s v="RHD"/>
  </r>
  <r>
    <x v="881"/>
    <x v="0"/>
    <n v="5579"/>
    <x v="1784"/>
    <x v="892"/>
    <n v="2502"/>
    <n v="2502"/>
    <n v="1353"/>
    <n v="1149"/>
    <n v="401"/>
    <n v="2101"/>
    <n v="1490"/>
    <n v="611"/>
    <n v="0.50800000000000001"/>
    <n v="0.46300000000000002"/>
    <n v="0.14799999999999999"/>
    <n v="0.61899999999999999"/>
    <n v="0.82299999999999995"/>
    <n v="0.81299999999999994"/>
    <n v="0.752"/>
    <n v="0.52300000000000002"/>
    <n v="0.84799999999999998"/>
    <n v="987.07600000000002"/>
    <s v="Scale-up"/>
    <n v="1.6160000000000001"/>
    <n v="0.84899999999999998"/>
    <n v="0.96199999999999997"/>
    <n v="0.92200000000000004"/>
    <n v="0.89700000000000002"/>
    <d v="1899-12-30T00:24:21"/>
    <s v="RHD"/>
  </r>
  <r>
    <x v="881"/>
    <x v="1"/>
    <n v="0"/>
    <x v="1785"/>
    <x v="892"/>
    <s v=" "/>
    <s v=" "/>
    <n v="1"/>
    <n v="1"/>
    <n v="17"/>
    <s v="N/A"/>
    <n v="1"/>
    <n v="-16"/>
    <s v="NaN"/>
    <s v="NaN"/>
    <n v="8.5"/>
    <s v="NaN"/>
    <n v="0"/>
    <n v="-8.5"/>
    <s v="NaN"/>
    <s v="NaN"/>
    <s v="NaN"/>
    <s v="NaN"/>
    <s v="Scale-up"/>
    <s v="NaN"/>
    <s v="NaN"/>
    <s v="NaN"/>
    <n v="0.16700000000000001"/>
    <s v="NaN"/>
    <d v="1899-12-30T00:24:21"/>
    <s v="RHD"/>
  </r>
  <r>
    <x v="882"/>
    <x v="0"/>
    <n v="2764"/>
    <x v="1786"/>
    <x v="893"/>
    <n v="246"/>
    <n v="246"/>
    <n v="108"/>
    <n v="138"/>
    <n v="6"/>
    <n v="240"/>
    <n v="236"/>
    <n v="5"/>
    <n v="3.3000000000000002E-2"/>
    <n v="5.1999999999999998E-2"/>
    <n v="3.0000000000000001E-3"/>
    <n v="0.08"/>
    <n v="8.2000000000000003E-2"/>
    <n v="8.1000000000000003E-2"/>
    <n v="0.97599999999999998"/>
    <n v="0.38800000000000001"/>
    <n v="0.96499999999999997"/>
    <n v="62.5"/>
    <s v="Scale-up"/>
    <n v="12.5"/>
    <n v="0.97899999999999998"/>
    <n v="0.92200000000000004"/>
    <n v="0.93799999999999994"/>
    <n v="0.95899999999999996"/>
    <d v="1899-12-30T00:24:29"/>
    <s v="RHD"/>
  </r>
  <r>
    <x v="882"/>
    <x v="1"/>
    <n v="96"/>
    <x v="1787"/>
    <x v="893"/>
    <s v=" "/>
    <s v=" "/>
    <n v="5"/>
    <n v="2"/>
    <n v="1"/>
    <s v="N/A"/>
    <n v="7"/>
    <n v="0"/>
    <n v="6.3E-2"/>
    <n v="1.7999999999999999E-2"/>
    <s v="NaN"/>
    <n v="7.6999999999999999E-2"/>
    <n v="8.1000000000000003E-2"/>
    <n v="0.06"/>
    <s v="NaN"/>
    <s v="NaN"/>
    <s v="NaN"/>
    <s v="NaN"/>
    <s v="Scale-up"/>
    <n v="12.987"/>
    <n v="0.81"/>
    <n v="1"/>
    <s v="NaN"/>
    <n v="0.84199999999999997"/>
    <d v="1899-12-30T00:24:29"/>
    <s v="RHD"/>
  </r>
  <r>
    <x v="883"/>
    <x v="0"/>
    <n v="1051"/>
    <x v="1788"/>
    <x v="894"/>
    <n v="756"/>
    <n v="756"/>
    <n v="730"/>
    <n v="26"/>
    <n v="164"/>
    <n v="592"/>
    <n v="373"/>
    <n v="219"/>
    <n v="0.70299999999999996"/>
    <n v="2.7E-2"/>
    <n v="0.17199999999999999"/>
    <n v="0.371"/>
    <n v="0.55800000000000005"/>
    <n v="0.56999999999999995"/>
    <n v="0.66500000000000004"/>
    <n v="0.96299999999999997"/>
    <n v="0.76400000000000001"/>
    <n v="590.29600000000005"/>
    <s v="Scale-up"/>
    <n v="2.6949999999999998"/>
    <n v="0.98299999999999998"/>
    <n v="0.96899999999999997"/>
    <n v="0.95599999999999996"/>
    <n v="0.96799999999999997"/>
    <d v="1899-12-30T00:24:37"/>
    <s v="RHD"/>
  </r>
  <r>
    <x v="883"/>
    <x v="1"/>
    <n v="98"/>
    <x v="1789"/>
    <x v="894"/>
    <s v=" "/>
    <s v=" "/>
    <n v="75"/>
    <n v="1"/>
    <n v="10"/>
    <s v="N/A"/>
    <n v="27"/>
    <n v="40"/>
    <n v="0.86499999999999999"/>
    <s v="NaN"/>
    <n v="7.0000000000000007E-2"/>
    <n v="0.23200000000000001"/>
    <s v="0.7949999999999999"/>
    <n v="0.83599999999999997"/>
    <s v="NaN"/>
    <s v="NaN"/>
    <s v="NaN"/>
    <s v="NaN"/>
    <s v="Scale-up"/>
    <n v="4.3099999999999996"/>
    <n v="0.96799999999999997"/>
    <s v="NaN"/>
    <n v="0.78400000000000003"/>
    <n v="0.94299999999999995"/>
    <d v="1899-12-30T00:24:37"/>
    <s v="RHD"/>
  </r>
  <r>
    <x v="884"/>
    <x v="0"/>
    <n v="3971"/>
    <x v="1790"/>
    <x v="895"/>
    <n v="812"/>
    <n v="812"/>
    <n v="495"/>
    <n v="317"/>
    <n v="242"/>
    <n v="570"/>
    <n v="469"/>
    <n v="101"/>
    <n v="0.17399999999999999"/>
    <n v="0.122"/>
    <n v="7.4999999999999997E-2"/>
    <n v="0.159"/>
    <n v="0.221"/>
    <n v="0.17899999999999999"/>
    <n v="0.71899999999999997"/>
    <n v="0.58799999999999997"/>
    <n v="0.747"/>
    <n v="635.22"/>
    <s v="Scale-up"/>
    <n v="6.2889999999999997"/>
    <n v="0.94599999999999995"/>
    <n v="0.77800000000000002"/>
    <n v="0.96399999999999997"/>
    <n v="0.89900000000000002"/>
    <d v="1899-12-30T00:24:46"/>
    <s v="RHD"/>
  </r>
  <r>
    <x v="884"/>
    <x v="1"/>
    <n v="98"/>
    <x v="1791"/>
    <x v="895"/>
    <s v=" "/>
    <s v=" "/>
    <n v="7"/>
    <n v="3"/>
    <n v="34"/>
    <s v="N/A"/>
    <n v="7"/>
    <n v="-32"/>
    <n v="0.04"/>
    <n v="5.8000000000000003E-2"/>
    <n v="0.20100000000000001"/>
    <n v="7.8E-2"/>
    <n v="-0.10299999999999999"/>
    <n v="-0.113"/>
    <n v="-0.75700000000000001"/>
    <n v="0.40799999999999997"/>
    <n v="-1.0509999999999999"/>
    <n v="1294.8720000000001"/>
    <s v="Scale-up"/>
    <n v="12.821"/>
    <n v="0.76200000000000001"/>
    <n v="0.77800000000000002"/>
    <n v="0.28799999999999998"/>
    <n v="0.69499999999999995"/>
    <d v="1899-12-30T00:24:51"/>
    <s v="RHD"/>
  </r>
  <r>
    <x v="885"/>
    <x v="0"/>
    <n v="1396"/>
    <x v="1792"/>
    <x v="896"/>
    <n v="311"/>
    <n v="311"/>
    <n v="300"/>
    <n v="11"/>
    <n v="31"/>
    <n v="280"/>
    <n v="216"/>
    <n v="64"/>
    <n v="0.184"/>
    <n v="2.1999999999999999E-2"/>
    <n v="2.3E-2"/>
    <n v="0.13700000000000001"/>
    <n v="0.183"/>
    <n v="0.17799999999999999"/>
    <n v="0.749"/>
    <n v="0.89300000000000002"/>
    <n v="0.88800000000000001"/>
    <n v="467.15300000000002"/>
    <s v="Scale-up"/>
    <n v="7.2990000000000004"/>
    <n v="0.95099999999999996"/>
    <n v="0.96299999999999997"/>
    <n v="0.56899999999999995"/>
    <n v="0.92300000000000004"/>
    <d v="1899-12-30T00:24:59"/>
    <s v="RHD"/>
  </r>
  <r>
    <x v="885"/>
    <x v="1"/>
    <n v="95"/>
    <x v="1793"/>
    <x v="896"/>
    <s v=" "/>
    <s v=" "/>
    <n v="42"/>
    <n v="4"/>
    <n v="14"/>
    <s v="N/A"/>
    <n v="40"/>
    <n v="-7"/>
    <n v="0.42599999999999999"/>
    <n v="6.2E-2"/>
    <n v="0.11700000000000001"/>
    <n v="0.47399999999999998"/>
    <n v="0.371"/>
    <n v="0.35799999999999998"/>
    <n v="1.278"/>
    <n v="0.873"/>
    <n v="0.76"/>
    <n v="135.02099999999999"/>
    <s v="Catch-up"/>
    <n v="2.11"/>
    <n v="0.96599999999999997"/>
    <n v="0.92"/>
    <n v="0.70399999999999996"/>
    <n v="0.89900000000000002"/>
    <d v="1899-12-30T00:25:04"/>
    <s v="RHD"/>
  </r>
  <r>
    <x v="886"/>
    <x v="0"/>
    <n v="1896"/>
    <x v="1794"/>
    <x v="897"/>
    <n v="335"/>
    <n v="270"/>
    <n v="258"/>
    <n v="12"/>
    <n v="50"/>
    <n v="220"/>
    <n v="75"/>
    <n v="145"/>
    <n v="0.19"/>
    <n v="1.0999999999999999E-2"/>
    <n v="4.2000000000000003E-2"/>
    <n v="6.0999999999999999E-2"/>
    <n v="0.159"/>
    <n v="0.16300000000000001"/>
    <n v="0.38400000000000001"/>
    <n v="0.94499999999999995"/>
    <n v="0.79100000000000004"/>
    <n v="2377.049"/>
    <s v="Scale-up"/>
    <n v="16.393000000000001"/>
    <n v="0.85099999999999998"/>
    <n v="0.91500000000000004"/>
    <n v="0.88200000000000001"/>
    <n v="0.95899999999999996"/>
    <d v="1899-12-30T00:25:12"/>
    <s v="RHD"/>
  </r>
  <r>
    <x v="886"/>
    <x v="1"/>
    <n v="98"/>
    <x v="1795"/>
    <x v="897"/>
    <s v=" "/>
    <s v=" "/>
    <n v="32"/>
    <n v="1"/>
    <n v="3"/>
    <s v="N/A"/>
    <n v="1"/>
    <n v="27"/>
    <n v="0.29899999999999999"/>
    <s v="NaN"/>
    <s v="NaN"/>
    <s v="NaN"/>
    <n v="0"/>
    <n v="0.254"/>
    <s v="NaN"/>
    <s v="NaN"/>
    <s v="NaN"/>
    <s v="NaN"/>
    <s v="Scale-up"/>
    <s v="NaN"/>
    <n v="0.95299999999999996"/>
    <s v="NaN"/>
    <s v="NaN"/>
    <s v="NaN"/>
    <d v="1899-12-30T00:25:12"/>
    <s v="RHD"/>
  </r>
  <r>
    <x v="887"/>
    <x v="0"/>
    <n v="3612"/>
    <x v="1796"/>
    <x v="898"/>
    <n v="1197"/>
    <n v="1197"/>
    <n v="672"/>
    <n v="525"/>
    <n v="164"/>
    <n v="1033"/>
    <n v="699"/>
    <n v="334"/>
    <n v="0.56299999999999994"/>
    <n v="0.33600000000000002"/>
    <n v="0.03"/>
    <n v="0.55000000000000004"/>
    <n v="0.86899999999999999"/>
    <n v="0.29599999999999999"/>
    <n v="0.63300000000000001"/>
    <n v="0.626"/>
    <n v="0.96699999999999997"/>
    <n v="607.27300000000002"/>
    <s v="Scale-up"/>
    <n v="1.8180000000000001"/>
    <n v="0.80100000000000005"/>
    <n v="0.66400000000000003"/>
    <n v="0.83599999999999997"/>
    <n v="0.80400000000000005"/>
    <d v="1899-12-30T00:25:21"/>
    <s v="RHD"/>
  </r>
  <r>
    <x v="887"/>
    <x v="1"/>
    <n v="0"/>
    <x v="1797"/>
    <x v="898"/>
    <s v=" "/>
    <s v=" "/>
    <n v="1"/>
    <n v="1"/>
    <n v="66"/>
    <s v="N/A"/>
    <n v="1"/>
    <n v="-65"/>
    <s v="NaN"/>
    <s v="NaN"/>
    <n v="33"/>
    <s v="NaN"/>
    <n v="0"/>
    <n v="-33"/>
    <s v="NaN"/>
    <s v="NaN"/>
    <s v="NaN"/>
    <s v="NaN"/>
    <s v="Scale-up"/>
    <s v="NaN"/>
    <s v="NaN"/>
    <s v="NaN"/>
    <n v="0.32"/>
    <s v="NaN"/>
    <d v="1899-12-30T00:25:21"/>
    <s v="RHD"/>
  </r>
  <r>
    <x v="888"/>
    <x v="0"/>
    <n v="1112"/>
    <x v="1798"/>
    <x v="899"/>
    <n v="292"/>
    <n v="283"/>
    <n v="227"/>
    <n v="56"/>
    <n v="6"/>
    <n v="277"/>
    <n v="249"/>
    <n v="28"/>
    <n v="0.35599999999999998"/>
    <n v="0.126"/>
    <n v="0"/>
    <n v="0.37"/>
    <n v="0.48199999999999998"/>
    <n v="0.46700000000000003"/>
    <n v="0.76800000000000002"/>
    <n v="0.73899999999999999"/>
    <n v="1"/>
    <n v="75.676000000000002"/>
    <s v="Scale-up"/>
    <n v="2.7029999999999998"/>
    <n v="0.67700000000000005"/>
    <n v="0.93200000000000005"/>
    <n v="0"/>
    <n v="0.69399999999999995"/>
    <d v="1899-12-30T00:25:29"/>
    <s v="RHD"/>
  </r>
  <r>
    <x v="888"/>
    <x v="1"/>
    <n v="70"/>
    <x v="1799"/>
    <x v="899"/>
    <s v=" "/>
    <s v=" "/>
    <n v="2"/>
    <n v="1"/>
    <n v="1"/>
    <s v="N/A"/>
    <n v="2"/>
    <n v="-1"/>
    <n v="0.25"/>
    <s v="NaN"/>
    <s v="NaN"/>
    <n v="1.4999999999999999E-2"/>
    <n v="0"/>
    <n v="0.25"/>
    <s v="NaN"/>
    <s v="NaN"/>
    <s v="NaN"/>
    <s v="NaN"/>
    <s v="Scale-up"/>
    <n v="66.667000000000002"/>
    <n v="1"/>
    <s v="NaN"/>
    <s v="NaN"/>
    <n v="1"/>
    <d v="1899-12-30T00:25:29"/>
    <s v="RHD"/>
  </r>
  <r>
    <x v="889"/>
    <x v="0"/>
    <n v="1952"/>
    <x v="1800"/>
    <x v="900"/>
    <n v="974"/>
    <n v="872"/>
    <n v="766"/>
    <n v="106"/>
    <n v="87"/>
    <n v="785"/>
    <n v="668"/>
    <n v="117"/>
    <n v="0.46300000000000002"/>
    <n v="6.6000000000000003E-2"/>
    <n v="8.2000000000000003E-2"/>
    <n v="0.41299999999999998"/>
    <n v="0.44700000000000001"/>
    <n v="0.45400000000000001"/>
    <n v="0.92400000000000004"/>
    <n v="0.875"/>
    <n v="0.84499999999999997"/>
    <n v="283.29300000000001"/>
    <s v="Scale-up"/>
    <n v="2.4209999999999998"/>
    <n v="0.98799999999999999"/>
    <n v="0.94199999999999995"/>
    <n v="0.76200000000000001"/>
    <n v="0.99099999999999999"/>
    <d v="1899-12-30T00:25:37"/>
    <s v="RHD"/>
  </r>
  <r>
    <x v="889"/>
    <x v="1"/>
    <n v="48"/>
    <x v="1801"/>
    <x v="900"/>
    <s v=" "/>
    <s v=" "/>
    <n v="1"/>
    <n v="3"/>
    <n v="1"/>
    <s v="N/A"/>
    <n v="3"/>
    <n v="-1"/>
    <s v="NaN"/>
    <n v="4.8000000000000001E-2"/>
    <s v="NaN"/>
    <n v="4.2000000000000003E-2"/>
    <n v="0"/>
    <n v="4.8000000000000001E-2"/>
    <s v="NaN"/>
    <s v="NaN"/>
    <s v="NaN"/>
    <s v="NaN"/>
    <s v="Scale-up"/>
    <n v="23.81"/>
    <s v="NaN"/>
    <n v="1"/>
    <s v="NaN"/>
    <n v="0.999"/>
    <d v="1899-12-30T00:25:37"/>
    <s v="RHD"/>
  </r>
  <r>
    <x v="750"/>
    <x v="0"/>
    <n v="5555"/>
    <x v="1802"/>
    <x v="901"/>
    <n v="2140"/>
    <n v="2140"/>
    <n v="1406"/>
    <n v="734"/>
    <n v="228"/>
    <n v="1912"/>
    <n v="1456"/>
    <n v="456"/>
    <n v="0.46700000000000003"/>
    <n v="0.218"/>
    <n v="5.8000000000000003E-2"/>
    <n v="0.47299999999999998"/>
    <n v="0.627"/>
    <n v="0.58499999999999996"/>
    <n v="0.754"/>
    <n v="0.68200000000000005"/>
    <n v="0.91500000000000004"/>
    <n v="964.05899999999997"/>
    <s v="Scale-up"/>
    <n v="2.1139999999999999"/>
    <n v="0.81699999999999995"/>
    <n v="0.84799999999999998"/>
    <n v="0.83299999999999996"/>
    <n v="0.84899999999999998"/>
    <d v="1899-12-30T00:25:46"/>
    <s v="RHD"/>
  </r>
  <r>
    <x v="750"/>
    <x v="1"/>
    <n v="0"/>
    <x v="1803"/>
    <x v="901"/>
    <s v=" "/>
    <s v=" "/>
    <n v="1"/>
    <n v="1"/>
    <n v="1"/>
    <s v="N/A"/>
    <n v="1"/>
    <n v="0"/>
    <s v="NaN"/>
    <s v="NaN"/>
    <s v="NaN"/>
    <s v="NaN"/>
    <n v="0"/>
    <s v="NaN"/>
    <s v="NaN"/>
    <s v="NaN"/>
    <s v="NaN"/>
    <s v="NaN"/>
    <s v="Scale-up"/>
    <s v="NaN"/>
    <s v="NaN"/>
    <s v="NaN"/>
    <s v="NaN"/>
    <s v="NaN"/>
    <d v="1899-12-30T00:25:46"/>
    <s v="RHD"/>
  </r>
  <r>
    <x v="890"/>
    <x v="0"/>
    <n v="2218"/>
    <x v="1804"/>
    <x v="902"/>
    <n v="404"/>
    <n v="366"/>
    <n v="348"/>
    <n v="18"/>
    <n v="106"/>
    <n v="260"/>
    <n v="204"/>
    <n v="56"/>
    <n v="0.27"/>
    <n v="1.6E-2"/>
    <n v="0.09"/>
    <n v="0.16800000000000001"/>
    <n v="0.19600000000000001"/>
    <n v="0.192"/>
    <n v="0.85699999999999998"/>
    <n v="0.94399999999999995"/>
    <n v="0.68500000000000005"/>
    <n v="333.33300000000003"/>
    <s v="Scale-up"/>
    <n v="5.952"/>
    <n v="0.95799999999999996"/>
    <n v="0.81599999999999995"/>
    <n v="0.94199999999999995"/>
    <n v="0.95699999999999996"/>
    <d v="1899-12-30T00:25:55"/>
    <s v="RHD"/>
  </r>
  <r>
    <x v="890"/>
    <x v="1"/>
    <n v="99"/>
    <x v="1805"/>
    <x v="902"/>
    <s v=" "/>
    <s v=" "/>
    <n v="16"/>
    <n v="1"/>
    <n v="7"/>
    <s v="N/A"/>
    <n v="13"/>
    <n v="-4"/>
    <n v="0.21099999999999999"/>
    <s v="NaN"/>
    <n v="5.7000000000000002E-2"/>
    <n v="0.156"/>
    <n v="0.154"/>
    <n v="0.14699999999999999"/>
    <s v="NaN"/>
    <s v="NaN"/>
    <s v="NaN"/>
    <s v="NaN"/>
    <s v="Scale-up"/>
    <n v="6.41"/>
    <n v="0.72599999999999998"/>
    <s v="NaN"/>
    <n v="0.88100000000000001"/>
    <n v="0.68799999999999994"/>
    <d v="1899-12-30T00:25:55"/>
    <s v="RHD"/>
  </r>
  <r>
    <x v="891"/>
    <x v="0"/>
    <n v="1994"/>
    <x v="1806"/>
    <x v="903"/>
    <n v="459"/>
    <n v="386"/>
    <n v="348"/>
    <n v="38"/>
    <n v="88"/>
    <n v="298"/>
    <n v="227"/>
    <n v="71"/>
    <n v="0.189"/>
    <n v="2.7E-2"/>
    <n v="8.8999999999999996E-2"/>
    <n v="0.13800000000000001"/>
    <n v="0.127"/>
    <n v="0.16300000000000001"/>
    <n v="1.087"/>
    <n v="0.875"/>
    <n v="0.58799999999999997"/>
    <n v="514.49300000000005"/>
    <s v="Catch-up"/>
    <n v="7.2460000000000004"/>
    <n v="0.95899999999999996"/>
    <n v="0.63500000000000001"/>
    <n v="0.94899999999999995"/>
    <n v="0.96199999999999997"/>
    <d v="1899-12-30T00:26:03"/>
    <s v="RHD"/>
  </r>
  <r>
    <x v="891"/>
    <x v="1"/>
    <n v="85"/>
    <x v="1807"/>
    <x v="903"/>
    <s v=" "/>
    <s v=" "/>
    <n v="29"/>
    <n v="7"/>
    <n v="22"/>
    <s v="N/A"/>
    <n v="19"/>
    <n v="-6"/>
    <n v="0.35699999999999998"/>
    <n v="6.8000000000000005E-2"/>
    <n v="0.41399999999999998"/>
    <n v="0.20399999999999999"/>
    <n v="1.0999999999999999E-2"/>
    <n v="0.125"/>
    <n v="18.545000000000002"/>
    <n v="0.84"/>
    <n v="2.5999999999999999E-2"/>
    <n v="348.03899999999999"/>
    <s v="Catch-up"/>
    <n v="4.9020000000000001"/>
    <n v="0.94199999999999995"/>
    <n v="0.97499999999999998"/>
    <n v="0.57899999999999996"/>
    <n v="0.94199999999999995"/>
    <d v="1899-12-30T00:26:08"/>
    <s v="RHD"/>
  </r>
  <r>
    <x v="892"/>
    <x v="0"/>
    <n v="3836"/>
    <x v="1808"/>
    <x v="904"/>
    <n v="2189"/>
    <n v="2189"/>
    <n v="1866"/>
    <n v="323"/>
    <n v="40"/>
    <n v="2149"/>
    <n v="2028"/>
    <n v="121"/>
    <n v="1.0640000000000001"/>
    <n v="0.114"/>
    <n v="4.9000000000000002E-2"/>
    <n v="0.97099999999999997"/>
    <n v="1.129"/>
    <n v="0.98399999999999999"/>
    <n v="0.86"/>
    <n v="0.90300000000000002"/>
    <n v="0.95799999999999996"/>
    <n v="124.614"/>
    <s v="Scale-up"/>
    <n v="1.03"/>
    <n v="0.90100000000000002"/>
    <n v="0.96499999999999997"/>
    <n v="0.81799999999999995"/>
    <n v="0.90100000000000002"/>
    <d v="1899-12-30T00:26:17"/>
    <s v="RHD"/>
  </r>
  <r>
    <x v="892"/>
    <x v="1"/>
    <n v="0"/>
    <x v="1809"/>
    <x v="904"/>
    <s v=" "/>
    <s v=" "/>
    <n v="1"/>
    <n v="1"/>
    <n v="1"/>
    <s v="N/A"/>
    <n v="7"/>
    <n v="-6"/>
    <s v="NaN"/>
    <s v="NaN"/>
    <s v="NaN"/>
    <s v="NaN"/>
    <n v="0"/>
    <s v="NaN"/>
    <s v="NaN"/>
    <s v="NaN"/>
    <s v="NaN"/>
    <s v="NaN"/>
    <s v="Scale-up"/>
    <s v="NaN"/>
    <s v="NaN"/>
    <s v="NaN"/>
    <s v="NaN"/>
    <s v="NaN"/>
    <d v="1899-12-30T00:26:17"/>
    <s v="RHD"/>
  </r>
  <r>
    <x v="777"/>
    <x v="0"/>
    <n v="5571"/>
    <x v="1810"/>
    <x v="905"/>
    <n v="435"/>
    <n v="435"/>
    <n v="195"/>
    <n v="240"/>
    <n v="45"/>
    <n v="390"/>
    <n v="365"/>
    <n v="25"/>
    <n v="3.5999999999999997E-2"/>
    <n v="4.5999999999999999E-2"/>
    <n v="0.01"/>
    <n v="6.8000000000000005E-2"/>
    <n v="7.1999999999999995E-2"/>
    <n v="7.0999999999999994E-2"/>
    <n v="0.94399999999999995"/>
    <n v="0.439"/>
    <n v="0.878"/>
    <n v="367.64699999999999"/>
    <s v="Scale-up"/>
    <n v="14.706"/>
    <n v="0.93200000000000005"/>
    <n v="0.9"/>
    <n v="0.97799999999999998"/>
    <n v="0.90500000000000003"/>
    <d v="1899-12-30T00:26:26"/>
    <s v="RHD"/>
  </r>
  <r>
    <x v="777"/>
    <x v="1"/>
    <n v="0"/>
    <x v="1811"/>
    <x v="905"/>
    <s v=" "/>
    <s v=" "/>
    <n v="1"/>
    <n v="1"/>
    <n v="1"/>
    <s v="N/A"/>
    <n v="1"/>
    <n v="0"/>
    <s v="NaN"/>
    <s v="NaN"/>
    <s v="NaN"/>
    <s v="NaN"/>
    <n v="0"/>
    <s v="NaN"/>
    <s v="NaN"/>
    <s v="NaN"/>
    <s v="NaN"/>
    <s v="NaN"/>
    <s v="Scale-up"/>
    <s v="NaN"/>
    <s v="NaN"/>
    <s v="NaN"/>
    <s v="NaN"/>
    <s v="NaN"/>
    <d v="1899-12-30T00:26:26"/>
    <s v="RHD"/>
  </r>
  <r>
    <x v="893"/>
    <x v="0"/>
    <n v="1396"/>
    <x v="1812"/>
    <x v="906"/>
    <n v="423"/>
    <n v="370"/>
    <n v="357"/>
    <n v="13"/>
    <n v="74"/>
    <n v="296"/>
    <n v="213"/>
    <n v="83"/>
    <n v="0.25"/>
    <n v="0.01"/>
    <n v="5.0999999999999997E-2"/>
    <n v="0.14599999999999999"/>
    <n v="0.20899999999999999"/>
    <n v="0.20899999999999999"/>
    <n v="0.69899999999999995"/>
    <n v="0.96199999999999997"/>
    <n v="0.80400000000000005"/>
    <n v="568.49300000000005"/>
    <s v="Scale-up"/>
    <n v="6.8490000000000002"/>
    <n v="0.95599999999999996"/>
    <n v="0.94699999999999995"/>
    <n v="0.77600000000000002"/>
    <n v="0.91200000000000003"/>
    <d v="1899-12-30T00:26:35"/>
    <s v="RHD"/>
  </r>
  <r>
    <x v="893"/>
    <x v="1"/>
    <n v="99"/>
    <x v="1813"/>
    <x v="906"/>
    <s v=" "/>
    <s v=" "/>
    <n v="19"/>
    <n v="1"/>
    <n v="3"/>
    <s v="N/A"/>
    <n v="21"/>
    <n v="-4"/>
    <n v="0.19500000000000001"/>
    <s v="NaN"/>
    <n v="2.1999999999999999E-2"/>
    <n v="0.19500000000000001"/>
    <s v="0.17300000000000001"/>
    <n v="0.161"/>
    <s v="NaN"/>
    <s v="NaN"/>
    <s v="NaN"/>
    <s v="NaN"/>
    <s v="Scale-up"/>
    <n v="5.1280000000000001"/>
    <n v="0.92800000000000005"/>
    <s v="NaN"/>
    <n v="0.75"/>
    <n v="0.91"/>
    <d v="1899-12-30T00:26:35"/>
    <s v="RHD"/>
  </r>
  <r>
    <x v="776"/>
    <x v="0"/>
    <n v="4190"/>
    <x v="1814"/>
    <x v="907"/>
    <n v="722"/>
    <n v="722"/>
    <n v="284"/>
    <n v="438"/>
    <n v="353"/>
    <n v="369"/>
    <n v="369"/>
    <n v="0"/>
    <n v="0.09"/>
    <n v="0.159"/>
    <n v="6.2E-2"/>
    <n v="0.14899999999999999"/>
    <n v="0.187"/>
    <n v="0.106"/>
    <n v="0.79700000000000004"/>
    <n v="0.36099999999999999"/>
    <n v="0.751"/>
    <n v="0"/>
    <s v="Start-up"/>
    <n v="6.7110000000000003"/>
    <n v="0.95499999999999996"/>
    <n v="0.95799999999999996"/>
    <n v="0.63300000000000001"/>
    <n v="0.92400000000000004"/>
    <d v="1899-12-30T00:26:43"/>
    <s v="RHD"/>
  </r>
  <r>
    <x v="776"/>
    <x v="1"/>
    <n v="0"/>
    <x v="1815"/>
    <x v="907"/>
    <s v=" "/>
    <s v=" "/>
    <n v="1"/>
    <n v="1"/>
    <n v="249"/>
    <s v="N/A"/>
    <n v="1"/>
    <n v="-248"/>
    <s v="NaN"/>
    <s v="NaN"/>
    <n v="124.5"/>
    <s v="NaN"/>
    <n v="0"/>
    <n v="-124.5"/>
    <s v="NaN"/>
    <s v="NaN"/>
    <s v="NaN"/>
    <s v="NaN"/>
    <s v="Start-up"/>
    <s v="NaN"/>
    <s v="NaN"/>
    <s v="NaN"/>
    <n v="0.64100000000000001"/>
    <s v="NaN"/>
    <d v="1899-12-30T00:26:43"/>
    <s v="RHD"/>
  </r>
  <r>
    <x v="736"/>
    <x v="0"/>
    <n v="3749"/>
    <x v="1816"/>
    <x v="908"/>
    <n v="452"/>
    <n v="452"/>
    <n v="147"/>
    <n v="305"/>
    <n v="69"/>
    <n v="383"/>
    <n v="378"/>
    <n v="5"/>
    <n v="4.5999999999999999E-2"/>
    <n v="8.1000000000000003E-2"/>
    <n v="1.7999999999999999E-2"/>
    <n v="0.113"/>
    <n v="0.109"/>
    <n v="0.108"/>
    <n v="1.0369999999999999"/>
    <n v="0.36199999999999999"/>
    <n v="0.85799999999999998"/>
    <n v="44.247999999999998"/>
    <s v="Catch-up"/>
    <n v="8.85"/>
    <n v="0.98499999999999999"/>
    <n v="0.94"/>
    <n v="0.96799999999999997"/>
    <n v="0.97199999999999998"/>
    <d v="1899-12-30T00:26:52"/>
    <s v="RHD"/>
  </r>
  <r>
    <x v="736"/>
    <x v="1"/>
    <n v="77"/>
    <x v="1817"/>
    <x v="908"/>
    <s v=" "/>
    <s v=" "/>
    <n v="1"/>
    <n v="2"/>
    <n v="1"/>
    <s v="N/A"/>
    <n v="3"/>
    <n v="-2"/>
    <s v="NaN"/>
    <n v="2.3E-2"/>
    <s v="NaN"/>
    <n v="1.9E-2"/>
    <n v="0"/>
    <n v="2.3E-2"/>
    <s v="NaN"/>
    <s v="NaN"/>
    <s v="NaN"/>
    <s v="NaN"/>
    <s v="Catch-up"/>
    <n v="52.631999999999998"/>
    <s v="NaN"/>
    <n v="1"/>
    <s v="NaN"/>
    <n v="0.75"/>
    <d v="1899-12-30T00:26:52"/>
    <s v="RHD"/>
  </r>
  <r>
    <x v="894"/>
    <x v="0"/>
    <n v="1306"/>
    <x v="1818"/>
    <x v="909"/>
    <n v="606"/>
    <n v="604"/>
    <n v="331"/>
    <n v="273"/>
    <n v="51"/>
    <n v="553"/>
    <n v="520"/>
    <n v="33"/>
    <n v="0.217"/>
    <n v="0.26600000000000001"/>
    <n v="4.5999999999999999E-2"/>
    <n v="0.39400000000000002"/>
    <n v="0.437"/>
    <n v="0.35699999999999998"/>
    <n v="0.90200000000000002"/>
    <n v="0.44900000000000001"/>
    <n v="0.90500000000000003"/>
    <n v="83.756"/>
    <s v="Scale-up"/>
    <n v="2.5379999999999998"/>
    <n v="0.63800000000000001"/>
    <n v="0.17599999999999999"/>
    <n v="0.92100000000000004"/>
    <n v="0.41"/>
    <d v="1899-12-30T00:27:01"/>
    <s v="RHD"/>
  </r>
  <r>
    <x v="894"/>
    <x v="1"/>
    <n v="87"/>
    <x v="1819"/>
    <x v="909"/>
    <s v=" "/>
    <s v=" "/>
    <n v="52"/>
    <n v="3"/>
    <n v="8"/>
    <s v="N/A"/>
    <n v="25"/>
    <n v="23"/>
    <n v="0.52300000000000002"/>
    <n v="0.03"/>
    <n v="0.28399999999999997"/>
    <n v="0.32300000000000001"/>
    <s v="0.2690000000000001"/>
    <n v="0.433"/>
    <n v="1.2010000000000001"/>
    <n v="0.94599999999999995"/>
    <n v="0.48599999999999999"/>
    <n v="102.167"/>
    <s v="Catch-up"/>
    <n v="3.0960000000000001"/>
    <n v="0.89600000000000002"/>
    <n v="0.99099999999999999"/>
    <n v="0.59199999999999997"/>
    <n v="0.91800000000000004"/>
    <d v="1899-12-30T00:27:06"/>
    <s v="RHD"/>
  </r>
  <r>
    <x v="895"/>
    <x v="0"/>
    <n v="1239"/>
    <x v="1820"/>
    <x v="910"/>
    <n v="791"/>
    <n v="725"/>
    <n v="712"/>
    <n v="13"/>
    <n v="98"/>
    <n v="627"/>
    <n v="508"/>
    <n v="119"/>
    <n v="0.58599999999999997"/>
    <n v="1.0999999999999999E-2"/>
    <n v="7.6999999999999999E-2"/>
    <n v="0.436"/>
    <n v="0.52"/>
    <n v="0.51800000000000002"/>
    <n v="0.83799999999999997"/>
    <n v="0.98199999999999998"/>
    <n v="0.871"/>
    <n v="272.93599999999998"/>
    <s v="Scale-up"/>
    <n v="2.294"/>
    <n v="0.96399999999999997"/>
    <n v="0.82299999999999995"/>
    <n v="0.96499999999999997"/>
    <n v="0.96799999999999997"/>
    <d v="1899-12-30T00:27:15"/>
    <s v="RHD"/>
  </r>
  <r>
    <x v="895"/>
    <x v="1"/>
    <n v="99"/>
    <x v="1821"/>
    <x v="910"/>
    <s v=" "/>
    <s v=" "/>
    <n v="32"/>
    <n v="1"/>
    <n v="4"/>
    <s v="N/A"/>
    <n v="22"/>
    <n v="6"/>
    <n v="0.25700000000000001"/>
    <s v="NaN"/>
    <n v="7.0000000000000007E-2"/>
    <n v="0.309"/>
    <n v="0.187"/>
    <n v="0.221"/>
    <s v="NaN"/>
    <s v="NaN"/>
    <s v="NaN"/>
    <s v="NaN"/>
    <s v="Scale-up"/>
    <n v="3.2360000000000002"/>
    <n v="0.96099999999999997"/>
    <s v="NaN"/>
    <n v="0.89700000000000002"/>
    <n v="0.92900000000000005"/>
    <d v="1899-12-30T00:27:15"/>
    <s v="RHD"/>
  </r>
  <r>
    <x v="896"/>
    <x v="0"/>
    <n v="4138"/>
    <x v="1822"/>
    <x v="911"/>
    <n v="602"/>
    <n v="602"/>
    <n v="95"/>
    <n v="507"/>
    <n v="47"/>
    <n v="555"/>
    <n v="531"/>
    <n v="24"/>
    <n v="3.3000000000000002E-2"/>
    <n v="0.17299999999999999"/>
    <n v="1.6E-2"/>
    <n v="0.157"/>
    <n v="0.19"/>
    <n v="0.158"/>
    <n v="0.82599999999999996"/>
    <n v="0.16"/>
    <n v="0.92200000000000004"/>
    <n v="152.86600000000001"/>
    <s v="Scale-up"/>
    <n v="6.3689999999999998"/>
    <n v="0.66400000000000003"/>
    <n v="0.92500000000000004"/>
    <n v="0.92200000000000004"/>
    <n v="0.97199999999999998"/>
    <d v="1899-12-30T00:27:24"/>
    <s v="RHD"/>
  </r>
  <r>
    <x v="896"/>
    <x v="1"/>
    <n v="92"/>
    <x v="1823"/>
    <x v="911"/>
    <s v=" "/>
    <s v=" "/>
    <n v="8"/>
    <n v="4"/>
    <n v="1"/>
    <s v="N/A"/>
    <n v="5"/>
    <n v="6"/>
    <n v="6.9000000000000006E-2"/>
    <n v="3.5000000000000003E-2"/>
    <s v="NaN"/>
    <n v="8.5000000000000006E-2"/>
    <s v="0.10400000000000001"/>
    <n v="0.10299999999999999"/>
    <s v="NaN"/>
    <s v="NaN"/>
    <s v="NaN"/>
    <s v="NaN"/>
    <s v="Scale-up"/>
    <n v="11.765000000000001"/>
    <n v="0.92400000000000004"/>
    <n v="0.83699999999999997"/>
    <s v="NaN"/>
    <n v="0.77"/>
    <d v="1899-12-30T00:27:24"/>
    <s v="RHD"/>
  </r>
  <r>
    <x v="897"/>
    <x v="0"/>
    <n v="2440"/>
    <x v="1824"/>
    <x v="912"/>
    <n v="216"/>
    <n v="216"/>
    <n v="177"/>
    <n v="39"/>
    <n v="90"/>
    <n v="126"/>
    <n v="119"/>
    <n v="7"/>
    <n v="0.58199999999999996"/>
    <n v="0.02"/>
    <n v="2.9000000000000001E-2"/>
    <n v="6.3E-2"/>
    <n v="0.57299999999999995"/>
    <n v="0.06"/>
    <n v="0.11"/>
    <n v="0.96699999999999997"/>
    <n v="0.95199999999999996"/>
    <n v="111.111"/>
    <s v="Scale-up"/>
    <n v="15.872999999999999"/>
    <n v="0.97"/>
    <n v="0.216"/>
    <n v="0.27900000000000003"/>
    <n v="0.23100000000000001"/>
    <d v="1899-12-30T00:27:32"/>
    <s v="RHD"/>
  </r>
  <r>
    <x v="897"/>
    <x v="1"/>
    <n v="0"/>
    <x v="1825"/>
    <x v="912"/>
    <s v=" "/>
    <s v=" "/>
    <n v="1"/>
    <n v="1"/>
    <n v="1"/>
    <s v="N/A"/>
    <n v="1"/>
    <n v="0"/>
    <s v="NaN"/>
    <s v="NaN"/>
    <s v="NaN"/>
    <s v="NaN"/>
    <n v="0"/>
    <s v="NaN"/>
    <s v="NaN"/>
    <s v="NaN"/>
    <s v="NaN"/>
    <s v="NaN"/>
    <s v="Scale-up"/>
    <s v="NaN"/>
    <s v="NaN"/>
    <s v="NaN"/>
    <s v="NaN"/>
    <s v="NaN"/>
    <d v="1899-12-30T00:27:32"/>
    <s v="RHD"/>
  </r>
  <r>
    <x v="898"/>
    <x v="0"/>
    <n v="1788"/>
    <x v="1826"/>
    <x v="913"/>
    <n v="89"/>
    <n v="89"/>
    <n v="72"/>
    <n v="17"/>
    <n v="3"/>
    <n v="86"/>
    <n v="14"/>
    <n v="72"/>
    <n v="0.04"/>
    <n v="3.1E-2"/>
    <n v="8.9999999999999993E-3"/>
    <n v="4.2999999999999997E-2"/>
    <n v="6.2E-2"/>
    <n v="0.05"/>
    <n v="0.69399999999999995"/>
    <n v="0.56299999999999994"/>
    <n v="0.873"/>
    <n v="1674.4190000000001"/>
    <s v="Scale-up"/>
    <n v="23.256"/>
    <n v="0.81599999999999995"/>
    <n v="0.95"/>
    <n v="0.96499999999999997"/>
    <n v="0.85699999999999998"/>
    <d v="1899-12-30T00:27:40"/>
    <s v="RHD"/>
  </r>
  <r>
    <x v="898"/>
    <x v="1"/>
    <n v="92"/>
    <x v="1827"/>
    <x v="913"/>
    <s v=" "/>
    <s v=" "/>
    <n v="11"/>
    <n v="7"/>
    <n v="2"/>
    <s v="N/A"/>
    <n v="10"/>
    <n v="7"/>
    <n v="0.14199999999999999"/>
    <n v="7.0000000000000007E-2"/>
    <n v="1.4E-2"/>
    <n v="7.6999999999999999E-2"/>
    <s v="0.19799999999999998"/>
    <n v="0.191"/>
    <n v="0.38900000000000001"/>
    <n v="0.67"/>
    <n v="0.93400000000000005"/>
    <n v="935.06500000000005"/>
    <s v="Scale-up"/>
    <n v="12.987"/>
    <n v="0.84899999999999998"/>
    <n v="0.755"/>
    <n v="1"/>
    <n v="0.79200000000000004"/>
    <d v="1899-12-30T00:27:45"/>
    <s v="RHD"/>
  </r>
  <r>
    <x v="899"/>
    <x v="0"/>
    <n v="1161"/>
    <x v="1828"/>
    <x v="914"/>
    <n v="166"/>
    <n v="166"/>
    <n v="163"/>
    <n v="3"/>
    <n v="9"/>
    <n v="157"/>
    <n v="91"/>
    <n v="66"/>
    <n v="0.28199999999999997"/>
    <n v="1.4E-2"/>
    <n v="3.7999999999999999E-2"/>
    <n v="0.318"/>
    <n v="0.25800000000000001"/>
    <n v="0.27800000000000002"/>
    <n v="1.2330000000000001"/>
    <n v="0.95299999999999996"/>
    <n v="0.872"/>
    <n v="207.547"/>
    <s v="Catch-up"/>
    <n v="3.145"/>
    <n v="0.72599999999999998"/>
    <n v="0.97199999999999998"/>
    <n v="0.88700000000000001"/>
    <n v="0.98299999999999998"/>
    <d v="1899-12-30T00:27:54"/>
    <s v="RHD"/>
  </r>
  <r>
    <x v="899"/>
    <x v="1"/>
    <n v="98"/>
    <x v="1829"/>
    <x v="914"/>
    <s v=" "/>
    <s v=" "/>
    <n v="37"/>
    <n v="1"/>
    <n v="4"/>
    <s v="N/A"/>
    <n v="36"/>
    <n v="-4"/>
    <n v="0.374"/>
    <s v="NaN"/>
    <n v="2.3E-2"/>
    <n v="0.33600000000000002"/>
    <n v="0.35099999999999998"/>
    <n v="0.35"/>
    <s v="NaN"/>
    <s v="NaN"/>
    <s v="NaN"/>
    <s v="NaN"/>
    <s v="Catch-up"/>
    <n v="2.976"/>
    <n v="0.95499999999999996"/>
    <s v="NaN"/>
    <n v="0.8"/>
    <n v="0.94899999999999995"/>
    <d v="1899-12-30T00:27:54"/>
    <s v="RHD"/>
  </r>
  <r>
    <x v="900"/>
    <x v="0"/>
    <n v="3464"/>
    <x v="1830"/>
    <x v="915"/>
    <n v="1333"/>
    <n v="1333"/>
    <n v="193"/>
    <n v="1140"/>
    <n v="161"/>
    <n v="1172"/>
    <n v="840"/>
    <n v="332"/>
    <n v="8.3000000000000004E-2"/>
    <n v="0.48599999999999999"/>
    <n v="7.2999999999999995E-2"/>
    <n v="0.34200000000000003"/>
    <n v="0.496"/>
    <n v="0.48799999999999999"/>
    <n v="0.69"/>
    <n v="0.14599999999999999"/>
    <n v="0.872"/>
    <n v="970.76"/>
    <s v="Scale-up"/>
    <n v="2.9239999999999999"/>
    <n v="0.89400000000000002"/>
    <n v="0.86299999999999999"/>
    <n v="0.89800000000000002"/>
    <n v="0.83699999999999997"/>
    <d v="1899-12-30T00:28:03"/>
    <s v="RHD"/>
  </r>
  <r>
    <x v="900"/>
    <x v="1"/>
    <n v="90"/>
    <x v="1831"/>
    <x v="915"/>
    <s v=" "/>
    <s v=" "/>
    <n v="1"/>
    <n v="3"/>
    <n v="1"/>
    <s v="N/A"/>
    <n v="4"/>
    <n v="-1"/>
    <s v="NaN"/>
    <n v="5.1999999999999998E-2"/>
    <s v="NaN"/>
    <n v="0.09"/>
    <n v="0"/>
    <n v="2.7E-2"/>
    <s v="NaN"/>
    <s v="NaN"/>
    <s v="NaN"/>
    <s v="NaN"/>
    <s v="Scale-up"/>
    <n v="11.111000000000001"/>
    <s v="NaN"/>
    <n v="0.75"/>
    <s v="NaN"/>
    <n v="0.81699999999999995"/>
    <d v="1899-12-30T00:28:03"/>
    <s v="RHD"/>
  </r>
  <r>
    <x v="901"/>
    <x v="0"/>
    <n v="1183"/>
    <x v="1832"/>
    <x v="916"/>
    <n v="164"/>
    <n v="164"/>
    <n v="141"/>
    <n v="23"/>
    <n v="6"/>
    <n v="158"/>
    <n v="112"/>
    <n v="46"/>
    <n v="0.16700000000000001"/>
    <n v="1.7999999999999999E-2"/>
    <n v="1.0999999999999999E-2"/>
    <n v="0.14099999999999999"/>
    <n v="0.17399999999999999"/>
    <n v="0.17299999999999999"/>
    <n v="0.81"/>
    <n v="0.90300000000000002"/>
    <n v="0.94099999999999995"/>
    <n v="326.24099999999999"/>
    <s v="Scale-up"/>
    <n v="7.0919999999999996"/>
    <n v="0.78700000000000003"/>
    <n v="0.94699999999999995"/>
    <n v="0.77300000000000002"/>
    <n v="0.89600000000000002"/>
    <d v="1899-12-30T00:28:12"/>
    <s v="RHD"/>
  </r>
  <r>
    <x v="901"/>
    <x v="1"/>
    <n v="91"/>
    <x v="1833"/>
    <x v="916"/>
    <s v=" "/>
    <s v=" "/>
    <n v="7"/>
    <n v="4"/>
    <n v="1"/>
    <s v="N/A"/>
    <n v="9"/>
    <n v="1"/>
    <n v="7.9000000000000001E-2"/>
    <n v="3.4000000000000002E-2"/>
    <s v="NaN"/>
    <n v="9.8000000000000004E-2"/>
    <n v="0.113"/>
    <n v="0.112"/>
    <s v="NaN"/>
    <s v="NaN"/>
    <s v="NaN"/>
    <s v="NaN"/>
    <s v="Scale-up"/>
    <n v="10.204000000000001"/>
    <n v="0.94699999999999995"/>
    <n v="0.89900000000000002"/>
    <s v="NaN"/>
    <n v="0.91700000000000004"/>
    <d v="1899-12-30T00:28:12"/>
    <s v="RHD"/>
  </r>
  <r>
    <x v="902"/>
    <x v="0"/>
    <n v="495"/>
    <x v="1834"/>
    <x v="917"/>
    <n v="111"/>
    <n v="99"/>
    <n v="93"/>
    <n v="6"/>
    <n v="33"/>
    <n v="66"/>
    <n v="41"/>
    <n v="25"/>
    <n v="0.442"/>
    <n v="3.6999999999999998E-2"/>
    <n v="5.3999999999999999E-2"/>
    <n v="0.155"/>
    <n v="0.42499999999999999"/>
    <n v="0.36699999999999999"/>
    <n v="0.36499999999999999"/>
    <n v="0.92300000000000004"/>
    <n v="0.88700000000000001"/>
    <n v="161.29"/>
    <s v="Scale-up"/>
    <n v="6.452"/>
    <n v="0.91700000000000004"/>
    <n v="0.79"/>
    <n v="9.8000000000000004E-2"/>
    <n v="0.749"/>
    <d v="1899-12-30T00:28:20"/>
    <s v="RHD"/>
  </r>
  <r>
    <x v="902"/>
    <x v="1"/>
    <n v="0"/>
    <x v="1835"/>
    <x v="917"/>
    <s v=" "/>
    <s v=" "/>
    <n v="1"/>
    <n v="1"/>
    <n v="1"/>
    <s v="N/A"/>
    <n v="1"/>
    <n v="0"/>
    <s v="NaN"/>
    <s v="NaN"/>
    <s v="NaN"/>
    <s v="NaN"/>
    <n v="0"/>
    <s v="NaN"/>
    <s v="NaN"/>
    <s v="NaN"/>
    <s v="NaN"/>
    <s v="NaN"/>
    <s v="Scale-up"/>
    <s v="NaN"/>
    <s v="NaN"/>
    <s v="NaN"/>
    <s v="NaN"/>
    <s v="NaN"/>
    <d v="1899-12-30T00:28:20"/>
    <s v="RHD"/>
  </r>
  <r>
    <x v="903"/>
    <x v="0"/>
    <n v="1350"/>
    <x v="1836"/>
    <x v="918"/>
    <n v="250"/>
    <n v="250"/>
    <n v="154"/>
    <n v="96"/>
    <n v="113"/>
    <n v="137"/>
    <n v="136"/>
    <n v="1"/>
    <n v="0.152"/>
    <n v="0.104"/>
    <n v="0.161"/>
    <n v="0.24399999999999999"/>
    <n v="9.5000000000000001E-2"/>
    <n v="0.20200000000000001"/>
    <n v="2.5680000000000001"/>
    <n v="0.59399999999999997"/>
    <n v="0.371"/>
    <n v="4.0979999999999999"/>
    <s v="Plan-up"/>
    <n v="4.0979999999999999"/>
    <n v="0.83499999999999996"/>
    <n v="0.92200000000000004"/>
    <n v="0.53200000000000003"/>
    <n v="0.96199999999999997"/>
    <d v="1899-12-30T00:28:29"/>
    <s v="RHD"/>
  </r>
  <r>
    <x v="903"/>
    <x v="1"/>
    <n v="93"/>
    <x v="1837"/>
    <x v="918"/>
    <s v=" "/>
    <s v=" "/>
    <n v="1"/>
    <n v="3"/>
    <n v="81"/>
    <s v="N/A"/>
    <n v="7"/>
    <n v="-83"/>
    <s v="NaN"/>
    <n v="3.4000000000000002E-2"/>
    <n v="1.923"/>
    <n v="4.4999999999999998E-2"/>
    <n v="-1.889"/>
    <n v="-1.0009999999999999"/>
    <s v="NaN"/>
    <s v="NaN"/>
    <s v="NaN"/>
    <s v="NaN"/>
    <s v="Plan-up"/>
    <n v="22.222000000000001"/>
    <s v="NaN"/>
    <n v="0.88800000000000001"/>
    <n v="0.17599999999999999"/>
    <n v="0.78700000000000003"/>
    <d v="1899-12-30T00:28:29"/>
    <s v="RHD"/>
  </r>
  <r>
    <x v="904"/>
    <x v="0"/>
    <n v="1431"/>
    <x v="1838"/>
    <x v="919"/>
    <n v="798"/>
    <n v="798"/>
    <n v="749"/>
    <n v="49"/>
    <n v="59"/>
    <n v="739"/>
    <n v="587"/>
    <n v="152"/>
    <n v="0.504"/>
    <n v="3.3000000000000002E-2"/>
    <n v="5.2999999999999999E-2"/>
    <n v="0.41399999999999998"/>
    <n v="0.48399999999999999"/>
    <n v="0.48499999999999999"/>
    <n v="0.85499999999999998"/>
    <n v="0.93899999999999995"/>
    <n v="0.90100000000000002"/>
    <n v="367.15"/>
    <s v="Scale-up"/>
    <n v="2.415"/>
    <n v="0.99"/>
    <n v="0.81399999999999995"/>
    <n v="0.97499999999999998"/>
    <n v="0.99399999999999999"/>
    <d v="1899-12-30T00:28:37"/>
    <s v="RHD"/>
  </r>
  <r>
    <x v="904"/>
    <x v="1"/>
    <n v="94"/>
    <x v="1839"/>
    <x v="919"/>
    <s v=" "/>
    <s v=" "/>
    <n v="53"/>
    <n v="10"/>
    <n v="4"/>
    <s v="N/A"/>
    <n v="39"/>
    <n v="19"/>
    <n v="0.54800000000000004"/>
    <n v="0.107"/>
    <n v="8.5999999999999993E-2"/>
    <n v="0.38800000000000001"/>
    <s v="0.5690000000000001"/>
    <n v="0.60099999999999998"/>
    <n v="0.68200000000000005"/>
    <n v="0.83699999999999997"/>
    <n v="0.86899999999999999"/>
    <n v="391.75299999999999"/>
    <s v="Scale-up"/>
    <n v="2.577"/>
    <n v="0.91100000000000003"/>
    <n v="0.94899999999999995"/>
    <n v="0.876"/>
    <n v="0.97"/>
    <d v="1899-12-30T00:28:42"/>
    <s v="RHD"/>
  </r>
  <r>
    <x v="905"/>
    <x v="0"/>
    <n v="3196"/>
    <x v="1840"/>
    <x v="920"/>
    <n v="351"/>
    <n v="351"/>
    <n v="231"/>
    <n v="120"/>
    <n v="38"/>
    <n v="313"/>
    <n v="302"/>
    <n v="11"/>
    <n v="6.8000000000000005E-2"/>
    <n v="4.1000000000000002E-2"/>
    <n v="1.2999999999999999E-2"/>
    <n v="9.1999999999999998E-2"/>
    <n v="9.6000000000000002E-2"/>
    <n v="9.4E-2"/>
    <n v="0.95799999999999996"/>
    <n v="0.624"/>
    <n v="0.88100000000000001"/>
    <n v="119.565"/>
    <s v="Scale-up"/>
    <n v="10.87"/>
    <n v="0.88"/>
    <n v="0.89100000000000001"/>
    <n v="0.93"/>
    <n v="0.871"/>
    <d v="1899-12-30T00:28:51"/>
    <s v="RHD"/>
  </r>
  <r>
    <x v="905"/>
    <x v="1"/>
    <n v="91"/>
    <x v="1841"/>
    <x v="920"/>
    <s v=" "/>
    <s v=" "/>
    <n v="5"/>
    <n v="1"/>
    <n v="1"/>
    <s v="N/A"/>
    <n v="4"/>
    <n v="2"/>
    <n v="2.8000000000000001E-2"/>
    <s v="NaN"/>
    <s v="NaN"/>
    <n v="2.1999999999999999E-2"/>
    <n v="0"/>
    <n v="2.8000000000000001E-2"/>
    <s v="NaN"/>
    <s v="NaN"/>
    <s v="NaN"/>
    <s v="NaN"/>
    <s v="Scale-up"/>
    <n v="45.454999999999998"/>
    <n v="0.755"/>
    <s v="NaN"/>
    <s v="NaN"/>
    <n v="0.8"/>
    <d v="1899-12-30T00:28:51"/>
    <s v="RHD"/>
  </r>
  <r>
    <x v="906"/>
    <x v="0"/>
    <n v="1417"/>
    <x v="1842"/>
    <x v="921"/>
    <n v="78"/>
    <n v="78"/>
    <n v="72"/>
    <n v="6"/>
    <n v="0"/>
    <n v="78"/>
    <n v="42"/>
    <n v="36"/>
    <n v="5.8000000000000003E-2"/>
    <n v="5.0000000000000001E-3"/>
    <n v="0"/>
    <n v="3.4000000000000002E-2"/>
    <n v="6.3E-2"/>
    <n v="6.4000000000000001E-2"/>
    <n v="0.54"/>
    <n v="0.92100000000000004"/>
    <n v="1"/>
    <n v="1058.8240000000001"/>
    <s v="Scale-up"/>
    <n v="29.411999999999999"/>
    <n v="0.84599999999999997"/>
    <n v="0.75"/>
    <n v="0"/>
    <n v="0.94199999999999995"/>
    <d v="1899-12-30T00:28:58"/>
    <s v="RHD"/>
  </r>
  <r>
    <x v="906"/>
    <x v="1"/>
    <n v="1"/>
    <x v="1843"/>
    <x v="921"/>
    <s v=" "/>
    <s v=" "/>
    <n v="1"/>
    <n v="1"/>
    <n v="1"/>
    <s v="N/A"/>
    <n v="1"/>
    <n v="-1"/>
    <s v="NaN"/>
    <s v="NaN"/>
    <n v="0"/>
    <s v="NaN"/>
    <n v="0"/>
    <s v="NaN"/>
    <s v="NaN"/>
    <s v="NaN"/>
    <s v="NaN"/>
    <s v="NaN"/>
    <s v="Scale-up"/>
    <s v="NaN"/>
    <s v="NaN"/>
    <s v="NaN"/>
    <n v="0"/>
    <s v="NaN"/>
    <d v="1899-12-30T00:28:58"/>
    <s v="RHD"/>
  </r>
  <r>
    <x v="907"/>
    <x v="0"/>
    <n v="2079"/>
    <x v="1844"/>
    <x v="922"/>
    <n v="11789"/>
    <n v="10975"/>
    <n v="7472"/>
    <n v="3503"/>
    <n v="1484"/>
    <n v="9491"/>
    <n v="7065"/>
    <n v="2426"/>
    <n v="8.7899999999999991"/>
    <n v="3.226"/>
    <n v="1.871"/>
    <n v="8.1519999999999992"/>
    <n v="10.145"/>
    <n v="9.5380000000000003"/>
    <n v="0.80400000000000005"/>
    <n v="0.73199999999999998"/>
    <n v="0.84399999999999997"/>
    <n v="297.596"/>
    <s v="Scale-up"/>
    <n v="0.123"/>
    <n v="0.98199999999999998"/>
    <n v="0.92500000000000004"/>
    <n v="0.91800000000000004"/>
    <n v="0.95499999999999996"/>
    <d v="1899-12-30T00:29:11"/>
    <s v="RHD"/>
  </r>
  <r>
    <x v="907"/>
    <x v="1"/>
    <n v="100"/>
    <x v="1845"/>
    <x v="922"/>
    <s v=" "/>
    <s v=" "/>
    <n v="1582"/>
    <n v="330"/>
    <n v="153"/>
    <s v="N/A"/>
    <n v="1480"/>
    <n v="280"/>
    <n v="14.394"/>
    <n v="3.1619999999999999"/>
    <n v="1.454"/>
    <n v="13.811999999999999"/>
    <n v="16.102"/>
    <n v="16.058"/>
    <n v="0.85799999999999998"/>
    <n v="0.82"/>
    <n v="0.91700000000000004"/>
    <n v="175.64400000000001"/>
    <s v="Scale-up"/>
    <n v="7.1999999999999995E-2"/>
    <n v="0.96"/>
    <n v="0.98799999999999999"/>
    <n v="0.97899999999999998"/>
    <n v="0.996"/>
    <d v="1899-12-30T00:29:17"/>
    <s v="RHD"/>
  </r>
  <r>
    <x v="908"/>
    <x v="0"/>
    <n v="1702"/>
    <x v="1846"/>
    <x v="923"/>
    <n v="167"/>
    <n v="167"/>
    <n v="162"/>
    <n v="5"/>
    <n v="25"/>
    <n v="142"/>
    <n v="97"/>
    <n v="45"/>
    <n v="0.13300000000000001"/>
    <n v="1.2E-2"/>
    <n v="3.9E-2"/>
    <n v="8.1000000000000003E-2"/>
    <n v="0.106"/>
    <n v="0.125"/>
    <n v="0.76400000000000001"/>
    <n v="0.91700000000000004"/>
    <n v="0.73099999999999998"/>
    <n v="555.55600000000004"/>
    <s v="Scale-up"/>
    <n v="12.346"/>
    <n v="0.748"/>
    <n v="0.93799999999999994"/>
    <n v="0.70399999999999996"/>
    <n v="0.70799999999999996"/>
    <d v="1899-12-30T00:29:25"/>
    <s v="RHD"/>
  </r>
  <r>
    <x v="908"/>
    <x v="1"/>
    <n v="99"/>
    <x v="1847"/>
    <x v="923"/>
    <s v=" "/>
    <s v=" "/>
    <n v="19"/>
    <n v="1"/>
    <n v="4"/>
    <s v="N/A"/>
    <n v="20"/>
    <n v="-3"/>
    <n v="0.158"/>
    <s v="NaN"/>
    <n v="3.3000000000000002E-2"/>
    <n v="0.216"/>
    <n v="0.125"/>
    <n v="0.14799999999999999"/>
    <s v="NaN"/>
    <s v="NaN"/>
    <s v="NaN"/>
    <s v="NaN"/>
    <s v="Scale-up"/>
    <n v="4.63"/>
    <n v="0.96199999999999997"/>
    <s v="NaN"/>
    <n v="0.86799999999999999"/>
    <n v="0.98199999999999998"/>
    <d v="1899-12-30T00:29:25"/>
    <s v="RHD"/>
  </r>
  <r>
    <x v="909"/>
    <x v="0"/>
    <n v="664"/>
    <x v="1848"/>
    <x v="924"/>
    <n v="117"/>
    <n v="117"/>
    <n v="90"/>
    <n v="27"/>
    <n v="5"/>
    <n v="112"/>
    <n v="66"/>
    <n v="46"/>
    <n v="0.13700000000000001"/>
    <n v="4.2999999999999997E-2"/>
    <n v="1.7999999999999999E-2"/>
    <n v="0.1"/>
    <n v="0.16200000000000001"/>
    <n v="0.16900000000000001"/>
    <n v="0.61699999999999999"/>
    <n v="0.76100000000000001"/>
    <n v="0.9"/>
    <n v="460"/>
    <s v="Scale-up"/>
    <n v="10"/>
    <n v="0.98299999999999998"/>
    <n v="0.94699999999999995"/>
    <n v="0.95599999999999996"/>
    <n v="0.98799999999999999"/>
    <d v="1899-12-30T00:29:33"/>
    <s v="RHD"/>
  </r>
  <r>
    <x v="909"/>
    <x v="1"/>
    <n v="85"/>
    <x v="1849"/>
    <x v="924"/>
    <s v=" "/>
    <s v=" "/>
    <n v="11"/>
    <n v="6"/>
    <n v="1"/>
    <s v="N/A"/>
    <n v="12"/>
    <n v="3"/>
    <n v="0.126"/>
    <n v="0.17499999999999999"/>
    <s v="NaN"/>
    <n v="0.14099999999999999"/>
    <n v="0.30099999999999999"/>
    <n v="0.16"/>
    <s v="NaN"/>
    <s v="NaN"/>
    <s v="NaN"/>
    <s v="NaN"/>
    <s v="Scale-up"/>
    <n v="7.0919999999999996"/>
    <n v="0.89"/>
    <n v="0.94199999999999995"/>
    <s v="NaN"/>
    <n v="0.96599999999999997"/>
    <d v="1899-12-30T00:29:33"/>
    <s v="RHD"/>
  </r>
  <r>
    <x v="910"/>
    <x v="0"/>
    <n v="2395"/>
    <x v="1850"/>
    <x v="925"/>
    <n v="1331"/>
    <n v="1218"/>
    <n v="1169"/>
    <n v="49"/>
    <n v="194"/>
    <n v="1024"/>
    <n v="650"/>
    <n v="374"/>
    <n v="0.70299999999999996"/>
    <n v="4.5999999999999999E-2"/>
    <n v="0.14199999999999999"/>
    <n v="0.42899999999999999"/>
    <n v="0.60699999999999998"/>
    <n v="0.60599999999999998"/>
    <n v="0.70699999999999996"/>
    <n v="0.93899999999999995"/>
    <n v="0.81"/>
    <n v="871.79499999999996"/>
    <s v="Scale-up"/>
    <n v="2.331"/>
    <n v="0.97799999999999998"/>
    <n v="0.93500000000000005"/>
    <n v="0.96299999999999997"/>
    <n v="0.96699999999999997"/>
    <d v="1899-12-30T00:29:44"/>
    <s v="RHD"/>
  </r>
  <r>
    <x v="910"/>
    <x v="1"/>
    <n v="99"/>
    <x v="1851"/>
    <x v="925"/>
    <s v=" "/>
    <s v=" "/>
    <n v="107"/>
    <n v="3"/>
    <n v="9"/>
    <s v="N/A"/>
    <n v="63"/>
    <n v="37"/>
    <n v="0.96899999999999997"/>
    <n v="4.3999999999999997E-2"/>
    <n v="9.8000000000000004E-2"/>
    <n v="0.59199999999999997"/>
    <s v="0.9149999999999999"/>
    <n v="0.92600000000000005"/>
    <n v="0.64700000000000002"/>
    <n v="0.95699999999999996"/>
    <n v="0.90300000000000002"/>
    <n v="631.75699999999995"/>
    <s v="Scale-up"/>
    <n v="1.6890000000000001"/>
    <n v="0.97799999999999998"/>
    <n v="0.999"/>
    <n v="0.84199999999999997"/>
    <n v="0.93500000000000005"/>
    <d v="1899-12-30T00:29:49"/>
    <s v="RHD"/>
  </r>
  <r>
    <x v="911"/>
    <x v="0"/>
    <n v="734"/>
    <x v="1852"/>
    <x v="926"/>
    <n v="263"/>
    <n v="263"/>
    <n v="157"/>
    <n v="106"/>
    <n v="13"/>
    <n v="250"/>
    <n v="186"/>
    <n v="64"/>
    <n v="0.498"/>
    <n v="0.20300000000000001"/>
    <n v="4.2999999999999997E-2"/>
    <n v="0.63900000000000001"/>
    <n v="0.65800000000000003"/>
    <n v="0.6"/>
    <n v="0.97099999999999997"/>
    <n v="0.71"/>
    <n v="0.93899999999999995"/>
    <n v="100.15600000000001"/>
    <s v="Scale-up"/>
    <n v="1.5649999999999999"/>
    <n v="0.97099999999999997"/>
    <n v="0.77300000000000002"/>
    <n v="0.92200000000000004"/>
    <n v="0.98"/>
    <d v="1899-12-30T00:29:57"/>
    <s v="RHD"/>
  </r>
  <r>
    <x v="911"/>
    <x v="1"/>
    <n v="98"/>
    <x v="1853"/>
    <x v="926"/>
    <s v=" "/>
    <s v=" "/>
    <n v="74"/>
    <n v="33"/>
    <n v="5"/>
    <s v="N/A"/>
    <n v="83"/>
    <n v="18"/>
    <n v="0.77"/>
    <n v="0.33800000000000002"/>
    <n v="7.0999999999999994E-2"/>
    <n v="0.84499999999999997"/>
    <s v="1.0370000000000001"/>
    <n v="1.0660000000000001"/>
    <n v="0.81499999999999995"/>
    <n v="0.69499999999999995"/>
    <n v="0.93600000000000005"/>
    <n v="75.739999999999995"/>
    <s v="Scale-up"/>
    <n v="1.1830000000000001"/>
    <n v="0.93300000000000005"/>
    <n v="0.95699999999999996"/>
    <n v="0.97399999999999998"/>
    <n v="0.90700000000000003"/>
    <d v="1899-12-30T00:30:03"/>
    <s v="RHD"/>
  </r>
  <r>
    <x v="912"/>
    <x v="0"/>
    <n v="1743"/>
    <x v="1854"/>
    <x v="927"/>
    <n v="1637"/>
    <n v="1364"/>
    <n v="1324"/>
    <n v="40"/>
    <n v="367"/>
    <n v="997"/>
    <n v="657"/>
    <n v="340"/>
    <n v="1.056"/>
    <n v="2.5000000000000001E-2"/>
    <n v="0.35"/>
    <n v="0.53100000000000003"/>
    <n v="0.73099999999999998"/>
    <n v="0.77600000000000002"/>
    <n v="0.72599999999999998"/>
    <n v="0.97699999999999998"/>
    <n v="0.67600000000000005"/>
    <n v="640.30100000000004"/>
    <s v="Scale-up"/>
    <n v="1.883"/>
    <n v="0.89200000000000002"/>
    <n v="0.73599999999999999"/>
    <n v="0.85199999999999998"/>
    <n v="0.95899999999999996"/>
    <d v="1899-12-30T00:30:12"/>
    <s v="RHD"/>
  </r>
  <r>
    <x v="912"/>
    <x v="1"/>
    <n v="99"/>
    <x v="1855"/>
    <x v="927"/>
    <s v=" "/>
    <s v=" "/>
    <n v="99"/>
    <n v="5"/>
    <n v="13"/>
    <s v="N/A"/>
    <n v="63"/>
    <n v="29"/>
    <n v="1.0329999999999999"/>
    <n v="9.5000000000000001E-2"/>
    <n v="0.11700000000000001"/>
    <n v="0.63700000000000001"/>
    <n v="1.0109999999999999"/>
    <n v="0.96299999999999997"/>
    <n v="0.63"/>
    <n v="0.91600000000000004"/>
    <n v="0.89600000000000002"/>
    <n v="533.75199999999995"/>
    <s v="Scale-up"/>
    <n v="1.57"/>
    <n v="0.97699999999999998"/>
    <n v="0.86099999999999999"/>
    <n v="0.92200000000000004"/>
    <n v="0.97"/>
    <d v="1899-12-30T00:30:17"/>
    <s v="RHD"/>
  </r>
  <r>
    <x v="913"/>
    <x v="0"/>
    <n v="1750"/>
    <x v="1856"/>
    <x v="928"/>
    <n v="3508"/>
    <n v="3508"/>
    <n v="2441"/>
    <n v="1067"/>
    <n v="417"/>
    <n v="3091"/>
    <n v="2394"/>
    <n v="697"/>
    <n v="1.4139999999999999"/>
    <n v="0.66500000000000004"/>
    <n v="0.28499999999999998"/>
    <n v="1.5780000000000001"/>
    <n v="1.794"/>
    <n v="1.77"/>
    <n v="0.88"/>
    <n v="0.68"/>
    <n v="0.86299999999999999"/>
    <n v="441.69799999999998"/>
    <s v="Scale-up"/>
    <n v="0.63400000000000001"/>
    <n v="0.98099999999999998"/>
    <n v="0.97299999999999998"/>
    <n v="0.94"/>
    <n v="0.99299999999999999"/>
    <d v="1899-12-30T00:30:26"/>
    <s v="RHD"/>
  </r>
  <r>
    <x v="913"/>
    <x v="1"/>
    <n v="99"/>
    <x v="1857"/>
    <x v="928"/>
    <s v=" "/>
    <s v=" "/>
    <n v="148"/>
    <n v="46"/>
    <n v="45"/>
    <s v="N/A"/>
    <n v="149"/>
    <n v="1"/>
    <n v="1.6040000000000001"/>
    <n v="0.438"/>
    <n v="0.51900000000000002"/>
    <n v="1.6870000000000001"/>
    <s v="1.5230000000000001"/>
    <n v="1.655"/>
    <n v="1.1080000000000001"/>
    <n v="0.78600000000000003"/>
    <n v="0.746"/>
    <n v="413.15899999999999"/>
    <s v="Catch-up"/>
    <n v="0.59299999999999997"/>
    <n v="0.98099999999999998"/>
    <n v="0.995"/>
    <n v="0.79300000000000004"/>
    <n v="0.97799999999999998"/>
    <d v="1899-12-30T00:30:32"/>
    <s v="RHD"/>
  </r>
  <r>
    <x v="914"/>
    <x v="0"/>
    <n v="1346"/>
    <x v="1858"/>
    <x v="929"/>
    <n v="1315"/>
    <n v="1315"/>
    <n v="1289"/>
    <n v="26"/>
    <n v="69"/>
    <n v="1246"/>
    <n v="959"/>
    <n v="287"/>
    <n v="1.3260000000000001"/>
    <n v="3.5999999999999997E-2"/>
    <n v="8.5000000000000006E-2"/>
    <n v="1.0369999999999999"/>
    <n v="1.2769999999999999"/>
    <n v="1.276"/>
    <n v="0.81200000000000006"/>
    <n v="0.97399999999999998"/>
    <n v="0.93799999999999994"/>
    <n v="276.76"/>
    <s v="Scale-up"/>
    <n v="0.96399999999999997"/>
    <n v="0.99299999999999999"/>
    <n v="0.83699999999999997"/>
    <n v="0.96099999999999997"/>
    <n v="0.996"/>
    <d v="1899-12-30T00:30:41"/>
    <s v="RHD"/>
  </r>
  <r>
    <x v="914"/>
    <x v="1"/>
    <n v="100"/>
    <x v="1859"/>
    <x v="929"/>
    <s v=" "/>
    <s v=" "/>
    <n v="138"/>
    <n v="1"/>
    <n v="3"/>
    <s v="N/A"/>
    <n v="99"/>
    <n v="38"/>
    <n v="1.3560000000000001"/>
    <s v="NaN"/>
    <n v="8.3000000000000004E-2"/>
    <n v="0.96599999999999997"/>
    <s v="1.2730000000000001"/>
    <n v="1.3280000000000001"/>
    <s v="NaN"/>
    <s v="NaN"/>
    <s v="NaN"/>
    <s v="NaN"/>
    <s v="Scale-up"/>
    <n v="1.0349999999999999"/>
    <n v="0.97499999999999998"/>
    <s v="NaN"/>
    <n v="0.75"/>
    <n v="0.97799999999999998"/>
    <d v="1899-12-30T00:30:41"/>
    <s v="RHD"/>
  </r>
  <r>
    <x v="915"/>
    <x v="0"/>
    <n v="333"/>
    <x v="1860"/>
    <x v="930"/>
    <n v="1247"/>
    <n v="1247"/>
    <n v="1247"/>
    <n v="0"/>
    <n v="0"/>
    <n v="1247"/>
    <n v="1070"/>
    <n v="177"/>
    <n v="3.528"/>
    <n v="0"/>
    <n v="0"/>
    <n v="3.4329999999999998"/>
    <n v="3.528"/>
    <n v="3.528"/>
    <n v="0.97299999999999998"/>
    <n v="1"/>
    <n v="1"/>
    <n v="51.558"/>
    <s v="Scale-up"/>
    <n v="0.29099999999999998"/>
    <n v="0.996"/>
    <n v="0"/>
    <n v="0"/>
    <n v="0.99399999999999999"/>
    <d v="1899-12-30T00:30:48"/>
    <s v="RHD"/>
  </r>
  <r>
    <x v="915"/>
    <x v="1"/>
    <n v="100"/>
    <x v="1861"/>
    <x v="930"/>
    <s v=" "/>
    <s v=" "/>
    <n v="373"/>
    <n v="1"/>
    <n v="1"/>
    <s v="N/A"/>
    <n v="378"/>
    <n v="-6"/>
    <n v="3.7410000000000001"/>
    <n v="0"/>
    <n v="0"/>
    <n v="3.944"/>
    <n v="3.7410000000000001"/>
    <n v="3.7410000000000001"/>
    <n v="1.054"/>
    <n v="1"/>
    <n v="1"/>
    <n v="44.878"/>
    <s v="Catch-up"/>
    <n v="0.254"/>
    <n v="0.997"/>
    <n v="0"/>
    <n v="0"/>
    <n v="0.995"/>
    <d v="1899-12-30T00:30:52"/>
    <s v="RHD"/>
  </r>
  <r>
    <x v="916"/>
    <x v="0"/>
    <n v="2388"/>
    <x v="1862"/>
    <x v="931"/>
    <n v="3804"/>
    <n v="3687"/>
    <n v="2126"/>
    <n v="1561"/>
    <n v="649"/>
    <n v="3038"/>
    <n v="2700"/>
    <n v="338"/>
    <n v="1.0940000000000001"/>
    <n v="0.84899999999999998"/>
    <n v="0.372"/>
    <n v="1.4279999999999999"/>
    <n v="1.571"/>
    <n v="1.5660000000000001"/>
    <n v="0.90900000000000003"/>
    <n v="0.56299999999999994"/>
    <n v="0.80900000000000005"/>
    <n v="236.69499999999999"/>
    <s v="Scale-up"/>
    <n v="0.7"/>
    <n v="0.98699999999999999"/>
    <n v="0.98"/>
    <n v="0.97099999999999997"/>
    <n v="0.98899999999999999"/>
    <d v="1899-12-30T00:31:02"/>
    <s v="RHD"/>
  </r>
  <r>
    <x v="916"/>
    <x v="1"/>
    <n v="100"/>
    <x v="1863"/>
    <x v="931"/>
    <s v=" "/>
    <s v=" "/>
    <n v="109"/>
    <n v="39"/>
    <n v="19"/>
    <s v="N/A"/>
    <n v="103"/>
    <n v="25"/>
    <n v="1.115"/>
    <n v="0.503"/>
    <n v="0.255"/>
    <n v="1.095"/>
    <n v="1.363"/>
    <n v="1.3340000000000001"/>
    <n v="0.80300000000000005"/>
    <n v="0.68899999999999995"/>
    <n v="0.84199999999999997"/>
    <n v="308.67599999999999"/>
    <s v="Scale-up"/>
    <n v="0.91300000000000003"/>
    <n v="0.96699999999999997"/>
    <n v="0.98"/>
    <n v="0.84399999999999997"/>
    <n v="0.98799999999999999"/>
    <d v="1899-12-30T00:31:07"/>
    <s v="RHD"/>
  </r>
  <r>
    <x v="917"/>
    <x v="0"/>
    <n v="1008"/>
    <x v="1864"/>
    <x v="932"/>
    <n v="797"/>
    <n v="755"/>
    <n v="650"/>
    <n v="105"/>
    <n v="126"/>
    <n v="629"/>
    <n v="560"/>
    <n v="69"/>
    <n v="0.77400000000000002"/>
    <n v="0.113"/>
    <n v="0.157"/>
    <n v="0.68700000000000006"/>
    <n v="0.73"/>
    <n v="0.74099999999999999"/>
    <n v="0.94099999999999995"/>
    <n v="0.873"/>
    <n v="0.82299999999999995"/>
    <n v="100.437"/>
    <s v="Scale-up"/>
    <n v="1.456"/>
    <n v="0.98399999999999999"/>
    <n v="0.97"/>
    <n v="0.93700000000000006"/>
    <n v="0.99"/>
    <d v="1899-12-30T00:31:16"/>
    <s v="RHD"/>
  </r>
  <r>
    <x v="917"/>
    <x v="1"/>
    <n v="86"/>
    <x v="1865"/>
    <x v="932"/>
    <s v=" "/>
    <s v=" "/>
    <n v="68"/>
    <n v="11"/>
    <n v="22"/>
    <s v="N/A"/>
    <n v="56"/>
    <n v="2"/>
    <n v="0.76200000000000001"/>
    <n v="0.11799999999999999"/>
    <n v="0.25600000000000001"/>
    <n v="0.64800000000000002"/>
    <n v="0.624"/>
    <n v="0.61099999999999999"/>
    <n v="1.038"/>
    <n v="0.86599999999999999"/>
    <n v="0.70899999999999996"/>
    <n v="106.48099999999999"/>
    <s v="Catch-up"/>
    <n v="1.5429999999999999"/>
    <n v="0.91300000000000003"/>
    <n v="0.97899999999999998"/>
    <n v="0.91"/>
    <n v="0.96399999999999997"/>
    <d v="1899-12-30T00:31:21"/>
    <s v="RHD"/>
  </r>
  <r>
    <x v="918"/>
    <x v="0"/>
    <n v="1725"/>
    <x v="1866"/>
    <x v="933"/>
    <n v="1804"/>
    <n v="1804"/>
    <n v="1489"/>
    <n v="315"/>
    <n v="130"/>
    <n v="1674"/>
    <n v="1585"/>
    <n v="89"/>
    <n v="0.84699999999999998"/>
    <n v="0.23300000000000001"/>
    <n v="0.17499999999999999"/>
    <n v="0.94699999999999995"/>
    <n v="0.90500000000000003"/>
    <n v="0.96799999999999997"/>
    <n v="1.046"/>
    <n v="0.78400000000000003"/>
    <n v="0.83799999999999997"/>
    <n v="93.980999999999995"/>
    <s v="Catch-up"/>
    <n v="1.056"/>
    <n v="0.879"/>
    <n v="0.94799999999999995"/>
    <n v="0.97"/>
    <n v="0.90400000000000003"/>
    <d v="1899-12-30T00:31:30"/>
    <s v="RHD"/>
  </r>
  <r>
    <x v="918"/>
    <x v="1"/>
    <n v="99"/>
    <x v="1867"/>
    <x v="933"/>
    <s v=" "/>
    <s v=" "/>
    <n v="125"/>
    <n v="30"/>
    <n v="21"/>
    <s v="N/A"/>
    <n v="114"/>
    <n v="19"/>
    <n v="1.2430000000000001"/>
    <n v="0.26500000000000001"/>
    <n v="0.24399999999999999"/>
    <n v="1.143"/>
    <n v="1.264"/>
    <n v="1.2549999999999999"/>
    <n v="0.90400000000000003"/>
    <n v="0.82399999999999995"/>
    <n v="0.83799999999999997"/>
    <n v="77.864999999999995"/>
    <s v="Scale-up"/>
    <n v="0.875"/>
    <n v="0.96399999999999997"/>
    <n v="0.97499999999999998"/>
    <n v="0.94799999999999995"/>
    <n v="0.92200000000000004"/>
    <d v="1899-12-30T00:31:35"/>
    <s v="RHD"/>
  </r>
  <r>
    <x v="919"/>
    <x v="0"/>
    <n v="1013"/>
    <x v="1868"/>
    <x v="934"/>
    <n v="760"/>
    <n v="760"/>
    <n v="589"/>
    <n v="171"/>
    <n v="71"/>
    <n v="689"/>
    <n v="523"/>
    <n v="166"/>
    <n v="0.88"/>
    <n v="0.33300000000000002"/>
    <n v="0.127"/>
    <n v="0.7"/>
    <n v="1.0860000000000001"/>
    <n v="1.0629999999999999"/>
    <n v="0.64500000000000002"/>
    <n v="0.72499999999999998"/>
    <n v="0.89500000000000002"/>
    <n v="237.143"/>
    <s v="Scale-up"/>
    <n v="1.429"/>
    <n v="0.96"/>
    <n v="0.96899999999999997"/>
    <n v="0.91300000000000003"/>
    <n v="0.96599999999999997"/>
    <d v="1899-12-30T00:31:44"/>
    <s v="RHD"/>
  </r>
  <r>
    <x v="919"/>
    <x v="1"/>
    <n v="0"/>
    <x v="1869"/>
    <x v="934"/>
    <s v=" "/>
    <s v=" "/>
    <n v="1"/>
    <n v="1"/>
    <n v="1"/>
    <s v="N/A"/>
    <n v="3"/>
    <n v="-3"/>
    <s v="NaN"/>
    <s v="NaN"/>
    <s v="NaN"/>
    <s v="NaN"/>
    <n v="0"/>
    <s v="NaN"/>
    <s v="NaN"/>
    <s v="NaN"/>
    <s v="NaN"/>
    <s v="NaN"/>
    <s v="Scale-up"/>
    <s v="NaN"/>
    <s v="NaN"/>
    <s v="NaN"/>
    <s v="NaN"/>
    <s v="NaN"/>
    <d v="1899-12-30T00:31:44"/>
    <s v="RHD"/>
  </r>
  <r>
    <x v="920"/>
    <x v="0"/>
    <n v="3211"/>
    <x v="1870"/>
    <x v="935"/>
    <n v="7640"/>
    <n v="7640"/>
    <n v="4133"/>
    <n v="3507"/>
    <n v="1521"/>
    <n v="6119"/>
    <n v="5014"/>
    <n v="1105"/>
    <n v="1.5780000000000001"/>
    <n v="1.327"/>
    <n v="0.60199999999999998"/>
    <n v="1.8859999999999999"/>
    <n v="2.3029999999999999"/>
    <n v="2.3769999999999998"/>
    <n v="0.81899999999999995"/>
    <n v="0.54300000000000004"/>
    <n v="0.79300000000000004"/>
    <n v="585.89599999999996"/>
    <s v="Scale-up"/>
    <n v="0.53"/>
    <n v="0.96299999999999997"/>
    <n v="0.95599999999999996"/>
    <n v="0.96399999999999997"/>
    <n v="0.95199999999999996"/>
    <d v="1899-12-30T00:31:54"/>
    <s v="RHD"/>
  </r>
  <r>
    <x v="920"/>
    <x v="1"/>
    <n v="99"/>
    <x v="1871"/>
    <x v="935"/>
    <s v=" "/>
    <s v=" "/>
    <n v="133"/>
    <n v="122"/>
    <n v="220"/>
    <s v="N/A"/>
    <n v="200"/>
    <n v="-166"/>
    <n v="1.3480000000000001"/>
    <n v="1.331"/>
    <n v="3.2810000000000001"/>
    <n v="2.0459999999999998"/>
    <n v="-0.60199999999999998"/>
    <n v="-0.223"/>
    <n v="-3.399"/>
    <n v="0.503"/>
    <n v="-0.22500000000000001"/>
    <n v="540.07799999999997"/>
    <s v="Scale-up"/>
    <n v="0.48899999999999999"/>
    <n v="0.998"/>
    <n v="0.98699999999999999"/>
    <n v="0.48399999999999999"/>
    <n v="0.99199999999999999"/>
    <d v="1899-12-30T00:32:00"/>
    <s v="RHD"/>
  </r>
  <r>
    <x v="772"/>
    <x v="0"/>
    <n v="6370"/>
    <x v="1872"/>
    <x v="936"/>
    <n v="1856"/>
    <n v="1700"/>
    <n v="1670"/>
    <n v="30"/>
    <n v="174"/>
    <n v="1526"/>
    <n v="1438"/>
    <n v="88"/>
    <n v="0.33"/>
    <n v="7.0000000000000001E-3"/>
    <n v="4.8000000000000001E-2"/>
    <n v="0.28199999999999997"/>
    <n v="0.28899999999999998"/>
    <n v="0.29599999999999999"/>
    <n v="0.97599999999999998"/>
    <n v="0.97899999999999998"/>
    <n v="0.85799999999999998"/>
    <n v="312.05700000000002"/>
    <s v="Scale-up"/>
    <n v="3.5459999999999998"/>
    <n v="0.95"/>
    <n v="0.96099999999999997"/>
    <n v="0.71499999999999997"/>
    <n v="0.94099999999999995"/>
    <d v="1899-12-30T00:32:09"/>
    <s v="RHD"/>
  </r>
  <r>
    <x v="772"/>
    <x v="1"/>
    <n v="81"/>
    <x v="1873"/>
    <x v="936"/>
    <s v=" "/>
    <s v=" "/>
    <n v="17"/>
    <n v="1"/>
    <n v="1"/>
    <s v="N/A"/>
    <n v="15"/>
    <n v="1"/>
    <n v="0.13300000000000001"/>
    <s v="NaN"/>
    <s v="NaN"/>
    <n v="0.13400000000000001"/>
    <n v="0"/>
    <n v="0.13300000000000001"/>
    <s v="NaN"/>
    <s v="NaN"/>
    <s v="NaN"/>
    <s v="NaN"/>
    <s v="Scale-up"/>
    <n v="7.4630000000000001"/>
    <n v="0.501"/>
    <s v="NaN"/>
    <s v="NaN"/>
    <n v="0.85299999999999998"/>
    <d v="1899-12-30T00:32:09"/>
    <s v="RHD"/>
  </r>
  <r>
    <x v="921"/>
    <x v="0"/>
    <n v="1888"/>
    <x v="1874"/>
    <x v="937"/>
    <n v="74"/>
    <n v="74"/>
    <n v="9"/>
    <n v="65"/>
    <n v="10"/>
    <n v="64"/>
    <n v="12"/>
    <n v="52"/>
    <n v="4.0000000000000001E-3"/>
    <n v="0.04"/>
    <n v="6.3E-2"/>
    <n v="2.8000000000000001E-2"/>
    <n v="-1.9E-2"/>
    <n v="4.3999999999999997E-2"/>
    <n v="-1.474"/>
    <n v="9.0999999999999998E-2"/>
    <n v="-0.432"/>
    <n v="1857.143"/>
    <s v="Scale-up"/>
    <n v="35.713999999999999"/>
    <n v="0.84699999999999998"/>
    <n v="0.75700000000000001"/>
    <n v="0.755"/>
    <n v="0.71799999999999997"/>
    <d v="1899-12-30T00:32:17"/>
    <s v="RHD"/>
  </r>
  <r>
    <x v="921"/>
    <x v="1"/>
    <n v="71"/>
    <x v="1875"/>
    <x v="937"/>
    <s v=" "/>
    <s v=" "/>
    <n v="1"/>
    <n v="13"/>
    <n v="9"/>
    <s v="N/A"/>
    <n v="5"/>
    <n v="1"/>
    <s v="NaN"/>
    <n v="0.20100000000000001"/>
    <n v="0.115"/>
    <n v="5.5E-2"/>
    <n v="8.5999999999999993E-2"/>
    <n v="7.4999999999999997E-2"/>
    <s v="NaN"/>
    <s v="NaN"/>
    <s v="NaN"/>
    <s v="NaN"/>
    <s v="Scale-up"/>
    <n v="18.181999999999999"/>
    <s v="NaN"/>
    <n v="0.89900000000000002"/>
    <n v="0.91500000000000004"/>
    <n v="0.88300000000000001"/>
    <d v="1899-12-30T00:32:17"/>
    <s v="RHD"/>
  </r>
  <r>
    <x v="922"/>
    <x v="0"/>
    <n v="4213"/>
    <x v="1876"/>
    <x v="938"/>
    <n v="43"/>
    <n v="43"/>
    <n v="27"/>
    <n v="16"/>
    <n v="5"/>
    <n v="38"/>
    <n v="33"/>
    <n v="5"/>
    <n v="6.0000000000000001E-3"/>
    <n v="5.0000000000000001E-3"/>
    <n v="3.0000000000000001E-3"/>
    <n v="8.0000000000000002E-3"/>
    <n v="8.0000000000000002E-3"/>
    <n v="8.9999999999999993E-3"/>
    <n v="1"/>
    <n v="0.54500000000000004"/>
    <n v="0.72699999999999998"/>
    <n v="625"/>
    <s v="Catch-up"/>
    <n v="125"/>
    <n v="0.95099999999999996"/>
    <n v="0.94199999999999995"/>
    <n v="0.72699999999999998"/>
    <n v="0.91800000000000004"/>
    <d v="1899-12-30T00:32:25"/>
    <s v="RHD"/>
  </r>
  <r>
    <x v="922"/>
    <x v="1"/>
    <n v="47"/>
    <x v="1877"/>
    <x v="938"/>
    <s v=" "/>
    <s v=" "/>
    <n v="4"/>
    <n v="1"/>
    <n v="1"/>
    <s v="N/A"/>
    <n v="4"/>
    <n v="-1"/>
    <s v="NaN"/>
    <s v="NaN"/>
    <s v="NaN"/>
    <n v="4.2999999999999997E-2"/>
    <n v="0"/>
    <s v="NaN"/>
    <s v="NaN"/>
    <s v="NaN"/>
    <s v="NaN"/>
    <s v="NaN"/>
    <s v="Catch-up"/>
    <n v="23.256"/>
    <s v="NaN"/>
    <s v="NaN"/>
    <s v="NaN"/>
    <n v="0.6"/>
    <d v="1899-12-30T00:32:25"/>
    <s v="RHD"/>
  </r>
  <r>
    <x v="336"/>
    <x v="0"/>
    <n v="6692"/>
    <x v="1878"/>
    <x v="939"/>
    <n v="5632"/>
    <n v="5632"/>
    <n v="2538"/>
    <n v="3094"/>
    <n v="1228"/>
    <n v="4404"/>
    <n v="3866"/>
    <n v="538"/>
    <n v="0.66900000000000004"/>
    <n v="0.82799999999999996"/>
    <n v="0.36499999999999999"/>
    <n v="1.083"/>
    <n v="1.1319999999999999"/>
    <n v="1.1910000000000001"/>
    <n v="0.95699999999999996"/>
    <n v="0.44700000000000001"/>
    <n v="0.75600000000000001"/>
    <n v="496.76799999999997"/>
    <s v="Scale-up"/>
    <n v="0.92300000000000004"/>
    <n v="0.91900000000000004"/>
    <n v="0.98299999999999998"/>
    <n v="0.94499999999999995"/>
    <n v="0.96699999999999997"/>
    <d v="1899-12-30T00:32:36"/>
    <s v="RHD"/>
  </r>
  <r>
    <x v="336"/>
    <x v="1"/>
    <n v="98"/>
    <x v="1879"/>
    <x v="939"/>
    <s v=" "/>
    <s v=" "/>
    <n v="4"/>
    <n v="9"/>
    <n v="7"/>
    <s v="N/A"/>
    <n v="3"/>
    <n v="4"/>
    <n v="6.2E-2"/>
    <n v="0.155"/>
    <n v="5.8000000000000003E-2"/>
    <n v="0.13300000000000001"/>
    <n v="0.159"/>
    <n v="7.9000000000000001E-2"/>
    <n v="0.83599999999999997"/>
    <n v="0.28599999999999998"/>
    <n v="0.73299999999999998"/>
    <n v="4045.1129999999998"/>
    <s v="Scale-up"/>
    <n v="7.5190000000000001"/>
    <n v="0.84299999999999997"/>
    <n v="0.93"/>
    <n v="0.81699999999999995"/>
    <n v="0.999"/>
    <d v="1899-12-30T00:32:41"/>
    <s v="RHD"/>
  </r>
  <r>
    <x v="923"/>
    <x v="0"/>
    <n v="1321"/>
    <x v="1880"/>
    <x v="940"/>
    <n v="459"/>
    <n v="459"/>
    <n v="408"/>
    <n v="51"/>
    <n v="64"/>
    <n v="395"/>
    <n v="235"/>
    <n v="160"/>
    <n v="0.439"/>
    <n v="5.1999999999999998E-2"/>
    <n v="0.06"/>
    <n v="0.25600000000000001"/>
    <n v="0.43099999999999999"/>
    <n v="0.42699999999999999"/>
    <n v="0.59399999999999997"/>
    <n v="0.89400000000000002"/>
    <n v="0.878"/>
    <n v="625"/>
    <s v="Scale-up"/>
    <n v="3.9060000000000001"/>
    <n v="0.97599999999999998"/>
    <n v="0.82"/>
    <n v="0.95499999999999996"/>
    <n v="0.95399999999999996"/>
    <d v="1899-12-30T00:32:49"/>
    <s v="RHD"/>
  </r>
  <r>
    <x v="923"/>
    <x v="1"/>
    <n v="98"/>
    <x v="1881"/>
    <x v="940"/>
    <s v=" "/>
    <s v=" "/>
    <n v="12"/>
    <n v="7"/>
    <n v="1"/>
    <s v="N/A"/>
    <n v="12"/>
    <n v="7"/>
    <n v="0.115"/>
    <n v="8.1000000000000003E-2"/>
    <s v="NaN"/>
    <n v="9.5000000000000001E-2"/>
    <n v="0.19600000000000001"/>
    <n v="0.17699999999999999"/>
    <s v="NaN"/>
    <s v="NaN"/>
    <s v="NaN"/>
    <s v="NaN"/>
    <s v="Scale-up"/>
    <n v="10.526"/>
    <n v="0.93100000000000005"/>
    <n v="0.86199999999999999"/>
    <s v="NaN"/>
    <n v="0.95199999999999996"/>
    <d v="1899-12-30T00:32:49"/>
    <s v="RHD"/>
  </r>
  <r>
    <x v="773"/>
    <x v="0"/>
    <n v="4767"/>
    <x v="1882"/>
    <x v="941"/>
    <n v="456"/>
    <n v="456"/>
    <n v="198"/>
    <n v="258"/>
    <n v="35"/>
    <n v="421"/>
    <n v="370"/>
    <n v="52"/>
    <n v="0.04"/>
    <n v="6.6000000000000003E-2"/>
    <n v="8.0000000000000002E-3"/>
    <n v="8.4000000000000005E-2"/>
    <n v="9.8000000000000004E-2"/>
    <n v="9.5000000000000001E-2"/>
    <n v="0.85699999999999998"/>
    <n v="0.377"/>
    <n v="0.92500000000000004"/>
    <n v="619.048"/>
    <s v="Scale-up"/>
    <n v="11.904999999999999"/>
    <n v="0.98299999999999998"/>
    <n v="0.95599999999999996"/>
    <n v="0.98799999999999999"/>
    <n v="0.96599999999999997"/>
    <d v="1899-12-30T00:32:58"/>
    <s v="RHD"/>
  </r>
  <r>
    <x v="773"/>
    <x v="1"/>
    <n v="97"/>
    <x v="1883"/>
    <x v="941"/>
    <s v=" "/>
    <s v=" "/>
    <n v="2"/>
    <n v="2"/>
    <n v="1"/>
    <s v="N/A"/>
    <n v="4"/>
    <n v="-1"/>
    <n v="2.4E-2"/>
    <n v="1.2E-2"/>
    <s v="NaN"/>
    <n v="3.7999999999999999E-2"/>
    <s v="0.036000000000000004"/>
    <n v="3.3000000000000002E-2"/>
    <s v="NaN"/>
    <s v="NaN"/>
    <s v="NaN"/>
    <s v="NaN"/>
    <s v="Scale-up"/>
    <n v="26.315999999999999"/>
    <n v="1"/>
    <n v="1"/>
    <s v="NaN"/>
    <n v="0.89400000000000002"/>
    <d v="1899-12-30T00:32:58"/>
    <s v="RHD"/>
  </r>
  <r>
    <x v="592"/>
    <x v="0"/>
    <n v="6876"/>
    <x v="1884"/>
    <x v="942"/>
    <n v="2068"/>
    <n v="2068"/>
    <n v="961"/>
    <n v="1107"/>
    <n v="333"/>
    <n v="1735"/>
    <n v="1341"/>
    <n v="394"/>
    <n v="0.43099999999999999"/>
    <n v="0.49099999999999999"/>
    <n v="0.05"/>
    <n v="0.60599999999999998"/>
    <n v="0.872"/>
    <n v="0.53200000000000003"/>
    <n v="0.69499999999999995"/>
    <n v="0.46700000000000003"/>
    <n v="0.94599999999999995"/>
    <n v="650.16499999999996"/>
    <s v="Scale-up"/>
    <n v="1.65"/>
    <n v="0.97899999999999998"/>
    <n v="0.95899999999999996"/>
    <n v="0.65200000000000002"/>
    <n v="0.98599999999999999"/>
    <d v="1899-12-30T00:33:07"/>
    <s v="RHD"/>
  </r>
  <r>
    <x v="592"/>
    <x v="1"/>
    <n v="0"/>
    <x v="1885"/>
    <x v="942"/>
    <s v=" "/>
    <s v=" "/>
    <n v="1"/>
    <n v="1"/>
    <n v="18"/>
    <s v="N/A"/>
    <n v="1"/>
    <n v="-17"/>
    <s v="NaN"/>
    <s v="NaN"/>
    <n v="9"/>
    <s v="NaN"/>
    <n v="0"/>
    <n v="-9"/>
    <s v="NaN"/>
    <s v="NaN"/>
    <s v="NaN"/>
    <s v="NaN"/>
    <s v="Scale-up"/>
    <s v="NaN"/>
    <s v="NaN"/>
    <s v="NaN"/>
    <n v="0.71499999999999997"/>
    <s v="NaN"/>
    <d v="1899-12-30T00:33:07"/>
    <s v="RHD"/>
  </r>
  <r>
    <x v="924"/>
    <x v="0"/>
    <n v="1098"/>
    <x v="1886"/>
    <x v="943"/>
    <n v="45"/>
    <n v="45"/>
    <n v="33"/>
    <n v="12"/>
    <n v="0"/>
    <n v="45"/>
    <n v="41"/>
    <n v="4"/>
    <n v="2.9000000000000001E-2"/>
    <n v="2.3E-2"/>
    <n v="0"/>
    <n v="0.04"/>
    <n v="5.1999999999999998E-2"/>
    <n v="4.2999999999999997E-2"/>
    <n v="0.76900000000000002"/>
    <n v="0.55800000000000005"/>
    <n v="1"/>
    <n v="100"/>
    <s v="Scale-up"/>
    <n v="25"/>
    <n v="0.96499999999999997"/>
    <n v="0.84199999999999997"/>
    <n v="0"/>
    <n v="0.88700000000000001"/>
    <d v="1899-12-30T00:33:15"/>
    <s v="RHD"/>
  </r>
  <r>
    <x v="924"/>
    <x v="1"/>
    <n v="87"/>
    <x v="1887"/>
    <x v="943"/>
    <s v=" "/>
    <s v=" "/>
    <n v="6"/>
    <n v="1"/>
    <n v="1"/>
    <s v="N/A"/>
    <n v="5"/>
    <n v="0"/>
    <n v="0.107"/>
    <s v="NaN"/>
    <n v="0"/>
    <n v="0.03"/>
    <n v="0.107"/>
    <n v="0.107"/>
    <s v="NaN"/>
    <s v="NaN"/>
    <s v="NaN"/>
    <s v="NaN"/>
    <s v="Scale-up"/>
    <n v="33.332999999999998"/>
    <n v="0.84099999999999997"/>
    <s v="NaN"/>
    <n v="0"/>
    <n v="0.75"/>
    <d v="1899-12-30T00:33:15"/>
    <s v="RHD"/>
  </r>
  <r>
    <x v="925"/>
    <x v="0"/>
    <n v="2319"/>
    <x v="1888"/>
    <x v="944"/>
    <n v="231"/>
    <n v="231"/>
    <n v="208"/>
    <n v="23"/>
    <n v="4"/>
    <n v="227"/>
    <n v="210"/>
    <n v="17"/>
    <n v="9.2999999999999999E-2"/>
    <n v="1.0999999999999999E-2"/>
    <n v="6.0000000000000001E-3"/>
    <n v="9.7000000000000003E-2"/>
    <n v="9.8000000000000004E-2"/>
    <n v="0.10100000000000001"/>
    <n v="0.99"/>
    <n v="0.89400000000000002"/>
    <n v="0.94199999999999995"/>
    <n v="175.25800000000001"/>
    <s v="Scale-up"/>
    <n v="10.308999999999999"/>
    <n v="0.98499999999999999"/>
    <n v="0.91200000000000003"/>
    <n v="0.86499999999999999"/>
    <n v="0.97499999999999998"/>
    <d v="1899-12-30T00:33:23"/>
    <s v="RHD"/>
  </r>
  <r>
    <x v="925"/>
    <x v="1"/>
    <n v="1"/>
    <x v="1889"/>
    <x v="944"/>
    <s v=" "/>
    <s v=" "/>
    <n v="1"/>
    <n v="1"/>
    <n v="1"/>
    <s v="N/A"/>
    <n v="1"/>
    <n v="-1"/>
    <s v="NaN"/>
    <s v="NaN"/>
    <s v="NaN"/>
    <s v="NaN"/>
    <n v="0"/>
    <s v="NaN"/>
    <s v="NaN"/>
    <s v="NaN"/>
    <s v="NaN"/>
    <s v="NaN"/>
    <s v="Scale-up"/>
    <s v="NaN"/>
    <s v="NaN"/>
    <s v="NaN"/>
    <s v="NaN"/>
    <s v="NaN"/>
    <d v="1899-12-30T00:33:23"/>
    <s v="RHD"/>
  </r>
  <r>
    <x v="926"/>
    <x v="0"/>
    <n v="4816"/>
    <x v="1890"/>
    <x v="945"/>
    <n v="2576"/>
    <n v="2576"/>
    <n v="1629"/>
    <n v="947"/>
    <n v="297"/>
    <n v="2279"/>
    <n v="1970"/>
    <n v="309"/>
    <n v="0.40200000000000002"/>
    <n v="0.30299999999999999"/>
    <n v="8.8999999999999996E-2"/>
    <n v="0.54300000000000004"/>
    <n v="0.61599999999999999"/>
    <n v="0.59399999999999997"/>
    <n v="0.88100000000000001"/>
    <n v="0.56999999999999995"/>
    <n v="0.874"/>
    <n v="569.06100000000004"/>
    <s v="Scale-up"/>
    <n v="1.8420000000000001"/>
    <n v="0.97899999999999998"/>
    <n v="0.82699999999999996"/>
    <n v="0.86299999999999999"/>
    <n v="0.95199999999999996"/>
    <d v="1899-12-30T00:33:32"/>
    <s v="RHD"/>
  </r>
  <r>
    <x v="926"/>
    <x v="1"/>
    <n v="99"/>
    <x v="1891"/>
    <x v="945"/>
    <s v=" "/>
    <s v=" "/>
    <n v="62"/>
    <n v="7"/>
    <n v="1"/>
    <s v="N/A"/>
    <n v="45"/>
    <n v="24"/>
    <n v="1.0960000000000001"/>
    <n v="7.1999999999999995E-2"/>
    <s v="NaN"/>
    <n v="0.58099999999999996"/>
    <s v="1.1680000000000001"/>
    <n v="1.038"/>
    <s v="NaN"/>
    <s v="NaN"/>
    <s v="NaN"/>
    <s v="NaN"/>
    <s v="Scale-up"/>
    <n v="1.7210000000000001"/>
    <n v="0.66800000000000004"/>
    <n v="0.96299999999999997"/>
    <s v="NaN"/>
    <n v="0.80800000000000005"/>
    <d v="1899-12-30T00:33:32"/>
    <s v="RHD"/>
  </r>
  <r>
    <x v="591"/>
    <x v="0"/>
    <n v="5004"/>
    <x v="1892"/>
    <x v="946"/>
    <n v="15610"/>
    <n v="15434"/>
    <n v="6185"/>
    <n v="9249"/>
    <n v="4058"/>
    <n v="11376"/>
    <n v="11351"/>
    <n v="25"/>
    <n v="1.4610000000000001"/>
    <n v="2.7879999999999998"/>
    <n v="1.091"/>
    <n v="2.794"/>
    <n v="3.1579999999999999"/>
    <n v="2.7589999999999999"/>
    <n v="0.88500000000000001"/>
    <n v="0.34399999999999997"/>
    <n v="0.74299999999999999"/>
    <n v="8.9480000000000004"/>
    <s v="Start-up"/>
    <n v="0.35799999999999998"/>
    <n v="0.95099999999999996"/>
    <n v="0.97099999999999997"/>
    <n v="0.99299999999999999"/>
    <n v="0.99299999999999999"/>
    <d v="1899-12-30T00:33:46"/>
    <s v="RHD"/>
  </r>
  <r>
    <x v="591"/>
    <x v="1"/>
    <n v="94"/>
    <x v="1893"/>
    <x v="946"/>
    <s v=" "/>
    <s v=" "/>
    <n v="9"/>
    <n v="4"/>
    <n v="4"/>
    <s v="N/A"/>
    <n v="20"/>
    <n v="-10"/>
    <n v="0.42199999999999999"/>
    <n v="3.6999999999999998E-2"/>
    <n v="3.2000000000000001E-2"/>
    <n v="0.36499999999999999"/>
    <s v="0.42699999999999994"/>
    <n v="8.8999999999999996E-2"/>
    <n v="0.85499999999999998"/>
    <n v="0.91900000000000004"/>
    <n v="0.93"/>
    <n v="68.492999999999995"/>
    <s v="Scale-up"/>
    <n v="2.74"/>
    <n v="0.746"/>
    <n v="0.92500000000000004"/>
    <n v="0.95899999999999996"/>
    <n v="0.85399999999999998"/>
    <d v="1899-12-30T00:33:51"/>
    <s v="RHD"/>
  </r>
  <r>
    <x v="927"/>
    <x v="0"/>
    <n v="5028"/>
    <x v="1894"/>
    <x v="947"/>
    <n v="5415"/>
    <n v="5415"/>
    <n v="2595"/>
    <n v="2820"/>
    <n v="1382"/>
    <n v="4033"/>
    <n v="3374"/>
    <n v="659"/>
    <n v="0.90700000000000003"/>
    <n v="0.90800000000000003"/>
    <n v="0.44900000000000001"/>
    <n v="1.208"/>
    <n v="1.3660000000000001"/>
    <n v="1.37"/>
    <n v="0.88400000000000001"/>
    <n v="0.5"/>
    <n v="0.753"/>
    <n v="545.53"/>
    <s v="Scale-up"/>
    <n v="0.82799999999999996"/>
    <n v="0.97399999999999998"/>
    <n v="0.99"/>
    <n v="0.98099999999999998"/>
    <n v="0.98499999999999999"/>
    <d v="1899-12-30T00:34:01"/>
    <s v="RHD"/>
  </r>
  <r>
    <x v="927"/>
    <x v="1"/>
    <n v="99"/>
    <x v="1895"/>
    <x v="947"/>
    <s v=" "/>
    <s v=" "/>
    <n v="50"/>
    <n v="56"/>
    <n v="89"/>
    <s v="N/A"/>
    <n v="110"/>
    <n v="-94"/>
    <n v="0.46700000000000003"/>
    <n v="0.66700000000000004"/>
    <n v="1.2290000000000001"/>
    <n v="1.385"/>
    <n v="-9.5000000000000001E-2"/>
    <n v="8.5999999999999993E-2"/>
    <n v="-14.579000000000001"/>
    <n v="0.41199999999999998"/>
    <n v="-8.4000000000000005E-2"/>
    <n v="475.81200000000001"/>
    <s v="Scale-up"/>
    <n v="0.72199999999999998"/>
    <n v="0.89500000000000002"/>
    <n v="0.96899999999999997"/>
    <n v="0.61399999999999999"/>
    <n v="0.94299999999999995"/>
    <d v="1899-12-30T00:34:06"/>
    <s v="RHD"/>
  </r>
  <r>
    <x v="928"/>
    <x v="0"/>
    <n v="3548"/>
    <x v="1896"/>
    <x v="948"/>
    <n v="479"/>
    <n v="479"/>
    <n v="206"/>
    <n v="273"/>
    <n v="119"/>
    <n v="360"/>
    <n v="297"/>
    <n v="63"/>
    <n v="7.1999999999999995E-2"/>
    <n v="0.10100000000000001"/>
    <n v="3.5000000000000003E-2"/>
    <n v="0.115"/>
    <n v="0.13800000000000001"/>
    <n v="0.13400000000000001"/>
    <n v="0.83299999999999996"/>
    <n v="0.41599999999999998"/>
    <n v="0.79800000000000004"/>
    <n v="547.82600000000002"/>
    <s v="Scale-up"/>
    <n v="8.6959999999999997"/>
    <n v="0.96699999999999997"/>
    <n v="0.97199999999999998"/>
    <n v="0.98799999999999999"/>
    <n v="0.95899999999999996"/>
    <d v="1899-12-30T00:34:15"/>
    <s v="RHD"/>
  </r>
  <r>
    <x v="928"/>
    <x v="1"/>
    <n v="85"/>
    <x v="1897"/>
    <x v="948"/>
    <s v=" "/>
    <s v=" "/>
    <n v="2"/>
    <n v="1"/>
    <n v="6"/>
    <s v="N/A"/>
    <n v="8"/>
    <n v="-10"/>
    <s v="NaN"/>
    <s v="NaN"/>
    <n v="7.4999999999999997E-2"/>
    <n v="6.3E-2"/>
    <n v="0"/>
    <n v="-8.0000000000000002E-3"/>
    <s v="NaN"/>
    <s v="NaN"/>
    <s v="NaN"/>
    <s v="NaN"/>
    <s v="Scale-up"/>
    <n v="15.872999999999999"/>
    <s v="NaN"/>
    <s v="NaN"/>
    <n v="0.91100000000000003"/>
    <n v="0.873"/>
    <d v="1899-12-30T00:34:15"/>
    <s v="RHD"/>
  </r>
  <r>
    <x v="929"/>
    <x v="0"/>
    <n v="3339"/>
    <x v="1898"/>
    <x v="949"/>
    <n v="690"/>
    <n v="690"/>
    <n v="476"/>
    <n v="214"/>
    <n v="59"/>
    <n v="631"/>
    <n v="563"/>
    <n v="68"/>
    <n v="0.29899999999999999"/>
    <n v="8.6999999999999994E-2"/>
    <n v="2.1999999999999999E-2"/>
    <n v="0.308"/>
    <n v="0.36399999999999999"/>
    <n v="0.32100000000000001"/>
    <n v="0.84599999999999997"/>
    <n v="0.77500000000000002"/>
    <n v="0.94299999999999995"/>
    <n v="220.779"/>
    <s v="Scale-up"/>
    <n v="3.2469999999999999"/>
    <n v="0.93799999999999994"/>
    <n v="0.98"/>
    <n v="0.98199999999999998"/>
    <n v="0.91800000000000004"/>
    <d v="1899-12-30T00:34:23"/>
    <s v="RHD"/>
  </r>
  <r>
    <x v="929"/>
    <x v="1"/>
    <n v="62"/>
    <x v="1899"/>
    <x v="949"/>
    <s v=" "/>
    <s v=" "/>
    <n v="1"/>
    <n v="1"/>
    <n v="1"/>
    <s v="N/A"/>
    <n v="2"/>
    <n v="-1"/>
    <s v="NaN"/>
    <s v="NaN"/>
    <s v="NaN"/>
    <n v="1.6E-2"/>
    <n v="0"/>
    <n v="0.02"/>
    <s v="NaN"/>
    <s v="NaN"/>
    <s v="NaN"/>
    <s v="NaN"/>
    <s v="Scale-up"/>
    <n v="62.5"/>
    <s v="NaN"/>
    <s v="NaN"/>
    <s v="NaN"/>
    <n v="1"/>
    <d v="1899-12-30T00:34:23"/>
    <s v="RHD"/>
  </r>
  <r>
    <x v="930"/>
    <x v="0"/>
    <n v="2703"/>
    <x v="1900"/>
    <x v="950"/>
    <n v="1962"/>
    <n v="1962"/>
    <n v="1640"/>
    <n v="322"/>
    <n v="252"/>
    <n v="1710"/>
    <n v="1533"/>
    <n v="177"/>
    <n v="1.0429999999999999"/>
    <n v="0.29199999999999998"/>
    <n v="0.111"/>
    <n v="1.0649999999999999"/>
    <n v="1.224"/>
    <n v="1.0429999999999999"/>
    <n v="0.87"/>
    <n v="0.78100000000000003"/>
    <n v="0.91700000000000004"/>
    <n v="166.197"/>
    <s v="Scale-up"/>
    <n v="0.93899999999999995"/>
    <n v="0.93600000000000005"/>
    <n v="0.91700000000000004"/>
    <n v="0.84399999999999997"/>
    <n v="0.91400000000000003"/>
    <d v="1899-12-30T00:34:33"/>
    <s v="RHD"/>
  </r>
  <r>
    <x v="930"/>
    <x v="1"/>
    <n v="71"/>
    <x v="1901"/>
    <x v="950"/>
    <s v=" "/>
    <s v=" "/>
    <n v="1"/>
    <n v="1"/>
    <n v="28"/>
    <s v="N/A"/>
    <n v="1"/>
    <n v="-27"/>
    <s v="NaN"/>
    <s v="NaN"/>
    <n v="0.19400000000000001"/>
    <s v="NaN"/>
    <n v="0"/>
    <n v="-0.19400000000000001"/>
    <s v="NaN"/>
    <s v="NaN"/>
    <s v="NaN"/>
    <s v="NaN"/>
    <s v="Scale-up"/>
    <s v="NaN"/>
    <s v="NaN"/>
    <s v="NaN"/>
    <n v="0.61299999999999999"/>
    <s v="NaN"/>
    <d v="1899-12-30T00:34:33"/>
    <s v="RHD"/>
  </r>
  <r>
    <x v="931"/>
    <x v="0"/>
    <n v="2499"/>
    <x v="1902"/>
    <x v="951"/>
    <n v="3691"/>
    <n v="3691"/>
    <n v="3026"/>
    <n v="665"/>
    <n v="374"/>
    <n v="3317"/>
    <n v="3046"/>
    <n v="271"/>
    <n v="1.244"/>
    <n v="0.28000000000000003"/>
    <n v="0.17499999999999999"/>
    <n v="1.3140000000000001"/>
    <n v="1.349"/>
    <n v="1.3520000000000001"/>
    <n v="0.97399999999999998"/>
    <n v="0.81599999999999995"/>
    <n v="0.88500000000000001"/>
    <n v="206.24"/>
    <s v="Scale-up"/>
    <n v="0.76100000000000001"/>
    <n v="0.999"/>
    <n v="0.96899999999999997"/>
    <n v="0.98899999999999999"/>
    <n v="0.996"/>
    <d v="1899-12-30T00:34:42"/>
    <s v="RHD"/>
  </r>
  <r>
    <x v="931"/>
    <x v="1"/>
    <n v="99"/>
    <x v="1903"/>
    <x v="951"/>
    <s v=" "/>
    <s v=" "/>
    <n v="71"/>
    <n v="22"/>
    <n v="6"/>
    <s v="N/A"/>
    <n v="84"/>
    <n v="4"/>
    <n v="0.74299999999999999"/>
    <n v="0.22"/>
    <n v="6.0999999999999999E-2"/>
    <n v="0.86899999999999999"/>
    <s v="0.9019999999999999"/>
    <n v="0.91"/>
    <n v="0.96299999999999997"/>
    <n v="0.77200000000000002"/>
    <n v="0.93700000000000006"/>
    <n v="311.85300000000001"/>
    <s v="Scale-up"/>
    <n v="1.151"/>
    <n v="0.98299999999999998"/>
    <n v="0.97199999999999998"/>
    <n v="0.91400000000000003"/>
    <n v="0.96799999999999997"/>
    <d v="1899-12-30T00:34:47"/>
    <s v="RHD"/>
  </r>
  <r>
    <x v="749"/>
    <x v="0"/>
    <n v="4675"/>
    <x v="1904"/>
    <x v="952"/>
    <n v="1448"/>
    <n v="1448"/>
    <n v="316"/>
    <n v="1132"/>
    <n v="344"/>
    <n v="1104"/>
    <n v="1096"/>
    <n v="8"/>
    <n v="0.104"/>
    <n v="0.42399999999999999"/>
    <n v="0.123"/>
    <n v="0.41799999999999998"/>
    <n v="0.40500000000000003"/>
    <n v="0.377"/>
    <n v="1.032"/>
    <n v="0.19700000000000001"/>
    <n v="0.76700000000000002"/>
    <n v="19.138999999999999"/>
    <s v="Plan-up"/>
    <n v="2.3919999999999999"/>
    <n v="0.84499999999999997"/>
    <n v="0.92400000000000004"/>
    <n v="0.95199999999999996"/>
    <n v="0.92100000000000004"/>
    <d v="1899-12-30T00:34:56"/>
    <s v="RHD"/>
  </r>
  <r>
    <x v="749"/>
    <x v="1"/>
    <n v="0"/>
    <x v="1905"/>
    <x v="952"/>
    <s v=" "/>
    <s v=" "/>
    <n v="1"/>
    <n v="1"/>
    <n v="1"/>
    <s v="N/A"/>
    <n v="1"/>
    <n v="0"/>
    <s v="NaN"/>
    <s v="NaN"/>
    <s v="NaN"/>
    <s v="NaN"/>
    <n v="0"/>
    <s v="NaN"/>
    <s v="NaN"/>
    <s v="NaN"/>
    <s v="NaN"/>
    <s v="NaN"/>
    <s v="Plan-up"/>
    <s v="NaN"/>
    <s v="NaN"/>
    <s v="NaN"/>
    <s v="NaN"/>
    <s v="NaN"/>
    <d v="1899-12-30T00:34:56"/>
    <s v="RHD"/>
  </r>
  <r>
    <x v="932"/>
    <x v="0"/>
    <n v="2434"/>
    <x v="1906"/>
    <x v="953"/>
    <n v="254"/>
    <n v="254"/>
    <n v="160"/>
    <n v="94"/>
    <n v="38"/>
    <n v="216"/>
    <n v="189"/>
    <n v="27"/>
    <n v="6.7000000000000004E-2"/>
    <n v="5.0999999999999997E-2"/>
    <n v="1.4999999999999999E-2"/>
    <n v="8.5000000000000006E-2"/>
    <n v="0.10299999999999999"/>
    <n v="0.1"/>
    <n v="0.82499999999999996"/>
    <n v="0.56799999999999995"/>
    <n v="0.873"/>
    <n v="317.64699999999999"/>
    <s v="Scale-up"/>
    <n v="11.765000000000001"/>
    <n v="0.97499999999999998"/>
    <n v="0.97299999999999998"/>
    <n v="0.9"/>
    <n v="0.98499999999999999"/>
    <d v="1899-12-30T00:35:05"/>
    <s v="RHD"/>
  </r>
  <r>
    <x v="932"/>
    <x v="1"/>
    <n v="86"/>
    <x v="1907"/>
    <x v="953"/>
    <s v=" "/>
    <s v=" "/>
    <n v="9"/>
    <n v="3"/>
    <n v="9"/>
    <s v="N/A"/>
    <n v="19"/>
    <n v="-17"/>
    <n v="8.2000000000000003E-2"/>
    <n v="1.9E-2"/>
    <s v="NaN"/>
    <n v="0.182"/>
    <n v="0.10100000000000001"/>
    <n v="-2.1999999999999999E-2"/>
    <s v="NaN"/>
    <s v="NaN"/>
    <s v="NaN"/>
    <s v="NaN"/>
    <s v="Scale-up"/>
    <n v="5.4950000000000001"/>
    <n v="0.68200000000000005"/>
    <n v="0.75"/>
    <s v="NaN"/>
    <n v="0.72699999999999998"/>
    <d v="1899-12-30T00:35:05"/>
    <s v="RHD"/>
  </r>
  <r>
    <x v="933"/>
    <x v="0"/>
    <n v="2577"/>
    <x v="1908"/>
    <x v="954"/>
    <n v="71"/>
    <n v="71"/>
    <n v="71"/>
    <n v="0"/>
    <n v="8"/>
    <n v="63"/>
    <n v="62"/>
    <n v="1"/>
    <n v="2.9000000000000001E-2"/>
    <n v="0"/>
    <n v="3.0000000000000001E-3"/>
    <n v="2.5999999999999999E-2"/>
    <n v="2.5999999999999999E-2"/>
    <n v="2.5999999999999999E-2"/>
    <n v="1"/>
    <n v="1"/>
    <n v="0.89700000000000002"/>
    <n v="38.462000000000003"/>
    <s v="Catch-up"/>
    <n v="38.462000000000003"/>
    <n v="0.97899999999999998"/>
    <n v="0"/>
    <n v="0.84799999999999998"/>
    <n v="0.97499999999999998"/>
    <d v="1899-12-30T00:35:12"/>
    <s v="RHD"/>
  </r>
  <r>
    <x v="933"/>
    <x v="1"/>
    <n v="0"/>
    <x v="1909"/>
    <x v="954"/>
    <s v=" "/>
    <s v=" "/>
    <n v="1"/>
    <n v="1"/>
    <n v="1"/>
    <s v="N/A"/>
    <n v="1"/>
    <n v="0"/>
    <s v="NaN"/>
    <n v="0"/>
    <s v="NaN"/>
    <s v="NaN"/>
    <n v="0"/>
    <s v="NaN"/>
    <s v="NaN"/>
    <s v="NaN"/>
    <s v="NaN"/>
    <s v="NaN"/>
    <s v="Catch-up"/>
    <s v="NaN"/>
    <s v="NaN"/>
    <n v="0"/>
    <s v="NaN"/>
    <s v="NaN"/>
    <d v="1899-12-30T00:35:12"/>
    <s v="RHD"/>
  </r>
  <r>
    <x v="934"/>
    <x v="0"/>
    <n v="1373"/>
    <x v="1910"/>
    <x v="955"/>
    <n v="349"/>
    <n v="305"/>
    <n v="296"/>
    <n v="9"/>
    <n v="38"/>
    <n v="267"/>
    <n v="182"/>
    <n v="85"/>
    <n v="0.22800000000000001"/>
    <n v="1.2E-2"/>
    <n v="3.5000000000000003E-2"/>
    <n v="0.14799999999999999"/>
    <n v="0.20499999999999999"/>
    <n v="0.21"/>
    <n v="0.72199999999999998"/>
    <n v="0.95"/>
    <n v="0.85399999999999998"/>
    <n v="574.32399999999996"/>
    <s v="Scale-up"/>
    <n v="6.7569999999999997"/>
    <n v="0.89900000000000002"/>
    <n v="0.78300000000000003"/>
    <n v="0.96699999999999997"/>
    <n v="0.88"/>
    <d v="1899-12-30T00:35:21"/>
    <s v="RHD"/>
  </r>
  <r>
    <x v="934"/>
    <x v="1"/>
    <n v="92"/>
    <x v="1911"/>
    <x v="955"/>
    <s v=" "/>
    <s v=" "/>
    <n v="47"/>
    <n v="1"/>
    <n v="4"/>
    <s v="N/A"/>
    <n v="37"/>
    <n v="5"/>
    <n v="0.50800000000000001"/>
    <s v="NaN"/>
    <n v="7.3999999999999996E-2"/>
    <n v="0.43099999999999999"/>
    <n v="0.434"/>
    <n v="0.47599999999999998"/>
    <s v="NaN"/>
    <s v="NaN"/>
    <s v="NaN"/>
    <s v="NaN"/>
    <s v="Scale-up"/>
    <n v="2.3199999999999998"/>
    <n v="0.98799999999999999"/>
    <s v="NaN"/>
    <n v="0.6"/>
    <n v="0.92"/>
    <d v="1899-12-30T00:35:21"/>
    <s v="RHD"/>
  </r>
  <r>
    <x v="935"/>
    <x v="0"/>
    <n v="1579"/>
    <x v="1912"/>
    <x v="956"/>
    <n v="716"/>
    <n v="716"/>
    <n v="634"/>
    <n v="82"/>
    <n v="0"/>
    <n v="716"/>
    <n v="553"/>
    <n v="163"/>
    <n v="0.51"/>
    <n v="0.152"/>
    <n v="0"/>
    <n v="0.46700000000000003"/>
    <n v="0.66200000000000003"/>
    <n v="0.60399999999999998"/>
    <n v="0.70499999999999996"/>
    <n v="0.77"/>
    <n v="1"/>
    <n v="349.036"/>
    <s v="Scale-up"/>
    <n v="2.141"/>
    <n v="0.98899999999999999"/>
    <n v="0.93899999999999995"/>
    <n v="0"/>
    <n v="0.98599999999999999"/>
    <d v="1899-12-30T00:35:29"/>
    <s v="RHD"/>
  </r>
  <r>
    <x v="935"/>
    <x v="1"/>
    <n v="8"/>
    <x v="1913"/>
    <x v="956"/>
    <s v=" "/>
    <s v=" "/>
    <n v="2"/>
    <n v="1"/>
    <n v="1"/>
    <s v="N/A"/>
    <n v="1"/>
    <n v="1"/>
    <n v="0.111"/>
    <s v="NaN"/>
    <n v="0"/>
    <s v="NaN"/>
    <n v="0.111"/>
    <n v="0.111"/>
    <s v="NaN"/>
    <s v="NaN"/>
    <s v="NaN"/>
    <s v="NaN"/>
    <s v="Scale-up"/>
    <s v="NaN"/>
    <n v="1"/>
    <s v="NaN"/>
    <n v="0"/>
    <s v="NaN"/>
    <d v="1899-12-30T00:35:29"/>
    <s v="RHD"/>
  </r>
  <r>
    <x v="936"/>
    <x v="0"/>
    <n v="1816"/>
    <x v="1914"/>
    <x v="957"/>
    <n v="760"/>
    <n v="760"/>
    <n v="205"/>
    <n v="555"/>
    <n v="111"/>
    <n v="649"/>
    <n v="318"/>
    <n v="331"/>
    <n v="0.17299999999999999"/>
    <n v="0.84299999999999997"/>
    <n v="0.248"/>
    <n v="0.71"/>
    <n v="0.76800000000000002"/>
    <n v="0.877"/>
    <n v="0.92400000000000004"/>
    <n v="0.17"/>
    <n v="0.75600000000000001"/>
    <n v="466.197"/>
    <s v="Scale-up"/>
    <n v="1.4079999999999999"/>
    <n v="0.63100000000000001"/>
    <n v="0.745"/>
    <n v="0.69699999999999995"/>
    <n v="0.97399999999999998"/>
    <d v="1899-12-30T00:35:37"/>
    <s v="RHD"/>
  </r>
  <r>
    <x v="936"/>
    <x v="1"/>
    <n v="99"/>
    <x v="1915"/>
    <x v="957"/>
    <s v=" "/>
    <s v=" "/>
    <n v="53"/>
    <n v="101"/>
    <n v="79"/>
    <s v="N/A"/>
    <n v="98"/>
    <n v="-22"/>
    <n v="0.66400000000000003"/>
    <n v="1.097"/>
    <n v="0.83499999999999996"/>
    <n v="0.89200000000000002"/>
    <s v="0.9260000000000002"/>
    <n v="0.90600000000000003"/>
    <n v="0.96299999999999997"/>
    <n v="0.377"/>
    <n v="0.52600000000000002"/>
    <n v="371.07600000000002"/>
    <s v="Scale-up"/>
    <n v="1.121"/>
    <n v="0.97399999999999998"/>
    <n v="0.98099999999999998"/>
    <n v="0.57499999999999996"/>
    <n v="0.91600000000000004"/>
    <d v="1899-12-30T00:35:42"/>
    <s v="RHD"/>
  </r>
  <r>
    <x v="937"/>
    <x v="0"/>
    <n v="640"/>
    <x v="1916"/>
    <x v="958"/>
    <n v="1518"/>
    <n v="1518"/>
    <n v="1109"/>
    <n v="409"/>
    <n v="295"/>
    <n v="1223"/>
    <n v="963"/>
    <n v="260"/>
    <n v="1.627"/>
    <n v="0.77900000000000003"/>
    <n v="0.59599999999999997"/>
    <n v="1.55"/>
    <n v="1.81"/>
    <n v="1.8959999999999999"/>
    <n v="0.85599999999999998"/>
    <n v="0.67600000000000005"/>
    <n v="0.752"/>
    <n v="167.74199999999999"/>
    <s v="Scale-up"/>
    <n v="0.64500000000000002"/>
    <n v="0.995"/>
    <n v="0.86799999999999999"/>
    <n v="0.86899999999999999"/>
    <n v="0.98099999999999998"/>
    <d v="1899-12-30T00:35:51"/>
    <s v="RHD"/>
  </r>
  <r>
    <x v="937"/>
    <x v="1"/>
    <n v="99"/>
    <x v="1917"/>
    <x v="958"/>
    <s v=" "/>
    <s v=" "/>
    <n v="163"/>
    <n v="89"/>
    <n v="122"/>
    <s v="N/A"/>
    <n v="159"/>
    <n v="-28"/>
    <n v="1.613"/>
    <n v="0.86699999999999999"/>
    <n v="1.631"/>
    <n v="1.71"/>
    <n v="0.84899999999999998"/>
    <n v="0.86299999999999999"/>
    <n v="2.0139999999999998"/>
    <n v="0.65"/>
    <n v="0.34200000000000003"/>
    <n v="152.047"/>
    <s v="Catch-up"/>
    <n v="0.58499999999999996"/>
    <n v="0.99099999999999999"/>
    <n v="0.97199999999999998"/>
    <n v="0.44900000000000001"/>
    <n v="0.94699999999999995"/>
    <d v="1899-12-30T00:35:56"/>
    <s v="RHD"/>
  </r>
  <r>
    <x v="589"/>
    <x v="0"/>
    <n v="4820"/>
    <x v="1918"/>
    <x v="959"/>
    <n v="2300"/>
    <n v="2300"/>
    <n v="1452"/>
    <n v="848"/>
    <n v="426"/>
    <n v="1874"/>
    <n v="1638"/>
    <n v="236"/>
    <n v="0.64200000000000002"/>
    <n v="0.38400000000000001"/>
    <n v="0.11899999999999999"/>
    <n v="0.749"/>
    <n v="0.90700000000000003"/>
    <n v="0.75"/>
    <n v="0.82599999999999996"/>
    <n v="0.626"/>
    <n v="0.88400000000000001"/>
    <n v="315.08699999999999"/>
    <s v="Scale-up"/>
    <n v="1.335"/>
    <n v="0.91300000000000003"/>
    <n v="0.90800000000000003"/>
    <n v="0.81100000000000005"/>
    <n v="0.92700000000000005"/>
    <d v="1899-12-30T00:36:06"/>
    <s v="RHD"/>
  </r>
  <r>
    <x v="589"/>
    <x v="1"/>
    <n v="0"/>
    <x v="1919"/>
    <x v="959"/>
    <s v=" "/>
    <s v=" "/>
    <n v="1"/>
    <n v="1"/>
    <n v="2"/>
    <s v="N/A"/>
    <n v="1"/>
    <n v="-1"/>
    <s v="NaN"/>
    <s v="NaN"/>
    <n v="1"/>
    <s v="NaN"/>
    <n v="0"/>
    <n v="-1"/>
    <s v="NaN"/>
    <s v="NaN"/>
    <s v="NaN"/>
    <s v="NaN"/>
    <s v="Scale-up"/>
    <s v="NaN"/>
    <s v="NaN"/>
    <s v="NaN"/>
    <n v="1"/>
    <s v="NaN"/>
    <d v="1899-12-30T00:36:06"/>
    <s v="RHD"/>
  </r>
  <r>
    <x v="938"/>
    <x v="0"/>
    <n v="5710"/>
    <x v="1920"/>
    <x v="960"/>
    <n v="303"/>
    <n v="303"/>
    <n v="155"/>
    <n v="148"/>
    <n v="31"/>
    <n v="272"/>
    <n v="266"/>
    <n v="6"/>
    <n v="0.04"/>
    <n v="0.04"/>
    <n v="1.7000000000000001E-2"/>
    <n v="6.9000000000000006E-2"/>
    <n v="6.3E-2"/>
    <n v="6.9000000000000006E-2"/>
    <n v="1.095"/>
    <n v="0.5"/>
    <n v="0.78800000000000003"/>
    <n v="86.956999999999994"/>
    <s v="Catch-up"/>
    <n v="14.493"/>
    <n v="0.75600000000000001"/>
    <n v="0.92700000000000005"/>
    <n v="0.91700000000000004"/>
    <n v="0.94"/>
    <d v="1899-12-30T00:36:14"/>
    <s v="RHD"/>
  </r>
  <r>
    <x v="938"/>
    <x v="1"/>
    <n v="0"/>
    <x v="1921"/>
    <x v="960"/>
    <s v=" "/>
    <s v=" "/>
    <n v="1"/>
    <n v="1"/>
    <n v="3"/>
    <s v="N/A"/>
    <n v="1"/>
    <n v="-2"/>
    <s v="NaN"/>
    <s v="NaN"/>
    <s v="NaN"/>
    <s v="NaN"/>
    <n v="0"/>
    <s v="NaN"/>
    <s v="NaN"/>
    <s v="NaN"/>
    <s v="NaN"/>
    <s v="NaN"/>
    <s v="Catch-up"/>
    <s v="NaN"/>
    <s v="NaN"/>
    <s v="NaN"/>
    <s v="NaN"/>
    <s v="NaN"/>
    <d v="1899-12-30T00:36:14"/>
    <s v="RHD"/>
  </r>
  <r>
    <x v="939"/>
    <x v="0"/>
    <n v="4688"/>
    <x v="1922"/>
    <x v="961"/>
    <n v="3025"/>
    <n v="3025"/>
    <n v="1629"/>
    <n v="1396"/>
    <n v="610"/>
    <n v="2415"/>
    <n v="1925"/>
    <n v="490"/>
    <n v="0.39700000000000002"/>
    <n v="0.39900000000000002"/>
    <n v="0.17399999999999999"/>
    <n v="0.47399999999999998"/>
    <n v="0.622"/>
    <n v="0.61599999999999999"/>
    <n v="0.76200000000000001"/>
    <n v="0.499"/>
    <n v="0.78100000000000003"/>
    <n v="1033.7550000000001"/>
    <s v="Scale-up"/>
    <n v="2.11"/>
    <n v="0.95699999999999996"/>
    <n v="0.95599999999999996"/>
    <n v="0.94099999999999995"/>
    <n v="0.97"/>
    <d v="1899-12-30T00:36:23"/>
    <s v="RHD"/>
  </r>
  <r>
    <x v="939"/>
    <x v="1"/>
    <n v="0"/>
    <x v="1923"/>
    <x v="961"/>
    <s v=" "/>
    <s v=" "/>
    <n v="1"/>
    <n v="1"/>
    <n v="1"/>
    <s v="N/A"/>
    <n v="1"/>
    <n v="0"/>
    <s v="NaN"/>
    <s v="NaN"/>
    <s v="NaN"/>
    <s v="NaN"/>
    <n v="0"/>
    <s v="NaN"/>
    <s v="NaN"/>
    <s v="NaN"/>
    <s v="NaN"/>
    <s v="NaN"/>
    <s v="Scale-up"/>
    <s v="NaN"/>
    <s v="NaN"/>
    <s v="NaN"/>
    <s v="NaN"/>
    <s v="NaN"/>
    <d v="1899-12-30T00:36:23"/>
    <s v="RHD"/>
  </r>
  <r>
    <x v="940"/>
    <x v="0"/>
    <n v="1546"/>
    <x v="1924"/>
    <x v="962"/>
    <n v="4060"/>
    <n v="3604"/>
    <n v="2764"/>
    <n v="840"/>
    <n v="832"/>
    <n v="2772"/>
    <n v="2454"/>
    <n v="318"/>
    <n v="1.919"/>
    <n v="0.65900000000000003"/>
    <n v="0.57899999999999996"/>
    <n v="1.8440000000000001"/>
    <n v="1.9990000000000001"/>
    <n v="2.0550000000000002"/>
    <n v="0.92200000000000004"/>
    <n v="0.74399999999999999"/>
    <n v="0.77500000000000002"/>
    <n v="172.45099999999999"/>
    <s v="Scale-up"/>
    <n v="0.54200000000000004"/>
    <n v="0.98299999999999998"/>
    <n v="0.98799999999999999"/>
    <n v="0.92900000000000005"/>
    <n v="0.99099999999999999"/>
    <d v="1899-12-30T00:36:33"/>
    <s v="RHD"/>
  </r>
  <r>
    <x v="940"/>
    <x v="1"/>
    <n v="99"/>
    <x v="1925"/>
    <x v="962"/>
    <s v=" "/>
    <s v=" "/>
    <n v="352"/>
    <n v="56"/>
    <n v="248"/>
    <s v="N/A"/>
    <n v="253"/>
    <n v="-92"/>
    <n v="3.319"/>
    <n v="0.58699999999999997"/>
    <n v="3.34"/>
    <n v="2.7080000000000002"/>
    <s v="0.5659999999999998"/>
    <n v="0.39900000000000002"/>
    <n v="4.7839999999999998"/>
    <n v="0.85"/>
    <n v="0.14499999999999999"/>
    <n v="117.43"/>
    <s v="Catch-up"/>
    <n v="0.36899999999999999"/>
    <n v="0.89900000000000002"/>
    <n v="0.97599999999999998"/>
    <n v="0.49299999999999999"/>
    <n v="0.97199999999999998"/>
    <d v="1899-12-30T00:36:39"/>
    <s v="RHD"/>
  </r>
  <r>
    <x v="941"/>
    <x v="0"/>
    <n v="1327"/>
    <x v="1926"/>
    <x v="963"/>
    <n v="183"/>
    <n v="182"/>
    <n v="176"/>
    <n v="6"/>
    <n v="27"/>
    <n v="155"/>
    <n v="154"/>
    <n v="1"/>
    <n v="0.317"/>
    <n v="0.02"/>
    <n v="0.09"/>
    <n v="0.27800000000000002"/>
    <n v="0.247"/>
    <n v="0.29699999999999999"/>
    <n v="1.1259999999999999"/>
    <n v="0.94099999999999995"/>
    <n v="0.73299999999999998"/>
    <n v="3.597"/>
    <s v="Plan-up"/>
    <n v="3.597"/>
    <n v="0.61"/>
    <n v="0.88100000000000001"/>
    <n v="0.96899999999999997"/>
    <n v="0.65300000000000002"/>
    <d v="1899-12-30T00:36:47"/>
    <s v="RHD"/>
  </r>
  <r>
    <x v="941"/>
    <x v="1"/>
    <n v="0"/>
    <x v="1927"/>
    <x v="963"/>
    <s v=" "/>
    <s v=" "/>
    <n v="1"/>
    <n v="1"/>
    <n v="1"/>
    <s v="N/A"/>
    <n v="1"/>
    <n v="0"/>
    <s v="NaN"/>
    <s v="NaN"/>
    <s v="NaN"/>
    <s v="NaN"/>
    <n v="0"/>
    <s v="NaN"/>
    <s v="NaN"/>
    <s v="NaN"/>
    <s v="NaN"/>
    <s v="NaN"/>
    <s v="Plan-up"/>
    <s v="NaN"/>
    <s v="NaN"/>
    <s v="NaN"/>
    <s v="NaN"/>
    <s v="NaN"/>
    <d v="1899-12-30T00:36:47"/>
    <s v="RHD"/>
  </r>
  <r>
    <x v="752"/>
    <x v="0"/>
    <n v="4862"/>
    <x v="1928"/>
    <x v="964"/>
    <n v="1702"/>
    <n v="1702"/>
    <n v="661"/>
    <n v="1041"/>
    <n v="300"/>
    <n v="1402"/>
    <n v="1298"/>
    <n v="104"/>
    <n v="0.16600000000000001"/>
    <n v="0.25900000000000001"/>
    <n v="9.2999999999999999E-2"/>
    <n v="0.33500000000000002"/>
    <n v="0.33200000000000002"/>
    <n v="0.34499999999999997"/>
    <n v="1.0089999999999999"/>
    <n v="0.39100000000000001"/>
    <n v="0.78100000000000003"/>
    <n v="310.44799999999998"/>
    <s v="Catch-up"/>
    <n v="2.9849999999999999"/>
    <n v="0.89800000000000002"/>
    <n v="0.86899999999999999"/>
    <n v="0.83899999999999997"/>
    <n v="0.91400000000000003"/>
    <d v="1899-12-30T00:36:56"/>
    <s v="RHD"/>
  </r>
  <r>
    <x v="752"/>
    <x v="1"/>
    <n v="79"/>
    <x v="1929"/>
    <x v="964"/>
    <s v=" "/>
    <s v=" "/>
    <n v="3"/>
    <n v="6"/>
    <n v="1"/>
    <s v="N/A"/>
    <n v="7"/>
    <n v="1"/>
    <n v="2.4E-2"/>
    <n v="5.8000000000000003E-2"/>
    <s v="NaN"/>
    <n v="5.1999999999999998E-2"/>
    <n v="8.2000000000000003E-2"/>
    <n v="7.8E-2"/>
    <s v="NaN"/>
    <s v="NaN"/>
    <s v="NaN"/>
    <s v="NaN"/>
    <s v="Catch-up"/>
    <n v="19.231000000000002"/>
    <n v="0.84499999999999997"/>
    <n v="0.79"/>
    <s v="NaN"/>
    <n v="0.85799999999999998"/>
    <d v="1899-12-30T00:36:56"/>
    <s v="RHD"/>
  </r>
  <r>
    <x v="942"/>
    <x v="0"/>
    <n v="3462"/>
    <x v="1930"/>
    <x v="965"/>
    <n v="1105"/>
    <n v="1105"/>
    <n v="543"/>
    <n v="562"/>
    <n v="308"/>
    <n v="797"/>
    <n v="756"/>
    <n v="41"/>
    <n v="0.436"/>
    <n v="0.70199999999999996"/>
    <n v="0.17899999999999999"/>
    <n v="0.54800000000000004"/>
    <n v="0.95899999999999996"/>
    <n v="0.59499999999999997"/>
    <n v="0.57099999999999995"/>
    <n v="0.38300000000000001"/>
    <n v="0.84299999999999997"/>
    <n v="74.817999999999998"/>
    <s v="Scale-up"/>
    <n v="1.825"/>
    <n v="0.66400000000000003"/>
    <n v="0.748"/>
    <n v="0.59199999999999997"/>
    <n v="0.53"/>
    <d v="1899-12-30T00:37:05"/>
    <s v="RHD"/>
  </r>
  <r>
    <x v="942"/>
    <x v="1"/>
    <n v="96"/>
    <x v="1931"/>
    <x v="965"/>
    <s v=" "/>
    <s v=" "/>
    <n v="1"/>
    <n v="1"/>
    <n v="1"/>
    <s v="N/A"/>
    <n v="1"/>
    <n v="-1"/>
    <s v="NaN"/>
    <s v="NaN"/>
    <s v="NaN"/>
    <s v="NaN"/>
    <n v="0"/>
    <s v="NaN"/>
    <s v="NaN"/>
    <s v="NaN"/>
    <s v="NaN"/>
    <s v="NaN"/>
    <s v="Scale-up"/>
    <s v="NaN"/>
    <s v="NaN"/>
    <s v="NaN"/>
    <s v="NaN"/>
    <s v="NaN"/>
    <d v="1899-12-30T00:37:05"/>
    <s v="RHD"/>
  </r>
  <r>
    <x v="943"/>
    <x v="0"/>
    <n v="799"/>
    <x v="1932"/>
    <x v="966"/>
    <n v="261"/>
    <n v="261"/>
    <n v="241"/>
    <n v="20"/>
    <n v="207"/>
    <n v="54"/>
    <n v="39"/>
    <n v="15"/>
    <n v="0.73399999999999999"/>
    <n v="2.5999999999999999E-2"/>
    <n v="0.55800000000000005"/>
    <n v="8.6999999999999994E-2"/>
    <n v="0.20200000000000001"/>
    <n v="0.13100000000000001"/>
    <n v="0.43099999999999999"/>
    <n v="0.96599999999999997"/>
    <n v="0.26600000000000001"/>
    <n v="172.41399999999999"/>
    <s v="Scale-up"/>
    <n v="11.494"/>
    <n v="0.76400000000000001"/>
    <n v="0.58399999999999996"/>
    <n v="0.16800000000000001"/>
    <n v="0.97199999999999998"/>
    <d v="1899-12-30T00:37:13"/>
    <s v="RHD"/>
  </r>
  <r>
    <x v="943"/>
    <x v="1"/>
    <n v="77"/>
    <x v="1933"/>
    <x v="966"/>
    <s v=" "/>
    <s v=" "/>
    <n v="4"/>
    <n v="9"/>
    <n v="6"/>
    <s v="N/A"/>
    <n v="8"/>
    <n v="-2"/>
    <n v="0.115"/>
    <n v="0.58599999999999997"/>
    <n v="7.0999999999999994E-2"/>
    <n v="0.114"/>
    <n v="0.63"/>
    <n v="7.4999999999999997E-2"/>
    <n v="0.18099999999999999"/>
    <n v="0.16400000000000001"/>
    <n v="0.89900000000000002"/>
    <n v="131.57900000000001"/>
    <s v="Scale-up"/>
    <n v="8.7720000000000002"/>
    <n v="0.89700000000000002"/>
    <n v="0.85899999999999999"/>
    <n v="0.69"/>
    <n v="0.74099999999999999"/>
    <d v="1899-12-30T00:37:18"/>
    <s v="RHD"/>
  </r>
  <r>
    <x v="944"/>
    <x v="0"/>
    <n v="879"/>
    <x v="1934"/>
    <x v="967"/>
    <n v="128"/>
    <n v="128"/>
    <n v="88"/>
    <n v="40"/>
    <n v="27"/>
    <n v="101"/>
    <n v="101"/>
    <n v="0"/>
    <n v="0.151"/>
    <n v="4.5999999999999999E-2"/>
    <n v="3.2000000000000001E-2"/>
    <n v="0.14099999999999999"/>
    <n v="0.16500000000000001"/>
    <n v="0.13400000000000001"/>
    <n v="0.85499999999999998"/>
    <n v="0.76600000000000001"/>
    <n v="0.83799999999999997"/>
    <n v="0"/>
    <s v="Start-up"/>
    <n v="7.0919999999999996"/>
    <n v="0.93"/>
    <n v="0.91200000000000003"/>
    <n v="0.97499999999999998"/>
    <n v="0.86099999999999999"/>
    <d v="1899-12-30T00:37:27"/>
    <s v="RHD"/>
  </r>
  <r>
    <x v="944"/>
    <x v="1"/>
    <n v="86"/>
    <x v="1935"/>
    <x v="967"/>
    <s v=" "/>
    <s v=" "/>
    <n v="1"/>
    <n v="3"/>
    <n v="2"/>
    <s v="N/A"/>
    <n v="5"/>
    <n v="-2"/>
    <s v="NaN"/>
    <n v="3.6999999999999998E-2"/>
    <n v="3.3000000000000002E-2"/>
    <n v="4.3999999999999997E-2"/>
    <n v="4.0000000000000001E-3"/>
    <n v="3.6999999999999998E-2"/>
    <s v="NaN"/>
    <s v="NaN"/>
    <s v="NaN"/>
    <s v="NaN"/>
    <s v="Start-up"/>
    <n v="22.727"/>
    <s v="NaN"/>
    <n v="0.99"/>
    <n v="1"/>
    <n v="0.98299999999999998"/>
    <d v="1899-12-30T00:37:27"/>
    <s v="RHD"/>
  </r>
  <r>
    <x v="945"/>
    <x v="0"/>
    <n v="1176"/>
    <x v="1936"/>
    <x v="968"/>
    <n v="422"/>
    <n v="422"/>
    <n v="243"/>
    <n v="179"/>
    <n v="57"/>
    <n v="365"/>
    <n v="216"/>
    <n v="149"/>
    <n v="0.308"/>
    <n v="0.34100000000000003"/>
    <n v="0.16600000000000001"/>
    <n v="0.63300000000000001"/>
    <n v="0.48299999999999998"/>
    <n v="0.51800000000000002"/>
    <n v="1.3109999999999999"/>
    <n v="0.47499999999999998"/>
    <n v="0.74399999999999999"/>
    <n v="235.387"/>
    <s v="Catch-up"/>
    <n v="1.58"/>
    <n v="0.77"/>
    <n v="0.91100000000000003"/>
    <n v="0.92500000000000004"/>
    <n v="0.98699999999999999"/>
    <d v="1899-12-30T00:37:37"/>
    <s v="RHD"/>
  </r>
  <r>
    <x v="945"/>
    <x v="1"/>
    <n v="99"/>
    <x v="1937"/>
    <x v="968"/>
    <s v=" "/>
    <s v=" "/>
    <n v="66"/>
    <n v="55"/>
    <n v="10"/>
    <s v="N/A"/>
    <n v="64"/>
    <n v="46"/>
    <n v="0.82899999999999996"/>
    <n v="0.67200000000000004"/>
    <n v="0.14499999999999999"/>
    <n v="0.72099999999999997"/>
    <s v="1.3559999999999999"/>
    <n v="1.3819999999999999"/>
    <n v="0.53200000000000003"/>
    <n v="0.55200000000000005"/>
    <n v="0.90300000000000002"/>
    <n v="206.65700000000001"/>
    <s v="Scale-up"/>
    <n v="1.387"/>
    <n v="0.89400000000000002"/>
    <n v="0.95599999999999996"/>
    <n v="0.92"/>
    <n v="0.95599999999999996"/>
    <d v="1899-12-30T00:37:42"/>
    <s v="RHD"/>
  </r>
  <r>
    <x v="946"/>
    <x v="0"/>
    <n v="1735"/>
    <x v="1938"/>
    <x v="969"/>
    <n v="419"/>
    <n v="419"/>
    <n v="344"/>
    <n v="75"/>
    <n v="33"/>
    <n v="386"/>
    <n v="324"/>
    <n v="62"/>
    <n v="0.28699999999999998"/>
    <n v="7.5999999999999998E-2"/>
    <n v="0.03"/>
    <n v="0.31"/>
    <n v="0.33300000000000002"/>
    <n v="0.33200000000000002"/>
    <n v="0.93100000000000005"/>
    <n v="0.79100000000000004"/>
    <n v="0.91700000000000004"/>
    <n v="200"/>
    <s v="Scale-up"/>
    <n v="3.226"/>
    <n v="0.95199999999999996"/>
    <n v="0.92700000000000005"/>
    <n v="0.73699999999999999"/>
    <n v="0.96499999999999997"/>
    <d v="1899-12-30T00:37:51"/>
    <s v="RHD"/>
  </r>
  <r>
    <x v="946"/>
    <x v="1"/>
    <n v="97"/>
    <x v="1939"/>
    <x v="969"/>
    <s v=" "/>
    <s v=" "/>
    <n v="5"/>
    <n v="1"/>
    <n v="1"/>
    <s v="N/A"/>
    <n v="2"/>
    <n v="1"/>
    <n v="3.2000000000000001E-2"/>
    <s v="NaN"/>
    <s v="NaN"/>
    <n v="1"/>
    <n v="0"/>
    <n v="2.1999999999999999E-2"/>
    <s v="NaN"/>
    <s v="NaN"/>
    <s v="NaN"/>
    <s v="NaN"/>
    <s v="Scale-up"/>
    <n v="1"/>
    <n v="0.90100000000000002"/>
    <s v="NaN"/>
    <s v="NaN"/>
    <n v="1"/>
    <d v="1899-12-30T00:37:51"/>
    <s v="RHD"/>
  </r>
  <r>
    <x v="156"/>
    <x v="0"/>
    <n v="2300"/>
    <x v="1940"/>
    <x v="970"/>
    <n v="1079"/>
    <n v="998"/>
    <n v="822"/>
    <n v="176"/>
    <n v="190"/>
    <n v="808"/>
    <n v="569"/>
    <n v="239"/>
    <n v="0.55600000000000005"/>
    <n v="0.124"/>
    <n v="0.13100000000000001"/>
    <n v="0.38300000000000001"/>
    <n v="0.54900000000000004"/>
    <n v="0.55000000000000004"/>
    <n v="0.69799999999999995"/>
    <n v="0.81799999999999995"/>
    <n v="0.80700000000000005"/>
    <n v="624.02099999999996"/>
    <s v="Scale-up"/>
    <n v="2.6110000000000002"/>
    <n v="0.98899999999999999"/>
    <n v="0.98599999999999999"/>
    <n v="0.99099999999999999"/>
    <n v="0.997"/>
    <d v="1899-12-30T00:38:00"/>
    <s v="RHD"/>
  </r>
  <r>
    <x v="156"/>
    <x v="1"/>
    <n v="99"/>
    <x v="1941"/>
    <x v="970"/>
    <s v=" "/>
    <s v=" "/>
    <n v="55"/>
    <n v="5"/>
    <n v="18"/>
    <s v="N/A"/>
    <n v="48"/>
    <n v="-5"/>
    <n v="0.47699999999999998"/>
    <n v="0.09"/>
    <n v="0.16400000000000001"/>
    <n v="0.47099999999999997"/>
    <s v="0.4029999999999999"/>
    <n v="0.36499999999999999"/>
    <n v="1.169"/>
    <n v="0.84099999999999997"/>
    <n v="0.71099999999999997"/>
    <n v="507.43099999999998"/>
    <s v="Catch-up"/>
    <n v="2.1230000000000002"/>
    <n v="0.97399999999999998"/>
    <n v="0.96799999999999997"/>
    <n v="0.95499999999999996"/>
    <n v="0.98299999999999998"/>
    <d v="1899-12-30T00:38:04"/>
    <s v="RHD"/>
  </r>
  <r>
    <x v="947"/>
    <x v="0"/>
    <n v="1038"/>
    <x v="1942"/>
    <x v="971"/>
    <n v="2069"/>
    <n v="2069"/>
    <n v="1581"/>
    <n v="488"/>
    <n v="207"/>
    <n v="1862"/>
    <n v="1615"/>
    <n v="247"/>
    <n v="2.0659999999999998"/>
    <n v="0.64500000000000002"/>
    <n v="0.26100000000000001"/>
    <n v="2.2530000000000001"/>
    <n v="2.4500000000000002"/>
    <n v="2.472"/>
    <n v="0.92"/>
    <n v="0.76200000000000001"/>
    <n v="0.90400000000000003"/>
    <n v="109.63200000000001"/>
    <s v="Scale-up"/>
    <n v="0.44400000000000001"/>
    <n v="0.99399999999999999"/>
    <n v="0.996"/>
    <n v="0.94399999999999995"/>
    <n v="0.99399999999999999"/>
    <d v="1899-12-30T00:38:14"/>
    <s v="RHD"/>
  </r>
  <r>
    <x v="947"/>
    <x v="1"/>
    <n v="99"/>
    <x v="1943"/>
    <x v="971"/>
    <s v=" "/>
    <s v=" "/>
    <n v="214"/>
    <n v="60"/>
    <n v="69"/>
    <s v="N/A"/>
    <n v="232"/>
    <n v="-28"/>
    <n v="1.974"/>
    <n v="0.58299999999999996"/>
    <n v="0.70799999999999996"/>
    <n v="2.3610000000000002"/>
    <n v="1.849"/>
    <n v="1.8220000000000001"/>
    <n v="1.2769999999999999"/>
    <n v="0.77200000000000002"/>
    <n v="0.72299999999999998"/>
    <n v="104.617"/>
    <s v="Catch-up"/>
    <n v="0.42399999999999999"/>
    <n v="0.99199999999999999"/>
    <n v="0.98799999999999999"/>
    <n v="0.747"/>
    <n v="0.995"/>
    <d v="1899-12-30T00:38:19"/>
    <s v="RHD"/>
  </r>
  <r>
    <x v="948"/>
    <x v="0"/>
    <n v="1755"/>
    <x v="1944"/>
    <x v="972"/>
    <n v="1665"/>
    <n v="1442"/>
    <n v="1304"/>
    <n v="138"/>
    <n v="235"/>
    <n v="1207"/>
    <n v="818"/>
    <n v="389"/>
    <n v="0.78300000000000003"/>
    <n v="0.11700000000000001"/>
    <n v="0.13900000000000001"/>
    <n v="0.53900000000000003"/>
    <n v="0.76100000000000001"/>
    <n v="0.752"/>
    <n v="0.70799999999999996"/>
    <n v="0.87"/>
    <n v="0.84599999999999997"/>
    <n v="721.70699999999999"/>
    <s v="Scale-up"/>
    <n v="1.855"/>
    <n v="0.90900000000000003"/>
    <n v="0.92100000000000004"/>
    <n v="0.92300000000000004"/>
    <n v="0.93700000000000006"/>
    <d v="1899-12-30T00:38:28"/>
    <s v="RHD"/>
  </r>
  <r>
    <x v="948"/>
    <x v="1"/>
    <n v="99"/>
    <x v="1945"/>
    <x v="972"/>
    <s v=" "/>
    <s v=" "/>
    <n v="249"/>
    <n v="4"/>
    <n v="54"/>
    <s v="N/A"/>
    <n v="106"/>
    <n v="92"/>
    <n v="2.0840000000000001"/>
    <n v="3.1E-2"/>
    <n v="0.56899999999999995"/>
    <n v="0.97299999999999998"/>
    <s v="1.5460000000000003"/>
    <n v="1.464"/>
    <n v="0.629"/>
    <n v="0.98499999999999999"/>
    <n v="0.73099999999999998"/>
    <n v="399.79399999999998"/>
    <s v="Scale-up"/>
    <n v="1.028"/>
    <n v="0.92200000000000004"/>
    <n v="0.6"/>
    <n v="0.63600000000000001"/>
    <n v="0.98899999999999999"/>
    <d v="1899-12-30T00:38:33"/>
    <s v="RHD"/>
  </r>
  <r>
    <x v="753"/>
    <x v="0"/>
    <n v="3527"/>
    <x v="1946"/>
    <x v="973"/>
    <n v="482"/>
    <n v="482"/>
    <n v="260"/>
    <n v="222"/>
    <n v="35"/>
    <n v="447"/>
    <n v="422"/>
    <n v="25"/>
    <n v="0.111"/>
    <n v="8.7999999999999995E-2"/>
    <n v="6.0000000000000001E-3"/>
    <n v="0.159"/>
    <n v="0.193"/>
    <n v="0.154"/>
    <n v="0.82399999999999995"/>
    <n v="0.55800000000000005"/>
    <n v="0.97"/>
    <n v="157.233"/>
    <s v="Scale-up"/>
    <n v="6.2889999999999997"/>
    <n v="0.93799999999999994"/>
    <n v="0.90600000000000003"/>
    <n v="0.81499999999999995"/>
    <n v="0.90600000000000003"/>
    <d v="1899-12-30T00:38:41"/>
    <s v="RHD"/>
  </r>
  <r>
    <x v="753"/>
    <x v="1"/>
    <n v="67"/>
    <x v="1947"/>
    <x v="973"/>
    <s v=" "/>
    <s v=" "/>
    <n v="1"/>
    <n v="1"/>
    <n v="19"/>
    <s v="N/A"/>
    <n v="6"/>
    <n v="-22"/>
    <s v="NaN"/>
    <s v="NaN"/>
    <s v="NaN"/>
    <n v="4.4999999999999998E-2"/>
    <n v="0"/>
    <n v="-0.127"/>
    <s v="NaN"/>
    <s v="NaN"/>
    <s v="NaN"/>
    <s v="NaN"/>
    <s v="Scale-up"/>
    <n v="22.222000000000001"/>
    <s v="NaN"/>
    <s v="NaN"/>
    <s v="NaN"/>
    <n v="0.42899999999999999"/>
    <d v="1899-12-30T00:38:41"/>
    <s v="RHD"/>
  </r>
  <r>
    <x v="949"/>
    <x v="0"/>
    <n v="1700"/>
    <x v="1948"/>
    <x v="974"/>
    <n v="135"/>
    <n v="120"/>
    <n v="97"/>
    <n v="23"/>
    <n v="5"/>
    <n v="115"/>
    <n v="59"/>
    <n v="56"/>
    <n v="9.4E-2"/>
    <n v="0.10199999999999999"/>
    <n v="1.6E-2"/>
    <n v="0.25700000000000001"/>
    <n v="0.18"/>
    <n v="0.127"/>
    <n v="1.4279999999999999"/>
    <n v="0.48"/>
    <n v="0.91800000000000004"/>
    <n v="217.899"/>
    <s v="Catch-up"/>
    <n v="3.891"/>
    <n v="0.35"/>
    <n v="0.95799999999999996"/>
    <n v="0.83399999999999996"/>
    <n v="0.98799999999999999"/>
    <d v="1899-12-30T00:38:50"/>
    <s v="RHD"/>
  </r>
  <r>
    <x v="949"/>
    <x v="1"/>
    <n v="97"/>
    <x v="1949"/>
    <x v="974"/>
    <s v=" "/>
    <s v=" "/>
    <n v="41"/>
    <n v="12"/>
    <n v="3"/>
    <s v="N/A"/>
    <n v="29"/>
    <n v="20"/>
    <n v="0.47599999999999998"/>
    <n v="0.15"/>
    <n v="0.13500000000000001"/>
    <n v="0.315"/>
    <n v="0.49099999999999999"/>
    <n v="0.58599999999999997"/>
    <n v="0.64200000000000002"/>
    <n v="0.76"/>
    <n v="0.78400000000000003"/>
    <n v="177.77799999999999"/>
    <s v="Scale-up"/>
    <n v="3.1749999999999998"/>
    <n v="0.93500000000000005"/>
    <n v="0.94699999999999995"/>
    <n v="0.94199999999999995"/>
    <n v="0.97799999999999998"/>
    <d v="1899-12-30T00:38:55"/>
    <s v="RHD"/>
  </r>
  <r>
    <x v="950"/>
    <x v="0"/>
    <n v="1988"/>
    <x v="1950"/>
    <x v="975"/>
    <n v="278"/>
    <n v="227"/>
    <n v="220"/>
    <n v="7"/>
    <n v="66"/>
    <n v="161"/>
    <n v="116"/>
    <n v="45"/>
    <n v="0.129"/>
    <n v="3.0000000000000001E-3"/>
    <n v="5.5E-2"/>
    <n v="8.4000000000000005E-2"/>
    <n v="7.6999999999999999E-2"/>
    <n v="8.7999999999999995E-2"/>
    <n v="1.091"/>
    <n v="0.97699999999999998"/>
    <n v="0.58299999999999996"/>
    <n v="535.71400000000006"/>
    <s v="Catch-up"/>
    <n v="11.904999999999999"/>
    <n v="0.95299999999999996"/>
    <n v="0.93899999999999995"/>
    <n v="0.92600000000000005"/>
    <n v="0.93"/>
    <d v="1899-12-30T00:39:03"/>
    <s v="RHD"/>
  </r>
  <r>
    <x v="950"/>
    <x v="1"/>
    <n v="84"/>
    <x v="1951"/>
    <x v="975"/>
    <s v=" "/>
    <s v=" "/>
    <n v="14"/>
    <n v="2"/>
    <n v="3"/>
    <s v="N/A"/>
    <n v="7"/>
    <n v="7"/>
    <n v="0.17899999999999999"/>
    <n v="5.2999999999999999E-2"/>
    <n v="3.1E-2"/>
    <n v="6.7000000000000004E-2"/>
    <s v="0.20099999999999998"/>
    <n v="0.16900000000000001"/>
    <n v="0.33300000000000002"/>
    <n v="0.77200000000000002"/>
    <n v="0.86599999999999999"/>
    <n v="671.64200000000005"/>
    <s v="Scale-up"/>
    <n v="14.925000000000001"/>
    <n v="0.92500000000000004"/>
    <n v="1"/>
    <n v="0.75"/>
    <n v="0.78500000000000003"/>
    <d v="1899-12-30T00:39:08"/>
    <s v="RHD"/>
  </r>
  <r>
    <x v="731"/>
    <x v="0"/>
    <n v="5729"/>
    <x v="1952"/>
    <x v="976"/>
    <n v="15138"/>
    <n v="15138"/>
    <n v="7709"/>
    <n v="7429"/>
    <n v="2851"/>
    <n v="12287"/>
    <n v="10821"/>
    <n v="1466"/>
    <n v="1.369"/>
    <n v="1.4690000000000001"/>
    <n v="0.51300000000000001"/>
    <n v="2.0049999999999999"/>
    <n v="2.3250000000000002"/>
    <n v="2.3279999999999998"/>
    <n v="0.86199999999999999"/>
    <n v="0.48199999999999998"/>
    <n v="0.81899999999999995"/>
    <n v="731.17200000000003"/>
    <s v="Scale-up"/>
    <n v="0.499"/>
    <n v="0.99299999999999999"/>
    <n v="0.99"/>
    <n v="0.96699999999999997"/>
    <n v="0.998"/>
    <d v="1899-12-30T00:39:21"/>
    <s v="RHD"/>
  </r>
  <r>
    <x v="731"/>
    <x v="1"/>
    <n v="99"/>
    <x v="1953"/>
    <x v="976"/>
    <s v=" "/>
    <s v=" "/>
    <n v="199"/>
    <n v="270"/>
    <n v="251"/>
    <s v="N/A"/>
    <n v="320"/>
    <n v="-101"/>
    <n v="2.5449999999999999"/>
    <n v="2.9590000000000001"/>
    <n v="5.2110000000000003"/>
    <n v="3.742"/>
    <s v="0.29299999999999926"/>
    <n v="2.464"/>
    <n v="12.771000000000001"/>
    <n v="0.46200000000000002"/>
    <n v="5.2999999999999999E-2"/>
    <n v="391.76900000000001"/>
    <s v="Catch-up"/>
    <n v="0.26700000000000002"/>
    <n v="0.95799999999999996"/>
    <n v="0.98"/>
    <n v="0.24099999999999999"/>
    <n v="0.95599999999999996"/>
    <d v="1899-12-30T00:39:26"/>
    <s v="RHD"/>
  </r>
  <r>
    <x v="951"/>
    <x v="0"/>
    <n v="4550"/>
    <x v="1954"/>
    <x v="977"/>
    <n v="49"/>
    <n v="49"/>
    <n v="22"/>
    <n v="27"/>
    <n v="10"/>
    <n v="39"/>
    <n v="39"/>
    <n v="0"/>
    <n v="7.0000000000000001E-3"/>
    <n v="7.0000000000000001E-3"/>
    <n v="2E-3"/>
    <n v="8.9999999999999993E-3"/>
    <n v="1.2E-2"/>
    <n v="0.01"/>
    <n v="0.75"/>
    <n v="0.5"/>
    <n v="0.85699999999999998"/>
    <n v="0"/>
    <s v="Start-up"/>
    <n v="111.111"/>
    <n v="0.94399999999999995"/>
    <n v="0.90400000000000003"/>
    <n v="0.90200000000000002"/>
    <n v="0.88800000000000001"/>
    <d v="1899-12-30T00:39:35"/>
    <s v="RHD"/>
  </r>
  <r>
    <x v="951"/>
    <x v="1"/>
    <n v="0"/>
    <x v="1955"/>
    <x v="977"/>
    <s v=" "/>
    <s v=" "/>
    <n v="1"/>
    <n v="1"/>
    <n v="1"/>
    <s v="N/A"/>
    <n v="1"/>
    <n v="-1"/>
    <s v="NaN"/>
    <s v="NaN"/>
    <s v="NaN"/>
    <s v="NaN"/>
    <n v="0"/>
    <s v="NaN"/>
    <s v="NaN"/>
    <s v="NaN"/>
    <s v="NaN"/>
    <s v="NaN"/>
    <s v="Start-up"/>
    <s v="NaN"/>
    <s v="NaN"/>
    <s v="NaN"/>
    <s v="NaN"/>
    <s v="NaN"/>
    <d v="1899-12-30T00:39:35"/>
    <s v="RHD"/>
  </r>
  <r>
    <x v="727"/>
    <x v="0"/>
    <n v="8223"/>
    <x v="1956"/>
    <x v="978"/>
    <n v="6835"/>
    <n v="6835"/>
    <n v="2518"/>
    <n v="4317"/>
    <n v="2546"/>
    <n v="4289"/>
    <n v="4007"/>
    <n v="282"/>
    <n v="0.91200000000000003"/>
    <n v="1.3"/>
    <n v="0.72499999999999998"/>
    <n v="1.548"/>
    <n v="1.4870000000000001"/>
    <n v="1.5389999999999999"/>
    <n v="1.0409999999999999"/>
    <n v="0.41199999999999998"/>
    <n v="0.67200000000000004"/>
    <n v="182.17099999999999"/>
    <s v="Catch-up"/>
    <n v="0.64600000000000002"/>
    <n v="0.94499999999999995"/>
    <n v="0.98"/>
    <n v="0.91700000000000004"/>
    <n v="0.96899999999999997"/>
    <d v="1899-12-30T00:39:45"/>
    <s v="RHD"/>
  </r>
  <r>
    <x v="727"/>
    <x v="1"/>
    <n v="0"/>
    <x v="1957"/>
    <x v="978"/>
    <s v=" "/>
    <s v=" "/>
    <n v="1"/>
    <n v="1"/>
    <n v="1"/>
    <s v="N/A"/>
    <n v="1"/>
    <n v="0"/>
    <s v="NaN"/>
    <s v="NaN"/>
    <s v="NaN"/>
    <s v="NaN"/>
    <n v="0"/>
    <s v="NaN"/>
    <s v="NaN"/>
    <s v="NaN"/>
    <s v="NaN"/>
    <s v="NaN"/>
    <s v="Catch-up"/>
    <s v="NaN"/>
    <s v="NaN"/>
    <s v="NaN"/>
    <s v="NaN"/>
    <s v="NaN"/>
    <d v="1899-12-30T00:39:45"/>
    <s v="RHD"/>
  </r>
  <r>
    <x v="952"/>
    <x v="0"/>
    <n v="3554"/>
    <x v="1958"/>
    <x v="979"/>
    <n v="635"/>
    <n v="635"/>
    <n v="104"/>
    <n v="531"/>
    <n v="154"/>
    <n v="481"/>
    <n v="445"/>
    <n v="36"/>
    <n v="4.4999999999999998E-2"/>
    <n v="0.18"/>
    <n v="5.8000000000000003E-2"/>
    <n v="0.13400000000000001"/>
    <n v="0.16700000000000001"/>
    <n v="0.13200000000000001"/>
    <n v="0.80200000000000005"/>
    <n v="0.2"/>
    <n v="0.74199999999999999"/>
    <n v="268.65699999999998"/>
    <s v="Scale-up"/>
    <n v="7.4630000000000001"/>
    <n v="0.83799999999999997"/>
    <n v="0.88400000000000001"/>
    <n v="0.91600000000000004"/>
    <n v="0.97599999999999998"/>
    <d v="1899-12-30T00:39:54"/>
    <s v="RHD"/>
  </r>
  <r>
    <x v="952"/>
    <x v="1"/>
    <n v="89"/>
    <x v="1959"/>
    <x v="979"/>
    <s v=" "/>
    <s v=" "/>
    <n v="10"/>
    <n v="5"/>
    <n v="1"/>
    <s v="N/A"/>
    <n v="8"/>
    <n v="7"/>
    <n v="0.122"/>
    <n v="5.8999999999999997E-2"/>
    <s v="NaN"/>
    <n v="8.1000000000000003E-2"/>
    <n v="0.18099999999999999"/>
    <n v="0.17499999999999999"/>
    <s v="NaN"/>
    <s v="NaN"/>
    <s v="NaN"/>
    <s v="NaN"/>
    <s v="Scale-up"/>
    <n v="12.346"/>
    <n v="0.74399999999999999"/>
    <n v="0.95"/>
    <s v="NaN"/>
    <n v="0.64400000000000002"/>
    <d v="1899-12-30T00:39:54"/>
    <s v="RHD"/>
  </r>
  <r>
    <x v="581"/>
    <x v="0"/>
    <n v="6186"/>
    <x v="1960"/>
    <x v="980"/>
    <n v="3954"/>
    <n v="3886"/>
    <n v="1685"/>
    <n v="2201"/>
    <n v="918"/>
    <n v="2968"/>
    <n v="2841"/>
    <n v="127"/>
    <n v="0.378"/>
    <n v="0.53300000000000003"/>
    <n v="0.214"/>
    <n v="0.63300000000000001"/>
    <n v="0.69699999999999995"/>
    <n v="0.67700000000000005"/>
    <n v="0.90800000000000003"/>
    <n v="0.41499999999999998"/>
    <n v="0.76500000000000001"/>
    <n v="200.63200000000001"/>
    <s v="Scale-up"/>
    <n v="1.58"/>
    <n v="0.97799999999999998"/>
    <n v="0.97399999999999998"/>
    <n v="0.97099999999999997"/>
    <n v="0.97899999999999998"/>
    <d v="1899-12-30T00:40:04"/>
    <s v="RHD"/>
  </r>
  <r>
    <x v="581"/>
    <x v="1"/>
    <n v="0"/>
    <x v="1961"/>
    <x v="980"/>
    <s v=" "/>
    <s v=" "/>
    <n v="1"/>
    <n v="2"/>
    <n v="2"/>
    <s v="N/A"/>
    <n v="1"/>
    <n v="-1"/>
    <s v="NaN"/>
    <n v="1"/>
    <s v="NaN"/>
    <s v="NaN"/>
    <n v="0"/>
    <n v="0"/>
    <s v="NaN"/>
    <s v="NaN"/>
    <s v="NaN"/>
    <s v="NaN"/>
    <s v="Scale-up"/>
    <s v="NaN"/>
    <s v="NaN"/>
    <n v="1"/>
    <s v="NaN"/>
    <s v="NaN"/>
    <d v="1899-12-30T00:40:04"/>
    <s v="RHD"/>
  </r>
  <r>
    <x v="732"/>
    <x v="0"/>
    <n v="4311"/>
    <x v="1962"/>
    <x v="981"/>
    <n v="21678"/>
    <n v="21649"/>
    <n v="5868"/>
    <n v="15781"/>
    <n v="4822"/>
    <n v="16827"/>
    <n v="16160"/>
    <n v="667"/>
    <n v="1.7030000000000001"/>
    <n v="4.6950000000000003"/>
    <n v="1.4490000000000001"/>
    <n v="4.7590000000000003"/>
    <n v="4.9489999999999998"/>
    <n v="4.6769999999999996"/>
    <n v="0.96199999999999997"/>
    <n v="0.26600000000000001"/>
    <n v="0.77400000000000002"/>
    <n v="140.155"/>
    <s v="Scale-up"/>
    <n v="0.21"/>
    <n v="0.96799999999999997"/>
    <n v="0.81100000000000005"/>
    <n v="0.97599999999999998"/>
    <n v="0.85899999999999999"/>
    <d v="1899-12-30T00:40:19"/>
    <s v="RHD"/>
  </r>
  <r>
    <x v="732"/>
    <x v="1"/>
    <n v="99"/>
    <x v="1963"/>
    <x v="981"/>
    <s v=" "/>
    <s v=" "/>
    <n v="133"/>
    <n v="128"/>
    <n v="68"/>
    <s v="N/A"/>
    <n v="257"/>
    <n v="-63"/>
    <n v="1.357"/>
    <n v="1.3640000000000001"/>
    <n v="0.70599999999999996"/>
    <n v="2.4510000000000001"/>
    <n v="2.0150000000000001"/>
    <n v="2.012"/>
    <n v="1.216"/>
    <n v="0.499"/>
    <n v="0.74099999999999999"/>
    <n v="272.13400000000001"/>
    <s v="Catch-up"/>
    <n v="0.40799999999999997"/>
    <n v="0.98799999999999999"/>
    <n v="0.97"/>
    <n v="0.97099999999999997"/>
    <n v="0.97899999999999998"/>
    <d v="1899-12-30T00:40:25"/>
    <s v="RHD"/>
  </r>
  <r>
    <x v="580"/>
    <x v="0"/>
    <n v="5917"/>
    <x v="1964"/>
    <x v="982"/>
    <n v="231"/>
    <n v="231"/>
    <n v="140"/>
    <n v="91"/>
    <n v="22"/>
    <n v="209"/>
    <n v="189"/>
    <n v="20"/>
    <n v="2.3E-2"/>
    <n v="1.9E-2"/>
    <n v="4.0000000000000001E-3"/>
    <n v="3.5999999999999997E-2"/>
    <n v="3.7999999999999999E-2"/>
    <n v="3.6999999999999998E-2"/>
    <n v="0.94699999999999995"/>
    <n v="0.54800000000000004"/>
    <n v="0.90500000000000003"/>
    <n v="555.55600000000004"/>
    <s v="Scale-up"/>
    <n v="27.777999999999999"/>
    <n v="0.89300000000000002"/>
    <n v="0.97099999999999997"/>
    <n v="0.93400000000000005"/>
    <n v="0.94299999999999995"/>
    <d v="1899-12-30T00:40:33"/>
    <s v="RHD"/>
  </r>
  <r>
    <x v="580"/>
    <x v="1"/>
    <n v="0"/>
    <x v="1965"/>
    <x v="982"/>
    <s v=" "/>
    <s v=" "/>
    <n v="1"/>
    <n v="1"/>
    <n v="1"/>
    <s v="N/A"/>
    <n v="1"/>
    <n v="-1"/>
    <s v="NaN"/>
    <s v="NaN"/>
    <s v="NaN"/>
    <s v="NaN"/>
    <n v="0"/>
    <s v="NaN"/>
    <s v="NaN"/>
    <s v="NaN"/>
    <s v="NaN"/>
    <s v="NaN"/>
    <s v="Scale-up"/>
    <s v="NaN"/>
    <s v="NaN"/>
    <s v="NaN"/>
    <s v="NaN"/>
    <s v="NaN"/>
    <d v="1899-12-30T00:40:33"/>
    <s v="RHD"/>
  </r>
  <r>
    <x v="953"/>
    <x v="0"/>
    <n v="3991"/>
    <x v="1966"/>
    <x v="983"/>
    <n v="510"/>
    <n v="510"/>
    <n v="325"/>
    <n v="185"/>
    <n v="17"/>
    <n v="493"/>
    <n v="400"/>
    <n v="93"/>
    <n v="8.3000000000000004E-2"/>
    <n v="5.8000000000000003E-2"/>
    <n v="6.0000000000000001E-3"/>
    <n v="0.105"/>
    <n v="0.13500000000000001"/>
    <n v="0.13300000000000001"/>
    <n v="0.77800000000000002"/>
    <n v="0.58899999999999997"/>
    <n v="0.95699999999999996"/>
    <n v="885.71400000000006"/>
    <s v="Scale-up"/>
    <n v="9.5239999999999991"/>
    <n v="0.94299999999999995"/>
    <n v="0.91900000000000004"/>
    <n v="0.88"/>
    <n v="0.94199999999999995"/>
    <d v="1899-12-30T00:40:41"/>
    <s v="RHD"/>
  </r>
  <r>
    <x v="953"/>
    <x v="1"/>
    <n v="21"/>
    <x v="1967"/>
    <x v="983"/>
    <s v=" "/>
    <s v=" "/>
    <n v="3"/>
    <n v="1"/>
    <n v="1"/>
    <s v="N/A"/>
    <n v="3"/>
    <n v="0"/>
    <n v="0.16700000000000001"/>
    <s v="NaN"/>
    <s v="NaN"/>
    <n v="0.13600000000000001"/>
    <n v="0"/>
    <n v="0.158"/>
    <s v="NaN"/>
    <s v="NaN"/>
    <s v="NaN"/>
    <s v="NaN"/>
    <s v="Scale-up"/>
    <n v="7.3529999999999998"/>
    <n v="0.75"/>
    <s v="NaN"/>
    <s v="NaN"/>
    <n v="0.75"/>
    <d v="1899-12-30T00:40:41"/>
    <s v="RHD"/>
  </r>
  <r>
    <x v="575"/>
    <x v="0"/>
    <n v="7958"/>
    <x v="1968"/>
    <x v="984"/>
    <n v="24947"/>
    <n v="24890"/>
    <n v="9471"/>
    <n v="15419"/>
    <n v="4967"/>
    <n v="19923"/>
    <n v="18775"/>
    <n v="1148"/>
    <n v="1.7110000000000001"/>
    <n v="3.4079999999999999"/>
    <n v="0.95599999999999996"/>
    <n v="3.714"/>
    <n v="4.1630000000000003"/>
    <n v="3.9020000000000001"/>
    <n v="0.89200000000000002"/>
    <n v="0.33400000000000002"/>
    <n v="0.81299999999999994"/>
    <n v="309.101"/>
    <s v="Scale-up"/>
    <n v="0.26900000000000002"/>
    <n v="0.97599999999999998"/>
    <n v="0.93899999999999995"/>
    <n v="0.93700000000000006"/>
    <n v="0.95399999999999996"/>
    <d v="1899-12-30T00:40:58"/>
    <s v="RHD"/>
  </r>
  <r>
    <x v="575"/>
    <x v="1"/>
    <n v="99"/>
    <x v="1969"/>
    <x v="984"/>
    <s v=" "/>
    <s v=" "/>
    <n v="10"/>
    <n v="3"/>
    <n v="4"/>
    <s v="N/A"/>
    <n v="8"/>
    <n v="2"/>
    <n v="8.4000000000000005E-2"/>
    <n v="7.6999999999999999E-2"/>
    <n v="0.17199999999999999"/>
    <n v="0.14699999999999999"/>
    <n v="-1.0999999999999999E-2"/>
    <n v="8.7999999999999995E-2"/>
    <n v="-13.364000000000001"/>
    <n v="0.52200000000000002"/>
    <n v="-6.8000000000000005E-2"/>
    <n v="7809.5240000000003"/>
    <s v="Scale-up"/>
    <n v="6.8029999999999999"/>
    <n v="0.81299999999999994"/>
    <n v="0.95899999999999996"/>
    <n v="0.995"/>
    <n v="0.81799999999999995"/>
    <d v="1899-12-30T00:41:03"/>
    <s v="RHD"/>
  </r>
  <r>
    <x v="594"/>
    <x v="0"/>
    <n v="7269"/>
    <x v="1970"/>
    <x v="985"/>
    <n v="1130"/>
    <n v="1130"/>
    <n v="763"/>
    <n v="367"/>
    <n v="96"/>
    <n v="1034"/>
    <n v="982"/>
    <n v="52"/>
    <n v="0.14899999999999999"/>
    <n v="7.2999999999999995E-2"/>
    <n v="2.1000000000000001E-2"/>
    <n v="0.20399999999999999"/>
    <n v="0.20100000000000001"/>
    <n v="0.192"/>
    <n v="1.0149999999999999"/>
    <n v="0.67100000000000004"/>
    <n v="0.90500000000000003"/>
    <n v="254.90199999999999"/>
    <s v="Catch-up"/>
    <n v="4.9020000000000001"/>
    <n v="0.73599999999999999"/>
    <n v="0.88100000000000001"/>
    <n v="0.72399999999999998"/>
    <n v="0.77100000000000002"/>
    <d v="1899-12-30T00:41:11"/>
    <s v="RHD"/>
  </r>
  <r>
    <x v="594"/>
    <x v="1"/>
    <n v="99"/>
    <x v="1971"/>
    <x v="985"/>
    <s v=" "/>
    <s v=" "/>
    <n v="5"/>
    <n v="5"/>
    <n v="1"/>
    <s v="N/A"/>
    <n v="4"/>
    <n v="4"/>
    <n v="0.14299999999999999"/>
    <n v="4.3999999999999997E-2"/>
    <s v="NaN"/>
    <n v="2.4E-2"/>
    <n v="0.187"/>
    <n v="7.2999999999999995E-2"/>
    <s v="NaN"/>
    <s v="NaN"/>
    <s v="NaN"/>
    <s v="NaN"/>
    <s v="Catch-up"/>
    <n v="41.667000000000002"/>
    <n v="0.94099999999999995"/>
    <n v="0.98499999999999999"/>
    <s v="NaN"/>
    <n v="0.74299999999999999"/>
    <d v="1899-12-30T00:41:11"/>
    <s v="RHD"/>
  </r>
  <r>
    <x v="721"/>
    <x v="0"/>
    <n v="5998"/>
    <x v="1972"/>
    <x v="986"/>
    <n v="132"/>
    <n v="132"/>
    <n v="81"/>
    <n v="51"/>
    <n v="36"/>
    <n v="96"/>
    <n v="93"/>
    <n v="3"/>
    <n v="1.2E-2"/>
    <n v="8.9999999999999993E-3"/>
    <n v="5.0000000000000001E-3"/>
    <n v="1.4E-2"/>
    <n v="1.6E-2"/>
    <n v="1.4999999999999999E-2"/>
    <n v="0.875"/>
    <n v="0.57099999999999995"/>
    <n v="0.76200000000000001"/>
    <n v="214.286"/>
    <s v="Scale-up"/>
    <n v="71.429000000000002"/>
    <n v="0.97499999999999998"/>
    <n v="0.88900000000000001"/>
    <n v="0.92"/>
    <n v="0.98299999999999998"/>
    <d v="1899-12-30T00:41:20"/>
    <s v="RHD"/>
  </r>
  <r>
    <x v="721"/>
    <x v="1"/>
    <n v="53"/>
    <x v="1973"/>
    <x v="986"/>
    <s v=" "/>
    <s v=" "/>
    <n v="2"/>
    <n v="1"/>
    <n v="2"/>
    <s v="N/A"/>
    <n v="2"/>
    <n v="-2"/>
    <n v="1.9E-2"/>
    <s v="NaN"/>
    <s v="NaN"/>
    <n v="1"/>
    <n v="0"/>
    <n v="-1E-3"/>
    <s v="NaN"/>
    <s v="NaN"/>
    <s v="NaN"/>
    <s v="NaN"/>
    <s v="Scale-up"/>
    <n v="1"/>
    <n v="1"/>
    <s v="NaN"/>
    <s v="NaN"/>
    <n v="1"/>
    <d v="1899-12-30T00:41:20"/>
    <s v="RHD"/>
  </r>
  <r>
    <x v="719"/>
    <x v="0"/>
    <n v="5639"/>
    <x v="1974"/>
    <x v="987"/>
    <n v="240"/>
    <n v="240"/>
    <n v="82"/>
    <n v="158"/>
    <n v="29"/>
    <n v="211"/>
    <n v="193"/>
    <n v="18"/>
    <n v="1.0999999999999999E-2"/>
    <n v="0.03"/>
    <n v="6.0000000000000001E-3"/>
    <n v="0.03"/>
    <n v="3.5000000000000003E-2"/>
    <n v="3.3000000000000002E-2"/>
    <n v="0.85699999999999998"/>
    <n v="0.26800000000000002"/>
    <n v="0.85399999999999998"/>
    <n v="600"/>
    <s v="Scale-up"/>
    <n v="33.332999999999998"/>
    <n v="0.80200000000000005"/>
    <n v="0.91"/>
    <n v="0.96899999999999997"/>
    <n v="0.83"/>
    <d v="1899-12-30T00:41:28"/>
    <s v="RHD"/>
  </r>
  <r>
    <x v="719"/>
    <x v="1"/>
    <n v="20"/>
    <x v="1975"/>
    <x v="987"/>
    <s v=" "/>
    <s v=" "/>
    <n v="2"/>
    <n v="1"/>
    <n v="1"/>
    <s v="N/A"/>
    <n v="3"/>
    <n v="-2"/>
    <n v="4.8000000000000001E-2"/>
    <s v="NaN"/>
    <s v="NaN"/>
    <n v="7.0999999999999994E-2"/>
    <n v="0"/>
    <n v="4.8000000000000001E-2"/>
    <s v="NaN"/>
    <s v="NaN"/>
    <s v="NaN"/>
    <s v="NaN"/>
    <s v="Scale-up"/>
    <n v="14.085000000000001"/>
    <n v="1"/>
    <s v="NaN"/>
    <s v="NaN"/>
    <n v="0.75"/>
    <d v="1899-12-30T00:41:28"/>
    <s v="RHD"/>
  </r>
  <r>
    <x v="704"/>
    <x v="0"/>
    <n v="6292"/>
    <x v="1976"/>
    <x v="988"/>
    <n v="423"/>
    <n v="423"/>
    <n v="227"/>
    <n v="196"/>
    <n v="34"/>
    <n v="389"/>
    <n v="370"/>
    <n v="19"/>
    <n v="3.2000000000000001E-2"/>
    <n v="3.4000000000000002E-2"/>
    <n v="4.0000000000000001E-3"/>
    <n v="5.3999999999999999E-2"/>
    <n v="6.2E-2"/>
    <n v="5.8999999999999997E-2"/>
    <n v="0.871"/>
    <n v="0.48499999999999999"/>
    <n v="0.93899999999999995"/>
    <n v="351.85199999999998"/>
    <s v="Scale-up"/>
    <n v="18.518999999999998"/>
    <n v="0.63100000000000001"/>
    <n v="0.76200000000000001"/>
    <n v="0.88900000000000001"/>
    <n v="0.67800000000000005"/>
    <d v="1899-12-30T00:41:37"/>
    <s v="RHD"/>
  </r>
  <r>
    <x v="704"/>
    <x v="1"/>
    <n v="0"/>
    <x v="1977"/>
    <x v="988"/>
    <s v=" "/>
    <s v=" "/>
    <n v="1"/>
    <n v="1"/>
    <n v="1"/>
    <s v="N/A"/>
    <n v="1"/>
    <n v="0"/>
    <s v="NaN"/>
    <s v="NaN"/>
    <s v="NaN"/>
    <s v="NaN"/>
    <n v="0"/>
    <s v="NaN"/>
    <s v="NaN"/>
    <s v="NaN"/>
    <s v="NaN"/>
    <s v="NaN"/>
    <s v="Scale-up"/>
    <s v="NaN"/>
    <s v="NaN"/>
    <s v="NaN"/>
    <s v="NaN"/>
    <s v="NaN"/>
    <d v="1899-12-30T00:41:37"/>
    <s v="RHD"/>
  </r>
  <r>
    <x v="717"/>
    <x v="0"/>
    <n v="3957"/>
    <x v="1978"/>
    <x v="989"/>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1899-12-30T00:41:45"/>
    <s v="RHD"/>
  </r>
  <r>
    <x v="717"/>
    <x v="1"/>
    <n v="64"/>
    <x v="1979"/>
    <x v="989"/>
    <s v=" "/>
    <s v=" "/>
    <n v="1"/>
    <n v="1"/>
    <n v="3"/>
    <s v="N/A"/>
    <n v="1"/>
    <n v="-2"/>
    <s v="NaN"/>
    <s v="NaN"/>
    <n v="2.3E-2"/>
    <s v="NaN"/>
    <n v="0"/>
    <n v="-2.3E-2"/>
    <s v="NaN"/>
    <s v="NaN"/>
    <s v="NaN"/>
    <s v="NaN"/>
    <s v="Scale-up"/>
    <s v="NaN"/>
    <s v="NaN"/>
    <s v="NaN"/>
    <n v="0.75"/>
    <s v="NaN"/>
    <d v="1899-12-30T00:41:45"/>
    <s v="RHD"/>
  </r>
  <r>
    <x v="699"/>
    <x v="0"/>
    <n v="5768"/>
    <x v="1980"/>
    <x v="990"/>
    <n v="5339"/>
    <n v="5339"/>
    <n v="1786"/>
    <n v="3553"/>
    <n v="1372"/>
    <n v="3967"/>
    <n v="3965"/>
    <n v="2"/>
    <n v="0.85799999999999998"/>
    <n v="1.67"/>
    <n v="0.26200000000000001"/>
    <n v="1.849"/>
    <n v="2.266"/>
    <n v="1.1319999999999999"/>
    <n v="0.81599999999999995"/>
    <n v="0.33900000000000002"/>
    <n v="0.89600000000000002"/>
    <n v="1.0820000000000001"/>
    <s v="Start-up"/>
    <n v="0.54100000000000004"/>
    <n v="0.91600000000000004"/>
    <n v="0.95499999999999996"/>
    <n v="0.90100000000000002"/>
    <n v="0.94799999999999995"/>
    <d v="1899-12-30T00:41:55"/>
    <s v="RHD"/>
  </r>
  <r>
    <x v="699"/>
    <x v="1"/>
    <n v="87"/>
    <x v="1981"/>
    <x v="990"/>
    <s v=" "/>
    <s v=" "/>
    <n v="1"/>
    <n v="1"/>
    <n v="1"/>
    <s v="N/A"/>
    <n v="1"/>
    <n v="-1"/>
    <s v="NaN"/>
    <s v="NaN"/>
    <s v="NaN"/>
    <s v="NaN"/>
    <n v="0"/>
    <n v="-1.0999999999999999E-2"/>
    <s v="NaN"/>
    <s v="NaN"/>
    <s v="NaN"/>
    <s v="NaN"/>
    <s v="Start-up"/>
    <s v="NaN"/>
    <s v="NaN"/>
    <s v="NaN"/>
    <s v="NaN"/>
    <s v="NaN"/>
    <d v="1899-12-30T00:41:55"/>
    <s v="RHD"/>
  </r>
  <r>
    <x v="697"/>
    <x v="0"/>
    <n v="7267"/>
    <x v="1982"/>
    <x v="991"/>
    <n v="8951"/>
    <n v="8893"/>
    <n v="4234"/>
    <n v="4659"/>
    <n v="1997"/>
    <n v="6896"/>
    <n v="5338"/>
    <n v="1558"/>
    <n v="0.66900000000000004"/>
    <n v="0.77700000000000002"/>
    <n v="0.28799999999999998"/>
    <n v="0.86899999999999999"/>
    <n v="1.1579999999999999"/>
    <n v="1.1479999999999999"/>
    <n v="0.75"/>
    <n v="0.46300000000000002"/>
    <n v="0.80100000000000005"/>
    <n v="1792.865"/>
    <s v="Scale-up"/>
    <n v="1.151"/>
    <n v="0.97599999999999998"/>
    <n v="0.95499999999999996"/>
    <n v="0.94899999999999995"/>
    <n v="0.96099999999999997"/>
    <d v="1899-12-30T00:42:06"/>
    <s v="RHD"/>
  </r>
  <r>
    <x v="697"/>
    <x v="1"/>
    <n v="82"/>
    <x v="1983"/>
    <x v="991"/>
    <s v=" "/>
    <s v=" "/>
    <n v="2"/>
    <n v="6"/>
    <n v="1"/>
    <s v="N/A"/>
    <n v="2"/>
    <n v="4"/>
    <n v="0.5"/>
    <n v="5.2999999999999999E-2"/>
    <s v="NaN"/>
    <n v="1.7999999999999999E-2"/>
    <n v="0.55300000000000005"/>
    <n v="6.5000000000000002E-2"/>
    <s v="NaN"/>
    <s v="NaN"/>
    <s v="NaN"/>
    <s v="NaN"/>
    <s v="Scale-up"/>
    <n v="55.555999999999997"/>
    <n v="1"/>
    <n v="0.76700000000000002"/>
    <s v="NaN"/>
    <n v="1"/>
    <d v="1899-12-30T00:42:06"/>
    <s v="RHD"/>
  </r>
  <r>
    <x v="682"/>
    <x v="0"/>
    <n v="6897"/>
    <x v="1984"/>
    <x v="992"/>
    <n v="3692"/>
    <n v="3692"/>
    <n v="1943"/>
    <n v="1749"/>
    <n v="664"/>
    <n v="3028"/>
    <n v="2741"/>
    <n v="287"/>
    <n v="0.309"/>
    <n v="0.314"/>
    <n v="0.128"/>
    <n v="0.46"/>
    <n v="0.495"/>
    <n v="0.49399999999999999"/>
    <n v="0.92900000000000005"/>
    <n v="0.496"/>
    <n v="0.79500000000000004"/>
    <n v="623.91300000000001"/>
    <s v="Scale-up"/>
    <n v="2.1739999999999999"/>
    <n v="0.96199999999999997"/>
    <n v="0.95199999999999996"/>
    <n v="0.91800000000000004"/>
    <n v="0.96199999999999997"/>
    <d v="1899-12-30T00:42:16"/>
    <s v="RHD"/>
  </r>
  <r>
    <x v="682"/>
    <x v="1"/>
    <n v="94"/>
    <x v="1985"/>
    <x v="992"/>
    <s v=" "/>
    <s v=" "/>
    <n v="16"/>
    <n v="17"/>
    <n v="6"/>
    <s v="N/A"/>
    <n v="28"/>
    <n v="0"/>
    <n v="0.16700000000000001"/>
    <n v="0.20399999999999999"/>
    <n v="5.8999999999999997E-2"/>
    <n v="0.373"/>
    <n v="0.312"/>
    <n v="0.29799999999999999"/>
    <n v="1.196"/>
    <n v="0.45"/>
    <n v="0.84099999999999997"/>
    <n v="769.43700000000001"/>
    <s v="Catch-up"/>
    <n v="2.681"/>
    <n v="0.96199999999999997"/>
    <n v="0.95199999999999996"/>
    <n v="0.753"/>
    <n v="0.88500000000000001"/>
    <d v="1899-12-30T00:42:22"/>
    <s v="RHD"/>
  </r>
  <r>
    <x v="690"/>
    <x v="0"/>
    <n v="6340"/>
    <x v="1986"/>
    <x v="993"/>
    <n v="212"/>
    <n v="212"/>
    <n v="126"/>
    <n v="86"/>
    <n v="18"/>
    <n v="194"/>
    <n v="176"/>
    <n v="18"/>
    <n v="1.7000000000000001E-2"/>
    <n v="1.7999999999999999E-2"/>
    <n v="4.0000000000000001E-3"/>
    <n v="2.5000000000000001E-2"/>
    <n v="3.1E-2"/>
    <n v="2.9000000000000001E-2"/>
    <n v="0.80600000000000005"/>
    <n v="0.48599999999999999"/>
    <n v="0.88600000000000001"/>
    <n v="720"/>
    <s v="Scale-up"/>
    <n v="40"/>
    <n v="0.54200000000000004"/>
    <n v="0.68600000000000005"/>
    <n v="0.877"/>
    <n v="0.55800000000000005"/>
    <d v="1899-12-30T00:42:31"/>
    <s v="RHD"/>
  </r>
  <r>
    <x v="690"/>
    <x v="1"/>
    <n v="63"/>
    <x v="1987"/>
    <x v="993"/>
    <s v=" "/>
    <s v=" "/>
    <n v="2"/>
    <n v="1"/>
    <n v="1"/>
    <s v="N/A"/>
    <n v="4"/>
    <n v="-2"/>
    <n v="0.03"/>
    <s v="NaN"/>
    <s v="NaN"/>
    <n v="5.1999999999999998E-2"/>
    <n v="0"/>
    <n v="3.5999999999999997E-2"/>
    <s v="NaN"/>
    <s v="NaN"/>
    <s v="NaN"/>
    <s v="NaN"/>
    <s v="Scale-up"/>
    <n v="19.231000000000002"/>
    <n v="1"/>
    <s v="NaN"/>
    <s v="NaN"/>
    <n v="0.96599999999999997"/>
    <d v="1899-12-30T00:42:31"/>
    <s v="RHD"/>
  </r>
  <r>
    <x v="671"/>
    <x v="0"/>
    <n v="7338"/>
    <x v="1988"/>
    <x v="994"/>
    <n v="3654"/>
    <n v="3654"/>
    <n v="2003"/>
    <n v="1651"/>
    <n v="934"/>
    <n v="2720"/>
    <n v="2680"/>
    <n v="40"/>
    <n v="0.28499999999999998"/>
    <n v="0.30099999999999999"/>
    <n v="0.155"/>
    <n v="0.40200000000000002"/>
    <n v="0.43099999999999999"/>
    <n v="0.39700000000000002"/>
    <n v="0.93300000000000005"/>
    <n v="0.48599999999999999"/>
    <n v="0.73499999999999999"/>
    <n v="99.501999999999995"/>
    <s v="Scale-up"/>
    <n v="2.488"/>
    <n v="0.871"/>
    <n v="0.78700000000000003"/>
    <n v="0.80500000000000005"/>
    <n v="0.85199999999999998"/>
    <d v="1899-12-30T00:42:41"/>
    <s v="RHD"/>
  </r>
  <r>
    <x v="671"/>
    <x v="1"/>
    <n v="94"/>
    <x v="1989"/>
    <x v="994"/>
    <s v=" "/>
    <s v=" "/>
    <n v="1"/>
    <n v="2"/>
    <n v="2"/>
    <s v="N/A"/>
    <n v="6"/>
    <n v="-5"/>
    <s v="NaN"/>
    <n v="1.7000000000000001E-2"/>
    <n v="1"/>
    <n v="3.6999999999999998E-2"/>
    <n v="-0.98299999999999998"/>
    <n v="1.9E-2"/>
    <s v="NaN"/>
    <s v="NaN"/>
    <s v="NaN"/>
    <s v="NaN"/>
    <s v="Scale-up"/>
    <n v="27.027000000000001"/>
    <s v="NaN"/>
    <n v="1"/>
    <n v="1"/>
    <n v="0.85099999999999998"/>
    <d v="1899-12-30T00:42:41"/>
    <s v="RHD"/>
  </r>
  <r>
    <x v="683"/>
    <x v="0"/>
    <n v="4061"/>
    <x v="1990"/>
    <x v="995"/>
    <n v="785"/>
    <n v="785"/>
    <n v="461"/>
    <n v="324"/>
    <n v="105"/>
    <n v="680"/>
    <n v="609"/>
    <n v="71"/>
    <n v="0.16900000000000001"/>
    <n v="0.24"/>
    <n v="4.9000000000000002E-2"/>
    <n v="0.25800000000000001"/>
    <n v="0.36"/>
    <n v="0.307"/>
    <n v="0.71699999999999997"/>
    <n v="0.41299999999999998"/>
    <n v="0.88"/>
    <n v="275.19400000000002"/>
    <s v="Scale-up"/>
    <n v="3.8759999999999999"/>
    <n v="0.54300000000000004"/>
    <n v="0.70099999999999996"/>
    <n v="0.63200000000000001"/>
    <n v="0.58399999999999996"/>
    <d v="1899-12-30T00:42:49"/>
    <s v="RHD"/>
  </r>
  <r>
    <x v="683"/>
    <x v="1"/>
    <n v="64"/>
    <x v="1991"/>
    <x v="995"/>
    <s v=" "/>
    <s v=" "/>
    <n v="1"/>
    <n v="1"/>
    <n v="1"/>
    <s v="N/A"/>
    <n v="1"/>
    <n v="0"/>
    <s v="NaN"/>
    <s v="NaN"/>
    <s v="NaN"/>
    <s v="NaN"/>
    <n v="0"/>
    <n v="1.6E-2"/>
    <s v="NaN"/>
    <s v="NaN"/>
    <s v="NaN"/>
    <s v="NaN"/>
    <s v="Scale-up"/>
    <s v="NaN"/>
    <s v="NaN"/>
    <s v="NaN"/>
    <s v="NaN"/>
    <s v="NaN"/>
    <d v="1899-12-30T00:42:49"/>
    <s v="RHD"/>
  </r>
  <r>
    <x v="954"/>
    <x v="0"/>
    <n v="3201"/>
    <x v="1992"/>
    <x v="996"/>
    <n v="2293"/>
    <n v="2272"/>
    <n v="625"/>
    <n v="1647"/>
    <n v="451"/>
    <n v="1821"/>
    <n v="1676"/>
    <n v="145"/>
    <n v="0.17"/>
    <n v="0.42699999999999999"/>
    <n v="0.14699999999999999"/>
    <n v="0.442"/>
    <n v="0.45"/>
    <n v="0.41599999999999998"/>
    <n v="0.98199999999999998"/>
    <n v="0.28499999999999998"/>
    <n v="0.754"/>
    <n v="328.05399999999997"/>
    <s v="Scale-up"/>
    <n v="2.262"/>
    <n v="0.95399999999999996"/>
    <n v="0.77800000000000002"/>
    <n v="0.81499999999999995"/>
    <n v="0.88200000000000001"/>
    <d v="1899-12-30T00:42:59"/>
    <s v="RHD"/>
  </r>
  <r>
    <x v="954"/>
    <x v="1"/>
    <n v="97"/>
    <x v="1993"/>
    <x v="996"/>
    <s v=" "/>
    <s v=" "/>
    <n v="32"/>
    <n v="57"/>
    <n v="5"/>
    <s v="N/A"/>
    <n v="77"/>
    <n v="6"/>
    <n v="0.36199999999999999"/>
    <n v="0.51300000000000001"/>
    <n v="6.5000000000000002E-2"/>
    <n v="0.82099999999999995"/>
    <n v="0.81"/>
    <n v="0.80200000000000005"/>
    <n v="1.014"/>
    <n v="0.41399999999999998"/>
    <n v="0.92600000000000005"/>
    <n v="176.614"/>
    <s v="Catch-up"/>
    <n v="1.218"/>
    <n v="0.91300000000000003"/>
    <n v="0.97099999999999997"/>
    <n v="0.97"/>
    <n v="0.96099999999999997"/>
    <d v="1899-12-30T00:43:03"/>
    <s v="RHD"/>
  </r>
  <r>
    <x v="675"/>
    <x v="0"/>
    <n v="7262"/>
    <x v="1994"/>
    <x v="997"/>
    <n v="2694"/>
    <n v="2694"/>
    <n v="1437"/>
    <n v="1257"/>
    <n v="498"/>
    <n v="2196"/>
    <n v="2134"/>
    <n v="62"/>
    <n v="0.19400000000000001"/>
    <n v="0.185"/>
    <n v="7.8E-2"/>
    <n v="0.3"/>
    <n v="0.30099999999999999"/>
    <n v="0.30099999999999999"/>
    <n v="0.997"/>
    <n v="0.51200000000000001"/>
    <n v="0.79400000000000004"/>
    <n v="206.667"/>
    <s v="Scale-up"/>
    <n v="3.3330000000000002"/>
    <n v="0.97099999999999997"/>
    <n v="0.95899999999999996"/>
    <n v="0.98699999999999999"/>
    <n v="0.96499999999999997"/>
    <d v="1899-12-30T00:43:13"/>
    <s v="RHD"/>
  </r>
  <r>
    <x v="675"/>
    <x v="1"/>
    <n v="98"/>
    <x v="1995"/>
    <x v="997"/>
    <s v=" "/>
    <s v=" "/>
    <n v="20"/>
    <n v="16"/>
    <n v="5"/>
    <s v="N/A"/>
    <n v="25"/>
    <n v="7"/>
    <n v="0.17100000000000001"/>
    <n v="0.13300000000000001"/>
    <n v="4.3999999999999997E-2"/>
    <n v="0.27600000000000002"/>
    <s v="0.26000000000000006"/>
    <n v="0.26400000000000001"/>
    <n v="1.0620000000000001"/>
    <n v="0.56200000000000006"/>
    <n v="0.85499999999999998"/>
    <n v="224.63800000000001"/>
    <s v="Catch-up"/>
    <n v="3.6230000000000002"/>
    <n v="0.94699999999999995"/>
    <n v="0.95499999999999996"/>
    <n v="0.94799999999999995"/>
    <n v="0.95399999999999996"/>
    <d v="1899-12-30T00:43:18"/>
    <s v="RHD"/>
  </r>
  <r>
    <x v="955"/>
    <x v="0"/>
    <n v="1392"/>
    <x v="1996"/>
    <x v="998"/>
    <n v="158"/>
    <n v="140"/>
    <n v="114"/>
    <n v="26"/>
    <n v="24"/>
    <n v="116"/>
    <n v="89"/>
    <n v="27"/>
    <n v="7.5999999999999998E-2"/>
    <n v="2.3E-2"/>
    <n v="2.1999999999999999E-2"/>
    <n v="6.5000000000000002E-2"/>
    <n v="7.6999999999999999E-2"/>
    <n v="7.2999999999999995E-2"/>
    <n v="0.84399999999999997"/>
    <n v="0.76800000000000002"/>
    <n v="0.77800000000000002"/>
    <n v="415.38499999999999"/>
    <s v="Scale-up"/>
    <n v="15.385"/>
    <n v="0.98399999999999999"/>
    <n v="0.91200000000000003"/>
    <n v="0.95099999999999996"/>
    <n v="0.98299999999999998"/>
    <d v="1899-12-30T00:43:26"/>
    <s v="RHD"/>
  </r>
  <r>
    <x v="955"/>
    <x v="1"/>
    <n v="90"/>
    <x v="1997"/>
    <x v="998"/>
    <s v=" "/>
    <s v=" "/>
    <n v="3"/>
    <n v="8"/>
    <n v="1"/>
    <s v="N/A"/>
    <n v="11"/>
    <n v="0"/>
    <n v="2.1999999999999999E-2"/>
    <n v="0.11700000000000001"/>
    <s v="NaN"/>
    <n v="9.9000000000000005E-2"/>
    <n v="0.13900000000000001"/>
    <n v="0.111"/>
    <s v="NaN"/>
    <s v="NaN"/>
    <s v="NaN"/>
    <s v="NaN"/>
    <s v="Scale-up"/>
    <n v="10.101000000000001"/>
    <n v="0.92300000000000004"/>
    <n v="0.90800000000000003"/>
    <s v="NaN"/>
    <n v="0.88500000000000001"/>
    <d v="1899-12-30T00:43:26"/>
    <s v="RHD"/>
  </r>
  <r>
    <x v="956"/>
    <x v="0"/>
    <n v="3878"/>
    <x v="1998"/>
    <x v="999"/>
    <n v="1110"/>
    <n v="1095"/>
    <n v="259"/>
    <n v="836"/>
    <n v="241"/>
    <n v="854"/>
    <n v="801"/>
    <n v="53"/>
    <n v="6.9000000000000006E-2"/>
    <n v="0.24299999999999999"/>
    <n v="7.0000000000000007E-2"/>
    <n v="0.20300000000000001"/>
    <n v="0.24199999999999999"/>
    <n v="0.20699999999999999"/>
    <n v="0.83899999999999997"/>
    <n v="0.221"/>
    <n v="0.77600000000000002"/>
    <n v="261.084"/>
    <s v="Scale-up"/>
    <n v="4.9260000000000002"/>
    <n v="0.82"/>
    <n v="0.89400000000000002"/>
    <n v="0.95399999999999996"/>
    <n v="0.95699999999999996"/>
    <d v="1899-12-30T00:43:35"/>
    <s v="RHD"/>
  </r>
  <r>
    <x v="956"/>
    <x v="1"/>
    <n v="97"/>
    <x v="1999"/>
    <x v="999"/>
    <s v=" "/>
    <s v=" "/>
    <n v="17"/>
    <n v="8"/>
    <n v="9"/>
    <s v="N/A"/>
    <n v="21"/>
    <n v="-6"/>
    <n v="0.31900000000000001"/>
    <n v="6.6000000000000003E-2"/>
    <n v="0.20599999999999999"/>
    <n v="0.20399999999999999"/>
    <s v="0.17900000000000002"/>
    <n v="0.20599999999999999"/>
    <n v="1.1399999999999999"/>
    <n v="0.82899999999999996"/>
    <n v="0.46500000000000002"/>
    <n v="259.80399999999997"/>
    <s v="Catch-up"/>
    <n v="4.9020000000000001"/>
    <n v="0.92400000000000004"/>
    <n v="0.93700000000000006"/>
    <n v="0.61499999999999999"/>
    <n v="0.93100000000000005"/>
    <d v="1899-12-30T00:43:39"/>
    <s v="RHD"/>
  </r>
  <r>
    <x v="957"/>
    <x v="0"/>
    <n v="1482"/>
    <x v="2000"/>
    <x v="1000"/>
    <n v="812"/>
    <n v="730"/>
    <n v="542"/>
    <n v="188"/>
    <n v="91"/>
    <n v="639"/>
    <n v="431"/>
    <n v="208"/>
    <n v="0.88600000000000001"/>
    <n v="0.13700000000000001"/>
    <n v="0.108"/>
    <n v="0.63300000000000001"/>
    <n v="0.91500000000000004"/>
    <n v="0.66900000000000004"/>
    <n v="0.69199999999999995"/>
    <n v="0.86599999999999999"/>
    <n v="0.89400000000000002"/>
    <n v="328.59399999999999"/>
    <s v="Scale-up"/>
    <n v="1.58"/>
    <n v="0.747"/>
    <n v="0.78900000000000003"/>
    <n v="0.745"/>
    <n v="0.82599999999999996"/>
    <d v="1899-12-30T00:43:48"/>
    <s v="RHD"/>
  </r>
  <r>
    <x v="957"/>
    <x v="1"/>
    <n v="100"/>
    <x v="2001"/>
    <x v="1000"/>
    <s v=" "/>
    <s v=" "/>
    <n v="108"/>
    <n v="36"/>
    <n v="23"/>
    <s v="N/A"/>
    <n v="94"/>
    <n v="28"/>
    <n v="1.3979999999999999"/>
    <n v="0.35299999999999998"/>
    <n v="0.214"/>
    <n v="0.88400000000000001"/>
    <n v="1.5369999999999999"/>
    <n v="1.502"/>
    <n v="0.57499999999999996"/>
    <n v="0.79800000000000004"/>
    <n v="0.878"/>
    <n v="235.29400000000001"/>
    <s v="Scale-up"/>
    <n v="1.131"/>
    <n v="0.90200000000000002"/>
    <n v="0.96299999999999997"/>
    <n v="0.95"/>
    <n v="0.98199999999999998"/>
    <d v="1899-12-30T00:43:53"/>
    <s v="RHD"/>
  </r>
  <r>
    <x v="958"/>
    <x v="0"/>
    <n v="1296"/>
    <x v="2002"/>
    <x v="1001"/>
    <n v="157"/>
    <n v="136"/>
    <n v="135"/>
    <n v="1"/>
    <n v="10"/>
    <n v="126"/>
    <n v="12"/>
    <n v="114"/>
    <n v="0.122"/>
    <n v="0"/>
    <n v="0.55400000000000005"/>
    <n v="0.39900000000000002"/>
    <n v="-0.432"/>
    <n v="0.115"/>
    <n v="-0.92400000000000004"/>
    <n v="1"/>
    <n v="-3.5409999999999999"/>
    <n v="285.714"/>
    <s v="Scale-up"/>
    <n v="2.5059999999999998"/>
    <n v="0.73899999999999999"/>
    <n v="0"/>
    <n v="0.745"/>
    <n v="0.54300000000000004"/>
    <d v="1899-12-30T00:44:01"/>
    <s v="RHD"/>
  </r>
  <r>
    <x v="958"/>
    <x v="1"/>
    <n v="94"/>
    <x v="2003"/>
    <x v="1001"/>
    <s v=" "/>
    <s v=" "/>
    <n v="81"/>
    <n v="1"/>
    <n v="10"/>
    <s v="N/A"/>
    <n v="12"/>
    <n v="59"/>
    <n v="0.78300000000000003"/>
    <s v="NaN"/>
    <n v="0.51800000000000002"/>
    <n v="0.378"/>
    <n v="0.26500000000000001"/>
    <n v="0.65100000000000002"/>
    <s v="NaN"/>
    <s v="NaN"/>
    <s v="NaN"/>
    <s v="NaN"/>
    <s v="Scale-up"/>
    <n v="2.6459999999999999"/>
    <n v="0.75"/>
    <s v="NaN"/>
    <n v="0.76600000000000001"/>
    <n v="0.54900000000000004"/>
    <d v="1899-12-30T00:44:01"/>
    <s v="RHD"/>
  </r>
  <r>
    <x v="959"/>
    <x v="0"/>
    <n v="1837"/>
    <x v="2004"/>
    <x v="1002"/>
    <n v="579"/>
    <n v="572"/>
    <n v="404"/>
    <n v="168"/>
    <n v="65"/>
    <n v="507"/>
    <n v="505"/>
    <n v="2"/>
    <n v="0.22700000000000001"/>
    <n v="9.6000000000000002E-2"/>
    <n v="0.04"/>
    <n v="0.27600000000000002"/>
    <n v="0.28299999999999997"/>
    <n v="0.27900000000000003"/>
    <n v="0.97499999999999998"/>
    <n v="0.70299999999999996"/>
    <n v="0.876"/>
    <n v="7.2460000000000004"/>
    <s v="Start-up"/>
    <n v="3.6230000000000002"/>
    <n v="0.94199999999999995"/>
    <n v="0.7"/>
    <n v="0.95599999999999996"/>
    <n v="0.89800000000000002"/>
    <d v="1899-12-30T00:44:09"/>
    <s v="RHD"/>
  </r>
  <r>
    <x v="959"/>
    <x v="1"/>
    <n v="99"/>
    <x v="2005"/>
    <x v="1002"/>
    <s v=" "/>
    <s v=" "/>
    <n v="7"/>
    <n v="4"/>
    <n v="3"/>
    <s v="N/A"/>
    <n v="11"/>
    <n v="-4"/>
    <n v="8.6999999999999994E-2"/>
    <n v="6.9000000000000006E-2"/>
    <n v="6.7000000000000004E-2"/>
    <n v="0.129"/>
    <n v="8.8999999999999996E-2"/>
    <n v="9.4E-2"/>
    <n v="1.4490000000000001"/>
    <n v="0.55800000000000005"/>
    <n v="0.57099999999999995"/>
    <n v="15.504"/>
    <s v="Plan-up"/>
    <n v="7.7519999999999998"/>
    <n v="0.79700000000000004"/>
    <n v="0.97"/>
    <n v="0.999"/>
    <n v="0.92"/>
    <d v="1899-12-30T00:44:14"/>
    <s v="RHD"/>
  </r>
  <r>
    <x v="960"/>
    <x v="0"/>
    <n v="2914"/>
    <x v="2006"/>
    <x v="1003"/>
    <n v="8551"/>
    <n v="8103"/>
    <n v="5782"/>
    <n v="2321"/>
    <n v="1230"/>
    <n v="6873"/>
    <n v="5725"/>
    <n v="1148"/>
    <n v="3.49"/>
    <n v="1.4850000000000001"/>
    <n v="0.70199999999999996"/>
    <n v="3.4830000000000001"/>
    <n v="4.2729999999999997"/>
    <n v="4.2160000000000002"/>
    <n v="0.81499999999999995"/>
    <n v="0.70199999999999996"/>
    <n v="0.85899999999999999"/>
    <n v="329.601"/>
    <s v="Scale-up"/>
    <n v="0.28699999999999998"/>
    <n v="0.95799999999999996"/>
    <n v="0.95799999999999996"/>
    <n v="0.99299999999999999"/>
    <n v="0.96199999999999997"/>
    <d v="1899-12-30T00:44:25"/>
    <s v="RHD"/>
  </r>
  <r>
    <x v="960"/>
    <x v="1"/>
    <n v="99"/>
    <x v="2007"/>
    <x v="1003"/>
    <s v=" "/>
    <s v=" "/>
    <n v="1"/>
    <n v="1"/>
    <n v="1"/>
    <s v="N/A"/>
    <n v="4"/>
    <n v="-4"/>
    <s v="NaN"/>
    <s v="NaN"/>
    <s v="NaN"/>
    <n v="2.5000000000000001E-2"/>
    <n v="0"/>
    <s v="NaN"/>
    <s v="NaN"/>
    <s v="NaN"/>
    <s v="NaN"/>
    <s v="NaN"/>
    <s v="Scale-up"/>
    <n v="40"/>
    <s v="NaN"/>
    <s v="NaN"/>
    <s v="NaN"/>
    <n v="0.85899999999999999"/>
    <d v="1899-12-30T00:44:25"/>
    <s v="RHD"/>
  </r>
  <r>
    <x v="688"/>
    <x v="0"/>
    <n v="5699"/>
    <x v="2008"/>
    <x v="1004"/>
    <n v="326"/>
    <n v="326"/>
    <n v="184"/>
    <n v="142"/>
    <n v="38"/>
    <n v="288"/>
    <n v="251"/>
    <n v="38"/>
    <n v="3.6999999999999998E-2"/>
    <n v="2.5999999999999999E-2"/>
    <n v="7.0000000000000001E-3"/>
    <n v="4.5999999999999999E-2"/>
    <n v="5.6000000000000001E-2"/>
    <n v="5.5E-2"/>
    <n v="0.82099999999999995"/>
    <n v="0.58699999999999997"/>
    <n v="0.88900000000000001"/>
    <n v="826.08699999999999"/>
    <s v="Scale-up"/>
    <n v="21.739000000000001"/>
    <n v="0.97299999999999998"/>
    <n v="0.98499999999999999"/>
    <n v="0.95199999999999996"/>
    <n v="0.96599999999999997"/>
    <d v="1899-12-30T00:44:33"/>
    <s v="RHD"/>
  </r>
  <r>
    <x v="688"/>
    <x v="1"/>
    <n v="28"/>
    <x v="2009"/>
    <x v="1004"/>
    <s v=" "/>
    <s v=" "/>
    <n v="1"/>
    <n v="1"/>
    <n v="1"/>
    <s v="N/A"/>
    <n v="1"/>
    <n v="-1"/>
    <s v="NaN"/>
    <s v="NaN"/>
    <s v="NaN"/>
    <s v="NaN"/>
    <n v="0"/>
    <s v="NaN"/>
    <s v="NaN"/>
    <s v="NaN"/>
    <s v="NaN"/>
    <s v="NaN"/>
    <s v="Scale-up"/>
    <s v="NaN"/>
    <s v="NaN"/>
    <s v="NaN"/>
    <s v="NaN"/>
    <s v="NaN"/>
    <d v="1899-12-30T00:44:33"/>
    <s v="RHD"/>
  </r>
  <r>
    <x v="961"/>
    <x v="0"/>
    <n v="1475"/>
    <x v="2010"/>
    <x v="1005"/>
    <n v="2919"/>
    <n v="2776"/>
    <n v="1274"/>
    <n v="1502"/>
    <n v="609"/>
    <n v="2167"/>
    <n v="1986"/>
    <n v="181"/>
    <n v="0.91700000000000004"/>
    <n v="1.145"/>
    <n v="0.49399999999999999"/>
    <n v="1.5289999999999999"/>
    <n v="1.5680000000000001"/>
    <n v="1.5649999999999999"/>
    <n v="0.97499999999999998"/>
    <n v="0.44500000000000001"/>
    <n v="0.76"/>
    <n v="118.378"/>
    <s v="Scale-up"/>
    <n v="0.65400000000000003"/>
    <n v="0.997"/>
    <n v="0.997"/>
    <n v="0.99"/>
    <n v="0.999"/>
    <d v="1899-12-30T00:44:43"/>
    <s v="RHD"/>
  </r>
  <r>
    <x v="961"/>
    <x v="1"/>
    <n v="100"/>
    <x v="2011"/>
    <x v="1005"/>
    <s v=" "/>
    <s v=" "/>
    <n v="64"/>
    <n v="120"/>
    <n v="72"/>
    <s v="N/A"/>
    <n v="145"/>
    <n v="-34"/>
    <n v="0.58699999999999997"/>
    <n v="1.1140000000000001"/>
    <n v="0.72099999999999997"/>
    <n v="1.337"/>
    <s v="0.9800000000000001"/>
    <n v="1.042"/>
    <n v="1.3640000000000001"/>
    <n v="0.34499999999999997"/>
    <n v="0.57599999999999996"/>
    <n v="135.37799999999999"/>
    <s v="Catch-up"/>
    <n v="0.748"/>
    <n v="0.98499999999999999"/>
    <n v="0.98699999999999999"/>
    <n v="0.93300000000000005"/>
    <n v="0.97699999999999998"/>
    <d v="1899-12-30T00:44:48"/>
    <s v="RHD"/>
  </r>
  <r>
    <x v="962"/>
    <x v="0"/>
    <n v="2249"/>
    <x v="2012"/>
    <x v="1006"/>
    <n v="1929"/>
    <n v="1928"/>
    <n v="1153"/>
    <n v="775"/>
    <n v="349"/>
    <n v="1579"/>
    <n v="1489"/>
    <n v="90"/>
    <n v="1.0089999999999999"/>
    <n v="0.70499999999999996"/>
    <n v="0.224"/>
    <n v="1.3140000000000001"/>
    <n v="1.49"/>
    <n v="1.335"/>
    <n v="0.88200000000000001"/>
    <n v="0.58899999999999997"/>
    <n v="0.86899999999999999"/>
    <n v="68.492999999999995"/>
    <s v="Scale-up"/>
    <n v="0.76100000000000001"/>
    <n v="0.997"/>
    <n v="0.93799999999999994"/>
    <n v="0.97699999999999998"/>
    <n v="0.99299999999999999"/>
    <d v="1899-12-30T00:44:57"/>
    <s v="RHD"/>
  </r>
  <r>
    <x v="962"/>
    <x v="1"/>
    <n v="66"/>
    <x v="2013"/>
    <x v="1006"/>
    <s v=" "/>
    <s v=" "/>
    <n v="1"/>
    <n v="1"/>
    <n v="1"/>
    <s v="N/A"/>
    <n v="1"/>
    <n v="1"/>
    <s v="NaN"/>
    <s v="NaN"/>
    <s v="NaN"/>
    <s v="NaN"/>
    <n v="0"/>
    <n v="1.4999999999999999E-2"/>
    <s v="NaN"/>
    <s v="NaN"/>
    <s v="NaN"/>
    <s v="NaN"/>
    <s v="Scale-up"/>
    <s v="NaN"/>
    <s v="NaN"/>
    <s v="NaN"/>
    <s v="NaN"/>
    <s v="NaN"/>
    <d v="1899-12-30T00:44:57"/>
    <s v="RHD"/>
  </r>
  <r>
    <x v="963"/>
    <x v="0"/>
    <n v="1521"/>
    <x v="2014"/>
    <x v="1007"/>
    <n v="1267"/>
    <n v="1131"/>
    <n v="1113"/>
    <n v="18"/>
    <n v="285"/>
    <n v="846"/>
    <n v="534"/>
    <n v="312"/>
    <n v="0.95499999999999996"/>
    <n v="1.7999999999999999E-2"/>
    <n v="0.313"/>
    <n v="0.52800000000000002"/>
    <n v="0.66"/>
    <n v="0.72699999999999998"/>
    <n v="0.8"/>
    <n v="0.98199999999999998"/>
    <n v="0.67800000000000005"/>
    <n v="590.90899999999999"/>
    <s v="Scale-up"/>
    <n v="1.8939999999999999"/>
    <n v="0.95299999999999996"/>
    <n v="0.95199999999999996"/>
    <n v="0.90100000000000002"/>
    <n v="0.96099999999999997"/>
    <d v="1899-12-30T00:45:06"/>
    <s v="RHD"/>
  </r>
  <r>
    <x v="963"/>
    <x v="1"/>
    <n v="97"/>
    <x v="2015"/>
    <x v="1007"/>
    <s v=" "/>
    <s v=" "/>
    <n v="153"/>
    <n v="2"/>
    <n v="52"/>
    <s v="N/A"/>
    <n v="56"/>
    <n v="48"/>
    <n v="1.498"/>
    <n v="0.25"/>
    <n v="0.54600000000000004"/>
    <n v="0.46800000000000003"/>
    <n v="1.202"/>
    <n v="0.98299999999999998"/>
    <n v="0.38900000000000001"/>
    <n v="0.85699999999999998"/>
    <n v="0.68799999999999994"/>
    <n v="666.66700000000003"/>
    <s v="Scale-up"/>
    <n v="2.137"/>
    <n v="0.872"/>
    <n v="1"/>
    <n v="0.79800000000000004"/>
    <n v="0.97599999999999998"/>
    <d v="1899-12-30T00:45:11"/>
    <s v="RHD"/>
  </r>
  <r>
    <x v="964"/>
    <x v="0"/>
    <n v="307"/>
    <x v="2016"/>
    <x v="1008"/>
    <n v="68"/>
    <n v="62"/>
    <n v="60"/>
    <n v="2"/>
    <n v="2"/>
    <n v="60"/>
    <n v="23"/>
    <n v="37"/>
    <n v="0.19900000000000001"/>
    <n v="0.2"/>
    <n v="0"/>
    <n v="8.3000000000000004E-2"/>
    <n v="0.39900000000000002"/>
    <n v="0.18"/>
    <n v="0.20799999999999999"/>
    <n v="0.499"/>
    <n v="1"/>
    <n v="445.78300000000002"/>
    <s v="Scale-up"/>
    <n v="12.048"/>
    <n v="0.72399999999999998"/>
    <n v="1"/>
    <n v="0"/>
    <n v="0.91300000000000003"/>
    <d v="1899-12-30T00:45:19"/>
    <s v="RHD"/>
  </r>
  <r>
    <x v="964"/>
    <x v="1"/>
    <n v="99"/>
    <x v="2017"/>
    <x v="1008"/>
    <s v=" "/>
    <s v=" "/>
    <n v="8"/>
    <n v="2"/>
    <n v="1"/>
    <s v="N/A"/>
    <n v="6"/>
    <n v="3"/>
    <n v="5.8000000000000003E-2"/>
    <n v="0.2"/>
    <s v="NaN"/>
    <n v="8.5000000000000006E-2"/>
    <n v="0.25800000000000001"/>
    <n v="7.0000000000000007E-2"/>
    <s v="NaN"/>
    <s v="NaN"/>
    <s v="NaN"/>
    <s v="NaN"/>
    <s v="Scale-up"/>
    <n v="11.765000000000001"/>
    <n v="0.91800000000000004"/>
    <n v="1"/>
    <s v="NaN"/>
    <n v="0.86199999999999999"/>
    <d v="1899-12-30T00:45:19"/>
    <s v="RHD"/>
  </r>
  <r>
    <x v="965"/>
    <x v="0"/>
    <n v="2099"/>
    <x v="2018"/>
    <x v="1009"/>
    <n v="866"/>
    <n v="814"/>
    <n v="751"/>
    <n v="63"/>
    <n v="126"/>
    <n v="688"/>
    <n v="551"/>
    <n v="137"/>
    <n v="0.86"/>
    <n v="5.5E-2"/>
    <n v="0.17299999999999999"/>
    <n v="0.63400000000000001"/>
    <n v="0.74199999999999999"/>
    <n v="0.77"/>
    <n v="0.85399999999999998"/>
    <n v="0.94"/>
    <n v="0.81100000000000005"/>
    <n v="216.08799999999999"/>
    <s v="Scale-up"/>
    <n v="1.577"/>
    <n v="0.85399999999999998"/>
    <n v="0.67900000000000005"/>
    <n v="0.89900000000000002"/>
    <n v="0.878"/>
    <d v="1899-12-30T00:45:28"/>
    <s v="RHD"/>
  </r>
  <r>
    <x v="965"/>
    <x v="1"/>
    <n v="99"/>
    <x v="2019"/>
    <x v="1009"/>
    <s v=" "/>
    <s v=" "/>
    <n v="23"/>
    <n v="1"/>
    <n v="4"/>
    <s v="N/A"/>
    <n v="22"/>
    <n v="-4"/>
    <n v="0.2"/>
    <s v="NaN"/>
    <n v="0.04"/>
    <n v="0.18099999999999999"/>
    <n v="0.16"/>
    <n v="0.159"/>
    <s v="NaN"/>
    <s v="NaN"/>
    <s v="NaN"/>
    <s v="NaN"/>
    <s v="Scale-up"/>
    <n v="5.5250000000000004"/>
    <n v="0.877"/>
    <s v="NaN"/>
    <n v="0.61599999999999999"/>
    <n v="0.874"/>
    <d v="1899-12-30T00:45:28"/>
    <s v="RHD"/>
  </r>
  <r>
    <x v="966"/>
    <x v="0"/>
    <n v="736"/>
    <x v="2020"/>
    <x v="1010"/>
    <n v="749"/>
    <n v="711"/>
    <n v="605"/>
    <n v="106"/>
    <n v="229"/>
    <n v="482"/>
    <n v="480"/>
    <n v="2"/>
    <n v="1.68"/>
    <n v="0.33100000000000002"/>
    <n v="0.56699999999999995"/>
    <n v="1.351"/>
    <n v="1.444"/>
    <n v="1.532"/>
    <n v="0.93600000000000005"/>
    <n v="0.83499999999999996"/>
    <n v="0.71799999999999997"/>
    <n v="1.48"/>
    <s v="Start-up"/>
    <n v="0.74"/>
    <n v="0.97099999999999997"/>
    <n v="0.96499999999999997"/>
    <n v="0.52500000000000002"/>
    <n v="0.96"/>
    <d v="1899-12-30T00:45:36"/>
    <s v="RHD"/>
  </r>
  <r>
    <x v="966"/>
    <x v="1"/>
    <n v="89"/>
    <x v="2021"/>
    <x v="1010"/>
    <s v=" "/>
    <s v=" "/>
    <n v="1"/>
    <n v="1"/>
    <n v="1"/>
    <s v="N/A"/>
    <n v="1"/>
    <n v="-1"/>
    <s v="NaN"/>
    <s v="NaN"/>
    <s v="NaN"/>
    <s v="NaN"/>
    <n v="0"/>
    <s v="NaN"/>
    <s v="NaN"/>
    <s v="NaN"/>
    <s v="NaN"/>
    <s v="NaN"/>
    <s v="Start-up"/>
    <s v="NaN"/>
    <s v="NaN"/>
    <s v="NaN"/>
    <s v="NaN"/>
    <s v="NaN"/>
    <d v="1899-12-30T00:45:36"/>
    <s v="RHD"/>
  </r>
  <r>
    <x v="967"/>
    <x v="0"/>
    <n v="1034"/>
    <x v="2022"/>
    <x v="1011"/>
    <n v="99"/>
    <n v="94"/>
    <n v="85"/>
    <n v="9"/>
    <n v="31"/>
    <n v="63"/>
    <n v="60"/>
    <n v="3"/>
    <n v="0.13500000000000001"/>
    <n v="2.5000000000000001E-2"/>
    <n v="4.1000000000000002E-2"/>
    <n v="9.7000000000000003E-2"/>
    <n v="0.11899999999999999"/>
    <n v="9.0999999999999998E-2"/>
    <n v="0.81499999999999995"/>
    <n v="0.84399999999999997"/>
    <n v="0.74399999999999999"/>
    <n v="30.928000000000001"/>
    <s v="Scale-up"/>
    <n v="10.308999999999999"/>
    <n v="0.76700000000000002"/>
    <n v="0.80500000000000005"/>
    <n v="0.76300000000000001"/>
    <n v="0.85199999999999998"/>
    <d v="1899-12-30T00:45:44"/>
    <s v="RHD"/>
  </r>
  <r>
    <x v="967"/>
    <x v="1"/>
    <n v="0"/>
    <x v="2023"/>
    <x v="1011"/>
    <s v=" "/>
    <s v=" "/>
    <n v="1"/>
    <n v="1"/>
    <n v="1"/>
    <s v="N/A"/>
    <n v="1"/>
    <n v="0"/>
    <s v="NaN"/>
    <s v="NaN"/>
    <s v="NaN"/>
    <s v="NaN"/>
    <n v="0"/>
    <s v="NaN"/>
    <s v="NaN"/>
    <s v="NaN"/>
    <s v="NaN"/>
    <s v="NaN"/>
    <s v="Scale-up"/>
    <s v="NaN"/>
    <s v="NaN"/>
    <s v="NaN"/>
    <s v="NaN"/>
    <s v="NaN"/>
    <d v="1899-12-30T00:45:44"/>
    <s v="RHD"/>
  </r>
  <r>
    <x v="968"/>
    <x v="0"/>
    <n v="1275"/>
    <x v="2024"/>
    <x v="1012"/>
    <n v="2015"/>
    <n v="1832"/>
    <n v="1620"/>
    <n v="212"/>
    <n v="344"/>
    <n v="1488"/>
    <n v="1172"/>
    <n v="316"/>
    <n v="3.617"/>
    <n v="0.56299999999999994"/>
    <n v="0.67200000000000004"/>
    <n v="2.7490000000000001"/>
    <n v="3.508"/>
    <n v="3.2930000000000001"/>
    <n v="0.78400000000000003"/>
    <n v="0.86499999999999999"/>
    <n v="0.83899999999999997"/>
    <n v="114.95099999999999"/>
    <s v="Scale-up"/>
    <n v="0.36399999999999999"/>
    <n v="0.94799999999999995"/>
    <n v="0.93500000000000005"/>
    <n v="0.90300000000000002"/>
    <n v="0.93"/>
    <d v="1899-12-30T00:45:54"/>
    <s v="RHD"/>
  </r>
  <r>
    <x v="968"/>
    <x v="1"/>
    <n v="0"/>
    <x v="2025"/>
    <x v="1012"/>
    <s v=" "/>
    <s v=" "/>
    <n v="1"/>
    <n v="1"/>
    <n v="1"/>
    <s v="N/A"/>
    <n v="1"/>
    <n v="0"/>
    <s v="NaN"/>
    <s v="NaN"/>
    <s v="NaN"/>
    <s v="NaN"/>
    <n v="0"/>
    <s v="NaN"/>
    <s v="NaN"/>
    <s v="NaN"/>
    <s v="NaN"/>
    <s v="NaN"/>
    <s v="Scale-up"/>
    <s v="NaN"/>
    <s v="NaN"/>
    <s v="NaN"/>
    <s v="NaN"/>
    <s v="NaN"/>
    <d v="1899-12-30T00:45:54"/>
    <s v="RHD"/>
  </r>
  <r>
    <x v="969"/>
    <x v="0"/>
    <n v="671"/>
    <x v="2026"/>
    <x v="1013"/>
    <n v="297"/>
    <n v="275"/>
    <n v="220"/>
    <n v="55"/>
    <n v="23"/>
    <n v="252"/>
    <n v="153"/>
    <n v="99"/>
    <n v="0.50600000000000001"/>
    <n v="0.123"/>
    <n v="4.4999999999999998E-2"/>
    <n v="0.35599999999999998"/>
    <n v="0.58399999999999996"/>
    <n v="0.58699999999999997"/>
    <n v="0.61"/>
    <n v="0.80400000000000005"/>
    <n v="0.92800000000000005"/>
    <n v="278.08999999999997"/>
    <s v="Scale-up"/>
    <n v="2.8090000000000002"/>
    <n v="0.98199999999999998"/>
    <n v="0.95799999999999996"/>
    <n v="0.98399999999999999"/>
    <n v="0.93300000000000005"/>
    <d v="1899-12-30T00:46:02"/>
    <s v="RHD"/>
  </r>
  <r>
    <x v="969"/>
    <x v="1"/>
    <n v="0"/>
    <x v="2027"/>
    <x v="1013"/>
    <s v=" "/>
    <s v=" "/>
    <n v="1"/>
    <n v="1"/>
    <n v="1"/>
    <s v="N/A"/>
    <n v="1"/>
    <n v="0"/>
    <s v="NaN"/>
    <s v="NaN"/>
    <s v="NaN"/>
    <s v="NaN"/>
    <n v="0"/>
    <s v="NaN"/>
    <s v="NaN"/>
    <s v="NaN"/>
    <s v="NaN"/>
    <s v="NaN"/>
    <s v="Scale-up"/>
    <s v="NaN"/>
    <s v="NaN"/>
    <s v="NaN"/>
    <s v="NaN"/>
    <s v="NaN"/>
    <d v="1899-12-30T00:46:02"/>
    <s v="RHD"/>
  </r>
  <r>
    <x v="970"/>
    <x v="0"/>
    <n v="1762"/>
    <x v="2028"/>
    <x v="1014"/>
    <n v="600"/>
    <n v="553"/>
    <n v="481"/>
    <n v="72"/>
    <n v="15"/>
    <n v="538"/>
    <n v="352"/>
    <n v="186"/>
    <n v="0.33100000000000002"/>
    <n v="4.7E-2"/>
    <n v="0.08"/>
    <n v="0.25700000000000001"/>
    <n v="0.29799999999999999"/>
    <n v="0.35499999999999998"/>
    <n v="0.86199999999999999"/>
    <n v="0.876"/>
    <n v="0.78800000000000003"/>
    <n v="723.73500000000001"/>
    <s v="Scale-up"/>
    <n v="3.891"/>
    <n v="0.92500000000000004"/>
    <n v="0.93600000000000005"/>
    <n v="0.81699999999999995"/>
    <n v="0.96499999999999997"/>
    <d v="1899-12-30T00:46:11"/>
    <s v="RHD"/>
  </r>
  <r>
    <x v="970"/>
    <x v="1"/>
    <n v="97"/>
    <x v="2029"/>
    <x v="1014"/>
    <s v=" "/>
    <s v=" "/>
    <n v="24"/>
    <n v="18"/>
    <n v="1"/>
    <s v="N/A"/>
    <n v="15"/>
    <n v="26"/>
    <n v="0.21199999999999999"/>
    <n v="0.184"/>
    <s v="NaN"/>
    <n v="0.20699999999999999"/>
    <n v="0.39600000000000002"/>
    <n v="0.40200000000000002"/>
    <s v="NaN"/>
    <s v="NaN"/>
    <s v="NaN"/>
    <s v="NaN"/>
    <s v="Scale-up"/>
    <n v="4.8310000000000004"/>
    <n v="0.754"/>
    <n v="0.83199999999999996"/>
    <s v="NaN"/>
    <n v="0.82499999999999996"/>
    <d v="1899-12-30T00:46:11"/>
    <s v="RHD"/>
  </r>
  <r>
    <x v="659"/>
    <x v="0"/>
    <n v="5972"/>
    <x v="2030"/>
    <x v="1015"/>
    <n v="757"/>
    <n v="757"/>
    <n v="343"/>
    <n v="414"/>
    <n v="143"/>
    <n v="614"/>
    <n v="550"/>
    <n v="64"/>
    <n v="5.8000000000000003E-2"/>
    <n v="7.2999999999999995E-2"/>
    <n v="2.5000000000000001E-2"/>
    <n v="8.8999999999999996E-2"/>
    <n v="0.106"/>
    <n v="0.105"/>
    <n v="0.84"/>
    <n v="0.443"/>
    <n v="0.80900000000000005"/>
    <n v="719.101"/>
    <s v="Scale-up"/>
    <n v="11.236000000000001"/>
    <n v="0.98199999999999998"/>
    <n v="0.93899999999999995"/>
    <n v="0.97899999999999998"/>
    <n v="0.97899999999999998"/>
    <d v="1899-12-30T00:46:19"/>
    <s v="RHD"/>
  </r>
  <r>
    <x v="659"/>
    <x v="1"/>
    <n v="99"/>
    <x v="2031"/>
    <x v="1015"/>
    <s v=" "/>
    <s v=" "/>
    <n v="3"/>
    <n v="7"/>
    <n v="1"/>
    <s v="N/A"/>
    <n v="5"/>
    <n v="3"/>
    <n v="3.1E-2"/>
    <n v="7.0000000000000007E-2"/>
    <s v="NaN"/>
    <n v="7.0999999999999994E-2"/>
    <n v="0.10100000000000001"/>
    <n v="8.6999999999999994E-2"/>
    <s v="NaN"/>
    <s v="NaN"/>
    <s v="NaN"/>
    <s v="NaN"/>
    <s v="Scale-up"/>
    <n v="14.085000000000001"/>
    <n v="0.96"/>
    <n v="0.77700000000000002"/>
    <s v="NaN"/>
    <n v="0.92800000000000005"/>
    <d v="1899-12-30T00:46:19"/>
    <s v="RHD"/>
  </r>
  <r>
    <x v="660"/>
    <x v="0"/>
    <n v="6139"/>
    <x v="2032"/>
    <x v="1016"/>
    <n v="2496"/>
    <n v="2496"/>
    <n v="1100"/>
    <n v="1396"/>
    <n v="372"/>
    <n v="2124"/>
    <n v="2058"/>
    <n v="66"/>
    <n v="0.28199999999999997"/>
    <n v="0.45900000000000002"/>
    <n v="0.13900000000000001"/>
    <n v="0.70599999999999996"/>
    <n v="0.60199999999999998"/>
    <n v="0.61399999999999999"/>
    <n v="1.173"/>
    <n v="0.38100000000000001"/>
    <n v="0.81200000000000006"/>
    <n v="93.483999999999995"/>
    <s v="Catch-up"/>
    <n v="1.4159999999999999"/>
    <n v="0.86499999999999999"/>
    <n v="0.95599999999999996"/>
    <n v="0.97299999999999998"/>
    <n v="0.97899999999999998"/>
    <d v="1899-12-30T00:46:28"/>
    <s v="RHD"/>
  </r>
  <r>
    <x v="660"/>
    <x v="1"/>
    <n v="97"/>
    <x v="2033"/>
    <x v="1016"/>
    <s v=" "/>
    <s v=" "/>
    <n v="10"/>
    <n v="1"/>
    <n v="1"/>
    <s v="N/A"/>
    <n v="1"/>
    <n v="10"/>
    <n v="7.9000000000000001E-2"/>
    <s v="NaN"/>
    <s v="NaN"/>
    <s v="NaN"/>
    <n v="0"/>
    <n v="8.8999999999999996E-2"/>
    <s v="NaN"/>
    <s v="NaN"/>
    <s v="NaN"/>
    <s v="NaN"/>
    <s v="Catch-up"/>
    <s v="NaN"/>
    <n v="0.97599999999999998"/>
    <s v="NaN"/>
    <s v="NaN"/>
    <s v="NaN"/>
    <d v="1899-12-30T00:46:28"/>
    <s v="RHD"/>
  </r>
  <r>
    <x v="658"/>
    <x v="0"/>
    <n v="5117"/>
    <x v="2034"/>
    <x v="1017"/>
    <n v="408"/>
    <n v="408"/>
    <n v="209"/>
    <n v="199"/>
    <n v="54"/>
    <n v="354"/>
    <n v="305"/>
    <n v="49"/>
    <n v="4.2000000000000003E-2"/>
    <n v="4.1000000000000002E-2"/>
    <n v="1.2E-2"/>
    <n v="0.06"/>
    <n v="7.0999999999999994E-2"/>
    <n v="7.0999999999999994E-2"/>
    <n v="0.84499999999999997"/>
    <n v="0.50600000000000001"/>
    <n v="0.85499999999999998"/>
    <n v="816.66700000000003"/>
    <s v="Scale-up"/>
    <n v="16.667000000000002"/>
    <n v="0.95299999999999996"/>
    <n v="0.96499999999999997"/>
    <n v="0.94599999999999995"/>
    <n v="0.95599999999999996"/>
    <d v="1899-12-30T00:46:37"/>
    <s v="RHD"/>
  </r>
  <r>
    <x v="658"/>
    <x v="1"/>
    <n v="99"/>
    <x v="2035"/>
    <x v="1017"/>
    <s v=" "/>
    <s v=" "/>
    <n v="2"/>
    <n v="1"/>
    <n v="1"/>
    <s v="N/A"/>
    <n v="1"/>
    <n v="1"/>
    <n v="0.01"/>
    <s v="NaN"/>
    <s v="NaN"/>
    <s v="NaN"/>
    <n v="0"/>
    <n v="1.4999999999999999E-2"/>
    <s v="NaN"/>
    <s v="NaN"/>
    <s v="NaN"/>
    <s v="NaN"/>
    <s v="Scale-up"/>
    <s v="NaN"/>
    <n v="1"/>
    <s v="NaN"/>
    <s v="NaN"/>
    <s v="NaN"/>
    <d v="1899-12-30T00:46:37"/>
    <s v="RHD"/>
  </r>
  <r>
    <x v="971"/>
    <x v="0"/>
    <n v="1916"/>
    <x v="2036"/>
    <x v="1018"/>
    <n v="1628"/>
    <n v="1474"/>
    <n v="1366"/>
    <n v="108"/>
    <n v="332"/>
    <n v="1142"/>
    <n v="1013"/>
    <n v="129"/>
    <n v="0.92300000000000004"/>
    <n v="9.6000000000000002E-2"/>
    <n v="0.254"/>
    <n v="0.77800000000000002"/>
    <n v="0.76500000000000001"/>
    <n v="0.78400000000000003"/>
    <n v="1.0169999999999999"/>
    <n v="0.90600000000000003"/>
    <n v="0.751"/>
    <n v="165.81"/>
    <s v="Catch-up"/>
    <n v="1.2849999999999999"/>
    <n v="0.98799999999999999"/>
    <n v="0.98399999999999999"/>
    <n v="0.93799999999999994"/>
    <n v="0.997"/>
    <d v="1899-12-30T00:46:46"/>
    <s v="RHD"/>
  </r>
  <r>
    <x v="971"/>
    <x v="1"/>
    <n v="100"/>
    <x v="2037"/>
    <x v="1018"/>
    <s v=" "/>
    <s v=" "/>
    <n v="50"/>
    <n v="2"/>
    <n v="4"/>
    <s v="N/A"/>
    <n v="60"/>
    <n v="-11"/>
    <n v="0.44400000000000001"/>
    <n v="2.7E-2"/>
    <n v="3.9E-2"/>
    <n v="0.50900000000000001"/>
    <s v="0.43200000000000005"/>
    <n v="0.42"/>
    <n v="1.1779999999999999"/>
    <n v="0.94299999999999995"/>
    <n v="0.91700000000000004"/>
    <n v="253.43799999999999"/>
    <s v="Catch-up"/>
    <n v="1.9650000000000001"/>
    <n v="0.97399999999999998"/>
    <n v="1"/>
    <n v="0.90500000000000003"/>
    <n v="0.92500000000000004"/>
    <d v="1899-12-30T00:46:51"/>
    <s v="RHD"/>
  </r>
  <r>
    <x v="655"/>
    <x v="0"/>
    <n v="5192"/>
    <x v="2038"/>
    <x v="1019"/>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1899-12-30T00:46:59"/>
    <s v="RHD"/>
  </r>
  <r>
    <x v="655"/>
    <x v="1"/>
    <n v="0"/>
    <x v="2039"/>
    <x v="1019"/>
    <s v=" "/>
    <s v=" "/>
    <n v="1"/>
    <n v="1"/>
    <n v="1"/>
    <s v="N/A"/>
    <n v="1"/>
    <n v="0"/>
    <s v="NaN"/>
    <s v="NaN"/>
    <s v="NaN"/>
    <s v="NaN"/>
    <n v="0"/>
    <s v="NaN"/>
    <s v="NaN"/>
    <s v="NaN"/>
    <s v="NaN"/>
    <s v="NaN"/>
    <s v="Scale-up"/>
    <s v="NaN"/>
    <s v="NaN"/>
    <s v="NaN"/>
    <s v="NaN"/>
    <s v="NaN"/>
    <d v="1899-12-30T00:46:59"/>
    <s v="RHD"/>
  </r>
  <r>
    <x v="676"/>
    <x v="0"/>
    <n v="5184"/>
    <x v="2040"/>
    <x v="1020"/>
    <n v="327"/>
    <n v="327"/>
    <n v="214"/>
    <n v="113"/>
    <n v="21"/>
    <n v="306"/>
    <n v="298"/>
    <n v="8"/>
    <n v="3.3000000000000002E-2"/>
    <n v="2.3E-2"/>
    <n v="4.0000000000000001E-3"/>
    <n v="4.7E-2"/>
    <n v="5.1999999999999998E-2"/>
    <n v="0.05"/>
    <n v="0.90400000000000003"/>
    <n v="0.58899999999999997"/>
    <n v="0.92900000000000005"/>
    <n v="170.21299999999999"/>
    <s v="Scale-up"/>
    <n v="21.277000000000001"/>
    <n v="0.92800000000000005"/>
    <n v="0.93300000000000005"/>
    <n v="0.88500000000000001"/>
    <n v="0.95"/>
    <d v="1899-12-30T00:47:08"/>
    <s v="RHD"/>
  </r>
  <r>
    <x v="676"/>
    <x v="1"/>
    <n v="0"/>
    <x v="2041"/>
    <x v="1020"/>
    <s v=" "/>
    <s v=" "/>
    <n v="1"/>
    <n v="1"/>
    <n v="1"/>
    <s v="N/A"/>
    <n v="1"/>
    <n v="0"/>
    <s v="NaN"/>
    <s v="NaN"/>
    <s v="NaN"/>
    <s v="NaN"/>
    <n v="0"/>
    <s v="NaN"/>
    <s v="NaN"/>
    <s v="NaN"/>
    <s v="NaN"/>
    <s v="NaN"/>
    <s v="Scale-up"/>
    <s v="NaN"/>
    <s v="NaN"/>
    <s v="NaN"/>
    <s v="NaN"/>
    <s v="NaN"/>
    <d v="1899-12-30T00:47:08"/>
    <s v="RHD"/>
  </r>
  <r>
    <x v="972"/>
    <x v="0"/>
    <n v="887"/>
    <x v="2042"/>
    <x v="1021"/>
    <n v="2333"/>
    <n v="2292"/>
    <n v="1354"/>
    <n v="938"/>
    <n v="181"/>
    <n v="2111"/>
    <n v="1707"/>
    <n v="404"/>
    <n v="2.1720000000000002"/>
    <n v="1.4410000000000001"/>
    <n v="0.26900000000000002"/>
    <n v="2.9140000000000001"/>
    <n v="3.3439999999999999"/>
    <n v="3.3580000000000001"/>
    <n v="0.871"/>
    <n v="0.60099999999999998"/>
    <n v="0.92600000000000005"/>
    <n v="138.64099999999999"/>
    <s v="Scale-up"/>
    <n v="0.34300000000000003"/>
    <n v="0.997"/>
    <n v="0.97199999999999998"/>
    <n v="0.997"/>
    <n v="0.98299999999999998"/>
    <d v="1899-12-30T00:47:17"/>
    <s v="RHD"/>
  </r>
  <r>
    <x v="972"/>
    <x v="1"/>
    <n v="100"/>
    <x v="2043"/>
    <x v="1021"/>
    <s v=" "/>
    <s v=" "/>
    <n v="124"/>
    <n v="80"/>
    <n v="24"/>
    <s v="N/A"/>
    <n v="250"/>
    <n v="-69"/>
    <n v="1.1839999999999999"/>
    <n v="0.81299999999999994"/>
    <n v="0.19700000000000001"/>
    <n v="2.6269999999999998"/>
    <s v="1.7999999999999998"/>
    <n v="1.768"/>
    <n v="1.4590000000000001"/>
    <n v="0.59299999999999997"/>
    <n v="0.90100000000000002"/>
    <n v="153.78800000000001"/>
    <s v="Catch-up"/>
    <n v="0.38100000000000001"/>
    <n v="0.94099999999999995"/>
    <n v="0.97899999999999998"/>
    <n v="0.96199999999999997"/>
    <n v="0.84699999999999998"/>
    <d v="1899-12-30T00:47:22"/>
    <s v="RHD"/>
  </r>
  <r>
    <x v="973"/>
    <x v="0"/>
    <n v="1531"/>
    <x v="2044"/>
    <x v="1022"/>
    <n v="1287"/>
    <n v="1201"/>
    <n v="862"/>
    <n v="339"/>
    <n v="126"/>
    <n v="1075"/>
    <n v="832"/>
    <n v="243"/>
    <n v="0.59899999999999998"/>
    <n v="0.42899999999999999"/>
    <n v="0.249"/>
    <n v="0.61299999999999999"/>
    <n v="0.77900000000000003"/>
    <n v="0.75"/>
    <n v="0.78700000000000003"/>
    <n v="0.58299999999999996"/>
    <n v="0.75800000000000001"/>
    <n v="396.411"/>
    <s v="Scale-up"/>
    <n v="1.631"/>
    <n v="0.97899999999999998"/>
    <n v="0.83399999999999996"/>
    <n v="0.99099999999999999"/>
    <n v="0.93100000000000005"/>
    <d v="1899-12-30T00:47:31"/>
    <s v="RHD"/>
  </r>
  <r>
    <x v="973"/>
    <x v="1"/>
    <n v="97"/>
    <x v="2045"/>
    <x v="1022"/>
    <s v=" "/>
    <s v=" "/>
    <n v="99"/>
    <n v="91"/>
    <n v="23"/>
    <s v="N/A"/>
    <n v="146"/>
    <n v="20"/>
    <n v="1.026"/>
    <n v="1.0349999999999999"/>
    <n v="0.25900000000000001"/>
    <n v="2.117"/>
    <n v="1.802"/>
    <n v="1.8080000000000001"/>
    <n v="1.175"/>
    <n v="0.498"/>
    <n v="0.874"/>
    <n v="114.785"/>
    <s v="Catch-up"/>
    <n v="0.47199999999999998"/>
    <n v="0.98099999999999998"/>
    <n v="0.98499999999999999"/>
    <n v="0.93899999999999995"/>
    <n v="0.92700000000000005"/>
    <d v="1899-12-30T00:47:36"/>
    <s v="RHD"/>
  </r>
  <r>
    <x v="974"/>
    <x v="0"/>
    <n v="1479"/>
    <x v="2046"/>
    <x v="1023"/>
    <n v="3035"/>
    <n v="2845"/>
    <n v="2633"/>
    <n v="212"/>
    <n v="355"/>
    <n v="2490"/>
    <n v="2277"/>
    <n v="213"/>
    <n v="1.849"/>
    <n v="0.17899999999999999"/>
    <n v="0.24099999999999999"/>
    <n v="1.7110000000000001"/>
    <n v="1.7869999999999999"/>
    <n v="1.7629999999999999"/>
    <n v="0.95699999999999996"/>
    <n v="0.91200000000000003"/>
    <n v="0.88100000000000001"/>
    <n v="124.489"/>
    <s v="Scale-up"/>
    <n v="0.58399999999999996"/>
    <n v="0.99399999999999999"/>
    <n v="0.97599999999999998"/>
    <n v="0.96199999999999997"/>
    <n v="0.996"/>
    <d v="1899-12-30T00:47:46"/>
    <s v="RHD"/>
  </r>
  <r>
    <x v="974"/>
    <x v="1"/>
    <n v="100"/>
    <x v="2047"/>
    <x v="1023"/>
    <s v=" "/>
    <s v=" "/>
    <n v="247"/>
    <n v="3"/>
    <n v="25"/>
    <s v="N/A"/>
    <n v="256"/>
    <n v="-32"/>
    <n v="1.7869999999999999"/>
    <n v="3.6999999999999998E-2"/>
    <n v="0.24099999999999999"/>
    <n v="2.09"/>
    <s v="1.5829999999999997"/>
    <n v="1.6379999999999999"/>
    <n v="1.32"/>
    <n v="0.98"/>
    <n v="0.86799999999999999"/>
    <n v="101.914"/>
    <s v="Catch-up"/>
    <n v="0.47799999999999998"/>
    <n v="0.88800000000000001"/>
    <n v="0.83199999999999996"/>
    <n v="0.92800000000000005"/>
    <n v="0.94799999999999995"/>
    <d v="1899-12-30T00:47:51"/>
    <s v="RHD"/>
  </r>
  <r>
    <x v="975"/>
    <x v="0"/>
    <n v="1379"/>
    <x v="2048"/>
    <x v="1024"/>
    <n v="971"/>
    <n v="847"/>
    <n v="840"/>
    <n v="7"/>
    <n v="149"/>
    <n v="698"/>
    <n v="389"/>
    <n v="309"/>
    <n v="0.60599999999999998"/>
    <n v="8.9999999999999993E-3"/>
    <n v="0.11600000000000001"/>
    <n v="0.28899999999999998"/>
    <n v="0.499"/>
    <n v="0.51100000000000001"/>
    <n v="0.57899999999999996"/>
    <n v="0.98499999999999999"/>
    <n v="0.81100000000000005"/>
    <n v="1069.204"/>
    <s v="Scale-up"/>
    <n v="3.46"/>
    <n v="0.92900000000000005"/>
    <n v="0.94699999999999995"/>
    <n v="0.88400000000000001"/>
    <n v="0.98899999999999999"/>
    <d v="1899-12-30T00:48:00"/>
    <s v="RHD"/>
  </r>
  <r>
    <x v="975"/>
    <x v="1"/>
    <n v="99"/>
    <x v="2049"/>
    <x v="1024"/>
    <s v=" "/>
    <s v=" "/>
    <n v="85"/>
    <n v="1"/>
    <n v="20"/>
    <s v="N/A"/>
    <n v="28"/>
    <n v="36"/>
    <n v="0.76700000000000002"/>
    <s v="NaN"/>
    <n v="0.17899999999999999"/>
    <n v="0.24"/>
    <s v="0.5880000000000001"/>
    <n v="0.55300000000000005"/>
    <s v="NaN"/>
    <s v="NaN"/>
    <s v="NaN"/>
    <s v="NaN"/>
    <s v="Scale-up"/>
    <n v="4.1669999999999998"/>
    <n v="0.88300000000000001"/>
    <s v="NaN"/>
    <n v="0.72499999999999998"/>
    <n v="0.95599999999999996"/>
    <d v="1899-12-30T00:48:00"/>
    <s v="RHD"/>
  </r>
  <r>
    <x v="976"/>
    <x v="0"/>
    <n v="1291"/>
    <x v="2050"/>
    <x v="1025"/>
    <n v="1580"/>
    <n v="1447"/>
    <n v="1009"/>
    <n v="438"/>
    <n v="176"/>
    <n v="1271"/>
    <n v="1092"/>
    <n v="179"/>
    <n v="0.85599999999999998"/>
    <n v="0.41099999999999998"/>
    <n v="0.17399999999999999"/>
    <n v="0.998"/>
    <n v="1.093"/>
    <n v="1.0940000000000001"/>
    <n v="0.91300000000000003"/>
    <n v="0.67600000000000005"/>
    <n v="0.86299999999999999"/>
    <n v="179.35900000000001"/>
    <s v="Scale-up"/>
    <n v="1.002"/>
    <n v="0.998"/>
    <n v="0.99399999999999999"/>
    <n v="0.98499999999999999"/>
    <n v="0.996"/>
    <d v="1899-12-30T00:48:08"/>
    <s v="RHD"/>
  </r>
  <r>
    <x v="976"/>
    <x v="1"/>
    <n v="98"/>
    <x v="2051"/>
    <x v="1025"/>
    <s v=" "/>
    <s v=" "/>
    <n v="87"/>
    <n v="42"/>
    <n v="15"/>
    <s v="N/A"/>
    <n v="95"/>
    <n v="18"/>
    <n v="0.92800000000000005"/>
    <n v="0.49099999999999999"/>
    <n v="0.19800000000000001"/>
    <n v="1.0089999999999999"/>
    <n v="1.2210000000000001"/>
    <n v="1.244"/>
    <n v="0.82599999999999996"/>
    <n v="0.65400000000000003"/>
    <n v="0.86"/>
    <n v="177.40299999999999"/>
    <s v="Scale-up"/>
    <n v="0.99099999999999999"/>
    <n v="0.96699999999999997"/>
    <n v="0.95699999999999996"/>
    <n v="0.76700000000000002"/>
    <n v="0.95799999999999996"/>
    <d v="1899-12-30T00:48:14"/>
    <s v="RHD"/>
  </r>
  <r>
    <x v="844"/>
    <x v="0"/>
    <n v="5292"/>
    <x v="2052"/>
    <x v="1026"/>
    <n v="501"/>
    <n v="475"/>
    <n v="303"/>
    <n v="172"/>
    <n v="35"/>
    <n v="440"/>
    <n v="412"/>
    <n v="28"/>
    <n v="6.3E-2"/>
    <n v="0.04"/>
    <n v="8.0000000000000002E-3"/>
    <n v="9.4E-2"/>
    <n v="9.5000000000000001E-2"/>
    <n v="9.5000000000000001E-2"/>
    <n v="0.98899999999999999"/>
    <n v="0.61199999999999999"/>
    <n v="0.92200000000000004"/>
    <n v="297.87200000000001"/>
    <s v="Scale-up"/>
    <n v="10.638"/>
    <n v="0.93500000000000005"/>
    <n v="0.96199999999999997"/>
    <n v="0.97799999999999998"/>
    <n v="0.94599999999999995"/>
    <d v="1899-12-30T00:48:22"/>
    <s v="RHD"/>
  </r>
  <r>
    <x v="844"/>
    <x v="1"/>
    <n v="82"/>
    <x v="2053"/>
    <x v="1026"/>
    <s v=" "/>
    <s v=" "/>
    <n v="10"/>
    <n v="7"/>
    <n v="1"/>
    <s v="N/A"/>
    <n v="16"/>
    <n v="0"/>
    <n v="0.18099999999999999"/>
    <n v="0.114"/>
    <s v="NaN"/>
    <n v="0.19900000000000001"/>
    <n v="0.29499999999999998"/>
    <n v="0.27300000000000002"/>
    <s v="NaN"/>
    <s v="NaN"/>
    <s v="NaN"/>
    <s v="NaN"/>
    <s v="Scale-up"/>
    <n v="5.0250000000000004"/>
    <n v="0.78"/>
    <n v="0.90500000000000003"/>
    <s v="NaN"/>
    <n v="0.79200000000000004"/>
    <d v="1899-12-30T00:48:22"/>
    <s v="RHD"/>
  </r>
  <r>
    <x v="977"/>
    <x v="0"/>
    <n v="1345"/>
    <x v="2054"/>
    <x v="1027"/>
    <n v="721"/>
    <n v="606"/>
    <n v="564"/>
    <n v="42"/>
    <n v="65"/>
    <n v="541"/>
    <n v="408"/>
    <n v="133"/>
    <n v="0.65200000000000002"/>
    <n v="4.4999999999999998E-2"/>
    <n v="8.8999999999999996E-2"/>
    <n v="0.56299999999999994"/>
    <n v="0.60799999999999998"/>
    <n v="0.628"/>
    <n v="0.92600000000000005"/>
    <n v="0.93500000000000005"/>
    <n v="0.872"/>
    <n v="236.23400000000001"/>
    <s v="Scale-up"/>
    <n v="1.776"/>
    <n v="0.873"/>
    <n v="0.85199999999999998"/>
    <n v="0.95499999999999996"/>
    <n v="0.94399999999999995"/>
    <d v="1899-12-30T00:48:31"/>
    <s v="RHD"/>
  </r>
  <r>
    <x v="977"/>
    <x v="1"/>
    <n v="98"/>
    <x v="2055"/>
    <x v="1027"/>
    <s v=" "/>
    <s v=" "/>
    <n v="34"/>
    <n v="6"/>
    <n v="3"/>
    <s v="N/A"/>
    <n v="35"/>
    <n v="3"/>
    <n v="0.34200000000000003"/>
    <n v="6.7000000000000004E-2"/>
    <n v="2.5999999999999999E-2"/>
    <n v="0.35399999999999998"/>
    <n v="0.38300000000000001"/>
    <n v="0.376"/>
    <n v="0.92400000000000004"/>
    <n v="0.83599999999999997"/>
    <n v="0.93600000000000005"/>
    <n v="375.70600000000002"/>
    <s v="Scale-up"/>
    <n v="2.8250000000000002"/>
    <n v="0.96799999999999997"/>
    <n v="0.93400000000000005"/>
    <n v="0.97"/>
    <n v="0.98699999999999999"/>
    <d v="1899-12-30T00:48:35"/>
    <s v="RHD"/>
  </r>
  <r>
    <x v="978"/>
    <x v="0"/>
    <n v="1360"/>
    <x v="2056"/>
    <x v="1028"/>
    <n v="469"/>
    <n v="420"/>
    <n v="401"/>
    <n v="19"/>
    <n v="52"/>
    <n v="368"/>
    <n v="228"/>
    <n v="140"/>
    <n v="0.32700000000000001"/>
    <n v="1.2999999999999999E-2"/>
    <n v="4.8000000000000001E-2"/>
    <n v="0.20100000000000001"/>
    <n v="0.29199999999999998"/>
    <n v="0.29799999999999999"/>
    <n v="0.68799999999999994"/>
    <n v="0.96199999999999997"/>
    <n v="0.85899999999999999"/>
    <n v="696.51700000000005"/>
    <s v="Scale-up"/>
    <n v="4.9749999999999996"/>
    <n v="0.94"/>
    <n v="0.94299999999999995"/>
    <n v="0.81399999999999995"/>
    <n v="0.97699999999999998"/>
    <d v="1899-12-30T00:48:44"/>
    <s v="RHD"/>
  </r>
  <r>
    <x v="978"/>
    <x v="1"/>
    <n v="99"/>
    <x v="2057"/>
    <x v="1028"/>
    <s v=" "/>
    <s v=" "/>
    <n v="37"/>
    <n v="3"/>
    <n v="11"/>
    <s v="N/A"/>
    <n v="20"/>
    <n v="10"/>
    <n v="0.377"/>
    <n v="0.28999999999999998"/>
    <n v="9.6000000000000002E-2"/>
    <n v="0.16400000000000001"/>
    <s v="0.5710000000000001"/>
    <n v="0.36399999999999999"/>
    <n v="0.28699999999999998"/>
    <n v="0.56499999999999995"/>
    <n v="0.85599999999999998"/>
    <n v="853.65899999999999"/>
    <s v="Scale-up"/>
    <n v="6.0979999999999999"/>
    <n v="0.90900000000000003"/>
    <n v="0.871"/>
    <n v="0.5"/>
    <n v="0.93600000000000005"/>
    <d v="1899-12-30T00:48:49"/>
    <s v="RHD"/>
  </r>
  <r>
    <x v="979"/>
    <x v="0"/>
    <n v="1672"/>
    <x v="2058"/>
    <x v="1029"/>
    <n v="2172"/>
    <n v="2051"/>
    <n v="1403"/>
    <n v="648"/>
    <n v="372"/>
    <n v="1679"/>
    <n v="1301"/>
    <n v="378"/>
    <n v="1.2749999999999999"/>
    <n v="0.627"/>
    <n v="0.379"/>
    <n v="1.2509999999999999"/>
    <n v="1.5229999999999999"/>
    <n v="1.6120000000000001"/>
    <n v="0.82099999999999995"/>
    <n v="0.67"/>
    <n v="0.80100000000000005"/>
    <n v="302.15800000000002"/>
    <s v="Scale-up"/>
    <n v="0.79900000000000004"/>
    <n v="0.94099999999999995"/>
    <n v="0.99299999999999999"/>
    <n v="0.92700000000000005"/>
    <n v="0.96199999999999997"/>
    <d v="1899-12-30T00:48:58"/>
    <s v="RHD"/>
  </r>
  <r>
    <x v="979"/>
    <x v="1"/>
    <n v="99"/>
    <x v="2059"/>
    <x v="1029"/>
    <s v=" "/>
    <s v=" "/>
    <n v="143"/>
    <n v="59"/>
    <n v="96"/>
    <s v="N/A"/>
    <n v="165"/>
    <n v="-58"/>
    <n v="1.454"/>
    <n v="0.60599999999999998"/>
    <n v="0.95499999999999996"/>
    <n v="1.7789999999999999"/>
    <n v="1.105"/>
    <n v="1.0720000000000001"/>
    <n v="1.61"/>
    <n v="0.70599999999999996"/>
    <n v="0.53600000000000003"/>
    <n v="212.47900000000001"/>
    <s v="Catch-up"/>
    <n v="0.56200000000000006"/>
    <n v="0.99199999999999999"/>
    <n v="0.94299999999999995"/>
    <n v="0.92500000000000004"/>
    <n v="0.97599999999999998"/>
    <d v="1899-12-30T00:49:03"/>
    <s v="RHD"/>
  </r>
  <r>
    <x v="980"/>
    <x v="0"/>
    <n v="1676"/>
    <x v="2060"/>
    <x v="1030"/>
    <n v="703"/>
    <n v="697"/>
    <n v="688"/>
    <n v="9"/>
    <n v="108"/>
    <n v="589"/>
    <n v="158"/>
    <n v="431"/>
    <n v="0.48599999999999999"/>
    <n v="6.0000000000000001E-3"/>
    <n v="9.5000000000000001E-2"/>
    <n v="0.14199999999999999"/>
    <n v="0.39700000000000002"/>
    <n v="0.40899999999999997"/>
    <n v="0.35799999999999998"/>
    <n v="0.98799999999999999"/>
    <n v="0.80700000000000005"/>
    <n v="3035.2109999999998"/>
    <s v="Scale-up"/>
    <n v="7.0419999999999998"/>
    <n v="0.93300000000000005"/>
    <n v="0.84599999999999997"/>
    <n v="0.94799999999999995"/>
    <n v="0.84199999999999997"/>
    <d v="1899-12-30T00:49:12"/>
    <s v="RHD"/>
  </r>
  <r>
    <x v="980"/>
    <x v="1"/>
    <n v="99"/>
    <x v="2061"/>
    <x v="1030"/>
    <s v=" "/>
    <s v=" "/>
    <n v="112"/>
    <n v="1"/>
    <n v="8"/>
    <s v="N/A"/>
    <n v="19"/>
    <n v="85"/>
    <n v="1.1659999999999999"/>
    <s v="NaN"/>
    <n v="7.5999999999999998E-2"/>
    <n v="0.22500000000000001"/>
    <s v="1.0899999999999999"/>
    <n v="1.1020000000000001"/>
    <s v="NaN"/>
    <s v="NaN"/>
    <s v="NaN"/>
    <s v="NaN"/>
    <s v="Scale-up"/>
    <n v="4.444"/>
    <n v="0.95599999999999996"/>
    <s v="NaN"/>
    <n v="0.91300000000000003"/>
    <n v="0.97499999999999998"/>
    <d v="1899-12-30T00:49:12"/>
    <s v="RHD"/>
  </r>
  <r>
    <x v="981"/>
    <x v="0"/>
    <n v="1824"/>
    <x v="2062"/>
    <x v="1031"/>
    <n v="1053"/>
    <n v="1002"/>
    <n v="645"/>
    <n v="357"/>
    <n v="169"/>
    <n v="833"/>
    <n v="527"/>
    <n v="306"/>
    <n v="0.51400000000000001"/>
    <n v="0.42199999999999999"/>
    <n v="0.317"/>
    <n v="0.88900000000000001"/>
    <n v="0.61899999999999999"/>
    <n v="0.73699999999999999"/>
    <n v="1.4359999999999999"/>
    <n v="0.54900000000000004"/>
    <n v="0.66100000000000003"/>
    <n v="344.20699999999999"/>
    <s v="Catch-up"/>
    <n v="1.125"/>
    <n v="0.77100000000000002"/>
    <n v="0.89700000000000002"/>
    <n v="0.95099999999999996"/>
    <n v="0.86499999999999999"/>
    <d v="1899-12-30T00:49:20"/>
    <s v="RHD"/>
  </r>
  <r>
    <x v="981"/>
    <x v="1"/>
    <n v="98"/>
    <x v="2063"/>
    <x v="1031"/>
    <s v=" "/>
    <s v=" "/>
    <n v="95"/>
    <n v="57"/>
    <n v="20"/>
    <s v="N/A"/>
    <n v="83"/>
    <n v="50"/>
    <n v="1.0349999999999999"/>
    <n v="0.77500000000000002"/>
    <n v="0.17699999999999999"/>
    <n v="0.95899999999999996"/>
    <n v="1.633"/>
    <n v="1.5740000000000001"/>
    <n v="0.58699999999999997"/>
    <n v="0.57199999999999995"/>
    <n v="0.90200000000000002"/>
    <n v="319.08199999999999"/>
    <s v="Scale-up"/>
    <n v="1.0429999999999999"/>
    <n v="0.96399999999999997"/>
    <n v="0.95799999999999996"/>
    <n v="0.91800000000000004"/>
    <n v="0.96699999999999997"/>
    <d v="1899-12-30T00:49:25"/>
    <s v="RHD"/>
  </r>
  <r>
    <x v="982"/>
    <x v="0"/>
    <n v="1960"/>
    <x v="2064"/>
    <x v="1032"/>
    <n v="1963"/>
    <n v="1796"/>
    <n v="1069"/>
    <n v="727"/>
    <n v="189"/>
    <n v="1607"/>
    <n v="972"/>
    <n v="635"/>
    <n v="0.89800000000000002"/>
    <n v="0.66400000000000003"/>
    <n v="0.44"/>
    <n v="2.4620000000000002"/>
    <n v="1.1220000000000001"/>
    <n v="1.4650000000000001"/>
    <n v="2.194"/>
    <n v="0.57499999999999996"/>
    <n v="0.71799999999999997"/>
    <n v="257.92"/>
    <s v="Catch-up"/>
    <n v="0.40600000000000003"/>
    <n v="0.73299999999999998"/>
    <n v="0.82199999999999995"/>
    <n v="0.95899999999999996"/>
    <n v="0.997"/>
    <d v="1899-12-30T00:49:34"/>
    <s v="RHD"/>
  </r>
  <r>
    <x v="982"/>
    <x v="1"/>
    <n v="99"/>
    <x v="2065"/>
    <x v="1032"/>
    <s v=" "/>
    <s v=" "/>
    <n v="304"/>
    <n v="117"/>
    <n v="89"/>
    <s v="N/A"/>
    <n v="260"/>
    <n v="71"/>
    <n v="3.2519999999999998"/>
    <n v="1.1140000000000001"/>
    <n v="0.95"/>
    <n v="2.5529999999999999"/>
    <s v="3.4159999999999995"/>
    <n v="3.5009999999999999"/>
    <n v="0.747"/>
    <n v="0.745"/>
    <n v="0.78200000000000003"/>
    <n v="248.727"/>
    <s v="Scale-up"/>
    <n v="0.39200000000000002"/>
    <n v="0.99"/>
    <n v="0.99099999999999999"/>
    <n v="0.91700000000000004"/>
    <n v="0.996"/>
    <d v="1899-12-30T00:49:40"/>
    <s v="RHD"/>
  </r>
  <r>
    <x v="983"/>
    <x v="0"/>
    <n v="1831"/>
    <x v="2066"/>
    <x v="1033"/>
    <n v="25361"/>
    <n v="25361"/>
    <n v="0"/>
    <n v="25361"/>
    <n v="5708"/>
    <n v="19653"/>
    <n v="15452"/>
    <n v="4201"/>
    <n v="0"/>
    <n v="27.427"/>
    <n v="7.431"/>
    <n v="20.306000000000001"/>
    <n v="19.995999999999999"/>
    <n v="21.074000000000002"/>
    <n v="1.016"/>
    <n v="0"/>
    <n v="0.72899999999999998"/>
    <n v="206.88499999999999"/>
    <s v="Catch-up"/>
    <n v="4.9000000000000002E-2"/>
    <n v="0"/>
    <n v="0.95599999999999996"/>
    <n v="0.996"/>
    <n v="0.98899999999999999"/>
    <d v="1899-12-30T00:49:56"/>
    <s v="RHD"/>
  </r>
  <r>
    <x v="983"/>
    <x v="1"/>
    <n v="99"/>
    <x v="2067"/>
    <x v="1033"/>
    <s v=" "/>
    <s v=" "/>
    <n v="1"/>
    <n v="3291"/>
    <n v="742"/>
    <s v="N/A"/>
    <n v="2230"/>
    <n v="318"/>
    <n v="0"/>
    <n v="34.131999999999998"/>
    <n v="7.8689999999999998"/>
    <n v="26.771000000000001"/>
    <s v="26.262999999999998"/>
    <n v="26.042999999999999"/>
    <n v="1.0189999999999999"/>
    <n v="0"/>
    <n v="0.76900000000000002"/>
    <n v="156.92400000000001"/>
    <s v="Catch-up"/>
    <n v="3.6999999999999998E-2"/>
    <n v="0"/>
    <n v="0.98499999999999999"/>
    <n v="0.96799999999999997"/>
    <n v="0.85499999999999998"/>
    <d v="1899-12-30T00:50:02"/>
    <s v="RHD"/>
  </r>
  <r>
    <x v="984"/>
    <x v="0"/>
    <n v="2307"/>
    <x v="2068"/>
    <x v="1034"/>
    <n v="113"/>
    <n v="85"/>
    <n v="84"/>
    <n v="1"/>
    <n v="34"/>
    <n v="51"/>
    <n v="45"/>
    <n v="6"/>
    <n v="4.3999999999999997E-2"/>
    <n v="0"/>
    <n v="3.6999999999999998E-2"/>
    <n v="3.6999999999999998E-2"/>
    <n v="7.0000000000000001E-3"/>
    <n v="2.7E-2"/>
    <n v="5.2859999999999996"/>
    <n v="1"/>
    <n v="0.159"/>
    <n v="162.16200000000001"/>
    <s v="Catch-up"/>
    <n v="27.027000000000001"/>
    <n v="0.94699999999999995"/>
    <n v="0"/>
    <n v="0.84399999999999997"/>
    <n v="0.97099999999999997"/>
    <d v="1899-12-30T00:50:10"/>
    <s v="RHD"/>
  </r>
  <r>
    <x v="984"/>
    <x v="1"/>
    <n v="89"/>
    <x v="2069"/>
    <x v="1034"/>
    <s v=" "/>
    <s v=" "/>
    <n v="5"/>
    <n v="1"/>
    <n v="4"/>
    <s v="N/A"/>
    <n v="1"/>
    <n v="0"/>
    <n v="5.8999999999999997E-2"/>
    <s v="NaN"/>
    <n v="5.0999999999999997E-2"/>
    <s v="NaN"/>
    <n v="8.0000000000000002E-3"/>
    <n v="7.0000000000000001E-3"/>
    <s v="NaN"/>
    <s v="NaN"/>
    <s v="NaN"/>
    <s v="NaN"/>
    <s v="Catch-up"/>
    <s v="NaN"/>
    <n v="0.63800000000000001"/>
    <s v="NaN"/>
    <n v="0.79100000000000004"/>
    <s v="NaN"/>
    <d v="1899-12-30T00:50:10"/>
    <s v="RHD"/>
  </r>
  <r>
    <x v="985"/>
    <x v="0"/>
    <n v="1387"/>
    <x v="2070"/>
    <x v="1035"/>
    <n v="1254"/>
    <n v="1108"/>
    <n v="1099"/>
    <n v="9"/>
    <n v="183"/>
    <n v="925"/>
    <n v="693"/>
    <n v="232"/>
    <n v="0.84099999999999997"/>
    <n v="8.0000000000000002E-3"/>
    <n v="0.14099999999999999"/>
    <n v="0.56000000000000005"/>
    <n v="0.70799999999999996"/>
    <n v="0.72699999999999998"/>
    <n v="0.79100000000000004"/>
    <n v="0.99099999999999999"/>
    <n v="0.83399999999999996"/>
    <n v="414.286"/>
    <s v="Scale-up"/>
    <n v="1.786"/>
    <n v="0.97899999999999998"/>
    <n v="0.92600000000000005"/>
    <n v="0.83699999999999997"/>
    <n v="0.996"/>
    <d v="1899-12-30T00:50:19"/>
    <s v="RHD"/>
  </r>
  <r>
    <x v="985"/>
    <x v="1"/>
    <n v="97"/>
    <x v="2071"/>
    <x v="1035"/>
    <s v=" "/>
    <s v=" "/>
    <n v="77"/>
    <n v="1"/>
    <n v="23"/>
    <s v="N/A"/>
    <n v="49"/>
    <n v="6"/>
    <n v="0.99"/>
    <s v="NaN"/>
    <n v="0.16600000000000001"/>
    <n v="0.57699999999999996"/>
    <n v="0.82399999999999995"/>
    <n v="0.82699999999999996"/>
    <s v="NaN"/>
    <s v="NaN"/>
    <s v="NaN"/>
    <s v="NaN"/>
    <s v="Scale-up"/>
    <n v="1.7330000000000001"/>
    <n v="0.86399999999999999"/>
    <s v="NaN"/>
    <n v="0.82099999999999995"/>
    <n v="0.92100000000000004"/>
    <d v="1899-12-30T00:50:19"/>
    <s v="RHD"/>
  </r>
  <r>
    <x v="986"/>
    <x v="0"/>
    <n v="1397"/>
    <x v="2072"/>
    <x v="1036"/>
    <n v="1618"/>
    <n v="1428"/>
    <n v="1406"/>
    <n v="22"/>
    <n v="252"/>
    <n v="1176"/>
    <n v="939"/>
    <n v="237"/>
    <n v="1.083"/>
    <n v="0.02"/>
    <n v="0.20699999999999999"/>
    <n v="0.79600000000000004"/>
    <n v="0.89600000000000002"/>
    <n v="0.93200000000000005"/>
    <n v="0.88800000000000001"/>
    <n v="0.98199999999999998"/>
    <n v="0.81200000000000006"/>
    <n v="297.73899999999998"/>
    <s v="Scale-up"/>
    <n v="1.256"/>
    <n v="0.97"/>
    <n v="0.96799999999999997"/>
    <n v="0.88600000000000001"/>
    <n v="0.97899999999999998"/>
    <d v="1899-12-30T00:50:28"/>
    <s v="RHD"/>
  </r>
  <r>
    <x v="986"/>
    <x v="1"/>
    <n v="96"/>
    <x v="2073"/>
    <x v="1036"/>
    <s v=" "/>
    <s v=" "/>
    <n v="155"/>
    <n v="2"/>
    <n v="38"/>
    <s v="N/A"/>
    <n v="98"/>
    <n v="20"/>
    <n v="1.7150000000000001"/>
    <n v="1.6E-2"/>
    <n v="0.45100000000000001"/>
    <n v="1.02"/>
    <n v="1.28"/>
    <n v="1.337"/>
    <n v="0.79700000000000004"/>
    <n v="0.99099999999999999"/>
    <n v="0.73899999999999999"/>
    <n v="232.35300000000001"/>
    <s v="Scale-up"/>
    <n v="0.98"/>
    <n v="0.98099999999999998"/>
    <n v="1"/>
    <n v="0.872"/>
    <n v="0.97899999999999998"/>
    <d v="1899-12-30T00:50:33"/>
    <s v="RHD"/>
  </r>
  <r>
    <x v="987"/>
    <x v="0"/>
    <n v="1850"/>
    <x v="2074"/>
    <x v="1037"/>
    <n v="439"/>
    <n v="411"/>
    <n v="409"/>
    <n v="2"/>
    <n v="87"/>
    <n v="324"/>
    <n v="186"/>
    <n v="138"/>
    <n v="0.374"/>
    <n v="2E-3"/>
    <n v="7.1999999999999995E-2"/>
    <n v="0.16200000000000001"/>
    <n v="0.30399999999999999"/>
    <n v="0.28899999999999998"/>
    <n v="0.53300000000000003"/>
    <n v="0.995"/>
    <n v="0.80900000000000005"/>
    <n v="851.85199999999998"/>
    <s v="Scale-up"/>
    <n v="6.173"/>
    <n v="0.86499999999999999"/>
    <n v="1"/>
    <n v="0.96099999999999997"/>
    <n v="0.92100000000000004"/>
    <d v="1899-12-30T00:50:41"/>
    <s v="RHD"/>
  </r>
  <r>
    <x v="987"/>
    <x v="1"/>
    <n v="0"/>
    <x v="2075"/>
    <x v="1037"/>
    <s v=" "/>
    <s v=" "/>
    <n v="1"/>
    <n v="1"/>
    <n v="1"/>
    <s v="N/A"/>
    <n v="1"/>
    <n v="0"/>
    <s v="NaN"/>
    <s v="NaN"/>
    <s v="NaN"/>
    <s v="NaN"/>
    <n v="0"/>
    <s v="NaN"/>
    <s v="NaN"/>
    <s v="NaN"/>
    <s v="NaN"/>
    <s v="NaN"/>
    <s v="Scale-up"/>
    <s v="NaN"/>
    <s v="NaN"/>
    <s v="NaN"/>
    <s v="NaN"/>
    <s v="NaN"/>
    <d v="1899-12-30T00:50:41"/>
    <s v="RHD"/>
  </r>
  <r>
    <x v="988"/>
    <x v="0"/>
    <n v="1889"/>
    <x v="2076"/>
    <x v="1038"/>
    <n v="1482"/>
    <n v="1482"/>
    <n v="1482"/>
    <n v="0"/>
    <n v="117"/>
    <n v="1365"/>
    <n v="626"/>
    <n v="739"/>
    <n v="1.33"/>
    <n v="0"/>
    <n v="0.157"/>
    <n v="0.88"/>
    <n v="1.173"/>
    <n v="1.232"/>
    <n v="0.75"/>
    <n v="1"/>
    <n v="0.88200000000000001"/>
    <n v="839.77300000000002"/>
    <s v="Scale-up"/>
    <n v="1.1359999999999999"/>
    <n v="0.85299999999999998"/>
    <n v="0"/>
    <n v="0.91400000000000003"/>
    <n v="0.95599999999999996"/>
    <d v="1899-12-30T00:50:49"/>
    <s v="RHD"/>
  </r>
  <r>
    <x v="988"/>
    <x v="1"/>
    <n v="99"/>
    <x v="2077"/>
    <x v="1038"/>
    <s v=" "/>
    <s v=" "/>
    <n v="199"/>
    <n v="1"/>
    <n v="16"/>
    <s v="N/A"/>
    <n v="114"/>
    <n v="70"/>
    <n v="1.794"/>
    <n v="0"/>
    <n v="0.17699999999999999"/>
    <n v="1.274"/>
    <n v="1.617"/>
    <n v="1.6240000000000001"/>
    <n v="0.78800000000000003"/>
    <n v="1"/>
    <n v="0.90100000000000002"/>
    <n v="580.06299999999999"/>
    <s v="Scale-up"/>
    <n v="0.78500000000000003"/>
    <n v="0.99399999999999999"/>
    <n v="0"/>
    <n v="0.97199999999999998"/>
    <n v="0.98399999999999999"/>
    <d v="1899-12-30T00:50:53"/>
    <s v="RHD"/>
  </r>
  <r>
    <x v="989"/>
    <x v="0"/>
    <n v="1829"/>
    <x v="2078"/>
    <x v="1039"/>
    <n v="1850"/>
    <n v="1591"/>
    <n v="1001"/>
    <n v="590"/>
    <n v="209"/>
    <n v="1382"/>
    <n v="1309"/>
    <n v="73"/>
    <n v="0.628"/>
    <n v="1.1930000000000001"/>
    <n v="0.14799999999999999"/>
    <n v="0.84399999999999997"/>
    <n v="1.673"/>
    <n v="0.86899999999999999"/>
    <n v="0.504"/>
    <n v="0.34499999999999997"/>
    <n v="0.91900000000000004"/>
    <n v="86.492999999999995"/>
    <s v="Scale-up"/>
    <n v="1.1850000000000001"/>
    <n v="0.95199999999999996"/>
    <n v="0.77100000000000002"/>
    <n v="0.72099999999999997"/>
    <n v="0.84599999999999997"/>
    <d v="1899-12-30T00:51:03"/>
    <s v="RHD"/>
  </r>
  <r>
    <x v="989"/>
    <x v="1"/>
    <n v="99"/>
    <x v="2079"/>
    <x v="1039"/>
    <s v=" "/>
    <s v=" "/>
    <n v="27"/>
    <n v="1"/>
    <n v="7"/>
    <s v="N/A"/>
    <n v="36"/>
    <n v="-14"/>
    <n v="0.34699999999999998"/>
    <s v="NaN"/>
    <n v="0.104"/>
    <n v="0.34300000000000003"/>
    <n v="0.24299999999999999"/>
    <n v="0.28799999999999998"/>
    <s v="NaN"/>
    <s v="NaN"/>
    <s v="NaN"/>
    <s v="NaN"/>
    <s v="Scale-up"/>
    <n v="2.915"/>
    <n v="0.90300000000000002"/>
    <s v="NaN"/>
    <n v="0.89500000000000002"/>
    <n v="0.96199999999999997"/>
    <d v="1899-12-30T00:51:03"/>
    <s v="RHD"/>
  </r>
  <r>
    <x v="990"/>
    <x v="0"/>
    <n v="1320"/>
    <x v="2080"/>
    <x v="1040"/>
    <n v="415"/>
    <n v="406"/>
    <n v="342"/>
    <n v="64"/>
    <n v="1"/>
    <n v="405"/>
    <n v="149"/>
    <n v="256"/>
    <n v="0.754"/>
    <n v="0.14699999999999999"/>
    <n v="0"/>
    <n v="9.9000000000000005E-2"/>
    <n v="0.90100000000000002"/>
    <n v="0.878"/>
    <n v="0.11"/>
    <n v="0.83699999999999997"/>
    <n v="1"/>
    <n v="2585.8589999999999"/>
    <s v="Scale-up"/>
    <n v="10.101000000000001"/>
    <n v="0.88100000000000001"/>
    <n v="0.97199999999999998"/>
    <n v="0"/>
    <n v="0.57899999999999996"/>
    <d v="1899-12-30T00:51:10"/>
    <s v="RHD"/>
  </r>
  <r>
    <x v="990"/>
    <x v="1"/>
    <n v="0"/>
    <x v="2081"/>
    <x v="1040"/>
    <s v=" "/>
    <s v=" "/>
    <n v="1"/>
    <n v="1"/>
    <n v="1"/>
    <s v="N/A"/>
    <n v="11"/>
    <n v="-10"/>
    <s v="NaN"/>
    <s v="NaN"/>
    <s v="NaN"/>
    <s v="NaN"/>
    <n v="0"/>
    <s v="NaN"/>
    <s v="NaN"/>
    <s v="NaN"/>
    <s v="NaN"/>
    <s v="NaN"/>
    <s v="Scale-up"/>
    <s v="NaN"/>
    <s v="NaN"/>
    <s v="NaN"/>
    <s v="NaN"/>
    <s v="NaN"/>
    <d v="1899-12-30T00:51:10"/>
    <s v="RHD"/>
  </r>
  <r>
    <x v="991"/>
    <x v="0"/>
    <n v="962"/>
    <x v="2082"/>
    <x v="1041"/>
    <n v="212"/>
    <n v="183"/>
    <n v="163"/>
    <n v="20"/>
    <n v="28"/>
    <n v="155"/>
    <n v="106"/>
    <n v="49"/>
    <n v="0.249"/>
    <n v="1.7999999999999999E-2"/>
    <n v="4.2999999999999997E-2"/>
    <n v="0.12"/>
    <n v="0.224"/>
    <n v="0.19600000000000001"/>
    <n v="0.53600000000000003"/>
    <n v="0.93300000000000005"/>
    <n v="0.83899999999999997"/>
    <n v="408.33300000000003"/>
    <s v="Scale-up"/>
    <n v="8.3330000000000002"/>
    <n v="0.91100000000000003"/>
    <n v="0.92200000000000004"/>
    <n v="0.85599999999999998"/>
    <n v="0.85699999999999998"/>
    <d v="1899-12-30T00:51:19"/>
    <s v="RHD"/>
  </r>
  <r>
    <x v="991"/>
    <x v="1"/>
    <n v="79"/>
    <x v="2083"/>
    <x v="1041"/>
    <s v=" "/>
    <s v=" "/>
    <n v="1"/>
    <n v="5"/>
    <n v="3"/>
    <s v="N/A"/>
    <n v="12"/>
    <n v="-9"/>
    <s v="NaN"/>
    <n v="4.2999999999999997E-2"/>
    <s v="NaN"/>
    <n v="8.2000000000000003E-2"/>
    <n v="0"/>
    <n v="4.8000000000000001E-2"/>
    <s v="NaN"/>
    <s v="NaN"/>
    <s v="NaN"/>
    <s v="NaN"/>
    <s v="Scale-up"/>
    <n v="12.195"/>
    <s v="NaN"/>
    <n v="0.84899999999999998"/>
    <s v="NaN"/>
    <n v="0.23100000000000001"/>
    <d v="1899-12-30T00:51:19"/>
    <s v="RHD"/>
  </r>
  <r>
    <x v="992"/>
    <x v="0"/>
    <n v="900"/>
    <x v="2084"/>
    <x v="1042"/>
    <n v="161"/>
    <n v="129"/>
    <n v="94"/>
    <n v="35"/>
    <n v="14"/>
    <n v="115"/>
    <n v="74"/>
    <n v="41"/>
    <n v="0.11700000000000001"/>
    <n v="4.1000000000000002E-2"/>
    <n v="1.6E-2"/>
    <n v="7.6999999999999999E-2"/>
    <n v="0.14199999999999999"/>
    <n v="0.13600000000000001"/>
    <n v="0.54200000000000004"/>
    <n v="0.74099999999999999"/>
    <n v="0.89900000000000002"/>
    <n v="532.46799999999996"/>
    <s v="Scale-up"/>
    <n v="12.987"/>
    <n v="0.91900000000000004"/>
    <n v="0.82799999999999996"/>
    <n v="0.90700000000000003"/>
    <n v="0.91200000000000003"/>
    <d v="1899-12-30T00:51:27"/>
    <s v="RHD"/>
  </r>
  <r>
    <x v="992"/>
    <x v="1"/>
    <n v="82"/>
    <x v="2085"/>
    <x v="1042"/>
    <s v=" "/>
    <s v=" "/>
    <n v="6"/>
    <n v="4"/>
    <n v="4"/>
    <s v="N/A"/>
    <n v="15"/>
    <n v="-10"/>
    <n v="6.9000000000000006E-2"/>
    <s v="NaN"/>
    <n v="7.2999999999999995E-2"/>
    <n v="0.19700000000000001"/>
    <n v="-4.0000000000000001E-3"/>
    <n v="8.3000000000000004E-2"/>
    <s v="NaN"/>
    <s v="NaN"/>
    <s v="NaN"/>
    <s v="NaN"/>
    <s v="Scale-up"/>
    <n v="5.0759999999999996"/>
    <n v="0.876"/>
    <s v="NaN"/>
    <n v="0.95799999999999996"/>
    <n v="0.88500000000000001"/>
    <d v="1899-12-30T00:51:27"/>
    <s v="RHD"/>
  </r>
  <r>
    <x v="993"/>
    <x v="0"/>
    <n v="1322"/>
    <x v="2086"/>
    <x v="1043"/>
    <n v="1299"/>
    <n v="1192"/>
    <n v="1163"/>
    <n v="29"/>
    <n v="319"/>
    <n v="873"/>
    <n v="765"/>
    <n v="109"/>
    <n v="0.94499999999999995"/>
    <n v="2.3E-2"/>
    <n v="0.27400000000000002"/>
    <n v="0.65"/>
    <n v="0.69399999999999995"/>
    <n v="0.73"/>
    <n v="0.93700000000000006"/>
    <n v="0.97599999999999998"/>
    <n v="0.71699999999999997"/>
    <n v="167.69200000000001"/>
    <s v="Scale-up"/>
    <n v="1.538"/>
    <n v="0.997"/>
    <n v="0.84299999999999997"/>
    <n v="0.90300000000000002"/>
    <n v="0.996"/>
    <d v="1899-12-30T00:51:36"/>
    <s v="RHD"/>
  </r>
  <r>
    <x v="993"/>
    <x v="1"/>
    <n v="99"/>
    <x v="2087"/>
    <x v="1043"/>
    <s v=" "/>
    <s v=" "/>
    <n v="2"/>
    <n v="2"/>
    <n v="10"/>
    <s v="N/A"/>
    <n v="9"/>
    <n v="-16"/>
    <n v="9.0999999999999998E-2"/>
    <n v="0.16700000000000001"/>
    <n v="8.8999999999999996E-2"/>
    <n v="0.113"/>
    <n v="0.16900000000000001"/>
    <n v="-6.8000000000000005E-2"/>
    <n v="0.66900000000000004"/>
    <n v="0.35299999999999998"/>
    <n v="0.65500000000000003"/>
    <n v="964.60199999999998"/>
    <s v="Scale-up"/>
    <n v="8.85"/>
    <n v="1"/>
    <n v="1"/>
    <n v="0.74099999999999999"/>
    <n v="0.86"/>
    <d v="1899-12-30T00:51:41"/>
    <s v="RHD"/>
  </r>
  <r>
    <x v="994"/>
    <x v="0"/>
    <n v="2809"/>
    <x v="2088"/>
    <x v="1044"/>
    <n v="1041"/>
    <n v="981"/>
    <n v="697"/>
    <n v="284"/>
    <n v="136"/>
    <n v="845"/>
    <n v="680"/>
    <n v="165"/>
    <n v="0.42399999999999999"/>
    <n v="0.125"/>
    <n v="8.3000000000000004E-2"/>
    <n v="0.45200000000000001"/>
    <n v="0.46600000000000003"/>
    <n v="0.46100000000000002"/>
    <n v="0.97"/>
    <n v="0.77200000000000002"/>
    <n v="0.84899999999999998"/>
    <n v="365.04399999999998"/>
    <s v="Scale-up"/>
    <n v="2.2120000000000002"/>
    <n v="0.92"/>
    <n v="0.95099999999999996"/>
    <n v="0.92100000000000004"/>
    <n v="0.94099999999999995"/>
    <d v="1899-12-30T00:51:49"/>
    <s v="RHD"/>
  </r>
  <r>
    <x v="994"/>
    <x v="1"/>
    <n v="93"/>
    <x v="2089"/>
    <x v="1044"/>
    <s v=" "/>
    <s v=" "/>
    <n v="13"/>
    <n v="12"/>
    <n v="1"/>
    <s v="N/A"/>
    <n v="19"/>
    <n v="5"/>
    <n v="0.19800000000000001"/>
    <n v="0.10299999999999999"/>
    <s v="NaN"/>
    <n v="0.17699999999999999"/>
    <n v="0.30099999999999999"/>
    <n v="0.23899999999999999"/>
    <s v="NaN"/>
    <s v="NaN"/>
    <s v="NaN"/>
    <s v="NaN"/>
    <s v="Scale-up"/>
    <n v="5.65"/>
    <n v="0.77100000000000002"/>
    <n v="0.97299999999999998"/>
    <s v="NaN"/>
    <n v="0.90100000000000002"/>
    <d v="1899-12-30T00:51:49"/>
    <s v="RHD"/>
  </r>
  <r>
    <x v="995"/>
    <x v="0"/>
    <n v="1423"/>
    <x v="2090"/>
    <x v="1045"/>
    <n v="510"/>
    <n v="424"/>
    <n v="413"/>
    <n v="11"/>
    <n v="106"/>
    <n v="318"/>
    <n v="210"/>
    <n v="108"/>
    <n v="0.35099999999999998"/>
    <n v="1.2999999999999999E-2"/>
    <n v="0.124"/>
    <n v="0.215"/>
    <n v="0.24"/>
    <n v="0.27100000000000002"/>
    <n v="0.89600000000000002"/>
    <n v="0.96399999999999997"/>
    <n v="0.65900000000000003"/>
    <n v="502.32600000000002"/>
    <s v="Scale-up"/>
    <n v="4.6509999999999998"/>
    <n v="0.92100000000000004"/>
    <n v="0.79700000000000004"/>
    <n v="0.83"/>
    <n v="0.97299999999999998"/>
    <d v="1899-12-30T00:51:58"/>
    <s v="RHD"/>
  </r>
  <r>
    <x v="995"/>
    <x v="1"/>
    <n v="99"/>
    <x v="2091"/>
    <x v="1045"/>
    <s v=" "/>
    <s v=" "/>
    <n v="25"/>
    <n v="2"/>
    <n v="5"/>
    <s v="N/A"/>
    <n v="15"/>
    <n v="8"/>
    <n v="0.23499999999999999"/>
    <n v="4.8000000000000001E-2"/>
    <n v="5.7000000000000002E-2"/>
    <n v="0.152"/>
    <s v="0.22599999999999998"/>
    <n v="0.188"/>
    <n v="0.67300000000000004"/>
    <n v="0.83"/>
    <n v="0.79900000000000004"/>
    <n v="710.52599999999995"/>
    <s v="Scale-up"/>
    <n v="6.5789999999999997"/>
    <n v="0.95"/>
    <n v="1"/>
    <n v="0.91500000000000004"/>
    <n v="0.86899999999999999"/>
    <d v="1899-12-30T00:52:03"/>
    <s v="RHD"/>
  </r>
  <r>
    <x v="996"/>
    <x v="0"/>
    <n v="2065"/>
    <x v="2092"/>
    <x v="1046"/>
    <n v="1285"/>
    <n v="1134"/>
    <n v="1102"/>
    <n v="32"/>
    <n v="279"/>
    <n v="855"/>
    <n v="661"/>
    <n v="194"/>
    <n v="0.70699999999999996"/>
    <n v="0.03"/>
    <n v="0.22900000000000001"/>
    <n v="0.45900000000000002"/>
    <n v="0.50800000000000001"/>
    <n v="0.51700000000000002"/>
    <n v="0.90400000000000003"/>
    <n v="0.95899999999999996"/>
    <n v="0.68899999999999995"/>
    <n v="422.65800000000002"/>
    <s v="Scale-up"/>
    <n v="2.1789999999999998"/>
    <n v="0.96499999999999997"/>
    <n v="0.48399999999999999"/>
    <n v="0.96299999999999997"/>
    <n v="0.98699999999999999"/>
    <d v="1899-12-30T00:52:11"/>
    <s v="RHD"/>
  </r>
  <r>
    <x v="996"/>
    <x v="1"/>
    <n v="98"/>
    <x v="2093"/>
    <x v="1046"/>
    <s v=" "/>
    <s v=" "/>
    <n v="131"/>
    <n v="1"/>
    <n v="22"/>
    <s v="N/A"/>
    <n v="123"/>
    <n v="-12"/>
    <n v="1.2869999999999999"/>
    <s v="NaN"/>
    <n v="0.21299999999999999"/>
    <n v="1.3009999999999999"/>
    <s v="1.0739999999999998"/>
    <n v="1.1040000000000001"/>
    <s v="NaN"/>
    <s v="NaN"/>
    <s v="NaN"/>
    <s v="NaN"/>
    <s v="Scale-up"/>
    <n v="0.76900000000000002"/>
    <n v="0.96399999999999997"/>
    <s v="NaN"/>
    <n v="0.94899999999999995"/>
    <n v="0.99399999999999999"/>
    <d v="1899-12-30T00:52:11"/>
    <s v="RHD"/>
  </r>
  <r>
    <x v="623"/>
    <x v="0"/>
    <n v="6182"/>
    <x v="2094"/>
    <x v="1047"/>
    <n v="1771"/>
    <n v="1763"/>
    <n v="1138"/>
    <n v="625"/>
    <n v="398"/>
    <n v="1365"/>
    <n v="1363"/>
    <n v="2"/>
    <n v="0.27600000000000002"/>
    <n v="0.20599999999999999"/>
    <n v="7.5999999999999998E-2"/>
    <n v="0.36399999999999999"/>
    <n v="0.40600000000000003"/>
    <n v="0.32100000000000001"/>
    <n v="0.89700000000000002"/>
    <n v="0.57299999999999995"/>
    <n v="0.84199999999999997"/>
    <n v="5.4950000000000001"/>
    <s v="Start-up"/>
    <n v="2.7469999999999999"/>
    <n v="0.90700000000000003"/>
    <n v="0.89500000000000002"/>
    <n v="0.92800000000000005"/>
    <n v="0.92500000000000004"/>
    <d v="1899-12-30T00:52:20"/>
    <s v="RHD"/>
  </r>
  <r>
    <x v="623"/>
    <x v="1"/>
    <n v="0"/>
    <x v="2095"/>
    <x v="1047"/>
    <s v=" "/>
    <s v=" "/>
    <n v="1"/>
    <n v="1"/>
    <n v="1"/>
    <s v="N/A"/>
    <n v="1"/>
    <n v="0"/>
    <s v="NaN"/>
    <s v="NaN"/>
    <s v="NaN"/>
    <s v="NaN"/>
    <n v="0"/>
    <s v="NaN"/>
    <s v="NaN"/>
    <s v="NaN"/>
    <s v="NaN"/>
    <s v="NaN"/>
    <s v="Start-up"/>
    <s v="NaN"/>
    <s v="NaN"/>
    <s v="NaN"/>
    <s v="NaN"/>
    <s v="NaN"/>
    <d v="1899-12-30T00:52:20"/>
    <s v="RHD"/>
  </r>
  <r>
    <x v="997"/>
    <x v="0"/>
    <n v="1455"/>
    <x v="2096"/>
    <x v="1048"/>
    <n v="1209"/>
    <n v="1079"/>
    <n v="1058"/>
    <n v="21"/>
    <n v="236"/>
    <n v="843"/>
    <n v="756"/>
    <n v="87"/>
    <n v="0.63"/>
    <n v="1.4E-2"/>
    <n v="0.16"/>
    <n v="0.48899999999999999"/>
    <n v="0.48399999999999999"/>
    <n v="0.48299999999999998"/>
    <n v="1.01"/>
    <n v="0.97799999999999998"/>
    <n v="0.752"/>
    <n v="177.91399999999999"/>
    <s v="Catch-up"/>
    <n v="2.0449999999999999"/>
    <n v="0.97599999999999998"/>
    <n v="0.91"/>
    <n v="0.98199999999999998"/>
    <n v="0.99"/>
    <d v="1899-12-30T00:52:29"/>
    <s v="RHD"/>
  </r>
  <r>
    <x v="997"/>
    <x v="1"/>
    <n v="99"/>
    <x v="2097"/>
    <x v="1048"/>
    <s v=" "/>
    <s v=" "/>
    <n v="96"/>
    <n v="1"/>
    <n v="29"/>
    <s v="N/A"/>
    <n v="67"/>
    <n v="0"/>
    <n v="0.88200000000000001"/>
    <s v="NaN"/>
    <n v="0.39"/>
    <n v="0.58399999999999996"/>
    <n v="0.49199999999999999"/>
    <n v="0.53700000000000003"/>
    <s v="NaN"/>
    <s v="NaN"/>
    <s v="NaN"/>
    <s v="NaN"/>
    <s v="Catch-up"/>
    <n v="1.712"/>
    <n v="0.96899999999999997"/>
    <s v="NaN"/>
    <n v="0.89100000000000001"/>
    <n v="0.98099999999999998"/>
    <d v="1899-12-30T00:52:29"/>
    <s v="RHD"/>
  </r>
  <r>
    <x v="662"/>
    <x v="0"/>
    <n v="4599"/>
    <x v="2098"/>
    <x v="1049"/>
    <n v="281"/>
    <n v="281"/>
    <n v="190"/>
    <n v="91"/>
    <n v="20"/>
    <n v="261"/>
    <n v="235"/>
    <n v="26"/>
    <n v="0.108"/>
    <n v="0.04"/>
    <n v="5.0000000000000001E-3"/>
    <n v="0.12"/>
    <n v="0.14299999999999999"/>
    <n v="0.123"/>
    <n v="0.83899999999999997"/>
    <n v="0.73"/>
    <n v="0.96599999999999997"/>
    <n v="216.667"/>
    <s v="Scale-up"/>
    <n v="8.3330000000000002"/>
    <n v="0.89200000000000002"/>
    <n v="0.92500000000000004"/>
    <n v="0.65800000000000003"/>
    <n v="0.88600000000000001"/>
    <d v="1899-12-30T00:52:37"/>
    <s v="RHD"/>
  </r>
  <r>
    <x v="662"/>
    <x v="1"/>
    <n v="0"/>
    <x v="2099"/>
    <x v="1049"/>
    <s v=" "/>
    <s v=" "/>
    <n v="1"/>
    <n v="1"/>
    <n v="1"/>
    <s v="N/A"/>
    <n v="1"/>
    <n v="0"/>
    <s v="NaN"/>
    <s v="NaN"/>
    <s v="NaN"/>
    <s v="NaN"/>
    <n v="0"/>
    <s v="NaN"/>
    <s v="NaN"/>
    <s v="NaN"/>
    <s v="NaN"/>
    <s v="NaN"/>
    <s v="Scale-up"/>
    <s v="NaN"/>
    <s v="NaN"/>
    <s v="NaN"/>
    <s v="NaN"/>
    <s v="NaN"/>
    <d v="1899-12-30T00:52:37"/>
    <s v="RHD"/>
  </r>
  <r>
    <x v="998"/>
    <x v="0"/>
    <n v="1665"/>
    <x v="2100"/>
    <x v="1050"/>
    <n v="338"/>
    <n v="311"/>
    <n v="193"/>
    <n v="118"/>
    <n v="15"/>
    <n v="296"/>
    <n v="233"/>
    <n v="63"/>
    <n v="0.17699999999999999"/>
    <n v="0.11899999999999999"/>
    <n v="1.2999999999999999E-2"/>
    <n v="0.192"/>
    <n v="0.28299999999999997"/>
    <n v="0.23799999999999999"/>
    <n v="0.67800000000000005"/>
    <n v="0.59799999999999998"/>
    <n v="0.95599999999999996"/>
    <n v="328.125"/>
    <s v="Scale-up"/>
    <n v="5.2080000000000002"/>
    <n v="0.79200000000000004"/>
    <n v="0.97499999999999998"/>
    <n v="0.97899999999999998"/>
    <n v="0.95699999999999996"/>
    <d v="1899-12-30T00:52:46"/>
    <s v="RHD"/>
  </r>
  <r>
    <x v="998"/>
    <x v="1"/>
    <n v="98"/>
    <x v="2101"/>
    <x v="1050"/>
    <s v=" "/>
    <s v=" "/>
    <n v="1"/>
    <n v="8"/>
    <n v="3"/>
    <s v="N/A"/>
    <n v="11"/>
    <n v="-4"/>
    <s v="NaN"/>
    <n v="6.4000000000000001E-2"/>
    <n v="0.02"/>
    <n v="0.10299999999999999"/>
    <n v="4.3999999999999997E-2"/>
    <n v="4.2000000000000003E-2"/>
    <s v="NaN"/>
    <s v="NaN"/>
    <s v="NaN"/>
    <s v="NaN"/>
    <s v="Scale-up"/>
    <n v="9.7089999999999996"/>
    <s v="NaN"/>
    <n v="0.92900000000000005"/>
    <n v="0.81299999999999994"/>
    <n v="0.94699999999999995"/>
    <d v="1899-12-30T00:52:46"/>
    <s v="RHD"/>
  </r>
  <r>
    <x v="999"/>
    <x v="0"/>
    <n v="2929"/>
    <x v="2102"/>
    <x v="1051"/>
    <n v="5335"/>
    <n v="4245"/>
    <n v="3106"/>
    <n v="1139"/>
    <n v="515"/>
    <n v="3730"/>
    <n v="2532"/>
    <n v="1198"/>
    <n v="3.5880000000000001"/>
    <n v="0.73399999999999999"/>
    <n v="0.98299999999999998"/>
    <n v="4.0990000000000002"/>
    <n v="3.339"/>
    <n v="3.6890000000000001"/>
    <n v="1.228"/>
    <n v="0.83"/>
    <n v="0.77300000000000002"/>
    <n v="292.26600000000002"/>
    <s v="Catch-up"/>
    <n v="0.24399999999999999"/>
    <n v="0.9"/>
    <n v="0.46400000000000002"/>
    <n v="0.93"/>
    <n v="0.86699999999999999"/>
    <d v="1899-12-30T00:52:56"/>
    <s v="RHD"/>
  </r>
  <r>
    <x v="999"/>
    <x v="1"/>
    <n v="99"/>
    <x v="2103"/>
    <x v="1051"/>
    <s v=" "/>
    <s v=" "/>
    <n v="688"/>
    <n v="360"/>
    <n v="139"/>
    <s v="N/A"/>
    <n v="737"/>
    <n v="171"/>
    <n v="6.4589999999999996"/>
    <n v="3.6909999999999998"/>
    <n v="1.2270000000000001"/>
    <n v="6.625"/>
    <s v="8.922999999999998"/>
    <n v="8.8819999999999997"/>
    <n v="0.74199999999999999"/>
    <n v="0.63600000000000001"/>
    <n v="0.879"/>
    <n v="180.83"/>
    <s v="Scale-up"/>
    <n v="0.151"/>
    <n v="0.98299999999999998"/>
    <n v="0.99399999999999999"/>
    <n v="0.96699999999999997"/>
    <n v="0.99299999999999999"/>
    <d v="1899-12-30T00:53:02"/>
    <s v="RHD"/>
  </r>
  <r>
    <x v="1000"/>
    <x v="0"/>
    <n v="1944"/>
    <x v="2104"/>
    <x v="1052"/>
    <n v="5027"/>
    <n v="4768"/>
    <n v="3948"/>
    <n v="820"/>
    <n v="1212"/>
    <n v="3556"/>
    <n v="3107"/>
    <n v="449"/>
    <n v="2.3490000000000002"/>
    <n v="0.437"/>
    <n v="0.84799999999999998"/>
    <n v="2.1339999999999999"/>
    <n v="1.9379999999999999"/>
    <n v="2.1440000000000001"/>
    <n v="1.101"/>
    <n v="0.84299999999999997"/>
    <n v="0.69599999999999995"/>
    <n v="210.40299999999999"/>
    <s v="Catch-up"/>
    <n v="0.46899999999999997"/>
    <n v="0.89200000000000002"/>
    <n v="0.97299999999999998"/>
    <n v="0.75600000000000001"/>
    <n v="0.89100000000000001"/>
    <d v="1899-12-30T00:53:12"/>
    <s v="RHD"/>
  </r>
  <r>
    <x v="1000"/>
    <x v="1"/>
    <n v="100"/>
    <x v="2093"/>
    <x v="1052"/>
    <s v=" "/>
    <s v=" "/>
    <n v="863"/>
    <n v="64"/>
    <n v="364"/>
    <s v="N/A"/>
    <n v="647"/>
    <n v="-83"/>
    <n v="7.9880000000000004"/>
    <n v="0.82099999999999995"/>
    <n v="3.9340000000000002"/>
    <n v="5.9249999999999998"/>
    <s v="4.875000000000001"/>
    <n v="4.3849999999999998"/>
    <n v="1.2150000000000001"/>
    <n v="0.90700000000000003"/>
    <n v="0.55300000000000005"/>
    <n v="75.781000000000006"/>
    <s v="Catch-up"/>
    <n v="0.16900000000000001"/>
    <n v="0.439"/>
    <n v="0.98599999999999999"/>
    <n v="0.53"/>
    <n v="0.70499999999999996"/>
    <d v="1899-12-30T00:53:18"/>
    <s v="RHD"/>
  </r>
  <r>
    <x v="1001"/>
    <x v="0"/>
    <n v="1911"/>
    <x v="2105"/>
    <x v="1053"/>
    <n v="859"/>
    <n v="772"/>
    <n v="765"/>
    <n v="7"/>
    <n v="191"/>
    <n v="581"/>
    <n v="402"/>
    <n v="179"/>
    <n v="0.52800000000000002"/>
    <n v="7.0000000000000001E-3"/>
    <n v="0.13300000000000001"/>
    <n v="0.28899999999999998"/>
    <n v="0.40200000000000002"/>
    <n v="0.42399999999999999"/>
    <n v="0.71899999999999997"/>
    <n v="0.98699999999999999"/>
    <n v="0.751"/>
    <n v="619.37699999999995"/>
    <s v="Scale-up"/>
    <n v="3.46"/>
    <n v="0.98699999999999999"/>
    <n v="0.96399999999999997"/>
    <n v="0.84299999999999997"/>
    <n v="0.996"/>
    <d v="1899-12-30T00:53:26"/>
    <s v="RHD"/>
  </r>
  <r>
    <x v="1001"/>
    <x v="1"/>
    <n v="99"/>
    <x v="2106"/>
    <x v="1053"/>
    <s v=" "/>
    <s v=" "/>
    <n v="34"/>
    <n v="1"/>
    <n v="18"/>
    <s v="N/A"/>
    <n v="25"/>
    <n v="-8"/>
    <n v="0.29499999999999998"/>
    <s v="NaN"/>
    <n v="0.215"/>
    <n v="0.248"/>
    <n v="0.08"/>
    <n v="9.8000000000000004E-2"/>
    <s v="NaN"/>
    <s v="NaN"/>
    <s v="NaN"/>
    <s v="NaN"/>
    <s v="Scale-up"/>
    <n v="4.032"/>
    <n v="0.96"/>
    <s v="NaN"/>
    <n v="0.79600000000000004"/>
    <n v="0.95399999999999996"/>
    <d v="1899-12-30T00:53:26"/>
    <s v="RHD"/>
  </r>
  <r>
    <x v="1002"/>
    <x v="0"/>
    <n v="827"/>
    <x v="2107"/>
    <x v="1054"/>
    <n v="326"/>
    <n v="306"/>
    <n v="241"/>
    <n v="65"/>
    <n v="27"/>
    <n v="279"/>
    <n v="177"/>
    <n v="102"/>
    <n v="0.42399999999999999"/>
    <n v="9.5000000000000001E-2"/>
    <n v="4.3999999999999997E-2"/>
    <n v="0.316"/>
    <n v="0.47499999999999998"/>
    <n v="0.46100000000000002"/>
    <n v="0.66500000000000004"/>
    <n v="0.81699999999999995"/>
    <n v="0.91500000000000004"/>
    <n v="322.78500000000003"/>
    <s v="Scale-up"/>
    <n v="3.165"/>
    <n v="0.96699999999999997"/>
    <n v="0.92200000000000004"/>
    <n v="0.78800000000000003"/>
    <n v="0.90500000000000003"/>
    <d v="1899-12-30T00:53:34"/>
    <s v="RHD"/>
  </r>
  <r>
    <x v="1002"/>
    <x v="1"/>
    <n v="98"/>
    <x v="2108"/>
    <x v="1054"/>
    <s v=" "/>
    <s v=" "/>
    <n v="73"/>
    <n v="13"/>
    <n v="8"/>
    <s v="N/A"/>
    <n v="65"/>
    <n v="12"/>
    <n v="0.82099999999999995"/>
    <n v="0.154"/>
    <n v="8.3000000000000004E-2"/>
    <n v="0.70299999999999996"/>
    <n v="0.89200000000000002"/>
    <n v="0.875"/>
    <n v="0.78800000000000003"/>
    <n v="0.84199999999999997"/>
    <n v="0.91500000000000004"/>
    <n v="145.09200000000001"/>
    <s v="Scale-up"/>
    <n v="1.4219999999999999"/>
    <n v="0.97099999999999997"/>
    <n v="0.96399999999999997"/>
    <n v="0.92700000000000005"/>
    <n v="0.98599999999999999"/>
    <d v="1899-12-30T00:53:39"/>
    <s v="RHD"/>
  </r>
  <r>
    <x v="1003"/>
    <x v="0"/>
    <n v="1505"/>
    <x v="2109"/>
    <x v="1055"/>
    <n v="625"/>
    <n v="573"/>
    <n v="570"/>
    <n v="3"/>
    <n v="11"/>
    <n v="562"/>
    <n v="394"/>
    <n v="168"/>
    <n v="0.52800000000000002"/>
    <n v="3.0000000000000001E-3"/>
    <n v="2.1000000000000001E-2"/>
    <n v="0.7"/>
    <n v="0.51"/>
    <n v="0.52300000000000002"/>
    <n v="1.373"/>
    <n v="0.99399999999999999"/>
    <n v="0.96"/>
    <n v="240"/>
    <s v="Catch-up"/>
    <n v="1.429"/>
    <n v="0.97599999999999998"/>
    <n v="0.75"/>
    <n v="0.93300000000000005"/>
    <n v="0.755"/>
    <d v="1899-12-30T00:53:48"/>
    <s v="RHD"/>
  </r>
  <r>
    <x v="1003"/>
    <x v="1"/>
    <n v="45"/>
    <x v="2110"/>
    <x v="1055"/>
    <s v=" "/>
    <s v=" "/>
    <n v="2"/>
    <n v="1"/>
    <n v="1"/>
    <s v="N/A"/>
    <n v="1"/>
    <n v="-1"/>
    <n v="2.1999999999999999E-2"/>
    <s v="NaN"/>
    <s v="NaN"/>
    <s v="NaN"/>
    <n v="0"/>
    <n v="1.0999999999999999E-2"/>
    <s v="NaN"/>
    <s v="NaN"/>
    <s v="NaN"/>
    <s v="NaN"/>
    <s v="Catch-up"/>
    <s v="NaN"/>
    <n v="1"/>
    <s v="NaN"/>
    <s v="NaN"/>
    <s v="NaN"/>
    <d v="1899-12-30T00:53:48"/>
    <s v="RHD"/>
  </r>
  <r>
    <x v="672"/>
    <x v="0"/>
    <n v="6410"/>
    <x v="2111"/>
    <x v="1056"/>
    <n v="2826"/>
    <n v="2767"/>
    <n v="2002"/>
    <n v="765"/>
    <n v="541"/>
    <n v="2226"/>
    <n v="1881"/>
    <n v="345"/>
    <n v="0.501"/>
    <n v="0.20100000000000001"/>
    <n v="0.152"/>
    <n v="0.50700000000000001"/>
    <n v="0.55000000000000004"/>
    <n v="0.61"/>
    <n v="0.92200000000000004"/>
    <n v="0.71399999999999997"/>
    <n v="0.78300000000000003"/>
    <n v="680.47299999999996"/>
    <s v="Scale-up"/>
    <n v="1.972"/>
    <n v="0.877"/>
    <n v="0.95299999999999996"/>
    <n v="0.85899999999999999"/>
    <n v="0.89300000000000002"/>
    <d v="1899-12-30T00:53:57"/>
    <s v="RHD"/>
  </r>
  <r>
    <x v="672"/>
    <x v="1"/>
    <n v="0"/>
    <x v="2112"/>
    <x v="1056"/>
    <s v=" "/>
    <s v=" "/>
    <n v="1"/>
    <n v="1"/>
    <n v="1"/>
    <s v="N/A"/>
    <n v="1"/>
    <n v="-1"/>
    <s v="NaN"/>
    <s v="NaN"/>
    <s v="NaN"/>
    <s v="NaN"/>
    <n v="0"/>
    <s v="NaN"/>
    <s v="NaN"/>
    <s v="NaN"/>
    <s v="NaN"/>
    <s v="NaN"/>
    <s v="Scale-up"/>
    <s v="NaN"/>
    <s v="NaN"/>
    <s v="NaN"/>
    <s v="NaN"/>
    <s v="NaN"/>
    <d v="1899-12-30T00:53:57"/>
    <s v="RHD"/>
  </r>
  <r>
    <x v="665"/>
    <x v="0"/>
    <n v="4946"/>
    <x v="2113"/>
    <x v="1057"/>
    <n v="720"/>
    <n v="720"/>
    <n v="370"/>
    <n v="350"/>
    <n v="137"/>
    <n v="583"/>
    <n v="531"/>
    <n v="52"/>
    <n v="0.26100000000000001"/>
    <n v="0.15"/>
    <n v="6.6000000000000003E-2"/>
    <n v="0.44500000000000001"/>
    <n v="0.34499999999999997"/>
    <n v="0.28100000000000003"/>
    <n v="1.29"/>
    <n v="0.63500000000000001"/>
    <n v="0.83899999999999997"/>
    <n v="116.854"/>
    <s v="Catch-up"/>
    <n v="2.2469999999999999"/>
    <n v="0.72899999999999998"/>
    <n v="0.77"/>
    <n v="0.67300000000000004"/>
    <n v="0.755"/>
    <d v="1899-12-30T00:54:06"/>
    <s v="RHD"/>
  </r>
  <r>
    <x v="665"/>
    <x v="1"/>
    <n v="0"/>
    <x v="2114"/>
    <x v="1057"/>
    <s v=" "/>
    <s v=" "/>
    <n v="1"/>
    <n v="1"/>
    <n v="2"/>
    <s v="N/A"/>
    <n v="1"/>
    <n v="-1"/>
    <s v="NaN"/>
    <s v="NaN"/>
    <s v="NaN"/>
    <s v="NaN"/>
    <n v="0"/>
    <s v="NaN"/>
    <s v="NaN"/>
    <s v="NaN"/>
    <s v="NaN"/>
    <s v="NaN"/>
    <s v="Catch-up"/>
    <s v="NaN"/>
    <s v="NaN"/>
    <s v="NaN"/>
    <s v="NaN"/>
    <s v="NaN"/>
    <d v="1899-12-30T00:54:06"/>
    <s v="RHD"/>
  </r>
  <r>
    <x v="1004"/>
    <x v="0"/>
    <n v="1239"/>
    <x v="2115"/>
    <x v="972"/>
    <n v="206"/>
    <n v="168"/>
    <n v="168"/>
    <n v="0"/>
    <n v="12"/>
    <n v="156"/>
    <n v="77"/>
    <n v="79"/>
    <n v="0.14499999999999999"/>
    <n v="0"/>
    <n v="2.4E-2"/>
    <n v="8.2000000000000003E-2"/>
    <n v="0.121"/>
    <n v="0.13700000000000001"/>
    <n v="0.67800000000000005"/>
    <n v="1"/>
    <n v="0.83399999999999996"/>
    <n v="963.41499999999996"/>
    <s v="Scale-up"/>
    <n v="12.195"/>
    <n v="0.71599999999999997"/>
    <n v="0"/>
    <n v="0.94299999999999995"/>
    <n v="0.73399999999999999"/>
    <d v="1899-12-30T00:54:15"/>
    <s v="RHD"/>
  </r>
  <r>
    <x v="1004"/>
    <x v="1"/>
    <n v="99"/>
    <x v="2116"/>
    <x v="972"/>
    <s v=" "/>
    <s v=" "/>
    <n v="45"/>
    <n v="1"/>
    <n v="4"/>
    <s v="N/A"/>
    <n v="27"/>
    <n v="13"/>
    <n v="0.39900000000000002"/>
    <n v="0"/>
    <n v="2.5999999999999999E-2"/>
    <n v="0.22600000000000001"/>
    <n v="0.373"/>
    <n v="0.36"/>
    <n v="0.60599999999999998"/>
    <n v="1"/>
    <n v="0.93500000000000005"/>
    <n v="349.55799999999999"/>
    <s v="Scale-up"/>
    <n v="4.4249999999999998"/>
    <n v="0.94499999999999995"/>
    <n v="0"/>
    <n v="0.6"/>
    <n v="0.93700000000000006"/>
    <d v="1899-12-30T00:54:22"/>
    <s v="RHD"/>
  </r>
  <r>
    <x v="1005"/>
    <x v="0"/>
    <n v="2539"/>
    <x v="2117"/>
    <x v="1058"/>
    <n v="5345"/>
    <n v="5128"/>
    <n v="2435"/>
    <n v="2693"/>
    <n v="878"/>
    <n v="4250"/>
    <n v="3256"/>
    <n v="994"/>
    <n v="1.329"/>
    <n v="1.476"/>
    <n v="0.59"/>
    <n v="1.85"/>
    <n v="2.2149999999999999"/>
    <n v="2.2440000000000002"/>
    <n v="0.83499999999999996"/>
    <n v="0.47399999999999998"/>
    <n v="0.79"/>
    <n v="537.29700000000003"/>
    <s v="Scale-up"/>
    <n v="0.54100000000000004"/>
    <n v="0.99399999999999999"/>
    <n v="0.997"/>
    <n v="0.98499999999999999"/>
    <n v="0.996"/>
    <d v="1899-12-30T00:54:35"/>
    <s v="RHD"/>
  </r>
  <r>
    <x v="1005"/>
    <x v="1"/>
    <n v="99"/>
    <x v="2118"/>
    <x v="1058"/>
    <s v=" "/>
    <s v=" "/>
    <n v="116"/>
    <n v="169"/>
    <n v="19"/>
    <s v="N/A"/>
    <n v="240"/>
    <n v="25"/>
    <n v="1.1539999999999999"/>
    <n v="1.63"/>
    <n v="0.16600000000000001"/>
    <n v="2.4079999999999999"/>
    <n v="2.6179999999999999"/>
    <n v="2.6120000000000001"/>
    <n v="0.92"/>
    <n v="0.41499999999999998"/>
    <n v="0.94"/>
    <n v="412.791"/>
    <s v="Scale-up"/>
    <n v="0.41499999999999998"/>
    <n v="0.96599999999999997"/>
    <n v="0.98899999999999999"/>
    <n v="0.97399999999999998"/>
    <n v="0.97799999999999998"/>
    <d v="1899-12-30T00:54:41"/>
    <s v="RHD"/>
  </r>
  <r>
    <x v="1006"/>
    <x v="0"/>
    <n v="1380"/>
    <x v="2119"/>
    <x v="1059"/>
    <n v="754"/>
    <n v="640"/>
    <n v="631"/>
    <n v="9"/>
    <n v="109"/>
    <n v="531"/>
    <n v="450"/>
    <n v="81"/>
    <n v="0.442"/>
    <n v="7.0000000000000001E-3"/>
    <n v="7.6999999999999999E-2"/>
    <n v="0.318"/>
    <n v="0.372"/>
    <n v="0.372"/>
    <n v="0.85499999999999998"/>
    <n v="0.98399999999999999"/>
    <n v="0.82899999999999996"/>
    <n v="254.71700000000001"/>
    <s v="Scale-up"/>
    <n v="3.145"/>
    <n v="0.99099999999999999"/>
    <n v="0.92300000000000004"/>
    <n v="0.96899999999999997"/>
    <n v="0.98899999999999999"/>
    <d v="1899-12-30T00:54:50"/>
    <s v="RHD"/>
  </r>
  <r>
    <x v="1006"/>
    <x v="1"/>
    <n v="98"/>
    <x v="2120"/>
    <x v="1059"/>
    <s v=" "/>
    <s v=" "/>
    <n v="33"/>
    <n v="1"/>
    <n v="20"/>
    <s v="N/A"/>
    <n v="49"/>
    <n v="-36"/>
    <n v="0.316"/>
    <s v="NaN"/>
    <n v="0.17199999999999999"/>
    <n v="0.434"/>
    <s v="0.14400000000000002"/>
    <n v="0.17199999999999999"/>
    <s v="NaN"/>
    <s v="NaN"/>
    <s v="NaN"/>
    <s v="NaN"/>
    <s v="Scale-up"/>
    <n v="2.3039999999999998"/>
    <n v="0.98899999999999999"/>
    <s v="NaN"/>
    <n v="0.85399999999999998"/>
    <n v="0.92200000000000004"/>
    <d v="1899-12-30T00:54:50"/>
    <s v="RHD"/>
  </r>
  <r>
    <x v="1007"/>
    <x v="0"/>
    <n v="5292"/>
    <x v="2121"/>
    <x v="1060"/>
    <n v="10730"/>
    <n v="10699"/>
    <n v="3580"/>
    <n v="7119"/>
    <n v="2183"/>
    <n v="8516"/>
    <n v="7210"/>
    <n v="1306"/>
    <n v="0.83599999999999997"/>
    <n v="1.619"/>
    <n v="0.55800000000000005"/>
    <n v="1.667"/>
    <n v="1.897"/>
    <n v="1.952"/>
    <n v="0.879"/>
    <n v="0.34100000000000003"/>
    <n v="0.77300000000000002"/>
    <n v="783.44299999999998"/>
    <s v="Scale-up"/>
    <n v="0.6"/>
    <n v="0.95899999999999996"/>
    <n v="0.96099999999999997"/>
    <n v="0.88700000000000001"/>
    <n v="0.94099999999999995"/>
    <d v="1899-12-30T00:55:04"/>
    <s v="RHD"/>
  </r>
  <r>
    <x v="1007"/>
    <x v="1"/>
    <n v="99"/>
    <x v="2122"/>
    <x v="1060"/>
    <s v=" "/>
    <s v=" "/>
    <n v="52"/>
    <n v="263"/>
    <n v="38"/>
    <s v="N/A"/>
    <n v="179"/>
    <n v="97"/>
    <n v="0.44600000000000001"/>
    <n v="2.4900000000000002"/>
    <n v="0.48599999999999999"/>
    <n v="1.655"/>
    <n v="2.4500000000000002"/>
    <n v="2.48"/>
    <n v="0.67600000000000005"/>
    <n v="0.152"/>
    <n v="0.83399999999999996"/>
    <n v="789.12400000000002"/>
    <s v="Scale-up"/>
    <n v="0.60399999999999998"/>
    <n v="0.94699999999999995"/>
    <n v="0.97499999999999998"/>
    <n v="0.83799999999999997"/>
    <n v="0.95799999999999996"/>
    <d v="1899-12-30T00:55:09"/>
    <s v="RHD"/>
  </r>
  <r>
    <x v="1008"/>
    <x v="0"/>
    <n v="915"/>
    <x v="2123"/>
    <x v="1061"/>
    <n v="876"/>
    <n v="826"/>
    <n v="816"/>
    <n v="10"/>
    <n v="66"/>
    <n v="760"/>
    <n v="658"/>
    <n v="102"/>
    <n v="0.95799999999999996"/>
    <n v="1.0999999999999999E-2"/>
    <n v="8.3000000000000004E-2"/>
    <n v="0.75800000000000001"/>
    <n v="0.88600000000000001"/>
    <n v="0.88800000000000001"/>
    <n v="0.85599999999999998"/>
    <n v="0.98899999999999999"/>
    <n v="0.91400000000000003"/>
    <n v="134.565"/>
    <s v="Scale-up"/>
    <n v="1.319"/>
    <n v="0.98399999999999999"/>
    <n v="0.92100000000000004"/>
    <n v="0.97499999999999998"/>
    <n v="0.97399999999999998"/>
    <d v="1899-12-30T00:55:19"/>
    <s v="RHD"/>
  </r>
  <r>
    <x v="1008"/>
    <x v="1"/>
    <n v="98"/>
    <x v="2124"/>
    <x v="1061"/>
    <s v=" "/>
    <s v=" "/>
    <n v="135"/>
    <n v="3"/>
    <n v="13"/>
    <s v="N/A"/>
    <n v="161"/>
    <n v="-35"/>
    <n v="1.3759999999999999"/>
    <n v="0.185"/>
    <n v="9.2999999999999999E-2"/>
    <n v="1.522"/>
    <n v="1.468"/>
    <n v="1.2669999999999999"/>
    <n v="1.0369999999999999"/>
    <n v="0.88100000000000001"/>
    <n v="0.94"/>
    <n v="67.016999999999996"/>
    <s v="Catch-up"/>
    <n v="0.65700000000000003"/>
    <n v="0.94599999999999995"/>
    <n v="0.83199999999999996"/>
    <n v="0.93899999999999995"/>
    <n v="0.80700000000000005"/>
    <d v="1899-12-30T00:55:24"/>
    <s v="RHD"/>
  </r>
  <r>
    <x v="1009"/>
    <x v="0"/>
    <n v="1526"/>
    <x v="2125"/>
    <x v="1062"/>
    <n v="2419"/>
    <n v="2383"/>
    <n v="917"/>
    <n v="1466"/>
    <n v="349"/>
    <n v="2034"/>
    <n v="1818"/>
    <n v="216"/>
    <n v="0.63700000000000001"/>
    <n v="0.90500000000000003"/>
    <n v="0.23899999999999999"/>
    <n v="1.248"/>
    <n v="1.3029999999999999"/>
    <n v="1.3009999999999999"/>
    <n v="0.95799999999999996"/>
    <n v="0.41299999999999998"/>
    <n v="0.84499999999999997"/>
    <n v="173.077"/>
    <s v="Scale-up"/>
    <n v="0.80100000000000005"/>
    <n v="0.98899999999999999"/>
    <n v="0.99099999999999999"/>
    <n v="0.996"/>
    <n v="0.99299999999999999"/>
    <d v="1899-12-30T00:55:34"/>
    <s v="RHD"/>
  </r>
  <r>
    <x v="1009"/>
    <x v="1"/>
    <n v="99"/>
    <x v="2126"/>
    <x v="1062"/>
    <s v=" "/>
    <s v=" "/>
    <n v="84"/>
    <n v="202"/>
    <n v="22"/>
    <s v="N/A"/>
    <n v="169"/>
    <n v="96"/>
    <n v="0.72399999999999998"/>
    <n v="1.53"/>
    <n v="0.21299999999999999"/>
    <n v="2.0019999999999998"/>
    <n v="2.0409999999999999"/>
    <n v="1.972"/>
    <n v="0.98099999999999998"/>
    <n v="0.32100000000000001"/>
    <n v="0.90600000000000003"/>
    <n v="107.892"/>
    <s v="Scale-up"/>
    <n v="0.5"/>
    <n v="0.96099999999999997"/>
    <n v="0.88500000000000001"/>
    <n v="0.96099999999999997"/>
    <n v="0.92400000000000004"/>
    <d v="1899-12-30T00:55:39"/>
    <s v="RHD"/>
  </r>
  <r>
    <x v="103"/>
    <x v="0"/>
    <n v="2661"/>
    <x v="2127"/>
    <x v="1063"/>
    <n v="186"/>
    <n v="186"/>
    <n v="154"/>
    <n v="32"/>
    <n v="15"/>
    <n v="171"/>
    <n v="124"/>
    <n v="47"/>
    <n v="7.5999999999999998E-2"/>
    <n v="1.7999999999999999E-2"/>
    <n v="4.3999999999999997E-2"/>
    <n v="6.7000000000000004E-2"/>
    <n v="0.05"/>
    <n v="8.6999999999999994E-2"/>
    <n v="1.34"/>
    <n v="0.80900000000000005"/>
    <n v="0.53200000000000003"/>
    <n v="701.49300000000005"/>
    <s v="Catch-up"/>
    <n v="14.925000000000001"/>
    <n v="0.88"/>
    <n v="0.91100000000000003"/>
    <n v="0.51800000000000002"/>
    <n v="0.76400000000000001"/>
    <d v="1899-12-30T00:55:48"/>
    <s v="RHD"/>
  </r>
  <r>
    <x v="103"/>
    <x v="1"/>
    <n v="7"/>
    <x v="2128"/>
    <x v="1063"/>
    <s v=" "/>
    <s v=" "/>
    <n v="1"/>
    <n v="1"/>
    <n v="1"/>
    <s v="N/A"/>
    <n v="1"/>
    <n v="-1"/>
    <s v="NaN"/>
    <s v="NaN"/>
    <s v="NaN"/>
    <s v="NaN"/>
    <n v="0"/>
    <s v="NaN"/>
    <s v="NaN"/>
    <s v="NaN"/>
    <s v="NaN"/>
    <s v="NaN"/>
    <s v="Catch-up"/>
    <s v="NaN"/>
    <s v="NaN"/>
    <s v="NaN"/>
    <s v="NaN"/>
    <s v="NaN"/>
    <d v="1899-12-30T00:55:48"/>
    <s v="RHD"/>
  </r>
  <r>
    <x v="1010"/>
    <x v="0"/>
    <n v="1276"/>
    <x v="2129"/>
    <x v="1064"/>
    <n v="171"/>
    <n v="152"/>
    <n v="119"/>
    <n v="33"/>
    <n v="7"/>
    <n v="145"/>
    <n v="111"/>
    <n v="34"/>
    <n v="0.09"/>
    <n v="6.7000000000000004E-2"/>
    <n v="6.0000000000000001E-3"/>
    <n v="0.114"/>
    <n v="0.151"/>
    <n v="0.109"/>
    <n v="0.755"/>
    <n v="0.57299999999999995"/>
    <n v="0.96199999999999997"/>
    <n v="298.24599999999998"/>
    <s v="Scale-up"/>
    <n v="8.7720000000000002"/>
    <n v="0.89900000000000002"/>
    <n v="0.80500000000000005"/>
    <n v="0.57399999999999995"/>
    <n v="0.77800000000000002"/>
    <d v="1899-12-30T00:55:56"/>
    <s v="RHD"/>
  </r>
  <r>
    <x v="1010"/>
    <x v="1"/>
    <n v="98"/>
    <x v="2130"/>
    <x v="1064"/>
    <s v=" "/>
    <s v=" "/>
    <n v="28"/>
    <n v="17"/>
    <n v="1"/>
    <s v="N/A"/>
    <n v="27"/>
    <n v="16"/>
    <n v="0.27600000000000002"/>
    <n v="0.182"/>
    <s v="NaN"/>
    <n v="0.502"/>
    <n v="0.45800000000000002"/>
    <n v="0.44600000000000001"/>
    <s v="NaN"/>
    <s v="NaN"/>
    <s v="NaN"/>
    <s v="NaN"/>
    <s v="Scale-up"/>
    <n v="1.992"/>
    <n v="0.85399999999999998"/>
    <n v="0.83299999999999996"/>
    <s v="NaN"/>
    <n v="0.91700000000000004"/>
    <d v="1899-12-30T00:55:56"/>
    <s v="RHD"/>
  </r>
  <r>
    <x v="667"/>
    <x v="0"/>
    <n v="4307"/>
    <x v="2131"/>
    <x v="1065"/>
    <n v="171"/>
    <n v="171"/>
    <n v="124"/>
    <n v="47"/>
    <n v="11"/>
    <n v="160"/>
    <n v="143"/>
    <n v="17"/>
    <n v="3.1E-2"/>
    <n v="1.4999999999999999E-2"/>
    <n v="3.0000000000000001E-3"/>
    <n v="3.5000000000000003E-2"/>
    <n v="4.2999999999999997E-2"/>
    <n v="4.1000000000000002E-2"/>
    <n v="0.81399999999999995"/>
    <n v="0.67400000000000004"/>
    <n v="0.93500000000000005"/>
    <n v="485.714"/>
    <s v="Scale-up"/>
    <n v="28.571000000000002"/>
    <n v="0.873"/>
    <n v="0.98499999999999999"/>
    <n v="0.94299999999999995"/>
    <n v="0.877"/>
    <d v="1899-12-30T00:56:05"/>
    <s v="RHD"/>
  </r>
  <r>
    <x v="667"/>
    <x v="1"/>
    <n v="0"/>
    <x v="2132"/>
    <x v="1065"/>
    <s v=" "/>
    <s v=" "/>
    <n v="5"/>
    <n v="1"/>
    <n v="1"/>
    <s v="N/A"/>
    <n v="7"/>
    <n v="-4"/>
    <n v="2.5"/>
    <s v="NaN"/>
    <s v="NaN"/>
    <s v="NaN"/>
    <n v="0"/>
    <n v="2"/>
    <s v="NaN"/>
    <s v="NaN"/>
    <s v="NaN"/>
    <s v="NaN"/>
    <s v="Scale-up"/>
    <s v="NaN"/>
    <n v="0.5"/>
    <s v="NaN"/>
    <s v="NaN"/>
    <s v="NaN"/>
    <d v="1899-12-30T00:56:05"/>
    <s v="RHD"/>
  </r>
  <r>
    <x v="664"/>
    <x v="0"/>
    <n v="6103"/>
    <x v="2133"/>
    <x v="1066"/>
    <n v="3233"/>
    <n v="3233"/>
    <n v="1584"/>
    <n v="1649"/>
    <n v="592"/>
    <n v="2641"/>
    <n v="2365"/>
    <n v="276"/>
    <n v="0.26600000000000001"/>
    <n v="0.30299999999999999"/>
    <n v="0.13400000000000001"/>
    <n v="0.4"/>
    <n v="0.435"/>
    <n v="0.437"/>
    <n v="0.92"/>
    <n v="0.46700000000000003"/>
    <n v="0.76400000000000001"/>
    <n v="690"/>
    <s v="Scale-up"/>
    <n v="2.5"/>
    <n v="0.93200000000000005"/>
    <n v="0.996"/>
    <n v="0.89800000000000002"/>
    <n v="0.96399999999999997"/>
    <d v="1899-12-30T00:56:15"/>
    <s v="RHD"/>
  </r>
  <r>
    <x v="664"/>
    <x v="1"/>
    <n v="99"/>
    <x v="2134"/>
    <x v="1066"/>
    <s v=" "/>
    <s v=" "/>
    <n v="31"/>
    <n v="6"/>
    <n v="2"/>
    <s v="N/A"/>
    <n v="42"/>
    <n v="-8"/>
    <n v="0.249"/>
    <n v="3.6999999999999998E-2"/>
    <n v="1.2E-2"/>
    <n v="0.315"/>
    <s v="0.27399999999999997"/>
    <n v="0.255"/>
    <n v="1.1499999999999999"/>
    <n v="0.871"/>
    <n v="0.95799999999999996"/>
    <n v="876.19"/>
    <s v="Catch-up"/>
    <n v="3.1749999999999998"/>
    <n v="0.89300000000000002"/>
    <n v="0.76600000000000001"/>
    <n v="1"/>
    <n v="0.9"/>
    <d v="1899-12-30T00:56:20"/>
    <s v="RHD"/>
  </r>
  <r>
    <x v="1011"/>
    <x v="0"/>
    <n v="2059"/>
    <x v="2135"/>
    <x v="1067"/>
    <n v="3656"/>
    <n v="3656"/>
    <n v="3656"/>
    <n v="0"/>
    <n v="58"/>
    <n v="3598"/>
    <n v="856"/>
    <n v="2742"/>
    <n v="2.359"/>
    <n v="0"/>
    <n v="4.1000000000000002E-2"/>
    <n v="0.65400000000000003"/>
    <n v="2.3180000000000001"/>
    <n v="2.3210000000000002"/>
    <n v="0.28199999999999997"/>
    <n v="1"/>
    <n v="0.98299999999999998"/>
    <n v="4192.6610000000001"/>
    <s v="Scale-up"/>
    <n v="1.5289999999999999"/>
    <n v="0.98599999999999999"/>
    <n v="0"/>
    <n v="0.79600000000000004"/>
    <n v="0.97099999999999997"/>
    <d v="1899-12-30T00:56:28"/>
    <s v="RHD"/>
  </r>
  <r>
    <x v="1011"/>
    <x v="1"/>
    <n v="99"/>
    <x v="2136"/>
    <x v="1067"/>
    <s v=" "/>
    <s v=" "/>
    <n v="290"/>
    <n v="1"/>
    <n v="1"/>
    <s v="N/A"/>
    <n v="75"/>
    <n v="214"/>
    <n v="2.9169999999999998"/>
    <n v="0"/>
    <s v="NaN"/>
    <n v="0.92600000000000005"/>
    <n v="2.9169999999999998"/>
    <n v="2.9169999999999998"/>
    <s v="NaN"/>
    <s v="NaN"/>
    <s v="NaN"/>
    <s v="NaN"/>
    <s v="Scale-up"/>
    <n v="1.08"/>
    <n v="0.998"/>
    <n v="0"/>
    <s v="NaN"/>
    <n v="0.97199999999999998"/>
    <d v="1899-12-30T00:56:28"/>
    <s v="RHD"/>
  </r>
  <r>
    <x v="1012"/>
    <x v="0"/>
    <n v="994"/>
    <x v="2137"/>
    <x v="1068"/>
    <n v="205"/>
    <n v="203"/>
    <n v="29"/>
    <n v="174"/>
    <n v="3"/>
    <n v="200"/>
    <n v="167"/>
    <n v="33"/>
    <n v="3.6999999999999998E-2"/>
    <n v="0.57599999999999996"/>
    <n v="8.0000000000000002E-3"/>
    <n v="0.57299999999999995"/>
    <n v="0.60499999999999998"/>
    <n v="0.46400000000000002"/>
    <n v="0.94699999999999995"/>
    <n v="0.06"/>
    <n v="0.98699999999999999"/>
    <n v="57.591999999999999"/>
    <s v="Scale-up"/>
    <n v="1.7450000000000001"/>
    <n v="0.76400000000000001"/>
    <n v="0.96699999999999997"/>
    <n v="0.93899999999999995"/>
    <n v="0.97"/>
    <d v="1899-12-30T00:56:37"/>
    <s v="RHD"/>
  </r>
  <r>
    <x v="1012"/>
    <x v="1"/>
    <n v="85"/>
    <x v="2138"/>
    <x v="1068"/>
    <s v=" "/>
    <s v=" "/>
    <n v="9"/>
    <n v="38"/>
    <n v="1"/>
    <s v="N/A"/>
    <n v="39"/>
    <n v="6"/>
    <n v="8.4000000000000005E-2"/>
    <n v="0.55100000000000005"/>
    <s v="NaN"/>
    <n v="0.57099999999999995"/>
    <n v="0.63500000000000001"/>
    <n v="0.57099999999999995"/>
    <s v="NaN"/>
    <s v="NaN"/>
    <s v="NaN"/>
    <s v="NaN"/>
    <s v="Scale-up"/>
    <n v="1.7509999999999999"/>
    <n v="0.96099999999999997"/>
    <n v="0.33500000000000002"/>
    <s v="NaN"/>
    <n v="0.36799999999999999"/>
    <d v="1899-12-30T00:56:37"/>
    <s v="RHD"/>
  </r>
  <r>
    <x v="1013"/>
    <x v="0"/>
    <n v="314"/>
    <x v="2139"/>
    <x v="1069"/>
    <n v="39"/>
    <n v="39"/>
    <n v="24"/>
    <n v="15"/>
    <n v="11"/>
    <n v="28"/>
    <n v="28"/>
    <n v="0"/>
    <n v="0.1"/>
    <n v="6.2E-2"/>
    <n v="3.2000000000000001E-2"/>
    <n v="7.9000000000000001E-2"/>
    <n v="0.13"/>
    <n v="0.10199999999999999"/>
    <n v="0.60799999999999998"/>
    <n v="0.61699999999999999"/>
    <n v="0.80200000000000005"/>
    <n v="0"/>
    <s v="Start-up"/>
    <n v="12.657999999999999"/>
    <n v="0.88500000000000001"/>
    <n v="0.873"/>
    <n v="0.89800000000000002"/>
    <n v="0.81"/>
    <d v="1899-12-30T00:56:45"/>
    <s v="RHD"/>
  </r>
  <r>
    <x v="1013"/>
    <x v="1"/>
    <n v="57"/>
    <x v="2140"/>
    <x v="1069"/>
    <s v=" "/>
    <s v=" "/>
    <n v="1"/>
    <n v="1"/>
    <n v="2"/>
    <s v="N/A"/>
    <n v="5"/>
    <n v="-7"/>
    <s v="NaN"/>
    <s v="NaN"/>
    <n v="9.0999999999999998E-2"/>
    <n v="0.20799999999999999"/>
    <n v="0"/>
    <n v="-3.1E-2"/>
    <s v="NaN"/>
    <s v="NaN"/>
    <s v="NaN"/>
    <s v="NaN"/>
    <s v="Start-up"/>
    <n v="4.8079999999999998"/>
    <s v="NaN"/>
    <s v="NaN"/>
    <n v="1"/>
    <n v="0.5"/>
    <d v="1899-12-30T00:56:45"/>
    <s v="RHD"/>
  </r>
  <r>
    <x v="1014"/>
    <x v="0"/>
    <n v="3418"/>
    <x v="2141"/>
    <x v="1070"/>
    <n v="4024"/>
    <n v="4024"/>
    <n v="403"/>
    <n v="3621"/>
    <n v="1213"/>
    <n v="2811"/>
    <n v="2770"/>
    <n v="41"/>
    <n v="0.26800000000000002"/>
    <n v="2.2629999999999999"/>
    <n v="0.38400000000000001"/>
    <n v="2.0070000000000001"/>
    <n v="2.1469999999999998"/>
    <n v="1.2669999999999999"/>
    <n v="0.93500000000000005"/>
    <n v="0.106"/>
    <n v="0.84799999999999998"/>
    <n v="20.428999999999998"/>
    <s v="Start-up"/>
    <n v="0.498"/>
    <n v="0.88800000000000001"/>
    <n v="0.95199999999999996"/>
    <n v="0.93799999999999994"/>
    <n v="0.85299999999999998"/>
    <d v="1899-12-30T00:56:56"/>
    <s v="RHD"/>
  </r>
  <r>
    <x v="1014"/>
    <x v="1"/>
    <n v="0"/>
    <x v="2142"/>
    <x v="1070"/>
    <s v=" "/>
    <s v=" "/>
    <n v="1"/>
    <n v="1"/>
    <n v="1"/>
    <s v="N/A"/>
    <n v="1"/>
    <n v="0"/>
    <s v="NaN"/>
    <s v="NaN"/>
    <s v="NaN"/>
    <s v="NaN"/>
    <n v="0"/>
    <s v="NaN"/>
    <s v="NaN"/>
    <s v="NaN"/>
    <s v="NaN"/>
    <s v="NaN"/>
    <s v="Start-up"/>
    <s v="NaN"/>
    <s v="NaN"/>
    <s v="NaN"/>
    <s v="NaN"/>
    <s v="NaN"/>
    <d v="1899-12-30T00:56:56"/>
    <s v="RHD"/>
  </r>
  <r>
    <x v="1015"/>
    <x v="0"/>
    <n v="1642"/>
    <x v="2143"/>
    <x v="1071"/>
    <n v="8761"/>
    <n v="8761"/>
    <n v="7274"/>
    <n v="1487"/>
    <n v="1293"/>
    <n v="7468"/>
    <n v="6461"/>
    <n v="1007"/>
    <n v="6.4390000000000001"/>
    <n v="1.216"/>
    <n v="1.2889999999999999"/>
    <n v="5.8840000000000003"/>
    <n v="6.3659999999999997"/>
    <n v="6.5179999999999998"/>
    <n v="0.92400000000000004"/>
    <n v="0.84099999999999997"/>
    <n v="0.83199999999999996"/>
    <n v="171.142"/>
    <s v="Scale-up"/>
    <n v="0.17"/>
    <n v="0.97199999999999998"/>
    <n v="0.93899999999999995"/>
    <n v="0.91100000000000003"/>
    <n v="0.96199999999999997"/>
    <d v="1899-12-30T00:57:08"/>
    <s v="RHD"/>
  </r>
  <r>
    <x v="1015"/>
    <x v="1"/>
    <n v="100"/>
    <x v="2144"/>
    <x v="1071"/>
    <s v=" "/>
    <s v=" "/>
    <n v="825"/>
    <n v="157"/>
    <n v="122"/>
    <s v="N/A"/>
    <n v="687"/>
    <n v="172"/>
    <n v="8.0489999999999995"/>
    <n v="1.649"/>
    <n v="1.4530000000000001"/>
    <n v="6.7949999999999999"/>
    <s v="8.245000000000001"/>
    <n v="8.2899999999999991"/>
    <n v="0.82399999999999995"/>
    <n v="0.83"/>
    <n v="0.85"/>
    <n v="148.197"/>
    <s v="Scale-up"/>
    <n v="0.14699999999999999"/>
    <n v="0.997"/>
    <n v="0.99299999999999999"/>
    <n v="0.95599999999999996"/>
    <n v="0.998"/>
    <d v="1899-12-30T00:57:13"/>
    <s v="RHD"/>
  </r>
  <r>
    <x v="1016"/>
    <x v="0"/>
    <n v="4522"/>
    <x v="2145"/>
    <x v="1072"/>
    <n v="3687"/>
    <n v="3687"/>
    <n v="3018"/>
    <n v="669"/>
    <n v="610"/>
    <n v="3077"/>
    <n v="2830"/>
    <n v="247"/>
    <n v="1.071"/>
    <n v="0.249"/>
    <n v="0.25900000000000001"/>
    <n v="1.0269999999999999"/>
    <n v="1.0609999999999999"/>
    <n v="1.1100000000000001"/>
    <n v="0.96799999999999997"/>
    <n v="0.81100000000000005"/>
    <n v="0.80400000000000005"/>
    <n v="240.506"/>
    <s v="Scale-up"/>
    <n v="0.97399999999999998"/>
    <n v="0.93500000000000005"/>
    <n v="0.94099999999999995"/>
    <n v="0.80100000000000005"/>
    <n v="0.95599999999999996"/>
    <d v="1899-12-30T00:57:25"/>
    <s v="RHD"/>
  </r>
  <r>
    <x v="1016"/>
    <x v="1"/>
    <n v="99"/>
    <x v="2146"/>
    <x v="1072"/>
    <s v=" "/>
    <s v=" "/>
    <n v="53"/>
    <n v="12"/>
    <n v="6"/>
    <s v="N/A"/>
    <n v="41"/>
    <n v="17"/>
    <n v="0.48299999999999998"/>
    <n v="9.1999999999999998E-2"/>
    <n v="5.6000000000000001E-2"/>
    <n v="0.36599999999999999"/>
    <s v="0.5189999999999999"/>
    <n v="0.52300000000000002"/>
    <n v="0.70499999999999996"/>
    <n v="0.84"/>
    <n v="0.90300000000000002"/>
    <n v="674.86300000000006"/>
    <s v="Scale-up"/>
    <n v="2.7320000000000002"/>
    <n v="0.91400000000000003"/>
    <n v="0.96599999999999997"/>
    <n v="0.98399999999999999"/>
    <n v="0.96899999999999997"/>
    <d v="1899-12-30T00:57:30"/>
    <s v="RHD"/>
  </r>
  <r>
    <x v="1017"/>
    <x v="0"/>
    <n v="3659"/>
    <x v="2147"/>
    <x v="1073"/>
    <n v="1309"/>
    <n v="1309"/>
    <n v="251"/>
    <n v="1058"/>
    <n v="367"/>
    <n v="942"/>
    <n v="922"/>
    <n v="20"/>
    <n v="0.14799999999999999"/>
    <n v="0.51"/>
    <n v="0.185"/>
    <n v="0.46800000000000003"/>
    <n v="0.47299999999999998"/>
    <n v="0.45500000000000002"/>
    <n v="0.98899999999999999"/>
    <n v="0.22500000000000001"/>
    <n v="0.71899999999999997"/>
    <n v="42.734999999999999"/>
    <s v="Scale-up"/>
    <n v="2.137"/>
    <n v="0.97199999999999998"/>
    <n v="0.92700000000000005"/>
    <n v="0.98"/>
    <n v="0.94499999999999995"/>
    <d v="1899-12-30T00:57:39"/>
    <s v="RHD"/>
  </r>
  <r>
    <x v="1017"/>
    <x v="1"/>
    <n v="49"/>
    <x v="2148"/>
    <x v="1073"/>
    <s v=" "/>
    <s v=" "/>
    <n v="1"/>
    <n v="4"/>
    <n v="1"/>
    <s v="N/A"/>
    <n v="1"/>
    <n v="3"/>
    <s v="NaN"/>
    <n v="0.05"/>
    <s v="NaN"/>
    <s v="NaN"/>
    <n v="0"/>
    <n v="0.05"/>
    <s v="NaN"/>
    <s v="NaN"/>
    <s v="NaN"/>
    <s v="NaN"/>
    <s v="Scale-up"/>
    <s v="NaN"/>
    <s v="NaN"/>
    <n v="0.9"/>
    <s v="NaN"/>
    <s v="NaN"/>
    <d v="1899-12-30T00:57:39"/>
    <s v="RHD"/>
  </r>
  <r>
    <x v="1018"/>
    <x v="0"/>
    <n v="2352"/>
    <x v="2149"/>
    <x v="1074"/>
    <n v="432"/>
    <n v="411"/>
    <n v="252"/>
    <n v="159"/>
    <n v="41"/>
    <n v="370"/>
    <n v="303"/>
    <n v="67"/>
    <n v="0.22500000000000001"/>
    <n v="0.153"/>
    <n v="5.5E-2"/>
    <n v="0.314"/>
    <n v="0.32300000000000001"/>
    <n v="0.34"/>
    <n v="0.97199999999999998"/>
    <n v="0.59499999999999997"/>
    <n v="0.85399999999999998"/>
    <n v="213.376"/>
    <s v="Scale-up"/>
    <n v="3.1850000000000001"/>
    <n v="0.88800000000000001"/>
    <n v="0.95799999999999996"/>
    <n v="0.90900000000000003"/>
    <n v="0.98499999999999999"/>
    <d v="1899-12-30T00:57:48"/>
    <s v="RHD"/>
  </r>
  <r>
    <x v="1018"/>
    <x v="1"/>
    <n v="95"/>
    <x v="2150"/>
    <x v="1074"/>
    <s v=" "/>
    <s v=" "/>
    <n v="8"/>
    <n v="8"/>
    <n v="2"/>
    <s v="N/A"/>
    <n v="30"/>
    <n v="-15"/>
    <n v="8.4000000000000005E-2"/>
    <n v="7.9000000000000001E-2"/>
    <n v="1.4999999999999999E-2"/>
    <n v="0.314"/>
    <s v="0.14800000000000002"/>
    <n v="0.13700000000000001"/>
    <n v="2.1219999999999999"/>
    <n v="0.51500000000000001"/>
    <n v="0.90800000000000003"/>
    <n v="213.376"/>
    <s v="Catch-up"/>
    <n v="3.1850000000000001"/>
    <n v="0.95699999999999996"/>
    <n v="0.95399999999999996"/>
    <n v="1"/>
    <n v="0.60699999999999998"/>
    <d v="1899-12-30T00:57:53"/>
    <s v="RHD"/>
  </r>
  <r>
    <x v="1019"/>
    <x v="0"/>
    <n v="1752"/>
    <x v="2151"/>
    <x v="1075"/>
    <n v="231"/>
    <n v="226"/>
    <n v="41"/>
    <n v="185"/>
    <n v="86"/>
    <n v="140"/>
    <n v="120"/>
    <n v="20"/>
    <n v="3.4000000000000002E-2"/>
    <n v="0.253"/>
    <n v="0.192"/>
    <n v="0.24"/>
    <n v="9.5000000000000001E-2"/>
    <n v="0.16200000000000001"/>
    <n v="2.5259999999999998"/>
    <n v="0.11799999999999999"/>
    <n v="0.33100000000000002"/>
    <n v="83.332999999999998"/>
    <s v="Catch-up"/>
    <n v="4.1669999999999998"/>
    <n v="0.57299999999999995"/>
    <n v="0.72299999999999998"/>
    <n v="0.98"/>
    <n v="0.9"/>
    <d v="1899-12-30T00:58:01"/>
    <s v="RHD"/>
  </r>
  <r>
    <x v="1019"/>
    <x v="1"/>
    <n v="99"/>
    <x v="2152"/>
    <x v="1075"/>
    <s v=" "/>
    <s v=" "/>
    <n v="7"/>
    <n v="25"/>
    <n v="15"/>
    <s v="N/A"/>
    <n v="17"/>
    <n v="-1"/>
    <n v="9.8000000000000004E-2"/>
    <n v="0.22500000000000001"/>
    <n v="0.114"/>
    <n v="0.159"/>
    <s v="0.20900000000000002"/>
    <n v="0.19500000000000001"/>
    <n v="0.76100000000000001"/>
    <n v="0.30299999999999999"/>
    <n v="0.64700000000000002"/>
    <n v="125.786"/>
    <s v="Scale-up"/>
    <n v="6.2889999999999997"/>
    <n v="0.96599999999999997"/>
    <n v="0.91600000000000004"/>
    <n v="0.81200000000000006"/>
    <n v="0.95699999999999996"/>
    <d v="1899-12-30T00:58:07"/>
    <s v="RHD"/>
  </r>
  <r>
    <x v="1020"/>
    <x v="0"/>
    <n v="2074"/>
    <x v="2153"/>
    <x v="1076"/>
    <n v="12378"/>
    <n v="12050"/>
    <n v="2643"/>
    <n v="9407"/>
    <n v="2373"/>
    <n v="9677"/>
    <n v="3705"/>
    <n v="5972"/>
    <n v="3.8050000000000002"/>
    <n v="17.166"/>
    <n v="5.5030000000000001"/>
    <n v="8.9149999999999991"/>
    <n v="15.468"/>
    <n v="16.347000000000001"/>
    <n v="0.57599999999999996"/>
    <n v="0.18099999999999999"/>
    <n v="0.73799999999999999"/>
    <n v="669.88199999999995"/>
    <s v="Scale-up"/>
    <n v="0.112"/>
    <n v="0.82499999999999996"/>
    <n v="0.93500000000000005"/>
    <n v="0.97899999999999998"/>
    <n v="0.89800000000000002"/>
    <d v="1899-12-30T00:58:19"/>
    <s v="RHD"/>
  </r>
  <r>
    <x v="1020"/>
    <x v="1"/>
    <n v="100"/>
    <x v="2154"/>
    <x v="1076"/>
    <s v=" "/>
    <s v=" "/>
    <n v="499"/>
    <n v="1727"/>
    <n v="648"/>
    <s v="N/A"/>
    <n v="1270"/>
    <n v="307"/>
    <n v="4.7670000000000003"/>
    <n v="16.001999999999999"/>
    <n v="6.3940000000000001"/>
    <n v="10.089"/>
    <s v="14.374999999999998"/>
    <n v="14.35"/>
    <n v="0.70199999999999996"/>
    <n v="0.23"/>
    <n v="0.69199999999999995"/>
    <n v="591.93200000000002"/>
    <s v="Scale-up"/>
    <n v="9.9000000000000005E-2"/>
    <n v="0.99199999999999999"/>
    <n v="0.996"/>
    <n v="0.997"/>
    <n v="0.63100000000000001"/>
    <d v="1899-12-30T00:58:26"/>
    <s v="RHD"/>
  </r>
  <r>
    <x v="1021"/>
    <x v="0"/>
    <n v="296"/>
    <x v="2155"/>
    <x v="1077"/>
    <n v="1272"/>
    <n v="1096"/>
    <n v="792"/>
    <n v="304"/>
    <n v="104"/>
    <n v="992"/>
    <n v="571"/>
    <n v="421"/>
    <n v="4.13"/>
    <n v="1.74"/>
    <n v="0.64"/>
    <n v="3.621"/>
    <n v="5.23"/>
    <n v="5.3029999999999999"/>
    <n v="0.69199999999999995"/>
    <n v="0.70399999999999996"/>
    <n v="0.89100000000000001"/>
    <n v="116.26600000000001"/>
    <s v="Scale-up"/>
    <n v="0.27600000000000002"/>
    <n v="0.95099999999999996"/>
    <n v="0.96799999999999997"/>
    <n v="0.99399999999999999"/>
    <n v="0.98"/>
    <d v="1899-12-30T00:58:35"/>
    <s v="RHD"/>
  </r>
  <r>
    <x v="1021"/>
    <x v="1"/>
    <n v="100"/>
    <x v="2156"/>
    <x v="1077"/>
    <s v=" "/>
    <s v=" "/>
    <n v="472"/>
    <n v="193"/>
    <n v="61"/>
    <s v="N/A"/>
    <n v="408"/>
    <n v="195"/>
    <n v="4.9530000000000003"/>
    <n v="2.2229999999999999"/>
    <n v="0.61899999999999999"/>
    <n v="4.258"/>
    <n v="6.5570000000000004"/>
    <n v="6.5670000000000002"/>
    <n v="0.64900000000000002"/>
    <n v="0.69"/>
    <n v="0.91400000000000003"/>
    <n v="98.873000000000005"/>
    <s v="Scale-up"/>
    <n v="0.23499999999999999"/>
    <n v="0.98799999999999999"/>
    <n v="0.98799999999999999"/>
    <n v="0.98699999999999999"/>
    <n v="0.99099999999999999"/>
    <d v="1899-12-30T00:58:41"/>
    <s v="RHD"/>
  </r>
  <r>
    <x v="1022"/>
    <x v="0"/>
    <n v="1518"/>
    <x v="2157"/>
    <x v="1078"/>
    <n v="132"/>
    <n v="126"/>
    <n v="49"/>
    <n v="77"/>
    <n v="31"/>
    <n v="95"/>
    <n v="67"/>
    <n v="28"/>
    <n v="3.7999999999999999E-2"/>
    <n v="0.108"/>
    <n v="5.2999999999999999E-2"/>
    <n v="0.104"/>
    <n v="9.2999999999999999E-2"/>
    <n v="9.4E-2"/>
    <n v="1.1180000000000001"/>
    <n v="0.26"/>
    <n v="0.63700000000000001"/>
    <n v="269.23099999999999"/>
    <s v="Catch-up"/>
    <n v="9.6150000000000002"/>
    <n v="0.82699999999999996"/>
    <n v="0.92200000000000004"/>
    <n v="0.94399999999999995"/>
    <n v="0.94699999999999995"/>
    <d v="1899-12-30T00:58:49"/>
    <s v="RHD"/>
  </r>
  <r>
    <x v="1022"/>
    <x v="1"/>
    <n v="93"/>
    <x v="2158"/>
    <x v="1078"/>
    <s v=" "/>
    <s v=" "/>
    <n v="7"/>
    <n v="15"/>
    <n v="5"/>
    <s v="N/A"/>
    <n v="17"/>
    <n v="-1"/>
    <n v="6.9000000000000006E-2"/>
    <n v="0.17100000000000001"/>
    <n v="7.4999999999999997E-2"/>
    <n v="0.223"/>
    <s v="0.16500000000000004"/>
    <n v="0.17499999999999999"/>
    <n v="1.3520000000000001"/>
    <n v="0.28799999999999998"/>
    <n v="0.68799999999999994"/>
    <n v="125.56100000000001"/>
    <s v="Catch-up"/>
    <n v="4.484"/>
    <n v="0.97699999999999998"/>
    <n v="0.95599999999999996"/>
    <n v="0.97799999999999998"/>
    <n v="0.84499999999999997"/>
    <d v="1899-12-30T00:58:54"/>
    <s v="RHD"/>
  </r>
  <r>
    <x v="1023"/>
    <x v="0"/>
    <n v="1483"/>
    <x v="2159"/>
    <x v="1079"/>
    <n v="5677"/>
    <n v="5325"/>
    <n v="4190"/>
    <n v="1135"/>
    <n v="656"/>
    <n v="4669"/>
    <n v="3692"/>
    <n v="977"/>
    <n v="3.7309999999999999"/>
    <n v="1.177"/>
    <n v="0.58799999999999997"/>
    <n v="3.4670000000000001"/>
    <n v="4.32"/>
    <n v="4.2960000000000003"/>
    <n v="0.80300000000000005"/>
    <n v="0.76"/>
    <n v="0.88"/>
    <n v="281.8"/>
    <s v="Scale-up"/>
    <n v="0.28799999999999998"/>
    <n v="0.99099999999999999"/>
    <n v="0.99399999999999999"/>
    <n v="0.98399999999999999"/>
    <n v="0.98799999999999999"/>
    <d v="1899-12-30T00:59:05"/>
    <s v="RHD"/>
  </r>
  <r>
    <x v="1023"/>
    <x v="1"/>
    <n v="94"/>
    <x v="2160"/>
    <x v="1079"/>
    <s v=" "/>
    <s v=" "/>
    <n v="1"/>
    <n v="1"/>
    <n v="18"/>
    <s v="N/A"/>
    <n v="15"/>
    <n v="-32"/>
    <s v="NaN"/>
    <s v="NaN"/>
    <n v="0.13"/>
    <n v="0.14399999999999999"/>
    <n v="0"/>
    <n v="-0.13"/>
    <s v="NaN"/>
    <s v="NaN"/>
    <s v="NaN"/>
    <s v="NaN"/>
    <s v="Scale-up"/>
    <n v="6.944"/>
    <s v="NaN"/>
    <s v="NaN"/>
    <n v="0.90200000000000002"/>
    <n v="0.89800000000000002"/>
    <d v="1899-12-30T00:59:05"/>
    <s v="RHD"/>
  </r>
  <r>
    <x v="1024"/>
    <x v="0"/>
    <n v="4214"/>
    <x v="2161"/>
    <x v="1059"/>
    <n v="3276"/>
    <n v="3276"/>
    <n v="690"/>
    <n v="2586"/>
    <n v="1010"/>
    <n v="2266"/>
    <n v="2133"/>
    <n v="133"/>
    <n v="0.29699999999999999"/>
    <n v="1.1200000000000001"/>
    <n v="0.46899999999999997"/>
    <n v="0.93"/>
    <n v="0.94799999999999995"/>
    <n v="0.94199999999999995"/>
    <n v="0.98099999999999998"/>
    <n v="0.21"/>
    <n v="0.66900000000000004"/>
    <n v="143.011"/>
    <s v="Scale-up"/>
    <n v="1.075"/>
    <n v="0.96099999999999997"/>
    <n v="0.92600000000000005"/>
    <n v="0.98099999999999998"/>
    <n v="0.93100000000000005"/>
    <d v="1899-12-30T00:59:15"/>
    <s v="RHD"/>
  </r>
  <r>
    <x v="1024"/>
    <x v="1"/>
    <n v="41"/>
    <x v="2162"/>
    <x v="1059"/>
    <s v=" "/>
    <s v=" "/>
    <n v="3"/>
    <n v="1"/>
    <n v="1"/>
    <s v="N/A"/>
    <n v="1"/>
    <n v="1"/>
    <n v="4.5999999999999999E-2"/>
    <s v="NaN"/>
    <s v="NaN"/>
    <s v="NaN"/>
    <n v="0"/>
    <n v="4.5999999999999999E-2"/>
    <s v="NaN"/>
    <s v="NaN"/>
    <s v="NaN"/>
    <s v="NaN"/>
    <s v="Scale-up"/>
    <s v="NaN"/>
    <n v="0.97399999999999998"/>
    <s v="NaN"/>
    <s v="NaN"/>
    <s v="NaN"/>
    <d v="1899-12-30T00:59:15"/>
    <s v="RHD"/>
  </r>
  <r>
    <x v="1025"/>
    <x v="0"/>
    <n v="3466"/>
    <x v="2163"/>
    <x v="1080"/>
    <n v="1442"/>
    <n v="1076"/>
    <n v="325"/>
    <n v="751"/>
    <n v="32"/>
    <n v="1044"/>
    <n v="956"/>
    <n v="88"/>
    <n v="9.0999999999999998E-2"/>
    <n v="0.19400000000000001"/>
    <n v="3.5999999999999997E-2"/>
    <n v="0.26700000000000002"/>
    <n v="0.249"/>
    <n v="0.27600000000000002"/>
    <n v="1.0720000000000001"/>
    <n v="0.31900000000000001"/>
    <n v="0.874"/>
    <n v="329.58800000000002"/>
    <s v="Catch-up"/>
    <n v="3.7450000000000001"/>
    <n v="0.82399999999999995"/>
    <n v="0.83"/>
    <n v="0.96099999999999997"/>
    <n v="0.872"/>
    <d v="1899-12-30T00:59:24"/>
    <s v="RHD"/>
  </r>
  <r>
    <x v="1025"/>
    <x v="1"/>
    <n v="84"/>
    <x v="2164"/>
    <x v="1080"/>
    <s v=" "/>
    <s v=" "/>
    <n v="3"/>
    <n v="4"/>
    <n v="1"/>
    <s v="N/A"/>
    <n v="11"/>
    <n v="-5"/>
    <n v="3.6999999999999998E-2"/>
    <n v="4.5999999999999999E-2"/>
    <s v="NaN"/>
    <n v="0.14199999999999999"/>
    <n v="8.3000000000000004E-2"/>
    <n v="8.4000000000000005E-2"/>
    <s v="NaN"/>
    <s v="NaN"/>
    <s v="NaN"/>
    <s v="NaN"/>
    <s v="Catch-up"/>
    <n v="7.0419999999999998"/>
    <n v="0.76800000000000002"/>
    <n v="0.61799999999999999"/>
    <s v="NaN"/>
    <n v="0.73599999999999999"/>
    <d v="1899-12-30T00:59:24"/>
    <s v="RHD"/>
  </r>
  <r>
    <x v="1026"/>
    <x v="0"/>
    <n v="1365"/>
    <x v="2165"/>
    <x v="1081"/>
    <n v="804"/>
    <n v="804"/>
    <n v="797"/>
    <n v="7"/>
    <n v="54"/>
    <n v="750"/>
    <n v="605"/>
    <n v="145"/>
    <n v="0.54800000000000004"/>
    <n v="8.9999999999999993E-3"/>
    <n v="0.04"/>
    <n v="0.433"/>
    <n v="0.51700000000000002"/>
    <n v="0.51300000000000001"/>
    <n v="0.83799999999999997"/>
    <n v="0.98399999999999999"/>
    <n v="0.92800000000000005"/>
    <n v="334.87299999999999"/>
    <s v="Scale-up"/>
    <n v="2.3090000000000002"/>
    <n v="0.98899999999999999"/>
    <n v="0.92400000000000004"/>
    <n v="0.96599999999999997"/>
    <n v="0.98599999999999999"/>
    <d v="1899-12-30T00:59:33"/>
    <s v="RHD"/>
  </r>
  <r>
    <x v="1026"/>
    <x v="1"/>
    <n v="100"/>
    <x v="2166"/>
    <x v="1081"/>
    <s v=" "/>
    <s v=" "/>
    <n v="96"/>
    <n v="2"/>
    <n v="9"/>
    <s v="N/A"/>
    <n v="70"/>
    <n v="20"/>
    <n v="0.97699999999999998"/>
    <n v="0.16700000000000001"/>
    <n v="9.5000000000000001E-2"/>
    <n v="0.73699999999999999"/>
    <n v="1.0489999999999999"/>
    <n v="0.88400000000000001"/>
    <n v="0.70299999999999996"/>
    <n v="0.85399999999999998"/>
    <n v="0.91700000000000004"/>
    <n v="196.744"/>
    <s v="Scale-up"/>
    <n v="1.357"/>
    <n v="0.92600000000000005"/>
    <n v="1"/>
    <n v="0.79900000000000004"/>
    <n v="0.90700000000000003"/>
    <d v="1899-12-30T00:59:38"/>
    <s v="RHD"/>
  </r>
  <r>
    <x v="1027"/>
    <x v="0"/>
    <n v="3717"/>
    <x v="2167"/>
    <x v="1082"/>
    <n v="5880"/>
    <n v="5834"/>
    <n v="1592"/>
    <n v="4242"/>
    <n v="686"/>
    <n v="5148"/>
    <n v="3261"/>
    <n v="1936"/>
    <n v="1.1659999999999999"/>
    <n v="3.0830000000000002"/>
    <n v="0.75600000000000001"/>
    <n v="2.0350000000000001"/>
    <n v="3.4929999999999999"/>
    <n v="3.7229999999999999"/>
    <n v="0.58299999999999996"/>
    <n v="0.27400000000000002"/>
    <n v="0.82199999999999995"/>
    <n v="951.351"/>
    <s v="Scale-up"/>
    <n v="0.49099999999999999"/>
    <n v="0.64800000000000002"/>
    <n v="0.92300000000000004"/>
    <n v="0.871"/>
    <n v="0.80800000000000005"/>
    <d v="1899-12-30T00:59:49"/>
    <s v="RHD"/>
  </r>
  <r>
    <x v="1027"/>
    <x v="1"/>
    <n v="99"/>
    <x v="2168"/>
    <x v="1082"/>
    <s v=" "/>
    <s v=" "/>
    <n v="694"/>
    <n v="354"/>
    <n v="282"/>
    <s v="N/A"/>
    <n v="748"/>
    <n v="19"/>
    <n v="6.83"/>
    <n v="3.7949999999999999"/>
    <n v="3.327"/>
    <n v="6.4429999999999996"/>
    <n v="7.298"/>
    <n v="7.16"/>
    <n v="0.88300000000000001"/>
    <n v="0.64300000000000002"/>
    <n v="0.68700000000000006"/>
    <n v="300.48099999999999"/>
    <s v="Scale-up"/>
    <n v="0.155"/>
    <n v="0.996"/>
    <n v="0.97499999999999998"/>
    <n v="0.874"/>
    <n v="0.86399999999999999"/>
    <d v="1899-12-30T00:59:55"/>
    <s v="RHD"/>
  </r>
  <r>
    <x v="1028"/>
    <x v="0"/>
    <n v="375"/>
    <x v="2169"/>
    <x v="1083"/>
    <n v="44"/>
    <n v="44"/>
    <n v="0"/>
    <n v="44"/>
    <n v="9"/>
    <n v="35"/>
    <n v="5"/>
    <n v="30"/>
    <n v="0"/>
    <n v="0.108"/>
    <n v="1.6E-2"/>
    <n v="0.05"/>
    <n v="9.1999999999999998E-2"/>
    <n v="9.8000000000000004E-2"/>
    <n v="0.54300000000000004"/>
    <n v="0"/>
    <n v="0.85199999999999998"/>
    <n v="600"/>
    <s v="Scale-up"/>
    <n v="20"/>
    <n v="0"/>
    <n v="0.98499999999999999"/>
    <n v="0.81499999999999995"/>
    <n v="0.97099999999999997"/>
    <d v="1899-12-30T00:00:03"/>
    <s v="RHD"/>
  </r>
  <r>
    <x v="1028"/>
    <x v="1"/>
    <n v="94"/>
    <x v="2170"/>
    <x v="1083"/>
    <s v=" "/>
    <s v=" "/>
    <n v="1"/>
    <n v="11"/>
    <n v="5"/>
    <s v="N/A"/>
    <n v="1"/>
    <n v="5"/>
    <n v="0"/>
    <n v="9.7000000000000003E-2"/>
    <s v="NaN"/>
    <s v="NaN"/>
    <n v="9.7000000000000003E-2"/>
    <n v="6.9000000000000006E-2"/>
    <s v="NaN"/>
    <s v="NaN"/>
    <s v="NaN"/>
    <s v="NaN"/>
    <s v="Scale-up"/>
    <s v="NaN"/>
    <n v="0"/>
    <n v="0.90600000000000003"/>
    <s v="NaN"/>
    <s v="NaN"/>
    <d v="1899-12-30T00:00:03"/>
    <s v="RHD"/>
  </r>
  <r>
    <x v="1029"/>
    <x v="0"/>
    <n v="2762"/>
    <x v="2171"/>
    <x v="1084"/>
    <n v="1277"/>
    <n v="1258"/>
    <n v="1105"/>
    <n v="153"/>
    <n v="156"/>
    <n v="1102"/>
    <n v="995"/>
    <n v="107"/>
    <n v="0.495"/>
    <n v="0.17899999999999999"/>
    <n v="0.159"/>
    <n v="0.44400000000000001"/>
    <n v="0.51500000000000001"/>
    <n v="0.50600000000000001"/>
    <n v="0.86199999999999999"/>
    <n v="0.73399999999999999"/>
    <n v="0.76400000000000001"/>
    <n v="240.99100000000001"/>
    <s v="Scale-up"/>
    <n v="2.2519999999999998"/>
    <n v="0.69699999999999995"/>
    <n v="0.90600000000000003"/>
    <n v="0.81200000000000006"/>
    <n v="0.59499999999999997"/>
    <d v="1899-12-30T00:00:12"/>
    <s v="RHD"/>
  </r>
  <r>
    <x v="1029"/>
    <x v="1"/>
    <n v="0"/>
    <x v="2172"/>
    <x v="1084"/>
    <s v=" "/>
    <s v=" "/>
    <n v="1"/>
    <n v="1"/>
    <n v="1"/>
    <s v="N/A"/>
    <n v="1"/>
    <n v="0"/>
    <s v="NaN"/>
    <s v="NaN"/>
    <s v="NaN"/>
    <s v="NaN"/>
    <n v="0"/>
    <s v="NaN"/>
    <s v="NaN"/>
    <s v="NaN"/>
    <s v="NaN"/>
    <s v="NaN"/>
    <s v="Scale-up"/>
    <s v="NaN"/>
    <s v="NaN"/>
    <s v="NaN"/>
    <s v="NaN"/>
    <s v="NaN"/>
    <d v="1899-12-30T00:00:12"/>
    <s v="RHD"/>
  </r>
  <r>
    <x v="1030"/>
    <x v="0"/>
    <n v="1881"/>
    <x v="2173"/>
    <x v="1085"/>
    <n v="2566"/>
    <n v="2362"/>
    <n v="2253"/>
    <n v="109"/>
    <n v="466"/>
    <n v="1896"/>
    <n v="1295"/>
    <n v="601"/>
    <n v="1.548"/>
    <n v="8.7999999999999995E-2"/>
    <n v="0.34399999999999997"/>
    <n v="0.97399999999999998"/>
    <n v="1.292"/>
    <n v="1.2949999999999999"/>
    <n v="0.754"/>
    <n v="0.94599999999999995"/>
    <n v="0.79"/>
    <n v="617.04300000000001"/>
    <s v="Scale-up"/>
    <n v="1.0269999999999999"/>
    <n v="0.97799999999999998"/>
    <n v="0.82799999999999996"/>
    <n v="0.96799999999999997"/>
    <n v="0.99299999999999999"/>
    <d v="1899-12-30T00:00:21"/>
    <s v="RHD"/>
  </r>
  <r>
    <x v="1030"/>
    <x v="1"/>
    <n v="99"/>
    <x v="2174"/>
    <x v="1085"/>
    <s v=" "/>
    <s v=" "/>
    <n v="204"/>
    <n v="12"/>
    <n v="49"/>
    <s v="N/A"/>
    <n v="112"/>
    <n v="54"/>
    <n v="2.0019999999999998"/>
    <n v="0.13"/>
    <n v="0.53500000000000003"/>
    <n v="1.0649999999999999"/>
    <s v="1.5969999999999995"/>
    <n v="1.62"/>
    <n v="0.66700000000000004"/>
    <n v="0.93899999999999995"/>
    <n v="0.749"/>
    <n v="564.31899999999996"/>
    <s v="Scale-up"/>
    <n v="0.93899999999999995"/>
    <n v="0.96199999999999997"/>
    <n v="0.64100000000000001"/>
    <n v="0.93"/>
    <n v="0.98799999999999999"/>
    <d v="1899-12-30T00:00:27"/>
    <s v="RHD"/>
  </r>
  <r>
    <x v="1031"/>
    <x v="0"/>
    <n v="520"/>
    <x v="2175"/>
    <x v="1086"/>
    <n v="57"/>
    <n v="57"/>
    <n v="57"/>
    <n v="0"/>
    <n v="5"/>
    <n v="52"/>
    <n v="3"/>
    <n v="49"/>
    <n v="0.10100000000000001"/>
    <n v="0"/>
    <n v="0.14699999999999999"/>
    <n v="4.2000000000000003E-2"/>
    <n v="-4.5999999999999999E-2"/>
    <n v="9.8000000000000004E-2"/>
    <n v="-0.91300000000000003"/>
    <n v="1"/>
    <n v="-0.45500000000000002"/>
    <n v="1166.6669999999999"/>
    <s v="Scale-up"/>
    <n v="23.81"/>
    <n v="0.78800000000000003"/>
    <n v="0"/>
    <n v="0.5"/>
    <n v="0.98199999999999998"/>
    <d v="1899-12-30T00:00:34"/>
    <s v="RHD"/>
  </r>
  <r>
    <x v="1031"/>
    <x v="1"/>
    <n v="99"/>
    <x v="2176"/>
    <x v="1086"/>
    <s v=" "/>
    <s v=" "/>
    <n v="30"/>
    <n v="1"/>
    <n v="5"/>
    <s v="N/A"/>
    <n v="2"/>
    <n v="22"/>
    <n v="0.27500000000000002"/>
    <n v="0"/>
    <n v="0.13900000000000001"/>
    <n v="3.5999999999999997E-2"/>
    <n v="0.13600000000000001"/>
    <n v="0.23400000000000001"/>
    <n v="0.26500000000000001"/>
    <n v="1"/>
    <n v="0.495"/>
    <n v="1361.1110000000001"/>
    <s v="Scale-up"/>
    <n v="27.777999999999999"/>
    <n v="0.84599999999999997"/>
    <n v="0"/>
    <n v="0.5"/>
    <n v="1"/>
    <d v="1899-12-30T00:00:39"/>
    <s v="RHD"/>
  </r>
  <r>
    <x v="1032"/>
    <x v="0"/>
    <n v="1476"/>
    <x v="2177"/>
    <x v="1087"/>
    <n v="67"/>
    <n v="66"/>
    <n v="56"/>
    <n v="10"/>
    <n v="21"/>
    <n v="45"/>
    <n v="44"/>
    <n v="1"/>
    <n v="4.1000000000000002E-2"/>
    <n v="7.0000000000000001E-3"/>
    <n v="1.7000000000000001E-2"/>
    <n v="3.4000000000000002E-2"/>
    <n v="3.1E-2"/>
    <n v="3.3000000000000002E-2"/>
    <n v="1.097"/>
    <n v="0.85399999999999998"/>
    <n v="0.64600000000000002"/>
    <n v="29.411999999999999"/>
    <s v="Plan-up"/>
    <n v="29.411999999999999"/>
    <n v="0.96299999999999997"/>
    <n v="0.81100000000000005"/>
    <n v="0.96699999999999997"/>
    <n v="0.96899999999999997"/>
    <d v="1899-12-30T00:00:47"/>
    <s v="RHD"/>
  </r>
  <r>
    <x v="1032"/>
    <x v="1"/>
    <n v="83"/>
    <x v="2178"/>
    <x v="1087"/>
    <s v=" "/>
    <s v=" "/>
    <n v="16"/>
    <n v="1"/>
    <n v="4"/>
    <s v="N/A"/>
    <n v="12"/>
    <n v="0"/>
    <n v="0.14799999999999999"/>
    <s v="NaN"/>
    <n v="0.24099999999999999"/>
    <n v="9.5000000000000001E-2"/>
    <n v="-9.2999999999999999E-2"/>
    <n v="0.13100000000000001"/>
    <s v="NaN"/>
    <s v="NaN"/>
    <s v="NaN"/>
    <s v="NaN"/>
    <s v="Plan-up"/>
    <n v="10.526"/>
    <n v="0.91100000000000003"/>
    <s v="NaN"/>
    <n v="0.84199999999999997"/>
    <n v="0.84899999999999998"/>
    <d v="1899-12-30T00:00:47"/>
    <s v="RHD"/>
  </r>
  <r>
    <x v="607"/>
    <x v="0"/>
    <n v="5363"/>
    <x v="2179"/>
    <x v="1088"/>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1899-12-30T00:00:56"/>
    <s v="RHD"/>
  </r>
  <r>
    <x v="607"/>
    <x v="1"/>
    <n v="0"/>
    <x v="2180"/>
    <x v="1088"/>
    <s v=" "/>
    <s v=" "/>
    <n v="1"/>
    <n v="1"/>
    <n v="1"/>
    <s v="N/A"/>
    <n v="1"/>
    <n v="0"/>
    <s v="NaN"/>
    <s v="NaN"/>
    <s v="NaN"/>
    <s v="NaN"/>
    <n v="0"/>
    <s v="NaN"/>
    <s v="NaN"/>
    <s v="NaN"/>
    <s v="NaN"/>
    <s v="NaN"/>
    <s v="Scale-up"/>
    <s v="NaN"/>
    <s v="NaN"/>
    <s v="NaN"/>
    <s v="NaN"/>
    <s v="NaN"/>
    <d v="1899-12-30T00:00:56"/>
    <s v="RHD"/>
  </r>
  <r>
    <x v="639"/>
    <x v="0"/>
    <n v="4970"/>
    <x v="2181"/>
    <x v="1089"/>
    <n v="333"/>
    <n v="333"/>
    <n v="184"/>
    <n v="149"/>
    <n v="35"/>
    <n v="298"/>
    <n v="244"/>
    <n v="54"/>
    <n v="3.5000000000000003E-2"/>
    <n v="0.03"/>
    <n v="7.0000000000000001E-3"/>
    <n v="4.5999999999999999E-2"/>
    <n v="5.8000000000000003E-2"/>
    <n v="5.7000000000000002E-2"/>
    <n v="0.79300000000000004"/>
    <n v="0.53800000000000003"/>
    <n v="0.89200000000000002"/>
    <n v="1173.913"/>
    <s v="Scale-up"/>
    <n v="21.739000000000001"/>
    <n v="0.70199999999999996"/>
    <n v="0.85099999999999998"/>
    <n v="0.68700000000000006"/>
    <n v="0.75700000000000001"/>
    <d v="1899-12-30T00:01:05"/>
    <s v="RHD"/>
  </r>
  <r>
    <x v="639"/>
    <x v="1"/>
    <n v="99"/>
    <x v="2182"/>
    <x v="1089"/>
    <s v=" "/>
    <s v=" "/>
    <n v="4"/>
    <n v="4"/>
    <n v="1"/>
    <s v="N/A"/>
    <n v="7"/>
    <n v="0"/>
    <n v="0.03"/>
    <n v="2.4E-2"/>
    <s v="NaN"/>
    <n v="6.3E-2"/>
    <n v="5.3999999999999999E-2"/>
    <n v="5.3999999999999999E-2"/>
    <s v="NaN"/>
    <s v="NaN"/>
    <s v="NaN"/>
    <s v="NaN"/>
    <s v="Scale-up"/>
    <n v="15.872999999999999"/>
    <n v="0.88800000000000001"/>
    <n v="0.71699999999999997"/>
    <s v="NaN"/>
    <n v="0.86299999999999999"/>
    <d v="1899-12-30T00:01:05"/>
    <s v="RHD"/>
  </r>
  <r>
    <x v="628"/>
    <x v="0"/>
    <n v="5571"/>
    <x v="2183"/>
    <x v="1090"/>
    <n v="479"/>
    <n v="479"/>
    <n v="332"/>
    <n v="147"/>
    <n v="38"/>
    <n v="441"/>
    <n v="378"/>
    <n v="63"/>
    <n v="7.4999999999999997E-2"/>
    <n v="2.9000000000000001E-2"/>
    <n v="6.0000000000000001E-3"/>
    <n v="0.08"/>
    <n v="9.8000000000000004E-2"/>
    <n v="0.09"/>
    <n v="0.81599999999999995"/>
    <n v="0.72099999999999997"/>
    <n v="0.94199999999999995"/>
    <n v="787.5"/>
    <s v="Scale-up"/>
    <n v="12.5"/>
    <n v="0.53500000000000003"/>
    <n v="0.66100000000000003"/>
    <n v="0.65900000000000003"/>
    <n v="0.50900000000000001"/>
    <d v="1899-12-30T00:01:14"/>
    <s v="RHD"/>
  </r>
  <r>
    <x v="628"/>
    <x v="1"/>
    <n v="98"/>
    <x v="2184"/>
    <x v="1090"/>
    <s v=" "/>
    <s v=" "/>
    <n v="1"/>
    <n v="2"/>
    <n v="1"/>
    <s v="N/A"/>
    <n v="5"/>
    <n v="-1"/>
    <s v="NaN"/>
    <n v="1"/>
    <s v="NaN"/>
    <n v="0.215"/>
    <n v="0"/>
    <n v="1.6E-2"/>
    <s v="NaN"/>
    <s v="NaN"/>
    <s v="NaN"/>
    <s v="NaN"/>
    <s v="Scale-up"/>
    <n v="4.6509999999999998"/>
    <s v="NaN"/>
    <n v="1"/>
    <s v="NaN"/>
    <n v="0.88100000000000001"/>
    <d v="1899-12-30T00:01:14"/>
    <s v="RHD"/>
  </r>
  <r>
    <x v="1033"/>
    <x v="0"/>
    <n v="1184"/>
    <x v="2185"/>
    <x v="1091"/>
    <n v="376"/>
    <n v="372"/>
    <n v="226"/>
    <n v="146"/>
    <n v="21"/>
    <n v="351"/>
    <n v="249"/>
    <n v="102"/>
    <n v="0.23400000000000001"/>
    <n v="0.16"/>
    <n v="2.5000000000000001E-2"/>
    <n v="0.23699999999999999"/>
    <n v="0.36899999999999999"/>
    <n v="0.38"/>
    <n v="0.64200000000000002"/>
    <n v="0.59399999999999997"/>
    <n v="0.93700000000000006"/>
    <n v="430.38"/>
    <s v="Scale-up"/>
    <n v="4.2190000000000003"/>
    <n v="0.88900000000000001"/>
    <n v="0.9"/>
    <n v="0.84"/>
    <n v="0.85899999999999999"/>
    <d v="1899-12-30T00:01:22"/>
    <s v="RHD"/>
  </r>
  <r>
    <x v="1033"/>
    <x v="1"/>
    <n v="99"/>
    <x v="2186"/>
    <x v="1091"/>
    <s v=" "/>
    <s v=" "/>
    <n v="46"/>
    <n v="16"/>
    <n v="9"/>
    <s v="N/A"/>
    <n v="93"/>
    <n v="-39"/>
    <n v="0.39600000000000002"/>
    <n v="0.17"/>
    <n v="8.1000000000000003E-2"/>
    <n v="0.86699999999999999"/>
    <s v="0.48500000000000004"/>
    <n v="0.47199999999999998"/>
    <n v="1.788"/>
    <n v="0.7"/>
    <n v="0.85699999999999998"/>
    <n v="117.64700000000001"/>
    <s v="Catch-up"/>
    <n v="1.153"/>
    <n v="0.94799999999999995"/>
    <n v="0.91900000000000004"/>
    <n v="0.73899999999999999"/>
    <n v="0.92300000000000004"/>
    <d v="1899-12-30T00:01:27"/>
    <s v="RHD"/>
  </r>
  <r>
    <x v="1034"/>
    <x v="0"/>
    <n v="1467"/>
    <x v="2187"/>
    <x v="1092"/>
    <n v="106"/>
    <n v="86"/>
    <n v="69"/>
    <n v="17"/>
    <n v="5"/>
    <n v="81"/>
    <n v="73"/>
    <n v="8"/>
    <n v="5.2999999999999999E-2"/>
    <n v="1.2999999999999999E-2"/>
    <n v="0"/>
    <n v="6.2E-2"/>
    <n v="6.6000000000000003E-2"/>
    <n v="6.0999999999999999E-2"/>
    <n v="0.93899999999999995"/>
    <n v="0.80300000000000005"/>
    <n v="1"/>
    <n v="129.03200000000001"/>
    <s v="Scale-up"/>
    <n v="16.129000000000001"/>
    <n v="0.91900000000000004"/>
    <n v="0.72299999999999998"/>
    <n v="0"/>
    <n v="0.96399999999999997"/>
    <d v="1899-12-30T00:01:35"/>
    <s v="RHD"/>
  </r>
  <r>
    <x v="1034"/>
    <x v="1"/>
    <n v="97"/>
    <x v="2188"/>
    <x v="1092"/>
    <s v=" "/>
    <s v=" "/>
    <n v="15"/>
    <n v="2"/>
    <n v="1"/>
    <s v="N/A"/>
    <n v="14"/>
    <n v="2"/>
    <n v="0.17100000000000001"/>
    <n v="2.8000000000000001E-2"/>
    <s v="NaN"/>
    <n v="0.14399999999999999"/>
    <n v="0.19900000000000001"/>
    <n v="0.20100000000000001"/>
    <s v="NaN"/>
    <s v="NaN"/>
    <s v="NaN"/>
    <s v="NaN"/>
    <s v="Scale-up"/>
    <n v="6.944"/>
    <n v="0.89200000000000002"/>
    <n v="1"/>
    <s v="NaN"/>
    <n v="0.93300000000000005"/>
    <d v="1899-12-30T00:01:35"/>
    <s v="RHD"/>
  </r>
  <r>
    <x v="1035"/>
    <x v="0"/>
    <n v="1388"/>
    <x v="2189"/>
    <x v="1093"/>
    <n v="1281"/>
    <n v="1182"/>
    <n v="1137"/>
    <n v="45"/>
    <n v="260"/>
    <n v="922"/>
    <n v="783"/>
    <n v="139"/>
    <n v="0.82699999999999996"/>
    <n v="3.6999999999999998E-2"/>
    <n v="0.23499999999999999"/>
    <n v="0.59699999999999998"/>
    <n v="0.629"/>
    <n v="0.65"/>
    <n v="0.94899999999999995"/>
    <n v="0.95699999999999996"/>
    <n v="0.72799999999999998"/>
    <n v="232.83099999999999"/>
    <s v="Scale-up"/>
    <n v="1.675"/>
    <n v="0.97099999999999997"/>
    <n v="0.95599999999999996"/>
    <n v="0.874"/>
    <n v="0.97599999999999998"/>
    <d v="1899-12-30T00:01:44"/>
    <s v="RHD"/>
  </r>
  <r>
    <x v="1035"/>
    <x v="1"/>
    <n v="98"/>
    <x v="2190"/>
    <x v="1093"/>
    <s v=" "/>
    <s v=" "/>
    <n v="145"/>
    <n v="4"/>
    <n v="20"/>
    <s v="N/A"/>
    <n v="82"/>
    <n v="46"/>
    <n v="1.306"/>
    <n v="9.6000000000000002E-2"/>
    <n v="0.24099999999999999"/>
    <n v="0.872"/>
    <n v="1.161"/>
    <n v="1.1299999999999999"/>
    <n v="0.751"/>
    <n v="0.93200000000000005"/>
    <n v="0.82799999999999996"/>
    <n v="159.404"/>
    <s v="Scale-up"/>
    <n v="1.147"/>
    <n v="0.99399999999999999"/>
    <n v="0.91600000000000004"/>
    <n v="0.94599999999999995"/>
    <n v="0.97599999999999998"/>
    <d v="1899-12-30T00:01:49"/>
    <s v="RHD"/>
  </r>
  <r>
    <x v="1036"/>
    <x v="0"/>
    <n v="1744"/>
    <x v="2191"/>
    <x v="1094"/>
    <n v="3907"/>
    <n v="3490"/>
    <n v="2737"/>
    <n v="753"/>
    <n v="1103"/>
    <n v="2387"/>
    <n v="1773"/>
    <n v="614"/>
    <n v="1.835"/>
    <n v="0.53200000000000003"/>
    <n v="1.5620000000000001"/>
    <n v="1.27"/>
    <n v="0.80500000000000005"/>
    <n v="1.988"/>
    <n v="1.5780000000000001"/>
    <n v="0.77500000000000002"/>
    <n v="0.34"/>
    <n v="483.46499999999997"/>
    <s v="Catch-up"/>
    <n v="0.78700000000000003"/>
    <n v="0.84699999999999998"/>
    <n v="0.98199999999999998"/>
    <n v="0.33700000000000002"/>
    <n v="0.98499999999999999"/>
    <d v="1899-12-30T00:01:59"/>
    <s v="RHD"/>
  </r>
  <r>
    <x v="1036"/>
    <x v="1"/>
    <n v="99"/>
    <x v="2192"/>
    <x v="1094"/>
    <s v=" "/>
    <s v=" "/>
    <n v="246"/>
    <n v="101"/>
    <n v="107"/>
    <s v="N/A"/>
    <n v="202"/>
    <n v="37"/>
    <n v="2.141"/>
    <n v="0.98199999999999998"/>
    <n v="0.70799999999999996"/>
    <n v="2.1890000000000001"/>
    <n v="2.415"/>
    <n v="2.0510000000000002"/>
    <n v="0.90600000000000003"/>
    <n v="0.68600000000000005"/>
    <n v="0.77300000000000002"/>
    <n v="280.49299999999999"/>
    <s v="Scale-up"/>
    <n v="0.45700000000000002"/>
    <n v="0.94699999999999995"/>
    <n v="0.98099999999999998"/>
    <n v="0.76200000000000001"/>
    <n v="0.97099999999999997"/>
    <d v="1899-12-30T00:02:05"/>
    <s v="RHD"/>
  </r>
  <r>
    <x v="1037"/>
    <x v="0"/>
    <n v="979"/>
    <x v="2193"/>
    <x v="1095"/>
    <n v="389"/>
    <n v="352"/>
    <n v="280"/>
    <n v="72"/>
    <n v="22"/>
    <n v="330"/>
    <n v="131"/>
    <n v="199"/>
    <n v="0.26600000000000001"/>
    <n v="9.6000000000000002E-2"/>
    <n v="3.4000000000000002E-2"/>
    <n v="0.124"/>
    <n v="0.32800000000000001"/>
    <n v="0.32400000000000001"/>
    <n v="0.378"/>
    <n v="0.73499999999999999"/>
    <n v="0.90600000000000003"/>
    <n v="1604.8389999999999"/>
    <s v="Scale-up"/>
    <n v="8.0649999999999995"/>
    <n v="0.95599999999999996"/>
    <n v="0.78600000000000003"/>
    <n v="0.84799999999999998"/>
    <n v="0.95299999999999996"/>
    <d v="1899-12-30T00:02:13"/>
    <s v="RHD"/>
  </r>
  <r>
    <x v="1037"/>
    <x v="1"/>
    <n v="99"/>
    <x v="2194"/>
    <x v="1095"/>
    <s v=" "/>
    <s v=" "/>
    <n v="61"/>
    <n v="17"/>
    <n v="7"/>
    <s v="N/A"/>
    <n v="19"/>
    <n v="51"/>
    <n v="0.59899999999999998"/>
    <n v="0.40100000000000002"/>
    <n v="6.6000000000000003E-2"/>
    <n v="0.219"/>
    <s v="0.9339999999999999"/>
    <n v="0.754"/>
    <n v="0.23400000000000001"/>
    <n v="0.59899999999999998"/>
    <n v="0.93400000000000005"/>
    <n v="908.67600000000004"/>
    <s v="Scale-up"/>
    <n v="4.5659999999999998"/>
    <n v="0.84099999999999997"/>
    <n v="0.94399999999999995"/>
    <n v="0.78200000000000003"/>
    <n v="0.84399999999999997"/>
    <d v="1899-12-30T00:02:18"/>
    <s v="RHD"/>
  </r>
  <r>
    <x v="1038"/>
    <x v="0"/>
    <n v="1490"/>
    <x v="2195"/>
    <x v="1096"/>
    <n v="37"/>
    <n v="37"/>
    <n v="27"/>
    <n v="10"/>
    <n v="0"/>
    <n v="37"/>
    <n v="27"/>
    <n v="10"/>
    <n v="1.9E-2"/>
    <n v="6.0000000000000001E-3"/>
    <n v="0"/>
    <n v="1.9E-2"/>
    <n v="2.5000000000000001E-2"/>
    <n v="2.5000000000000001E-2"/>
    <n v="0.76"/>
    <n v="0.76"/>
    <n v="1"/>
    <n v="526.31600000000003"/>
    <s v="Scale-up"/>
    <n v="52.631999999999998"/>
    <n v="0.90300000000000002"/>
    <n v="0.93899999999999995"/>
    <n v="0"/>
    <n v="0.94599999999999995"/>
    <d v="1899-12-30T00:02:26"/>
    <s v="RHD"/>
  </r>
  <r>
    <x v="1038"/>
    <x v="1"/>
    <n v="0"/>
    <x v="2196"/>
    <x v="1096"/>
    <s v=" "/>
    <s v=" "/>
    <n v="2"/>
    <n v="1"/>
    <n v="1"/>
    <s v="N/A"/>
    <n v="1"/>
    <n v="1"/>
    <n v="1"/>
    <s v="NaN"/>
    <n v="0"/>
    <s v="NaN"/>
    <n v="1"/>
    <n v="1"/>
    <s v="NaN"/>
    <s v="NaN"/>
    <s v="NaN"/>
    <s v="NaN"/>
    <s v="Scale-up"/>
    <s v="NaN"/>
    <n v="1"/>
    <s v="NaN"/>
    <n v="0"/>
    <s v="NaN"/>
    <d v="1899-12-30T00:02:26"/>
    <s v="RHD"/>
  </r>
  <r>
    <x v="1039"/>
    <x v="0"/>
    <n v="1376"/>
    <x v="2197"/>
    <x v="1097"/>
    <n v="1196"/>
    <n v="997"/>
    <n v="972"/>
    <n v="25"/>
    <n v="270"/>
    <n v="727"/>
    <n v="588"/>
    <n v="139"/>
    <n v="0.745"/>
    <n v="2.3E-2"/>
    <n v="0.247"/>
    <n v="0.48899999999999999"/>
    <n v="0.52100000000000002"/>
    <n v="0.57099999999999995"/>
    <n v="0.93899999999999995"/>
    <n v="0.97"/>
    <n v="0.67800000000000005"/>
    <n v="284.25400000000002"/>
    <s v="Scale-up"/>
    <n v="2.0449999999999999"/>
    <n v="0.90600000000000003"/>
    <n v="0.96399999999999997"/>
    <n v="0.77100000000000002"/>
    <n v="0.94399999999999995"/>
    <d v="1899-12-30T00:02:35"/>
    <s v="RHD"/>
  </r>
  <r>
    <x v="1039"/>
    <x v="1"/>
    <n v="99"/>
    <x v="2198"/>
    <x v="1097"/>
    <s v=" "/>
    <s v=" "/>
    <n v="85"/>
    <n v="6"/>
    <n v="36"/>
    <s v="N/A"/>
    <n v="80"/>
    <n v="-24"/>
    <n v="0.79"/>
    <n v="5.2999999999999999E-2"/>
    <n v="0.40500000000000003"/>
    <n v="0.68300000000000005"/>
    <s v="0.43800000000000006"/>
    <n v="0.41599999999999998"/>
    <n v="1.5589999999999999"/>
    <n v="0.93700000000000006"/>
    <n v="0.52"/>
    <n v="203.51400000000001"/>
    <s v="Catch-up"/>
    <n v="1.464"/>
    <n v="0.90600000000000003"/>
    <n v="0.75800000000000001"/>
    <n v="0.877"/>
    <n v="0.92900000000000005"/>
    <d v="1899-12-30T00:02:41"/>
    <s v="RHD"/>
  </r>
  <r>
    <x v="1040"/>
    <x v="0"/>
    <n v="1477"/>
    <x v="2199"/>
    <x v="1098"/>
    <n v="912"/>
    <n v="880"/>
    <n v="732"/>
    <n v="148"/>
    <n v="116"/>
    <n v="764"/>
    <n v="585"/>
    <n v="179"/>
    <n v="0.877"/>
    <n v="0.16800000000000001"/>
    <n v="0.17100000000000001"/>
    <n v="0.83499999999999996"/>
    <n v="0.874"/>
    <n v="0.89600000000000002"/>
    <n v="0.95499999999999996"/>
    <n v="0.83899999999999997"/>
    <n v="0.83599999999999997"/>
    <n v="214.37100000000001"/>
    <s v="Scale-up"/>
    <n v="1.198"/>
    <n v="0.96"/>
    <n v="0.91400000000000003"/>
    <n v="0.94799999999999995"/>
    <n v="0.98799999999999999"/>
    <d v="1899-12-30T00:02:50"/>
    <s v="RHD"/>
  </r>
  <r>
    <x v="1040"/>
    <x v="1"/>
    <n v="99"/>
    <x v="2200"/>
    <x v="1098"/>
    <s v=" "/>
    <s v=" "/>
    <n v="96"/>
    <n v="25"/>
    <n v="11"/>
    <s v="N/A"/>
    <n v="67"/>
    <n v="42"/>
    <n v="0.88900000000000001"/>
    <n v="0.26400000000000001"/>
    <n v="0.14000000000000001"/>
    <n v="0.80600000000000005"/>
    <n v="1.0129999999999999"/>
    <n v="1.0269999999999999"/>
    <n v="0.79600000000000004"/>
    <n v="0.77100000000000002"/>
    <n v="0.879"/>
    <n v="222.084"/>
    <s v="Scale-up"/>
    <n v="1.2410000000000001"/>
    <n v="0.98799999999999999"/>
    <n v="0.95899999999999996"/>
    <n v="0.98"/>
    <n v="0.96199999999999997"/>
    <d v="1899-12-30T00:02:55"/>
    <s v="RHD"/>
  </r>
  <r>
    <x v="1041"/>
    <x v="0"/>
    <n v="2122"/>
    <x v="2201"/>
    <x v="1099"/>
    <n v="986"/>
    <n v="980"/>
    <n v="866"/>
    <n v="114"/>
    <n v="111"/>
    <n v="869"/>
    <n v="867"/>
    <n v="2"/>
    <n v="0.63400000000000001"/>
    <n v="9.5000000000000001E-2"/>
    <n v="4.8000000000000001E-2"/>
    <n v="0.623"/>
    <n v="0.68100000000000005"/>
    <n v="0.57099999999999995"/>
    <n v="0.91500000000000004"/>
    <n v="0.87"/>
    <n v="0.93400000000000005"/>
    <n v="3.21"/>
    <s v="Start-up"/>
    <n v="1.605"/>
    <n v="0.95599999999999996"/>
    <n v="0.82699999999999996"/>
    <n v="0.93200000000000005"/>
    <n v="0.94599999999999995"/>
    <d v="1899-12-30T00:03:04"/>
    <s v="RHD"/>
  </r>
  <r>
    <x v="1041"/>
    <x v="1"/>
    <n v="0"/>
    <x v="2202"/>
    <x v="1099"/>
    <s v=" "/>
    <s v=" "/>
    <n v="1"/>
    <n v="1"/>
    <n v="1"/>
    <s v="N/A"/>
    <n v="1"/>
    <n v="0"/>
    <s v="NaN"/>
    <s v="NaN"/>
    <s v="NaN"/>
    <s v="NaN"/>
    <n v="0"/>
    <s v="NaN"/>
    <s v="NaN"/>
    <s v="NaN"/>
    <s v="NaN"/>
    <s v="NaN"/>
    <s v="Start-up"/>
    <s v="NaN"/>
    <s v="NaN"/>
    <s v="NaN"/>
    <s v="NaN"/>
    <s v="NaN"/>
    <d v="1899-12-30T00:03:04"/>
    <s v="RHD"/>
  </r>
  <r>
    <x v="1042"/>
    <x v="0"/>
    <n v="1192"/>
    <x v="2203"/>
    <x v="1100"/>
    <n v="677"/>
    <n v="648"/>
    <n v="267"/>
    <n v="381"/>
    <n v="78"/>
    <n v="570"/>
    <n v="446"/>
    <n v="124"/>
    <n v="0.38900000000000001"/>
    <n v="0.60499999999999998"/>
    <n v="9.7000000000000003E-2"/>
    <n v="0.70299999999999996"/>
    <n v="0.89700000000000002"/>
    <n v="0.86199999999999999"/>
    <n v="0.78400000000000003"/>
    <n v="0.39100000000000001"/>
    <n v="0.90200000000000002"/>
    <n v="176.387"/>
    <s v="Scale-up"/>
    <n v="1.4219999999999999"/>
    <n v="0.94799999999999995"/>
    <n v="0.79500000000000004"/>
    <n v="0.73299999999999998"/>
    <n v="0.88700000000000001"/>
    <d v="1899-12-30T00:03:13"/>
    <s v="RHD"/>
  </r>
  <r>
    <x v="1042"/>
    <x v="1"/>
    <n v="97"/>
    <x v="2204"/>
    <x v="1100"/>
    <s v=" "/>
    <s v=" "/>
    <n v="1"/>
    <n v="1"/>
    <n v="2"/>
    <s v="N/A"/>
    <n v="1"/>
    <n v="-1"/>
    <s v="NaN"/>
    <s v="NaN"/>
    <n v="0.01"/>
    <s v="NaN"/>
    <n v="0"/>
    <n v="-0.01"/>
    <s v="NaN"/>
    <s v="NaN"/>
    <s v="NaN"/>
    <s v="NaN"/>
    <s v="Scale-up"/>
    <s v="NaN"/>
    <s v="NaN"/>
    <s v="NaN"/>
    <n v="1"/>
    <s v="NaN"/>
    <d v="1899-12-30T00:03:13"/>
    <s v="RHD"/>
  </r>
  <r>
    <x v="603"/>
    <x v="0"/>
    <n v="5404"/>
    <x v="2205"/>
    <x v="1101"/>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1899-12-30T00:03:23"/>
    <s v="RHD"/>
  </r>
  <r>
    <x v="603"/>
    <x v="1"/>
    <n v="63"/>
    <x v="2206"/>
    <x v="1101"/>
    <s v=" "/>
    <s v=" "/>
    <n v="2"/>
    <n v="1"/>
    <n v="325"/>
    <s v="N/A"/>
    <n v="1"/>
    <n v="-324"/>
    <n v="0.04"/>
    <s v="NaN"/>
    <n v="18.056000000000001"/>
    <s v="NaN"/>
    <n v="-18.015999999999998"/>
    <n v="-3.1930000000000001"/>
    <s v="NaN"/>
    <s v="NaN"/>
    <s v="NaN"/>
    <s v="NaN"/>
    <s v="Start-up"/>
    <s v="NaN"/>
    <n v="1"/>
    <s v="NaN"/>
    <n v="8.9999999999999993E-3"/>
    <s v="NaN"/>
    <d v="1899-12-30T00:03:23"/>
    <s v="RHD"/>
  </r>
  <r>
    <x v="604"/>
    <x v="0"/>
    <n v="7929"/>
    <x v="2207"/>
    <x v="1102"/>
    <n v="5453"/>
    <n v="5453"/>
    <n v="2455"/>
    <n v="2998"/>
    <n v="976"/>
    <n v="4477"/>
    <n v="4396"/>
    <n v="81"/>
    <n v="0.54"/>
    <n v="0.69499999999999995"/>
    <n v="0.20699999999999999"/>
    <n v="1.0529999999999999"/>
    <n v="1.028"/>
    <n v="1.0289999999999999"/>
    <n v="1.024"/>
    <n v="0.437"/>
    <n v="0.83199999999999996"/>
    <n v="76.923000000000002"/>
    <s v="Catch-up"/>
    <n v="0.95"/>
    <n v="0.98799999999999999"/>
    <n v="0.98499999999999999"/>
    <n v="0.99099999999999999"/>
    <n v="0.995"/>
    <d v="1899-12-30T00:03:33"/>
    <s v="RHD"/>
  </r>
  <r>
    <x v="604"/>
    <x v="1"/>
    <n v="0"/>
    <x v="2208"/>
    <x v="1102"/>
    <s v=" "/>
    <s v=" "/>
    <n v="1"/>
    <n v="1"/>
    <n v="1"/>
    <s v="N/A"/>
    <n v="1"/>
    <n v="0"/>
    <s v="NaN"/>
    <s v="NaN"/>
    <s v="NaN"/>
    <s v="NaN"/>
    <n v="0"/>
    <s v="NaN"/>
    <s v="NaN"/>
    <s v="NaN"/>
    <s v="NaN"/>
    <s v="NaN"/>
    <s v="Catch-up"/>
    <s v="NaN"/>
    <s v="NaN"/>
    <s v="NaN"/>
    <s v="NaN"/>
    <s v="NaN"/>
    <d v="1899-12-30T00:03:33"/>
    <s v="RHD"/>
  </r>
  <r>
    <x v="1043"/>
    <x v="0"/>
    <n v="4203"/>
    <x v="2209"/>
    <x v="1103"/>
    <n v="506"/>
    <n v="490"/>
    <n v="392"/>
    <n v="98"/>
    <n v="13"/>
    <n v="477"/>
    <n v="153"/>
    <n v="324"/>
    <n v="0.16"/>
    <n v="2.1000000000000001E-2"/>
    <n v="2E-3"/>
    <n v="5.7000000000000002E-2"/>
    <n v="0.17899999999999999"/>
    <n v="0.16400000000000001"/>
    <n v="0.318"/>
    <n v="0.88400000000000001"/>
    <n v="0.98899999999999999"/>
    <n v="5684.2110000000002"/>
    <s v="Scale-up"/>
    <n v="17.544"/>
    <n v="0.79200000000000004"/>
    <n v="0.61299999999999999"/>
    <n v="0.76700000000000002"/>
    <n v="0.38300000000000001"/>
    <d v="1899-12-30T00:03:42"/>
    <s v="RHD"/>
  </r>
  <r>
    <x v="1043"/>
    <x v="1"/>
    <n v="90"/>
    <x v="2210"/>
    <x v="1103"/>
    <s v=" "/>
    <s v=" "/>
    <n v="3"/>
    <n v="14"/>
    <n v="1"/>
    <s v="N/A"/>
    <n v="1"/>
    <n v="16"/>
    <n v="3.5000000000000003E-2"/>
    <n v="0.112"/>
    <s v="NaN"/>
    <s v="NaN"/>
    <s v="0.14700000000000002"/>
    <n v="0.14299999999999999"/>
    <s v="NaN"/>
    <s v="NaN"/>
    <s v="NaN"/>
    <s v="NaN"/>
    <s v="Scale-up"/>
    <s v="NaN"/>
    <n v="0.75"/>
    <n v="0.90400000000000003"/>
    <s v="NaN"/>
    <s v="NaN"/>
    <d v="1899-12-30T00:03:42"/>
    <s v="RHD"/>
  </r>
  <r>
    <x v="1044"/>
    <x v="0"/>
    <n v="2957"/>
    <x v="2211"/>
    <x v="1104"/>
    <n v="6095"/>
    <n v="5797"/>
    <n v="3652"/>
    <n v="2145"/>
    <n v="2089"/>
    <n v="3708"/>
    <n v="2877"/>
    <n v="831"/>
    <n v="1.419"/>
    <n v="0.85199999999999998"/>
    <n v="0.90100000000000002"/>
    <n v="1.143"/>
    <n v="1.37"/>
    <n v="1.383"/>
    <n v="0.83399999999999996"/>
    <n v="0.625"/>
    <n v="0.60299999999999998"/>
    <n v="727.03399999999999"/>
    <s v="Scale-up"/>
    <n v="0.875"/>
    <n v="0.98899999999999999"/>
    <n v="0.96799999999999997"/>
    <n v="0.97"/>
    <n v="0.97599999999999998"/>
    <d v="1899-12-30T00:03:53"/>
    <s v="RHD"/>
  </r>
  <r>
    <x v="1044"/>
    <x v="1"/>
    <n v="100"/>
    <x v="2212"/>
    <x v="1104"/>
    <s v=" "/>
    <s v=" "/>
    <n v="53"/>
    <n v="45"/>
    <n v="37"/>
    <s v="N/A"/>
    <n v="63"/>
    <n v="-1"/>
    <n v="0.52600000000000002"/>
    <n v="0.47499999999999998"/>
    <n v="0.496"/>
    <n v="0.59599999999999997"/>
    <s v="0.5049999999999999"/>
    <n v="0.57899999999999996"/>
    <n v="1.18"/>
    <n v="0.52500000000000002"/>
    <n v="0.504"/>
    <n v="1394.2950000000001"/>
    <s v="Catch-up"/>
    <n v="1.6779999999999999"/>
    <n v="0.97599999999999998"/>
    <n v="0.98899999999999999"/>
    <n v="0.871"/>
    <n v="0.95499999999999996"/>
    <d v="1899-12-30T00:03:58"/>
    <s v="RHD"/>
  </r>
  <r>
    <x v="1045"/>
    <x v="0"/>
    <n v="2478"/>
    <x v="2213"/>
    <x v="1105"/>
    <n v="2728"/>
    <n v="2728"/>
    <n v="2333"/>
    <n v="395"/>
    <n v="1205"/>
    <n v="1523"/>
    <n v="1215"/>
    <n v="308"/>
    <n v="0.91600000000000004"/>
    <n v="0.14599999999999999"/>
    <n v="0.52500000000000002"/>
    <n v="0.47599999999999998"/>
    <n v="0.53700000000000003"/>
    <n v="0.56299999999999994"/>
    <n v="0.88600000000000001"/>
    <n v="0.86299999999999999"/>
    <n v="0.50600000000000001"/>
    <n v="647.05899999999997"/>
    <s v="Scale-up"/>
    <n v="2.101"/>
    <n v="0.99099999999999999"/>
    <n v="0.95399999999999996"/>
    <n v="0.65600000000000003"/>
    <n v="0.85499999999999998"/>
    <d v="1899-12-30T00:04:07"/>
    <s v="RHD"/>
  </r>
  <r>
    <x v="1045"/>
    <x v="1"/>
    <n v="99"/>
    <x v="2214"/>
    <x v="1105"/>
    <s v=" "/>
    <s v=" "/>
    <n v="159"/>
    <n v="46"/>
    <n v="24"/>
    <s v="N/A"/>
    <n v="102"/>
    <n v="78"/>
    <n v="1.778"/>
    <n v="0.66100000000000003"/>
    <n v="0.26200000000000001"/>
    <n v="1.0269999999999999"/>
    <n v="2.177"/>
    <n v="2.1339999999999999"/>
    <n v="0.47199999999999998"/>
    <n v="0.72899999999999998"/>
    <n v="0.89300000000000002"/>
    <n v="299.90300000000002"/>
    <s v="Scale-up"/>
    <n v="0.97399999999999998"/>
    <n v="0.91400000000000003"/>
    <n v="0.97799999999999998"/>
    <n v="0.876"/>
    <n v="0.99"/>
    <d v="1899-12-30T00:04:13"/>
    <s v="RHD"/>
  </r>
  <r>
    <x v="1046"/>
    <x v="0"/>
    <n v="1679"/>
    <x v="2215"/>
    <x v="1106"/>
    <n v="1725"/>
    <n v="1694"/>
    <n v="1434"/>
    <n v="260"/>
    <n v="172"/>
    <n v="1522"/>
    <n v="1357"/>
    <n v="165"/>
    <n v="1.369"/>
    <n v="0.16400000000000001"/>
    <n v="0.20699999999999999"/>
    <n v="1.254"/>
    <n v="1.3260000000000001"/>
    <n v="1.323"/>
    <n v="0.94599999999999995"/>
    <n v="0.89300000000000002"/>
    <n v="0.86499999999999999"/>
    <n v="131.57900000000001"/>
    <s v="Scale-up"/>
    <n v="0.79700000000000004"/>
    <n v="0.97699999999999998"/>
    <n v="0.77200000000000002"/>
    <n v="0.9"/>
    <n v="0.94699999999999995"/>
    <d v="1899-12-30T00:04:22"/>
    <s v="RHD"/>
  </r>
  <r>
    <x v="1046"/>
    <x v="1"/>
    <n v="98"/>
    <x v="2216"/>
    <x v="1106"/>
    <s v=" "/>
    <s v=" "/>
    <n v="74"/>
    <n v="27"/>
    <n v="10"/>
    <s v="N/A"/>
    <n v="75"/>
    <n v="17"/>
    <n v="0.88900000000000001"/>
    <n v="0.42499999999999999"/>
    <n v="0.14000000000000001"/>
    <n v="0.88500000000000001"/>
    <n v="1.1739999999999999"/>
    <n v="1.1499999999999999"/>
    <n v="0.754"/>
    <n v="0.67700000000000005"/>
    <n v="0.89300000000000002"/>
    <n v="186.441"/>
    <s v="Scale-up"/>
    <n v="1.1299999999999999"/>
    <n v="0.98"/>
    <n v="0.94499999999999995"/>
    <n v="0.91700000000000004"/>
    <n v="0.97"/>
    <d v="1899-12-30T00:04:27"/>
    <s v="RHD"/>
  </r>
  <r>
    <x v="620"/>
    <x v="0"/>
    <n v="4633"/>
    <x v="2217"/>
    <x v="1107"/>
    <n v="2093"/>
    <n v="2092"/>
    <n v="638"/>
    <n v="1454"/>
    <n v="319"/>
    <n v="1773"/>
    <n v="1533"/>
    <n v="240"/>
    <n v="0.14099999999999999"/>
    <n v="0.38400000000000001"/>
    <n v="0.08"/>
    <n v="0.374"/>
    <n v="0.44500000000000001"/>
    <n v="0.437"/>
    <n v="0.84"/>
    <n v="0.26900000000000002"/>
    <n v="0.84799999999999998"/>
    <n v="641.71100000000001"/>
    <s v="Scale-up"/>
    <n v="2.6739999999999999"/>
    <n v="0.996"/>
    <n v="0.96799999999999997"/>
    <n v="0.97799999999999998"/>
    <n v="0.97399999999999998"/>
    <d v="1899-12-30T00:04:36"/>
    <s v="RHD"/>
  </r>
  <r>
    <x v="620"/>
    <x v="1"/>
    <n v="95"/>
    <x v="2218"/>
    <x v="1107"/>
    <s v=" "/>
    <s v=" "/>
    <n v="12"/>
    <n v="18"/>
    <n v="3"/>
    <s v="N/A"/>
    <n v="34"/>
    <n v="-8"/>
    <n v="0.11799999999999999"/>
    <n v="0.188"/>
    <n v="3.3000000000000002E-2"/>
    <n v="0.374"/>
    <n v="0.27300000000000002"/>
    <n v="0.27500000000000002"/>
    <n v="1.37"/>
    <n v="0.38600000000000001"/>
    <n v="0.89200000000000002"/>
    <n v="641.71100000000001"/>
    <s v="Catch-up"/>
    <n v="2.6739999999999999"/>
    <n v="0.96099999999999997"/>
    <n v="0.98799999999999999"/>
    <n v="0.96199999999999997"/>
    <n v="0.90600000000000003"/>
    <d v="1899-12-30T00:04:41"/>
    <s v="RHD"/>
  </r>
  <r>
    <x v="1047"/>
    <x v="0"/>
    <n v="919"/>
    <x v="2219"/>
    <x v="1108"/>
    <n v="1983"/>
    <n v="1860"/>
    <n v="1363"/>
    <n v="497"/>
    <n v="302"/>
    <n v="1558"/>
    <n v="1324"/>
    <n v="234"/>
    <n v="1.786"/>
    <n v="0.63900000000000001"/>
    <n v="0.441"/>
    <n v="1.7929999999999999"/>
    <n v="1.984"/>
    <n v="1.9990000000000001"/>
    <n v="0.90400000000000003"/>
    <n v="0.73599999999999999"/>
    <n v="0.81799999999999995"/>
    <n v="130.50800000000001"/>
    <s v="Scale-up"/>
    <n v="0.55800000000000005"/>
    <n v="0.99199999999999999"/>
    <n v="0.98399999999999999"/>
    <n v="0.96899999999999997"/>
    <n v="0.99099999999999999"/>
    <d v="1899-12-30T00:04:51"/>
    <s v="RHD"/>
  </r>
  <r>
    <x v="1047"/>
    <x v="1"/>
    <n v="99"/>
    <x v="2220"/>
    <x v="1108"/>
    <s v=" "/>
    <s v=" "/>
    <n v="238"/>
    <n v="44"/>
    <n v="58"/>
    <s v="N/A"/>
    <n v="170"/>
    <n v="55"/>
    <n v="2.6259999999999999"/>
    <n v="0.41499999999999998"/>
    <n v="0.54200000000000004"/>
    <n v="1.665"/>
    <s v="2.4989999999999997"/>
    <n v="2.5910000000000002"/>
    <n v="0.66600000000000004"/>
    <n v="0.86399999999999999"/>
    <n v="0.82199999999999995"/>
    <n v="140.541"/>
    <s v="Scale-up"/>
    <n v="0.60099999999999998"/>
    <n v="0.90500000000000003"/>
    <n v="0.96099999999999997"/>
    <n v="0.79500000000000004"/>
    <n v="0.99099999999999999"/>
    <d v="1899-12-30T00:04:56"/>
    <s v="RHD"/>
  </r>
  <r>
    <x v="1048"/>
    <x v="0"/>
    <n v="345"/>
    <x v="2221"/>
    <x v="1109"/>
    <n v="44"/>
    <n v="44"/>
    <n v="44"/>
    <n v="0"/>
    <n v="1"/>
    <n v="43"/>
    <n v="0"/>
    <n v="43"/>
    <n v="0.14499999999999999"/>
    <n v="0"/>
    <n v="0"/>
    <n v="0"/>
    <n v="0.14499999999999999"/>
    <n v="0.14799999999999999"/>
    <n v="0"/>
    <n v="1"/>
    <n v="1"/>
    <s v="NaN"/>
    <s v="Indeterminate"/>
    <n v="0"/>
    <n v="0.36399999999999999"/>
    <n v="0"/>
    <n v="0"/>
    <n v="0"/>
    <d v="1899-12-30T00:05:02"/>
    <s v="RHD"/>
  </r>
  <r>
    <x v="1048"/>
    <x v="1"/>
    <n v="56"/>
    <x v="2222"/>
    <x v="1109"/>
    <s v=" "/>
    <s v=" "/>
    <n v="42"/>
    <n v="1"/>
    <n v="1"/>
    <s v="N/A"/>
    <n v="1"/>
    <n v="40"/>
    <n v="0.58199999999999996"/>
    <n v="0"/>
    <s v="NaN"/>
    <s v="NaN"/>
    <n v="0.58199999999999996"/>
    <n v="0.56299999999999994"/>
    <s v="NaN"/>
    <s v="NaN"/>
    <s v="NaN"/>
    <s v="NaN"/>
    <s v="Indeterminate"/>
    <s v="NaN"/>
    <n v="0.8"/>
    <n v="0"/>
    <s v="NaN"/>
    <s v="NaN"/>
    <d v="1899-12-30T00:05:02"/>
    <s v="RHD"/>
  </r>
  <r>
    <x v="1049"/>
    <x v="0"/>
    <n v="2597"/>
    <x v="2223"/>
    <x v="1110"/>
    <n v="127"/>
    <n v="127"/>
    <n v="73"/>
    <n v="54"/>
    <n v="4"/>
    <n v="123"/>
    <n v="104"/>
    <n v="19"/>
    <n v="3.5999999999999997E-2"/>
    <n v="2.1999999999999999E-2"/>
    <n v="2E-3"/>
    <n v="3.7999999999999999E-2"/>
    <n v="5.6000000000000001E-2"/>
    <n v="4.7E-2"/>
    <n v="0.67900000000000005"/>
    <n v="0.621"/>
    <n v="0.96599999999999997"/>
    <n v="500"/>
    <s v="Scale-up"/>
    <n v="26.315999999999999"/>
    <n v="0.81299999999999994"/>
    <n v="0.98799999999999999"/>
    <n v="0.88300000000000001"/>
    <n v="0.92900000000000005"/>
    <d v="1899-12-30T00:05:11"/>
    <s v="RHD"/>
  </r>
  <r>
    <x v="1049"/>
    <x v="1"/>
    <n v="57"/>
    <x v="2224"/>
    <x v="1110"/>
    <s v=" "/>
    <s v=" "/>
    <n v="4"/>
    <n v="1"/>
    <n v="1"/>
    <s v="N/A"/>
    <n v="2"/>
    <n v="1"/>
    <n v="0.14000000000000001"/>
    <s v="NaN"/>
    <s v="NaN"/>
    <n v="2.5000000000000001E-2"/>
    <n v="0"/>
    <n v="0.14000000000000001"/>
    <s v="NaN"/>
    <s v="NaN"/>
    <s v="NaN"/>
    <s v="NaN"/>
    <s v="Scale-up"/>
    <n v="40"/>
    <n v="0.89800000000000002"/>
    <s v="NaN"/>
    <s v="NaN"/>
    <n v="1"/>
    <d v="1899-12-30T00:05:11"/>
    <s v="RHD"/>
  </r>
  <r>
    <x v="612"/>
    <x v="0"/>
    <n v="6006"/>
    <x v="2225"/>
    <x v="1111"/>
    <n v="2577"/>
    <n v="2577"/>
    <n v="1043"/>
    <n v="1534"/>
    <n v="536"/>
    <n v="2041"/>
    <n v="1949"/>
    <n v="92"/>
    <n v="0.224"/>
    <n v="0.32"/>
    <n v="0.124"/>
    <n v="0.41599999999999998"/>
    <n v="0.42"/>
    <n v="0.42199999999999999"/>
    <n v="0.99"/>
    <n v="0.41199999999999998"/>
    <n v="0.77200000000000002"/>
    <n v="221.154"/>
    <s v="Scale-up"/>
    <n v="2.4039999999999999"/>
    <n v="0.93500000000000005"/>
    <n v="0.89500000000000002"/>
    <n v="0.92"/>
    <n v="0.91600000000000004"/>
    <d v="1899-12-30T00:05:20"/>
    <s v="RHD"/>
  </r>
  <r>
    <x v="612"/>
    <x v="1"/>
    <n v="90"/>
    <x v="2226"/>
    <x v="1111"/>
    <s v=" "/>
    <s v=" "/>
    <n v="1"/>
    <n v="5"/>
    <n v="1"/>
    <s v="N/A"/>
    <n v="7"/>
    <n v="0"/>
    <s v="NaN"/>
    <n v="5.2999999999999999E-2"/>
    <s v="NaN"/>
    <n v="0.06"/>
    <n v="0"/>
    <n v="7.0999999999999994E-2"/>
    <s v="NaN"/>
    <s v="NaN"/>
    <s v="NaN"/>
    <s v="NaN"/>
    <s v="Scale-up"/>
    <n v="16.667000000000002"/>
    <s v="NaN"/>
    <n v="0.88700000000000001"/>
    <s v="NaN"/>
    <n v="0.91"/>
    <d v="1899-12-30T00:05:20"/>
    <s v="RHD"/>
  </r>
  <r>
    <x v="1050"/>
    <x v="0"/>
    <n v="4748"/>
    <x v="2227"/>
    <x v="1112"/>
    <n v="186"/>
    <n v="186"/>
    <n v="128"/>
    <n v="58"/>
    <n v="24"/>
    <n v="162"/>
    <n v="151"/>
    <n v="11"/>
    <n v="3.4000000000000002E-2"/>
    <n v="1.4E-2"/>
    <n v="7.0000000000000001E-3"/>
    <n v="4.4999999999999998E-2"/>
    <n v="4.1000000000000002E-2"/>
    <n v="4.1000000000000002E-2"/>
    <n v="1.0980000000000001"/>
    <n v="0.70799999999999996"/>
    <n v="0.85399999999999998"/>
    <n v="244.44399999999999"/>
    <s v="Catch-up"/>
    <n v="22.222000000000001"/>
    <n v="0.91100000000000003"/>
    <n v="0.96499999999999997"/>
    <n v="0.92700000000000005"/>
    <n v="0.94899999999999995"/>
    <d v="1899-12-30T00:05:29"/>
    <s v="RHD"/>
  </r>
  <r>
    <x v="1050"/>
    <x v="1"/>
    <n v="86"/>
    <x v="2228"/>
    <x v="1112"/>
    <s v=" "/>
    <s v=" "/>
    <n v="7"/>
    <n v="3"/>
    <n v="1"/>
    <s v="N/A"/>
    <n v="10"/>
    <n v="-1"/>
    <n v="0.108"/>
    <n v="0.02"/>
    <s v="NaN"/>
    <n v="0.109"/>
    <n v="0.128"/>
    <n v="0.10100000000000001"/>
    <s v="NaN"/>
    <s v="NaN"/>
    <s v="NaN"/>
    <s v="NaN"/>
    <s v="Catch-up"/>
    <n v="9.1739999999999995"/>
    <n v="0.7"/>
    <n v="0.86699999999999999"/>
    <s v="NaN"/>
    <n v="0.84"/>
    <d v="1899-12-30T00:05:29"/>
    <s v="RHD"/>
  </r>
  <r>
    <x v="1051"/>
    <x v="0"/>
    <n v="2695"/>
    <x v="2229"/>
    <x v="1113"/>
    <n v="302"/>
    <n v="302"/>
    <n v="253"/>
    <n v="49"/>
    <n v="41"/>
    <n v="261"/>
    <n v="21"/>
    <n v="240"/>
    <n v="0.08"/>
    <n v="1.6E-2"/>
    <n v="2.3E-2"/>
    <n v="6.0000000000000001E-3"/>
    <n v="7.2999999999999995E-2"/>
    <n v="7.1999999999999995E-2"/>
    <n v="8.2000000000000003E-2"/>
    <n v="0.83299999999999996"/>
    <n v="0.76"/>
    <n v="40000"/>
    <s v="Scale-up"/>
    <n v="166.667"/>
    <n v="0.316"/>
    <n v="0.93500000000000005"/>
    <n v="0.55500000000000005"/>
    <n v="0.91600000000000004"/>
    <d v="1899-12-30T00:05:37"/>
    <s v="RHD"/>
  </r>
  <r>
    <x v="1051"/>
    <x v="1"/>
    <n v="91"/>
    <x v="2230"/>
    <x v="1113"/>
    <s v=" "/>
    <s v=" "/>
    <n v="200"/>
    <n v="2"/>
    <n v="1"/>
    <s v="N/A"/>
    <n v="1"/>
    <n v="200"/>
    <n v="2.4039999999999999"/>
    <n v="0.04"/>
    <s v="NaN"/>
    <s v="NaN"/>
    <n v="2.444"/>
    <n v="2.3780000000000001"/>
    <s v="NaN"/>
    <s v="NaN"/>
    <s v="NaN"/>
    <s v="NaN"/>
    <s v="Scale-up"/>
    <s v="NaN"/>
    <n v="0.04"/>
    <n v="1"/>
    <s v="NaN"/>
    <s v="NaN"/>
    <d v="1899-12-30T00:05:37"/>
    <s v="RHD"/>
  </r>
  <r>
    <x v="1052"/>
    <x v="0"/>
    <n v="2778"/>
    <x v="2231"/>
    <x v="1114"/>
    <n v="69"/>
    <n v="69"/>
    <n v="58"/>
    <n v="11"/>
    <n v="10"/>
    <n v="59"/>
    <n v="52"/>
    <n v="7"/>
    <n v="2.4E-2"/>
    <n v="5.0000000000000001E-3"/>
    <n v="4.0000000000000001E-3"/>
    <n v="0.02"/>
    <n v="2.5000000000000001E-2"/>
    <n v="2.3E-2"/>
    <n v="0.8"/>
    <n v="0.82799999999999996"/>
    <n v="0.86199999999999999"/>
    <n v="350"/>
    <s v="Scale-up"/>
    <n v="50"/>
    <n v="0.82"/>
    <n v="0.72899999999999998"/>
    <n v="0.89200000000000002"/>
    <n v="0.70399999999999996"/>
    <d v="1899-12-30T00:05:46"/>
    <s v="RHD"/>
  </r>
  <r>
    <x v="1052"/>
    <x v="1"/>
    <n v="0"/>
    <x v="2232"/>
    <x v="1114"/>
    <s v=" "/>
    <s v=" "/>
    <n v="1"/>
    <n v="1"/>
    <n v="1"/>
    <s v="N/A"/>
    <n v="3"/>
    <n v="-2"/>
    <s v="NaN"/>
    <s v="NaN"/>
    <s v="NaN"/>
    <s v="NaN"/>
    <n v="0"/>
    <s v="NaN"/>
    <s v="NaN"/>
    <s v="NaN"/>
    <s v="NaN"/>
    <s v="NaN"/>
    <s v="Scale-up"/>
    <s v="NaN"/>
    <s v="NaN"/>
    <s v="NaN"/>
    <s v="NaN"/>
    <s v="NaN"/>
    <d v="1899-12-30T00:05:46"/>
    <s v="RHD"/>
  </r>
  <r>
    <x v="1053"/>
    <x v="0"/>
    <n v="5405"/>
    <x v="2233"/>
    <x v="1115"/>
    <n v="6002"/>
    <n v="6002"/>
    <n v="3291"/>
    <n v="2711"/>
    <n v="617"/>
    <n v="5385"/>
    <n v="4797"/>
    <n v="588"/>
    <n v="0.80900000000000005"/>
    <n v="0.78500000000000003"/>
    <n v="0.17599999999999999"/>
    <n v="1.321"/>
    <n v="1.4179999999999999"/>
    <n v="1.385"/>
    <n v="0.93200000000000005"/>
    <n v="0.50800000000000001"/>
    <n v="0.89"/>
    <n v="445.11700000000002"/>
    <s v="Scale-up"/>
    <n v="0.75700000000000001"/>
    <n v="0.98299999999999998"/>
    <n v="0.88200000000000001"/>
    <n v="0.94499999999999995"/>
    <n v="0.95699999999999996"/>
    <d v="1899-12-30T00:05:56"/>
    <s v="RHD"/>
  </r>
  <r>
    <x v="1053"/>
    <x v="1"/>
    <n v="98"/>
    <x v="2234"/>
    <x v="1115"/>
    <s v=" "/>
    <s v=" "/>
    <n v="60"/>
    <n v="31"/>
    <n v="10"/>
    <s v="N/A"/>
    <n v="75"/>
    <n v="5"/>
    <n v="0.56999999999999995"/>
    <n v="0.33"/>
    <n v="0.10100000000000001"/>
    <n v="0.83799999999999997"/>
    <s v="0.7989999999999999"/>
    <n v="0.82499999999999996"/>
    <n v="1.0489999999999999"/>
    <n v="0.63300000000000001"/>
    <n v="0.88800000000000001"/>
    <n v="701.67100000000005"/>
    <s v="Catch-up"/>
    <n v="1.1930000000000001"/>
    <n v="0.94599999999999995"/>
    <n v="0.98399999999999999"/>
    <n v="0.88300000000000001"/>
    <n v="0.97"/>
    <d v="1899-12-30T00:06:01"/>
    <s v="RHD"/>
  </r>
  <r>
    <x v="1054"/>
    <x v="0"/>
    <n v="2738"/>
    <x v="2235"/>
    <x v="1116"/>
    <n v="50"/>
    <n v="50"/>
    <n v="37"/>
    <n v="13"/>
    <n v="2"/>
    <n v="48"/>
    <n v="37"/>
    <n v="11"/>
    <n v="8.9999999999999993E-3"/>
    <n v="3.0000000000000001E-3"/>
    <n v="1E-3"/>
    <n v="8.9999999999999993E-3"/>
    <n v="1.0999999999999999E-2"/>
    <n v="1.2E-2"/>
    <n v="0.81799999999999995"/>
    <n v="0.75"/>
    <n v="0.91700000000000004"/>
    <n v="1222.222"/>
    <s v="Scale-up"/>
    <n v="111.111"/>
    <n v="0.78700000000000003"/>
    <n v="0.75600000000000001"/>
    <n v="1"/>
    <n v="0.68300000000000005"/>
    <d v="1899-12-30T00:06:10"/>
    <s v="RHD"/>
  </r>
  <r>
    <x v="1054"/>
    <x v="1"/>
    <n v="51"/>
    <x v="2236"/>
    <x v="1116"/>
    <s v=" "/>
    <s v=" "/>
    <n v="1"/>
    <n v="2"/>
    <n v="1"/>
    <s v="N/A"/>
    <n v="2"/>
    <n v="-1"/>
    <s v="NaN"/>
    <n v="0.2"/>
    <s v="NaN"/>
    <n v="1"/>
    <n v="0"/>
    <n v="0.2"/>
    <s v="NaN"/>
    <s v="NaN"/>
    <s v="NaN"/>
    <s v="NaN"/>
    <s v="Scale-up"/>
    <n v="1"/>
    <s v="NaN"/>
    <n v="1"/>
    <s v="NaN"/>
    <n v="1"/>
    <d v="1899-12-30T00:06:10"/>
    <s v="RHD"/>
  </r>
  <r>
    <x v="611"/>
    <x v="0"/>
    <n v="5811"/>
    <x v="2237"/>
    <x v="1117"/>
    <n v="15772"/>
    <n v="15772"/>
    <n v="7980"/>
    <n v="7792"/>
    <n v="2657"/>
    <n v="13115"/>
    <n v="11695"/>
    <n v="1420"/>
    <n v="1.7130000000000001"/>
    <n v="1.8819999999999999"/>
    <n v="0.63800000000000001"/>
    <n v="2.714"/>
    <n v="2.9569999999999999"/>
    <n v="2.891"/>
    <n v="0.91800000000000004"/>
    <n v="0.47599999999999998"/>
    <n v="0.82299999999999995"/>
    <n v="523.21299999999997"/>
    <s v="Scale-up"/>
    <n v="0.36799999999999999"/>
    <n v="0.98299999999999998"/>
    <n v="0.97399999999999998"/>
    <n v="0.97899999999999998"/>
    <n v="0.999"/>
    <d v="1899-12-30T00:06:23"/>
    <s v="RHD"/>
  </r>
  <r>
    <x v="611"/>
    <x v="1"/>
    <n v="99"/>
    <x v="2238"/>
    <x v="1117"/>
    <s v=" "/>
    <s v=" "/>
    <n v="200"/>
    <n v="100"/>
    <n v="23"/>
    <s v="N/A"/>
    <n v="200"/>
    <n v="76"/>
    <n v="1.9339999999999999"/>
    <n v="1.0669999999999999"/>
    <n v="0.27"/>
    <n v="2.2639999999999998"/>
    <n v="2.7309999999999999"/>
    <n v="2.742"/>
    <n v="0.82899999999999996"/>
    <n v="0.64400000000000002"/>
    <n v="0.91"/>
    <n v="627.20799999999997"/>
    <s v="Scale-up"/>
    <n v="0.442"/>
    <n v="0.995"/>
    <n v="0.98799999999999999"/>
    <n v="0.97799999999999998"/>
    <n v="0.96499999999999997"/>
    <d v="1899-12-30T00:06:29"/>
    <s v="RHD"/>
  </r>
  <r>
    <x v="1055"/>
    <x v="0"/>
    <n v="3653"/>
    <x v="2239"/>
    <x v="1118"/>
    <n v="270"/>
    <n v="270"/>
    <n v="169"/>
    <n v="101"/>
    <n v="43"/>
    <n v="227"/>
    <n v="213"/>
    <n v="14"/>
    <n v="0.04"/>
    <n v="2.4E-2"/>
    <n v="1.0999999999999999E-2"/>
    <n v="5.1999999999999998E-2"/>
    <n v="5.2999999999999999E-2"/>
    <n v="5.1999999999999998E-2"/>
    <n v="0.98099999999999998"/>
    <n v="0.625"/>
    <n v="0.82799999999999996"/>
    <n v="269.23099999999999"/>
    <s v="Scale-up"/>
    <n v="19.231000000000002"/>
    <n v="0.93500000000000005"/>
    <n v="0.95099999999999996"/>
    <n v="0.96799999999999997"/>
    <n v="0.93700000000000006"/>
    <d v="1899-12-30T00:06:37"/>
    <s v="RHD"/>
  </r>
  <r>
    <x v="1055"/>
    <x v="1"/>
    <n v="93"/>
    <x v="2240"/>
    <x v="1118"/>
    <s v=" "/>
    <s v=" "/>
    <n v="10"/>
    <n v="5"/>
    <n v="3"/>
    <s v="N/A"/>
    <n v="16"/>
    <n v="-5"/>
    <n v="0.28799999999999998"/>
    <n v="6.7000000000000004E-2"/>
    <n v="2.1999999999999999E-2"/>
    <n v="0.189"/>
    <s v="0.33299999999999996"/>
    <n v="0.13200000000000001"/>
    <n v="0.56799999999999995"/>
    <n v="0.81100000000000005"/>
    <n v="0.93799999999999994"/>
    <n v="74.073999999999998"/>
    <s v="Scale-up"/>
    <n v="5.2910000000000004"/>
    <n v="0.91400000000000003"/>
    <n v="0.89800000000000002"/>
    <n v="0.88300000000000001"/>
    <n v="0.75"/>
    <d v="1899-12-30T00:06:42"/>
    <s v="RHD"/>
  </r>
  <r>
    <x v="1056"/>
    <x v="0"/>
    <n v="2818"/>
    <x v="2241"/>
    <x v="1119"/>
    <n v="88"/>
    <n v="88"/>
    <n v="59"/>
    <n v="29"/>
    <n v="4"/>
    <n v="84"/>
    <n v="72"/>
    <n v="12"/>
    <n v="1.6E-2"/>
    <n v="8.9999999999999993E-3"/>
    <n v="4.0000000000000001E-3"/>
    <n v="0.02"/>
    <n v="2.1000000000000001E-2"/>
    <n v="2.4E-2"/>
    <n v="0.95199999999999996"/>
    <n v="0.64"/>
    <n v="0.84"/>
    <n v="600"/>
    <s v="Scale-up"/>
    <n v="50"/>
    <n v="0.88600000000000001"/>
    <n v="0.71299999999999997"/>
    <n v="0.71"/>
    <n v="0.86099999999999999"/>
    <d v="1899-12-30T00:06:50"/>
    <s v="RHD"/>
  </r>
  <r>
    <x v="1056"/>
    <x v="1"/>
    <n v="84"/>
    <x v="2242"/>
    <x v="1119"/>
    <s v=" "/>
    <s v=" "/>
    <n v="1"/>
    <n v="1"/>
    <n v="1"/>
    <s v="N/A"/>
    <n v="1"/>
    <n v="0"/>
    <s v="NaN"/>
    <s v="NaN"/>
    <s v="NaN"/>
    <s v="NaN"/>
    <n v="0"/>
    <n v="1.2E-2"/>
    <s v="NaN"/>
    <s v="NaN"/>
    <s v="NaN"/>
    <s v="NaN"/>
    <s v="Scale-up"/>
    <s v="NaN"/>
    <s v="NaN"/>
    <s v="NaN"/>
    <s v="NaN"/>
    <s v="NaN"/>
    <d v="1899-12-30T00:06:50"/>
    <s v="RHD"/>
  </r>
  <r>
    <x v="1057"/>
    <x v="0"/>
    <n v="2646"/>
    <x v="2243"/>
    <x v="1096"/>
    <n v="110"/>
    <n v="110"/>
    <n v="66"/>
    <n v="44"/>
    <n v="2"/>
    <n v="108"/>
    <n v="89"/>
    <n v="19"/>
    <n v="4.5999999999999999E-2"/>
    <n v="1.9E-2"/>
    <n v="4.8000000000000001E-2"/>
    <n v="4.7E-2"/>
    <n v="1.7000000000000001E-2"/>
    <n v="5.3999999999999999E-2"/>
    <n v="2.7650000000000001"/>
    <n v="0.70799999999999996"/>
    <n v="0.26200000000000001"/>
    <n v="404.255"/>
    <s v="Catch-up"/>
    <n v="21.277000000000001"/>
    <n v="0.93600000000000005"/>
    <n v="0.96099999999999997"/>
    <n v="1"/>
    <n v="0.89900000000000002"/>
    <d v="1899-12-30T00:06:59"/>
    <s v="RHD"/>
  </r>
  <r>
    <x v="1057"/>
    <x v="1"/>
    <n v="55"/>
    <x v="2244"/>
    <x v="1096"/>
    <s v=" "/>
    <s v=" "/>
    <n v="1"/>
    <n v="1"/>
    <n v="1"/>
    <s v="N/A"/>
    <n v="1"/>
    <n v="1"/>
    <s v="NaN"/>
    <s v="NaN"/>
    <s v="NaN"/>
    <s v="NaN"/>
    <n v="0"/>
    <n v="1.7999999999999999E-2"/>
    <s v="NaN"/>
    <s v="NaN"/>
    <s v="NaN"/>
    <s v="NaN"/>
    <s v="Catch-up"/>
    <s v="NaN"/>
    <s v="NaN"/>
    <s v="NaN"/>
    <s v="NaN"/>
    <s v="NaN"/>
    <d v="1899-12-30T00:06:59"/>
    <s v="RHD"/>
  </r>
  <r>
    <x v="1058"/>
    <x v="0"/>
    <n v="2712"/>
    <x v="2245"/>
    <x v="1120"/>
    <n v="126"/>
    <n v="126"/>
    <n v="71"/>
    <n v="55"/>
    <n v="10"/>
    <n v="116"/>
    <n v="100"/>
    <n v="17"/>
    <n v="2.1000000000000001E-2"/>
    <n v="2.1999999999999999E-2"/>
    <n v="3.0000000000000001E-3"/>
    <n v="3.2000000000000001E-2"/>
    <n v="0.04"/>
    <n v="3.6999999999999998E-2"/>
    <n v="0.8"/>
    <n v="0.48799999999999999"/>
    <n v="0.93"/>
    <n v="531.25"/>
    <s v="Scale-up"/>
    <n v="31.25"/>
    <n v="0.91600000000000004"/>
    <n v="0.85499999999999998"/>
    <n v="0.95299999999999996"/>
    <n v="0.95499999999999996"/>
    <d v="1899-12-30T00:07:07"/>
    <s v="RHD"/>
  </r>
  <r>
    <x v="1058"/>
    <x v="1"/>
    <n v="74"/>
    <x v="2246"/>
    <x v="1120"/>
    <s v=" "/>
    <s v=" "/>
    <n v="1"/>
    <n v="2"/>
    <n v="1"/>
    <s v="N/A"/>
    <n v="2"/>
    <n v="-1"/>
    <s v="NaN"/>
    <n v="2.4E-2"/>
    <s v="NaN"/>
    <n v="0.25"/>
    <n v="0"/>
    <n v="2.1000000000000001E-2"/>
    <s v="NaN"/>
    <s v="NaN"/>
    <s v="NaN"/>
    <s v="NaN"/>
    <s v="Scale-up"/>
    <n v="4"/>
    <s v="NaN"/>
    <n v="1"/>
    <s v="NaN"/>
    <n v="1"/>
    <d v="1899-12-30T00:07:07"/>
    <s v="RHD"/>
  </r>
  <r>
    <x v="1059"/>
    <x v="0"/>
    <n v="2519"/>
    <x v="2247"/>
    <x v="1121"/>
    <n v="479"/>
    <n v="479"/>
    <n v="35"/>
    <n v="444"/>
    <n v="89"/>
    <n v="390"/>
    <n v="354"/>
    <n v="36"/>
    <n v="1.4E-2"/>
    <n v="0.182"/>
    <n v="4.3999999999999997E-2"/>
    <n v="0.14199999999999999"/>
    <n v="0.152"/>
    <n v="0.151"/>
    <n v="0.93400000000000005"/>
    <n v="7.0999999999999994E-2"/>
    <n v="0.77600000000000002"/>
    <n v="253.52099999999999"/>
    <s v="Scale-up"/>
    <n v="7.0419999999999998"/>
    <n v="0.93700000000000006"/>
    <n v="0.97799999999999998"/>
    <n v="0.92"/>
    <n v="0.96199999999999997"/>
    <d v="1899-12-30T00:07:16"/>
    <s v="RHD"/>
  </r>
  <r>
    <x v="1059"/>
    <x v="1"/>
    <n v="27"/>
    <x v="2248"/>
    <x v="1121"/>
    <s v=" "/>
    <s v=" "/>
    <n v="1"/>
    <n v="7"/>
    <n v="1"/>
    <s v="N/A"/>
    <n v="1"/>
    <n v="5"/>
    <s v="NaN"/>
    <n v="0.182"/>
    <s v="NaN"/>
    <s v="NaN"/>
    <n v="0"/>
    <n v="0.182"/>
    <s v="NaN"/>
    <s v="NaN"/>
    <s v="NaN"/>
    <s v="NaN"/>
    <s v="Scale-up"/>
    <s v="NaN"/>
    <s v="NaN"/>
    <n v="0.92800000000000005"/>
    <s v="NaN"/>
    <s v="NaN"/>
    <d v="1899-12-30T00:07:16"/>
    <s v="RHD"/>
  </r>
  <r>
    <x v="1060"/>
    <x v="0"/>
    <n v="1491"/>
    <x v="2249"/>
    <x v="1122"/>
    <n v="634"/>
    <n v="607"/>
    <n v="604"/>
    <n v="3"/>
    <n v="161"/>
    <n v="446"/>
    <n v="377"/>
    <n v="69"/>
    <n v="0.442"/>
    <n v="3.0000000000000001E-3"/>
    <n v="0.13800000000000001"/>
    <n v="0.30299999999999999"/>
    <n v="0.307"/>
    <n v="0.311"/>
    <n v="0.98699999999999999"/>
    <n v="0.99299999999999999"/>
    <n v="0.69"/>
    <n v="227.72300000000001"/>
    <s v="Scale-up"/>
    <n v="3.3"/>
    <n v="0.997"/>
    <n v="0.84599999999999997"/>
    <n v="0.98599999999999999"/>
    <n v="0.99"/>
    <d v="1899-12-30T00:07:24"/>
    <s v="RHD"/>
  </r>
  <r>
    <x v="1060"/>
    <x v="1"/>
    <n v="99"/>
    <x v="2250"/>
    <x v="1122"/>
    <s v=" "/>
    <s v=" "/>
    <n v="26"/>
    <n v="1"/>
    <n v="10"/>
    <s v="N/A"/>
    <n v="34"/>
    <n v="-19"/>
    <n v="0.2"/>
    <s v="NaN"/>
    <n v="7.4999999999999997E-2"/>
    <n v="0.38900000000000001"/>
    <n v="0.125"/>
    <n v="0.14799999999999999"/>
    <s v="NaN"/>
    <s v="NaN"/>
    <s v="NaN"/>
    <s v="NaN"/>
    <s v="Scale-up"/>
    <n v="2.5710000000000002"/>
    <n v="0.95399999999999996"/>
    <s v="NaN"/>
    <n v="0.79"/>
    <n v="0.95799999999999996"/>
    <d v="1899-12-30T00:07:24"/>
    <s v="RHD"/>
  </r>
  <r>
    <x v="597"/>
    <x v="0"/>
    <n v="2710"/>
    <x v="2251"/>
    <x v="1123"/>
    <n v="5481"/>
    <n v="5479"/>
    <n v="2376"/>
    <n v="3103"/>
    <n v="1085"/>
    <n v="4394"/>
    <n v="4394"/>
    <n v="0"/>
    <n v="2.6869999999999998"/>
    <n v="4.3049999999999997"/>
    <n v="1.56"/>
    <n v="5.8940000000000001"/>
    <n v="5.4320000000000004"/>
    <n v="5.4429999999999996"/>
    <n v="1.085"/>
    <n v="0.38400000000000001"/>
    <n v="0.77700000000000002"/>
    <n v="0"/>
    <s v="Plan-up"/>
    <n v="0.17"/>
    <n v="0.92400000000000004"/>
    <n v="0.91900000000000004"/>
    <n v="0.97199999999999998"/>
    <n v="0.96699999999999997"/>
    <d v="1899-12-30T00:07:35"/>
    <s v="RHD"/>
  </r>
  <r>
    <x v="597"/>
    <x v="1"/>
    <n v="76"/>
    <x v="2252"/>
    <x v="1123"/>
    <s v=" "/>
    <s v=" "/>
    <n v="1"/>
    <n v="1"/>
    <n v="1"/>
    <s v="N/A"/>
    <n v="5"/>
    <n v="-4"/>
    <s v="NaN"/>
    <s v="NaN"/>
    <s v="NaN"/>
    <n v="5.3999999999999999E-2"/>
    <n v="0"/>
    <s v="NaN"/>
    <s v="NaN"/>
    <s v="NaN"/>
    <s v="NaN"/>
    <s v="NaN"/>
    <s v="Plan-up"/>
    <n v="18.518999999999998"/>
    <s v="NaN"/>
    <s v="NaN"/>
    <s v="NaN"/>
    <n v="0.96"/>
    <d v="1899-12-30T00:07:35"/>
    <s v="RHD"/>
  </r>
  <r>
    <x v="668"/>
    <x v="0"/>
    <n v="7124"/>
    <x v="2253"/>
    <x v="1124"/>
    <n v="364"/>
    <n v="364"/>
    <n v="170"/>
    <n v="194"/>
    <n v="44"/>
    <n v="320"/>
    <n v="292"/>
    <n v="28"/>
    <n v="2.3E-2"/>
    <n v="4.2999999999999997E-2"/>
    <n v="8.0000000000000002E-3"/>
    <n v="0.05"/>
    <n v="5.8000000000000003E-2"/>
    <n v="5.1999999999999998E-2"/>
    <n v="0.86199999999999999"/>
    <n v="0.34799999999999998"/>
    <n v="0.879"/>
    <n v="560"/>
    <s v="Scale-up"/>
    <n v="20"/>
    <n v="0.94599999999999995"/>
    <n v="0.94599999999999995"/>
    <n v="0.878"/>
    <n v="0.97499999999999998"/>
    <d v="1899-12-30T00:07:44"/>
    <s v="RHD"/>
  </r>
  <r>
    <x v="668"/>
    <x v="1"/>
    <n v="81"/>
    <x v="2254"/>
    <x v="1124"/>
    <s v=" "/>
    <s v=" "/>
    <n v="2"/>
    <n v="4"/>
    <n v="1"/>
    <s v="N/A"/>
    <n v="6"/>
    <n v="-2"/>
    <n v="1.4999999999999999E-2"/>
    <n v="3.4000000000000002E-2"/>
    <s v="NaN"/>
    <n v="0.125"/>
    <n v="4.9000000000000002E-2"/>
    <n v="4.3999999999999997E-2"/>
    <s v="NaN"/>
    <s v="NaN"/>
    <s v="NaN"/>
    <s v="NaN"/>
    <s v="Scale-up"/>
    <n v="8"/>
    <n v="1"/>
    <n v="0.84599999999999997"/>
    <s v="NaN"/>
    <n v="0.68600000000000005"/>
    <d v="1899-12-30T00:07:44"/>
    <s v="RHD"/>
  </r>
  <r>
    <x v="1061"/>
    <x v="0"/>
    <n v="3990"/>
    <x v="2255"/>
    <x v="1125"/>
    <n v="691"/>
    <n v="660"/>
    <n v="486"/>
    <n v="174"/>
    <n v="66"/>
    <n v="594"/>
    <n v="256"/>
    <n v="338"/>
    <n v="0.13"/>
    <n v="4.5999999999999999E-2"/>
    <n v="1.9E-2"/>
    <n v="7.5999999999999998E-2"/>
    <n v="0.157"/>
    <n v="0.156"/>
    <n v="0.48399999999999999"/>
    <n v="0.73899999999999999"/>
    <n v="0.89200000000000002"/>
    <n v="4447.3680000000004"/>
    <s v="Scale-up"/>
    <n v="13.157999999999999"/>
    <n v="0.97699999999999998"/>
    <n v="0.94899999999999995"/>
    <n v="0.85899999999999999"/>
    <n v="0.98"/>
    <d v="1899-12-30T00:07:53"/>
    <s v="RHD"/>
  </r>
  <r>
    <x v="1061"/>
    <x v="1"/>
    <n v="91"/>
    <x v="2256"/>
    <x v="1125"/>
    <s v=" "/>
    <s v=" "/>
    <n v="1"/>
    <n v="3"/>
    <n v="1"/>
    <s v="N/A"/>
    <n v="7"/>
    <n v="-4"/>
    <s v="NaN"/>
    <n v="4.2999999999999997E-2"/>
    <s v="NaN"/>
    <n v="5.1999999999999998E-2"/>
    <n v="0"/>
    <n v="1.6E-2"/>
    <s v="NaN"/>
    <s v="NaN"/>
    <s v="NaN"/>
    <s v="NaN"/>
    <s v="Scale-up"/>
    <n v="19.231000000000002"/>
    <s v="NaN"/>
    <n v="0.84399999999999997"/>
    <s v="NaN"/>
    <n v="0.51600000000000001"/>
    <d v="1899-12-30T00:07:53"/>
    <s v="RHD"/>
  </r>
  <r>
    <x v="1062"/>
    <x v="0"/>
    <n v="4149"/>
    <x v="2257"/>
    <x v="1126"/>
    <n v="3596"/>
    <n v="3469"/>
    <n v="2121"/>
    <n v="1348"/>
    <n v="461"/>
    <n v="3008"/>
    <n v="1686"/>
    <n v="1322"/>
    <n v="0.55000000000000004"/>
    <n v="0.38500000000000001"/>
    <n v="0.121"/>
    <n v="0.42299999999999999"/>
    <n v="0.81399999999999995"/>
    <n v="0.80900000000000005"/>
    <n v="0.52"/>
    <n v="0.58799999999999997"/>
    <n v="0.871"/>
    <n v="3125.2959999999998"/>
    <s v="Scale-up"/>
    <n v="2.3639999999999999"/>
    <n v="0.99299999999999999"/>
    <n v="0.98199999999999998"/>
    <n v="0.96099999999999997"/>
    <n v="0.99299999999999999"/>
    <d v="1899-12-30T00:08:03"/>
    <s v="RHD"/>
  </r>
  <r>
    <x v="1062"/>
    <x v="1"/>
    <n v="77"/>
    <x v="2258"/>
    <x v="1126"/>
    <s v=" "/>
    <s v=" "/>
    <n v="17"/>
    <n v="1"/>
    <n v="1"/>
    <s v="N/A"/>
    <n v="15"/>
    <n v="4"/>
    <n v="0.28599999999999998"/>
    <s v="NaN"/>
    <s v="NaN"/>
    <n v="0.13"/>
    <n v="0"/>
    <n v="0.28999999999999998"/>
    <s v="NaN"/>
    <s v="NaN"/>
    <s v="NaN"/>
    <s v="NaN"/>
    <s v="Scale-up"/>
    <n v="7.6920000000000002"/>
    <n v="0.41499999999999998"/>
    <s v="NaN"/>
    <s v="NaN"/>
    <n v="0.28999999999999998"/>
    <d v="1899-12-30T00:08:03"/>
    <s v="RHD"/>
  </r>
  <r>
    <x v="1063"/>
    <x v="0"/>
    <n v="1380"/>
    <x v="2259"/>
    <x v="1127"/>
    <n v="707"/>
    <n v="590"/>
    <n v="582"/>
    <n v="8"/>
    <n v="150"/>
    <n v="440"/>
    <n v="335"/>
    <n v="105"/>
    <n v="0.434"/>
    <n v="5.0000000000000001E-3"/>
    <n v="0.153"/>
    <n v="0.254"/>
    <n v="0.28599999999999998"/>
    <n v="0.32200000000000001"/>
    <n v="0.88800000000000001"/>
    <n v="0.98899999999999999"/>
    <n v="0.65100000000000002"/>
    <n v="413.38600000000002"/>
    <s v="Scale-up"/>
    <n v="3.9369999999999998"/>
    <n v="0.877"/>
    <n v="0.95199999999999996"/>
    <n v="0.83899999999999997"/>
    <n v="0.91400000000000003"/>
    <d v="1899-12-30T00:08:12"/>
    <s v="RHD"/>
  </r>
  <r>
    <x v="1063"/>
    <x v="1"/>
    <n v="99"/>
    <x v="2260"/>
    <x v="1127"/>
    <s v=" "/>
    <s v=" "/>
    <n v="42"/>
    <n v="2"/>
    <n v="15"/>
    <s v="N/A"/>
    <n v="29"/>
    <n v="1"/>
    <n v="0.35199999999999998"/>
    <n v="3.6999999999999998E-2"/>
    <n v="0.39700000000000002"/>
    <n v="0.26600000000000001"/>
    <n v="-8.0000000000000002E-3"/>
    <n v="0.21099999999999999"/>
    <n v="-33.25"/>
    <n v="0.90500000000000003"/>
    <n v="-2.1000000000000001E-2"/>
    <n v="394.73700000000002"/>
    <s v="Scale-up"/>
    <n v="3.7589999999999999"/>
    <n v="0.91400000000000003"/>
    <n v="1"/>
    <n v="0.443"/>
    <n v="0.98399999999999999"/>
    <d v="1899-12-30T00:08:17"/>
    <s v="RHD"/>
  </r>
  <r>
    <x v="1064"/>
    <x v="0"/>
    <n v="1600"/>
    <x v="2261"/>
    <x v="1128"/>
    <n v="210"/>
    <n v="195"/>
    <n v="158"/>
    <n v="37"/>
    <n v="12"/>
    <n v="183"/>
    <n v="147"/>
    <n v="36"/>
    <n v="7.8E-2"/>
    <n v="1.9E-2"/>
    <n v="7.0000000000000001E-3"/>
    <n v="7.5999999999999998E-2"/>
    <n v="0.09"/>
    <n v="8.8999999999999996E-2"/>
    <n v="0.84399999999999997"/>
    <n v="0.80400000000000005"/>
    <n v="0.92800000000000005"/>
    <n v="473.68400000000003"/>
    <s v="Scale-up"/>
    <n v="13.157999999999999"/>
    <n v="0.95299999999999996"/>
    <n v="0.96"/>
    <n v="0.64500000000000002"/>
    <n v="0.96699999999999997"/>
    <d v="1899-12-30T00:08:25"/>
    <s v="RHD"/>
  </r>
  <r>
    <x v="1064"/>
    <x v="1"/>
    <n v="98"/>
    <x v="2262"/>
    <x v="1128"/>
    <s v=" "/>
    <s v=" "/>
    <n v="7"/>
    <n v="5"/>
    <n v="1"/>
    <s v="N/A"/>
    <n v="10"/>
    <n v="3"/>
    <n v="9.5000000000000001E-2"/>
    <n v="4.3999999999999997E-2"/>
    <s v="NaN"/>
    <n v="0.111"/>
    <n v="0.13900000000000001"/>
    <n v="0.128"/>
    <s v="NaN"/>
    <s v="NaN"/>
    <s v="NaN"/>
    <s v="NaN"/>
    <s v="Scale-up"/>
    <n v="9.0090000000000003"/>
    <n v="0.89900000000000002"/>
    <n v="0.98699999999999999"/>
    <s v="NaN"/>
    <n v="0.95799999999999996"/>
    <d v="1899-12-30T00:08:25"/>
    <s v="RHD"/>
  </r>
  <r>
    <x v="609"/>
    <x v="0"/>
    <n v="5992"/>
    <x v="2263"/>
    <x v="1129"/>
    <n v="397"/>
    <n v="397"/>
    <n v="178"/>
    <n v="219"/>
    <n v="51"/>
    <n v="346"/>
    <n v="295"/>
    <n v="51"/>
    <n v="2.8000000000000001E-2"/>
    <n v="3.9E-2"/>
    <n v="0.01"/>
    <n v="4.8000000000000001E-2"/>
    <n v="5.7000000000000002E-2"/>
    <n v="5.7000000000000002E-2"/>
    <n v="0.84199999999999997"/>
    <n v="0.41799999999999998"/>
    <n v="0.85099999999999998"/>
    <n v="1062.5"/>
    <s v="Scale-up"/>
    <n v="20.832999999999998"/>
    <n v="0.96899999999999997"/>
    <n v="0.97"/>
    <n v="0.97099999999999997"/>
    <n v="0.96799999999999997"/>
    <d v="1899-12-30T00:08:34"/>
    <s v="RHD"/>
  </r>
  <r>
    <x v="609"/>
    <x v="1"/>
    <n v="56"/>
    <x v="2264"/>
    <x v="1129"/>
    <s v=" "/>
    <s v=" "/>
    <n v="2"/>
    <n v="2"/>
    <n v="1"/>
    <s v="N/A"/>
    <n v="3"/>
    <n v="2"/>
    <n v="0.14299999999999999"/>
    <n v="1.7999999999999999E-2"/>
    <s v="NaN"/>
    <n v="0.05"/>
    <s v="0.16099999999999998"/>
    <n v="5.5E-2"/>
    <s v="NaN"/>
    <s v="NaN"/>
    <s v="NaN"/>
    <s v="NaN"/>
    <s v="Scale-up"/>
    <n v="20"/>
    <n v="1"/>
    <n v="1"/>
    <s v="NaN"/>
    <n v="0.75"/>
    <d v="1899-12-30T00:08:34"/>
    <s v="RHD"/>
  </r>
  <r>
    <x v="1065"/>
    <x v="0"/>
    <n v="91"/>
    <x v="2265"/>
    <x v="1130"/>
    <n v="65"/>
    <n v="65"/>
    <n v="65"/>
    <n v="0"/>
    <n v="25"/>
    <n v="40"/>
    <n v="40"/>
    <n v="0"/>
    <n v="0.36899999999999999"/>
    <n v="0"/>
    <n v="0"/>
    <n v="0"/>
    <n v="0.36899999999999999"/>
    <n v="0.36399999999999999"/>
    <n v="0"/>
    <n v="1"/>
    <n v="1"/>
    <s v="NaN"/>
    <s v="Indeterminate"/>
    <n v="0"/>
    <n v="0.71199999999999997"/>
    <n v="0"/>
    <n v="0"/>
    <n v="0"/>
    <d v="1899-12-30T00:08:40"/>
    <s v="RHD"/>
  </r>
  <r>
    <x v="1065"/>
    <x v="1"/>
    <n v="91"/>
    <x v="2265"/>
    <x v="1130"/>
    <s v=" "/>
    <s v=" "/>
    <n v="65"/>
    <n v="1"/>
    <n v="25"/>
    <s v="N/A"/>
    <n v="40"/>
    <n v="-1"/>
    <n v="0.374"/>
    <n v="0"/>
    <s v="NaN"/>
    <s v="NaN"/>
    <n v="0.374"/>
    <n v="0.36599999999999999"/>
    <s v="NaN"/>
    <s v="NaN"/>
    <s v="NaN"/>
    <s v="NaN"/>
    <s v="Indeterminate"/>
    <s v="NaN"/>
    <n v="0.71299999999999997"/>
    <n v="0"/>
    <s v="NaN"/>
    <s v="NaN"/>
    <d v="1899-12-30T00:08:40"/>
    <s v="RHD"/>
  </r>
  <r>
    <x v="876"/>
    <x v="0"/>
    <n v="1330"/>
    <x v="1770"/>
    <x v="885"/>
    <n v="883"/>
    <n v="883"/>
    <n v="658"/>
    <n v="225"/>
    <n v="163"/>
    <n v="720"/>
    <n v="686"/>
    <n v="34"/>
    <n v="0.68"/>
    <n v="0.22500000000000001"/>
    <n v="0.161"/>
    <n v="0.68600000000000005"/>
    <n v="0.74399999999999999"/>
    <n v="0.72199999999999998"/>
    <n v="0.92200000000000004"/>
    <n v="0.751"/>
    <n v="0.82199999999999995"/>
    <n v="49.563000000000002"/>
    <s v="Scale-up"/>
    <n v="1.458"/>
    <n v="0.98"/>
    <n v="0.94899999999999995"/>
    <n v="0.98"/>
    <n v="0.97799999999999998"/>
    <d v="1899-12-30T00:19:24"/>
    <s v="RHD"/>
  </r>
  <r>
    <x v="876"/>
    <x v="1"/>
    <n v="90"/>
    <x v="1771"/>
    <x v="885"/>
    <s v=" "/>
    <s v=" "/>
    <n v="2"/>
    <n v="1"/>
    <n v="2"/>
    <s v="N/A"/>
    <n v="2"/>
    <n v="-1"/>
    <n v="1"/>
    <s v="NaN"/>
    <n v="1"/>
    <n v="0.5"/>
    <n v="0"/>
    <n v="0"/>
    <s v="NaN"/>
    <s v="NaN"/>
    <s v="NaN"/>
    <s v="NaN"/>
    <s v="Scale-up"/>
    <n v="2"/>
    <n v="1"/>
    <s v="NaN"/>
    <n v="1"/>
    <n v="1"/>
    <d v="1899-12-30T00:19:24"/>
    <s v="RHD"/>
  </r>
  <r>
    <x v="877"/>
    <x v="0"/>
    <n v="1479"/>
    <x v="1772"/>
    <x v="886"/>
    <n v="1697"/>
    <n v="1697"/>
    <n v="1200"/>
    <n v="497"/>
    <n v="334"/>
    <n v="1363"/>
    <n v="1300"/>
    <n v="63"/>
    <n v="1.08"/>
    <n v="0.42"/>
    <n v="0.28499999999999998"/>
    <n v="1.1220000000000001"/>
    <n v="1.2150000000000001"/>
    <n v="1.1739999999999999"/>
    <n v="0.92300000000000004"/>
    <n v="0.72"/>
    <n v="0.81"/>
    <n v="56.15"/>
    <s v="Scale-up"/>
    <n v="0.89100000000000001"/>
    <n v="0.98899999999999999"/>
    <n v="0.98599999999999999"/>
    <n v="0.98"/>
    <n v="0.99299999999999999"/>
    <d v="1899-12-30T00:19:48"/>
    <s v="RHD"/>
  </r>
  <r>
    <x v="877"/>
    <x v="1"/>
    <n v="91"/>
    <x v="1773"/>
    <x v="886"/>
    <s v=" "/>
    <s v=" "/>
    <n v="1"/>
    <n v="1"/>
    <n v="21"/>
    <s v="N/A"/>
    <n v="13"/>
    <n v="-32"/>
    <s v="NaN"/>
    <s v="NaN"/>
    <n v="0.22600000000000001"/>
    <n v="0.157"/>
    <n v="0"/>
    <n v="-0.20899999999999999"/>
    <s v="NaN"/>
    <s v="NaN"/>
    <s v="NaN"/>
    <s v="NaN"/>
    <s v="Scale-up"/>
    <n v="6.3689999999999998"/>
    <s v="NaN"/>
    <s v="NaN"/>
    <n v="0.95899999999999996"/>
    <n v="0.92200000000000004"/>
    <d v="1899-12-30T00:19:48"/>
    <s v="RHD"/>
  </r>
  <r>
    <x v="878"/>
    <x v="0"/>
    <n v="1101"/>
    <x v="1774"/>
    <x v="887"/>
    <n v="1110"/>
    <n v="1110"/>
    <n v="1110"/>
    <n v="0"/>
    <n v="216"/>
    <n v="894"/>
    <n v="68"/>
    <n v="826"/>
    <n v="1.1679999999999999"/>
    <n v="0"/>
    <n v="0.21299999999999999"/>
    <n v="7.4999999999999997E-2"/>
    <n v="0.95499999999999996"/>
    <n v="0.96099999999999997"/>
    <n v="7.9000000000000001E-2"/>
    <n v="1"/>
    <n v="0.81799999999999995"/>
    <n v="11013.333000000001"/>
    <s v="Scale-up"/>
    <n v="13.333"/>
    <n v="0.99099999999999999"/>
    <n v="0"/>
    <n v="0.97199999999999998"/>
    <n v="0.98799999999999999"/>
    <d v="1899-12-30T00:20:11"/>
    <s v="RHD"/>
  </r>
  <r>
    <x v="878"/>
    <x v="1"/>
    <n v="99"/>
    <x v="1775"/>
    <x v="887"/>
    <s v=" "/>
    <s v=" "/>
    <n v="157"/>
    <n v="1"/>
    <n v="57"/>
    <s v="N/A"/>
    <n v="14"/>
    <n v="85"/>
    <n v="1.798"/>
    <n v="0"/>
    <n v="1.0309999999999999"/>
    <n v="0.193"/>
    <s v="0.7670000000000001"/>
    <n v="0.95"/>
    <n v="0.252"/>
    <n v="1"/>
    <n v="0.42699999999999999"/>
    <n v="4279.7929999999997"/>
    <s v="Scale-up"/>
    <n v="5.181"/>
    <n v="0.96399999999999997"/>
    <n v="0"/>
    <n v="0.42099999999999999"/>
    <n v="0.96899999999999997"/>
    <d v="1899-12-30T00:20:16"/>
    <s v="RHD"/>
  </r>
  <r>
    <x v="879"/>
    <x v="0"/>
    <n v="1380"/>
    <x v="1776"/>
    <x v="888"/>
    <n v="1273"/>
    <n v="1273"/>
    <n v="918"/>
    <n v="355"/>
    <n v="96"/>
    <n v="1177"/>
    <n v="1013"/>
    <n v="164"/>
    <n v="0.57199999999999995"/>
    <n v="0.249"/>
    <n v="0.10299999999999999"/>
    <n v="0.64900000000000002"/>
    <n v="0.71799999999999997"/>
    <n v="0.755"/>
    <n v="0.90400000000000003"/>
    <n v="0.69699999999999995"/>
    <n v="0.875"/>
    <n v="252.696"/>
    <s v="Scale-up"/>
    <n v="1.5409999999999999"/>
    <n v="0.95199999999999996"/>
    <n v="0.92500000000000004"/>
    <n v="0.68400000000000005"/>
    <n v="0.95899999999999996"/>
    <d v="1899-12-30T00:20:37"/>
    <s v="RHD"/>
  </r>
  <r>
    <x v="879"/>
    <x v="1"/>
    <n v="99"/>
    <x v="1777"/>
    <x v="888"/>
    <s v=" "/>
    <s v=" "/>
    <n v="114"/>
    <n v="55"/>
    <n v="10"/>
    <s v="N/A"/>
    <n v="149"/>
    <n v="9"/>
    <n v="1.1759999999999999"/>
    <n v="0.60399999999999998"/>
    <n v="0.14000000000000001"/>
    <n v="1.5109999999999999"/>
    <s v="1.6399999999999997"/>
    <n v="1.6359999999999999"/>
    <n v="0.92100000000000004"/>
    <n v="0.66100000000000003"/>
    <n v="0.92100000000000004"/>
    <n v="108.53700000000001"/>
    <s v="Scale-up"/>
    <n v="0.66200000000000003"/>
    <n v="0.96899999999999997"/>
    <n v="0.93100000000000005"/>
    <n v="0.54100000000000004"/>
    <n v="0.99099999999999999"/>
    <d v="1899-12-30T00:20:41"/>
    <s v="RHD"/>
  </r>
  <r>
    <x v="880"/>
    <x v="0"/>
    <n v="1173"/>
    <x v="1778"/>
    <x v="889"/>
    <n v="8200"/>
    <n v="7174"/>
    <n v="4768"/>
    <n v="2406"/>
    <n v="776"/>
    <n v="6398"/>
    <n v="5104"/>
    <n v="1294"/>
    <n v="5.6950000000000003"/>
    <n v="2.92"/>
    <n v="1"/>
    <n v="6.569"/>
    <n v="7.6150000000000002"/>
    <n v="7.6120000000000001"/>
    <n v="0.86299999999999999"/>
    <n v="0.66100000000000003"/>
    <n v="0.88400000000000001"/>
    <n v="196.98599999999999"/>
    <s v="Scale-up"/>
    <n v="0.152"/>
    <n v="0.98"/>
    <n v="0.98699999999999999"/>
    <n v="0.98199999999999998"/>
    <n v="0.98799999999999999"/>
    <d v="1899-12-30T00:21:06"/>
    <s v="RHD"/>
  </r>
  <r>
    <x v="880"/>
    <x v="1"/>
    <n v="100"/>
    <x v="1779"/>
    <x v="889"/>
    <s v=" "/>
    <s v=" "/>
    <n v="764"/>
    <n v="291"/>
    <n v="124"/>
    <s v="N/A"/>
    <n v="876"/>
    <n v="56"/>
    <n v="7.3049999999999997"/>
    <n v="3.0009999999999999"/>
    <n v="1.306"/>
    <n v="9.202"/>
    <n v="9"/>
    <n v="9.0289999999999999"/>
    <n v="1.022"/>
    <n v="0.70899999999999996"/>
    <n v="0.873"/>
    <n v="140.62200000000001"/>
    <s v="Catch-up"/>
    <n v="0.109"/>
    <n v="0.996"/>
    <n v="0.98899999999999999"/>
    <n v="0.98199999999999998"/>
    <n v="0.996"/>
    <d v="1899-12-30T00:21:11"/>
    <s v="RHD"/>
  </r>
  <r>
    <x v="600"/>
    <x v="0"/>
    <n v="4676"/>
    <x v="1780"/>
    <x v="890"/>
    <n v="7765"/>
    <n v="7765"/>
    <n v="6360"/>
    <n v="1405"/>
    <n v="2119"/>
    <n v="5646"/>
    <n v="5543"/>
    <n v="103"/>
    <n v="2.0470000000000002"/>
    <n v="0.44400000000000001"/>
    <n v="0.72199999999999998"/>
    <n v="1.7749999999999999"/>
    <n v="1.7689999999999999"/>
    <n v="1.8879999999999999"/>
    <n v="1.0029999999999999"/>
    <n v="0.82199999999999995"/>
    <n v="0.71"/>
    <n v="58.027999999999999"/>
    <s v="Catch-up"/>
    <n v="0.56299999999999994"/>
    <n v="0.95399999999999996"/>
    <n v="0.97299999999999998"/>
    <n v="0.89300000000000002"/>
    <n v="0.95199999999999996"/>
    <d v="1899-12-30T00:21:35"/>
    <s v="RHD"/>
  </r>
  <r>
    <x v="600"/>
    <x v="1"/>
    <n v="69"/>
    <x v="1781"/>
    <x v="890"/>
    <s v=" "/>
    <s v=" "/>
    <n v="1"/>
    <n v="2"/>
    <n v="1"/>
    <s v="N/A"/>
    <n v="1"/>
    <n v="1"/>
    <s v="NaN"/>
    <n v="1.4E-2"/>
    <s v="NaN"/>
    <s v="NaN"/>
    <n v="0"/>
    <n v="1.4E-2"/>
    <s v="NaN"/>
    <s v="NaN"/>
    <s v="NaN"/>
    <s v="NaN"/>
    <s v="Catch-up"/>
    <s v="NaN"/>
    <s v="NaN"/>
    <n v="1"/>
    <s v="NaN"/>
    <s v="NaN"/>
    <d v="1899-12-30T00:21:35"/>
    <s v="RHD"/>
  </r>
  <r>
    <x v="599"/>
    <x v="0"/>
    <n v="4083"/>
    <x v="1782"/>
    <x v="891"/>
    <n v="483"/>
    <n v="483"/>
    <n v="277"/>
    <n v="206"/>
    <n v="34"/>
    <n v="449"/>
    <n v="430"/>
    <n v="19"/>
    <n v="0.11899999999999999"/>
    <n v="0.08"/>
    <n v="1.6E-2"/>
    <n v="0.16500000000000001"/>
    <n v="0.183"/>
    <n v="0.17499999999999999"/>
    <n v="0.90200000000000002"/>
    <n v="0.59799999999999998"/>
    <n v="0.92"/>
    <n v="115.152"/>
    <s v="Scale-up"/>
    <n v="6.0609999999999999"/>
    <n v="0.79900000000000004"/>
    <n v="0.95799999999999996"/>
    <n v="0.97899999999999998"/>
    <n v="0.90500000000000003"/>
    <d v="1899-12-30T00:21:54"/>
    <s v="RHD"/>
  </r>
  <r>
    <x v="599"/>
    <x v="1"/>
    <n v="63"/>
    <x v="1783"/>
    <x v="891"/>
    <s v=" "/>
    <s v=" "/>
    <n v="1"/>
    <n v="1"/>
    <n v="1"/>
    <s v="N/A"/>
    <n v="1"/>
    <n v="-1"/>
    <s v="NaN"/>
    <s v="NaN"/>
    <s v="NaN"/>
    <s v="NaN"/>
    <n v="0"/>
    <s v="NaN"/>
    <s v="NaN"/>
    <s v="NaN"/>
    <s v="NaN"/>
    <s v="NaN"/>
    <s v="Scale-up"/>
    <s v="NaN"/>
    <s v="NaN"/>
    <s v="NaN"/>
    <s v="NaN"/>
    <s v="NaN"/>
    <d v="1899-12-30T00:21:54"/>
    <s v="RHD"/>
  </r>
  <r>
    <x v="881"/>
    <x v="0"/>
    <n v="5579"/>
    <x v="1784"/>
    <x v="892"/>
    <n v="2502"/>
    <n v="2502"/>
    <n v="1353"/>
    <n v="1149"/>
    <n v="401"/>
    <n v="2101"/>
    <n v="1490"/>
    <n v="611"/>
    <n v="0.50800000000000001"/>
    <n v="0.46300000000000002"/>
    <n v="0.14799999999999999"/>
    <n v="0.61899999999999999"/>
    <n v="0.82299999999999995"/>
    <n v="0.81299999999999994"/>
    <n v="0.752"/>
    <n v="0.52300000000000002"/>
    <n v="0.84799999999999998"/>
    <n v="987.07600000000002"/>
    <s v="Scale-up"/>
    <n v="1.6160000000000001"/>
    <n v="0.84899999999999998"/>
    <n v="0.96199999999999997"/>
    <n v="0.92200000000000004"/>
    <n v="0.89700000000000002"/>
    <d v="1899-12-30T00:22:14"/>
    <s v="RHD"/>
  </r>
  <r>
    <x v="881"/>
    <x v="1"/>
    <n v="0"/>
    <x v="1785"/>
    <x v="892"/>
    <s v=" "/>
    <s v=" "/>
    <n v="1"/>
    <n v="1"/>
    <n v="17"/>
    <s v="N/A"/>
    <n v="1"/>
    <n v="-16"/>
    <s v="NaN"/>
    <s v="NaN"/>
    <n v="8.5"/>
    <s v="NaN"/>
    <n v="0"/>
    <n v="-8.5"/>
    <s v="NaN"/>
    <s v="NaN"/>
    <s v="NaN"/>
    <s v="NaN"/>
    <s v="Scale-up"/>
    <s v="NaN"/>
    <s v="NaN"/>
    <s v="NaN"/>
    <n v="0.16700000000000001"/>
    <s v="NaN"/>
    <d v="1899-12-30T00:22:14"/>
    <s v="RHD"/>
  </r>
  <r>
    <x v="882"/>
    <x v="0"/>
    <n v="2764"/>
    <x v="1786"/>
    <x v="893"/>
    <n v="246"/>
    <n v="246"/>
    <n v="108"/>
    <n v="138"/>
    <n v="6"/>
    <n v="240"/>
    <n v="236"/>
    <n v="5"/>
    <n v="3.3000000000000002E-2"/>
    <n v="5.1999999999999998E-2"/>
    <n v="3.0000000000000001E-3"/>
    <n v="0.08"/>
    <n v="8.2000000000000003E-2"/>
    <n v="8.1000000000000003E-2"/>
    <n v="0.97599999999999998"/>
    <n v="0.38800000000000001"/>
    <n v="0.96499999999999997"/>
    <n v="62.5"/>
    <s v="Scale-up"/>
    <n v="12.5"/>
    <n v="0.97899999999999998"/>
    <n v="0.92200000000000004"/>
    <n v="0.93799999999999994"/>
    <n v="0.95899999999999996"/>
    <d v="1899-12-30T00:22:35"/>
    <s v="RHD"/>
  </r>
  <r>
    <x v="882"/>
    <x v="1"/>
    <n v="96"/>
    <x v="1787"/>
    <x v="893"/>
    <s v=" "/>
    <s v=" "/>
    <n v="5"/>
    <n v="2"/>
    <n v="1"/>
    <s v="N/A"/>
    <n v="7"/>
    <n v="0"/>
    <n v="6.3E-2"/>
    <n v="1.7999999999999999E-2"/>
    <s v="NaN"/>
    <n v="7.6999999999999999E-2"/>
    <n v="8.1000000000000003E-2"/>
    <n v="0.06"/>
    <s v="NaN"/>
    <s v="NaN"/>
    <s v="NaN"/>
    <s v="NaN"/>
    <s v="Scale-up"/>
    <n v="12.987"/>
    <n v="0.81"/>
    <n v="1"/>
    <s v="NaN"/>
    <n v="0.84199999999999997"/>
    <d v="1899-12-30T00:22:35"/>
    <s v="RHD"/>
  </r>
  <r>
    <x v="883"/>
    <x v="0"/>
    <n v="1051"/>
    <x v="1788"/>
    <x v="894"/>
    <n v="756"/>
    <n v="756"/>
    <n v="730"/>
    <n v="26"/>
    <n v="164"/>
    <n v="592"/>
    <n v="373"/>
    <n v="219"/>
    <n v="0.70299999999999996"/>
    <n v="2.7E-2"/>
    <n v="0.17199999999999999"/>
    <n v="0.371"/>
    <n v="0.55800000000000005"/>
    <n v="0.56999999999999995"/>
    <n v="0.66500000000000004"/>
    <n v="0.96299999999999997"/>
    <n v="0.76400000000000001"/>
    <n v="590.29600000000005"/>
    <s v="Scale-up"/>
    <n v="2.6949999999999998"/>
    <n v="0.98299999999999998"/>
    <n v="0.96899999999999997"/>
    <n v="0.95599999999999996"/>
    <n v="0.96799999999999997"/>
    <d v="1899-12-30T00:22:55"/>
    <s v="RHD"/>
  </r>
  <r>
    <x v="883"/>
    <x v="1"/>
    <n v="98"/>
    <x v="1789"/>
    <x v="894"/>
    <s v=" "/>
    <s v=" "/>
    <n v="75"/>
    <n v="1"/>
    <n v="10"/>
    <s v="N/A"/>
    <n v="27"/>
    <n v="40"/>
    <n v="0.86499999999999999"/>
    <s v="NaN"/>
    <n v="7.0000000000000007E-2"/>
    <n v="0.23200000000000001"/>
    <s v="0.7949999999999999"/>
    <n v="0.83599999999999997"/>
    <s v="NaN"/>
    <s v="NaN"/>
    <s v="NaN"/>
    <s v="NaN"/>
    <s v="Scale-up"/>
    <n v="4.3099999999999996"/>
    <n v="0.96799999999999997"/>
    <s v="NaN"/>
    <n v="0.78400000000000003"/>
    <n v="0.94299999999999995"/>
    <d v="1899-12-30T00:22:55"/>
    <s v="RHD"/>
  </r>
  <r>
    <x v="884"/>
    <x v="0"/>
    <n v="3971"/>
    <x v="1790"/>
    <x v="895"/>
    <n v="812"/>
    <n v="812"/>
    <n v="495"/>
    <n v="317"/>
    <n v="242"/>
    <n v="570"/>
    <n v="469"/>
    <n v="101"/>
    <n v="0.17399999999999999"/>
    <n v="0.122"/>
    <n v="7.4999999999999997E-2"/>
    <n v="0.159"/>
    <n v="0.221"/>
    <n v="0.17899999999999999"/>
    <n v="0.71899999999999997"/>
    <n v="0.58799999999999997"/>
    <n v="0.747"/>
    <n v="635.22"/>
    <s v="Scale-up"/>
    <n v="6.2889999999999997"/>
    <n v="0.94599999999999995"/>
    <n v="0.77800000000000002"/>
    <n v="0.96399999999999997"/>
    <n v="0.89900000000000002"/>
    <d v="1899-12-30T00:23:15"/>
    <s v="RHD"/>
  </r>
  <r>
    <x v="884"/>
    <x v="1"/>
    <n v="98"/>
    <x v="1791"/>
    <x v="895"/>
    <s v=" "/>
    <s v=" "/>
    <n v="7"/>
    <n v="3"/>
    <n v="34"/>
    <s v="N/A"/>
    <n v="7"/>
    <n v="-32"/>
    <n v="0.04"/>
    <n v="5.8000000000000003E-2"/>
    <n v="0.20100000000000001"/>
    <n v="7.8E-2"/>
    <n v="-0.10299999999999999"/>
    <n v="-0.113"/>
    <n v="-0.75700000000000001"/>
    <n v="0.40799999999999997"/>
    <n v="-1.0509999999999999"/>
    <n v="1294.8720000000001"/>
    <s v="Scale-up"/>
    <n v="12.821"/>
    <n v="0.76200000000000001"/>
    <n v="0.77800000000000002"/>
    <n v="0.28799999999999998"/>
    <n v="0.69499999999999995"/>
    <d v="1899-12-30T00:23:19"/>
    <s v="RHD"/>
  </r>
  <r>
    <x v="885"/>
    <x v="0"/>
    <n v="1396"/>
    <x v="1792"/>
    <x v="896"/>
    <n v="311"/>
    <n v="311"/>
    <n v="300"/>
    <n v="11"/>
    <n v="31"/>
    <n v="280"/>
    <n v="216"/>
    <n v="64"/>
    <n v="0.184"/>
    <n v="2.1999999999999999E-2"/>
    <n v="2.3E-2"/>
    <n v="0.13700000000000001"/>
    <n v="0.183"/>
    <n v="0.17799999999999999"/>
    <n v="0.749"/>
    <n v="0.89300000000000002"/>
    <n v="0.88800000000000001"/>
    <n v="467.15300000000002"/>
    <s v="Scale-up"/>
    <n v="7.2990000000000004"/>
    <n v="0.95099999999999996"/>
    <n v="0.96299999999999997"/>
    <n v="0.56899999999999995"/>
    <n v="0.92300000000000004"/>
    <d v="1899-12-30T00:23:38"/>
    <s v="RHD"/>
  </r>
  <r>
    <x v="885"/>
    <x v="1"/>
    <n v="95"/>
    <x v="1793"/>
    <x v="896"/>
    <s v=" "/>
    <s v=" "/>
    <n v="42"/>
    <n v="4"/>
    <n v="14"/>
    <s v="N/A"/>
    <n v="40"/>
    <n v="-7"/>
    <n v="0.42599999999999999"/>
    <n v="6.2E-2"/>
    <n v="0.11700000000000001"/>
    <n v="0.47399999999999998"/>
    <n v="0.371"/>
    <n v="0.35799999999999998"/>
    <n v="1.278"/>
    <n v="0.873"/>
    <n v="0.76"/>
    <n v="135.02099999999999"/>
    <s v="Catch-up"/>
    <n v="2.11"/>
    <n v="0.96599999999999997"/>
    <n v="0.92"/>
    <n v="0.70399999999999996"/>
    <n v="0.89900000000000002"/>
    <d v="1899-12-30T00:23:43"/>
    <s v="RHD"/>
  </r>
  <r>
    <x v="886"/>
    <x v="0"/>
    <n v="1896"/>
    <x v="1794"/>
    <x v="897"/>
    <n v="335"/>
    <n v="270"/>
    <n v="258"/>
    <n v="12"/>
    <n v="50"/>
    <n v="220"/>
    <n v="75"/>
    <n v="145"/>
    <n v="0.19"/>
    <n v="1.0999999999999999E-2"/>
    <n v="4.2000000000000003E-2"/>
    <n v="6.0999999999999999E-2"/>
    <n v="0.159"/>
    <n v="0.16300000000000001"/>
    <n v="0.38400000000000001"/>
    <n v="0.94499999999999995"/>
    <n v="0.79100000000000004"/>
    <n v="2377.049"/>
    <s v="Scale-up"/>
    <n v="16.393000000000001"/>
    <n v="0.85099999999999998"/>
    <n v="0.91500000000000004"/>
    <n v="0.88200000000000001"/>
    <n v="0.95899999999999996"/>
    <d v="1899-12-30T00:24:02"/>
    <s v="RHD"/>
  </r>
  <r>
    <x v="886"/>
    <x v="1"/>
    <n v="98"/>
    <x v="1795"/>
    <x v="897"/>
    <s v=" "/>
    <s v=" "/>
    <n v="32"/>
    <n v="1"/>
    <n v="3"/>
    <s v="N/A"/>
    <n v="1"/>
    <n v="27"/>
    <n v="0.29899999999999999"/>
    <s v="NaN"/>
    <s v="NaN"/>
    <s v="NaN"/>
    <n v="0"/>
    <n v="0.254"/>
    <s v="NaN"/>
    <s v="NaN"/>
    <s v="NaN"/>
    <s v="NaN"/>
    <s v="Scale-up"/>
    <s v="NaN"/>
    <n v="0.95299999999999996"/>
    <s v="NaN"/>
    <s v="NaN"/>
    <s v="NaN"/>
    <d v="1899-12-30T00:24:02"/>
    <s v="RHD"/>
  </r>
  <r>
    <x v="887"/>
    <x v="0"/>
    <n v="3612"/>
    <x v="1796"/>
    <x v="898"/>
    <n v="1197"/>
    <n v="1197"/>
    <n v="672"/>
    <n v="525"/>
    <n v="164"/>
    <n v="1033"/>
    <n v="699"/>
    <n v="334"/>
    <n v="0.56299999999999994"/>
    <n v="0.33600000000000002"/>
    <n v="0.03"/>
    <n v="0.55000000000000004"/>
    <n v="0.86899999999999999"/>
    <n v="0.29599999999999999"/>
    <n v="0.63300000000000001"/>
    <n v="0.626"/>
    <n v="0.96699999999999997"/>
    <n v="607.27300000000002"/>
    <s v="Scale-up"/>
    <n v="1.8180000000000001"/>
    <n v="0.80100000000000005"/>
    <n v="0.66400000000000003"/>
    <n v="0.83599999999999997"/>
    <n v="0.80400000000000005"/>
    <d v="1899-12-30T00:24:20"/>
    <s v="RHD"/>
  </r>
  <r>
    <x v="887"/>
    <x v="1"/>
    <n v="0"/>
    <x v="1797"/>
    <x v="898"/>
    <s v=" "/>
    <s v=" "/>
    <n v="1"/>
    <n v="1"/>
    <n v="66"/>
    <s v="N/A"/>
    <n v="1"/>
    <n v="-65"/>
    <s v="NaN"/>
    <s v="NaN"/>
    <n v="33"/>
    <s v="NaN"/>
    <n v="0"/>
    <n v="-33"/>
    <s v="NaN"/>
    <s v="NaN"/>
    <s v="NaN"/>
    <s v="NaN"/>
    <s v="Scale-up"/>
    <s v="NaN"/>
    <s v="NaN"/>
    <s v="NaN"/>
    <n v="0.32"/>
    <s v="NaN"/>
    <d v="1899-12-30T00:24:20"/>
    <s v="RHD"/>
  </r>
  <r>
    <x v="888"/>
    <x v="0"/>
    <n v="1112"/>
    <x v="1798"/>
    <x v="899"/>
    <n v="292"/>
    <n v="283"/>
    <n v="227"/>
    <n v="56"/>
    <n v="6"/>
    <n v="277"/>
    <n v="249"/>
    <n v="28"/>
    <n v="0.35599999999999998"/>
    <n v="0.126"/>
    <n v="0"/>
    <n v="0.37"/>
    <n v="0.48199999999999998"/>
    <n v="0.46700000000000003"/>
    <n v="0.76800000000000002"/>
    <n v="0.73899999999999999"/>
    <n v="1"/>
    <n v="75.676000000000002"/>
    <s v="Scale-up"/>
    <n v="2.7029999999999998"/>
    <n v="0.67700000000000005"/>
    <n v="0.93200000000000005"/>
    <n v="0"/>
    <n v="0.69399999999999995"/>
    <d v="1899-12-30T00:24:39"/>
    <s v="RHD"/>
  </r>
  <r>
    <x v="888"/>
    <x v="1"/>
    <n v="70"/>
    <x v="1799"/>
    <x v="899"/>
    <s v=" "/>
    <s v=" "/>
    <n v="2"/>
    <n v="1"/>
    <n v="1"/>
    <s v="N/A"/>
    <n v="2"/>
    <n v="-1"/>
    <n v="0.25"/>
    <s v="NaN"/>
    <s v="NaN"/>
    <n v="1.4999999999999999E-2"/>
    <n v="0"/>
    <n v="0.25"/>
    <s v="NaN"/>
    <s v="NaN"/>
    <s v="NaN"/>
    <s v="NaN"/>
    <s v="Scale-up"/>
    <n v="66.667000000000002"/>
    <n v="1"/>
    <s v="NaN"/>
    <s v="NaN"/>
    <n v="1"/>
    <d v="1899-12-30T00:24:39"/>
    <s v="RHD"/>
  </r>
  <r>
    <x v="889"/>
    <x v="0"/>
    <n v="1952"/>
    <x v="1800"/>
    <x v="900"/>
    <n v="974"/>
    <n v="872"/>
    <n v="766"/>
    <n v="106"/>
    <n v="87"/>
    <n v="785"/>
    <n v="668"/>
    <n v="117"/>
    <n v="0.46300000000000002"/>
    <n v="6.6000000000000003E-2"/>
    <n v="8.2000000000000003E-2"/>
    <n v="0.41299999999999998"/>
    <n v="0.44700000000000001"/>
    <n v="0.45400000000000001"/>
    <n v="0.92400000000000004"/>
    <n v="0.875"/>
    <n v="0.84499999999999997"/>
    <n v="283.29300000000001"/>
    <s v="Scale-up"/>
    <n v="2.4209999999999998"/>
    <n v="0.98799999999999999"/>
    <n v="0.94199999999999995"/>
    <n v="0.76200000000000001"/>
    <n v="0.99099999999999999"/>
    <d v="1899-12-30T00:24:58"/>
    <s v="RHD"/>
  </r>
  <r>
    <x v="889"/>
    <x v="1"/>
    <n v="48"/>
    <x v="1801"/>
    <x v="900"/>
    <s v=" "/>
    <s v=" "/>
    <n v="1"/>
    <n v="3"/>
    <n v="1"/>
    <s v="N/A"/>
    <n v="3"/>
    <n v="-1"/>
    <s v="NaN"/>
    <n v="4.8000000000000001E-2"/>
    <s v="NaN"/>
    <n v="4.2000000000000003E-2"/>
    <n v="0"/>
    <n v="4.8000000000000001E-2"/>
    <s v="NaN"/>
    <s v="NaN"/>
    <s v="NaN"/>
    <s v="NaN"/>
    <s v="Scale-up"/>
    <n v="23.81"/>
    <s v="NaN"/>
    <n v="1"/>
    <s v="NaN"/>
    <n v="0.999"/>
    <d v="1899-12-30T00:24:58"/>
    <s v="RHD"/>
  </r>
  <r>
    <x v="750"/>
    <x v="0"/>
    <n v="5555"/>
    <x v="1802"/>
    <x v="901"/>
    <n v="2140"/>
    <n v="2140"/>
    <n v="1406"/>
    <n v="734"/>
    <n v="228"/>
    <n v="1912"/>
    <n v="1456"/>
    <n v="456"/>
    <n v="0.46700000000000003"/>
    <n v="0.218"/>
    <n v="5.8000000000000003E-2"/>
    <n v="0.47299999999999998"/>
    <n v="0.627"/>
    <n v="0.58499999999999996"/>
    <n v="0.754"/>
    <n v="0.68200000000000005"/>
    <n v="0.91500000000000004"/>
    <n v="964.05899999999997"/>
    <s v="Scale-up"/>
    <n v="2.1139999999999999"/>
    <n v="0.81699999999999995"/>
    <n v="0.84799999999999998"/>
    <n v="0.83299999999999996"/>
    <n v="0.84899999999999998"/>
    <d v="1899-12-30T00:25:18"/>
    <s v="RHD"/>
  </r>
  <r>
    <x v="750"/>
    <x v="1"/>
    <n v="0"/>
    <x v="1803"/>
    <x v="901"/>
    <s v=" "/>
    <s v=" "/>
    <n v="1"/>
    <n v="1"/>
    <n v="1"/>
    <s v="N/A"/>
    <n v="1"/>
    <n v="0"/>
    <s v="NaN"/>
    <s v="NaN"/>
    <s v="NaN"/>
    <s v="NaN"/>
    <n v="0"/>
    <s v="NaN"/>
    <s v="NaN"/>
    <s v="NaN"/>
    <s v="NaN"/>
    <s v="NaN"/>
    <s v="Scale-up"/>
    <s v="NaN"/>
    <s v="NaN"/>
    <s v="NaN"/>
    <s v="NaN"/>
    <s v="NaN"/>
    <d v="1899-12-30T00:25:18"/>
    <s v="RHD"/>
  </r>
  <r>
    <x v="890"/>
    <x v="0"/>
    <n v="2218"/>
    <x v="1804"/>
    <x v="902"/>
    <n v="404"/>
    <n v="366"/>
    <n v="348"/>
    <n v="18"/>
    <n v="106"/>
    <n v="260"/>
    <n v="204"/>
    <n v="56"/>
    <n v="0.27"/>
    <n v="1.6E-2"/>
    <n v="0.09"/>
    <n v="0.16800000000000001"/>
    <n v="0.19600000000000001"/>
    <n v="0.192"/>
    <n v="0.85699999999999998"/>
    <n v="0.94399999999999995"/>
    <n v="0.68500000000000005"/>
    <n v="333.33300000000003"/>
    <s v="Scale-up"/>
    <n v="5.952"/>
    <n v="0.95799999999999996"/>
    <n v="0.81599999999999995"/>
    <n v="0.94199999999999995"/>
    <n v="0.95699999999999996"/>
    <d v="1899-12-30T00:25:37"/>
    <s v="RHD"/>
  </r>
  <r>
    <x v="890"/>
    <x v="1"/>
    <n v="99"/>
    <x v="1805"/>
    <x v="902"/>
    <s v=" "/>
    <s v=" "/>
    <n v="16"/>
    <n v="1"/>
    <n v="7"/>
    <s v="N/A"/>
    <n v="13"/>
    <n v="-4"/>
    <n v="0.21099999999999999"/>
    <s v="NaN"/>
    <n v="5.7000000000000002E-2"/>
    <n v="0.156"/>
    <n v="0.154"/>
    <n v="0.14699999999999999"/>
    <s v="NaN"/>
    <s v="NaN"/>
    <s v="NaN"/>
    <s v="NaN"/>
    <s v="Scale-up"/>
    <n v="6.41"/>
    <n v="0.72599999999999998"/>
    <s v="NaN"/>
    <n v="0.88100000000000001"/>
    <n v="0.68799999999999994"/>
    <d v="1899-12-30T00:25:37"/>
    <s v="RHD"/>
  </r>
  <r>
    <x v="891"/>
    <x v="0"/>
    <n v="1994"/>
    <x v="1806"/>
    <x v="903"/>
    <n v="459"/>
    <n v="386"/>
    <n v="348"/>
    <n v="38"/>
    <n v="88"/>
    <n v="298"/>
    <n v="227"/>
    <n v="71"/>
    <n v="0.189"/>
    <n v="2.7E-2"/>
    <n v="8.8999999999999996E-2"/>
    <n v="0.13800000000000001"/>
    <n v="0.127"/>
    <n v="0.16300000000000001"/>
    <n v="1.087"/>
    <n v="0.875"/>
    <n v="0.58799999999999997"/>
    <n v="514.49300000000005"/>
    <s v="Catch-up"/>
    <n v="7.2460000000000004"/>
    <n v="0.95899999999999996"/>
    <n v="0.63500000000000001"/>
    <n v="0.94899999999999995"/>
    <n v="0.96199999999999997"/>
    <d v="1899-12-30T00:25:56"/>
    <s v="RHD"/>
  </r>
  <r>
    <x v="891"/>
    <x v="1"/>
    <n v="85"/>
    <x v="1807"/>
    <x v="903"/>
    <s v=" "/>
    <s v=" "/>
    <n v="29"/>
    <n v="7"/>
    <n v="22"/>
    <s v="N/A"/>
    <n v="19"/>
    <n v="-6"/>
    <n v="0.35699999999999998"/>
    <n v="6.8000000000000005E-2"/>
    <n v="0.41399999999999998"/>
    <n v="0.20399999999999999"/>
    <n v="1.0999999999999999E-2"/>
    <n v="0.125"/>
    <n v="18.545000000000002"/>
    <n v="0.84"/>
    <n v="2.5999999999999999E-2"/>
    <n v="348.03899999999999"/>
    <s v="Catch-up"/>
    <n v="4.9020000000000001"/>
    <n v="0.94199999999999995"/>
    <n v="0.97499999999999998"/>
    <n v="0.57899999999999996"/>
    <n v="0.94199999999999995"/>
    <d v="1899-12-30T00:26:01"/>
    <s v="RHD"/>
  </r>
  <r>
    <x v="892"/>
    <x v="0"/>
    <n v="3836"/>
    <x v="1808"/>
    <x v="904"/>
    <n v="2189"/>
    <n v="2189"/>
    <n v="1866"/>
    <n v="323"/>
    <n v="40"/>
    <n v="2149"/>
    <n v="2028"/>
    <n v="121"/>
    <n v="1.0640000000000001"/>
    <n v="0.114"/>
    <n v="4.9000000000000002E-2"/>
    <n v="0.97099999999999997"/>
    <n v="1.129"/>
    <n v="0.98399999999999999"/>
    <n v="0.86"/>
    <n v="0.90300000000000002"/>
    <n v="0.95799999999999996"/>
    <n v="124.614"/>
    <s v="Scale-up"/>
    <n v="1.03"/>
    <n v="0.90100000000000002"/>
    <n v="0.96499999999999997"/>
    <n v="0.81799999999999995"/>
    <n v="0.90100000000000002"/>
    <d v="1899-12-30T00:26:20"/>
    <s v="RHD"/>
  </r>
  <r>
    <x v="892"/>
    <x v="1"/>
    <n v="0"/>
    <x v="1809"/>
    <x v="904"/>
    <s v=" "/>
    <s v=" "/>
    <n v="1"/>
    <n v="1"/>
    <n v="1"/>
    <s v="N/A"/>
    <n v="7"/>
    <n v="-6"/>
    <s v="NaN"/>
    <s v="NaN"/>
    <s v="NaN"/>
    <s v="NaN"/>
    <n v="0"/>
    <s v="NaN"/>
    <s v="NaN"/>
    <s v="NaN"/>
    <s v="NaN"/>
    <s v="NaN"/>
    <s v="Scale-up"/>
    <s v="NaN"/>
    <s v="NaN"/>
    <s v="NaN"/>
    <s v="NaN"/>
    <s v="NaN"/>
    <d v="1899-12-30T00:26:20"/>
    <s v="RHD"/>
  </r>
  <r>
    <x v="777"/>
    <x v="0"/>
    <n v="5571"/>
    <x v="1810"/>
    <x v="905"/>
    <n v="435"/>
    <n v="435"/>
    <n v="195"/>
    <n v="240"/>
    <n v="45"/>
    <n v="390"/>
    <n v="365"/>
    <n v="25"/>
    <n v="3.5999999999999997E-2"/>
    <n v="4.5999999999999999E-2"/>
    <n v="0.01"/>
    <n v="6.8000000000000005E-2"/>
    <n v="7.1999999999999995E-2"/>
    <n v="7.0999999999999994E-2"/>
    <n v="0.94399999999999995"/>
    <n v="0.439"/>
    <n v="0.878"/>
    <n v="367.64699999999999"/>
    <s v="Scale-up"/>
    <n v="14.706"/>
    <n v="0.93200000000000005"/>
    <n v="0.9"/>
    <n v="0.97799999999999998"/>
    <n v="0.90500000000000003"/>
    <d v="1899-12-30T00:26:39"/>
    <s v="RHD"/>
  </r>
  <r>
    <x v="777"/>
    <x v="1"/>
    <n v="0"/>
    <x v="1811"/>
    <x v="905"/>
    <s v=" "/>
    <s v=" "/>
    <n v="1"/>
    <n v="1"/>
    <n v="1"/>
    <s v="N/A"/>
    <n v="1"/>
    <n v="0"/>
    <s v="NaN"/>
    <s v="NaN"/>
    <s v="NaN"/>
    <s v="NaN"/>
    <n v="0"/>
    <s v="NaN"/>
    <s v="NaN"/>
    <s v="NaN"/>
    <s v="NaN"/>
    <s v="NaN"/>
    <s v="Scale-up"/>
    <s v="NaN"/>
    <s v="NaN"/>
    <s v="NaN"/>
    <s v="NaN"/>
    <s v="NaN"/>
    <d v="1899-12-30T00:26:39"/>
    <s v="RHD"/>
  </r>
  <r>
    <x v="893"/>
    <x v="0"/>
    <n v="1396"/>
    <x v="1812"/>
    <x v="906"/>
    <n v="423"/>
    <n v="370"/>
    <n v="357"/>
    <n v="13"/>
    <n v="74"/>
    <n v="296"/>
    <n v="213"/>
    <n v="83"/>
    <n v="0.25"/>
    <n v="0.01"/>
    <n v="5.0999999999999997E-2"/>
    <n v="0.14599999999999999"/>
    <n v="0.20899999999999999"/>
    <n v="0.20899999999999999"/>
    <n v="0.69899999999999995"/>
    <n v="0.96199999999999997"/>
    <n v="0.80400000000000005"/>
    <n v="568.49300000000005"/>
    <s v="Scale-up"/>
    <n v="6.8490000000000002"/>
    <n v="0.95599999999999996"/>
    <n v="0.94699999999999995"/>
    <n v="0.77600000000000002"/>
    <n v="0.91200000000000003"/>
    <d v="1899-12-30T00:26:58"/>
    <s v="RHD"/>
  </r>
  <r>
    <x v="893"/>
    <x v="1"/>
    <n v="99"/>
    <x v="1813"/>
    <x v="906"/>
    <s v=" "/>
    <s v=" "/>
    <n v="19"/>
    <n v="1"/>
    <n v="3"/>
    <s v="N/A"/>
    <n v="21"/>
    <n v="-4"/>
    <n v="0.19500000000000001"/>
    <s v="NaN"/>
    <n v="2.1999999999999999E-2"/>
    <n v="0.19500000000000001"/>
    <s v="0.17300000000000001"/>
    <n v="0.161"/>
    <s v="NaN"/>
    <s v="NaN"/>
    <s v="NaN"/>
    <s v="NaN"/>
    <s v="Scale-up"/>
    <n v="5.1280000000000001"/>
    <n v="0.92800000000000005"/>
    <s v="NaN"/>
    <n v="0.75"/>
    <n v="0.91"/>
    <d v="1899-12-30T00:26:58"/>
    <s v="RHD"/>
  </r>
  <r>
    <x v="776"/>
    <x v="0"/>
    <n v="4190"/>
    <x v="1814"/>
    <x v="907"/>
    <n v="722"/>
    <n v="722"/>
    <n v="284"/>
    <n v="438"/>
    <n v="353"/>
    <n v="369"/>
    <n v="369"/>
    <n v="0"/>
    <n v="0.09"/>
    <n v="0.159"/>
    <n v="6.2E-2"/>
    <n v="0.14899999999999999"/>
    <n v="0.187"/>
    <n v="0.106"/>
    <n v="0.79700000000000004"/>
    <n v="0.36099999999999999"/>
    <n v="0.751"/>
    <n v="0"/>
    <s v="Start-up"/>
    <n v="6.7110000000000003"/>
    <n v="0.95499999999999996"/>
    <n v="0.95799999999999996"/>
    <n v="0.63300000000000001"/>
    <n v="0.92400000000000004"/>
    <d v="1899-12-30T00:27:16"/>
    <s v="RHD"/>
  </r>
  <r>
    <x v="776"/>
    <x v="1"/>
    <n v="0"/>
    <x v="1815"/>
    <x v="907"/>
    <s v=" "/>
    <s v=" "/>
    <n v="1"/>
    <n v="1"/>
    <n v="249"/>
    <s v="N/A"/>
    <n v="1"/>
    <n v="-248"/>
    <s v="NaN"/>
    <s v="NaN"/>
    <n v="124.5"/>
    <s v="NaN"/>
    <n v="0"/>
    <n v="-124.5"/>
    <s v="NaN"/>
    <s v="NaN"/>
    <s v="NaN"/>
    <s v="NaN"/>
    <s v="Start-up"/>
    <s v="NaN"/>
    <s v="NaN"/>
    <s v="NaN"/>
    <n v="0.64100000000000001"/>
    <s v="NaN"/>
    <d v="1899-12-30T00:27:16"/>
    <s v="RHD"/>
  </r>
  <r>
    <x v="736"/>
    <x v="0"/>
    <n v="3749"/>
    <x v="1816"/>
    <x v="908"/>
    <n v="452"/>
    <n v="452"/>
    <n v="147"/>
    <n v="305"/>
    <n v="69"/>
    <n v="383"/>
    <n v="378"/>
    <n v="5"/>
    <n v="4.5999999999999999E-2"/>
    <n v="8.1000000000000003E-2"/>
    <n v="1.7999999999999999E-2"/>
    <n v="0.113"/>
    <n v="0.109"/>
    <n v="0.108"/>
    <n v="1.0369999999999999"/>
    <n v="0.36199999999999999"/>
    <n v="0.85799999999999998"/>
    <n v="44.247999999999998"/>
    <s v="Catch-up"/>
    <n v="8.85"/>
    <n v="0.98499999999999999"/>
    <n v="0.94"/>
    <n v="0.96799999999999997"/>
    <n v="0.97199999999999998"/>
    <d v="1899-12-30T00:27:35"/>
    <s v="RHD"/>
  </r>
  <r>
    <x v="736"/>
    <x v="1"/>
    <n v="77"/>
    <x v="1817"/>
    <x v="908"/>
    <s v=" "/>
    <s v=" "/>
    <n v="1"/>
    <n v="2"/>
    <n v="1"/>
    <s v="N/A"/>
    <n v="3"/>
    <n v="-2"/>
    <s v="NaN"/>
    <n v="2.3E-2"/>
    <s v="NaN"/>
    <n v="1.9E-2"/>
    <n v="0"/>
    <n v="2.3E-2"/>
    <s v="NaN"/>
    <s v="NaN"/>
    <s v="NaN"/>
    <s v="NaN"/>
    <s v="Catch-up"/>
    <n v="52.631999999999998"/>
    <s v="NaN"/>
    <n v="1"/>
    <s v="NaN"/>
    <n v="0.75"/>
    <d v="1899-12-30T00:27:35"/>
    <s v="RHD"/>
  </r>
  <r>
    <x v="894"/>
    <x v="0"/>
    <n v="1306"/>
    <x v="1818"/>
    <x v="909"/>
    <n v="606"/>
    <n v="604"/>
    <n v="331"/>
    <n v="273"/>
    <n v="51"/>
    <n v="553"/>
    <n v="520"/>
    <n v="33"/>
    <n v="0.217"/>
    <n v="0.26600000000000001"/>
    <n v="4.5999999999999999E-2"/>
    <n v="0.39400000000000002"/>
    <n v="0.437"/>
    <n v="0.35699999999999998"/>
    <n v="0.90200000000000002"/>
    <n v="0.44900000000000001"/>
    <n v="0.90500000000000003"/>
    <n v="83.756"/>
    <s v="Scale-up"/>
    <n v="2.5379999999999998"/>
    <n v="0.63800000000000001"/>
    <n v="0.17599999999999999"/>
    <n v="0.92100000000000004"/>
    <n v="0.41"/>
    <d v="1899-12-30T00:27:55"/>
    <s v="RHD"/>
  </r>
  <r>
    <x v="894"/>
    <x v="1"/>
    <n v="87"/>
    <x v="1819"/>
    <x v="909"/>
    <s v=" "/>
    <s v=" "/>
    <n v="52"/>
    <n v="3"/>
    <n v="8"/>
    <s v="N/A"/>
    <n v="25"/>
    <n v="23"/>
    <n v="0.52300000000000002"/>
    <n v="0.03"/>
    <n v="0.28399999999999997"/>
    <n v="0.32300000000000001"/>
    <s v="0.2690000000000001"/>
    <n v="0.433"/>
    <n v="1.2010000000000001"/>
    <n v="0.94599999999999995"/>
    <n v="0.48599999999999999"/>
    <n v="102.167"/>
    <s v="Catch-up"/>
    <n v="3.0960000000000001"/>
    <n v="0.89600000000000002"/>
    <n v="0.99099999999999999"/>
    <n v="0.59199999999999997"/>
    <n v="0.91800000000000004"/>
    <d v="1899-12-30T00:28:00"/>
    <s v="RHD"/>
  </r>
  <r>
    <x v="895"/>
    <x v="0"/>
    <n v="1239"/>
    <x v="1820"/>
    <x v="910"/>
    <n v="791"/>
    <n v="725"/>
    <n v="712"/>
    <n v="13"/>
    <n v="98"/>
    <n v="627"/>
    <n v="508"/>
    <n v="119"/>
    <n v="0.58599999999999997"/>
    <n v="1.0999999999999999E-2"/>
    <n v="7.6999999999999999E-2"/>
    <n v="0.436"/>
    <n v="0.52"/>
    <n v="0.51800000000000002"/>
    <n v="0.83799999999999997"/>
    <n v="0.98199999999999998"/>
    <n v="0.871"/>
    <n v="272.93599999999998"/>
    <s v="Scale-up"/>
    <n v="2.294"/>
    <n v="0.96399999999999997"/>
    <n v="0.82299999999999995"/>
    <n v="0.96499999999999997"/>
    <n v="0.96799999999999997"/>
    <d v="1899-12-30T00:28:19"/>
    <s v="RHD"/>
  </r>
  <r>
    <x v="895"/>
    <x v="1"/>
    <n v="99"/>
    <x v="1821"/>
    <x v="910"/>
    <s v=" "/>
    <s v=" "/>
    <n v="32"/>
    <n v="1"/>
    <n v="4"/>
    <s v="N/A"/>
    <n v="22"/>
    <n v="6"/>
    <n v="0.25700000000000001"/>
    <s v="NaN"/>
    <n v="7.0000000000000007E-2"/>
    <n v="0.309"/>
    <n v="0.187"/>
    <n v="0.221"/>
    <s v="NaN"/>
    <s v="NaN"/>
    <s v="NaN"/>
    <s v="NaN"/>
    <s v="Scale-up"/>
    <n v="3.2360000000000002"/>
    <n v="0.96099999999999997"/>
    <s v="NaN"/>
    <n v="0.89700000000000002"/>
    <n v="0.92900000000000005"/>
    <d v="1899-12-30T00:28:19"/>
    <s v="RHD"/>
  </r>
  <r>
    <x v="896"/>
    <x v="0"/>
    <n v="4138"/>
    <x v="1822"/>
    <x v="911"/>
    <n v="602"/>
    <n v="602"/>
    <n v="95"/>
    <n v="507"/>
    <n v="47"/>
    <n v="555"/>
    <n v="531"/>
    <n v="24"/>
    <n v="3.3000000000000002E-2"/>
    <n v="0.17299999999999999"/>
    <n v="1.6E-2"/>
    <n v="0.157"/>
    <n v="0.19"/>
    <n v="0.158"/>
    <n v="0.82599999999999996"/>
    <n v="0.16"/>
    <n v="0.92200000000000004"/>
    <n v="152.86600000000001"/>
    <s v="Scale-up"/>
    <n v="6.3689999999999998"/>
    <n v="0.66400000000000003"/>
    <n v="0.92500000000000004"/>
    <n v="0.92200000000000004"/>
    <n v="0.97199999999999998"/>
    <d v="1899-12-30T00:28:40"/>
    <s v="RHD"/>
  </r>
  <r>
    <x v="896"/>
    <x v="1"/>
    <n v="92"/>
    <x v="1823"/>
    <x v="911"/>
    <s v=" "/>
    <s v=" "/>
    <n v="8"/>
    <n v="4"/>
    <n v="1"/>
    <s v="N/A"/>
    <n v="5"/>
    <n v="6"/>
    <n v="6.9000000000000006E-2"/>
    <n v="3.5000000000000003E-2"/>
    <s v="NaN"/>
    <n v="8.5000000000000006E-2"/>
    <s v="0.10400000000000001"/>
    <n v="0.10299999999999999"/>
    <s v="NaN"/>
    <s v="NaN"/>
    <s v="NaN"/>
    <s v="NaN"/>
    <s v="Scale-up"/>
    <n v="11.765000000000001"/>
    <n v="0.92400000000000004"/>
    <n v="0.83699999999999997"/>
    <s v="NaN"/>
    <n v="0.77"/>
    <d v="1899-12-30T00:28:40"/>
    <s v="RHD"/>
  </r>
  <r>
    <x v="897"/>
    <x v="0"/>
    <n v="2440"/>
    <x v="1824"/>
    <x v="912"/>
    <n v="216"/>
    <n v="216"/>
    <n v="177"/>
    <n v="39"/>
    <n v="90"/>
    <n v="126"/>
    <n v="119"/>
    <n v="7"/>
    <n v="0.58199999999999996"/>
    <n v="0.02"/>
    <n v="2.9000000000000001E-2"/>
    <n v="6.3E-2"/>
    <n v="0.57299999999999995"/>
    <n v="0.06"/>
    <n v="0.11"/>
    <n v="0.96699999999999997"/>
    <n v="0.95199999999999996"/>
    <n v="111.111"/>
    <s v="Scale-up"/>
    <n v="15.872999999999999"/>
    <n v="0.97"/>
    <n v="0.216"/>
    <n v="0.27900000000000003"/>
    <n v="0.23100000000000001"/>
    <d v="1899-12-30T00:28:58"/>
    <s v="RHD"/>
  </r>
  <r>
    <x v="897"/>
    <x v="1"/>
    <n v="0"/>
    <x v="1825"/>
    <x v="912"/>
    <s v=" "/>
    <s v=" "/>
    <n v="1"/>
    <n v="1"/>
    <n v="1"/>
    <s v="N/A"/>
    <n v="1"/>
    <n v="0"/>
    <s v="NaN"/>
    <s v="NaN"/>
    <s v="NaN"/>
    <s v="NaN"/>
    <n v="0"/>
    <s v="NaN"/>
    <s v="NaN"/>
    <s v="NaN"/>
    <s v="NaN"/>
    <s v="NaN"/>
    <s v="Scale-up"/>
    <s v="NaN"/>
    <s v="NaN"/>
    <s v="NaN"/>
    <s v="NaN"/>
    <s v="NaN"/>
    <d v="1899-12-30T00:28:58"/>
    <s v="RHD"/>
  </r>
  <r>
    <x v="898"/>
    <x v="0"/>
    <n v="1788"/>
    <x v="1826"/>
    <x v="913"/>
    <n v="89"/>
    <n v="89"/>
    <n v="72"/>
    <n v="17"/>
    <n v="3"/>
    <n v="86"/>
    <n v="14"/>
    <n v="72"/>
    <n v="0.04"/>
    <n v="3.1E-2"/>
    <n v="8.9999999999999993E-3"/>
    <n v="4.2999999999999997E-2"/>
    <n v="6.2E-2"/>
    <n v="0.05"/>
    <n v="0.69399999999999995"/>
    <n v="0.56299999999999994"/>
    <n v="0.873"/>
    <n v="1674.4190000000001"/>
    <s v="Scale-up"/>
    <n v="23.256"/>
    <n v="0.81599999999999995"/>
    <n v="0.95"/>
    <n v="0.96499999999999997"/>
    <n v="0.85699999999999998"/>
    <d v="1899-12-30T00:29:16"/>
    <s v="RHD"/>
  </r>
  <r>
    <x v="898"/>
    <x v="1"/>
    <n v="92"/>
    <x v="1827"/>
    <x v="913"/>
    <s v=" "/>
    <s v=" "/>
    <n v="11"/>
    <n v="7"/>
    <n v="2"/>
    <s v="N/A"/>
    <n v="10"/>
    <n v="7"/>
    <n v="0.14199999999999999"/>
    <n v="7.0000000000000007E-2"/>
    <n v="1.4E-2"/>
    <n v="7.6999999999999999E-2"/>
    <s v="0.19799999999999998"/>
    <n v="0.191"/>
    <n v="0.38900000000000001"/>
    <n v="0.67"/>
    <n v="0.93400000000000005"/>
    <n v="935.06500000000005"/>
    <s v="Scale-up"/>
    <n v="12.987"/>
    <n v="0.84899999999999998"/>
    <n v="0.755"/>
    <n v="1"/>
    <n v="0.79200000000000004"/>
    <d v="1899-12-30T00:29:20"/>
    <s v="RHD"/>
  </r>
  <r>
    <x v="899"/>
    <x v="0"/>
    <n v="1161"/>
    <x v="1828"/>
    <x v="914"/>
    <n v="166"/>
    <n v="166"/>
    <n v="163"/>
    <n v="3"/>
    <n v="9"/>
    <n v="157"/>
    <n v="91"/>
    <n v="66"/>
    <n v="0.28199999999999997"/>
    <n v="1.4E-2"/>
    <n v="3.7999999999999999E-2"/>
    <n v="0.318"/>
    <n v="0.25800000000000001"/>
    <n v="0.27800000000000002"/>
    <n v="1.2330000000000001"/>
    <n v="0.95299999999999996"/>
    <n v="0.872"/>
    <n v="207.547"/>
    <s v="Catch-up"/>
    <n v="3.145"/>
    <n v="0.72599999999999998"/>
    <n v="0.97199999999999998"/>
    <n v="0.88700000000000001"/>
    <n v="0.98299999999999998"/>
    <d v="1899-12-30T00:29:39"/>
    <s v="RHD"/>
  </r>
  <r>
    <x v="899"/>
    <x v="1"/>
    <n v="98"/>
    <x v="1829"/>
    <x v="914"/>
    <s v=" "/>
    <s v=" "/>
    <n v="37"/>
    <n v="1"/>
    <n v="4"/>
    <s v="N/A"/>
    <n v="36"/>
    <n v="-4"/>
    <n v="0.374"/>
    <s v="NaN"/>
    <n v="2.3E-2"/>
    <n v="0.33600000000000002"/>
    <n v="0.35099999999999998"/>
    <n v="0.35"/>
    <s v="NaN"/>
    <s v="NaN"/>
    <s v="NaN"/>
    <s v="NaN"/>
    <s v="Catch-up"/>
    <n v="2.976"/>
    <n v="0.95499999999999996"/>
    <s v="NaN"/>
    <n v="0.8"/>
    <n v="0.94899999999999995"/>
    <d v="1899-12-30T00:29:39"/>
    <s v="RHD"/>
  </r>
  <r>
    <x v="900"/>
    <x v="0"/>
    <n v="3464"/>
    <x v="1830"/>
    <x v="915"/>
    <n v="1333"/>
    <n v="1333"/>
    <n v="193"/>
    <n v="1140"/>
    <n v="161"/>
    <n v="1172"/>
    <n v="840"/>
    <n v="332"/>
    <n v="8.3000000000000004E-2"/>
    <n v="0.48599999999999999"/>
    <n v="7.2999999999999995E-2"/>
    <n v="0.34200000000000003"/>
    <n v="0.496"/>
    <n v="0.48799999999999999"/>
    <n v="0.69"/>
    <n v="0.14599999999999999"/>
    <n v="0.872"/>
    <n v="970.76"/>
    <s v="Scale-up"/>
    <n v="2.9239999999999999"/>
    <n v="0.89400000000000002"/>
    <n v="0.86299999999999999"/>
    <n v="0.89800000000000002"/>
    <n v="0.83699999999999997"/>
    <d v="1899-12-30T00:29:59"/>
    <s v="RHD"/>
  </r>
  <r>
    <x v="900"/>
    <x v="1"/>
    <n v="90"/>
    <x v="1831"/>
    <x v="915"/>
    <s v=" "/>
    <s v=" "/>
    <n v="1"/>
    <n v="3"/>
    <n v="1"/>
    <s v="N/A"/>
    <n v="4"/>
    <n v="-1"/>
    <s v="NaN"/>
    <n v="5.1999999999999998E-2"/>
    <s v="NaN"/>
    <n v="0.09"/>
    <n v="0"/>
    <n v="2.7E-2"/>
    <s v="NaN"/>
    <s v="NaN"/>
    <s v="NaN"/>
    <s v="NaN"/>
    <s v="Scale-up"/>
    <n v="11.111000000000001"/>
    <s v="NaN"/>
    <n v="0.75"/>
    <s v="NaN"/>
    <n v="0.81699999999999995"/>
    <d v="1899-12-30T00:29:59"/>
    <s v="RHD"/>
  </r>
  <r>
    <x v="901"/>
    <x v="0"/>
    <n v="1183"/>
    <x v="1832"/>
    <x v="916"/>
    <n v="164"/>
    <n v="164"/>
    <n v="141"/>
    <n v="23"/>
    <n v="6"/>
    <n v="158"/>
    <n v="112"/>
    <n v="46"/>
    <n v="0.16700000000000001"/>
    <n v="1.7999999999999999E-2"/>
    <n v="1.0999999999999999E-2"/>
    <n v="0.14099999999999999"/>
    <n v="0.17399999999999999"/>
    <n v="0.17299999999999999"/>
    <n v="0.81"/>
    <n v="0.90300000000000002"/>
    <n v="0.94099999999999995"/>
    <n v="326.24099999999999"/>
    <s v="Scale-up"/>
    <n v="7.0919999999999996"/>
    <n v="0.78700000000000003"/>
    <n v="0.94699999999999995"/>
    <n v="0.77300000000000002"/>
    <n v="0.89600000000000002"/>
    <d v="1899-12-30T00:30:18"/>
    <s v="RHD"/>
  </r>
  <r>
    <x v="901"/>
    <x v="1"/>
    <n v="91"/>
    <x v="1833"/>
    <x v="916"/>
    <s v=" "/>
    <s v=" "/>
    <n v="7"/>
    <n v="4"/>
    <n v="1"/>
    <s v="N/A"/>
    <n v="9"/>
    <n v="1"/>
    <n v="7.9000000000000001E-2"/>
    <n v="3.4000000000000002E-2"/>
    <s v="NaN"/>
    <n v="9.8000000000000004E-2"/>
    <n v="0.113"/>
    <n v="0.112"/>
    <s v="NaN"/>
    <s v="NaN"/>
    <s v="NaN"/>
    <s v="NaN"/>
    <s v="Scale-up"/>
    <n v="10.204000000000001"/>
    <n v="0.94699999999999995"/>
    <n v="0.89900000000000002"/>
    <s v="NaN"/>
    <n v="0.91700000000000004"/>
    <d v="1899-12-30T00:30:18"/>
    <s v="RHD"/>
  </r>
  <r>
    <x v="902"/>
    <x v="0"/>
    <n v="495"/>
    <x v="1834"/>
    <x v="917"/>
    <n v="111"/>
    <n v="99"/>
    <n v="93"/>
    <n v="6"/>
    <n v="33"/>
    <n v="66"/>
    <n v="41"/>
    <n v="25"/>
    <n v="0.442"/>
    <n v="3.6999999999999998E-2"/>
    <n v="5.3999999999999999E-2"/>
    <n v="0.155"/>
    <n v="0.42499999999999999"/>
    <n v="0.36699999999999999"/>
    <n v="0.36499999999999999"/>
    <n v="0.92300000000000004"/>
    <n v="0.88700000000000001"/>
    <n v="161.29"/>
    <s v="Scale-up"/>
    <n v="6.452"/>
    <n v="0.91700000000000004"/>
    <n v="0.79"/>
    <n v="9.8000000000000004E-2"/>
    <n v="0.749"/>
    <d v="1899-12-30T00:30:36"/>
    <s v="RHD"/>
  </r>
  <r>
    <x v="902"/>
    <x v="1"/>
    <n v="0"/>
    <x v="1835"/>
    <x v="917"/>
    <s v=" "/>
    <s v=" "/>
    <n v="1"/>
    <n v="1"/>
    <n v="1"/>
    <s v="N/A"/>
    <n v="1"/>
    <n v="0"/>
    <s v="NaN"/>
    <s v="NaN"/>
    <s v="NaN"/>
    <s v="NaN"/>
    <n v="0"/>
    <s v="NaN"/>
    <s v="NaN"/>
    <s v="NaN"/>
    <s v="NaN"/>
    <s v="NaN"/>
    <s v="Scale-up"/>
    <s v="NaN"/>
    <s v="NaN"/>
    <s v="NaN"/>
    <s v="NaN"/>
    <s v="NaN"/>
    <d v="1899-12-30T00:30:36"/>
    <s v="RHD"/>
  </r>
  <r>
    <x v="903"/>
    <x v="0"/>
    <n v="1350"/>
    <x v="1836"/>
    <x v="918"/>
    <n v="250"/>
    <n v="250"/>
    <n v="154"/>
    <n v="96"/>
    <n v="113"/>
    <n v="137"/>
    <n v="136"/>
    <n v="1"/>
    <n v="0.152"/>
    <n v="0.104"/>
    <n v="0.161"/>
    <n v="0.24399999999999999"/>
    <n v="9.5000000000000001E-2"/>
    <n v="0.20200000000000001"/>
    <n v="2.5680000000000001"/>
    <n v="0.59399999999999997"/>
    <n v="0.371"/>
    <n v="4.0979999999999999"/>
    <s v="Plan-up"/>
    <n v="4.0979999999999999"/>
    <n v="0.83499999999999996"/>
    <n v="0.92200000000000004"/>
    <n v="0.53200000000000003"/>
    <n v="0.96199999999999997"/>
    <d v="1899-12-30T00:30:55"/>
    <s v="RHD"/>
  </r>
  <r>
    <x v="903"/>
    <x v="1"/>
    <n v="93"/>
    <x v="1837"/>
    <x v="918"/>
    <s v=" "/>
    <s v=" "/>
    <n v="1"/>
    <n v="3"/>
    <n v="81"/>
    <s v="N/A"/>
    <n v="7"/>
    <n v="-83"/>
    <s v="NaN"/>
    <n v="3.4000000000000002E-2"/>
    <n v="1.923"/>
    <n v="4.4999999999999998E-2"/>
    <n v="-1.889"/>
    <n v="-1.0009999999999999"/>
    <s v="NaN"/>
    <s v="NaN"/>
    <s v="NaN"/>
    <s v="NaN"/>
    <s v="Plan-up"/>
    <n v="22.222000000000001"/>
    <s v="NaN"/>
    <n v="0.88800000000000001"/>
    <n v="0.17599999999999999"/>
    <n v="0.78700000000000003"/>
    <d v="1899-12-30T00:30:55"/>
    <s v="RHD"/>
  </r>
  <r>
    <x v="904"/>
    <x v="0"/>
    <n v="1431"/>
    <x v="1838"/>
    <x v="919"/>
    <n v="798"/>
    <n v="798"/>
    <n v="749"/>
    <n v="49"/>
    <n v="59"/>
    <n v="739"/>
    <n v="587"/>
    <n v="152"/>
    <n v="0.504"/>
    <n v="3.3000000000000002E-2"/>
    <n v="5.2999999999999999E-2"/>
    <n v="0.41399999999999998"/>
    <n v="0.48399999999999999"/>
    <n v="0.48499999999999999"/>
    <n v="0.85499999999999998"/>
    <n v="0.93899999999999995"/>
    <n v="0.90100000000000002"/>
    <n v="367.15"/>
    <s v="Scale-up"/>
    <n v="2.415"/>
    <n v="0.99"/>
    <n v="0.81399999999999995"/>
    <n v="0.97499999999999998"/>
    <n v="0.99399999999999999"/>
    <d v="1899-12-30T00:31:15"/>
    <s v="RHD"/>
  </r>
  <r>
    <x v="904"/>
    <x v="1"/>
    <n v="94"/>
    <x v="1839"/>
    <x v="919"/>
    <s v=" "/>
    <s v=" "/>
    <n v="53"/>
    <n v="10"/>
    <n v="4"/>
    <s v="N/A"/>
    <n v="39"/>
    <n v="19"/>
    <n v="0.54800000000000004"/>
    <n v="0.107"/>
    <n v="8.5999999999999993E-2"/>
    <n v="0.38800000000000001"/>
    <s v="0.5690000000000001"/>
    <n v="0.60099999999999998"/>
    <n v="0.68200000000000005"/>
    <n v="0.83699999999999997"/>
    <n v="0.86899999999999999"/>
    <n v="391.75299999999999"/>
    <s v="Scale-up"/>
    <n v="2.577"/>
    <n v="0.91100000000000003"/>
    <n v="0.94899999999999995"/>
    <n v="0.876"/>
    <n v="0.97"/>
    <d v="1899-12-30T00:31:19"/>
    <s v="RHD"/>
  </r>
  <r>
    <x v="905"/>
    <x v="0"/>
    <n v="3196"/>
    <x v="1840"/>
    <x v="920"/>
    <n v="351"/>
    <n v="351"/>
    <n v="155"/>
    <n v="196"/>
    <n v="38"/>
    <n v="313"/>
    <n v="302"/>
    <n v="11"/>
    <n v="4.2999999999999997E-2"/>
    <n v="6.6000000000000003E-2"/>
    <n v="1.2999999999999999E-2"/>
    <n v="9.1999999999999998E-2"/>
    <n v="9.6000000000000002E-2"/>
    <n v="9.4E-2"/>
    <n v="0.95799999999999996"/>
    <n v="0.39400000000000002"/>
    <n v="0.88100000000000001"/>
    <n v="119.565"/>
    <s v="Scale-up"/>
    <n v="10.87"/>
    <n v="0.82299999999999995"/>
    <n v="0.90600000000000003"/>
    <n v="0.93"/>
    <n v="0.871"/>
    <d v="1899-12-30T00:31:38"/>
    <s v="RHD"/>
  </r>
  <r>
    <x v="905"/>
    <x v="1"/>
    <n v="91"/>
    <x v="1841"/>
    <x v="920"/>
    <s v=" "/>
    <s v=" "/>
    <n v="5"/>
    <n v="1"/>
    <n v="1"/>
    <s v="N/A"/>
    <n v="4"/>
    <n v="2"/>
    <n v="2.8000000000000001E-2"/>
    <s v="NaN"/>
    <s v="NaN"/>
    <n v="2.1999999999999999E-2"/>
    <n v="0"/>
    <n v="2.8000000000000001E-2"/>
    <s v="NaN"/>
    <s v="NaN"/>
    <s v="NaN"/>
    <s v="NaN"/>
    <s v="Scale-up"/>
    <n v="45.454999999999998"/>
    <n v="0.755"/>
    <s v="NaN"/>
    <s v="NaN"/>
    <n v="0.8"/>
    <d v="1899-12-30T00:31:38"/>
    <s v="RHD"/>
  </r>
  <r>
    <x v="906"/>
    <x v="0"/>
    <n v="1417"/>
    <x v="1842"/>
    <x v="921"/>
    <n v="78"/>
    <n v="78"/>
    <n v="72"/>
    <n v="6"/>
    <n v="0"/>
    <n v="78"/>
    <n v="42"/>
    <n v="36"/>
    <n v="5.8000000000000003E-2"/>
    <n v="5.0000000000000001E-3"/>
    <n v="0"/>
    <n v="3.4000000000000002E-2"/>
    <n v="6.3E-2"/>
    <n v="6.4000000000000001E-2"/>
    <n v="0.54"/>
    <n v="0.92100000000000004"/>
    <n v="1"/>
    <n v="1058.8240000000001"/>
    <s v="Scale-up"/>
    <n v="29.411999999999999"/>
    <n v="0.84599999999999997"/>
    <n v="0.75"/>
    <n v="0"/>
    <n v="0.94199999999999995"/>
    <d v="1899-12-30T00:31:57"/>
    <s v="RHD"/>
  </r>
  <r>
    <x v="906"/>
    <x v="1"/>
    <n v="1"/>
    <x v="1843"/>
    <x v="921"/>
    <s v=" "/>
    <s v=" "/>
    <n v="1"/>
    <n v="1"/>
    <n v="1"/>
    <s v="N/A"/>
    <n v="1"/>
    <n v="-1"/>
    <s v="NaN"/>
    <s v="NaN"/>
    <n v="0"/>
    <s v="NaN"/>
    <n v="0"/>
    <s v="NaN"/>
    <s v="NaN"/>
    <s v="NaN"/>
    <s v="NaN"/>
    <s v="NaN"/>
    <s v="Scale-up"/>
    <s v="NaN"/>
    <s v="NaN"/>
    <s v="NaN"/>
    <n v="0"/>
    <s v="NaN"/>
    <d v="1899-12-30T00:31:57"/>
    <s v="RHD"/>
  </r>
  <r>
    <x v="907"/>
    <x v="0"/>
    <n v="2079"/>
    <x v="1844"/>
    <x v="922"/>
    <n v="11789"/>
    <n v="10975"/>
    <n v="7472"/>
    <n v="3503"/>
    <n v="1484"/>
    <n v="9491"/>
    <n v="7065"/>
    <n v="2426"/>
    <n v="8.7899999999999991"/>
    <n v="3.226"/>
    <n v="1.871"/>
    <n v="8.1519999999999992"/>
    <n v="10.145"/>
    <n v="9.5380000000000003"/>
    <n v="0.80400000000000005"/>
    <n v="0.73199999999999998"/>
    <n v="0.84399999999999997"/>
    <n v="297.596"/>
    <s v="Scale-up"/>
    <n v="0.123"/>
    <n v="0.98199999999999998"/>
    <n v="0.92500000000000004"/>
    <n v="0.91800000000000004"/>
    <n v="0.95499999999999996"/>
    <d v="1899-12-30T00:32:24"/>
    <s v="RHD"/>
  </r>
  <r>
    <x v="907"/>
    <x v="1"/>
    <n v="100"/>
    <x v="1845"/>
    <x v="922"/>
    <s v=" "/>
    <s v=" "/>
    <n v="1582"/>
    <n v="330"/>
    <n v="153"/>
    <s v="N/A"/>
    <n v="1480"/>
    <n v="280"/>
    <n v="14.394"/>
    <n v="3.1619999999999999"/>
    <n v="1.454"/>
    <n v="13.811999999999999"/>
    <n v="16.102"/>
    <n v="16.058"/>
    <n v="0.85799999999999998"/>
    <n v="0.82"/>
    <n v="0.91700000000000004"/>
    <n v="175.64400000000001"/>
    <s v="Scale-up"/>
    <n v="7.1999999999999995E-2"/>
    <n v="0.96"/>
    <n v="0.98799999999999999"/>
    <n v="0.97899999999999998"/>
    <n v="0.996"/>
    <d v="1899-12-30T00:32:29"/>
    <s v="RHD"/>
  </r>
  <r>
    <x v="908"/>
    <x v="0"/>
    <n v="1702"/>
    <x v="1846"/>
    <x v="923"/>
    <n v="167"/>
    <n v="167"/>
    <n v="162"/>
    <n v="5"/>
    <n v="25"/>
    <n v="142"/>
    <n v="97"/>
    <n v="45"/>
    <n v="0.13300000000000001"/>
    <n v="1.2E-2"/>
    <n v="3.9E-2"/>
    <n v="8.1000000000000003E-2"/>
    <n v="0.106"/>
    <n v="0.125"/>
    <n v="0.76400000000000001"/>
    <n v="0.91700000000000004"/>
    <n v="0.73099999999999998"/>
    <n v="555.55600000000004"/>
    <s v="Scale-up"/>
    <n v="12.346"/>
    <n v="0.748"/>
    <n v="0.93799999999999994"/>
    <n v="0.70399999999999996"/>
    <n v="0.70799999999999996"/>
    <d v="1899-12-30T00:32:48"/>
    <s v="RHD"/>
  </r>
  <r>
    <x v="908"/>
    <x v="1"/>
    <n v="99"/>
    <x v="1847"/>
    <x v="923"/>
    <s v=" "/>
    <s v=" "/>
    <n v="19"/>
    <n v="1"/>
    <n v="4"/>
    <s v="N/A"/>
    <n v="20"/>
    <n v="-3"/>
    <n v="0.158"/>
    <s v="NaN"/>
    <n v="3.3000000000000002E-2"/>
    <n v="0.216"/>
    <n v="0.125"/>
    <n v="0.14799999999999999"/>
    <s v="NaN"/>
    <s v="NaN"/>
    <s v="NaN"/>
    <s v="NaN"/>
    <s v="Scale-up"/>
    <n v="4.63"/>
    <n v="0.96199999999999997"/>
    <s v="NaN"/>
    <n v="0.86799999999999999"/>
    <n v="0.98199999999999998"/>
    <d v="1899-12-30T00:32:48"/>
    <s v="RHD"/>
  </r>
  <r>
    <x v="909"/>
    <x v="0"/>
    <n v="664"/>
    <x v="1848"/>
    <x v="924"/>
    <n v="117"/>
    <n v="117"/>
    <n v="90"/>
    <n v="27"/>
    <n v="5"/>
    <n v="112"/>
    <n v="66"/>
    <n v="46"/>
    <n v="0.13700000000000001"/>
    <n v="4.2999999999999997E-2"/>
    <n v="1.7999999999999999E-2"/>
    <n v="0.1"/>
    <n v="0.16200000000000001"/>
    <n v="0.16900000000000001"/>
    <n v="0.61699999999999999"/>
    <n v="0.76100000000000001"/>
    <n v="0.9"/>
    <n v="460"/>
    <s v="Scale-up"/>
    <n v="10"/>
    <n v="0.98299999999999998"/>
    <n v="0.94699999999999995"/>
    <n v="0.95599999999999996"/>
    <n v="0.98799999999999999"/>
    <d v="1899-12-30T00:33:07"/>
    <s v="RHD"/>
  </r>
  <r>
    <x v="909"/>
    <x v="1"/>
    <n v="85"/>
    <x v="1849"/>
    <x v="924"/>
    <s v=" "/>
    <s v=" "/>
    <n v="11"/>
    <n v="6"/>
    <n v="1"/>
    <s v="N/A"/>
    <n v="12"/>
    <n v="3"/>
    <n v="0.126"/>
    <n v="0.17499999999999999"/>
    <s v="NaN"/>
    <n v="0.14099999999999999"/>
    <n v="0.30099999999999999"/>
    <n v="0.16"/>
    <s v="NaN"/>
    <s v="NaN"/>
    <s v="NaN"/>
    <s v="NaN"/>
    <s v="Scale-up"/>
    <n v="7.0919999999999996"/>
    <n v="0.89"/>
    <n v="0.94199999999999995"/>
    <s v="NaN"/>
    <n v="0.96599999999999997"/>
    <d v="1899-12-30T00:33:07"/>
    <s v="RHD"/>
  </r>
  <r>
    <x v="910"/>
    <x v="0"/>
    <n v="2395"/>
    <x v="1850"/>
    <x v="925"/>
    <n v="1331"/>
    <n v="1218"/>
    <n v="1169"/>
    <n v="49"/>
    <n v="194"/>
    <n v="1024"/>
    <n v="650"/>
    <n v="374"/>
    <n v="0.70299999999999996"/>
    <n v="4.5999999999999999E-2"/>
    <n v="0.14199999999999999"/>
    <n v="0.42899999999999999"/>
    <n v="0.60699999999999998"/>
    <n v="0.60599999999999998"/>
    <n v="0.70699999999999996"/>
    <n v="0.93899999999999995"/>
    <n v="0.81"/>
    <n v="871.79499999999996"/>
    <s v="Scale-up"/>
    <n v="2.331"/>
    <n v="0.97799999999999998"/>
    <n v="0.93500000000000005"/>
    <n v="0.96299999999999997"/>
    <n v="0.96699999999999997"/>
    <d v="1899-12-30T00:33:27"/>
    <s v="RHD"/>
  </r>
  <r>
    <x v="910"/>
    <x v="1"/>
    <n v="99"/>
    <x v="1851"/>
    <x v="925"/>
    <s v=" "/>
    <s v=" "/>
    <n v="107"/>
    <n v="3"/>
    <n v="9"/>
    <s v="N/A"/>
    <n v="63"/>
    <n v="37"/>
    <n v="0.96899999999999997"/>
    <n v="4.3999999999999997E-2"/>
    <n v="9.8000000000000004E-2"/>
    <n v="0.59199999999999997"/>
    <s v="0.9149999999999999"/>
    <n v="0.92600000000000005"/>
    <n v="0.64700000000000002"/>
    <n v="0.95699999999999996"/>
    <n v="0.90300000000000002"/>
    <n v="631.75699999999995"/>
    <s v="Scale-up"/>
    <n v="1.6890000000000001"/>
    <n v="0.97799999999999998"/>
    <n v="0.999"/>
    <n v="0.84199999999999997"/>
    <n v="0.93500000000000005"/>
    <d v="1899-12-30T00:33:32"/>
    <s v="RHD"/>
  </r>
  <r>
    <x v="911"/>
    <x v="0"/>
    <n v="734"/>
    <x v="1852"/>
    <x v="926"/>
    <n v="263"/>
    <n v="263"/>
    <n v="157"/>
    <n v="106"/>
    <n v="13"/>
    <n v="250"/>
    <n v="186"/>
    <n v="64"/>
    <n v="0.498"/>
    <n v="0.20300000000000001"/>
    <n v="4.2999999999999997E-2"/>
    <n v="0.63900000000000001"/>
    <n v="0.65800000000000003"/>
    <n v="0.6"/>
    <n v="0.97099999999999997"/>
    <n v="0.71"/>
    <n v="0.93899999999999995"/>
    <n v="100.15600000000001"/>
    <s v="Scale-up"/>
    <n v="1.5649999999999999"/>
    <n v="0.97099999999999997"/>
    <n v="0.77300000000000002"/>
    <n v="0.92200000000000004"/>
    <n v="0.98"/>
    <d v="1899-12-30T00:33:51"/>
    <s v="RHD"/>
  </r>
  <r>
    <x v="911"/>
    <x v="1"/>
    <n v="98"/>
    <x v="1853"/>
    <x v="926"/>
    <s v=" "/>
    <s v=" "/>
    <n v="74"/>
    <n v="33"/>
    <n v="5"/>
    <s v="N/A"/>
    <n v="83"/>
    <n v="18"/>
    <n v="0.77"/>
    <n v="0.33800000000000002"/>
    <n v="7.0999999999999994E-2"/>
    <n v="0.84499999999999997"/>
    <s v="1.0370000000000001"/>
    <n v="1.0660000000000001"/>
    <n v="0.81499999999999995"/>
    <n v="0.69499999999999995"/>
    <n v="0.93600000000000005"/>
    <n v="75.739999999999995"/>
    <s v="Scale-up"/>
    <n v="1.1830000000000001"/>
    <n v="0.93300000000000005"/>
    <n v="0.95699999999999996"/>
    <n v="0.97399999999999998"/>
    <n v="0.90700000000000003"/>
    <d v="1899-12-30T00:33:56"/>
    <s v="RHD"/>
  </r>
  <r>
    <x v="912"/>
    <x v="0"/>
    <n v="1743"/>
    <x v="1854"/>
    <x v="927"/>
    <n v="1637"/>
    <n v="1364"/>
    <n v="1324"/>
    <n v="40"/>
    <n v="367"/>
    <n v="997"/>
    <n v="657"/>
    <n v="340"/>
    <n v="1.056"/>
    <n v="2.5000000000000001E-2"/>
    <n v="0.35"/>
    <n v="0.53100000000000003"/>
    <n v="0.73099999999999998"/>
    <n v="0.77600000000000002"/>
    <n v="0.72599999999999998"/>
    <n v="0.97699999999999998"/>
    <n v="0.67600000000000005"/>
    <n v="640.30100000000004"/>
    <s v="Scale-up"/>
    <n v="1.883"/>
    <n v="0.89200000000000002"/>
    <n v="0.73599999999999999"/>
    <n v="0.85199999999999998"/>
    <n v="0.95899999999999996"/>
    <d v="1899-12-30T00:34:16"/>
    <s v="RHD"/>
  </r>
  <r>
    <x v="912"/>
    <x v="1"/>
    <n v="99"/>
    <x v="1855"/>
    <x v="927"/>
    <s v=" "/>
    <s v=" "/>
    <n v="99"/>
    <n v="5"/>
    <n v="13"/>
    <s v="N/A"/>
    <n v="63"/>
    <n v="29"/>
    <n v="1.0329999999999999"/>
    <n v="9.5000000000000001E-2"/>
    <n v="0.11700000000000001"/>
    <n v="0.63700000000000001"/>
    <n v="1.0109999999999999"/>
    <n v="0.96299999999999997"/>
    <n v="0.63"/>
    <n v="0.91600000000000004"/>
    <n v="0.89600000000000002"/>
    <n v="533.75199999999995"/>
    <s v="Scale-up"/>
    <n v="1.57"/>
    <n v="0.97699999999999998"/>
    <n v="0.86099999999999999"/>
    <n v="0.92200000000000004"/>
    <n v="0.97"/>
    <d v="1899-12-30T00:34:20"/>
    <s v="RHD"/>
  </r>
  <r>
    <x v="913"/>
    <x v="0"/>
    <n v="1750"/>
    <x v="1856"/>
    <x v="928"/>
    <n v="3508"/>
    <n v="3508"/>
    <n v="2441"/>
    <n v="1067"/>
    <n v="417"/>
    <n v="3091"/>
    <n v="2394"/>
    <n v="697"/>
    <n v="1.4139999999999999"/>
    <n v="0.66500000000000004"/>
    <n v="0.28499999999999998"/>
    <n v="1.5780000000000001"/>
    <n v="1.794"/>
    <n v="1.77"/>
    <n v="0.88"/>
    <n v="0.68"/>
    <n v="0.86299999999999999"/>
    <n v="441.69799999999998"/>
    <s v="Scale-up"/>
    <n v="0.63400000000000001"/>
    <n v="0.98099999999999998"/>
    <n v="0.97299999999999998"/>
    <n v="0.94"/>
    <n v="0.99299999999999999"/>
    <d v="1899-12-30T00:34:42"/>
    <s v="RHD"/>
  </r>
  <r>
    <x v="913"/>
    <x v="1"/>
    <n v="99"/>
    <x v="1857"/>
    <x v="928"/>
    <s v=" "/>
    <s v=" "/>
    <n v="148"/>
    <n v="46"/>
    <n v="45"/>
    <s v="N/A"/>
    <n v="149"/>
    <n v="1"/>
    <n v="1.6040000000000001"/>
    <n v="0.438"/>
    <n v="0.51900000000000002"/>
    <n v="1.6870000000000001"/>
    <s v="1.5230000000000001"/>
    <n v="1.655"/>
    <n v="1.1080000000000001"/>
    <n v="0.78600000000000003"/>
    <n v="0.746"/>
    <n v="413.15899999999999"/>
    <s v="Catch-up"/>
    <n v="0.59299999999999997"/>
    <n v="0.98099999999999998"/>
    <n v="0.995"/>
    <n v="0.79300000000000004"/>
    <n v="0.97799999999999998"/>
    <d v="1899-12-30T00:34:47"/>
    <s v="RHD"/>
  </r>
  <r>
    <x v="914"/>
    <x v="0"/>
    <n v="1346"/>
    <x v="1858"/>
    <x v="929"/>
    <n v="1315"/>
    <n v="1315"/>
    <n v="1289"/>
    <n v="26"/>
    <n v="69"/>
    <n v="1246"/>
    <n v="959"/>
    <n v="287"/>
    <n v="1.3260000000000001"/>
    <n v="3.5999999999999997E-2"/>
    <n v="8.5000000000000006E-2"/>
    <n v="1.0369999999999999"/>
    <n v="1.2769999999999999"/>
    <n v="1.276"/>
    <n v="0.81200000000000006"/>
    <n v="0.97399999999999998"/>
    <n v="0.93799999999999994"/>
    <n v="276.76"/>
    <s v="Scale-up"/>
    <n v="0.96399999999999997"/>
    <n v="0.99299999999999999"/>
    <n v="0.83699999999999997"/>
    <n v="0.96099999999999997"/>
    <n v="0.996"/>
    <d v="1899-12-30T00:35:07"/>
    <s v="RHD"/>
  </r>
  <r>
    <x v="914"/>
    <x v="1"/>
    <n v="100"/>
    <x v="1859"/>
    <x v="929"/>
    <s v=" "/>
    <s v=" "/>
    <n v="138"/>
    <n v="1"/>
    <n v="3"/>
    <s v="N/A"/>
    <n v="99"/>
    <n v="38"/>
    <n v="1.3560000000000001"/>
    <s v="NaN"/>
    <n v="8.3000000000000004E-2"/>
    <n v="0.96599999999999997"/>
    <s v="1.2730000000000001"/>
    <n v="1.3280000000000001"/>
    <s v="NaN"/>
    <s v="NaN"/>
    <s v="NaN"/>
    <s v="NaN"/>
    <s v="Scale-up"/>
    <n v="1.0349999999999999"/>
    <n v="0.97499999999999998"/>
    <s v="NaN"/>
    <n v="0.75"/>
    <n v="0.97799999999999998"/>
    <d v="1899-12-30T00:35:07"/>
    <s v="RHD"/>
  </r>
  <r>
    <x v="915"/>
    <x v="0"/>
    <n v="333"/>
    <x v="1860"/>
    <x v="930"/>
    <n v="1247"/>
    <n v="1247"/>
    <n v="1247"/>
    <n v="0"/>
    <n v="0"/>
    <n v="1247"/>
    <n v="1070"/>
    <n v="177"/>
    <n v="3.528"/>
    <n v="0"/>
    <n v="0"/>
    <n v="3.4329999999999998"/>
    <n v="3.528"/>
    <n v="3.528"/>
    <n v="0.97299999999999998"/>
    <n v="1"/>
    <n v="1"/>
    <n v="51.558"/>
    <s v="Scale-up"/>
    <n v="0.29099999999999998"/>
    <n v="0.996"/>
    <n v="0"/>
    <n v="0"/>
    <n v="0.99399999999999999"/>
    <d v="1899-12-30T00:35:26"/>
    <s v="RHD"/>
  </r>
  <r>
    <x v="915"/>
    <x v="1"/>
    <n v="100"/>
    <x v="1861"/>
    <x v="930"/>
    <s v=" "/>
    <s v=" "/>
    <n v="373"/>
    <n v="1"/>
    <n v="1"/>
    <s v="N/A"/>
    <n v="378"/>
    <n v="-6"/>
    <n v="3.7410000000000001"/>
    <n v="0"/>
    <n v="0"/>
    <n v="3.944"/>
    <n v="3.7410000000000001"/>
    <n v="3.7410000000000001"/>
    <n v="1.054"/>
    <n v="1"/>
    <n v="1"/>
    <n v="44.878"/>
    <s v="Catch-up"/>
    <n v="0.254"/>
    <n v="0.997"/>
    <n v="0"/>
    <n v="0"/>
    <n v="0.995"/>
    <d v="1899-12-30T00:35:29"/>
    <s v="RHD"/>
  </r>
  <r>
    <x v="916"/>
    <x v="0"/>
    <n v="2388"/>
    <x v="1862"/>
    <x v="931"/>
    <n v="3804"/>
    <n v="3687"/>
    <n v="2126"/>
    <n v="1561"/>
    <n v="649"/>
    <n v="3038"/>
    <n v="2700"/>
    <n v="338"/>
    <n v="1.0940000000000001"/>
    <n v="0.84899999999999998"/>
    <n v="0.372"/>
    <n v="1.4279999999999999"/>
    <n v="1.571"/>
    <n v="1.5660000000000001"/>
    <n v="0.90900000000000003"/>
    <n v="0.56299999999999994"/>
    <n v="0.80900000000000005"/>
    <n v="236.69499999999999"/>
    <s v="Scale-up"/>
    <n v="0.7"/>
    <n v="0.98699999999999999"/>
    <n v="0.98"/>
    <n v="0.97099999999999997"/>
    <n v="0.98899999999999999"/>
    <d v="1899-12-30T00:35:51"/>
    <s v="RHD"/>
  </r>
  <r>
    <x v="916"/>
    <x v="1"/>
    <n v="100"/>
    <x v="1863"/>
    <x v="931"/>
    <s v=" "/>
    <s v=" "/>
    <n v="109"/>
    <n v="39"/>
    <n v="19"/>
    <s v="N/A"/>
    <n v="103"/>
    <n v="25"/>
    <n v="1.115"/>
    <n v="0.503"/>
    <n v="0.255"/>
    <n v="1.095"/>
    <n v="1.363"/>
    <n v="1.3340000000000001"/>
    <n v="0.80300000000000005"/>
    <n v="0.68899999999999995"/>
    <n v="0.84199999999999997"/>
    <n v="308.67599999999999"/>
    <s v="Scale-up"/>
    <n v="0.91300000000000003"/>
    <n v="0.96699999999999997"/>
    <n v="0.98"/>
    <n v="0.84399999999999997"/>
    <n v="0.98799999999999999"/>
    <d v="1899-12-30T00:35:56"/>
    <s v="RHD"/>
  </r>
  <r>
    <x v="917"/>
    <x v="0"/>
    <n v="1008"/>
    <x v="1864"/>
    <x v="932"/>
    <n v="797"/>
    <n v="755"/>
    <n v="650"/>
    <n v="105"/>
    <n v="126"/>
    <n v="629"/>
    <n v="560"/>
    <n v="69"/>
    <n v="0.77400000000000002"/>
    <n v="0.113"/>
    <n v="0.157"/>
    <n v="0.68700000000000006"/>
    <n v="0.73"/>
    <n v="0.74099999999999999"/>
    <n v="0.94099999999999995"/>
    <n v="0.873"/>
    <n v="0.82299999999999995"/>
    <n v="100.437"/>
    <s v="Scale-up"/>
    <n v="1.456"/>
    <n v="0.98399999999999999"/>
    <n v="0.97"/>
    <n v="0.93700000000000006"/>
    <n v="0.99"/>
    <d v="1899-12-30T00:36:15"/>
    <s v="RHD"/>
  </r>
  <r>
    <x v="917"/>
    <x v="1"/>
    <n v="86"/>
    <x v="1865"/>
    <x v="932"/>
    <s v=" "/>
    <s v=" "/>
    <n v="68"/>
    <n v="11"/>
    <n v="22"/>
    <s v="N/A"/>
    <n v="56"/>
    <n v="2"/>
    <n v="0.76200000000000001"/>
    <n v="0.11799999999999999"/>
    <n v="0.25600000000000001"/>
    <n v="0.64800000000000002"/>
    <n v="0.624"/>
    <n v="0.61099999999999999"/>
    <n v="1.038"/>
    <n v="0.86599999999999999"/>
    <n v="0.70899999999999996"/>
    <n v="106.48099999999999"/>
    <s v="Catch-up"/>
    <n v="1.5429999999999999"/>
    <n v="0.91300000000000003"/>
    <n v="0.97899999999999998"/>
    <n v="0.91"/>
    <n v="0.96399999999999997"/>
    <d v="1899-12-30T00:36:20"/>
    <s v="RHD"/>
  </r>
  <r>
    <x v="918"/>
    <x v="0"/>
    <n v="1725"/>
    <x v="1866"/>
    <x v="933"/>
    <n v="1804"/>
    <n v="1804"/>
    <n v="1489"/>
    <n v="315"/>
    <n v="130"/>
    <n v="1674"/>
    <n v="1585"/>
    <n v="89"/>
    <n v="0.84699999999999998"/>
    <n v="0.23300000000000001"/>
    <n v="0.17499999999999999"/>
    <n v="0.94699999999999995"/>
    <n v="0.90500000000000003"/>
    <n v="0.96799999999999997"/>
    <n v="1.046"/>
    <n v="0.78400000000000003"/>
    <n v="0.83799999999999997"/>
    <n v="93.980999999999995"/>
    <s v="Catch-up"/>
    <n v="1.056"/>
    <n v="0.879"/>
    <n v="0.94799999999999995"/>
    <n v="0.97"/>
    <n v="0.90400000000000003"/>
    <d v="1899-12-30T00:36:41"/>
    <s v="RHD"/>
  </r>
  <r>
    <x v="918"/>
    <x v="1"/>
    <n v="99"/>
    <x v="1867"/>
    <x v="933"/>
    <s v=" "/>
    <s v=" "/>
    <n v="125"/>
    <n v="30"/>
    <n v="21"/>
    <s v="N/A"/>
    <n v="114"/>
    <n v="19"/>
    <n v="1.2430000000000001"/>
    <n v="0.26500000000000001"/>
    <n v="0.24399999999999999"/>
    <n v="1.143"/>
    <n v="1.264"/>
    <n v="1.2549999999999999"/>
    <n v="0.90400000000000003"/>
    <n v="0.82399999999999995"/>
    <n v="0.83799999999999997"/>
    <n v="77.864999999999995"/>
    <s v="Scale-up"/>
    <n v="0.875"/>
    <n v="0.96399999999999997"/>
    <n v="0.97499999999999998"/>
    <n v="0.94799999999999995"/>
    <n v="0.92200000000000004"/>
    <d v="1899-12-30T00:36:45"/>
    <s v="RHD"/>
  </r>
  <r>
    <x v="919"/>
    <x v="0"/>
    <n v="1013"/>
    <x v="1868"/>
    <x v="934"/>
    <n v="760"/>
    <n v="760"/>
    <n v="589"/>
    <n v="171"/>
    <n v="71"/>
    <n v="689"/>
    <n v="523"/>
    <n v="166"/>
    <n v="0.88"/>
    <n v="0.33300000000000002"/>
    <n v="0.127"/>
    <n v="0.7"/>
    <n v="1.0860000000000001"/>
    <n v="1.0629999999999999"/>
    <n v="0.64500000000000002"/>
    <n v="0.72499999999999998"/>
    <n v="0.89500000000000002"/>
    <n v="237.143"/>
    <s v="Scale-up"/>
    <n v="1.429"/>
    <n v="0.96"/>
    <n v="0.96899999999999997"/>
    <n v="0.91300000000000003"/>
    <n v="0.96599999999999997"/>
    <d v="1899-12-30T00:37:04"/>
    <s v="RHD"/>
  </r>
  <r>
    <x v="919"/>
    <x v="1"/>
    <n v="0"/>
    <x v="1869"/>
    <x v="934"/>
    <s v=" "/>
    <s v=" "/>
    <n v="1"/>
    <n v="1"/>
    <n v="1"/>
    <s v="N/A"/>
    <n v="3"/>
    <n v="-3"/>
    <s v="NaN"/>
    <s v="NaN"/>
    <s v="NaN"/>
    <s v="NaN"/>
    <n v="0"/>
    <s v="NaN"/>
    <s v="NaN"/>
    <s v="NaN"/>
    <s v="NaN"/>
    <s v="NaN"/>
    <s v="Scale-up"/>
    <s v="NaN"/>
    <s v="NaN"/>
    <s v="NaN"/>
    <s v="NaN"/>
    <s v="NaN"/>
    <d v="1899-12-30T00:37:04"/>
    <s v="RHD"/>
  </r>
  <r>
    <x v="920"/>
    <x v="0"/>
    <n v="3211"/>
    <x v="1870"/>
    <x v="935"/>
    <n v="7640"/>
    <n v="7640"/>
    <n v="4133"/>
    <n v="3507"/>
    <n v="1521"/>
    <n v="6119"/>
    <n v="5014"/>
    <n v="1105"/>
    <n v="1.5780000000000001"/>
    <n v="1.327"/>
    <n v="0.60199999999999998"/>
    <n v="1.8859999999999999"/>
    <n v="2.3029999999999999"/>
    <n v="2.3769999999999998"/>
    <n v="0.81899999999999995"/>
    <n v="0.54300000000000004"/>
    <n v="0.79300000000000004"/>
    <n v="585.89599999999996"/>
    <s v="Scale-up"/>
    <n v="0.53"/>
    <n v="0.96299999999999997"/>
    <n v="0.95599999999999996"/>
    <n v="0.96399999999999997"/>
    <n v="0.95199999999999996"/>
    <d v="1899-12-30T00:37:28"/>
    <s v="RHD"/>
  </r>
  <r>
    <x v="920"/>
    <x v="1"/>
    <n v="99"/>
    <x v="1871"/>
    <x v="935"/>
    <s v=" "/>
    <s v=" "/>
    <n v="133"/>
    <n v="122"/>
    <n v="220"/>
    <s v="N/A"/>
    <n v="200"/>
    <n v="-166"/>
    <n v="1.3480000000000001"/>
    <n v="1.331"/>
    <n v="3.2810000000000001"/>
    <n v="2.0459999999999998"/>
    <n v="-0.60199999999999998"/>
    <n v="-0.223"/>
    <n v="-3.399"/>
    <n v="0.503"/>
    <n v="-0.22500000000000001"/>
    <n v="540.07799999999997"/>
    <s v="Scale-up"/>
    <n v="0.48899999999999999"/>
    <n v="0.998"/>
    <n v="0.98699999999999999"/>
    <n v="0.48399999999999999"/>
    <n v="0.99199999999999999"/>
    <d v="1899-12-30T00:37:33"/>
    <s v="RHD"/>
  </r>
  <r>
    <x v="772"/>
    <x v="0"/>
    <n v="6370"/>
    <x v="1872"/>
    <x v="936"/>
    <n v="1856"/>
    <n v="1700"/>
    <n v="1670"/>
    <n v="30"/>
    <n v="174"/>
    <n v="1526"/>
    <n v="1438"/>
    <n v="88"/>
    <n v="0.33"/>
    <n v="7.0000000000000001E-3"/>
    <n v="4.8000000000000001E-2"/>
    <n v="0.28199999999999997"/>
    <n v="0.28899999999999998"/>
    <n v="0.29599999999999999"/>
    <n v="0.97599999999999998"/>
    <n v="0.97899999999999998"/>
    <n v="0.85799999999999998"/>
    <n v="312.05700000000002"/>
    <s v="Scale-up"/>
    <n v="3.5459999999999998"/>
    <n v="0.95"/>
    <n v="0.96099999999999997"/>
    <n v="0.71499999999999997"/>
    <n v="0.94099999999999995"/>
    <d v="1899-12-30T00:37:53"/>
    <s v="RHD"/>
  </r>
  <r>
    <x v="772"/>
    <x v="1"/>
    <n v="81"/>
    <x v="1873"/>
    <x v="936"/>
    <s v=" "/>
    <s v=" "/>
    <n v="17"/>
    <n v="1"/>
    <n v="1"/>
    <s v="N/A"/>
    <n v="15"/>
    <n v="1"/>
    <n v="0.13300000000000001"/>
    <s v="NaN"/>
    <s v="NaN"/>
    <n v="0.13400000000000001"/>
    <n v="0"/>
    <n v="0.13300000000000001"/>
    <s v="NaN"/>
    <s v="NaN"/>
    <s v="NaN"/>
    <s v="NaN"/>
    <s v="Scale-up"/>
    <n v="7.4630000000000001"/>
    <n v="0.501"/>
    <s v="NaN"/>
    <s v="NaN"/>
    <n v="0.85299999999999998"/>
    <d v="1899-12-30T00:37:53"/>
    <s v="RHD"/>
  </r>
  <r>
    <x v="921"/>
    <x v="0"/>
    <n v="1888"/>
    <x v="1874"/>
    <x v="937"/>
    <n v="74"/>
    <n v="74"/>
    <n v="9"/>
    <n v="65"/>
    <n v="10"/>
    <n v="64"/>
    <n v="12"/>
    <n v="52"/>
    <n v="4.0000000000000001E-3"/>
    <n v="0.04"/>
    <n v="6.3E-2"/>
    <n v="2.8000000000000001E-2"/>
    <n v="-1.9E-2"/>
    <n v="4.3999999999999997E-2"/>
    <n v="-1.474"/>
    <n v="9.0999999999999998E-2"/>
    <n v="-0.432"/>
    <n v="1857.143"/>
    <s v="Scale-up"/>
    <n v="35.713999999999999"/>
    <n v="0.84699999999999998"/>
    <n v="0.75700000000000001"/>
    <n v="0.755"/>
    <n v="0.71799999999999997"/>
    <d v="1899-12-30T00:38:12"/>
    <s v="RHD"/>
  </r>
  <r>
    <x v="921"/>
    <x v="1"/>
    <n v="71"/>
    <x v="1875"/>
    <x v="937"/>
    <s v=" "/>
    <s v=" "/>
    <n v="1"/>
    <n v="13"/>
    <n v="9"/>
    <s v="N/A"/>
    <n v="5"/>
    <n v="1"/>
    <s v="NaN"/>
    <n v="0.20100000000000001"/>
    <n v="0.115"/>
    <n v="5.5E-2"/>
    <n v="8.5999999999999993E-2"/>
    <n v="7.4999999999999997E-2"/>
    <s v="NaN"/>
    <s v="NaN"/>
    <s v="NaN"/>
    <s v="NaN"/>
    <s v="Scale-up"/>
    <n v="18.181999999999999"/>
    <s v="NaN"/>
    <n v="0.89900000000000002"/>
    <n v="0.91500000000000004"/>
    <n v="0.88300000000000001"/>
    <d v="1899-12-30T00:38:12"/>
    <s v="RHD"/>
  </r>
  <r>
    <x v="922"/>
    <x v="0"/>
    <n v="4213"/>
    <x v="1876"/>
    <x v="938"/>
    <n v="43"/>
    <n v="43"/>
    <n v="27"/>
    <n v="16"/>
    <n v="5"/>
    <n v="38"/>
    <n v="33"/>
    <n v="5"/>
    <n v="6.0000000000000001E-3"/>
    <n v="5.0000000000000001E-3"/>
    <n v="3.0000000000000001E-3"/>
    <n v="8.0000000000000002E-3"/>
    <n v="8.0000000000000002E-3"/>
    <n v="8.9999999999999993E-3"/>
    <n v="1"/>
    <n v="0.54500000000000004"/>
    <n v="0.72699999999999998"/>
    <n v="625"/>
    <s v="Catch-up"/>
    <n v="125"/>
    <n v="0.95099999999999996"/>
    <n v="0.94199999999999995"/>
    <n v="0.72699999999999998"/>
    <n v="0.91800000000000004"/>
    <d v="1899-12-30T00:38:30"/>
    <s v="RHD"/>
  </r>
  <r>
    <x v="922"/>
    <x v="1"/>
    <n v="47"/>
    <x v="1877"/>
    <x v="938"/>
    <s v=" "/>
    <s v=" "/>
    <n v="4"/>
    <n v="1"/>
    <n v="1"/>
    <s v="N/A"/>
    <n v="4"/>
    <n v="-1"/>
    <s v="NaN"/>
    <s v="NaN"/>
    <s v="NaN"/>
    <n v="4.2999999999999997E-2"/>
    <n v="0"/>
    <s v="NaN"/>
    <s v="NaN"/>
    <s v="NaN"/>
    <s v="NaN"/>
    <s v="NaN"/>
    <s v="Catch-up"/>
    <n v="23.256"/>
    <s v="NaN"/>
    <s v="NaN"/>
    <s v="NaN"/>
    <n v="0.6"/>
    <d v="1899-12-30T00:38:30"/>
    <s v="RHD"/>
  </r>
  <r>
    <x v="336"/>
    <x v="0"/>
    <n v="6692"/>
    <x v="1878"/>
    <x v="939"/>
    <n v="5632"/>
    <n v="5632"/>
    <n v="2538"/>
    <n v="3094"/>
    <n v="1228"/>
    <n v="4404"/>
    <n v="3866"/>
    <n v="538"/>
    <n v="0.66900000000000004"/>
    <n v="0.82799999999999996"/>
    <n v="0.36499999999999999"/>
    <n v="1.083"/>
    <n v="1.1319999999999999"/>
    <n v="1.1910000000000001"/>
    <n v="0.95699999999999996"/>
    <n v="0.44700000000000001"/>
    <n v="0.75600000000000001"/>
    <n v="496.76799999999997"/>
    <s v="Scale-up"/>
    <n v="0.92300000000000004"/>
    <n v="0.91900000000000004"/>
    <n v="0.98299999999999998"/>
    <n v="0.94499999999999995"/>
    <n v="0.96699999999999997"/>
    <d v="1899-12-30T00:38:53"/>
    <s v="RHD"/>
  </r>
  <r>
    <x v="336"/>
    <x v="1"/>
    <n v="98"/>
    <x v="1879"/>
    <x v="939"/>
    <s v=" "/>
    <s v=" "/>
    <n v="4"/>
    <n v="9"/>
    <n v="7"/>
    <s v="N/A"/>
    <n v="3"/>
    <n v="4"/>
    <n v="6.2E-2"/>
    <n v="0.155"/>
    <n v="5.8000000000000003E-2"/>
    <n v="0.13300000000000001"/>
    <n v="0.159"/>
    <n v="7.9000000000000001E-2"/>
    <n v="0.83599999999999997"/>
    <n v="0.28599999999999998"/>
    <n v="0.73299999999999998"/>
    <n v="4045.1129999999998"/>
    <s v="Scale-up"/>
    <n v="7.5190000000000001"/>
    <n v="0.84299999999999997"/>
    <n v="0.93"/>
    <n v="0.81699999999999995"/>
    <n v="0.999"/>
    <d v="1899-12-30T00:38:57"/>
    <s v="RHD"/>
  </r>
  <r>
    <x v="923"/>
    <x v="0"/>
    <n v="1321"/>
    <x v="1880"/>
    <x v="940"/>
    <n v="459"/>
    <n v="459"/>
    <n v="408"/>
    <n v="51"/>
    <n v="64"/>
    <n v="395"/>
    <n v="235"/>
    <n v="160"/>
    <n v="0.439"/>
    <n v="5.1999999999999998E-2"/>
    <n v="0.06"/>
    <n v="0.25600000000000001"/>
    <n v="0.43099999999999999"/>
    <n v="0.42699999999999999"/>
    <n v="0.59399999999999997"/>
    <n v="0.89400000000000002"/>
    <n v="0.878"/>
    <n v="625"/>
    <s v="Scale-up"/>
    <n v="3.9060000000000001"/>
    <n v="0.97599999999999998"/>
    <n v="0.82"/>
    <n v="0.95499999999999996"/>
    <n v="0.95399999999999996"/>
    <d v="1899-12-30T00:39:17"/>
    <s v="RHD"/>
  </r>
  <r>
    <x v="923"/>
    <x v="1"/>
    <n v="98"/>
    <x v="1881"/>
    <x v="940"/>
    <s v=" "/>
    <s v=" "/>
    <n v="12"/>
    <n v="7"/>
    <n v="1"/>
    <s v="N/A"/>
    <n v="12"/>
    <n v="7"/>
    <n v="0.115"/>
    <n v="8.1000000000000003E-2"/>
    <s v="NaN"/>
    <n v="9.5000000000000001E-2"/>
    <n v="0.19600000000000001"/>
    <n v="0.17699999999999999"/>
    <s v="NaN"/>
    <s v="NaN"/>
    <s v="NaN"/>
    <s v="NaN"/>
    <s v="Scale-up"/>
    <n v="10.526"/>
    <n v="0.93100000000000005"/>
    <n v="0.86199999999999999"/>
    <s v="NaN"/>
    <n v="0.95199999999999996"/>
    <d v="1899-12-30T00:39:17"/>
    <s v="RHD"/>
  </r>
  <r>
    <x v="773"/>
    <x v="0"/>
    <n v="4767"/>
    <x v="1882"/>
    <x v="941"/>
    <n v="456"/>
    <n v="456"/>
    <n v="198"/>
    <n v="258"/>
    <n v="35"/>
    <n v="421"/>
    <n v="370"/>
    <n v="52"/>
    <n v="0.04"/>
    <n v="6.6000000000000003E-2"/>
    <n v="8.0000000000000002E-3"/>
    <n v="8.4000000000000005E-2"/>
    <n v="9.8000000000000004E-2"/>
    <n v="9.5000000000000001E-2"/>
    <n v="0.85699999999999998"/>
    <n v="0.377"/>
    <n v="0.92500000000000004"/>
    <n v="619.048"/>
    <s v="Scale-up"/>
    <n v="11.904999999999999"/>
    <n v="0.98299999999999998"/>
    <n v="0.95599999999999996"/>
    <n v="0.98799999999999999"/>
    <n v="0.96599999999999997"/>
    <d v="1899-12-30T00:39:36"/>
    <s v="RHD"/>
  </r>
  <r>
    <x v="773"/>
    <x v="1"/>
    <n v="97"/>
    <x v="1883"/>
    <x v="941"/>
    <s v=" "/>
    <s v=" "/>
    <n v="2"/>
    <n v="2"/>
    <n v="1"/>
    <s v="N/A"/>
    <n v="4"/>
    <n v="-1"/>
    <n v="2.4E-2"/>
    <n v="1.2E-2"/>
    <s v="NaN"/>
    <n v="3.7999999999999999E-2"/>
    <s v="0.036000000000000004"/>
    <n v="3.3000000000000002E-2"/>
    <s v="NaN"/>
    <s v="NaN"/>
    <s v="NaN"/>
    <s v="NaN"/>
    <s v="Scale-up"/>
    <n v="26.315999999999999"/>
    <n v="1"/>
    <n v="1"/>
    <s v="NaN"/>
    <n v="0.89400000000000002"/>
    <d v="1899-12-30T00:39:36"/>
    <s v="RHD"/>
  </r>
  <r>
    <x v="592"/>
    <x v="0"/>
    <n v="6876"/>
    <x v="1884"/>
    <x v="942"/>
    <n v="2068"/>
    <n v="2068"/>
    <n v="961"/>
    <n v="1107"/>
    <n v="333"/>
    <n v="1735"/>
    <n v="1341"/>
    <n v="394"/>
    <n v="0.43099999999999999"/>
    <n v="0.49099999999999999"/>
    <n v="0.05"/>
    <n v="0.60599999999999998"/>
    <n v="0.872"/>
    <n v="0.53200000000000003"/>
    <n v="0.69499999999999995"/>
    <n v="0.46700000000000003"/>
    <n v="0.94599999999999995"/>
    <n v="650.16499999999996"/>
    <s v="Scale-up"/>
    <n v="1.65"/>
    <n v="0.97899999999999998"/>
    <n v="0.95899999999999996"/>
    <n v="0.65200000000000002"/>
    <n v="0.98599999999999999"/>
    <d v="1899-12-30T00:39:55"/>
    <s v="RHD"/>
  </r>
  <r>
    <x v="592"/>
    <x v="1"/>
    <n v="0"/>
    <x v="1885"/>
    <x v="942"/>
    <s v=" "/>
    <s v=" "/>
    <n v="1"/>
    <n v="1"/>
    <n v="18"/>
    <s v="N/A"/>
    <n v="1"/>
    <n v="-17"/>
    <s v="NaN"/>
    <s v="NaN"/>
    <n v="9"/>
    <s v="NaN"/>
    <n v="0"/>
    <n v="-9"/>
    <s v="NaN"/>
    <s v="NaN"/>
    <s v="NaN"/>
    <s v="NaN"/>
    <s v="Scale-up"/>
    <s v="NaN"/>
    <s v="NaN"/>
    <s v="NaN"/>
    <n v="0.71499999999999997"/>
    <s v="NaN"/>
    <d v="1899-12-30T00:39:55"/>
    <s v="RHD"/>
  </r>
  <r>
    <x v="924"/>
    <x v="0"/>
    <n v="1098"/>
    <x v="1886"/>
    <x v="943"/>
    <n v="45"/>
    <n v="45"/>
    <n v="33"/>
    <n v="12"/>
    <n v="0"/>
    <n v="45"/>
    <n v="41"/>
    <n v="4"/>
    <n v="2.9000000000000001E-2"/>
    <n v="2.3E-2"/>
    <n v="0"/>
    <n v="0.04"/>
    <n v="5.1999999999999998E-2"/>
    <n v="4.2999999999999997E-2"/>
    <n v="0.76900000000000002"/>
    <n v="0.55800000000000005"/>
    <n v="1"/>
    <n v="100"/>
    <s v="Scale-up"/>
    <n v="25"/>
    <n v="0.96499999999999997"/>
    <n v="0.84199999999999997"/>
    <n v="0"/>
    <n v="0.88700000000000001"/>
    <d v="1899-12-30T00:40:13"/>
    <s v="RHD"/>
  </r>
  <r>
    <x v="924"/>
    <x v="1"/>
    <n v="87"/>
    <x v="1887"/>
    <x v="943"/>
    <s v=" "/>
    <s v=" "/>
    <n v="6"/>
    <n v="1"/>
    <n v="1"/>
    <s v="N/A"/>
    <n v="5"/>
    <n v="0"/>
    <n v="0.107"/>
    <s v="NaN"/>
    <n v="0"/>
    <n v="0.03"/>
    <n v="0.107"/>
    <n v="0.107"/>
    <s v="NaN"/>
    <s v="NaN"/>
    <s v="NaN"/>
    <s v="NaN"/>
    <s v="Scale-up"/>
    <n v="33.332999999999998"/>
    <n v="0.84099999999999997"/>
    <s v="NaN"/>
    <n v="0"/>
    <n v="0.75"/>
    <d v="1899-12-30T00:40:13"/>
    <s v="RHD"/>
  </r>
  <r>
    <x v="925"/>
    <x v="0"/>
    <n v="2319"/>
    <x v="1888"/>
    <x v="944"/>
    <n v="231"/>
    <n v="231"/>
    <n v="208"/>
    <n v="23"/>
    <n v="4"/>
    <n v="227"/>
    <n v="210"/>
    <n v="17"/>
    <n v="9.2999999999999999E-2"/>
    <n v="1.0999999999999999E-2"/>
    <n v="6.0000000000000001E-3"/>
    <n v="9.7000000000000003E-2"/>
    <n v="9.8000000000000004E-2"/>
    <n v="0.10100000000000001"/>
    <n v="0.99"/>
    <n v="0.89400000000000002"/>
    <n v="0.94199999999999995"/>
    <n v="175.25800000000001"/>
    <s v="Scale-up"/>
    <n v="10.308999999999999"/>
    <n v="0.98499999999999999"/>
    <n v="0.91200000000000003"/>
    <n v="0.86499999999999999"/>
    <n v="0.97499999999999998"/>
    <d v="1899-12-30T00:40:32"/>
    <s v="RHD"/>
  </r>
  <r>
    <x v="925"/>
    <x v="1"/>
    <n v="1"/>
    <x v="1889"/>
    <x v="944"/>
    <s v=" "/>
    <s v=" "/>
    <n v="1"/>
    <n v="1"/>
    <n v="1"/>
    <s v="N/A"/>
    <n v="1"/>
    <n v="-1"/>
    <s v="NaN"/>
    <s v="NaN"/>
    <s v="NaN"/>
    <s v="NaN"/>
    <n v="0"/>
    <s v="NaN"/>
    <s v="NaN"/>
    <s v="NaN"/>
    <s v="NaN"/>
    <s v="NaN"/>
    <s v="Scale-up"/>
    <s v="NaN"/>
    <s v="NaN"/>
    <s v="NaN"/>
    <s v="NaN"/>
    <s v="NaN"/>
    <d v="1899-12-30T00:40:32"/>
    <s v="RHD"/>
  </r>
  <r>
    <x v="926"/>
    <x v="0"/>
    <n v="4816"/>
    <x v="1890"/>
    <x v="945"/>
    <n v="2576"/>
    <n v="2576"/>
    <n v="1629"/>
    <n v="947"/>
    <n v="297"/>
    <n v="2279"/>
    <n v="1970"/>
    <n v="309"/>
    <n v="0.40200000000000002"/>
    <n v="0.30299999999999999"/>
    <n v="8.8999999999999996E-2"/>
    <n v="0.54300000000000004"/>
    <n v="0.61599999999999999"/>
    <n v="0.59399999999999997"/>
    <n v="0.88100000000000001"/>
    <n v="0.56999999999999995"/>
    <n v="0.874"/>
    <n v="569.06100000000004"/>
    <s v="Scale-up"/>
    <n v="1.8420000000000001"/>
    <n v="0.97899999999999998"/>
    <n v="0.82699999999999996"/>
    <n v="0.86299999999999999"/>
    <n v="0.95199999999999996"/>
    <d v="1899-12-30T00:40:53"/>
    <s v="RHD"/>
  </r>
  <r>
    <x v="926"/>
    <x v="1"/>
    <n v="99"/>
    <x v="1891"/>
    <x v="945"/>
    <s v=" "/>
    <s v=" "/>
    <n v="62"/>
    <n v="7"/>
    <n v="1"/>
    <s v="N/A"/>
    <n v="45"/>
    <n v="24"/>
    <n v="1.0960000000000001"/>
    <n v="7.1999999999999995E-2"/>
    <s v="NaN"/>
    <n v="0.58099999999999996"/>
    <s v="1.1680000000000001"/>
    <n v="1.038"/>
    <s v="NaN"/>
    <s v="NaN"/>
    <s v="NaN"/>
    <s v="NaN"/>
    <s v="Scale-up"/>
    <n v="1.7210000000000001"/>
    <n v="0.66800000000000004"/>
    <n v="0.96299999999999997"/>
    <s v="NaN"/>
    <n v="0.80800000000000005"/>
    <d v="1899-12-30T00:40:53"/>
    <s v="RHD"/>
  </r>
  <r>
    <x v="591"/>
    <x v="0"/>
    <n v="5004"/>
    <x v="1892"/>
    <x v="946"/>
    <n v="15610"/>
    <n v="15434"/>
    <n v="6185"/>
    <n v="9249"/>
    <n v="4058"/>
    <n v="11376"/>
    <n v="11351"/>
    <n v="25"/>
    <n v="1.4610000000000001"/>
    <n v="2.7879999999999998"/>
    <n v="1.091"/>
    <n v="2.794"/>
    <n v="3.1579999999999999"/>
    <n v="2.7589999999999999"/>
    <n v="0.88500000000000001"/>
    <n v="0.34399999999999997"/>
    <n v="0.74299999999999999"/>
    <n v="8.9480000000000004"/>
    <s v="Start-up"/>
    <n v="0.35799999999999998"/>
    <n v="0.95099999999999996"/>
    <n v="0.97099999999999997"/>
    <n v="0.99299999999999999"/>
    <n v="0.99299999999999999"/>
    <d v="1899-12-30T00:41:23"/>
    <s v="RHD"/>
  </r>
  <r>
    <x v="591"/>
    <x v="1"/>
    <n v="94"/>
    <x v="1893"/>
    <x v="946"/>
    <s v=" "/>
    <s v=" "/>
    <n v="9"/>
    <n v="4"/>
    <n v="4"/>
    <s v="N/A"/>
    <n v="20"/>
    <n v="-10"/>
    <n v="0.42199999999999999"/>
    <n v="3.6999999999999998E-2"/>
    <n v="3.2000000000000001E-2"/>
    <n v="0.36499999999999999"/>
    <s v="0.42699999999999994"/>
    <n v="8.8999999999999996E-2"/>
    <n v="0.85499999999999998"/>
    <n v="0.91900000000000004"/>
    <n v="0.93"/>
    <n v="68.492999999999995"/>
    <s v="Scale-up"/>
    <n v="2.74"/>
    <n v="0.746"/>
    <n v="0.92500000000000004"/>
    <n v="0.95899999999999996"/>
    <n v="0.85399999999999998"/>
    <d v="1899-12-30T00:41:27"/>
    <s v="RHD"/>
  </r>
  <r>
    <x v="927"/>
    <x v="0"/>
    <n v="5028"/>
    <x v="1894"/>
    <x v="947"/>
    <n v="5415"/>
    <n v="5415"/>
    <n v="2595"/>
    <n v="2820"/>
    <n v="1382"/>
    <n v="4033"/>
    <n v="3374"/>
    <n v="659"/>
    <n v="0.90700000000000003"/>
    <n v="0.90800000000000003"/>
    <n v="0.44900000000000001"/>
    <n v="1.208"/>
    <n v="1.3660000000000001"/>
    <n v="1.37"/>
    <n v="0.88400000000000001"/>
    <n v="0.5"/>
    <n v="0.753"/>
    <n v="545.53"/>
    <s v="Scale-up"/>
    <n v="0.82799999999999996"/>
    <n v="0.97399999999999998"/>
    <n v="0.99"/>
    <n v="0.98099999999999998"/>
    <n v="0.98499999999999999"/>
    <d v="1899-12-30T00:41:50"/>
    <s v="RHD"/>
  </r>
  <r>
    <x v="927"/>
    <x v="1"/>
    <n v="99"/>
    <x v="1895"/>
    <x v="947"/>
    <s v=" "/>
    <s v=" "/>
    <n v="50"/>
    <n v="56"/>
    <n v="89"/>
    <s v="N/A"/>
    <n v="110"/>
    <n v="-94"/>
    <n v="0.46700000000000003"/>
    <n v="0.66700000000000004"/>
    <n v="1.2290000000000001"/>
    <n v="1.385"/>
    <n v="-9.5000000000000001E-2"/>
    <n v="8.5999999999999993E-2"/>
    <n v="-14.579000000000001"/>
    <n v="0.41199999999999998"/>
    <n v="-8.4000000000000005E-2"/>
    <n v="475.81200000000001"/>
    <s v="Scale-up"/>
    <n v="0.72199999999999998"/>
    <n v="0.89500000000000002"/>
    <n v="0.96899999999999997"/>
    <n v="0.61399999999999999"/>
    <n v="0.94299999999999995"/>
    <d v="1899-12-30T00:41:55"/>
    <s v="RHD"/>
  </r>
  <r>
    <x v="928"/>
    <x v="0"/>
    <n v="3548"/>
    <x v="1896"/>
    <x v="948"/>
    <n v="479"/>
    <n v="479"/>
    <n v="206"/>
    <n v="273"/>
    <n v="119"/>
    <n v="360"/>
    <n v="297"/>
    <n v="63"/>
    <n v="7.1999999999999995E-2"/>
    <n v="0.10100000000000001"/>
    <n v="3.5000000000000003E-2"/>
    <n v="0.115"/>
    <n v="0.13800000000000001"/>
    <n v="0.13400000000000001"/>
    <n v="0.83299999999999996"/>
    <n v="0.41599999999999998"/>
    <n v="0.79800000000000004"/>
    <n v="547.82600000000002"/>
    <s v="Scale-up"/>
    <n v="8.6959999999999997"/>
    <n v="0.96699999999999997"/>
    <n v="0.97199999999999998"/>
    <n v="0.98799999999999999"/>
    <n v="0.95899999999999996"/>
    <d v="1899-12-30T00:42:14"/>
    <s v="RHD"/>
  </r>
  <r>
    <x v="928"/>
    <x v="1"/>
    <n v="85"/>
    <x v="1897"/>
    <x v="948"/>
    <s v=" "/>
    <s v=" "/>
    <n v="2"/>
    <n v="1"/>
    <n v="6"/>
    <s v="N/A"/>
    <n v="8"/>
    <n v="-10"/>
    <s v="NaN"/>
    <s v="NaN"/>
    <n v="7.4999999999999997E-2"/>
    <n v="6.3E-2"/>
    <n v="0"/>
    <n v="-8.0000000000000002E-3"/>
    <s v="NaN"/>
    <s v="NaN"/>
    <s v="NaN"/>
    <s v="NaN"/>
    <s v="Scale-up"/>
    <n v="15.872999999999999"/>
    <s v="NaN"/>
    <s v="NaN"/>
    <n v="0.91100000000000003"/>
    <n v="0.873"/>
    <d v="1899-12-30T00:42:14"/>
    <s v="RHD"/>
  </r>
  <r>
    <x v="929"/>
    <x v="0"/>
    <n v="3339"/>
    <x v="1898"/>
    <x v="949"/>
    <n v="690"/>
    <n v="690"/>
    <n v="476"/>
    <n v="214"/>
    <n v="59"/>
    <n v="631"/>
    <n v="563"/>
    <n v="68"/>
    <n v="0.29899999999999999"/>
    <n v="8.6999999999999994E-2"/>
    <n v="2.1999999999999999E-2"/>
    <n v="0.308"/>
    <n v="0.36399999999999999"/>
    <n v="0.32100000000000001"/>
    <n v="0.84599999999999997"/>
    <n v="0.77500000000000002"/>
    <n v="0.94299999999999995"/>
    <n v="220.779"/>
    <s v="Scale-up"/>
    <n v="3.2469999999999999"/>
    <n v="0.93799999999999994"/>
    <n v="0.98"/>
    <n v="0.98199999999999998"/>
    <n v="0.91800000000000004"/>
    <d v="1899-12-30T00:42:34"/>
    <s v="RHD"/>
  </r>
  <r>
    <x v="929"/>
    <x v="1"/>
    <n v="62"/>
    <x v="1899"/>
    <x v="949"/>
    <s v=" "/>
    <s v=" "/>
    <n v="1"/>
    <n v="1"/>
    <n v="1"/>
    <s v="N/A"/>
    <n v="2"/>
    <n v="-1"/>
    <s v="NaN"/>
    <s v="NaN"/>
    <s v="NaN"/>
    <n v="1.6E-2"/>
    <n v="0"/>
    <n v="0.02"/>
    <s v="NaN"/>
    <s v="NaN"/>
    <s v="NaN"/>
    <s v="NaN"/>
    <s v="Scale-up"/>
    <n v="62.5"/>
    <s v="NaN"/>
    <s v="NaN"/>
    <s v="NaN"/>
    <n v="1"/>
    <d v="1899-12-30T00:42:34"/>
    <s v="RHD"/>
  </r>
  <r>
    <x v="930"/>
    <x v="0"/>
    <n v="2703"/>
    <x v="1900"/>
    <x v="950"/>
    <n v="1962"/>
    <n v="1962"/>
    <n v="1640"/>
    <n v="322"/>
    <n v="252"/>
    <n v="1710"/>
    <n v="1533"/>
    <n v="177"/>
    <n v="1.0429999999999999"/>
    <n v="0.29199999999999998"/>
    <n v="0.111"/>
    <n v="1.0649999999999999"/>
    <n v="1.224"/>
    <n v="1.0429999999999999"/>
    <n v="0.87"/>
    <n v="0.78100000000000003"/>
    <n v="0.91700000000000004"/>
    <n v="166.197"/>
    <s v="Scale-up"/>
    <n v="0.93899999999999995"/>
    <n v="0.93600000000000005"/>
    <n v="0.91700000000000004"/>
    <n v="0.84399999999999997"/>
    <n v="0.91400000000000003"/>
    <d v="1899-12-30T00:42:53"/>
    <s v="RHD"/>
  </r>
  <r>
    <x v="930"/>
    <x v="1"/>
    <n v="71"/>
    <x v="1901"/>
    <x v="950"/>
    <s v=" "/>
    <s v=" "/>
    <n v="1"/>
    <n v="1"/>
    <n v="28"/>
    <s v="N/A"/>
    <n v="1"/>
    <n v="-27"/>
    <s v="NaN"/>
    <s v="NaN"/>
    <n v="0.19400000000000001"/>
    <s v="NaN"/>
    <n v="0"/>
    <n v="-0.19400000000000001"/>
    <s v="NaN"/>
    <s v="NaN"/>
    <s v="NaN"/>
    <s v="NaN"/>
    <s v="Scale-up"/>
    <s v="NaN"/>
    <s v="NaN"/>
    <s v="NaN"/>
    <n v="0.61299999999999999"/>
    <s v="NaN"/>
    <d v="1899-12-30T00:42:53"/>
    <s v="RHD"/>
  </r>
  <r>
    <x v="931"/>
    <x v="0"/>
    <n v="2499"/>
    <x v="1902"/>
    <x v="951"/>
    <n v="3691"/>
    <n v="3691"/>
    <n v="3026"/>
    <n v="665"/>
    <n v="374"/>
    <n v="3317"/>
    <n v="3046"/>
    <n v="271"/>
    <n v="1.244"/>
    <n v="0.28000000000000003"/>
    <n v="0.17499999999999999"/>
    <n v="1.3140000000000001"/>
    <n v="1.349"/>
    <n v="1.3520000000000001"/>
    <n v="0.97399999999999998"/>
    <n v="0.81599999999999995"/>
    <n v="0.88500000000000001"/>
    <n v="206.24"/>
    <s v="Scale-up"/>
    <n v="0.76100000000000001"/>
    <n v="0.999"/>
    <n v="0.96899999999999997"/>
    <n v="0.98899999999999999"/>
    <n v="0.996"/>
    <d v="1899-12-30T00:43:15"/>
    <s v="RHD"/>
  </r>
  <r>
    <x v="931"/>
    <x v="1"/>
    <n v="99"/>
    <x v="1903"/>
    <x v="951"/>
    <s v=" "/>
    <s v=" "/>
    <n v="71"/>
    <n v="22"/>
    <n v="6"/>
    <s v="N/A"/>
    <n v="84"/>
    <n v="4"/>
    <n v="0.74299999999999999"/>
    <n v="0.22"/>
    <n v="6.0999999999999999E-2"/>
    <n v="0.86899999999999999"/>
    <s v="0.9019999999999999"/>
    <n v="0.91"/>
    <n v="0.96299999999999997"/>
    <n v="0.77200000000000002"/>
    <n v="0.93700000000000006"/>
    <n v="311.85300000000001"/>
    <s v="Scale-up"/>
    <n v="1.151"/>
    <n v="0.98299999999999998"/>
    <n v="0.97199999999999998"/>
    <n v="0.91400000000000003"/>
    <n v="0.96799999999999997"/>
    <d v="1899-12-30T00:43:19"/>
    <s v="RHD"/>
  </r>
  <r>
    <x v="749"/>
    <x v="0"/>
    <n v="4675"/>
    <x v="1904"/>
    <x v="952"/>
    <n v="1448"/>
    <n v="1448"/>
    <n v="316"/>
    <n v="1132"/>
    <n v="344"/>
    <n v="1104"/>
    <n v="1096"/>
    <n v="8"/>
    <n v="0.104"/>
    <n v="0.42399999999999999"/>
    <n v="0.123"/>
    <n v="0.41799999999999998"/>
    <n v="0.40500000000000003"/>
    <n v="0.377"/>
    <n v="1.032"/>
    <n v="0.19700000000000001"/>
    <n v="0.76700000000000002"/>
    <n v="19.138999999999999"/>
    <s v="Plan-up"/>
    <n v="2.3919999999999999"/>
    <n v="0.84499999999999997"/>
    <n v="0.92400000000000004"/>
    <n v="0.95199999999999996"/>
    <n v="0.92100000000000004"/>
    <d v="1899-12-30T00:43:38"/>
    <s v="RHD"/>
  </r>
  <r>
    <x v="749"/>
    <x v="1"/>
    <n v="0"/>
    <x v="1905"/>
    <x v="952"/>
    <s v=" "/>
    <s v=" "/>
    <n v="1"/>
    <n v="1"/>
    <n v="1"/>
    <s v="N/A"/>
    <n v="1"/>
    <n v="0"/>
    <s v="NaN"/>
    <s v="NaN"/>
    <s v="NaN"/>
    <s v="NaN"/>
    <n v="0"/>
    <s v="NaN"/>
    <s v="NaN"/>
    <s v="NaN"/>
    <s v="NaN"/>
    <s v="NaN"/>
    <s v="Plan-up"/>
    <s v="NaN"/>
    <s v="NaN"/>
    <s v="NaN"/>
    <s v="NaN"/>
    <s v="NaN"/>
    <d v="1899-12-30T00:43:38"/>
    <s v="RHD"/>
  </r>
  <r>
    <x v="932"/>
    <x v="0"/>
    <n v="2434"/>
    <x v="1906"/>
    <x v="953"/>
    <n v="254"/>
    <n v="254"/>
    <n v="160"/>
    <n v="94"/>
    <n v="38"/>
    <n v="216"/>
    <n v="189"/>
    <n v="27"/>
    <n v="6.7000000000000004E-2"/>
    <n v="5.0999999999999997E-2"/>
    <n v="1.4999999999999999E-2"/>
    <n v="8.5000000000000006E-2"/>
    <n v="0.10299999999999999"/>
    <n v="0.1"/>
    <n v="0.82499999999999996"/>
    <n v="0.56799999999999995"/>
    <n v="0.873"/>
    <n v="317.64699999999999"/>
    <s v="Scale-up"/>
    <n v="11.765000000000001"/>
    <n v="0.97499999999999998"/>
    <n v="0.97299999999999998"/>
    <n v="0.9"/>
    <n v="0.98499999999999999"/>
    <d v="1899-12-30T00:43:57"/>
    <s v="RHD"/>
  </r>
  <r>
    <x v="932"/>
    <x v="1"/>
    <n v="86"/>
    <x v="1907"/>
    <x v="953"/>
    <s v=" "/>
    <s v=" "/>
    <n v="9"/>
    <n v="3"/>
    <n v="9"/>
    <s v="N/A"/>
    <n v="19"/>
    <n v="-17"/>
    <n v="8.2000000000000003E-2"/>
    <n v="1.9E-2"/>
    <s v="NaN"/>
    <n v="0.182"/>
    <n v="0.10100000000000001"/>
    <n v="-2.1999999999999999E-2"/>
    <s v="NaN"/>
    <s v="NaN"/>
    <s v="NaN"/>
    <s v="NaN"/>
    <s v="Scale-up"/>
    <n v="5.4950000000000001"/>
    <n v="0.68200000000000005"/>
    <n v="0.75"/>
    <s v="NaN"/>
    <n v="0.72699999999999998"/>
    <d v="1899-12-30T00:43:57"/>
    <s v="RHD"/>
  </r>
  <r>
    <x v="933"/>
    <x v="0"/>
    <n v="2577"/>
    <x v="1908"/>
    <x v="954"/>
    <n v="71"/>
    <n v="71"/>
    <n v="71"/>
    <n v="0"/>
    <n v="8"/>
    <n v="63"/>
    <n v="62"/>
    <n v="1"/>
    <n v="2.9000000000000001E-2"/>
    <n v="0"/>
    <n v="3.0000000000000001E-3"/>
    <n v="2.5999999999999999E-2"/>
    <n v="2.5999999999999999E-2"/>
    <n v="2.5999999999999999E-2"/>
    <n v="1"/>
    <n v="1"/>
    <n v="0.89700000000000002"/>
    <n v="38.462000000000003"/>
    <s v="Catch-up"/>
    <n v="38.462000000000003"/>
    <n v="0.97899999999999998"/>
    <n v="0"/>
    <n v="0.84799999999999998"/>
    <n v="0.97499999999999998"/>
    <d v="1899-12-30T00:44:14"/>
    <s v="RHD"/>
  </r>
  <r>
    <x v="933"/>
    <x v="1"/>
    <n v="0"/>
    <x v="1909"/>
    <x v="954"/>
    <s v=" "/>
    <s v=" "/>
    <n v="1"/>
    <n v="1"/>
    <n v="1"/>
    <s v="N/A"/>
    <n v="1"/>
    <n v="0"/>
    <s v="NaN"/>
    <n v="0"/>
    <s v="NaN"/>
    <s v="NaN"/>
    <n v="0"/>
    <s v="NaN"/>
    <s v="NaN"/>
    <s v="NaN"/>
    <s v="NaN"/>
    <s v="NaN"/>
    <s v="Catch-up"/>
    <s v="NaN"/>
    <s v="NaN"/>
    <n v="0"/>
    <s v="NaN"/>
    <s v="NaN"/>
    <d v="1899-12-30T00:44:14"/>
    <s v="RHD"/>
  </r>
  <r>
    <x v="934"/>
    <x v="0"/>
    <n v="1373"/>
    <x v="1910"/>
    <x v="955"/>
    <n v="349"/>
    <n v="305"/>
    <n v="296"/>
    <n v="9"/>
    <n v="38"/>
    <n v="267"/>
    <n v="182"/>
    <n v="85"/>
    <n v="0.22800000000000001"/>
    <n v="1.2E-2"/>
    <n v="3.5000000000000003E-2"/>
    <n v="0.14799999999999999"/>
    <n v="0.20499999999999999"/>
    <n v="0.21"/>
    <n v="0.72199999999999998"/>
    <n v="0.95"/>
    <n v="0.85399999999999998"/>
    <n v="574.32399999999996"/>
    <s v="Scale-up"/>
    <n v="6.7569999999999997"/>
    <n v="0.89900000000000002"/>
    <n v="0.78300000000000003"/>
    <n v="0.96699999999999997"/>
    <n v="0.88"/>
    <d v="1899-12-30T00:44:33"/>
    <s v="RHD"/>
  </r>
  <r>
    <x v="934"/>
    <x v="1"/>
    <n v="92"/>
    <x v="1911"/>
    <x v="955"/>
    <s v=" "/>
    <s v=" "/>
    <n v="47"/>
    <n v="1"/>
    <n v="4"/>
    <s v="N/A"/>
    <n v="37"/>
    <n v="5"/>
    <n v="0.50800000000000001"/>
    <s v="NaN"/>
    <n v="7.3999999999999996E-2"/>
    <n v="0.43099999999999999"/>
    <n v="0.434"/>
    <n v="0.47599999999999998"/>
    <s v="NaN"/>
    <s v="NaN"/>
    <s v="NaN"/>
    <s v="NaN"/>
    <s v="Scale-up"/>
    <n v="2.3199999999999998"/>
    <n v="0.98799999999999999"/>
    <s v="NaN"/>
    <n v="0.6"/>
    <n v="0.92"/>
    <d v="1899-12-30T00:44:33"/>
    <s v="RHD"/>
  </r>
  <r>
    <x v="935"/>
    <x v="0"/>
    <n v="1579"/>
    <x v="1912"/>
    <x v="956"/>
    <n v="716"/>
    <n v="716"/>
    <n v="634"/>
    <n v="82"/>
    <n v="0"/>
    <n v="716"/>
    <n v="553"/>
    <n v="163"/>
    <n v="0.51"/>
    <n v="0.152"/>
    <n v="0"/>
    <n v="0.46700000000000003"/>
    <n v="0.66200000000000003"/>
    <n v="0.60399999999999998"/>
    <n v="0.70499999999999996"/>
    <n v="0.77"/>
    <n v="1"/>
    <n v="349.036"/>
    <s v="Scale-up"/>
    <n v="2.141"/>
    <n v="0.98899999999999999"/>
    <n v="0.93899999999999995"/>
    <n v="0"/>
    <n v="0.98599999999999999"/>
    <d v="1899-12-30T00:44:51"/>
    <s v="RHD"/>
  </r>
  <r>
    <x v="935"/>
    <x v="1"/>
    <n v="8"/>
    <x v="1913"/>
    <x v="956"/>
    <s v=" "/>
    <s v=" "/>
    <n v="2"/>
    <n v="1"/>
    <n v="1"/>
    <s v="N/A"/>
    <n v="1"/>
    <n v="1"/>
    <n v="0.111"/>
    <s v="NaN"/>
    <n v="0"/>
    <s v="NaN"/>
    <n v="0.111"/>
    <n v="0.111"/>
    <s v="NaN"/>
    <s v="NaN"/>
    <s v="NaN"/>
    <s v="NaN"/>
    <s v="Scale-up"/>
    <s v="NaN"/>
    <n v="1"/>
    <s v="NaN"/>
    <n v="0"/>
    <s v="NaN"/>
    <d v="1899-12-30T00:44:51"/>
    <s v="RHD"/>
  </r>
  <r>
    <x v="936"/>
    <x v="0"/>
    <n v="1816"/>
    <x v="1914"/>
    <x v="957"/>
    <n v="760"/>
    <n v="760"/>
    <n v="205"/>
    <n v="555"/>
    <n v="111"/>
    <n v="649"/>
    <n v="318"/>
    <n v="331"/>
    <n v="0.17299999999999999"/>
    <n v="0.84299999999999997"/>
    <n v="0.248"/>
    <n v="0.71"/>
    <n v="0.76800000000000002"/>
    <n v="0.877"/>
    <n v="0.92400000000000004"/>
    <n v="0.17"/>
    <n v="0.75600000000000001"/>
    <n v="466.197"/>
    <s v="Scale-up"/>
    <n v="1.4079999999999999"/>
    <n v="0.63100000000000001"/>
    <n v="0.745"/>
    <n v="0.69699999999999995"/>
    <n v="0.97399999999999998"/>
    <d v="1899-12-30T00:45:10"/>
    <s v="RHD"/>
  </r>
  <r>
    <x v="936"/>
    <x v="1"/>
    <n v="99"/>
    <x v="1915"/>
    <x v="957"/>
    <s v=" "/>
    <s v=" "/>
    <n v="53"/>
    <n v="101"/>
    <n v="79"/>
    <s v="N/A"/>
    <n v="98"/>
    <n v="-22"/>
    <n v="0.66400000000000003"/>
    <n v="1.097"/>
    <n v="0.83499999999999996"/>
    <n v="0.89200000000000002"/>
    <s v="0.9260000000000002"/>
    <n v="0.90600000000000003"/>
    <n v="0.96299999999999997"/>
    <n v="0.377"/>
    <n v="0.52600000000000002"/>
    <n v="371.07600000000002"/>
    <s v="Scale-up"/>
    <n v="1.121"/>
    <n v="0.97399999999999998"/>
    <n v="0.98099999999999998"/>
    <n v="0.57499999999999996"/>
    <n v="0.91600000000000004"/>
    <d v="1899-12-30T00:45:15"/>
    <s v="RHD"/>
  </r>
  <r>
    <x v="937"/>
    <x v="0"/>
    <n v="640"/>
    <x v="1916"/>
    <x v="958"/>
    <n v="1518"/>
    <n v="1518"/>
    <n v="1109"/>
    <n v="409"/>
    <n v="295"/>
    <n v="1223"/>
    <n v="963"/>
    <n v="260"/>
    <n v="1.627"/>
    <n v="0.77900000000000003"/>
    <n v="0.59599999999999997"/>
    <n v="1.55"/>
    <n v="1.81"/>
    <n v="1.8959999999999999"/>
    <n v="0.85599999999999998"/>
    <n v="0.67600000000000005"/>
    <n v="0.752"/>
    <n v="167.74199999999999"/>
    <s v="Scale-up"/>
    <n v="0.64500000000000002"/>
    <n v="0.995"/>
    <n v="0.86799999999999999"/>
    <n v="0.86899999999999999"/>
    <n v="0.98099999999999998"/>
    <d v="1899-12-30T00:45:36"/>
    <s v="RHD"/>
  </r>
  <r>
    <x v="937"/>
    <x v="1"/>
    <n v="99"/>
    <x v="1917"/>
    <x v="958"/>
    <s v=" "/>
    <s v=" "/>
    <n v="163"/>
    <n v="89"/>
    <n v="122"/>
    <s v="N/A"/>
    <n v="159"/>
    <n v="-28"/>
    <n v="1.613"/>
    <n v="0.86699999999999999"/>
    <n v="1.631"/>
    <n v="1.71"/>
    <n v="0.84899999999999998"/>
    <n v="0.86299999999999999"/>
    <n v="2.0139999999999998"/>
    <n v="0.65"/>
    <n v="0.34200000000000003"/>
    <n v="152.047"/>
    <s v="Catch-up"/>
    <n v="0.58499999999999996"/>
    <n v="0.99099999999999999"/>
    <n v="0.97199999999999998"/>
    <n v="0.44900000000000001"/>
    <n v="0.94699999999999995"/>
    <d v="1899-12-30T00:45:40"/>
    <s v="RHD"/>
  </r>
  <r>
    <x v="589"/>
    <x v="0"/>
    <n v="4820"/>
    <x v="1918"/>
    <x v="959"/>
    <n v="2300"/>
    <n v="2300"/>
    <n v="1452"/>
    <n v="848"/>
    <n v="426"/>
    <n v="1874"/>
    <n v="1638"/>
    <n v="236"/>
    <n v="0.64200000000000002"/>
    <n v="0.38400000000000001"/>
    <n v="0.11899999999999999"/>
    <n v="0.749"/>
    <n v="0.90700000000000003"/>
    <n v="0.75"/>
    <n v="0.82599999999999996"/>
    <n v="0.626"/>
    <n v="0.88400000000000001"/>
    <n v="315.08699999999999"/>
    <s v="Scale-up"/>
    <n v="1.335"/>
    <n v="0.91300000000000003"/>
    <n v="0.90800000000000003"/>
    <n v="0.81100000000000005"/>
    <n v="0.92700000000000005"/>
    <d v="1899-12-30T00:46:00"/>
    <s v="RHD"/>
  </r>
  <r>
    <x v="589"/>
    <x v="1"/>
    <n v="0"/>
    <x v="1919"/>
    <x v="959"/>
    <s v=" "/>
    <s v=" "/>
    <n v="1"/>
    <n v="1"/>
    <n v="2"/>
    <s v="N/A"/>
    <n v="1"/>
    <n v="-1"/>
    <s v="NaN"/>
    <s v="NaN"/>
    <n v="1"/>
    <s v="NaN"/>
    <n v="0"/>
    <n v="-1"/>
    <s v="NaN"/>
    <s v="NaN"/>
    <s v="NaN"/>
    <s v="NaN"/>
    <s v="Scale-up"/>
    <s v="NaN"/>
    <s v="NaN"/>
    <s v="NaN"/>
    <n v="1"/>
    <s v="NaN"/>
    <d v="1899-12-30T00:46:00"/>
    <s v="RHD"/>
  </r>
  <r>
    <x v="938"/>
    <x v="0"/>
    <n v="5710"/>
    <x v="1920"/>
    <x v="960"/>
    <n v="303"/>
    <n v="303"/>
    <n v="155"/>
    <n v="148"/>
    <n v="31"/>
    <n v="272"/>
    <n v="266"/>
    <n v="6"/>
    <n v="0.04"/>
    <n v="0.04"/>
    <n v="1.7000000000000001E-2"/>
    <n v="6.9000000000000006E-2"/>
    <n v="6.3E-2"/>
    <n v="6.9000000000000006E-2"/>
    <n v="1.095"/>
    <n v="0.5"/>
    <n v="0.78800000000000003"/>
    <n v="86.956999999999994"/>
    <s v="Catch-up"/>
    <n v="14.493"/>
    <n v="0.75600000000000001"/>
    <n v="0.92700000000000005"/>
    <n v="0.91700000000000004"/>
    <n v="0.94"/>
    <d v="1899-12-30T00:46:17"/>
    <s v="RHD"/>
  </r>
  <r>
    <x v="938"/>
    <x v="1"/>
    <n v="0"/>
    <x v="1921"/>
    <x v="960"/>
    <s v=" "/>
    <s v=" "/>
    <n v="1"/>
    <n v="1"/>
    <n v="3"/>
    <s v="N/A"/>
    <n v="1"/>
    <n v="-2"/>
    <s v="NaN"/>
    <s v="NaN"/>
    <s v="NaN"/>
    <s v="NaN"/>
    <n v="0"/>
    <s v="NaN"/>
    <s v="NaN"/>
    <s v="NaN"/>
    <s v="NaN"/>
    <s v="NaN"/>
    <s v="Catch-up"/>
    <s v="NaN"/>
    <s v="NaN"/>
    <s v="NaN"/>
    <s v="NaN"/>
    <s v="NaN"/>
    <d v="1899-12-30T00:46:17"/>
    <s v="RHD"/>
  </r>
  <r>
    <x v="939"/>
    <x v="0"/>
    <n v="4688"/>
    <x v="1922"/>
    <x v="961"/>
    <n v="3025"/>
    <n v="3025"/>
    <n v="1629"/>
    <n v="1396"/>
    <n v="610"/>
    <n v="2415"/>
    <n v="1925"/>
    <n v="490"/>
    <n v="0.39700000000000002"/>
    <n v="0.39900000000000002"/>
    <n v="0.17399999999999999"/>
    <n v="0.47399999999999998"/>
    <n v="0.622"/>
    <n v="0.61599999999999999"/>
    <n v="0.76200000000000001"/>
    <n v="0.499"/>
    <n v="0.78100000000000003"/>
    <n v="1033.7550000000001"/>
    <s v="Scale-up"/>
    <n v="2.11"/>
    <n v="0.95699999999999996"/>
    <n v="0.95599999999999996"/>
    <n v="0.94099999999999995"/>
    <n v="0.97"/>
    <d v="1899-12-30T00:46:38"/>
    <s v="RHD"/>
  </r>
  <r>
    <x v="939"/>
    <x v="1"/>
    <n v="0"/>
    <x v="1923"/>
    <x v="961"/>
    <s v=" "/>
    <s v=" "/>
    <n v="1"/>
    <n v="1"/>
    <n v="1"/>
    <s v="N/A"/>
    <n v="1"/>
    <n v="0"/>
    <s v="NaN"/>
    <s v="NaN"/>
    <s v="NaN"/>
    <s v="NaN"/>
    <n v="0"/>
    <s v="NaN"/>
    <s v="NaN"/>
    <s v="NaN"/>
    <s v="NaN"/>
    <s v="NaN"/>
    <s v="Scale-up"/>
    <s v="NaN"/>
    <s v="NaN"/>
    <s v="NaN"/>
    <s v="NaN"/>
    <s v="NaN"/>
    <d v="1899-12-30T00:46:38"/>
    <s v="RHD"/>
  </r>
  <r>
    <x v="940"/>
    <x v="0"/>
    <n v="1546"/>
    <x v="1924"/>
    <x v="962"/>
    <n v="4060"/>
    <n v="3604"/>
    <n v="2764"/>
    <n v="840"/>
    <n v="832"/>
    <n v="2772"/>
    <n v="2454"/>
    <n v="318"/>
    <n v="1.919"/>
    <n v="0.65900000000000003"/>
    <n v="0.57899999999999996"/>
    <n v="1.8440000000000001"/>
    <n v="1.9990000000000001"/>
    <n v="2.0550000000000002"/>
    <n v="0.92200000000000004"/>
    <n v="0.74399999999999999"/>
    <n v="0.77500000000000002"/>
    <n v="172.45099999999999"/>
    <s v="Scale-up"/>
    <n v="0.54200000000000004"/>
    <n v="0.98299999999999998"/>
    <n v="0.98799999999999999"/>
    <n v="0.92900000000000005"/>
    <n v="0.99099999999999999"/>
    <d v="1899-12-30T00:47:00"/>
    <s v="RHD"/>
  </r>
  <r>
    <x v="940"/>
    <x v="1"/>
    <n v="99"/>
    <x v="1925"/>
    <x v="962"/>
    <s v=" "/>
    <s v=" "/>
    <n v="352"/>
    <n v="56"/>
    <n v="248"/>
    <s v="N/A"/>
    <n v="253"/>
    <n v="-92"/>
    <n v="3.319"/>
    <n v="0.58699999999999997"/>
    <n v="3.34"/>
    <n v="2.7080000000000002"/>
    <s v="0.5659999999999998"/>
    <n v="0.39900000000000002"/>
    <n v="4.7839999999999998"/>
    <n v="0.85"/>
    <n v="0.14499999999999999"/>
    <n v="117.43"/>
    <s v="Catch-up"/>
    <n v="0.36899999999999999"/>
    <n v="0.89900000000000002"/>
    <n v="0.97599999999999998"/>
    <n v="0.49299999999999999"/>
    <n v="0.97199999999999998"/>
    <d v="1899-12-30T00:47:05"/>
    <s v="RHD"/>
  </r>
  <r>
    <x v="941"/>
    <x v="0"/>
    <n v="1327"/>
    <x v="1926"/>
    <x v="963"/>
    <n v="183"/>
    <n v="182"/>
    <n v="176"/>
    <n v="6"/>
    <n v="27"/>
    <n v="155"/>
    <n v="154"/>
    <n v="1"/>
    <n v="0.317"/>
    <n v="0.02"/>
    <n v="0.09"/>
    <n v="0.27800000000000002"/>
    <n v="0.247"/>
    <n v="0.29699999999999999"/>
    <n v="1.1259999999999999"/>
    <n v="0.94099999999999995"/>
    <n v="0.73299999999999998"/>
    <n v="3.597"/>
    <s v="Plan-up"/>
    <n v="3.597"/>
    <n v="0.61"/>
    <n v="0.88100000000000001"/>
    <n v="0.96899999999999997"/>
    <n v="0.65300000000000002"/>
    <d v="1899-12-30T00:47:22"/>
    <s v="RHD"/>
  </r>
  <r>
    <x v="941"/>
    <x v="1"/>
    <n v="0"/>
    <x v="1927"/>
    <x v="963"/>
    <s v=" "/>
    <s v=" "/>
    <n v="1"/>
    <n v="1"/>
    <n v="1"/>
    <s v="N/A"/>
    <n v="1"/>
    <n v="0"/>
    <s v="NaN"/>
    <s v="NaN"/>
    <s v="NaN"/>
    <s v="NaN"/>
    <n v="0"/>
    <s v="NaN"/>
    <s v="NaN"/>
    <s v="NaN"/>
    <s v="NaN"/>
    <s v="NaN"/>
    <s v="Plan-up"/>
    <s v="NaN"/>
    <s v="NaN"/>
    <s v="NaN"/>
    <s v="NaN"/>
    <s v="NaN"/>
    <d v="1899-12-30T00:47:22"/>
    <s v="RHD"/>
  </r>
  <r>
    <x v="752"/>
    <x v="0"/>
    <n v="4862"/>
    <x v="1928"/>
    <x v="964"/>
    <n v="1702"/>
    <n v="1702"/>
    <n v="661"/>
    <n v="1041"/>
    <n v="300"/>
    <n v="1402"/>
    <n v="1298"/>
    <n v="104"/>
    <n v="0.16600000000000001"/>
    <n v="0.25900000000000001"/>
    <n v="9.2999999999999999E-2"/>
    <n v="0.33500000000000002"/>
    <n v="0.33200000000000002"/>
    <n v="0.34499999999999997"/>
    <n v="1.0089999999999999"/>
    <n v="0.39100000000000001"/>
    <n v="0.78100000000000003"/>
    <n v="310.44799999999998"/>
    <s v="Catch-up"/>
    <n v="2.9849999999999999"/>
    <n v="0.89800000000000002"/>
    <n v="0.86899999999999999"/>
    <n v="0.83899999999999997"/>
    <n v="0.91400000000000003"/>
    <d v="1899-12-30T00:47:43"/>
    <s v="RHD"/>
  </r>
  <r>
    <x v="752"/>
    <x v="1"/>
    <n v="79"/>
    <x v="1929"/>
    <x v="964"/>
    <s v=" "/>
    <s v=" "/>
    <n v="3"/>
    <n v="6"/>
    <n v="1"/>
    <s v="N/A"/>
    <n v="7"/>
    <n v="1"/>
    <n v="2.4E-2"/>
    <n v="5.8000000000000003E-2"/>
    <s v="NaN"/>
    <n v="5.1999999999999998E-2"/>
    <n v="8.2000000000000003E-2"/>
    <n v="7.8E-2"/>
    <s v="NaN"/>
    <s v="NaN"/>
    <s v="NaN"/>
    <s v="NaN"/>
    <s v="Catch-up"/>
    <n v="19.231000000000002"/>
    <n v="0.84499999999999997"/>
    <n v="0.79"/>
    <s v="NaN"/>
    <n v="0.85799999999999998"/>
    <d v="1899-12-30T00:47:43"/>
    <s v="RHD"/>
  </r>
  <r>
    <x v="942"/>
    <x v="0"/>
    <n v="3462"/>
    <x v="1930"/>
    <x v="965"/>
    <n v="1105"/>
    <n v="1105"/>
    <n v="543"/>
    <n v="562"/>
    <n v="308"/>
    <n v="797"/>
    <n v="756"/>
    <n v="41"/>
    <n v="0.436"/>
    <n v="0.70199999999999996"/>
    <n v="0.17899999999999999"/>
    <n v="0.54800000000000004"/>
    <n v="0.95899999999999996"/>
    <n v="0.59499999999999997"/>
    <n v="0.57099999999999995"/>
    <n v="0.38300000000000001"/>
    <n v="0.84299999999999997"/>
    <n v="74.817999999999998"/>
    <s v="Scale-up"/>
    <n v="1.825"/>
    <n v="0.66400000000000003"/>
    <n v="0.748"/>
    <n v="0.59199999999999997"/>
    <n v="0.53"/>
    <d v="1899-12-30T00:48:03"/>
    <s v="RHD"/>
  </r>
  <r>
    <x v="942"/>
    <x v="1"/>
    <n v="96"/>
    <x v="1931"/>
    <x v="965"/>
    <s v=" "/>
    <s v=" "/>
    <n v="1"/>
    <n v="1"/>
    <n v="1"/>
    <s v="N/A"/>
    <n v="1"/>
    <n v="-1"/>
    <s v="NaN"/>
    <s v="NaN"/>
    <s v="NaN"/>
    <s v="NaN"/>
    <n v="0"/>
    <s v="NaN"/>
    <s v="NaN"/>
    <s v="NaN"/>
    <s v="NaN"/>
    <s v="NaN"/>
    <s v="Scale-up"/>
    <s v="NaN"/>
    <s v="NaN"/>
    <s v="NaN"/>
    <s v="NaN"/>
    <s v="NaN"/>
    <d v="1899-12-30T00:48:03"/>
    <s v="RHD"/>
  </r>
  <r>
    <x v="943"/>
    <x v="0"/>
    <n v="799"/>
    <x v="1932"/>
    <x v="966"/>
    <n v="261"/>
    <n v="261"/>
    <n v="241"/>
    <n v="20"/>
    <n v="207"/>
    <n v="54"/>
    <n v="39"/>
    <n v="15"/>
    <n v="0.73399999999999999"/>
    <n v="2.5999999999999999E-2"/>
    <n v="0.55800000000000005"/>
    <n v="8.6999999999999994E-2"/>
    <n v="0.20200000000000001"/>
    <n v="0.13100000000000001"/>
    <n v="0.43099999999999999"/>
    <n v="0.96599999999999997"/>
    <n v="0.26600000000000001"/>
    <n v="172.41399999999999"/>
    <s v="Scale-up"/>
    <n v="11.494"/>
    <n v="0.76400000000000001"/>
    <n v="0.58399999999999996"/>
    <n v="0.16800000000000001"/>
    <n v="0.97199999999999998"/>
    <d v="1899-12-30T00:48:22"/>
    <s v="RHD"/>
  </r>
  <r>
    <x v="943"/>
    <x v="1"/>
    <n v="77"/>
    <x v="1933"/>
    <x v="966"/>
    <s v=" "/>
    <s v=" "/>
    <n v="4"/>
    <n v="9"/>
    <n v="6"/>
    <s v="N/A"/>
    <n v="8"/>
    <n v="-2"/>
    <n v="0.115"/>
    <n v="0.58599999999999997"/>
    <n v="7.0999999999999994E-2"/>
    <n v="0.114"/>
    <n v="0.63"/>
    <n v="7.4999999999999997E-2"/>
    <n v="0.18099999999999999"/>
    <n v="0.16400000000000001"/>
    <n v="0.89900000000000002"/>
    <n v="131.57900000000001"/>
    <s v="Scale-up"/>
    <n v="8.7720000000000002"/>
    <n v="0.89700000000000002"/>
    <n v="0.85899999999999999"/>
    <n v="0.69"/>
    <n v="0.74099999999999999"/>
    <d v="1899-12-30T00:48:26"/>
    <s v="RHD"/>
  </r>
  <r>
    <x v="944"/>
    <x v="0"/>
    <n v="879"/>
    <x v="1934"/>
    <x v="967"/>
    <n v="128"/>
    <n v="128"/>
    <n v="88"/>
    <n v="40"/>
    <n v="27"/>
    <n v="101"/>
    <n v="101"/>
    <n v="0"/>
    <n v="0.151"/>
    <n v="4.5999999999999999E-2"/>
    <n v="3.2000000000000001E-2"/>
    <n v="0.14099999999999999"/>
    <n v="0.16500000000000001"/>
    <n v="0.13400000000000001"/>
    <n v="0.85499999999999998"/>
    <n v="0.76600000000000001"/>
    <n v="0.83799999999999997"/>
    <n v="0"/>
    <s v="Start-up"/>
    <n v="7.0919999999999996"/>
    <n v="0.93"/>
    <n v="0.91200000000000003"/>
    <n v="0.97499999999999998"/>
    <n v="0.86099999999999999"/>
    <d v="1899-12-30T00:48:45"/>
    <s v="RHD"/>
  </r>
  <r>
    <x v="944"/>
    <x v="1"/>
    <n v="86"/>
    <x v="1935"/>
    <x v="967"/>
    <s v=" "/>
    <s v=" "/>
    <n v="1"/>
    <n v="3"/>
    <n v="2"/>
    <s v="N/A"/>
    <n v="5"/>
    <n v="-2"/>
    <s v="NaN"/>
    <n v="3.6999999999999998E-2"/>
    <n v="3.3000000000000002E-2"/>
    <n v="4.3999999999999997E-2"/>
    <n v="4.0000000000000001E-3"/>
    <n v="3.6999999999999998E-2"/>
    <s v="NaN"/>
    <s v="NaN"/>
    <s v="NaN"/>
    <s v="NaN"/>
    <s v="Start-up"/>
    <n v="22.727"/>
    <s v="NaN"/>
    <n v="0.99"/>
    <n v="1"/>
    <n v="0.98299999999999998"/>
    <d v="1899-12-30T00:48:45"/>
    <s v="RHD"/>
  </r>
  <r>
    <x v="945"/>
    <x v="0"/>
    <n v="1176"/>
    <x v="1936"/>
    <x v="968"/>
    <n v="422"/>
    <n v="422"/>
    <n v="243"/>
    <n v="179"/>
    <n v="57"/>
    <n v="365"/>
    <n v="216"/>
    <n v="149"/>
    <n v="0.308"/>
    <n v="0.34100000000000003"/>
    <n v="0.16600000000000001"/>
    <n v="0.63300000000000001"/>
    <n v="0.48299999999999998"/>
    <n v="0.51800000000000002"/>
    <n v="1.3109999999999999"/>
    <n v="0.47499999999999998"/>
    <n v="0.74399999999999999"/>
    <n v="235.387"/>
    <s v="Catch-up"/>
    <n v="1.58"/>
    <n v="0.77"/>
    <n v="0.91100000000000003"/>
    <n v="0.92500000000000004"/>
    <n v="0.98699999999999999"/>
    <d v="1899-12-30T00:49:04"/>
    <s v="RHD"/>
  </r>
  <r>
    <x v="945"/>
    <x v="1"/>
    <n v="99"/>
    <x v="1937"/>
    <x v="968"/>
    <s v=" "/>
    <s v=" "/>
    <n v="66"/>
    <n v="55"/>
    <n v="10"/>
    <s v="N/A"/>
    <n v="64"/>
    <n v="46"/>
    <n v="0.82899999999999996"/>
    <n v="0.67200000000000004"/>
    <n v="0.14499999999999999"/>
    <n v="0.72099999999999997"/>
    <s v="1.3559999999999999"/>
    <n v="1.3819999999999999"/>
    <n v="0.53200000000000003"/>
    <n v="0.55200000000000005"/>
    <n v="0.90300000000000002"/>
    <n v="206.65700000000001"/>
    <s v="Scale-up"/>
    <n v="1.387"/>
    <n v="0.89400000000000002"/>
    <n v="0.95599999999999996"/>
    <n v="0.92"/>
    <n v="0.95599999999999996"/>
    <d v="1899-12-30T00:49:09"/>
    <s v="RHD"/>
  </r>
  <r>
    <x v="946"/>
    <x v="0"/>
    <n v="1735"/>
    <x v="1938"/>
    <x v="969"/>
    <n v="419"/>
    <n v="419"/>
    <n v="344"/>
    <n v="75"/>
    <n v="33"/>
    <n v="386"/>
    <n v="324"/>
    <n v="62"/>
    <n v="0.28699999999999998"/>
    <n v="7.5999999999999998E-2"/>
    <n v="0.03"/>
    <n v="0.31"/>
    <n v="0.33300000000000002"/>
    <n v="0.33200000000000002"/>
    <n v="0.93100000000000005"/>
    <n v="0.79100000000000004"/>
    <n v="0.91700000000000004"/>
    <n v="200"/>
    <s v="Scale-up"/>
    <n v="3.226"/>
    <n v="0.95199999999999996"/>
    <n v="0.92700000000000005"/>
    <n v="0.73699999999999999"/>
    <n v="0.96499999999999997"/>
    <d v="1899-12-30T00:49:28"/>
    <s v="RHD"/>
  </r>
  <r>
    <x v="946"/>
    <x v="1"/>
    <n v="97"/>
    <x v="1939"/>
    <x v="969"/>
    <s v=" "/>
    <s v=" "/>
    <n v="5"/>
    <n v="1"/>
    <n v="1"/>
    <s v="N/A"/>
    <n v="2"/>
    <n v="1"/>
    <n v="3.2000000000000001E-2"/>
    <s v="NaN"/>
    <s v="NaN"/>
    <n v="1"/>
    <n v="0"/>
    <n v="2.1999999999999999E-2"/>
    <s v="NaN"/>
    <s v="NaN"/>
    <s v="NaN"/>
    <s v="NaN"/>
    <s v="Scale-up"/>
    <n v="1"/>
    <n v="0.90100000000000002"/>
    <s v="NaN"/>
    <s v="NaN"/>
    <n v="1"/>
    <d v="1899-12-30T00:49:28"/>
    <s v="RHD"/>
  </r>
  <r>
    <x v="156"/>
    <x v="0"/>
    <n v="2300"/>
    <x v="1940"/>
    <x v="970"/>
    <n v="1079"/>
    <n v="998"/>
    <n v="822"/>
    <n v="176"/>
    <n v="190"/>
    <n v="808"/>
    <n v="569"/>
    <n v="239"/>
    <n v="0.55600000000000005"/>
    <n v="0.124"/>
    <n v="0.13100000000000001"/>
    <n v="0.38300000000000001"/>
    <n v="0.54900000000000004"/>
    <n v="0.55000000000000004"/>
    <n v="0.69799999999999995"/>
    <n v="0.81799999999999995"/>
    <n v="0.80700000000000005"/>
    <n v="624.02099999999996"/>
    <s v="Scale-up"/>
    <n v="2.6110000000000002"/>
    <n v="0.98899999999999999"/>
    <n v="0.98599999999999999"/>
    <n v="0.99099999999999999"/>
    <n v="0.997"/>
    <d v="1899-12-30T00:49:48"/>
    <s v="RHD"/>
  </r>
  <r>
    <x v="156"/>
    <x v="1"/>
    <n v="99"/>
    <x v="1941"/>
    <x v="970"/>
    <s v=" "/>
    <s v=" "/>
    <n v="55"/>
    <n v="5"/>
    <n v="18"/>
    <s v="N/A"/>
    <n v="48"/>
    <n v="-5"/>
    <n v="0.47699999999999998"/>
    <n v="0.09"/>
    <n v="0.16400000000000001"/>
    <n v="0.47099999999999997"/>
    <s v="0.4029999999999999"/>
    <n v="0.36499999999999999"/>
    <n v="1.169"/>
    <n v="0.84099999999999997"/>
    <n v="0.71099999999999997"/>
    <n v="507.43099999999998"/>
    <s v="Catch-up"/>
    <n v="2.1230000000000002"/>
    <n v="0.97399999999999998"/>
    <n v="0.96799999999999997"/>
    <n v="0.95499999999999996"/>
    <n v="0.98299999999999998"/>
    <d v="1899-12-30T00:49:52"/>
    <s v="RHD"/>
  </r>
  <r>
    <x v="947"/>
    <x v="0"/>
    <n v="1038"/>
    <x v="1942"/>
    <x v="971"/>
    <n v="2069"/>
    <n v="2069"/>
    <n v="1581"/>
    <n v="488"/>
    <n v="207"/>
    <n v="1862"/>
    <n v="1615"/>
    <n v="247"/>
    <n v="2.0659999999999998"/>
    <n v="0.64500000000000002"/>
    <n v="0.26100000000000001"/>
    <n v="2.2530000000000001"/>
    <n v="2.4500000000000002"/>
    <n v="2.472"/>
    <n v="0.92"/>
    <n v="0.76200000000000001"/>
    <n v="0.90400000000000003"/>
    <n v="109.63200000000001"/>
    <s v="Scale-up"/>
    <n v="0.44400000000000001"/>
    <n v="0.99399999999999999"/>
    <n v="0.996"/>
    <n v="0.94399999999999995"/>
    <n v="0.99399999999999999"/>
    <d v="1899-12-30T00:50:14"/>
    <s v="RHD"/>
  </r>
  <r>
    <x v="947"/>
    <x v="1"/>
    <n v="99"/>
    <x v="1943"/>
    <x v="971"/>
    <s v=" "/>
    <s v=" "/>
    <n v="214"/>
    <n v="60"/>
    <n v="69"/>
    <s v="N/A"/>
    <n v="232"/>
    <n v="-28"/>
    <n v="1.974"/>
    <n v="0.58299999999999996"/>
    <n v="0.70799999999999996"/>
    <n v="2.3610000000000002"/>
    <n v="1.849"/>
    <n v="1.8220000000000001"/>
    <n v="1.2769999999999999"/>
    <n v="0.77200000000000002"/>
    <n v="0.72299999999999998"/>
    <n v="104.617"/>
    <s v="Catch-up"/>
    <n v="0.42399999999999999"/>
    <n v="0.99199999999999999"/>
    <n v="0.98799999999999999"/>
    <n v="0.747"/>
    <n v="0.995"/>
    <d v="1899-12-30T00:50:19"/>
    <s v="RHD"/>
  </r>
  <r>
    <x v="948"/>
    <x v="0"/>
    <n v="1755"/>
    <x v="1944"/>
    <x v="972"/>
    <n v="1665"/>
    <n v="1442"/>
    <n v="1304"/>
    <n v="138"/>
    <n v="235"/>
    <n v="1207"/>
    <n v="818"/>
    <n v="389"/>
    <n v="0.78300000000000003"/>
    <n v="0.11700000000000001"/>
    <n v="0.13900000000000001"/>
    <n v="0.53900000000000003"/>
    <n v="0.76100000000000001"/>
    <n v="0.752"/>
    <n v="0.70799999999999996"/>
    <n v="0.87"/>
    <n v="0.84599999999999997"/>
    <n v="721.70699999999999"/>
    <s v="Scale-up"/>
    <n v="1.855"/>
    <n v="0.90900000000000003"/>
    <n v="0.92100000000000004"/>
    <n v="0.92300000000000004"/>
    <n v="0.93700000000000006"/>
    <d v="1899-12-30T00:50:39"/>
    <s v="RHD"/>
  </r>
  <r>
    <x v="948"/>
    <x v="1"/>
    <n v="99"/>
    <x v="1945"/>
    <x v="972"/>
    <s v=" "/>
    <s v=" "/>
    <n v="249"/>
    <n v="4"/>
    <n v="54"/>
    <s v="N/A"/>
    <n v="106"/>
    <n v="92"/>
    <n v="2.0840000000000001"/>
    <n v="3.1E-2"/>
    <n v="0.56899999999999995"/>
    <n v="0.97299999999999998"/>
    <s v="1.5460000000000003"/>
    <n v="1.464"/>
    <n v="0.629"/>
    <n v="0.98499999999999999"/>
    <n v="0.73099999999999998"/>
    <n v="399.79399999999998"/>
    <s v="Scale-up"/>
    <n v="1.028"/>
    <n v="0.92200000000000004"/>
    <n v="0.6"/>
    <n v="0.63600000000000001"/>
    <n v="0.98899999999999999"/>
    <d v="1899-12-30T00:50:44"/>
    <s v="RHD"/>
  </r>
  <r>
    <x v="753"/>
    <x v="0"/>
    <n v="3527"/>
    <x v="1946"/>
    <x v="973"/>
    <n v="482"/>
    <n v="482"/>
    <n v="260"/>
    <n v="222"/>
    <n v="35"/>
    <n v="447"/>
    <n v="422"/>
    <n v="25"/>
    <n v="0.111"/>
    <n v="8.7999999999999995E-2"/>
    <n v="6.0000000000000001E-3"/>
    <n v="0.159"/>
    <n v="0.193"/>
    <n v="0.154"/>
    <n v="0.82399999999999995"/>
    <n v="0.55800000000000005"/>
    <n v="0.97"/>
    <n v="157.233"/>
    <s v="Scale-up"/>
    <n v="6.2889999999999997"/>
    <n v="0.93799999999999994"/>
    <n v="0.90600000000000003"/>
    <n v="0.81499999999999995"/>
    <n v="0.90600000000000003"/>
    <d v="1899-12-30T00:51:03"/>
    <s v="RHD"/>
  </r>
  <r>
    <x v="753"/>
    <x v="1"/>
    <n v="67"/>
    <x v="1947"/>
    <x v="973"/>
    <s v=" "/>
    <s v=" "/>
    <n v="1"/>
    <n v="1"/>
    <n v="19"/>
    <s v="N/A"/>
    <n v="6"/>
    <n v="-22"/>
    <s v="NaN"/>
    <s v="NaN"/>
    <s v="NaN"/>
    <n v="4.4999999999999998E-2"/>
    <n v="0"/>
    <n v="-0.127"/>
    <s v="NaN"/>
    <s v="NaN"/>
    <s v="NaN"/>
    <s v="NaN"/>
    <s v="Scale-up"/>
    <n v="22.222000000000001"/>
    <s v="NaN"/>
    <s v="NaN"/>
    <s v="NaN"/>
    <n v="0.42899999999999999"/>
    <d v="1899-12-30T00:51:03"/>
    <s v="RHD"/>
  </r>
  <r>
    <x v="949"/>
    <x v="0"/>
    <n v="1700"/>
    <x v="1948"/>
    <x v="974"/>
    <n v="135"/>
    <n v="120"/>
    <n v="97"/>
    <n v="23"/>
    <n v="5"/>
    <n v="115"/>
    <n v="59"/>
    <n v="56"/>
    <n v="9.4E-2"/>
    <n v="0.10199999999999999"/>
    <n v="1.6E-2"/>
    <n v="0.25700000000000001"/>
    <n v="0.18"/>
    <n v="0.127"/>
    <n v="1.4279999999999999"/>
    <n v="0.48"/>
    <n v="0.91800000000000004"/>
    <n v="217.899"/>
    <s v="Catch-up"/>
    <n v="3.891"/>
    <n v="0.35"/>
    <n v="0.95799999999999996"/>
    <n v="0.83399999999999996"/>
    <n v="0.98799999999999999"/>
    <d v="1899-12-30T00:51:22"/>
    <s v="RHD"/>
  </r>
  <r>
    <x v="949"/>
    <x v="1"/>
    <n v="97"/>
    <x v="1949"/>
    <x v="974"/>
    <s v=" "/>
    <s v=" "/>
    <n v="41"/>
    <n v="12"/>
    <n v="3"/>
    <s v="N/A"/>
    <n v="29"/>
    <n v="20"/>
    <n v="0.47599999999999998"/>
    <n v="0.15"/>
    <n v="0.13500000000000001"/>
    <n v="0.315"/>
    <n v="0.49099999999999999"/>
    <n v="0.58599999999999997"/>
    <n v="0.64200000000000002"/>
    <n v="0.76"/>
    <n v="0.78400000000000003"/>
    <n v="177.77799999999999"/>
    <s v="Scale-up"/>
    <n v="3.1749999999999998"/>
    <n v="0.93500000000000005"/>
    <n v="0.94699999999999995"/>
    <n v="0.94199999999999995"/>
    <n v="0.97799999999999998"/>
    <d v="1899-12-30T00:51:26"/>
    <s v="RHD"/>
  </r>
  <r>
    <x v="950"/>
    <x v="0"/>
    <n v="1988"/>
    <x v="1950"/>
    <x v="975"/>
    <n v="278"/>
    <n v="227"/>
    <n v="220"/>
    <n v="7"/>
    <n v="66"/>
    <n v="161"/>
    <n v="116"/>
    <n v="45"/>
    <n v="0.129"/>
    <n v="3.0000000000000001E-3"/>
    <n v="5.5E-2"/>
    <n v="8.4000000000000005E-2"/>
    <n v="7.6999999999999999E-2"/>
    <n v="8.7999999999999995E-2"/>
    <n v="1.091"/>
    <n v="0.97699999999999998"/>
    <n v="0.58299999999999996"/>
    <n v="535.71400000000006"/>
    <s v="Catch-up"/>
    <n v="11.904999999999999"/>
    <n v="0.95299999999999996"/>
    <n v="0.93899999999999995"/>
    <n v="0.92600000000000005"/>
    <n v="0.93"/>
    <d v="1899-12-30T00:51:46"/>
    <s v="RHD"/>
  </r>
  <r>
    <x v="950"/>
    <x v="1"/>
    <n v="84"/>
    <x v="1951"/>
    <x v="975"/>
    <s v=" "/>
    <s v=" "/>
    <n v="14"/>
    <n v="2"/>
    <n v="3"/>
    <s v="N/A"/>
    <n v="7"/>
    <n v="7"/>
    <n v="0.17899999999999999"/>
    <n v="5.2999999999999999E-2"/>
    <n v="3.1E-2"/>
    <n v="6.7000000000000004E-2"/>
    <s v="0.20099999999999998"/>
    <n v="0.16900000000000001"/>
    <n v="0.33300000000000002"/>
    <n v="0.77200000000000002"/>
    <n v="0.86599999999999999"/>
    <n v="671.64200000000005"/>
    <s v="Scale-up"/>
    <n v="14.925000000000001"/>
    <n v="0.92500000000000004"/>
    <n v="1"/>
    <n v="0.75"/>
    <n v="0.78500000000000003"/>
    <d v="1899-12-30T00:51:50"/>
    <s v="RHD"/>
  </r>
  <r>
    <x v="731"/>
    <x v="0"/>
    <n v="5729"/>
    <x v="1952"/>
    <x v="976"/>
    <n v="15138"/>
    <n v="15138"/>
    <n v="7709"/>
    <n v="7429"/>
    <n v="2851"/>
    <n v="12287"/>
    <n v="10821"/>
    <n v="1466"/>
    <n v="1.369"/>
    <n v="1.4690000000000001"/>
    <n v="0.51300000000000001"/>
    <n v="2.0049999999999999"/>
    <n v="2.3250000000000002"/>
    <n v="2.3279999999999998"/>
    <n v="0.86199999999999999"/>
    <n v="0.48199999999999998"/>
    <n v="0.81899999999999995"/>
    <n v="731.17200000000003"/>
    <s v="Scale-up"/>
    <n v="0.499"/>
    <n v="0.99299999999999999"/>
    <n v="0.99"/>
    <n v="0.96699999999999997"/>
    <n v="0.998"/>
    <d v="1899-12-30T00:52:18"/>
    <s v="RHD"/>
  </r>
  <r>
    <x v="731"/>
    <x v="1"/>
    <n v="99"/>
    <x v="1953"/>
    <x v="976"/>
    <s v=" "/>
    <s v=" "/>
    <n v="199"/>
    <n v="270"/>
    <n v="251"/>
    <s v="N/A"/>
    <n v="320"/>
    <n v="-101"/>
    <n v="2.5449999999999999"/>
    <n v="2.9590000000000001"/>
    <n v="5.2110000000000003"/>
    <n v="3.742"/>
    <s v="0.29299999999999926"/>
    <n v="2.464"/>
    <n v="12.771000000000001"/>
    <n v="0.46200000000000002"/>
    <n v="5.2999999999999999E-2"/>
    <n v="391.76900000000001"/>
    <s v="Catch-up"/>
    <n v="0.26700000000000002"/>
    <n v="0.95799999999999996"/>
    <n v="0.98"/>
    <n v="0.24099999999999999"/>
    <n v="0.95599999999999996"/>
    <d v="1899-12-30T00:52:23"/>
    <s v="RHD"/>
  </r>
  <r>
    <x v="951"/>
    <x v="0"/>
    <n v="4550"/>
    <x v="1954"/>
    <x v="977"/>
    <n v="49"/>
    <n v="49"/>
    <n v="22"/>
    <n v="27"/>
    <n v="10"/>
    <n v="39"/>
    <n v="39"/>
    <n v="0"/>
    <n v="7.0000000000000001E-3"/>
    <n v="7.0000000000000001E-3"/>
    <n v="2E-3"/>
    <n v="8.9999999999999993E-3"/>
    <n v="1.2E-2"/>
    <n v="0.01"/>
    <n v="0.75"/>
    <n v="0.5"/>
    <n v="0.85699999999999998"/>
    <n v="0"/>
    <s v="Start-up"/>
    <n v="111.111"/>
    <n v="0.94399999999999995"/>
    <n v="0.90400000000000003"/>
    <n v="0.90200000000000002"/>
    <n v="0.88800000000000001"/>
    <d v="1899-12-30T00:52:42"/>
    <s v="RHD"/>
  </r>
  <r>
    <x v="951"/>
    <x v="1"/>
    <n v="0"/>
    <x v="1955"/>
    <x v="977"/>
    <s v=" "/>
    <s v=" "/>
    <n v="1"/>
    <n v="1"/>
    <n v="1"/>
    <s v="N/A"/>
    <n v="1"/>
    <n v="-1"/>
    <s v="NaN"/>
    <s v="NaN"/>
    <s v="NaN"/>
    <s v="NaN"/>
    <n v="0"/>
    <s v="NaN"/>
    <s v="NaN"/>
    <s v="NaN"/>
    <s v="NaN"/>
    <s v="NaN"/>
    <s v="Start-up"/>
    <s v="NaN"/>
    <s v="NaN"/>
    <s v="NaN"/>
    <s v="NaN"/>
    <s v="NaN"/>
    <d v="1899-12-30T00:52:42"/>
    <s v="RHD"/>
  </r>
  <r>
    <x v="727"/>
    <x v="0"/>
    <n v="8223"/>
    <x v="1956"/>
    <x v="978"/>
    <n v="6835"/>
    <n v="6835"/>
    <n v="2518"/>
    <n v="4317"/>
    <n v="2546"/>
    <n v="4289"/>
    <n v="4007"/>
    <n v="282"/>
    <n v="0.91200000000000003"/>
    <n v="1.3"/>
    <n v="0.72499999999999998"/>
    <n v="1.548"/>
    <n v="1.4870000000000001"/>
    <n v="1.5389999999999999"/>
    <n v="1.0409999999999999"/>
    <n v="0.41199999999999998"/>
    <n v="0.67200000000000004"/>
    <n v="182.17099999999999"/>
    <s v="Catch-up"/>
    <n v="0.64600000000000002"/>
    <n v="0.94499999999999995"/>
    <n v="0.98"/>
    <n v="0.91700000000000004"/>
    <n v="0.96899999999999997"/>
    <d v="1899-12-30T00:53:08"/>
    <s v="RHD"/>
  </r>
  <r>
    <x v="727"/>
    <x v="1"/>
    <n v="0"/>
    <x v="1957"/>
    <x v="978"/>
    <s v=" "/>
    <s v=" "/>
    <n v="1"/>
    <n v="1"/>
    <n v="1"/>
    <s v="N/A"/>
    <n v="1"/>
    <n v="0"/>
    <s v="NaN"/>
    <s v="NaN"/>
    <s v="NaN"/>
    <s v="NaN"/>
    <n v="0"/>
    <s v="NaN"/>
    <s v="NaN"/>
    <s v="NaN"/>
    <s v="NaN"/>
    <s v="NaN"/>
    <s v="Catch-up"/>
    <s v="NaN"/>
    <s v="NaN"/>
    <s v="NaN"/>
    <s v="NaN"/>
    <s v="NaN"/>
    <d v="1899-12-30T00:53:08"/>
    <s v="RHD"/>
  </r>
  <r>
    <x v="952"/>
    <x v="0"/>
    <n v="3554"/>
    <x v="1958"/>
    <x v="979"/>
    <n v="635"/>
    <n v="635"/>
    <n v="104"/>
    <n v="531"/>
    <n v="154"/>
    <n v="481"/>
    <n v="445"/>
    <n v="36"/>
    <n v="4.4999999999999998E-2"/>
    <n v="0.18"/>
    <n v="5.8000000000000003E-2"/>
    <n v="0.13400000000000001"/>
    <n v="0.16700000000000001"/>
    <n v="0.13200000000000001"/>
    <n v="0.80200000000000005"/>
    <n v="0.2"/>
    <n v="0.74199999999999999"/>
    <n v="268.65699999999998"/>
    <s v="Scale-up"/>
    <n v="7.4630000000000001"/>
    <n v="0.83799999999999997"/>
    <n v="0.88400000000000001"/>
    <n v="0.91600000000000004"/>
    <n v="0.97599999999999998"/>
    <d v="1899-12-30T00:53:31"/>
    <s v="RHD"/>
  </r>
  <r>
    <x v="952"/>
    <x v="1"/>
    <n v="89"/>
    <x v="1959"/>
    <x v="979"/>
    <s v=" "/>
    <s v=" "/>
    <n v="10"/>
    <n v="5"/>
    <n v="1"/>
    <s v="N/A"/>
    <n v="8"/>
    <n v="7"/>
    <n v="0.122"/>
    <n v="5.8999999999999997E-2"/>
    <s v="NaN"/>
    <n v="8.1000000000000003E-2"/>
    <n v="0.18099999999999999"/>
    <n v="0.17499999999999999"/>
    <s v="NaN"/>
    <s v="NaN"/>
    <s v="NaN"/>
    <s v="NaN"/>
    <s v="Scale-up"/>
    <n v="12.346"/>
    <n v="0.74399999999999999"/>
    <n v="0.95"/>
    <s v="NaN"/>
    <n v="0.64400000000000002"/>
    <d v="1899-12-30T00:53:31"/>
    <s v="RHD"/>
  </r>
  <r>
    <x v="581"/>
    <x v="0"/>
    <n v="6186"/>
    <x v="1960"/>
    <x v="980"/>
    <n v="3954"/>
    <n v="3886"/>
    <n v="1685"/>
    <n v="2201"/>
    <n v="918"/>
    <n v="2968"/>
    <n v="2841"/>
    <n v="127"/>
    <n v="0.378"/>
    <n v="0.53300000000000003"/>
    <n v="0.214"/>
    <n v="0.63300000000000001"/>
    <n v="0.69699999999999995"/>
    <n v="0.67700000000000005"/>
    <n v="0.90800000000000003"/>
    <n v="0.41499999999999998"/>
    <n v="0.76500000000000001"/>
    <n v="200.63200000000001"/>
    <s v="Scale-up"/>
    <n v="1.58"/>
    <n v="0.97799999999999998"/>
    <n v="0.97399999999999998"/>
    <n v="0.97099999999999997"/>
    <n v="0.97899999999999998"/>
    <d v="1899-12-30T00:53:54"/>
    <s v="RHD"/>
  </r>
  <r>
    <x v="581"/>
    <x v="1"/>
    <n v="0"/>
    <x v="1961"/>
    <x v="980"/>
    <s v=" "/>
    <s v=" "/>
    <n v="1"/>
    <n v="2"/>
    <n v="2"/>
    <s v="N/A"/>
    <n v="1"/>
    <n v="-1"/>
    <s v="NaN"/>
    <n v="1"/>
    <s v="NaN"/>
    <s v="NaN"/>
    <n v="0"/>
    <n v="0"/>
    <s v="NaN"/>
    <s v="NaN"/>
    <s v="NaN"/>
    <s v="NaN"/>
    <s v="Scale-up"/>
    <s v="NaN"/>
    <s v="NaN"/>
    <n v="1"/>
    <s v="NaN"/>
    <s v="NaN"/>
    <d v="1899-12-30T00:53:54"/>
    <s v="RHD"/>
  </r>
  <r>
    <x v="732"/>
    <x v="0"/>
    <n v="4311"/>
    <x v="1962"/>
    <x v="981"/>
    <n v="21678"/>
    <n v="21649"/>
    <n v="5868"/>
    <n v="15781"/>
    <n v="4822"/>
    <n v="16827"/>
    <n v="16160"/>
    <n v="667"/>
    <n v="1.7030000000000001"/>
    <n v="4.6950000000000003"/>
    <n v="1.4490000000000001"/>
    <n v="4.7590000000000003"/>
    <n v="4.9489999999999998"/>
    <n v="4.6769999999999996"/>
    <n v="0.96199999999999997"/>
    <n v="0.26600000000000001"/>
    <n v="0.77400000000000002"/>
    <n v="140.155"/>
    <s v="Scale-up"/>
    <n v="0.21"/>
    <n v="0.96799999999999997"/>
    <n v="0.81100000000000005"/>
    <n v="0.97599999999999998"/>
    <n v="0.85899999999999999"/>
    <d v="1899-12-30T00:54:29"/>
    <s v="RHD"/>
  </r>
  <r>
    <x v="732"/>
    <x v="1"/>
    <n v="99"/>
    <x v="1963"/>
    <x v="981"/>
    <s v=" "/>
    <s v=" "/>
    <n v="133"/>
    <n v="128"/>
    <n v="68"/>
    <s v="N/A"/>
    <n v="257"/>
    <n v="-63"/>
    <n v="1.357"/>
    <n v="1.3640000000000001"/>
    <n v="0.70599999999999996"/>
    <n v="2.4510000000000001"/>
    <n v="2.0150000000000001"/>
    <n v="2.012"/>
    <n v="1.216"/>
    <n v="0.499"/>
    <n v="0.74099999999999999"/>
    <n v="272.13400000000001"/>
    <s v="Catch-up"/>
    <n v="0.40799999999999997"/>
    <n v="0.98799999999999999"/>
    <n v="0.97"/>
    <n v="0.97099999999999997"/>
    <n v="0.97899999999999998"/>
    <d v="1899-12-30T00:54:34"/>
    <s v="RHD"/>
  </r>
  <r>
    <x v="580"/>
    <x v="0"/>
    <n v="5917"/>
    <x v="1964"/>
    <x v="982"/>
    <n v="231"/>
    <n v="231"/>
    <n v="140"/>
    <n v="91"/>
    <n v="22"/>
    <n v="209"/>
    <n v="189"/>
    <n v="20"/>
    <n v="2.3E-2"/>
    <n v="1.9E-2"/>
    <n v="4.0000000000000001E-3"/>
    <n v="3.5999999999999997E-2"/>
    <n v="3.7999999999999999E-2"/>
    <n v="3.6999999999999998E-2"/>
    <n v="0.94699999999999995"/>
    <n v="0.54800000000000004"/>
    <n v="0.90500000000000003"/>
    <n v="555.55600000000004"/>
    <s v="Scale-up"/>
    <n v="27.777999999999999"/>
    <n v="0.89300000000000002"/>
    <n v="0.97099999999999997"/>
    <n v="0.93400000000000005"/>
    <n v="0.94299999999999995"/>
    <d v="1899-12-30T00:54:53"/>
    <s v="RHD"/>
  </r>
  <r>
    <x v="580"/>
    <x v="1"/>
    <n v="0"/>
    <x v="1965"/>
    <x v="982"/>
    <s v=" "/>
    <s v=" "/>
    <n v="1"/>
    <n v="1"/>
    <n v="1"/>
    <s v="N/A"/>
    <n v="1"/>
    <n v="-1"/>
    <s v="NaN"/>
    <s v="NaN"/>
    <s v="NaN"/>
    <s v="NaN"/>
    <n v="0"/>
    <s v="NaN"/>
    <s v="NaN"/>
    <s v="NaN"/>
    <s v="NaN"/>
    <s v="NaN"/>
    <s v="Scale-up"/>
    <s v="NaN"/>
    <s v="NaN"/>
    <s v="NaN"/>
    <s v="NaN"/>
    <s v="NaN"/>
    <d v="1899-12-30T00:54:53"/>
    <s v="RHD"/>
  </r>
  <r>
    <x v="953"/>
    <x v="0"/>
    <n v="3991"/>
    <x v="1966"/>
    <x v="983"/>
    <n v="510"/>
    <n v="510"/>
    <n v="325"/>
    <n v="185"/>
    <n v="17"/>
    <n v="493"/>
    <n v="400"/>
    <n v="93"/>
    <n v="8.3000000000000004E-2"/>
    <n v="5.8000000000000003E-2"/>
    <n v="6.0000000000000001E-3"/>
    <n v="0.105"/>
    <n v="0.13500000000000001"/>
    <n v="0.13300000000000001"/>
    <n v="0.77800000000000002"/>
    <n v="0.58899999999999997"/>
    <n v="0.95699999999999996"/>
    <n v="885.71400000000006"/>
    <s v="Scale-up"/>
    <n v="9.5239999999999991"/>
    <n v="0.94299999999999995"/>
    <n v="0.91900000000000004"/>
    <n v="0.88"/>
    <n v="0.94199999999999995"/>
    <d v="1899-12-30T00:55:12"/>
    <s v="RHD"/>
  </r>
  <r>
    <x v="953"/>
    <x v="1"/>
    <n v="21"/>
    <x v="1967"/>
    <x v="983"/>
    <s v=" "/>
    <s v=" "/>
    <n v="3"/>
    <n v="1"/>
    <n v="1"/>
    <s v="N/A"/>
    <n v="3"/>
    <n v="0"/>
    <n v="0.16700000000000001"/>
    <s v="NaN"/>
    <s v="NaN"/>
    <n v="0.13600000000000001"/>
    <n v="0"/>
    <n v="0.158"/>
    <s v="NaN"/>
    <s v="NaN"/>
    <s v="NaN"/>
    <s v="NaN"/>
    <s v="Scale-up"/>
    <n v="7.3529999999999998"/>
    <n v="0.75"/>
    <s v="NaN"/>
    <s v="NaN"/>
    <n v="0.75"/>
    <d v="1899-12-30T00:55:12"/>
    <s v="RHD"/>
  </r>
  <r>
    <x v="575"/>
    <x v="0"/>
    <n v="7958"/>
    <x v="1968"/>
    <x v="984"/>
    <n v="24947"/>
    <n v="24890"/>
    <n v="9471"/>
    <n v="15419"/>
    <n v="4967"/>
    <n v="19923"/>
    <n v="18775"/>
    <n v="1148"/>
    <n v="1.7110000000000001"/>
    <n v="3.4079999999999999"/>
    <n v="0.95599999999999996"/>
    <n v="3.714"/>
    <n v="4.1630000000000003"/>
    <n v="3.9020000000000001"/>
    <n v="0.89200000000000002"/>
    <n v="0.33400000000000002"/>
    <n v="0.81299999999999994"/>
    <n v="309.101"/>
    <s v="Scale-up"/>
    <n v="0.26900000000000002"/>
    <n v="0.97599999999999998"/>
    <n v="0.93899999999999995"/>
    <n v="0.93700000000000006"/>
    <n v="0.95399999999999996"/>
    <d v="1899-12-30T00:55:46"/>
    <s v="RHD"/>
  </r>
  <r>
    <x v="575"/>
    <x v="1"/>
    <n v="99"/>
    <x v="1969"/>
    <x v="984"/>
    <s v=" "/>
    <s v=" "/>
    <n v="10"/>
    <n v="3"/>
    <n v="4"/>
    <s v="N/A"/>
    <n v="8"/>
    <n v="2"/>
    <n v="8.4000000000000005E-2"/>
    <n v="7.6999999999999999E-2"/>
    <n v="0.17199999999999999"/>
    <n v="0.14699999999999999"/>
    <n v="-1.0999999999999999E-2"/>
    <n v="8.7999999999999995E-2"/>
    <n v="-13.364000000000001"/>
    <n v="0.52200000000000002"/>
    <n v="-6.8000000000000005E-2"/>
    <n v="7809.5240000000003"/>
    <s v="Scale-up"/>
    <n v="6.8029999999999999"/>
    <n v="0.81299999999999994"/>
    <n v="0.95899999999999996"/>
    <n v="0.995"/>
    <n v="0.81799999999999995"/>
    <d v="1899-12-30T00:55:50"/>
    <s v="RHD"/>
  </r>
  <r>
    <x v="594"/>
    <x v="0"/>
    <n v="7269"/>
    <x v="1970"/>
    <x v="985"/>
    <n v="1130"/>
    <n v="1130"/>
    <n v="763"/>
    <n v="367"/>
    <n v="96"/>
    <n v="1034"/>
    <n v="982"/>
    <n v="52"/>
    <n v="0.14899999999999999"/>
    <n v="7.2999999999999995E-2"/>
    <n v="2.1000000000000001E-2"/>
    <n v="0.20399999999999999"/>
    <n v="0.20100000000000001"/>
    <n v="0.192"/>
    <n v="1.0149999999999999"/>
    <n v="0.67100000000000004"/>
    <n v="0.90500000000000003"/>
    <n v="254.90199999999999"/>
    <s v="Catch-up"/>
    <n v="4.9020000000000001"/>
    <n v="0.73599999999999999"/>
    <n v="0.88100000000000001"/>
    <n v="0.72399999999999998"/>
    <n v="0.77100000000000002"/>
    <d v="1899-12-30T00:56:12"/>
    <s v="RHD"/>
  </r>
  <r>
    <x v="594"/>
    <x v="1"/>
    <n v="99"/>
    <x v="1971"/>
    <x v="985"/>
    <s v=" "/>
    <s v=" "/>
    <n v="5"/>
    <n v="5"/>
    <n v="1"/>
    <s v="N/A"/>
    <n v="4"/>
    <n v="4"/>
    <n v="0.14299999999999999"/>
    <n v="4.3999999999999997E-2"/>
    <s v="NaN"/>
    <n v="2.4E-2"/>
    <n v="0.187"/>
    <n v="7.2999999999999995E-2"/>
    <s v="NaN"/>
    <s v="NaN"/>
    <s v="NaN"/>
    <s v="NaN"/>
    <s v="Catch-up"/>
    <n v="41.667000000000002"/>
    <n v="0.94099999999999995"/>
    <n v="0.98499999999999999"/>
    <s v="NaN"/>
    <n v="0.74299999999999999"/>
    <d v="1899-12-30T00:56:12"/>
    <s v="RHD"/>
  </r>
  <r>
    <x v="721"/>
    <x v="0"/>
    <n v="5998"/>
    <x v="1972"/>
    <x v="986"/>
    <n v="132"/>
    <n v="132"/>
    <n v="81"/>
    <n v="51"/>
    <n v="36"/>
    <n v="96"/>
    <n v="93"/>
    <n v="3"/>
    <n v="1.2E-2"/>
    <n v="8.9999999999999993E-3"/>
    <n v="5.0000000000000001E-3"/>
    <n v="1.4E-2"/>
    <n v="1.6E-2"/>
    <n v="1.4999999999999999E-2"/>
    <n v="0.875"/>
    <n v="0.57099999999999995"/>
    <n v="0.76200000000000001"/>
    <n v="214.286"/>
    <s v="Scale-up"/>
    <n v="71.429000000000002"/>
    <n v="0.97499999999999998"/>
    <n v="0.88900000000000001"/>
    <n v="0.92"/>
    <n v="0.98299999999999998"/>
    <d v="1899-12-30T00:56:31"/>
    <s v="RHD"/>
  </r>
  <r>
    <x v="721"/>
    <x v="1"/>
    <n v="53"/>
    <x v="1973"/>
    <x v="986"/>
    <s v=" "/>
    <s v=" "/>
    <n v="2"/>
    <n v="1"/>
    <n v="2"/>
    <s v="N/A"/>
    <n v="2"/>
    <n v="-2"/>
    <n v="1.9E-2"/>
    <s v="NaN"/>
    <s v="NaN"/>
    <n v="1"/>
    <n v="0"/>
    <n v="-1E-3"/>
    <s v="NaN"/>
    <s v="NaN"/>
    <s v="NaN"/>
    <s v="NaN"/>
    <s v="Scale-up"/>
    <n v="1"/>
    <n v="1"/>
    <s v="NaN"/>
    <s v="NaN"/>
    <n v="1"/>
    <d v="1899-12-30T00:56:31"/>
    <s v="RHD"/>
  </r>
  <r>
    <x v="719"/>
    <x v="0"/>
    <n v="5639"/>
    <x v="1974"/>
    <x v="987"/>
    <n v="240"/>
    <n v="240"/>
    <n v="82"/>
    <n v="158"/>
    <n v="29"/>
    <n v="211"/>
    <n v="193"/>
    <n v="18"/>
    <n v="1.0999999999999999E-2"/>
    <n v="0.03"/>
    <n v="6.0000000000000001E-3"/>
    <n v="0.03"/>
    <n v="3.5000000000000003E-2"/>
    <n v="3.3000000000000002E-2"/>
    <n v="0.85699999999999998"/>
    <n v="0.26800000000000002"/>
    <n v="0.85399999999999998"/>
    <n v="600"/>
    <s v="Scale-up"/>
    <n v="33.332999999999998"/>
    <n v="0.80200000000000005"/>
    <n v="0.91"/>
    <n v="0.96899999999999997"/>
    <n v="0.83"/>
    <d v="1899-12-30T00:56:49"/>
    <s v="RHD"/>
  </r>
  <r>
    <x v="719"/>
    <x v="1"/>
    <n v="20"/>
    <x v="1975"/>
    <x v="987"/>
    <s v=" "/>
    <s v=" "/>
    <n v="2"/>
    <n v="1"/>
    <n v="1"/>
    <s v="N/A"/>
    <n v="3"/>
    <n v="-2"/>
    <n v="4.8000000000000001E-2"/>
    <s v="NaN"/>
    <s v="NaN"/>
    <n v="7.0999999999999994E-2"/>
    <n v="0"/>
    <n v="4.8000000000000001E-2"/>
    <s v="NaN"/>
    <s v="NaN"/>
    <s v="NaN"/>
    <s v="NaN"/>
    <s v="Scale-up"/>
    <n v="14.085000000000001"/>
    <n v="1"/>
    <s v="NaN"/>
    <s v="NaN"/>
    <n v="0.75"/>
    <d v="1899-12-30T00:56:49"/>
    <s v="RHD"/>
  </r>
  <r>
    <x v="704"/>
    <x v="0"/>
    <n v="6292"/>
    <x v="1976"/>
    <x v="988"/>
    <n v="423"/>
    <n v="423"/>
    <n v="227"/>
    <n v="196"/>
    <n v="34"/>
    <n v="389"/>
    <n v="370"/>
    <n v="19"/>
    <n v="3.2000000000000001E-2"/>
    <n v="3.4000000000000002E-2"/>
    <n v="4.0000000000000001E-3"/>
    <n v="5.3999999999999999E-2"/>
    <n v="6.2E-2"/>
    <n v="5.8999999999999997E-2"/>
    <n v="0.871"/>
    <n v="0.48499999999999999"/>
    <n v="0.93899999999999995"/>
    <n v="351.85199999999998"/>
    <s v="Scale-up"/>
    <n v="18.518999999999998"/>
    <n v="0.63100000000000001"/>
    <n v="0.76200000000000001"/>
    <n v="0.88900000000000001"/>
    <n v="0.67800000000000005"/>
    <d v="1899-12-30T00:57:07"/>
    <s v="RHD"/>
  </r>
  <r>
    <x v="704"/>
    <x v="1"/>
    <n v="0"/>
    <x v="1977"/>
    <x v="988"/>
    <s v=" "/>
    <s v=" "/>
    <n v="1"/>
    <n v="1"/>
    <n v="1"/>
    <s v="N/A"/>
    <n v="1"/>
    <n v="0"/>
    <s v="NaN"/>
    <s v="NaN"/>
    <s v="NaN"/>
    <s v="NaN"/>
    <n v="0"/>
    <s v="NaN"/>
    <s v="NaN"/>
    <s v="NaN"/>
    <s v="NaN"/>
    <s v="NaN"/>
    <s v="Scale-up"/>
    <s v="NaN"/>
    <s v="NaN"/>
    <s v="NaN"/>
    <s v="NaN"/>
    <s v="NaN"/>
    <d v="1899-12-30T00:57:07"/>
    <s v="RHD"/>
  </r>
  <r>
    <x v="717"/>
    <x v="0"/>
    <n v="3957"/>
    <x v="1978"/>
    <x v="989"/>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1899-12-30T00:57:24"/>
    <s v="RHD"/>
  </r>
  <r>
    <x v="717"/>
    <x v="1"/>
    <n v="64"/>
    <x v="1979"/>
    <x v="989"/>
    <s v=" "/>
    <s v=" "/>
    <n v="1"/>
    <n v="1"/>
    <n v="3"/>
    <s v="N/A"/>
    <n v="1"/>
    <n v="-2"/>
    <s v="NaN"/>
    <s v="NaN"/>
    <n v="2.3E-2"/>
    <s v="NaN"/>
    <n v="0"/>
    <n v="-2.3E-2"/>
    <s v="NaN"/>
    <s v="NaN"/>
    <s v="NaN"/>
    <s v="NaN"/>
    <s v="Scale-up"/>
    <s v="NaN"/>
    <s v="NaN"/>
    <s v="NaN"/>
    <n v="0.75"/>
    <s v="NaN"/>
    <d v="1899-12-30T00:57:24"/>
    <s v="RHD"/>
  </r>
  <r>
    <x v="699"/>
    <x v="0"/>
    <n v="5768"/>
    <x v="1980"/>
    <x v="990"/>
    <n v="5339"/>
    <n v="5339"/>
    <n v="1786"/>
    <n v="3553"/>
    <n v="1372"/>
    <n v="3967"/>
    <n v="3965"/>
    <n v="2"/>
    <n v="0.85799999999999998"/>
    <n v="1.67"/>
    <n v="0.26200000000000001"/>
    <n v="1.849"/>
    <n v="2.266"/>
    <n v="1.1319999999999999"/>
    <n v="0.81599999999999995"/>
    <n v="0.33900000000000002"/>
    <n v="0.89600000000000002"/>
    <n v="1.0820000000000001"/>
    <s v="Start-up"/>
    <n v="0.54100000000000004"/>
    <n v="0.91600000000000004"/>
    <n v="0.95499999999999996"/>
    <n v="0.90100000000000002"/>
    <n v="0.94799999999999995"/>
    <d v="1899-12-30T00:57:47"/>
    <s v="RHD"/>
  </r>
  <r>
    <x v="699"/>
    <x v="1"/>
    <n v="87"/>
    <x v="1981"/>
    <x v="990"/>
    <s v=" "/>
    <s v=" "/>
    <n v="1"/>
    <n v="1"/>
    <n v="1"/>
    <s v="N/A"/>
    <n v="1"/>
    <n v="-1"/>
    <s v="NaN"/>
    <s v="NaN"/>
    <s v="NaN"/>
    <s v="NaN"/>
    <n v="0"/>
    <n v="-1.0999999999999999E-2"/>
    <s v="NaN"/>
    <s v="NaN"/>
    <s v="NaN"/>
    <s v="NaN"/>
    <s v="Start-up"/>
    <s v="NaN"/>
    <s v="NaN"/>
    <s v="NaN"/>
    <s v="NaN"/>
    <s v="NaN"/>
    <d v="1899-12-30T00:57:47"/>
    <s v="RHD"/>
  </r>
  <r>
    <x v="697"/>
    <x v="0"/>
    <n v="7267"/>
    <x v="1982"/>
    <x v="991"/>
    <n v="8951"/>
    <n v="8893"/>
    <n v="4234"/>
    <n v="4659"/>
    <n v="1997"/>
    <n v="6896"/>
    <n v="5338"/>
    <n v="1558"/>
    <n v="0.66900000000000004"/>
    <n v="0.77700000000000002"/>
    <n v="0.28799999999999998"/>
    <n v="0.86899999999999999"/>
    <n v="1.1579999999999999"/>
    <n v="1.1479999999999999"/>
    <n v="0.75"/>
    <n v="0.46300000000000002"/>
    <n v="0.80100000000000005"/>
    <n v="1792.865"/>
    <s v="Scale-up"/>
    <n v="1.151"/>
    <n v="0.97599999999999998"/>
    <n v="0.95499999999999996"/>
    <n v="0.94899999999999995"/>
    <n v="0.96099999999999997"/>
    <d v="1899-12-30T00:58:12"/>
    <s v="RHD"/>
  </r>
  <r>
    <x v="697"/>
    <x v="1"/>
    <n v="82"/>
    <x v="1983"/>
    <x v="991"/>
    <s v=" "/>
    <s v=" "/>
    <n v="2"/>
    <n v="6"/>
    <n v="1"/>
    <s v="N/A"/>
    <n v="2"/>
    <n v="4"/>
    <n v="0.5"/>
    <n v="5.2999999999999999E-2"/>
    <s v="NaN"/>
    <n v="1.7999999999999999E-2"/>
    <n v="0.55300000000000005"/>
    <n v="6.5000000000000002E-2"/>
    <s v="NaN"/>
    <s v="NaN"/>
    <s v="NaN"/>
    <s v="NaN"/>
    <s v="Scale-up"/>
    <n v="55.555999999999997"/>
    <n v="1"/>
    <n v="0.76700000000000002"/>
    <s v="NaN"/>
    <n v="1"/>
    <d v="1899-12-30T00:58:12"/>
    <s v="RHD"/>
  </r>
  <r>
    <x v="682"/>
    <x v="0"/>
    <n v="6897"/>
    <x v="1984"/>
    <x v="992"/>
    <n v="3692"/>
    <n v="3692"/>
    <n v="1943"/>
    <n v="1749"/>
    <n v="664"/>
    <n v="3028"/>
    <n v="2741"/>
    <n v="287"/>
    <n v="0.309"/>
    <n v="0.314"/>
    <n v="0.128"/>
    <n v="0.46"/>
    <n v="0.495"/>
    <n v="0.49399999999999999"/>
    <n v="0.92900000000000005"/>
    <n v="0.496"/>
    <n v="0.79500000000000004"/>
    <n v="623.91300000000001"/>
    <s v="Scale-up"/>
    <n v="2.1739999999999999"/>
    <n v="0.96199999999999997"/>
    <n v="0.95199999999999996"/>
    <n v="0.91800000000000004"/>
    <n v="0.96199999999999997"/>
    <d v="1899-12-30T00:58:33"/>
    <s v="RHD"/>
  </r>
  <r>
    <x v="682"/>
    <x v="1"/>
    <n v="94"/>
    <x v="1985"/>
    <x v="992"/>
    <s v=" "/>
    <s v=" "/>
    <n v="16"/>
    <n v="17"/>
    <n v="6"/>
    <s v="N/A"/>
    <n v="28"/>
    <n v="0"/>
    <n v="0.16700000000000001"/>
    <n v="0.20399999999999999"/>
    <n v="5.8999999999999997E-2"/>
    <n v="0.373"/>
    <n v="0.312"/>
    <n v="0.29799999999999999"/>
    <n v="1.196"/>
    <n v="0.45"/>
    <n v="0.84099999999999997"/>
    <n v="769.43700000000001"/>
    <s v="Catch-up"/>
    <n v="2.681"/>
    <n v="0.96199999999999997"/>
    <n v="0.95199999999999996"/>
    <n v="0.753"/>
    <n v="0.88500000000000001"/>
    <d v="1899-12-30T00:58:38"/>
    <s v="RHD"/>
  </r>
  <r>
    <x v="690"/>
    <x v="0"/>
    <n v="6340"/>
    <x v="1986"/>
    <x v="993"/>
    <n v="212"/>
    <n v="212"/>
    <n v="126"/>
    <n v="86"/>
    <n v="18"/>
    <n v="194"/>
    <n v="176"/>
    <n v="18"/>
    <n v="1.7000000000000001E-2"/>
    <n v="1.7999999999999999E-2"/>
    <n v="4.0000000000000001E-3"/>
    <n v="2.5000000000000001E-2"/>
    <n v="3.1E-2"/>
    <n v="2.9000000000000001E-2"/>
    <n v="0.80600000000000005"/>
    <n v="0.48599999999999999"/>
    <n v="0.88600000000000001"/>
    <n v="720"/>
    <s v="Scale-up"/>
    <n v="40"/>
    <n v="0.54200000000000004"/>
    <n v="0.68600000000000005"/>
    <n v="0.877"/>
    <n v="0.55800000000000005"/>
    <d v="1899-12-30T00:58:57"/>
    <s v="RHD"/>
  </r>
  <r>
    <x v="690"/>
    <x v="1"/>
    <n v="63"/>
    <x v="1987"/>
    <x v="993"/>
    <s v=" "/>
    <s v=" "/>
    <n v="2"/>
    <n v="1"/>
    <n v="1"/>
    <s v="N/A"/>
    <n v="4"/>
    <n v="-2"/>
    <n v="0.03"/>
    <s v="NaN"/>
    <s v="NaN"/>
    <n v="5.1999999999999998E-2"/>
    <n v="0"/>
    <n v="3.5999999999999997E-2"/>
    <s v="NaN"/>
    <s v="NaN"/>
    <s v="NaN"/>
    <s v="NaN"/>
    <s v="Scale-up"/>
    <n v="19.231000000000002"/>
    <n v="1"/>
    <s v="NaN"/>
    <s v="NaN"/>
    <n v="0.96599999999999997"/>
    <d v="1899-12-30T00:58:57"/>
    <s v="RHD"/>
  </r>
  <r>
    <x v="671"/>
    <x v="0"/>
    <n v="7338"/>
    <x v="1988"/>
    <x v="994"/>
    <n v="3654"/>
    <n v="3654"/>
    <n v="2003"/>
    <n v="1651"/>
    <n v="934"/>
    <n v="2720"/>
    <n v="2680"/>
    <n v="40"/>
    <n v="0.28499999999999998"/>
    <n v="0.30099999999999999"/>
    <n v="0.155"/>
    <n v="0.40200000000000002"/>
    <n v="0.43099999999999999"/>
    <n v="0.39700000000000002"/>
    <n v="0.93300000000000005"/>
    <n v="0.48599999999999999"/>
    <n v="0.73499999999999999"/>
    <n v="99.501999999999995"/>
    <s v="Scale-up"/>
    <n v="2.488"/>
    <n v="0.871"/>
    <n v="0.78700000000000003"/>
    <n v="0.80500000000000005"/>
    <n v="0.85199999999999998"/>
    <d v="1899-12-30T00:59:18"/>
    <s v="RHD"/>
  </r>
  <r>
    <x v="671"/>
    <x v="1"/>
    <n v="94"/>
    <x v="1989"/>
    <x v="994"/>
    <s v=" "/>
    <s v=" "/>
    <n v="1"/>
    <n v="2"/>
    <n v="2"/>
    <s v="N/A"/>
    <n v="6"/>
    <n v="-5"/>
    <s v="NaN"/>
    <n v="1.7000000000000001E-2"/>
    <n v="1"/>
    <n v="3.6999999999999998E-2"/>
    <n v="-0.98299999999999998"/>
    <n v="1.9E-2"/>
    <s v="NaN"/>
    <s v="NaN"/>
    <s v="NaN"/>
    <s v="NaN"/>
    <s v="Scale-up"/>
    <n v="27.027000000000001"/>
    <s v="NaN"/>
    <n v="1"/>
    <n v="1"/>
    <n v="0.85099999999999998"/>
    <d v="1899-12-30T00:59:18"/>
    <s v="RHD"/>
  </r>
  <r>
    <x v="683"/>
    <x v="0"/>
    <n v="4061"/>
    <x v="1990"/>
    <x v="995"/>
    <n v="785"/>
    <n v="785"/>
    <n v="461"/>
    <n v="324"/>
    <n v="105"/>
    <n v="680"/>
    <n v="609"/>
    <n v="71"/>
    <n v="0.16900000000000001"/>
    <n v="0.24"/>
    <n v="4.9000000000000002E-2"/>
    <n v="0.25800000000000001"/>
    <n v="0.36"/>
    <n v="0.307"/>
    <n v="0.71699999999999997"/>
    <n v="0.41299999999999998"/>
    <n v="0.88"/>
    <n v="275.19400000000002"/>
    <s v="Scale-up"/>
    <n v="3.8759999999999999"/>
    <n v="0.54300000000000004"/>
    <n v="0.70099999999999996"/>
    <n v="0.63200000000000001"/>
    <n v="0.58399999999999996"/>
    <d v="1899-12-30T00:59:38"/>
    <s v="RHD"/>
  </r>
  <r>
    <x v="683"/>
    <x v="1"/>
    <n v="64"/>
    <x v="1991"/>
    <x v="995"/>
    <s v=" "/>
    <s v=" "/>
    <n v="1"/>
    <n v="1"/>
    <n v="1"/>
    <s v="N/A"/>
    <n v="1"/>
    <n v="0"/>
    <s v="NaN"/>
    <s v="NaN"/>
    <s v="NaN"/>
    <s v="NaN"/>
    <n v="0"/>
    <n v="1.6E-2"/>
    <s v="NaN"/>
    <s v="NaN"/>
    <s v="NaN"/>
    <s v="NaN"/>
    <s v="Scale-up"/>
    <s v="NaN"/>
    <s v="NaN"/>
    <s v="NaN"/>
    <s v="NaN"/>
    <s v="NaN"/>
    <d v="1899-12-30T00:59:38"/>
    <s v="RHD"/>
  </r>
  <r>
    <x v="954"/>
    <x v="0"/>
    <n v="3201"/>
    <x v="1992"/>
    <x v="996"/>
    <n v="2293"/>
    <n v="2272"/>
    <n v="625"/>
    <n v="1647"/>
    <n v="451"/>
    <n v="1821"/>
    <n v="1676"/>
    <n v="145"/>
    <n v="0.17"/>
    <n v="0.42699999999999999"/>
    <n v="0.14699999999999999"/>
    <n v="0.442"/>
    <n v="0.45"/>
    <n v="0.41599999999999998"/>
    <n v="0.98199999999999998"/>
    <n v="0.28499999999999998"/>
    <n v="0.754"/>
    <n v="328.05399999999997"/>
    <s v="Scale-up"/>
    <n v="2.262"/>
    <n v="0.95399999999999996"/>
    <n v="0.77800000000000002"/>
    <n v="0.81499999999999995"/>
    <n v="0.88200000000000001"/>
    <d v="1899-12-30T01:00:00"/>
    <s v="RHD"/>
  </r>
  <r>
    <x v="954"/>
    <x v="1"/>
    <n v="97"/>
    <x v="1993"/>
    <x v="996"/>
    <s v=" "/>
    <s v=" "/>
    <n v="32"/>
    <n v="57"/>
    <n v="5"/>
    <s v="N/A"/>
    <n v="77"/>
    <n v="6"/>
    <n v="0.36199999999999999"/>
    <n v="0.51300000000000001"/>
    <n v="6.5000000000000002E-2"/>
    <n v="0.82099999999999995"/>
    <n v="0.81"/>
    <n v="0.80200000000000005"/>
    <n v="1.014"/>
    <n v="0.41399999999999998"/>
    <n v="0.92600000000000005"/>
    <n v="176.614"/>
    <s v="Catch-up"/>
    <n v="1.218"/>
    <n v="0.91300000000000003"/>
    <n v="0.97099999999999997"/>
    <n v="0.97"/>
    <n v="0.96099999999999997"/>
    <d v="1899-12-30T00:00:06"/>
    <s v="RHD"/>
  </r>
  <r>
    <x v="675"/>
    <x v="0"/>
    <n v="7262"/>
    <x v="1994"/>
    <x v="997"/>
    <n v="2694"/>
    <n v="2694"/>
    <n v="1437"/>
    <n v="1257"/>
    <n v="498"/>
    <n v="2196"/>
    <n v="2134"/>
    <n v="62"/>
    <n v="0.19400000000000001"/>
    <n v="0.185"/>
    <n v="7.8E-2"/>
    <n v="0.3"/>
    <n v="0.30099999999999999"/>
    <n v="0.30099999999999999"/>
    <n v="0.997"/>
    <n v="0.51200000000000001"/>
    <n v="0.79400000000000004"/>
    <n v="206.667"/>
    <s v="Scale-up"/>
    <n v="3.3330000000000002"/>
    <n v="0.97099999999999997"/>
    <n v="0.95899999999999996"/>
    <n v="0.98699999999999999"/>
    <n v="0.96499999999999997"/>
    <d v="1899-12-30T00:00:33"/>
    <s v="RHD"/>
  </r>
  <r>
    <x v="675"/>
    <x v="1"/>
    <n v="98"/>
    <x v="1995"/>
    <x v="997"/>
    <s v=" "/>
    <s v=" "/>
    <n v="20"/>
    <n v="16"/>
    <n v="5"/>
    <s v="N/A"/>
    <n v="25"/>
    <n v="7"/>
    <n v="0.17100000000000001"/>
    <n v="0.13300000000000001"/>
    <n v="4.3999999999999997E-2"/>
    <n v="0.27600000000000002"/>
    <s v="0.26000000000000006"/>
    <n v="0.26400000000000001"/>
    <n v="1.0620000000000001"/>
    <n v="0.56200000000000006"/>
    <n v="0.85499999999999998"/>
    <n v="224.63800000000001"/>
    <s v="Catch-up"/>
    <n v="3.6230000000000002"/>
    <n v="0.94699999999999995"/>
    <n v="0.95499999999999996"/>
    <n v="0.94799999999999995"/>
    <n v="0.95399999999999996"/>
    <d v="1899-12-30T00:00:38"/>
    <s v="RHD"/>
  </r>
  <r>
    <x v="955"/>
    <x v="0"/>
    <n v="1392"/>
    <x v="1996"/>
    <x v="998"/>
    <n v="158"/>
    <n v="140"/>
    <n v="114"/>
    <n v="26"/>
    <n v="24"/>
    <n v="116"/>
    <n v="89"/>
    <n v="27"/>
    <n v="7.5999999999999998E-2"/>
    <n v="2.3E-2"/>
    <n v="2.1999999999999999E-2"/>
    <n v="6.5000000000000002E-2"/>
    <n v="7.6999999999999999E-2"/>
    <n v="7.2999999999999995E-2"/>
    <n v="0.84399999999999997"/>
    <n v="0.76800000000000002"/>
    <n v="0.77800000000000002"/>
    <n v="415.38499999999999"/>
    <s v="Scale-up"/>
    <n v="15.385"/>
    <n v="0.98399999999999999"/>
    <n v="0.91200000000000003"/>
    <n v="0.95099999999999996"/>
    <n v="0.98299999999999998"/>
    <d v="1899-12-30T00:00:57"/>
    <s v="RHD"/>
  </r>
  <r>
    <x v="955"/>
    <x v="1"/>
    <n v="90"/>
    <x v="1997"/>
    <x v="998"/>
    <s v=" "/>
    <s v=" "/>
    <n v="3"/>
    <n v="8"/>
    <n v="1"/>
    <s v="N/A"/>
    <n v="11"/>
    <n v="0"/>
    <n v="2.1999999999999999E-2"/>
    <n v="0.11700000000000001"/>
    <s v="NaN"/>
    <n v="9.9000000000000005E-2"/>
    <n v="0.13900000000000001"/>
    <n v="0.111"/>
    <s v="NaN"/>
    <s v="NaN"/>
    <s v="NaN"/>
    <s v="NaN"/>
    <s v="Scale-up"/>
    <n v="10.101000000000001"/>
    <n v="0.92300000000000004"/>
    <n v="0.90800000000000003"/>
    <s v="NaN"/>
    <n v="0.88500000000000001"/>
    <d v="1899-12-30T00:00:57"/>
    <s v="RHD"/>
  </r>
  <r>
    <x v="956"/>
    <x v="0"/>
    <n v="3878"/>
    <x v="1998"/>
    <x v="999"/>
    <n v="1110"/>
    <n v="1095"/>
    <n v="259"/>
    <n v="836"/>
    <n v="241"/>
    <n v="854"/>
    <n v="801"/>
    <n v="53"/>
    <n v="6.9000000000000006E-2"/>
    <n v="0.24299999999999999"/>
    <n v="7.0000000000000007E-2"/>
    <n v="0.20300000000000001"/>
    <n v="0.24199999999999999"/>
    <n v="0.20699999999999999"/>
    <n v="0.83899999999999997"/>
    <n v="0.221"/>
    <n v="0.77600000000000002"/>
    <n v="261.084"/>
    <s v="Scale-up"/>
    <n v="4.9260000000000002"/>
    <n v="0.82"/>
    <n v="0.89400000000000002"/>
    <n v="0.95399999999999996"/>
    <n v="0.95699999999999996"/>
    <d v="1899-12-30T00:01:17"/>
    <s v="RHD"/>
  </r>
  <r>
    <x v="956"/>
    <x v="1"/>
    <n v="97"/>
    <x v="1999"/>
    <x v="999"/>
    <s v=" "/>
    <s v=" "/>
    <n v="17"/>
    <n v="8"/>
    <n v="9"/>
    <s v="N/A"/>
    <n v="21"/>
    <n v="-6"/>
    <n v="0.31900000000000001"/>
    <n v="6.6000000000000003E-2"/>
    <n v="0.20599999999999999"/>
    <n v="0.20399999999999999"/>
    <s v="0.17900000000000002"/>
    <n v="0.20599999999999999"/>
    <n v="1.1399999999999999"/>
    <n v="0.82899999999999996"/>
    <n v="0.46500000000000002"/>
    <n v="259.80399999999997"/>
    <s v="Catch-up"/>
    <n v="4.9020000000000001"/>
    <n v="0.92400000000000004"/>
    <n v="0.93700000000000006"/>
    <n v="0.61499999999999999"/>
    <n v="0.93100000000000005"/>
    <d v="1899-12-30T00:01:22"/>
    <s v="RHD"/>
  </r>
  <r>
    <x v="957"/>
    <x v="0"/>
    <n v="1482"/>
    <x v="2000"/>
    <x v="1000"/>
    <n v="812"/>
    <n v="730"/>
    <n v="542"/>
    <n v="188"/>
    <n v="91"/>
    <n v="639"/>
    <n v="431"/>
    <n v="208"/>
    <n v="0.88600000000000001"/>
    <n v="0.13700000000000001"/>
    <n v="0.108"/>
    <n v="0.63300000000000001"/>
    <n v="0.91500000000000004"/>
    <n v="0.66900000000000004"/>
    <n v="0.69199999999999995"/>
    <n v="0.86599999999999999"/>
    <n v="0.89400000000000002"/>
    <n v="328.59399999999999"/>
    <s v="Scale-up"/>
    <n v="1.58"/>
    <n v="0.747"/>
    <n v="0.78900000000000003"/>
    <n v="0.745"/>
    <n v="0.82599999999999996"/>
    <d v="1899-12-30T00:01:42"/>
    <s v="RHD"/>
  </r>
  <r>
    <x v="957"/>
    <x v="1"/>
    <n v="100"/>
    <x v="2001"/>
    <x v="1000"/>
    <s v=" "/>
    <s v=" "/>
    <n v="108"/>
    <n v="36"/>
    <n v="23"/>
    <s v="N/A"/>
    <n v="94"/>
    <n v="28"/>
    <n v="1.3979999999999999"/>
    <n v="0.35299999999999998"/>
    <n v="0.214"/>
    <n v="0.88400000000000001"/>
    <n v="1.5369999999999999"/>
    <n v="1.502"/>
    <n v="0.57499999999999996"/>
    <n v="0.79800000000000004"/>
    <n v="0.878"/>
    <n v="235.29400000000001"/>
    <s v="Scale-up"/>
    <n v="1.131"/>
    <n v="0.90200000000000002"/>
    <n v="0.96299999999999997"/>
    <n v="0.95"/>
    <n v="0.98199999999999998"/>
    <d v="1899-12-30T00:01:46"/>
    <s v="RHD"/>
  </r>
  <r>
    <x v="958"/>
    <x v="0"/>
    <n v="1296"/>
    <x v="2002"/>
    <x v="1001"/>
    <n v="157"/>
    <n v="136"/>
    <n v="135"/>
    <n v="1"/>
    <n v="10"/>
    <n v="126"/>
    <n v="12"/>
    <n v="114"/>
    <n v="0.122"/>
    <n v="0"/>
    <n v="0.55400000000000005"/>
    <n v="0.39900000000000002"/>
    <n v="-0.432"/>
    <n v="0.115"/>
    <n v="-0.92400000000000004"/>
    <n v="1"/>
    <n v="-3.5409999999999999"/>
    <n v="285.714"/>
    <s v="Scale-up"/>
    <n v="2.5059999999999998"/>
    <n v="0.73899999999999999"/>
    <n v="0"/>
    <n v="0.745"/>
    <n v="0.54300000000000004"/>
    <d v="1899-12-30T00:02:05"/>
    <s v="RHD"/>
  </r>
  <r>
    <x v="958"/>
    <x v="1"/>
    <n v="94"/>
    <x v="2003"/>
    <x v="1001"/>
    <s v=" "/>
    <s v=" "/>
    <n v="81"/>
    <n v="1"/>
    <n v="10"/>
    <s v="N/A"/>
    <n v="12"/>
    <n v="59"/>
    <n v="0.78300000000000003"/>
    <s v="NaN"/>
    <n v="0.51800000000000002"/>
    <n v="0.378"/>
    <n v="0.26500000000000001"/>
    <n v="0.65100000000000002"/>
    <s v="NaN"/>
    <s v="NaN"/>
    <s v="NaN"/>
    <s v="NaN"/>
    <s v="Scale-up"/>
    <n v="2.6459999999999999"/>
    <n v="0.75"/>
    <s v="NaN"/>
    <n v="0.76600000000000001"/>
    <n v="0.54900000000000004"/>
    <d v="1899-12-30T00:02:05"/>
    <s v="RHD"/>
  </r>
  <r>
    <x v="959"/>
    <x v="0"/>
    <n v="1837"/>
    <x v="2004"/>
    <x v="1002"/>
    <n v="579"/>
    <n v="572"/>
    <n v="404"/>
    <n v="168"/>
    <n v="65"/>
    <n v="507"/>
    <n v="505"/>
    <n v="2"/>
    <n v="0.22700000000000001"/>
    <n v="9.6000000000000002E-2"/>
    <n v="0.04"/>
    <n v="0.27600000000000002"/>
    <n v="0.28299999999999997"/>
    <n v="0.27900000000000003"/>
    <n v="0.97499999999999998"/>
    <n v="0.70299999999999996"/>
    <n v="0.876"/>
    <n v="7.2460000000000004"/>
    <s v="Start-up"/>
    <n v="3.6230000000000002"/>
    <n v="0.94199999999999995"/>
    <n v="0.7"/>
    <n v="0.95599999999999996"/>
    <n v="0.89800000000000002"/>
    <d v="1899-12-30T00:02:24"/>
    <s v="RHD"/>
  </r>
  <r>
    <x v="959"/>
    <x v="1"/>
    <n v="99"/>
    <x v="2005"/>
    <x v="1002"/>
    <s v=" "/>
    <s v=" "/>
    <n v="7"/>
    <n v="4"/>
    <n v="3"/>
    <s v="N/A"/>
    <n v="11"/>
    <n v="-4"/>
    <n v="8.6999999999999994E-2"/>
    <n v="6.9000000000000006E-2"/>
    <n v="6.7000000000000004E-2"/>
    <n v="0.129"/>
    <n v="8.8999999999999996E-2"/>
    <n v="9.4E-2"/>
    <n v="1.4490000000000001"/>
    <n v="0.55800000000000005"/>
    <n v="0.57099999999999995"/>
    <n v="15.504"/>
    <s v="Plan-up"/>
    <n v="7.7519999999999998"/>
    <n v="0.79700000000000004"/>
    <n v="0.97"/>
    <n v="0.999"/>
    <n v="0.92"/>
    <d v="1899-12-30T00:02:29"/>
    <s v="RHD"/>
  </r>
  <r>
    <x v="960"/>
    <x v="0"/>
    <n v="2914"/>
    <x v="2006"/>
    <x v="1003"/>
    <n v="8551"/>
    <n v="8103"/>
    <n v="5782"/>
    <n v="2321"/>
    <n v="1230"/>
    <n v="6873"/>
    <n v="5725"/>
    <n v="1148"/>
    <n v="3.49"/>
    <n v="1.4850000000000001"/>
    <n v="0.70199999999999996"/>
    <n v="3.4830000000000001"/>
    <n v="4.2729999999999997"/>
    <n v="4.2160000000000002"/>
    <n v="0.81499999999999995"/>
    <n v="0.70199999999999996"/>
    <n v="0.85899999999999999"/>
    <n v="329.601"/>
    <s v="Scale-up"/>
    <n v="0.28699999999999998"/>
    <n v="0.95799999999999996"/>
    <n v="0.95799999999999996"/>
    <n v="0.99299999999999999"/>
    <n v="0.96199999999999997"/>
    <d v="1899-12-30T00:02:52"/>
    <s v="RHD"/>
  </r>
  <r>
    <x v="960"/>
    <x v="1"/>
    <n v="99"/>
    <x v="2007"/>
    <x v="1003"/>
    <s v=" "/>
    <s v=" "/>
    <n v="1"/>
    <n v="1"/>
    <n v="1"/>
    <s v="N/A"/>
    <n v="4"/>
    <n v="-4"/>
    <s v="NaN"/>
    <s v="NaN"/>
    <s v="NaN"/>
    <n v="2.5000000000000001E-2"/>
    <n v="0"/>
    <s v="NaN"/>
    <s v="NaN"/>
    <s v="NaN"/>
    <s v="NaN"/>
    <s v="NaN"/>
    <s v="Scale-up"/>
    <n v="40"/>
    <s v="NaN"/>
    <s v="NaN"/>
    <s v="NaN"/>
    <n v="0.85899999999999999"/>
    <d v="1899-12-30T00:02:52"/>
    <s v="RHD"/>
  </r>
  <r>
    <x v="688"/>
    <x v="0"/>
    <n v="5699"/>
    <x v="2008"/>
    <x v="1004"/>
    <n v="326"/>
    <n v="326"/>
    <n v="184"/>
    <n v="142"/>
    <n v="38"/>
    <n v="288"/>
    <n v="251"/>
    <n v="38"/>
    <n v="3.6999999999999998E-2"/>
    <n v="2.5999999999999999E-2"/>
    <n v="7.0000000000000001E-3"/>
    <n v="4.5999999999999999E-2"/>
    <n v="5.6000000000000001E-2"/>
    <n v="5.5E-2"/>
    <n v="0.82099999999999995"/>
    <n v="0.58699999999999997"/>
    <n v="0.88900000000000001"/>
    <n v="826.08699999999999"/>
    <s v="Scale-up"/>
    <n v="21.739000000000001"/>
    <n v="0.97299999999999998"/>
    <n v="0.98499999999999999"/>
    <n v="0.95199999999999996"/>
    <n v="0.96599999999999997"/>
    <d v="1899-12-30T00:03:11"/>
    <s v="RHD"/>
  </r>
  <r>
    <x v="688"/>
    <x v="1"/>
    <n v="28"/>
    <x v="2009"/>
    <x v="1004"/>
    <s v=" "/>
    <s v=" "/>
    <n v="1"/>
    <n v="1"/>
    <n v="1"/>
    <s v="N/A"/>
    <n v="1"/>
    <n v="-1"/>
    <s v="NaN"/>
    <s v="NaN"/>
    <s v="NaN"/>
    <s v="NaN"/>
    <n v="0"/>
    <s v="NaN"/>
    <s v="NaN"/>
    <s v="NaN"/>
    <s v="NaN"/>
    <s v="NaN"/>
    <s v="Scale-up"/>
    <s v="NaN"/>
    <s v="NaN"/>
    <s v="NaN"/>
    <s v="NaN"/>
    <s v="NaN"/>
    <d v="1899-12-30T00:03:11"/>
    <s v="RHD"/>
  </r>
  <r>
    <x v="961"/>
    <x v="0"/>
    <n v="1475"/>
    <x v="2010"/>
    <x v="1005"/>
    <n v="2919"/>
    <n v="2776"/>
    <n v="1274"/>
    <n v="1502"/>
    <n v="609"/>
    <n v="2167"/>
    <n v="1986"/>
    <n v="181"/>
    <n v="0.91700000000000004"/>
    <n v="1.145"/>
    <n v="0.49399999999999999"/>
    <n v="1.5289999999999999"/>
    <n v="1.5680000000000001"/>
    <n v="1.5649999999999999"/>
    <n v="0.97499999999999998"/>
    <n v="0.44500000000000001"/>
    <n v="0.76"/>
    <n v="118.378"/>
    <s v="Scale-up"/>
    <n v="0.65400000000000003"/>
    <n v="0.997"/>
    <n v="0.997"/>
    <n v="0.99"/>
    <n v="0.999"/>
    <d v="1899-12-30T00:03:33"/>
    <s v="RHD"/>
  </r>
  <r>
    <x v="961"/>
    <x v="1"/>
    <n v="100"/>
    <x v="2011"/>
    <x v="1005"/>
    <s v=" "/>
    <s v=" "/>
    <n v="64"/>
    <n v="120"/>
    <n v="72"/>
    <s v="N/A"/>
    <n v="145"/>
    <n v="-34"/>
    <n v="0.58699999999999997"/>
    <n v="1.1140000000000001"/>
    <n v="0.72099999999999997"/>
    <n v="1.337"/>
    <s v="0.9800000000000001"/>
    <n v="1.042"/>
    <n v="1.3640000000000001"/>
    <n v="0.34499999999999997"/>
    <n v="0.57599999999999996"/>
    <n v="135.37799999999999"/>
    <s v="Catch-up"/>
    <n v="0.748"/>
    <n v="0.98499999999999999"/>
    <n v="0.98699999999999999"/>
    <n v="0.93300000000000005"/>
    <n v="0.97699999999999998"/>
    <d v="1899-12-30T00:03:37"/>
    <s v="RHD"/>
  </r>
  <r>
    <x v="962"/>
    <x v="0"/>
    <n v="2249"/>
    <x v="2012"/>
    <x v="1006"/>
    <n v="1929"/>
    <n v="1928"/>
    <n v="1153"/>
    <n v="775"/>
    <n v="349"/>
    <n v="1579"/>
    <n v="1489"/>
    <n v="90"/>
    <n v="1.0089999999999999"/>
    <n v="0.70499999999999996"/>
    <n v="0.224"/>
    <n v="1.3140000000000001"/>
    <n v="1.49"/>
    <n v="1.335"/>
    <n v="0.88200000000000001"/>
    <n v="0.58899999999999997"/>
    <n v="0.86899999999999999"/>
    <n v="68.492999999999995"/>
    <s v="Scale-up"/>
    <n v="0.76100000000000001"/>
    <n v="0.997"/>
    <n v="0.93799999999999994"/>
    <n v="0.97699999999999998"/>
    <n v="0.99299999999999999"/>
    <d v="1899-12-30T00:03:58"/>
    <s v="RHD"/>
  </r>
  <r>
    <x v="962"/>
    <x v="1"/>
    <n v="66"/>
    <x v="2013"/>
    <x v="1006"/>
    <s v=" "/>
    <s v=" "/>
    <n v="1"/>
    <n v="1"/>
    <n v="1"/>
    <s v="N/A"/>
    <n v="1"/>
    <n v="1"/>
    <s v="NaN"/>
    <s v="NaN"/>
    <s v="NaN"/>
    <s v="NaN"/>
    <n v="0"/>
    <n v="1.4999999999999999E-2"/>
    <s v="NaN"/>
    <s v="NaN"/>
    <s v="NaN"/>
    <s v="NaN"/>
    <s v="Scale-up"/>
    <s v="NaN"/>
    <s v="NaN"/>
    <s v="NaN"/>
    <s v="NaN"/>
    <s v="NaN"/>
    <d v="1899-12-30T00:03:58"/>
    <s v="RHD"/>
  </r>
  <r>
    <x v="963"/>
    <x v="0"/>
    <n v="1521"/>
    <x v="2014"/>
    <x v="1007"/>
    <n v="1267"/>
    <n v="1131"/>
    <n v="1113"/>
    <n v="18"/>
    <n v="285"/>
    <n v="846"/>
    <n v="534"/>
    <n v="312"/>
    <n v="0.95499999999999996"/>
    <n v="1.7999999999999999E-2"/>
    <n v="0.313"/>
    <n v="0.52800000000000002"/>
    <n v="0.66"/>
    <n v="0.72699999999999998"/>
    <n v="0.8"/>
    <n v="0.98199999999999998"/>
    <n v="0.67800000000000005"/>
    <n v="590.90899999999999"/>
    <s v="Scale-up"/>
    <n v="1.8939999999999999"/>
    <n v="0.95299999999999996"/>
    <n v="0.95199999999999996"/>
    <n v="0.90100000000000002"/>
    <n v="0.96099999999999997"/>
    <d v="1899-12-30T00:04:18"/>
    <s v="RHD"/>
  </r>
  <r>
    <x v="963"/>
    <x v="1"/>
    <n v="97"/>
    <x v="2015"/>
    <x v="1007"/>
    <s v=" "/>
    <s v=" "/>
    <n v="153"/>
    <n v="2"/>
    <n v="52"/>
    <s v="N/A"/>
    <n v="56"/>
    <n v="48"/>
    <n v="1.498"/>
    <n v="0.25"/>
    <n v="0.54600000000000004"/>
    <n v="0.46800000000000003"/>
    <n v="1.202"/>
    <n v="0.98299999999999998"/>
    <n v="0.38900000000000001"/>
    <n v="0.85699999999999998"/>
    <n v="0.68799999999999994"/>
    <n v="666.66700000000003"/>
    <s v="Scale-up"/>
    <n v="2.137"/>
    <n v="0.872"/>
    <n v="1"/>
    <n v="0.79800000000000004"/>
    <n v="0.97599999999999998"/>
    <d v="1899-12-30T00:04:23"/>
    <s v="RHD"/>
  </r>
  <r>
    <x v="964"/>
    <x v="0"/>
    <n v="307"/>
    <x v="2016"/>
    <x v="1008"/>
    <n v="68"/>
    <n v="62"/>
    <n v="60"/>
    <n v="2"/>
    <n v="2"/>
    <n v="60"/>
    <n v="23"/>
    <n v="37"/>
    <n v="0.19900000000000001"/>
    <n v="0.2"/>
    <n v="0"/>
    <n v="8.3000000000000004E-2"/>
    <n v="0.39900000000000002"/>
    <n v="0.18"/>
    <n v="0.20799999999999999"/>
    <n v="0.499"/>
    <n v="1"/>
    <n v="445.78300000000002"/>
    <s v="Scale-up"/>
    <n v="12.048"/>
    <n v="0.72399999999999998"/>
    <n v="1"/>
    <n v="0"/>
    <n v="0.91300000000000003"/>
    <d v="1899-12-30T00:04:40"/>
    <s v="RHD"/>
  </r>
  <r>
    <x v="964"/>
    <x v="1"/>
    <n v="99"/>
    <x v="2017"/>
    <x v="1008"/>
    <s v=" "/>
    <s v=" "/>
    <n v="8"/>
    <n v="2"/>
    <n v="1"/>
    <s v="N/A"/>
    <n v="6"/>
    <n v="3"/>
    <n v="5.8000000000000003E-2"/>
    <n v="0.2"/>
    <s v="NaN"/>
    <n v="8.5000000000000006E-2"/>
    <n v="0.25800000000000001"/>
    <n v="7.0000000000000007E-2"/>
    <s v="NaN"/>
    <s v="NaN"/>
    <s v="NaN"/>
    <s v="NaN"/>
    <s v="Scale-up"/>
    <n v="11.765000000000001"/>
    <n v="0.91800000000000004"/>
    <n v="1"/>
    <s v="NaN"/>
    <n v="0.86199999999999999"/>
    <d v="1899-12-30T00:04:40"/>
    <s v="RHD"/>
  </r>
  <r>
    <x v="965"/>
    <x v="0"/>
    <n v="2099"/>
    <x v="2018"/>
    <x v="1009"/>
    <n v="866"/>
    <n v="814"/>
    <n v="751"/>
    <n v="63"/>
    <n v="126"/>
    <n v="688"/>
    <n v="551"/>
    <n v="137"/>
    <n v="0.86"/>
    <n v="5.5E-2"/>
    <n v="0.17299999999999999"/>
    <n v="0.63400000000000001"/>
    <n v="0.74199999999999999"/>
    <n v="0.77"/>
    <n v="0.85399999999999998"/>
    <n v="0.94"/>
    <n v="0.81100000000000005"/>
    <n v="216.08799999999999"/>
    <s v="Scale-up"/>
    <n v="1.577"/>
    <n v="0.85399999999999998"/>
    <n v="0.67900000000000005"/>
    <n v="0.89900000000000002"/>
    <n v="0.878"/>
    <d v="1899-12-30T00:05:00"/>
    <s v="RHD"/>
  </r>
  <r>
    <x v="965"/>
    <x v="1"/>
    <n v="99"/>
    <x v="2019"/>
    <x v="1009"/>
    <s v=" "/>
    <s v=" "/>
    <n v="23"/>
    <n v="1"/>
    <n v="4"/>
    <s v="N/A"/>
    <n v="22"/>
    <n v="-4"/>
    <n v="0.2"/>
    <s v="NaN"/>
    <n v="0.04"/>
    <n v="0.18099999999999999"/>
    <n v="0.16"/>
    <n v="0.159"/>
    <s v="NaN"/>
    <s v="NaN"/>
    <s v="NaN"/>
    <s v="NaN"/>
    <s v="Scale-up"/>
    <n v="5.5250000000000004"/>
    <n v="0.877"/>
    <s v="NaN"/>
    <n v="0.61599999999999999"/>
    <n v="0.874"/>
    <d v="1899-12-30T00:05:00"/>
    <s v="RHD"/>
  </r>
  <r>
    <x v="966"/>
    <x v="0"/>
    <n v="736"/>
    <x v="2020"/>
    <x v="1010"/>
    <n v="749"/>
    <n v="711"/>
    <n v="605"/>
    <n v="106"/>
    <n v="229"/>
    <n v="482"/>
    <n v="480"/>
    <n v="2"/>
    <n v="1.68"/>
    <n v="0.33100000000000002"/>
    <n v="0.56699999999999995"/>
    <n v="1.351"/>
    <n v="1.444"/>
    <n v="1.532"/>
    <n v="0.93600000000000005"/>
    <n v="0.83499999999999996"/>
    <n v="0.71799999999999997"/>
    <n v="1.48"/>
    <s v="Start-up"/>
    <n v="0.74"/>
    <n v="0.97099999999999997"/>
    <n v="0.96499999999999997"/>
    <n v="0.52500000000000002"/>
    <n v="0.96"/>
    <d v="1899-12-30T00:05:20"/>
    <s v="RHD"/>
  </r>
  <r>
    <x v="966"/>
    <x v="1"/>
    <n v="89"/>
    <x v="2021"/>
    <x v="1010"/>
    <s v=" "/>
    <s v=" "/>
    <n v="1"/>
    <n v="1"/>
    <n v="1"/>
    <s v="N/A"/>
    <n v="1"/>
    <n v="-1"/>
    <s v="NaN"/>
    <s v="NaN"/>
    <s v="NaN"/>
    <s v="NaN"/>
    <n v="0"/>
    <s v="NaN"/>
    <s v="NaN"/>
    <s v="NaN"/>
    <s v="NaN"/>
    <s v="NaN"/>
    <s v="Start-up"/>
    <s v="NaN"/>
    <s v="NaN"/>
    <s v="NaN"/>
    <s v="NaN"/>
    <s v="NaN"/>
    <d v="1899-12-30T00:05:20"/>
    <s v="RHD"/>
  </r>
  <r>
    <x v="967"/>
    <x v="0"/>
    <n v="1034"/>
    <x v="2022"/>
    <x v="1011"/>
    <n v="99"/>
    <n v="94"/>
    <n v="85"/>
    <n v="9"/>
    <n v="31"/>
    <n v="63"/>
    <n v="60"/>
    <n v="3"/>
    <n v="0.13500000000000001"/>
    <n v="2.5000000000000001E-2"/>
    <n v="4.1000000000000002E-2"/>
    <n v="9.7000000000000003E-2"/>
    <n v="0.11899999999999999"/>
    <n v="9.0999999999999998E-2"/>
    <n v="0.81499999999999995"/>
    <n v="0.84399999999999997"/>
    <n v="0.74399999999999999"/>
    <n v="30.928000000000001"/>
    <s v="Scale-up"/>
    <n v="10.308999999999999"/>
    <n v="0.76700000000000002"/>
    <n v="0.80500000000000005"/>
    <n v="0.76300000000000001"/>
    <n v="0.85199999999999998"/>
    <d v="1899-12-30T00:05:37"/>
    <s v="RHD"/>
  </r>
  <r>
    <x v="967"/>
    <x v="1"/>
    <n v="0"/>
    <x v="2023"/>
    <x v="1011"/>
    <s v=" "/>
    <s v=" "/>
    <n v="1"/>
    <n v="1"/>
    <n v="1"/>
    <s v="N/A"/>
    <n v="1"/>
    <n v="0"/>
    <s v="NaN"/>
    <s v="NaN"/>
    <s v="NaN"/>
    <s v="NaN"/>
    <n v="0"/>
    <s v="NaN"/>
    <s v="NaN"/>
    <s v="NaN"/>
    <s v="NaN"/>
    <s v="NaN"/>
    <s v="Scale-up"/>
    <s v="NaN"/>
    <s v="NaN"/>
    <s v="NaN"/>
    <s v="NaN"/>
    <s v="NaN"/>
    <d v="1899-12-30T00:05:37"/>
    <s v="RHD"/>
  </r>
  <r>
    <x v="968"/>
    <x v="0"/>
    <n v="1275"/>
    <x v="2024"/>
    <x v="1012"/>
    <n v="2015"/>
    <n v="1832"/>
    <n v="1620"/>
    <n v="212"/>
    <n v="344"/>
    <n v="1488"/>
    <n v="1172"/>
    <n v="316"/>
    <n v="3.617"/>
    <n v="0.56299999999999994"/>
    <n v="0.67200000000000004"/>
    <n v="2.7490000000000001"/>
    <n v="3.508"/>
    <n v="3.2930000000000001"/>
    <n v="0.78400000000000003"/>
    <n v="0.86499999999999999"/>
    <n v="0.83899999999999997"/>
    <n v="114.95099999999999"/>
    <s v="Scale-up"/>
    <n v="0.36399999999999999"/>
    <n v="0.94799999999999995"/>
    <n v="0.93500000000000005"/>
    <n v="0.90300000000000002"/>
    <n v="0.93"/>
    <d v="1899-12-30T00:05:57"/>
    <s v="RHD"/>
  </r>
  <r>
    <x v="968"/>
    <x v="1"/>
    <n v="0"/>
    <x v="2025"/>
    <x v="1012"/>
    <s v=" "/>
    <s v=" "/>
    <n v="1"/>
    <n v="1"/>
    <n v="1"/>
    <s v="N/A"/>
    <n v="1"/>
    <n v="0"/>
    <s v="NaN"/>
    <s v="NaN"/>
    <s v="NaN"/>
    <s v="NaN"/>
    <n v="0"/>
    <s v="NaN"/>
    <s v="NaN"/>
    <s v="NaN"/>
    <s v="NaN"/>
    <s v="NaN"/>
    <s v="Scale-up"/>
    <s v="NaN"/>
    <s v="NaN"/>
    <s v="NaN"/>
    <s v="NaN"/>
    <s v="NaN"/>
    <d v="1899-12-30T00:05:57"/>
    <s v="RHD"/>
  </r>
  <r>
    <x v="969"/>
    <x v="0"/>
    <n v="671"/>
    <x v="2026"/>
    <x v="1013"/>
    <n v="297"/>
    <n v="275"/>
    <n v="220"/>
    <n v="55"/>
    <n v="23"/>
    <n v="252"/>
    <n v="153"/>
    <n v="99"/>
    <n v="0.50600000000000001"/>
    <n v="0.123"/>
    <n v="4.4999999999999998E-2"/>
    <n v="0.35599999999999998"/>
    <n v="0.58399999999999996"/>
    <n v="0.58699999999999997"/>
    <n v="0.61"/>
    <n v="0.80400000000000005"/>
    <n v="0.92800000000000005"/>
    <n v="278.08999999999997"/>
    <s v="Scale-up"/>
    <n v="2.8090000000000002"/>
    <n v="0.98199999999999998"/>
    <n v="0.95799999999999996"/>
    <n v="0.98399999999999999"/>
    <n v="0.93300000000000005"/>
    <d v="1899-12-30T00:06:15"/>
    <s v="RHD"/>
  </r>
  <r>
    <x v="969"/>
    <x v="1"/>
    <n v="0"/>
    <x v="2027"/>
    <x v="1013"/>
    <s v=" "/>
    <s v=" "/>
    <n v="1"/>
    <n v="1"/>
    <n v="1"/>
    <s v="N/A"/>
    <n v="1"/>
    <n v="0"/>
    <s v="NaN"/>
    <s v="NaN"/>
    <s v="NaN"/>
    <s v="NaN"/>
    <n v="0"/>
    <s v="NaN"/>
    <s v="NaN"/>
    <s v="NaN"/>
    <s v="NaN"/>
    <s v="NaN"/>
    <s v="Scale-up"/>
    <s v="NaN"/>
    <s v="NaN"/>
    <s v="NaN"/>
    <s v="NaN"/>
    <s v="NaN"/>
    <d v="1899-12-30T00:06:15"/>
    <s v="RHD"/>
  </r>
  <r>
    <x v="970"/>
    <x v="0"/>
    <n v="1762"/>
    <x v="2028"/>
    <x v="1014"/>
    <n v="600"/>
    <n v="553"/>
    <n v="481"/>
    <n v="72"/>
    <n v="15"/>
    <n v="538"/>
    <n v="352"/>
    <n v="186"/>
    <n v="0.33100000000000002"/>
    <n v="4.7E-2"/>
    <n v="0.08"/>
    <n v="0.25700000000000001"/>
    <n v="0.29799999999999999"/>
    <n v="0.35499999999999998"/>
    <n v="0.86199999999999999"/>
    <n v="0.876"/>
    <n v="0.78800000000000003"/>
    <n v="723.73500000000001"/>
    <s v="Scale-up"/>
    <n v="3.891"/>
    <n v="0.92500000000000004"/>
    <n v="0.93600000000000005"/>
    <n v="0.81699999999999995"/>
    <n v="0.96499999999999997"/>
    <d v="1899-12-30T00:06:35"/>
    <s v="RHD"/>
  </r>
  <r>
    <x v="970"/>
    <x v="1"/>
    <n v="97"/>
    <x v="2029"/>
    <x v="1014"/>
    <s v=" "/>
    <s v=" "/>
    <n v="24"/>
    <n v="18"/>
    <n v="1"/>
    <s v="N/A"/>
    <n v="15"/>
    <n v="26"/>
    <n v="0.21199999999999999"/>
    <n v="0.184"/>
    <s v="NaN"/>
    <n v="0.20699999999999999"/>
    <n v="0.39600000000000002"/>
    <n v="0.40200000000000002"/>
    <s v="NaN"/>
    <s v="NaN"/>
    <s v="NaN"/>
    <s v="NaN"/>
    <s v="Scale-up"/>
    <n v="4.8310000000000004"/>
    <n v="0.754"/>
    <n v="0.83199999999999996"/>
    <s v="NaN"/>
    <n v="0.82499999999999996"/>
    <d v="1899-12-30T00:06:35"/>
    <s v="RHD"/>
  </r>
  <r>
    <x v="659"/>
    <x v="0"/>
    <n v="5972"/>
    <x v="2030"/>
    <x v="1015"/>
    <n v="757"/>
    <n v="757"/>
    <n v="343"/>
    <n v="414"/>
    <n v="143"/>
    <n v="614"/>
    <n v="550"/>
    <n v="64"/>
    <n v="5.8000000000000003E-2"/>
    <n v="7.2999999999999995E-2"/>
    <n v="2.5000000000000001E-2"/>
    <n v="8.8999999999999996E-2"/>
    <n v="0.106"/>
    <n v="0.105"/>
    <n v="0.84"/>
    <n v="0.443"/>
    <n v="0.80900000000000005"/>
    <n v="719.101"/>
    <s v="Scale-up"/>
    <n v="11.236000000000001"/>
    <n v="0.98199999999999998"/>
    <n v="0.93899999999999995"/>
    <n v="0.97899999999999998"/>
    <n v="0.97899999999999998"/>
    <d v="1899-12-30T00:06:55"/>
    <s v="RHD"/>
  </r>
  <r>
    <x v="659"/>
    <x v="1"/>
    <n v="99"/>
    <x v="2031"/>
    <x v="1015"/>
    <s v=" "/>
    <s v=" "/>
    <n v="3"/>
    <n v="7"/>
    <n v="1"/>
    <s v="N/A"/>
    <n v="5"/>
    <n v="3"/>
    <n v="3.1E-2"/>
    <n v="7.0000000000000007E-2"/>
    <s v="NaN"/>
    <n v="7.0999999999999994E-2"/>
    <n v="0.10100000000000001"/>
    <n v="8.6999999999999994E-2"/>
    <s v="NaN"/>
    <s v="NaN"/>
    <s v="NaN"/>
    <s v="NaN"/>
    <s v="Scale-up"/>
    <n v="14.085000000000001"/>
    <n v="0.96"/>
    <n v="0.77700000000000002"/>
    <s v="NaN"/>
    <n v="0.92800000000000005"/>
    <d v="1899-12-30T00:06:55"/>
    <s v="RHD"/>
  </r>
  <r>
    <x v="660"/>
    <x v="0"/>
    <n v="6139"/>
    <x v="2032"/>
    <x v="1016"/>
    <n v="2496"/>
    <n v="2496"/>
    <n v="1100"/>
    <n v="1396"/>
    <n v="372"/>
    <n v="2124"/>
    <n v="2058"/>
    <n v="66"/>
    <n v="0.28199999999999997"/>
    <n v="0.45900000000000002"/>
    <n v="0.13900000000000001"/>
    <n v="0.70599999999999996"/>
    <n v="0.60199999999999998"/>
    <n v="0.61399999999999999"/>
    <n v="1.173"/>
    <n v="0.38100000000000001"/>
    <n v="0.81200000000000006"/>
    <n v="93.483999999999995"/>
    <s v="Catch-up"/>
    <n v="1.4159999999999999"/>
    <n v="0.86499999999999999"/>
    <n v="0.95599999999999996"/>
    <n v="0.97299999999999998"/>
    <n v="0.97899999999999998"/>
    <d v="1899-12-30T00:07:14"/>
    <s v="RHD"/>
  </r>
  <r>
    <x v="660"/>
    <x v="1"/>
    <n v="97"/>
    <x v="2033"/>
    <x v="1016"/>
    <s v=" "/>
    <s v=" "/>
    <n v="10"/>
    <n v="1"/>
    <n v="1"/>
    <s v="N/A"/>
    <n v="1"/>
    <n v="10"/>
    <n v="7.9000000000000001E-2"/>
    <s v="NaN"/>
    <s v="NaN"/>
    <s v="NaN"/>
    <n v="0"/>
    <n v="8.8999999999999996E-2"/>
    <s v="NaN"/>
    <s v="NaN"/>
    <s v="NaN"/>
    <s v="NaN"/>
    <s v="Catch-up"/>
    <s v="NaN"/>
    <n v="0.97599999999999998"/>
    <s v="NaN"/>
    <s v="NaN"/>
    <s v="NaN"/>
    <d v="1899-12-30T00:07:14"/>
    <s v="RHD"/>
  </r>
  <r>
    <x v="658"/>
    <x v="0"/>
    <n v="5117"/>
    <x v="2034"/>
    <x v="1017"/>
    <n v="408"/>
    <n v="408"/>
    <n v="209"/>
    <n v="199"/>
    <n v="54"/>
    <n v="354"/>
    <n v="305"/>
    <n v="49"/>
    <n v="4.2000000000000003E-2"/>
    <n v="4.1000000000000002E-2"/>
    <n v="1.2E-2"/>
    <n v="0.06"/>
    <n v="7.0999999999999994E-2"/>
    <n v="7.0999999999999994E-2"/>
    <n v="0.84499999999999997"/>
    <n v="0.50600000000000001"/>
    <n v="0.85499999999999998"/>
    <n v="816.66700000000003"/>
    <s v="Scale-up"/>
    <n v="16.667000000000002"/>
    <n v="0.95299999999999996"/>
    <n v="0.96499999999999997"/>
    <n v="0.94599999999999995"/>
    <n v="0.95599999999999996"/>
    <d v="1899-12-30T00:07:33"/>
    <s v="RHD"/>
  </r>
  <r>
    <x v="658"/>
    <x v="1"/>
    <n v="99"/>
    <x v="2035"/>
    <x v="1017"/>
    <s v=" "/>
    <s v=" "/>
    <n v="2"/>
    <n v="1"/>
    <n v="1"/>
    <s v="N/A"/>
    <n v="1"/>
    <n v="1"/>
    <n v="0.01"/>
    <s v="NaN"/>
    <s v="NaN"/>
    <s v="NaN"/>
    <n v="0"/>
    <n v="1.4999999999999999E-2"/>
    <s v="NaN"/>
    <s v="NaN"/>
    <s v="NaN"/>
    <s v="NaN"/>
    <s v="Scale-up"/>
    <s v="NaN"/>
    <n v="1"/>
    <s v="NaN"/>
    <s v="NaN"/>
    <s v="NaN"/>
    <d v="1899-12-30T00:07:33"/>
    <s v="RHD"/>
  </r>
  <r>
    <x v="971"/>
    <x v="0"/>
    <n v="1916"/>
    <x v="2036"/>
    <x v="1018"/>
    <n v="1628"/>
    <n v="1474"/>
    <n v="1366"/>
    <n v="108"/>
    <n v="332"/>
    <n v="1142"/>
    <n v="1013"/>
    <n v="129"/>
    <n v="0.92300000000000004"/>
    <n v="9.6000000000000002E-2"/>
    <n v="0.254"/>
    <n v="0.77800000000000002"/>
    <n v="0.76500000000000001"/>
    <n v="0.78400000000000003"/>
    <n v="1.0169999999999999"/>
    <n v="0.90600000000000003"/>
    <n v="0.751"/>
    <n v="165.81"/>
    <s v="Catch-up"/>
    <n v="1.2849999999999999"/>
    <n v="0.98799999999999999"/>
    <n v="0.98399999999999999"/>
    <n v="0.93799999999999994"/>
    <n v="0.997"/>
    <d v="1899-12-30T00:07:53"/>
    <s v="RHD"/>
  </r>
  <r>
    <x v="971"/>
    <x v="1"/>
    <n v="100"/>
    <x v="2037"/>
    <x v="1018"/>
    <s v=" "/>
    <s v=" "/>
    <n v="50"/>
    <n v="2"/>
    <n v="4"/>
    <s v="N/A"/>
    <n v="60"/>
    <n v="-11"/>
    <n v="0.44400000000000001"/>
    <n v="2.7E-2"/>
    <n v="3.9E-2"/>
    <n v="0.50900000000000001"/>
    <s v="0.43200000000000005"/>
    <n v="0.42"/>
    <n v="1.1779999999999999"/>
    <n v="0.94299999999999995"/>
    <n v="0.91700000000000004"/>
    <n v="253.43799999999999"/>
    <s v="Catch-up"/>
    <n v="1.9650000000000001"/>
    <n v="0.97399999999999998"/>
    <n v="1"/>
    <n v="0.90500000000000003"/>
    <n v="0.92500000000000004"/>
    <d v="1899-12-30T00:07:58"/>
    <s v="RHD"/>
  </r>
  <r>
    <x v="655"/>
    <x v="0"/>
    <n v="5192"/>
    <x v="2038"/>
    <x v="1019"/>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1899-12-30T00:08:16"/>
    <s v="RHD"/>
  </r>
  <r>
    <x v="655"/>
    <x v="1"/>
    <n v="0"/>
    <x v="2039"/>
    <x v="1019"/>
    <s v=" "/>
    <s v=" "/>
    <n v="1"/>
    <n v="1"/>
    <n v="1"/>
    <s v="N/A"/>
    <n v="1"/>
    <n v="0"/>
    <s v="NaN"/>
    <s v="NaN"/>
    <s v="NaN"/>
    <s v="NaN"/>
    <n v="0"/>
    <s v="NaN"/>
    <s v="NaN"/>
    <s v="NaN"/>
    <s v="NaN"/>
    <s v="NaN"/>
    <s v="Scale-up"/>
    <s v="NaN"/>
    <s v="NaN"/>
    <s v="NaN"/>
    <s v="NaN"/>
    <s v="NaN"/>
    <d v="1899-12-30T00:08:16"/>
    <s v="RHD"/>
  </r>
  <r>
    <x v="676"/>
    <x v="0"/>
    <n v="5184"/>
    <x v="2040"/>
    <x v="1020"/>
    <n v="327"/>
    <n v="327"/>
    <n v="214"/>
    <n v="113"/>
    <n v="21"/>
    <n v="306"/>
    <n v="298"/>
    <n v="8"/>
    <n v="3.3000000000000002E-2"/>
    <n v="2.3E-2"/>
    <n v="4.0000000000000001E-3"/>
    <n v="4.7E-2"/>
    <n v="5.1999999999999998E-2"/>
    <n v="0.05"/>
    <n v="0.90400000000000003"/>
    <n v="0.58899999999999997"/>
    <n v="0.92900000000000005"/>
    <n v="170.21299999999999"/>
    <s v="Scale-up"/>
    <n v="21.277000000000001"/>
    <n v="0.92800000000000005"/>
    <n v="0.93300000000000005"/>
    <n v="0.88500000000000001"/>
    <n v="0.95"/>
    <d v="1899-12-30T00:08:34"/>
    <s v="RHD"/>
  </r>
  <r>
    <x v="676"/>
    <x v="1"/>
    <n v="0"/>
    <x v="2041"/>
    <x v="1020"/>
    <s v=" "/>
    <s v=" "/>
    <n v="1"/>
    <n v="1"/>
    <n v="1"/>
    <s v="N/A"/>
    <n v="1"/>
    <n v="0"/>
    <s v="NaN"/>
    <s v="NaN"/>
    <s v="NaN"/>
    <s v="NaN"/>
    <n v="0"/>
    <s v="NaN"/>
    <s v="NaN"/>
    <s v="NaN"/>
    <s v="NaN"/>
    <s v="NaN"/>
    <s v="Scale-up"/>
    <s v="NaN"/>
    <s v="NaN"/>
    <s v="NaN"/>
    <s v="NaN"/>
    <s v="NaN"/>
    <d v="1899-12-30T00:08:34"/>
    <s v="RHD"/>
  </r>
  <r>
    <x v="972"/>
    <x v="0"/>
    <n v="887"/>
    <x v="2042"/>
    <x v="1021"/>
    <n v="2333"/>
    <n v="2292"/>
    <n v="1354"/>
    <n v="938"/>
    <n v="181"/>
    <n v="2111"/>
    <n v="1707"/>
    <n v="404"/>
    <n v="2.1720000000000002"/>
    <n v="1.4410000000000001"/>
    <n v="0.26900000000000002"/>
    <n v="2.9140000000000001"/>
    <n v="3.3439999999999999"/>
    <n v="3.3580000000000001"/>
    <n v="0.871"/>
    <n v="0.60099999999999998"/>
    <n v="0.92600000000000005"/>
    <n v="138.64099999999999"/>
    <s v="Scale-up"/>
    <n v="0.34300000000000003"/>
    <n v="0.997"/>
    <n v="0.97199999999999998"/>
    <n v="0.997"/>
    <n v="0.98299999999999998"/>
    <d v="1899-12-30T00:08:55"/>
    <s v="RHD"/>
  </r>
  <r>
    <x v="972"/>
    <x v="1"/>
    <n v="100"/>
    <x v="2043"/>
    <x v="1021"/>
    <s v=" "/>
    <s v=" "/>
    <n v="124"/>
    <n v="80"/>
    <n v="24"/>
    <s v="N/A"/>
    <n v="250"/>
    <n v="-69"/>
    <n v="1.1839999999999999"/>
    <n v="0.81299999999999994"/>
    <n v="0.19700000000000001"/>
    <n v="2.6269999999999998"/>
    <s v="1.7999999999999998"/>
    <n v="1.768"/>
    <n v="1.4590000000000001"/>
    <n v="0.59299999999999997"/>
    <n v="0.90100000000000002"/>
    <n v="153.78800000000001"/>
    <s v="Catch-up"/>
    <n v="0.38100000000000001"/>
    <n v="0.94099999999999995"/>
    <n v="0.97899999999999998"/>
    <n v="0.96199999999999997"/>
    <n v="0.84699999999999998"/>
    <d v="1899-12-30T00:09:00"/>
    <s v="RHD"/>
  </r>
  <r>
    <x v="973"/>
    <x v="0"/>
    <n v="1531"/>
    <x v="2044"/>
    <x v="1022"/>
    <n v="1287"/>
    <n v="1201"/>
    <n v="862"/>
    <n v="339"/>
    <n v="126"/>
    <n v="1075"/>
    <n v="832"/>
    <n v="243"/>
    <n v="0.59899999999999998"/>
    <n v="0.42899999999999999"/>
    <n v="0.249"/>
    <n v="0.61299999999999999"/>
    <n v="0.77900000000000003"/>
    <n v="0.75"/>
    <n v="0.78700000000000003"/>
    <n v="0.58299999999999996"/>
    <n v="0.75800000000000001"/>
    <n v="396.411"/>
    <s v="Scale-up"/>
    <n v="1.631"/>
    <n v="0.97899999999999998"/>
    <n v="0.83399999999999996"/>
    <n v="0.99099999999999999"/>
    <n v="0.93100000000000005"/>
    <d v="1899-12-30T00:09:20"/>
    <s v="RHD"/>
  </r>
  <r>
    <x v="973"/>
    <x v="1"/>
    <n v="97"/>
    <x v="2045"/>
    <x v="1022"/>
    <s v=" "/>
    <s v=" "/>
    <n v="99"/>
    <n v="91"/>
    <n v="23"/>
    <s v="N/A"/>
    <n v="146"/>
    <n v="20"/>
    <n v="1.026"/>
    <n v="1.0349999999999999"/>
    <n v="0.25900000000000001"/>
    <n v="2.117"/>
    <n v="1.802"/>
    <n v="1.8080000000000001"/>
    <n v="1.175"/>
    <n v="0.498"/>
    <n v="0.874"/>
    <n v="114.785"/>
    <s v="Catch-up"/>
    <n v="0.47199999999999998"/>
    <n v="0.98099999999999998"/>
    <n v="0.98499999999999999"/>
    <n v="0.93899999999999995"/>
    <n v="0.92700000000000005"/>
    <d v="1899-12-30T00:09:25"/>
    <s v="RHD"/>
  </r>
  <r>
    <x v="974"/>
    <x v="0"/>
    <n v="1479"/>
    <x v="2046"/>
    <x v="1023"/>
    <n v="3035"/>
    <n v="2845"/>
    <n v="2633"/>
    <n v="212"/>
    <n v="355"/>
    <n v="2490"/>
    <n v="2277"/>
    <n v="213"/>
    <n v="1.849"/>
    <n v="0.17899999999999999"/>
    <n v="0.24099999999999999"/>
    <n v="1.7110000000000001"/>
    <n v="1.7869999999999999"/>
    <n v="1.7629999999999999"/>
    <n v="0.95699999999999996"/>
    <n v="0.91200000000000003"/>
    <n v="0.88100000000000001"/>
    <n v="124.489"/>
    <s v="Scale-up"/>
    <n v="0.58399999999999996"/>
    <n v="0.99399999999999999"/>
    <n v="0.97599999999999998"/>
    <n v="0.96199999999999997"/>
    <n v="0.996"/>
    <d v="1899-12-30T00:09:47"/>
    <s v="RHD"/>
  </r>
  <r>
    <x v="974"/>
    <x v="1"/>
    <n v="100"/>
    <x v="2047"/>
    <x v="1023"/>
    <s v=" "/>
    <s v=" "/>
    <n v="247"/>
    <n v="3"/>
    <n v="25"/>
    <s v="N/A"/>
    <n v="256"/>
    <n v="-32"/>
    <n v="1.7869999999999999"/>
    <n v="3.6999999999999998E-2"/>
    <n v="0.24099999999999999"/>
    <n v="2.09"/>
    <s v="1.5829999999999997"/>
    <n v="1.6379999999999999"/>
    <n v="1.32"/>
    <n v="0.98"/>
    <n v="0.86799999999999999"/>
    <n v="101.914"/>
    <s v="Catch-up"/>
    <n v="0.47799999999999998"/>
    <n v="0.88800000000000001"/>
    <n v="0.83199999999999996"/>
    <n v="0.92800000000000005"/>
    <n v="0.94799999999999995"/>
    <d v="1899-12-30T00:09:51"/>
    <s v="RHD"/>
  </r>
  <r>
    <x v="975"/>
    <x v="0"/>
    <n v="1379"/>
    <x v="2048"/>
    <x v="1024"/>
    <n v="971"/>
    <n v="847"/>
    <n v="840"/>
    <n v="7"/>
    <n v="149"/>
    <n v="698"/>
    <n v="389"/>
    <n v="309"/>
    <n v="0.60599999999999998"/>
    <n v="8.9999999999999993E-3"/>
    <n v="0.11600000000000001"/>
    <n v="0.28899999999999998"/>
    <n v="0.499"/>
    <n v="0.51100000000000001"/>
    <n v="0.57899999999999996"/>
    <n v="0.98499999999999999"/>
    <n v="0.81100000000000005"/>
    <n v="1069.204"/>
    <s v="Scale-up"/>
    <n v="3.46"/>
    <n v="0.92900000000000005"/>
    <n v="0.94699999999999995"/>
    <n v="0.88400000000000001"/>
    <n v="0.98899999999999999"/>
    <d v="1899-12-30T00:10:12"/>
    <s v="RHD"/>
  </r>
  <r>
    <x v="975"/>
    <x v="1"/>
    <n v="99"/>
    <x v="2049"/>
    <x v="1024"/>
    <s v=" "/>
    <s v=" "/>
    <n v="85"/>
    <n v="1"/>
    <n v="20"/>
    <s v="N/A"/>
    <n v="28"/>
    <n v="36"/>
    <n v="0.76700000000000002"/>
    <s v="NaN"/>
    <n v="0.17899999999999999"/>
    <n v="0.24"/>
    <s v="0.5880000000000001"/>
    <n v="0.55300000000000005"/>
    <s v="NaN"/>
    <s v="NaN"/>
    <s v="NaN"/>
    <s v="NaN"/>
    <s v="Scale-up"/>
    <n v="4.1669999999999998"/>
    <n v="0.88300000000000001"/>
    <s v="NaN"/>
    <n v="0.72499999999999998"/>
    <n v="0.95599999999999996"/>
    <d v="1899-12-30T00:10:12"/>
    <s v="RHD"/>
  </r>
  <r>
    <x v="976"/>
    <x v="0"/>
    <n v="1291"/>
    <x v="2050"/>
    <x v="1025"/>
    <n v="1580"/>
    <n v="1447"/>
    <n v="1009"/>
    <n v="438"/>
    <n v="176"/>
    <n v="1271"/>
    <n v="1092"/>
    <n v="179"/>
    <n v="0.85599999999999998"/>
    <n v="0.41099999999999998"/>
    <n v="0.17399999999999999"/>
    <n v="0.998"/>
    <n v="1.093"/>
    <n v="1.0940000000000001"/>
    <n v="0.91300000000000003"/>
    <n v="0.67600000000000005"/>
    <n v="0.86299999999999999"/>
    <n v="179.35900000000001"/>
    <s v="Scale-up"/>
    <n v="1.002"/>
    <n v="0.998"/>
    <n v="0.99399999999999999"/>
    <n v="0.98499999999999999"/>
    <n v="0.996"/>
    <d v="1899-12-30T00:10:32"/>
    <s v="RHD"/>
  </r>
  <r>
    <x v="976"/>
    <x v="1"/>
    <n v="98"/>
    <x v="2051"/>
    <x v="1025"/>
    <s v=" "/>
    <s v=" "/>
    <n v="87"/>
    <n v="42"/>
    <n v="15"/>
    <s v="N/A"/>
    <n v="95"/>
    <n v="18"/>
    <n v="0.92800000000000005"/>
    <n v="0.49099999999999999"/>
    <n v="0.19800000000000001"/>
    <n v="1.0089999999999999"/>
    <n v="1.2210000000000001"/>
    <n v="1.244"/>
    <n v="0.82599999999999996"/>
    <n v="0.65400000000000003"/>
    <n v="0.86"/>
    <n v="177.40299999999999"/>
    <s v="Scale-up"/>
    <n v="0.99099999999999999"/>
    <n v="0.96699999999999997"/>
    <n v="0.95699999999999996"/>
    <n v="0.76700000000000002"/>
    <n v="0.95799999999999996"/>
    <d v="1899-12-30T00:10:37"/>
    <s v="RHD"/>
  </r>
  <r>
    <x v="844"/>
    <x v="0"/>
    <n v="5292"/>
    <x v="2052"/>
    <x v="1026"/>
    <n v="501"/>
    <n v="475"/>
    <n v="303"/>
    <n v="172"/>
    <n v="35"/>
    <n v="440"/>
    <n v="412"/>
    <n v="28"/>
    <n v="6.3E-2"/>
    <n v="0.04"/>
    <n v="8.0000000000000002E-3"/>
    <n v="9.4E-2"/>
    <n v="9.5000000000000001E-2"/>
    <n v="9.5000000000000001E-2"/>
    <n v="0.98899999999999999"/>
    <n v="0.61199999999999999"/>
    <n v="0.92200000000000004"/>
    <n v="297.87200000000001"/>
    <s v="Scale-up"/>
    <n v="10.638"/>
    <n v="0.93500000000000005"/>
    <n v="0.96199999999999997"/>
    <n v="0.97799999999999998"/>
    <n v="0.94599999999999995"/>
    <d v="1899-12-30T00:10:56"/>
    <s v="RHD"/>
  </r>
  <r>
    <x v="844"/>
    <x v="1"/>
    <n v="82"/>
    <x v="2053"/>
    <x v="1026"/>
    <s v=" "/>
    <s v=" "/>
    <n v="10"/>
    <n v="7"/>
    <n v="1"/>
    <s v="N/A"/>
    <n v="16"/>
    <n v="0"/>
    <n v="0.18099999999999999"/>
    <n v="0.114"/>
    <s v="NaN"/>
    <n v="0.19900000000000001"/>
    <n v="0.29499999999999998"/>
    <n v="0.27300000000000002"/>
    <s v="NaN"/>
    <s v="NaN"/>
    <s v="NaN"/>
    <s v="NaN"/>
    <s v="Scale-up"/>
    <n v="5.0250000000000004"/>
    <n v="0.78"/>
    <n v="0.90500000000000003"/>
    <s v="NaN"/>
    <n v="0.79200000000000004"/>
    <d v="1899-12-30T00:10:56"/>
    <s v="RHD"/>
  </r>
  <r>
    <x v="977"/>
    <x v="0"/>
    <n v="1345"/>
    <x v="2054"/>
    <x v="1027"/>
    <n v="721"/>
    <n v="606"/>
    <n v="564"/>
    <n v="42"/>
    <n v="65"/>
    <n v="541"/>
    <n v="408"/>
    <n v="133"/>
    <n v="0.65200000000000002"/>
    <n v="4.4999999999999998E-2"/>
    <n v="8.8999999999999996E-2"/>
    <n v="0.56299999999999994"/>
    <n v="0.60799999999999998"/>
    <n v="0.628"/>
    <n v="0.92600000000000005"/>
    <n v="0.93500000000000005"/>
    <n v="0.872"/>
    <n v="236.23400000000001"/>
    <s v="Scale-up"/>
    <n v="1.776"/>
    <n v="0.873"/>
    <n v="0.85199999999999998"/>
    <n v="0.95499999999999996"/>
    <n v="0.94399999999999995"/>
    <d v="1899-12-30T00:11:16"/>
    <s v="RHD"/>
  </r>
  <r>
    <x v="977"/>
    <x v="1"/>
    <n v="98"/>
    <x v="2055"/>
    <x v="1027"/>
    <s v=" "/>
    <s v=" "/>
    <n v="34"/>
    <n v="6"/>
    <n v="3"/>
    <s v="N/A"/>
    <n v="35"/>
    <n v="3"/>
    <n v="0.34200000000000003"/>
    <n v="6.7000000000000004E-2"/>
    <n v="2.5999999999999999E-2"/>
    <n v="0.35399999999999998"/>
    <n v="0.38300000000000001"/>
    <n v="0.376"/>
    <n v="0.92400000000000004"/>
    <n v="0.83599999999999997"/>
    <n v="0.93600000000000005"/>
    <n v="375.70600000000002"/>
    <s v="Scale-up"/>
    <n v="2.8250000000000002"/>
    <n v="0.96799999999999997"/>
    <n v="0.93400000000000005"/>
    <n v="0.97"/>
    <n v="0.98699999999999999"/>
    <d v="1899-12-30T00:11:21"/>
    <s v="RHD"/>
  </r>
  <r>
    <x v="978"/>
    <x v="0"/>
    <n v="1360"/>
    <x v="2056"/>
    <x v="1028"/>
    <n v="469"/>
    <n v="420"/>
    <n v="401"/>
    <n v="19"/>
    <n v="52"/>
    <n v="368"/>
    <n v="228"/>
    <n v="140"/>
    <n v="0.32700000000000001"/>
    <n v="1.2999999999999999E-2"/>
    <n v="4.8000000000000001E-2"/>
    <n v="0.20100000000000001"/>
    <n v="0.29199999999999998"/>
    <n v="0.29799999999999999"/>
    <n v="0.68799999999999994"/>
    <n v="0.96199999999999997"/>
    <n v="0.85899999999999999"/>
    <n v="696.51700000000005"/>
    <s v="Scale-up"/>
    <n v="4.9749999999999996"/>
    <n v="0.94"/>
    <n v="0.94299999999999995"/>
    <n v="0.81399999999999995"/>
    <n v="0.97699999999999998"/>
    <d v="1899-12-30T00:11:40"/>
    <s v="RHD"/>
  </r>
  <r>
    <x v="978"/>
    <x v="1"/>
    <n v="99"/>
    <x v="2057"/>
    <x v="1028"/>
    <s v=" "/>
    <s v=" "/>
    <n v="37"/>
    <n v="3"/>
    <n v="11"/>
    <s v="N/A"/>
    <n v="20"/>
    <n v="10"/>
    <n v="0.377"/>
    <n v="0.28999999999999998"/>
    <n v="9.6000000000000002E-2"/>
    <n v="0.16400000000000001"/>
    <s v="0.5710000000000001"/>
    <n v="0.36399999999999999"/>
    <n v="0.28699999999999998"/>
    <n v="0.56499999999999995"/>
    <n v="0.85599999999999998"/>
    <n v="853.65899999999999"/>
    <s v="Scale-up"/>
    <n v="6.0979999999999999"/>
    <n v="0.90900000000000003"/>
    <n v="0.871"/>
    <n v="0.5"/>
    <n v="0.93600000000000005"/>
    <d v="1899-12-30T00:11:44"/>
    <s v="RHD"/>
  </r>
  <r>
    <x v="979"/>
    <x v="0"/>
    <n v="1672"/>
    <x v="2058"/>
    <x v="1029"/>
    <n v="2172"/>
    <n v="2051"/>
    <n v="1403"/>
    <n v="648"/>
    <n v="372"/>
    <n v="1679"/>
    <n v="1301"/>
    <n v="378"/>
    <n v="1.2749999999999999"/>
    <n v="0.627"/>
    <n v="0.379"/>
    <n v="1.2509999999999999"/>
    <n v="1.5229999999999999"/>
    <n v="1.6120000000000001"/>
    <n v="0.82099999999999995"/>
    <n v="0.67"/>
    <n v="0.80100000000000005"/>
    <n v="302.15800000000002"/>
    <s v="Scale-up"/>
    <n v="0.79900000000000004"/>
    <n v="0.94099999999999995"/>
    <n v="0.99299999999999999"/>
    <n v="0.92700000000000005"/>
    <n v="0.96199999999999997"/>
    <d v="1899-12-30T00:12:06"/>
    <s v="RHD"/>
  </r>
  <r>
    <x v="979"/>
    <x v="1"/>
    <n v="99"/>
    <x v="2059"/>
    <x v="1029"/>
    <s v=" "/>
    <s v=" "/>
    <n v="143"/>
    <n v="59"/>
    <n v="96"/>
    <s v="N/A"/>
    <n v="165"/>
    <n v="-58"/>
    <n v="1.454"/>
    <n v="0.60599999999999998"/>
    <n v="0.95499999999999996"/>
    <n v="1.7789999999999999"/>
    <n v="1.105"/>
    <n v="1.0720000000000001"/>
    <n v="1.61"/>
    <n v="0.70599999999999996"/>
    <n v="0.53600000000000003"/>
    <n v="212.47900000000001"/>
    <s v="Catch-up"/>
    <n v="0.56200000000000006"/>
    <n v="0.99199999999999999"/>
    <n v="0.94299999999999995"/>
    <n v="0.92500000000000004"/>
    <n v="0.97599999999999998"/>
    <d v="1899-12-30T00:12:10"/>
    <s v="RHD"/>
  </r>
  <r>
    <x v="980"/>
    <x v="0"/>
    <n v="1676"/>
    <x v="2060"/>
    <x v="1030"/>
    <n v="703"/>
    <n v="697"/>
    <n v="688"/>
    <n v="9"/>
    <n v="108"/>
    <n v="589"/>
    <n v="158"/>
    <n v="431"/>
    <n v="0.48599999999999999"/>
    <n v="6.0000000000000001E-3"/>
    <n v="9.5000000000000001E-2"/>
    <n v="0.14199999999999999"/>
    <n v="0.39700000000000002"/>
    <n v="0.40899999999999997"/>
    <n v="0.35799999999999998"/>
    <n v="0.98799999999999999"/>
    <n v="0.80700000000000005"/>
    <n v="3035.2109999999998"/>
    <s v="Scale-up"/>
    <n v="7.0419999999999998"/>
    <n v="0.93300000000000005"/>
    <n v="0.84599999999999997"/>
    <n v="0.94799999999999995"/>
    <n v="0.84199999999999997"/>
    <d v="1899-12-30T00:12:30"/>
    <s v="RHD"/>
  </r>
  <r>
    <x v="980"/>
    <x v="1"/>
    <n v="99"/>
    <x v="2061"/>
    <x v="1030"/>
    <s v=" "/>
    <s v=" "/>
    <n v="112"/>
    <n v="1"/>
    <n v="8"/>
    <s v="N/A"/>
    <n v="19"/>
    <n v="85"/>
    <n v="1.1659999999999999"/>
    <s v="NaN"/>
    <n v="7.5999999999999998E-2"/>
    <n v="0.22500000000000001"/>
    <s v="1.0899999999999999"/>
    <n v="1.1020000000000001"/>
    <s v="NaN"/>
    <s v="NaN"/>
    <s v="NaN"/>
    <s v="NaN"/>
    <s v="Scale-up"/>
    <n v="4.444"/>
    <n v="0.95599999999999996"/>
    <s v="NaN"/>
    <n v="0.91300000000000003"/>
    <n v="0.97499999999999998"/>
    <d v="1899-12-30T00:12:30"/>
    <s v="RHD"/>
  </r>
  <r>
    <x v="981"/>
    <x v="0"/>
    <n v="1824"/>
    <x v="2062"/>
    <x v="1031"/>
    <n v="1053"/>
    <n v="1002"/>
    <n v="645"/>
    <n v="357"/>
    <n v="169"/>
    <n v="833"/>
    <n v="527"/>
    <n v="306"/>
    <n v="0.51400000000000001"/>
    <n v="0.42199999999999999"/>
    <n v="0.317"/>
    <n v="0.88900000000000001"/>
    <n v="0.61899999999999999"/>
    <n v="0.73699999999999999"/>
    <n v="1.4359999999999999"/>
    <n v="0.54900000000000004"/>
    <n v="0.66100000000000003"/>
    <n v="344.20699999999999"/>
    <s v="Catch-up"/>
    <n v="1.125"/>
    <n v="0.77100000000000002"/>
    <n v="0.89700000000000002"/>
    <n v="0.95099999999999996"/>
    <n v="0.86499999999999999"/>
    <d v="1899-12-30T00:12:50"/>
    <s v="RHD"/>
  </r>
  <r>
    <x v="981"/>
    <x v="1"/>
    <n v="98"/>
    <x v="2063"/>
    <x v="1031"/>
    <s v=" "/>
    <s v=" "/>
    <n v="95"/>
    <n v="57"/>
    <n v="20"/>
    <s v="N/A"/>
    <n v="83"/>
    <n v="50"/>
    <n v="1.0349999999999999"/>
    <n v="0.77500000000000002"/>
    <n v="0.17699999999999999"/>
    <n v="0.95899999999999996"/>
    <n v="1.633"/>
    <n v="1.5740000000000001"/>
    <n v="0.58699999999999997"/>
    <n v="0.57199999999999995"/>
    <n v="0.90200000000000002"/>
    <n v="319.08199999999999"/>
    <s v="Scale-up"/>
    <n v="1.0429999999999999"/>
    <n v="0.96399999999999997"/>
    <n v="0.95799999999999996"/>
    <n v="0.91800000000000004"/>
    <n v="0.96699999999999997"/>
    <d v="1899-12-30T00:12:55"/>
    <s v="RHD"/>
  </r>
  <r>
    <x v="982"/>
    <x v="0"/>
    <n v="1960"/>
    <x v="2064"/>
    <x v="1032"/>
    <n v="1963"/>
    <n v="1796"/>
    <n v="1069"/>
    <n v="727"/>
    <n v="189"/>
    <n v="1607"/>
    <n v="972"/>
    <n v="635"/>
    <n v="0.89800000000000002"/>
    <n v="0.66400000000000003"/>
    <n v="0.44"/>
    <n v="2.4620000000000002"/>
    <n v="1.1220000000000001"/>
    <n v="1.4650000000000001"/>
    <n v="2.194"/>
    <n v="0.57499999999999996"/>
    <n v="0.71799999999999997"/>
    <n v="257.92"/>
    <s v="Catch-up"/>
    <n v="0.40600000000000003"/>
    <n v="0.73299999999999998"/>
    <n v="0.82199999999999995"/>
    <n v="0.95899999999999996"/>
    <n v="0.997"/>
    <d v="1899-12-30T00:13:15"/>
    <s v="RHD"/>
  </r>
  <r>
    <x v="982"/>
    <x v="1"/>
    <n v="99"/>
    <x v="2065"/>
    <x v="1032"/>
    <s v=" "/>
    <s v=" "/>
    <n v="304"/>
    <n v="117"/>
    <n v="89"/>
    <s v="N/A"/>
    <n v="260"/>
    <n v="71"/>
    <n v="3.2519999999999998"/>
    <n v="1.1140000000000001"/>
    <n v="0.95"/>
    <n v="2.5529999999999999"/>
    <s v="3.4159999999999995"/>
    <n v="3.5009999999999999"/>
    <n v="0.747"/>
    <n v="0.745"/>
    <n v="0.78200000000000003"/>
    <n v="248.727"/>
    <s v="Scale-up"/>
    <n v="0.39200000000000002"/>
    <n v="0.99"/>
    <n v="0.99099999999999999"/>
    <n v="0.91700000000000004"/>
    <n v="0.996"/>
    <d v="1899-12-30T00:13:20"/>
    <s v="RHD"/>
  </r>
  <r>
    <x v="983"/>
    <x v="0"/>
    <n v="1831"/>
    <x v="2066"/>
    <x v="1033"/>
    <n v="25361"/>
    <n v="25361"/>
    <n v="0"/>
    <n v="25361"/>
    <n v="5708"/>
    <n v="19653"/>
    <n v="15452"/>
    <n v="4201"/>
    <n v="0"/>
    <n v="27.427"/>
    <n v="7.431"/>
    <n v="20.306000000000001"/>
    <n v="19.995999999999999"/>
    <n v="21.074000000000002"/>
    <n v="1.016"/>
    <n v="0"/>
    <n v="0.72899999999999998"/>
    <n v="206.88499999999999"/>
    <s v="Catch-up"/>
    <n v="4.9000000000000002E-2"/>
    <n v="0"/>
    <n v="0.95599999999999996"/>
    <n v="0.996"/>
    <n v="0.98899999999999999"/>
    <d v="1899-12-30T00:13:55"/>
    <s v="RHD"/>
  </r>
  <r>
    <x v="983"/>
    <x v="1"/>
    <n v="99"/>
    <x v="2067"/>
    <x v="1033"/>
    <s v=" "/>
    <s v=" "/>
    <n v="1"/>
    <n v="3291"/>
    <n v="742"/>
    <s v="N/A"/>
    <n v="2230"/>
    <n v="318"/>
    <n v="0"/>
    <n v="34.131999999999998"/>
    <n v="7.8689999999999998"/>
    <n v="26.771000000000001"/>
    <s v="26.262999999999998"/>
    <n v="26.042999999999999"/>
    <n v="1.0189999999999999"/>
    <n v="0"/>
    <n v="0.76900000000000002"/>
    <n v="156.92400000000001"/>
    <s v="Catch-up"/>
    <n v="3.6999999999999998E-2"/>
    <n v="0"/>
    <n v="0.98499999999999999"/>
    <n v="0.96799999999999997"/>
    <n v="0.85499999999999998"/>
    <d v="1899-12-30T00:14:01"/>
    <s v="RHD"/>
  </r>
  <r>
    <x v="984"/>
    <x v="0"/>
    <n v="2307"/>
    <x v="2068"/>
    <x v="1034"/>
    <n v="113"/>
    <n v="85"/>
    <n v="84"/>
    <n v="1"/>
    <n v="34"/>
    <n v="51"/>
    <n v="45"/>
    <n v="6"/>
    <n v="4.3999999999999997E-2"/>
    <n v="0"/>
    <n v="3.6999999999999998E-2"/>
    <n v="3.6999999999999998E-2"/>
    <n v="7.0000000000000001E-3"/>
    <n v="2.7E-2"/>
    <n v="5.2859999999999996"/>
    <n v="1"/>
    <n v="0.159"/>
    <n v="162.16200000000001"/>
    <s v="Catch-up"/>
    <n v="27.027000000000001"/>
    <n v="0.94699999999999995"/>
    <n v="0"/>
    <n v="0.84399999999999997"/>
    <n v="0.97099999999999997"/>
    <d v="1899-12-30T00:14:19"/>
    <s v="RHD"/>
  </r>
  <r>
    <x v="984"/>
    <x v="1"/>
    <n v="89"/>
    <x v="2069"/>
    <x v="1034"/>
    <s v=" "/>
    <s v=" "/>
    <n v="5"/>
    <n v="1"/>
    <n v="4"/>
    <s v="N/A"/>
    <n v="1"/>
    <n v="0"/>
    <n v="5.8999999999999997E-2"/>
    <s v="NaN"/>
    <n v="5.0999999999999997E-2"/>
    <s v="NaN"/>
    <n v="8.0000000000000002E-3"/>
    <n v="7.0000000000000001E-3"/>
    <s v="NaN"/>
    <s v="NaN"/>
    <s v="NaN"/>
    <s v="NaN"/>
    <s v="Catch-up"/>
    <s v="NaN"/>
    <n v="0.63800000000000001"/>
    <s v="NaN"/>
    <n v="0.79100000000000004"/>
    <s v="NaN"/>
    <d v="1899-12-30T00:14:19"/>
    <s v="RHD"/>
  </r>
  <r>
    <x v="985"/>
    <x v="0"/>
    <n v="1387"/>
    <x v="2070"/>
    <x v="1035"/>
    <n v="1254"/>
    <n v="1108"/>
    <n v="1099"/>
    <n v="9"/>
    <n v="183"/>
    <n v="925"/>
    <n v="693"/>
    <n v="232"/>
    <n v="0.84099999999999997"/>
    <n v="8.0000000000000002E-3"/>
    <n v="0.14099999999999999"/>
    <n v="0.56000000000000005"/>
    <n v="0.70799999999999996"/>
    <n v="0.72699999999999998"/>
    <n v="0.79100000000000004"/>
    <n v="0.99099999999999999"/>
    <n v="0.83399999999999996"/>
    <n v="414.286"/>
    <s v="Scale-up"/>
    <n v="1.786"/>
    <n v="0.97899999999999998"/>
    <n v="0.92600000000000005"/>
    <n v="0.83699999999999997"/>
    <n v="0.996"/>
    <d v="1899-12-30T00:14:39"/>
    <s v="RHD"/>
  </r>
  <r>
    <x v="985"/>
    <x v="1"/>
    <n v="97"/>
    <x v="2071"/>
    <x v="1035"/>
    <s v=" "/>
    <s v=" "/>
    <n v="77"/>
    <n v="1"/>
    <n v="23"/>
    <s v="N/A"/>
    <n v="49"/>
    <n v="6"/>
    <n v="0.99"/>
    <s v="NaN"/>
    <n v="0.16600000000000001"/>
    <n v="0.57699999999999996"/>
    <n v="0.82399999999999995"/>
    <n v="0.82699999999999996"/>
    <s v="NaN"/>
    <s v="NaN"/>
    <s v="NaN"/>
    <s v="NaN"/>
    <s v="Scale-up"/>
    <n v="1.7330000000000001"/>
    <n v="0.86399999999999999"/>
    <s v="NaN"/>
    <n v="0.82099999999999995"/>
    <n v="0.92100000000000004"/>
    <d v="1899-12-30T00:14:39"/>
    <s v="RHD"/>
  </r>
  <r>
    <x v="986"/>
    <x v="0"/>
    <n v="1397"/>
    <x v="2072"/>
    <x v="1036"/>
    <n v="1618"/>
    <n v="1428"/>
    <n v="1406"/>
    <n v="22"/>
    <n v="252"/>
    <n v="1176"/>
    <n v="939"/>
    <n v="237"/>
    <n v="1.083"/>
    <n v="0.02"/>
    <n v="0.20699999999999999"/>
    <n v="0.79600000000000004"/>
    <n v="0.89600000000000002"/>
    <n v="0.93200000000000005"/>
    <n v="0.88800000000000001"/>
    <n v="0.98199999999999998"/>
    <n v="0.81200000000000006"/>
    <n v="297.73899999999998"/>
    <s v="Scale-up"/>
    <n v="1.256"/>
    <n v="0.97"/>
    <n v="0.96799999999999997"/>
    <n v="0.88600000000000001"/>
    <n v="0.97899999999999998"/>
    <d v="1899-12-30T00:15:00"/>
    <s v="RHD"/>
  </r>
  <r>
    <x v="986"/>
    <x v="1"/>
    <n v="96"/>
    <x v="2073"/>
    <x v="1036"/>
    <s v=" "/>
    <s v=" "/>
    <n v="155"/>
    <n v="2"/>
    <n v="38"/>
    <s v="N/A"/>
    <n v="98"/>
    <n v="20"/>
    <n v="1.7150000000000001"/>
    <n v="1.6E-2"/>
    <n v="0.45100000000000001"/>
    <n v="1.02"/>
    <n v="1.28"/>
    <n v="1.337"/>
    <n v="0.79700000000000004"/>
    <n v="0.99099999999999999"/>
    <n v="0.73899999999999999"/>
    <n v="232.35300000000001"/>
    <s v="Scale-up"/>
    <n v="0.98"/>
    <n v="0.98099999999999998"/>
    <n v="1"/>
    <n v="0.872"/>
    <n v="0.97899999999999998"/>
    <d v="1899-12-30T00:15:05"/>
    <s v="RHD"/>
  </r>
  <r>
    <x v="987"/>
    <x v="0"/>
    <n v="1850"/>
    <x v="2074"/>
    <x v="1037"/>
    <n v="439"/>
    <n v="411"/>
    <n v="409"/>
    <n v="2"/>
    <n v="87"/>
    <n v="324"/>
    <n v="186"/>
    <n v="138"/>
    <n v="0.374"/>
    <n v="2E-3"/>
    <n v="7.1999999999999995E-2"/>
    <n v="0.16200000000000001"/>
    <n v="0.30399999999999999"/>
    <n v="0.28899999999999998"/>
    <n v="0.53300000000000003"/>
    <n v="0.995"/>
    <n v="0.80900000000000005"/>
    <n v="851.85199999999998"/>
    <s v="Scale-up"/>
    <n v="6.173"/>
    <n v="0.86499999999999999"/>
    <n v="1"/>
    <n v="0.96099999999999997"/>
    <n v="0.92100000000000004"/>
    <d v="1899-12-30T00:15:23"/>
    <s v="RHD"/>
  </r>
  <r>
    <x v="987"/>
    <x v="1"/>
    <n v="0"/>
    <x v="2075"/>
    <x v="1037"/>
    <s v=" "/>
    <s v=" "/>
    <n v="1"/>
    <n v="1"/>
    <n v="1"/>
    <s v="N/A"/>
    <n v="1"/>
    <n v="0"/>
    <s v="NaN"/>
    <s v="NaN"/>
    <s v="NaN"/>
    <s v="NaN"/>
    <n v="0"/>
    <s v="NaN"/>
    <s v="NaN"/>
    <s v="NaN"/>
    <s v="NaN"/>
    <s v="NaN"/>
    <s v="Scale-up"/>
    <s v="NaN"/>
    <s v="NaN"/>
    <s v="NaN"/>
    <s v="NaN"/>
    <s v="NaN"/>
    <d v="1899-12-30T00:15:23"/>
    <s v="RHD"/>
  </r>
  <r>
    <x v="988"/>
    <x v="0"/>
    <n v="1889"/>
    <x v="2076"/>
    <x v="1038"/>
    <n v="1482"/>
    <n v="1482"/>
    <n v="1482"/>
    <n v="0"/>
    <n v="117"/>
    <n v="1365"/>
    <n v="626"/>
    <n v="739"/>
    <n v="1.33"/>
    <n v="0"/>
    <n v="0.157"/>
    <n v="0.88"/>
    <n v="1.173"/>
    <n v="1.232"/>
    <n v="0.75"/>
    <n v="1"/>
    <n v="0.88200000000000001"/>
    <n v="839.77300000000002"/>
    <s v="Scale-up"/>
    <n v="1.1359999999999999"/>
    <n v="0.85299999999999998"/>
    <n v="0"/>
    <n v="0.91400000000000003"/>
    <n v="0.95599999999999996"/>
    <d v="1899-12-30T00:15:42"/>
    <s v="RHD"/>
  </r>
  <r>
    <x v="988"/>
    <x v="1"/>
    <n v="99"/>
    <x v="2077"/>
    <x v="1038"/>
    <s v=" "/>
    <s v=" "/>
    <n v="199"/>
    <n v="1"/>
    <n v="16"/>
    <s v="N/A"/>
    <n v="114"/>
    <n v="70"/>
    <n v="1.794"/>
    <n v="0"/>
    <n v="0.17699999999999999"/>
    <n v="1.274"/>
    <n v="1.617"/>
    <n v="1.6240000000000001"/>
    <n v="0.78800000000000003"/>
    <n v="1"/>
    <n v="0.90100000000000002"/>
    <n v="580.06299999999999"/>
    <s v="Scale-up"/>
    <n v="0.78500000000000003"/>
    <n v="0.99399999999999999"/>
    <n v="0"/>
    <n v="0.97199999999999998"/>
    <n v="0.98399999999999999"/>
    <d v="1899-12-30T00:15:47"/>
    <s v="RHD"/>
  </r>
  <r>
    <x v="989"/>
    <x v="0"/>
    <n v="1829"/>
    <x v="2078"/>
    <x v="1039"/>
    <n v="1850"/>
    <n v="1591"/>
    <n v="1001"/>
    <n v="590"/>
    <n v="209"/>
    <n v="1382"/>
    <n v="1309"/>
    <n v="73"/>
    <n v="0.628"/>
    <n v="1.1930000000000001"/>
    <n v="0.14799999999999999"/>
    <n v="0.84399999999999997"/>
    <n v="1.673"/>
    <n v="0.86899999999999999"/>
    <n v="0.504"/>
    <n v="0.34499999999999997"/>
    <n v="0.91900000000000004"/>
    <n v="86.492999999999995"/>
    <s v="Scale-up"/>
    <n v="1.1850000000000001"/>
    <n v="0.95199999999999996"/>
    <n v="0.77100000000000002"/>
    <n v="0.72099999999999997"/>
    <n v="0.84599999999999997"/>
    <d v="1899-12-30T00:16:07"/>
    <s v="RHD"/>
  </r>
  <r>
    <x v="989"/>
    <x v="1"/>
    <n v="99"/>
    <x v="2079"/>
    <x v="1039"/>
    <s v=" "/>
    <s v=" "/>
    <n v="27"/>
    <n v="1"/>
    <n v="7"/>
    <s v="N/A"/>
    <n v="36"/>
    <n v="-14"/>
    <n v="0.34699999999999998"/>
    <s v="NaN"/>
    <n v="0.104"/>
    <n v="0.34300000000000003"/>
    <n v="0.24299999999999999"/>
    <n v="0.28799999999999998"/>
    <s v="NaN"/>
    <s v="NaN"/>
    <s v="NaN"/>
    <s v="NaN"/>
    <s v="Scale-up"/>
    <n v="2.915"/>
    <n v="0.90300000000000002"/>
    <s v="NaN"/>
    <n v="0.89500000000000002"/>
    <n v="0.96199999999999997"/>
    <d v="1899-12-30T00:16:07"/>
    <s v="RHD"/>
  </r>
  <r>
    <x v="990"/>
    <x v="0"/>
    <n v="1320"/>
    <x v="2080"/>
    <x v="1040"/>
    <n v="415"/>
    <n v="406"/>
    <n v="342"/>
    <n v="64"/>
    <n v="1"/>
    <n v="405"/>
    <n v="149"/>
    <n v="256"/>
    <n v="0.754"/>
    <n v="0.14699999999999999"/>
    <n v="0"/>
    <n v="9.9000000000000005E-2"/>
    <n v="0.90100000000000002"/>
    <n v="0.878"/>
    <n v="0.11"/>
    <n v="0.83699999999999997"/>
    <n v="1"/>
    <n v="2585.8589999999999"/>
    <s v="Scale-up"/>
    <n v="10.101000000000001"/>
    <n v="0.88100000000000001"/>
    <n v="0.97199999999999998"/>
    <n v="0"/>
    <n v="0.57899999999999996"/>
    <d v="1899-12-30T00:16:25"/>
    <s v="RHD"/>
  </r>
  <r>
    <x v="990"/>
    <x v="1"/>
    <n v="0"/>
    <x v="2081"/>
    <x v="1040"/>
    <s v=" "/>
    <s v=" "/>
    <n v="1"/>
    <n v="1"/>
    <n v="1"/>
    <s v="N/A"/>
    <n v="11"/>
    <n v="-10"/>
    <s v="NaN"/>
    <s v="NaN"/>
    <s v="NaN"/>
    <s v="NaN"/>
    <n v="0"/>
    <s v="NaN"/>
    <s v="NaN"/>
    <s v="NaN"/>
    <s v="NaN"/>
    <s v="NaN"/>
    <s v="Scale-up"/>
    <s v="NaN"/>
    <s v="NaN"/>
    <s v="NaN"/>
    <s v="NaN"/>
    <s v="NaN"/>
    <d v="1899-12-30T00:16:25"/>
    <s v="RHD"/>
  </r>
  <r>
    <x v="991"/>
    <x v="0"/>
    <n v="962"/>
    <x v="2082"/>
    <x v="1041"/>
    <n v="212"/>
    <n v="183"/>
    <n v="163"/>
    <n v="20"/>
    <n v="28"/>
    <n v="155"/>
    <n v="106"/>
    <n v="49"/>
    <n v="0.249"/>
    <n v="1.7999999999999999E-2"/>
    <n v="4.2999999999999997E-2"/>
    <n v="0.12"/>
    <n v="0.224"/>
    <n v="0.19600000000000001"/>
    <n v="0.53600000000000003"/>
    <n v="0.93300000000000005"/>
    <n v="0.83899999999999997"/>
    <n v="408.33300000000003"/>
    <s v="Scale-up"/>
    <n v="8.3330000000000002"/>
    <n v="0.91100000000000003"/>
    <n v="0.92200000000000004"/>
    <n v="0.85599999999999998"/>
    <n v="0.85699999999999998"/>
    <d v="1899-12-30T00:16:44"/>
    <s v="RHD"/>
  </r>
  <r>
    <x v="991"/>
    <x v="1"/>
    <n v="79"/>
    <x v="2083"/>
    <x v="1041"/>
    <s v=" "/>
    <s v=" "/>
    <n v="1"/>
    <n v="5"/>
    <n v="3"/>
    <s v="N/A"/>
    <n v="12"/>
    <n v="-9"/>
    <s v="NaN"/>
    <n v="4.2999999999999997E-2"/>
    <s v="NaN"/>
    <n v="8.2000000000000003E-2"/>
    <n v="0"/>
    <n v="4.8000000000000001E-2"/>
    <s v="NaN"/>
    <s v="NaN"/>
    <s v="NaN"/>
    <s v="NaN"/>
    <s v="Scale-up"/>
    <n v="12.195"/>
    <s v="NaN"/>
    <n v="0.84899999999999998"/>
    <s v="NaN"/>
    <n v="0.23100000000000001"/>
    <d v="1899-12-30T00:16:44"/>
    <s v="RHD"/>
  </r>
  <r>
    <x v="992"/>
    <x v="0"/>
    <n v="900"/>
    <x v="2084"/>
    <x v="1042"/>
    <n v="161"/>
    <n v="129"/>
    <n v="94"/>
    <n v="35"/>
    <n v="14"/>
    <n v="115"/>
    <n v="74"/>
    <n v="41"/>
    <n v="0.11700000000000001"/>
    <n v="4.1000000000000002E-2"/>
    <n v="1.6E-2"/>
    <n v="7.6999999999999999E-2"/>
    <n v="0.14199999999999999"/>
    <n v="0.13600000000000001"/>
    <n v="0.54200000000000004"/>
    <n v="0.74099999999999999"/>
    <n v="0.89900000000000002"/>
    <n v="532.46799999999996"/>
    <s v="Scale-up"/>
    <n v="12.987"/>
    <n v="0.91900000000000004"/>
    <n v="0.82799999999999996"/>
    <n v="0.90700000000000003"/>
    <n v="0.91200000000000003"/>
    <d v="1899-12-30T00:17:06"/>
    <s v="RHD"/>
  </r>
  <r>
    <x v="992"/>
    <x v="1"/>
    <n v="82"/>
    <x v="2085"/>
    <x v="1042"/>
    <s v=" "/>
    <s v=" "/>
    <n v="6"/>
    <n v="4"/>
    <n v="4"/>
    <s v="N/A"/>
    <n v="15"/>
    <n v="-10"/>
    <n v="6.9000000000000006E-2"/>
    <s v="NaN"/>
    <n v="7.2999999999999995E-2"/>
    <n v="0.19700000000000001"/>
    <n v="-4.0000000000000001E-3"/>
    <n v="8.3000000000000004E-2"/>
    <s v="NaN"/>
    <s v="NaN"/>
    <s v="NaN"/>
    <s v="NaN"/>
    <s v="Scale-up"/>
    <n v="5.0759999999999996"/>
    <n v="0.876"/>
    <s v="NaN"/>
    <n v="0.95799999999999996"/>
    <n v="0.88500000000000001"/>
    <d v="1899-12-30T00:17:06"/>
    <s v="RHD"/>
  </r>
  <r>
    <x v="993"/>
    <x v="0"/>
    <n v="1322"/>
    <x v="2086"/>
    <x v="1043"/>
    <n v="1299"/>
    <n v="1192"/>
    <n v="1163"/>
    <n v="29"/>
    <n v="319"/>
    <n v="873"/>
    <n v="765"/>
    <n v="109"/>
    <n v="0.94499999999999995"/>
    <n v="2.3E-2"/>
    <n v="0.27400000000000002"/>
    <n v="0.65"/>
    <n v="0.69399999999999995"/>
    <n v="0.73"/>
    <n v="0.93700000000000006"/>
    <n v="0.97599999999999998"/>
    <n v="0.71699999999999997"/>
    <n v="167.69200000000001"/>
    <s v="Scale-up"/>
    <n v="1.538"/>
    <n v="0.997"/>
    <n v="0.84299999999999997"/>
    <n v="0.90300000000000002"/>
    <n v="0.996"/>
    <d v="1899-12-30T00:17:29"/>
    <s v="RHD"/>
  </r>
  <r>
    <x v="993"/>
    <x v="1"/>
    <n v="99"/>
    <x v="2087"/>
    <x v="1043"/>
    <s v=" "/>
    <s v=" "/>
    <n v="2"/>
    <n v="2"/>
    <n v="10"/>
    <s v="N/A"/>
    <n v="9"/>
    <n v="-16"/>
    <n v="9.0999999999999998E-2"/>
    <n v="0.16700000000000001"/>
    <n v="8.8999999999999996E-2"/>
    <n v="0.113"/>
    <n v="0.16900000000000001"/>
    <n v="-6.8000000000000005E-2"/>
    <n v="0.66900000000000004"/>
    <n v="0.35299999999999998"/>
    <n v="0.65500000000000003"/>
    <n v="964.60199999999998"/>
    <s v="Scale-up"/>
    <n v="8.85"/>
    <n v="1"/>
    <n v="1"/>
    <n v="0.74099999999999999"/>
    <n v="0.86"/>
    <d v="1899-12-30T00:17:34"/>
    <s v="RHD"/>
  </r>
  <r>
    <x v="994"/>
    <x v="0"/>
    <n v="2809"/>
    <x v="2088"/>
    <x v="1044"/>
    <n v="1041"/>
    <n v="981"/>
    <n v="697"/>
    <n v="284"/>
    <n v="136"/>
    <n v="845"/>
    <n v="680"/>
    <n v="165"/>
    <n v="0.42399999999999999"/>
    <n v="0.125"/>
    <n v="8.3000000000000004E-2"/>
    <n v="0.45200000000000001"/>
    <n v="0.46600000000000003"/>
    <n v="0.46100000000000002"/>
    <n v="0.97"/>
    <n v="0.77200000000000002"/>
    <n v="0.84899999999999998"/>
    <n v="365.04399999999998"/>
    <s v="Scale-up"/>
    <n v="2.2120000000000002"/>
    <n v="0.92"/>
    <n v="0.95099999999999996"/>
    <n v="0.92100000000000004"/>
    <n v="0.94099999999999995"/>
    <d v="1899-12-30T00:18:08"/>
    <s v="RHD"/>
  </r>
  <r>
    <x v="994"/>
    <x v="1"/>
    <n v="93"/>
    <x v="2089"/>
    <x v="1044"/>
    <s v=" "/>
    <s v=" "/>
    <n v="13"/>
    <n v="12"/>
    <n v="1"/>
    <s v="N/A"/>
    <n v="19"/>
    <n v="5"/>
    <n v="0.19800000000000001"/>
    <n v="0.10299999999999999"/>
    <s v="NaN"/>
    <n v="0.17699999999999999"/>
    <n v="0.30099999999999999"/>
    <n v="0.23899999999999999"/>
    <s v="NaN"/>
    <s v="NaN"/>
    <s v="NaN"/>
    <s v="NaN"/>
    <s v="Scale-up"/>
    <n v="5.65"/>
    <n v="0.77100000000000002"/>
    <n v="0.97299999999999998"/>
    <s v="NaN"/>
    <n v="0.90100000000000002"/>
    <d v="1899-12-30T00:18:08"/>
    <s v="RHD"/>
  </r>
  <r>
    <x v="995"/>
    <x v="0"/>
    <n v="1423"/>
    <x v="2090"/>
    <x v="1045"/>
    <n v="510"/>
    <n v="424"/>
    <n v="413"/>
    <n v="11"/>
    <n v="106"/>
    <n v="318"/>
    <n v="210"/>
    <n v="108"/>
    <n v="0.35099999999999998"/>
    <n v="1.2999999999999999E-2"/>
    <n v="0.124"/>
    <n v="0.215"/>
    <n v="0.24"/>
    <n v="0.27100000000000002"/>
    <n v="0.89600000000000002"/>
    <n v="0.96399999999999997"/>
    <n v="0.65900000000000003"/>
    <n v="502.32600000000002"/>
    <s v="Scale-up"/>
    <n v="4.6509999999999998"/>
    <n v="0.92100000000000004"/>
    <n v="0.79700000000000004"/>
    <n v="0.83"/>
    <n v="0.97299999999999998"/>
    <d v="1899-12-30T00:18:28"/>
    <s v="RHD"/>
  </r>
  <r>
    <x v="995"/>
    <x v="1"/>
    <n v="99"/>
    <x v="2091"/>
    <x v="1045"/>
    <s v=" "/>
    <s v=" "/>
    <n v="25"/>
    <n v="2"/>
    <n v="5"/>
    <s v="N/A"/>
    <n v="15"/>
    <n v="8"/>
    <n v="0.23499999999999999"/>
    <n v="4.8000000000000001E-2"/>
    <n v="5.7000000000000002E-2"/>
    <n v="0.152"/>
    <s v="0.22599999999999998"/>
    <n v="0.188"/>
    <n v="0.67300000000000004"/>
    <n v="0.83"/>
    <n v="0.79900000000000004"/>
    <n v="710.52599999999995"/>
    <s v="Scale-up"/>
    <n v="6.5789999999999997"/>
    <n v="0.95"/>
    <n v="1"/>
    <n v="0.91500000000000004"/>
    <n v="0.86899999999999999"/>
    <d v="1899-12-30T00:18:33"/>
    <s v="RHD"/>
  </r>
  <r>
    <x v="996"/>
    <x v="0"/>
    <n v="2065"/>
    <x v="2092"/>
    <x v="1046"/>
    <n v="1285"/>
    <n v="1134"/>
    <n v="1102"/>
    <n v="32"/>
    <n v="279"/>
    <n v="855"/>
    <n v="661"/>
    <n v="194"/>
    <n v="0.70699999999999996"/>
    <n v="0.03"/>
    <n v="0.22900000000000001"/>
    <n v="0.45900000000000002"/>
    <n v="0.50800000000000001"/>
    <n v="0.51700000000000002"/>
    <n v="0.90400000000000003"/>
    <n v="0.95899999999999996"/>
    <n v="0.68899999999999995"/>
    <n v="422.65800000000002"/>
    <s v="Scale-up"/>
    <n v="2.1789999999999998"/>
    <n v="0.96499999999999997"/>
    <n v="0.48399999999999999"/>
    <n v="0.96299999999999997"/>
    <n v="0.98699999999999999"/>
    <d v="1899-12-30T00:18:53"/>
    <s v="RHD"/>
  </r>
  <r>
    <x v="996"/>
    <x v="1"/>
    <n v="98"/>
    <x v="2093"/>
    <x v="1046"/>
    <s v=" "/>
    <s v=" "/>
    <n v="131"/>
    <n v="1"/>
    <n v="22"/>
    <s v="N/A"/>
    <n v="123"/>
    <n v="-12"/>
    <n v="1.2869999999999999"/>
    <s v="NaN"/>
    <n v="0.21299999999999999"/>
    <n v="1.3009999999999999"/>
    <s v="1.0739999999999998"/>
    <n v="1.1040000000000001"/>
    <s v="NaN"/>
    <s v="NaN"/>
    <s v="NaN"/>
    <s v="NaN"/>
    <s v="Scale-up"/>
    <n v="0.76900000000000002"/>
    <n v="0.96399999999999997"/>
    <s v="NaN"/>
    <n v="0.94899999999999995"/>
    <n v="0.99399999999999999"/>
    <d v="1899-12-30T00:18:53"/>
    <s v="RHD"/>
  </r>
  <r>
    <x v="623"/>
    <x v="0"/>
    <n v="6182"/>
    <x v="2094"/>
    <x v="1047"/>
    <n v="1771"/>
    <n v="1763"/>
    <n v="1138"/>
    <n v="625"/>
    <n v="398"/>
    <n v="1365"/>
    <n v="1363"/>
    <n v="2"/>
    <n v="0.27600000000000002"/>
    <n v="0.20599999999999999"/>
    <n v="7.5999999999999998E-2"/>
    <n v="0.36399999999999999"/>
    <n v="0.40600000000000003"/>
    <n v="0.32100000000000001"/>
    <n v="0.89700000000000002"/>
    <n v="0.57299999999999995"/>
    <n v="0.84199999999999997"/>
    <n v="5.4950000000000001"/>
    <s v="Start-up"/>
    <n v="2.7469999999999999"/>
    <n v="0.90700000000000003"/>
    <n v="0.89500000000000002"/>
    <n v="0.92800000000000005"/>
    <n v="0.92500000000000004"/>
    <d v="1899-12-30T00:19:12"/>
    <s v="RHD"/>
  </r>
  <r>
    <x v="623"/>
    <x v="1"/>
    <n v="0"/>
    <x v="2095"/>
    <x v="1047"/>
    <s v=" "/>
    <s v=" "/>
    <n v="1"/>
    <n v="1"/>
    <n v="1"/>
    <s v="N/A"/>
    <n v="1"/>
    <n v="0"/>
    <s v="NaN"/>
    <s v="NaN"/>
    <s v="NaN"/>
    <s v="NaN"/>
    <n v="0"/>
    <s v="NaN"/>
    <s v="NaN"/>
    <s v="NaN"/>
    <s v="NaN"/>
    <s v="NaN"/>
    <s v="Start-up"/>
    <s v="NaN"/>
    <s v="NaN"/>
    <s v="NaN"/>
    <s v="NaN"/>
    <s v="NaN"/>
    <d v="1899-12-30T00:19:12"/>
    <s v="RHD"/>
  </r>
  <r>
    <x v="997"/>
    <x v="0"/>
    <n v="1455"/>
    <x v="2096"/>
    <x v="1048"/>
    <n v="1209"/>
    <n v="1079"/>
    <n v="1058"/>
    <n v="21"/>
    <n v="236"/>
    <n v="843"/>
    <n v="756"/>
    <n v="87"/>
    <n v="0.63"/>
    <n v="1.4E-2"/>
    <n v="0.16"/>
    <n v="0.48899999999999999"/>
    <n v="0.48399999999999999"/>
    <n v="0.48299999999999998"/>
    <n v="1.01"/>
    <n v="0.97799999999999998"/>
    <n v="0.752"/>
    <n v="177.91399999999999"/>
    <s v="Catch-up"/>
    <n v="2.0449999999999999"/>
    <n v="0.97599999999999998"/>
    <n v="0.91"/>
    <n v="0.98199999999999998"/>
    <n v="0.99"/>
    <d v="1899-12-30T00:19:32"/>
    <s v="RHD"/>
  </r>
  <r>
    <x v="997"/>
    <x v="1"/>
    <n v="99"/>
    <x v="2097"/>
    <x v="1048"/>
    <s v=" "/>
    <s v=" "/>
    <n v="96"/>
    <n v="1"/>
    <n v="29"/>
    <s v="N/A"/>
    <n v="67"/>
    <n v="0"/>
    <n v="0.88200000000000001"/>
    <s v="NaN"/>
    <n v="0.39"/>
    <n v="0.58399999999999996"/>
    <n v="0.49199999999999999"/>
    <n v="0.53700000000000003"/>
    <s v="NaN"/>
    <s v="NaN"/>
    <s v="NaN"/>
    <s v="NaN"/>
    <s v="Catch-up"/>
    <n v="1.712"/>
    <n v="0.96899999999999997"/>
    <s v="NaN"/>
    <n v="0.89100000000000001"/>
    <n v="0.98099999999999998"/>
    <d v="1899-12-30T00:19:32"/>
    <s v="RHD"/>
  </r>
  <r>
    <x v="662"/>
    <x v="0"/>
    <n v="4599"/>
    <x v="2098"/>
    <x v="1049"/>
    <n v="281"/>
    <n v="281"/>
    <n v="190"/>
    <n v="91"/>
    <n v="20"/>
    <n v="261"/>
    <n v="235"/>
    <n v="26"/>
    <n v="0.108"/>
    <n v="0.04"/>
    <n v="5.0000000000000001E-3"/>
    <n v="0.12"/>
    <n v="0.14299999999999999"/>
    <n v="0.123"/>
    <n v="0.83899999999999997"/>
    <n v="0.73"/>
    <n v="0.96599999999999997"/>
    <n v="216.667"/>
    <s v="Scale-up"/>
    <n v="8.3330000000000002"/>
    <n v="0.89200000000000002"/>
    <n v="0.92500000000000004"/>
    <n v="0.65800000000000003"/>
    <n v="0.88600000000000001"/>
    <d v="1899-12-30T00:19:50"/>
    <s v="RHD"/>
  </r>
  <r>
    <x v="662"/>
    <x v="1"/>
    <n v="0"/>
    <x v="2099"/>
    <x v="1049"/>
    <s v=" "/>
    <s v=" "/>
    <n v="1"/>
    <n v="1"/>
    <n v="1"/>
    <s v="N/A"/>
    <n v="1"/>
    <n v="0"/>
    <s v="NaN"/>
    <s v="NaN"/>
    <s v="NaN"/>
    <s v="NaN"/>
    <n v="0"/>
    <s v="NaN"/>
    <s v="NaN"/>
    <s v="NaN"/>
    <s v="NaN"/>
    <s v="NaN"/>
    <s v="Scale-up"/>
    <s v="NaN"/>
    <s v="NaN"/>
    <s v="NaN"/>
    <s v="NaN"/>
    <s v="NaN"/>
    <d v="1899-12-30T00:19:50"/>
    <s v="RHD"/>
  </r>
  <r>
    <x v="998"/>
    <x v="0"/>
    <n v="1665"/>
    <x v="2100"/>
    <x v="1050"/>
    <n v="338"/>
    <n v="311"/>
    <n v="193"/>
    <n v="118"/>
    <n v="15"/>
    <n v="296"/>
    <n v="233"/>
    <n v="63"/>
    <n v="0.17699999999999999"/>
    <n v="0.11899999999999999"/>
    <n v="1.2999999999999999E-2"/>
    <n v="0.192"/>
    <n v="0.28299999999999997"/>
    <n v="0.23799999999999999"/>
    <n v="0.67800000000000005"/>
    <n v="0.59799999999999998"/>
    <n v="0.95599999999999996"/>
    <n v="328.125"/>
    <s v="Scale-up"/>
    <n v="5.2080000000000002"/>
    <n v="0.79200000000000004"/>
    <n v="0.97499999999999998"/>
    <n v="0.97899999999999998"/>
    <n v="0.95699999999999996"/>
    <d v="1899-12-30T00:20:10"/>
    <s v="RHD"/>
  </r>
  <r>
    <x v="998"/>
    <x v="1"/>
    <n v="98"/>
    <x v="2101"/>
    <x v="1050"/>
    <s v=" "/>
    <s v=" "/>
    <n v="1"/>
    <n v="8"/>
    <n v="3"/>
    <s v="N/A"/>
    <n v="11"/>
    <n v="-4"/>
    <s v="NaN"/>
    <n v="6.4000000000000001E-2"/>
    <n v="0.02"/>
    <n v="0.10299999999999999"/>
    <n v="4.3999999999999997E-2"/>
    <n v="4.2000000000000003E-2"/>
    <s v="NaN"/>
    <s v="NaN"/>
    <s v="NaN"/>
    <s v="NaN"/>
    <s v="Scale-up"/>
    <n v="9.7089999999999996"/>
    <s v="NaN"/>
    <n v="0.92900000000000005"/>
    <n v="0.81299999999999994"/>
    <n v="0.94699999999999995"/>
    <d v="1899-12-30T00:20:10"/>
    <s v="RHD"/>
  </r>
  <r>
    <x v="999"/>
    <x v="0"/>
    <n v="2929"/>
    <x v="2102"/>
    <x v="1051"/>
    <n v="5335"/>
    <n v="4245"/>
    <n v="3106"/>
    <n v="1139"/>
    <n v="515"/>
    <n v="3730"/>
    <n v="2532"/>
    <n v="1198"/>
    <n v="3.5880000000000001"/>
    <n v="0.73399999999999999"/>
    <n v="0.98299999999999998"/>
    <n v="4.0990000000000002"/>
    <n v="3.339"/>
    <n v="3.6890000000000001"/>
    <n v="1.228"/>
    <n v="0.83"/>
    <n v="0.77300000000000002"/>
    <n v="292.26600000000002"/>
    <s v="Catch-up"/>
    <n v="0.24399999999999999"/>
    <n v="0.9"/>
    <n v="0.46400000000000002"/>
    <n v="0.93"/>
    <n v="0.86699999999999999"/>
    <d v="1899-12-30T00:20:34"/>
    <s v="RHD"/>
  </r>
  <r>
    <x v="999"/>
    <x v="1"/>
    <n v="99"/>
    <x v="2103"/>
    <x v="1051"/>
    <s v=" "/>
    <s v=" "/>
    <n v="688"/>
    <n v="360"/>
    <n v="139"/>
    <s v="N/A"/>
    <n v="737"/>
    <n v="171"/>
    <n v="6.4589999999999996"/>
    <n v="3.6909999999999998"/>
    <n v="1.2270000000000001"/>
    <n v="6.625"/>
    <s v="8.922999999999998"/>
    <n v="8.8819999999999997"/>
    <n v="0.74199999999999999"/>
    <n v="0.63600000000000001"/>
    <n v="0.879"/>
    <n v="180.83"/>
    <s v="Scale-up"/>
    <n v="0.151"/>
    <n v="0.98299999999999998"/>
    <n v="0.99399999999999999"/>
    <n v="0.96699999999999997"/>
    <n v="0.99299999999999999"/>
    <d v="1899-12-30T00:20:39"/>
    <s v="RHD"/>
  </r>
  <r>
    <x v="1000"/>
    <x v="0"/>
    <n v="1944"/>
    <x v="2104"/>
    <x v="1052"/>
    <n v="5027"/>
    <n v="4768"/>
    <n v="3948"/>
    <n v="820"/>
    <n v="1212"/>
    <n v="3556"/>
    <n v="3107"/>
    <n v="449"/>
    <n v="2.3490000000000002"/>
    <n v="0.437"/>
    <n v="0.84799999999999998"/>
    <n v="2.1339999999999999"/>
    <n v="1.9379999999999999"/>
    <n v="2.1440000000000001"/>
    <n v="1.101"/>
    <n v="0.84299999999999997"/>
    <n v="0.69599999999999995"/>
    <n v="210.40299999999999"/>
    <s v="Catch-up"/>
    <n v="0.46899999999999997"/>
    <n v="0.89200000000000002"/>
    <n v="0.97299999999999998"/>
    <n v="0.75600000000000001"/>
    <n v="0.89100000000000001"/>
    <d v="1899-12-30T00:21:02"/>
    <s v="RHD"/>
  </r>
  <r>
    <x v="1000"/>
    <x v="1"/>
    <n v="100"/>
    <x v="2093"/>
    <x v="1052"/>
    <s v=" "/>
    <s v=" "/>
    <n v="863"/>
    <n v="64"/>
    <n v="364"/>
    <s v="N/A"/>
    <n v="647"/>
    <n v="-83"/>
    <n v="7.9880000000000004"/>
    <n v="0.82099999999999995"/>
    <n v="3.9340000000000002"/>
    <n v="5.9249999999999998"/>
    <s v="4.875000000000001"/>
    <n v="4.3849999999999998"/>
    <n v="1.2150000000000001"/>
    <n v="0.90700000000000003"/>
    <n v="0.55300000000000005"/>
    <n v="75.781000000000006"/>
    <s v="Catch-up"/>
    <n v="0.16900000000000001"/>
    <n v="0.439"/>
    <n v="0.98599999999999999"/>
    <n v="0.53"/>
    <n v="0.70499999999999996"/>
    <d v="1899-12-30T00:21:07"/>
    <s v="RHD"/>
  </r>
  <r>
    <x v="1001"/>
    <x v="0"/>
    <n v="1911"/>
    <x v="2105"/>
    <x v="1053"/>
    <n v="859"/>
    <n v="772"/>
    <n v="765"/>
    <n v="7"/>
    <n v="191"/>
    <n v="581"/>
    <n v="402"/>
    <n v="179"/>
    <n v="0.52800000000000002"/>
    <n v="7.0000000000000001E-3"/>
    <n v="0.13300000000000001"/>
    <n v="0.28899999999999998"/>
    <n v="0.40200000000000002"/>
    <n v="0.42399999999999999"/>
    <n v="0.71899999999999997"/>
    <n v="0.98699999999999999"/>
    <n v="0.751"/>
    <n v="619.37699999999995"/>
    <s v="Scale-up"/>
    <n v="3.46"/>
    <n v="0.98699999999999999"/>
    <n v="0.96399999999999997"/>
    <n v="0.84299999999999997"/>
    <n v="0.996"/>
    <d v="1899-12-30T00:21:27"/>
    <s v="RHD"/>
  </r>
  <r>
    <x v="1001"/>
    <x v="1"/>
    <n v="99"/>
    <x v="2106"/>
    <x v="1053"/>
    <s v=" "/>
    <s v=" "/>
    <n v="34"/>
    <n v="1"/>
    <n v="18"/>
    <s v="N/A"/>
    <n v="25"/>
    <n v="-8"/>
    <n v="0.29499999999999998"/>
    <s v="NaN"/>
    <n v="0.215"/>
    <n v="0.248"/>
    <n v="0.08"/>
    <n v="9.8000000000000004E-2"/>
    <s v="NaN"/>
    <s v="NaN"/>
    <s v="NaN"/>
    <s v="NaN"/>
    <s v="Scale-up"/>
    <n v="4.032"/>
    <n v="0.96"/>
    <s v="NaN"/>
    <n v="0.79600000000000004"/>
    <n v="0.95399999999999996"/>
    <d v="1899-12-30T00:21:27"/>
    <s v="RHD"/>
  </r>
  <r>
    <x v="1002"/>
    <x v="0"/>
    <n v="827"/>
    <x v="2107"/>
    <x v="1054"/>
    <n v="326"/>
    <n v="306"/>
    <n v="241"/>
    <n v="65"/>
    <n v="27"/>
    <n v="279"/>
    <n v="177"/>
    <n v="102"/>
    <n v="0.42399999999999999"/>
    <n v="9.5000000000000001E-2"/>
    <n v="4.3999999999999997E-2"/>
    <n v="0.316"/>
    <n v="0.47499999999999998"/>
    <n v="0.46100000000000002"/>
    <n v="0.66500000000000004"/>
    <n v="0.81699999999999995"/>
    <n v="0.91500000000000004"/>
    <n v="322.78500000000003"/>
    <s v="Scale-up"/>
    <n v="3.165"/>
    <n v="0.96699999999999997"/>
    <n v="0.92200000000000004"/>
    <n v="0.78800000000000003"/>
    <n v="0.90500000000000003"/>
    <d v="1899-12-30T00:21:47"/>
    <s v="RHD"/>
  </r>
  <r>
    <x v="1002"/>
    <x v="1"/>
    <n v="98"/>
    <x v="2108"/>
    <x v="1054"/>
    <s v=" "/>
    <s v=" "/>
    <n v="73"/>
    <n v="13"/>
    <n v="8"/>
    <s v="N/A"/>
    <n v="65"/>
    <n v="12"/>
    <n v="0.82099999999999995"/>
    <n v="0.154"/>
    <n v="8.3000000000000004E-2"/>
    <n v="0.70299999999999996"/>
    <n v="0.89200000000000002"/>
    <n v="0.875"/>
    <n v="0.78800000000000003"/>
    <n v="0.84199999999999997"/>
    <n v="0.91500000000000004"/>
    <n v="145.09200000000001"/>
    <s v="Scale-up"/>
    <n v="1.4219999999999999"/>
    <n v="0.97099999999999997"/>
    <n v="0.96399999999999997"/>
    <n v="0.92700000000000005"/>
    <n v="0.98599999999999999"/>
    <d v="1899-12-30T00:21:52"/>
    <s v="RHD"/>
  </r>
  <r>
    <x v="1003"/>
    <x v="0"/>
    <n v="1505"/>
    <x v="2109"/>
    <x v="1055"/>
    <n v="625"/>
    <n v="573"/>
    <n v="570"/>
    <n v="3"/>
    <n v="11"/>
    <n v="562"/>
    <n v="394"/>
    <n v="168"/>
    <n v="0.52800000000000002"/>
    <n v="3.0000000000000001E-3"/>
    <n v="2.1000000000000001E-2"/>
    <n v="0.7"/>
    <n v="0.51"/>
    <n v="0.52300000000000002"/>
    <n v="1.373"/>
    <n v="0.99399999999999999"/>
    <n v="0.96"/>
    <n v="240"/>
    <s v="Catch-up"/>
    <n v="1.429"/>
    <n v="0.97599999999999998"/>
    <n v="0.75"/>
    <n v="0.93300000000000005"/>
    <n v="0.755"/>
    <d v="1899-12-30T00:22:11"/>
    <s v="RHD"/>
  </r>
  <r>
    <x v="1003"/>
    <x v="1"/>
    <n v="45"/>
    <x v="2110"/>
    <x v="1055"/>
    <s v=" "/>
    <s v=" "/>
    <n v="2"/>
    <n v="1"/>
    <n v="1"/>
    <s v="N/A"/>
    <n v="1"/>
    <n v="-1"/>
    <n v="2.1999999999999999E-2"/>
    <s v="NaN"/>
    <s v="NaN"/>
    <s v="NaN"/>
    <n v="0"/>
    <n v="1.0999999999999999E-2"/>
    <s v="NaN"/>
    <s v="NaN"/>
    <s v="NaN"/>
    <s v="NaN"/>
    <s v="Catch-up"/>
    <s v="NaN"/>
    <n v="1"/>
    <s v="NaN"/>
    <s v="NaN"/>
    <s v="NaN"/>
    <d v="1899-12-30T00:22:11"/>
    <s v="RHD"/>
  </r>
  <r>
    <x v="672"/>
    <x v="0"/>
    <n v="6410"/>
    <x v="2111"/>
    <x v="1056"/>
    <n v="2826"/>
    <n v="2767"/>
    <n v="2002"/>
    <n v="765"/>
    <n v="541"/>
    <n v="2226"/>
    <n v="1881"/>
    <n v="345"/>
    <n v="0.501"/>
    <n v="0.20100000000000001"/>
    <n v="0.152"/>
    <n v="0.50700000000000001"/>
    <n v="0.55000000000000004"/>
    <n v="0.61"/>
    <n v="0.92200000000000004"/>
    <n v="0.71399999999999997"/>
    <n v="0.78300000000000003"/>
    <n v="680.47299999999996"/>
    <s v="Scale-up"/>
    <n v="1.972"/>
    <n v="0.877"/>
    <n v="0.95299999999999996"/>
    <n v="0.85899999999999999"/>
    <n v="0.89300000000000002"/>
    <d v="1899-12-30T00:22:32"/>
    <s v="RHD"/>
  </r>
  <r>
    <x v="672"/>
    <x v="1"/>
    <n v="0"/>
    <x v="2112"/>
    <x v="1056"/>
    <s v=" "/>
    <s v=" "/>
    <n v="1"/>
    <n v="1"/>
    <n v="1"/>
    <s v="N/A"/>
    <n v="1"/>
    <n v="-1"/>
    <s v="NaN"/>
    <s v="NaN"/>
    <s v="NaN"/>
    <s v="NaN"/>
    <n v="0"/>
    <s v="NaN"/>
    <s v="NaN"/>
    <s v="NaN"/>
    <s v="NaN"/>
    <s v="NaN"/>
    <s v="Scale-up"/>
    <s v="NaN"/>
    <s v="NaN"/>
    <s v="NaN"/>
    <s v="NaN"/>
    <s v="NaN"/>
    <d v="1899-12-30T00:22:32"/>
    <s v="RHD"/>
  </r>
  <r>
    <x v="665"/>
    <x v="0"/>
    <n v="4946"/>
    <x v="2113"/>
    <x v="1057"/>
    <n v="720"/>
    <n v="720"/>
    <n v="370"/>
    <n v="350"/>
    <n v="137"/>
    <n v="583"/>
    <n v="531"/>
    <n v="52"/>
    <n v="0.26100000000000001"/>
    <n v="0.15"/>
    <n v="6.6000000000000003E-2"/>
    <n v="0.44500000000000001"/>
    <n v="0.34499999999999997"/>
    <n v="0.28100000000000003"/>
    <n v="1.29"/>
    <n v="0.63500000000000001"/>
    <n v="0.83899999999999997"/>
    <n v="116.854"/>
    <s v="Catch-up"/>
    <n v="2.2469999999999999"/>
    <n v="0.72899999999999998"/>
    <n v="0.77"/>
    <n v="0.67300000000000004"/>
    <n v="0.755"/>
    <d v="1899-12-30T00:22:50"/>
    <s v="RHD"/>
  </r>
  <r>
    <x v="665"/>
    <x v="1"/>
    <n v="0"/>
    <x v="2114"/>
    <x v="1057"/>
    <s v=" "/>
    <s v=" "/>
    <n v="1"/>
    <n v="1"/>
    <n v="2"/>
    <s v="N/A"/>
    <n v="1"/>
    <n v="-1"/>
    <s v="NaN"/>
    <s v="NaN"/>
    <s v="NaN"/>
    <s v="NaN"/>
    <n v="0"/>
    <s v="NaN"/>
    <s v="NaN"/>
    <s v="NaN"/>
    <s v="NaN"/>
    <s v="NaN"/>
    <s v="Catch-up"/>
    <s v="NaN"/>
    <s v="NaN"/>
    <s v="NaN"/>
    <s v="NaN"/>
    <s v="NaN"/>
    <d v="1899-12-30T00:22:50"/>
    <s v="RHD"/>
  </r>
  <r>
    <x v="1004"/>
    <x v="0"/>
    <n v="1239"/>
    <x v="2115"/>
    <x v="972"/>
    <n v="206"/>
    <n v="168"/>
    <n v="168"/>
    <n v="0"/>
    <n v="12"/>
    <n v="156"/>
    <n v="77"/>
    <n v="79"/>
    <n v="0.14499999999999999"/>
    <n v="0"/>
    <n v="2.4E-2"/>
    <n v="8.2000000000000003E-2"/>
    <n v="0.121"/>
    <n v="0.13700000000000001"/>
    <n v="0.67800000000000005"/>
    <n v="1"/>
    <n v="0.83399999999999996"/>
    <n v="963.41499999999996"/>
    <s v="Scale-up"/>
    <n v="12.195"/>
    <n v="0.71599999999999997"/>
    <n v="0"/>
    <n v="0.94299999999999995"/>
    <n v="0.73399999999999999"/>
    <d v="1899-12-30T00:23:09"/>
    <s v="RHD"/>
  </r>
  <r>
    <x v="1004"/>
    <x v="1"/>
    <n v="99"/>
    <x v="2116"/>
    <x v="972"/>
    <s v=" "/>
    <s v=" "/>
    <n v="45"/>
    <n v="1"/>
    <n v="4"/>
    <s v="N/A"/>
    <n v="27"/>
    <n v="13"/>
    <n v="0.39900000000000002"/>
    <n v="0"/>
    <n v="2.5999999999999999E-2"/>
    <n v="0.22600000000000001"/>
    <n v="0.373"/>
    <n v="0.36"/>
    <n v="0.60599999999999998"/>
    <n v="1"/>
    <n v="0.93500000000000005"/>
    <n v="349.55799999999999"/>
    <s v="Scale-up"/>
    <n v="4.4249999999999998"/>
    <n v="0.94499999999999995"/>
    <n v="0"/>
    <n v="0.6"/>
    <n v="0.93700000000000006"/>
    <d v="1899-12-30T00:23:13"/>
    <s v="RHD"/>
  </r>
  <r>
    <x v="1005"/>
    <x v="0"/>
    <n v="2539"/>
    <x v="2117"/>
    <x v="1058"/>
    <n v="5345"/>
    <n v="5128"/>
    <n v="2435"/>
    <n v="2693"/>
    <n v="878"/>
    <n v="4250"/>
    <n v="3256"/>
    <n v="994"/>
    <n v="1.329"/>
    <n v="1.476"/>
    <n v="0.59"/>
    <n v="1.85"/>
    <n v="2.2149999999999999"/>
    <n v="2.2440000000000002"/>
    <n v="0.83499999999999996"/>
    <n v="0.47399999999999998"/>
    <n v="0.79"/>
    <n v="537.29700000000003"/>
    <s v="Scale-up"/>
    <n v="0.54100000000000004"/>
    <n v="0.99399999999999999"/>
    <n v="0.997"/>
    <n v="0.98499999999999999"/>
    <n v="0.996"/>
    <d v="1899-12-30T00:23:35"/>
    <s v="RHD"/>
  </r>
  <r>
    <x v="1005"/>
    <x v="1"/>
    <n v="99"/>
    <x v="2118"/>
    <x v="1058"/>
    <s v=" "/>
    <s v=" "/>
    <n v="116"/>
    <n v="169"/>
    <n v="19"/>
    <s v="N/A"/>
    <n v="240"/>
    <n v="25"/>
    <n v="1.1539999999999999"/>
    <n v="1.63"/>
    <n v="0.16600000000000001"/>
    <n v="2.4079999999999999"/>
    <n v="2.6179999999999999"/>
    <n v="2.6120000000000001"/>
    <n v="0.92"/>
    <n v="0.41499999999999998"/>
    <n v="0.94"/>
    <n v="412.791"/>
    <s v="Scale-up"/>
    <n v="0.41499999999999998"/>
    <n v="0.96599999999999997"/>
    <n v="0.98899999999999999"/>
    <n v="0.97399999999999998"/>
    <n v="0.97799999999999998"/>
    <d v="1899-12-30T00:23:40"/>
    <s v="RHD"/>
  </r>
  <r>
    <x v="1006"/>
    <x v="0"/>
    <n v="1380"/>
    <x v="2119"/>
    <x v="1059"/>
    <n v="754"/>
    <n v="640"/>
    <n v="631"/>
    <n v="9"/>
    <n v="109"/>
    <n v="531"/>
    <n v="450"/>
    <n v="81"/>
    <n v="0.442"/>
    <n v="7.0000000000000001E-3"/>
    <n v="7.6999999999999999E-2"/>
    <n v="0.318"/>
    <n v="0.372"/>
    <n v="0.372"/>
    <n v="0.85499999999999998"/>
    <n v="0.98399999999999999"/>
    <n v="0.82899999999999996"/>
    <n v="254.71700000000001"/>
    <s v="Scale-up"/>
    <n v="3.145"/>
    <n v="0.99099999999999999"/>
    <n v="0.92300000000000004"/>
    <n v="0.96899999999999997"/>
    <n v="0.98899999999999999"/>
    <d v="1899-12-30T00:24:00"/>
    <s v="RHD"/>
  </r>
  <r>
    <x v="1006"/>
    <x v="1"/>
    <n v="98"/>
    <x v="2120"/>
    <x v="1059"/>
    <s v=" "/>
    <s v=" "/>
    <n v="33"/>
    <n v="1"/>
    <n v="20"/>
    <s v="N/A"/>
    <n v="49"/>
    <n v="-36"/>
    <n v="0.316"/>
    <s v="NaN"/>
    <n v="0.17199999999999999"/>
    <n v="0.434"/>
    <s v="0.14400000000000002"/>
    <n v="0.17199999999999999"/>
    <s v="NaN"/>
    <s v="NaN"/>
    <s v="NaN"/>
    <s v="NaN"/>
    <s v="Scale-up"/>
    <n v="2.3039999999999998"/>
    <n v="0.98899999999999999"/>
    <s v="NaN"/>
    <n v="0.85399999999999998"/>
    <n v="0.92200000000000004"/>
    <d v="1899-12-30T00:24:00"/>
    <s v="RHD"/>
  </r>
  <r>
    <x v="1007"/>
    <x v="0"/>
    <n v="5292"/>
    <x v="2121"/>
    <x v="1060"/>
    <n v="10730"/>
    <n v="10699"/>
    <n v="3580"/>
    <n v="7119"/>
    <n v="2183"/>
    <n v="8516"/>
    <n v="7210"/>
    <n v="1306"/>
    <n v="0.83599999999999997"/>
    <n v="1.619"/>
    <n v="0.55800000000000005"/>
    <n v="1.667"/>
    <n v="1.897"/>
    <n v="1.952"/>
    <n v="0.879"/>
    <n v="0.34100000000000003"/>
    <n v="0.77300000000000002"/>
    <n v="783.44299999999998"/>
    <s v="Scale-up"/>
    <n v="0.6"/>
    <n v="0.95899999999999996"/>
    <n v="0.96099999999999997"/>
    <n v="0.88700000000000001"/>
    <n v="0.94099999999999995"/>
    <d v="1899-12-30T00:24:26"/>
    <s v="RHD"/>
  </r>
  <r>
    <x v="1007"/>
    <x v="1"/>
    <n v="99"/>
    <x v="2122"/>
    <x v="1060"/>
    <s v=" "/>
    <s v=" "/>
    <n v="52"/>
    <n v="263"/>
    <n v="38"/>
    <s v="N/A"/>
    <n v="179"/>
    <n v="97"/>
    <n v="0.44600000000000001"/>
    <n v="2.4900000000000002"/>
    <n v="0.48599999999999999"/>
    <n v="1.655"/>
    <n v="2.4500000000000002"/>
    <n v="2.48"/>
    <n v="0.67600000000000005"/>
    <n v="0.152"/>
    <n v="0.83399999999999996"/>
    <n v="789.12400000000002"/>
    <s v="Scale-up"/>
    <n v="0.60399999999999998"/>
    <n v="0.94699999999999995"/>
    <n v="0.97499999999999998"/>
    <n v="0.83799999999999997"/>
    <n v="0.95799999999999996"/>
    <d v="1899-12-30T00:24:30"/>
    <s v="RHD"/>
  </r>
  <r>
    <x v="1008"/>
    <x v="0"/>
    <n v="915"/>
    <x v="2123"/>
    <x v="1061"/>
    <n v="876"/>
    <n v="826"/>
    <n v="816"/>
    <n v="10"/>
    <n v="66"/>
    <n v="760"/>
    <n v="658"/>
    <n v="102"/>
    <n v="0.95799999999999996"/>
    <n v="1.0999999999999999E-2"/>
    <n v="8.3000000000000004E-2"/>
    <n v="0.75800000000000001"/>
    <n v="0.88600000000000001"/>
    <n v="0.88800000000000001"/>
    <n v="0.85599999999999998"/>
    <n v="0.98899999999999999"/>
    <n v="0.91400000000000003"/>
    <n v="134.565"/>
    <s v="Scale-up"/>
    <n v="1.319"/>
    <n v="0.98399999999999999"/>
    <n v="0.92100000000000004"/>
    <n v="0.97499999999999998"/>
    <n v="0.97399999999999998"/>
    <d v="1899-12-30T00:24:50"/>
    <s v="RHD"/>
  </r>
  <r>
    <x v="1008"/>
    <x v="1"/>
    <n v="98"/>
    <x v="2124"/>
    <x v="1061"/>
    <s v=" "/>
    <s v=" "/>
    <n v="135"/>
    <n v="3"/>
    <n v="13"/>
    <s v="N/A"/>
    <n v="161"/>
    <n v="-35"/>
    <n v="1.3759999999999999"/>
    <n v="0.185"/>
    <n v="9.2999999999999999E-2"/>
    <n v="1.522"/>
    <n v="1.468"/>
    <n v="1.2669999999999999"/>
    <n v="1.0369999999999999"/>
    <n v="0.88100000000000001"/>
    <n v="0.94"/>
    <n v="67.016999999999996"/>
    <s v="Catch-up"/>
    <n v="0.65700000000000003"/>
    <n v="0.94599999999999995"/>
    <n v="0.83199999999999996"/>
    <n v="0.93899999999999995"/>
    <n v="0.80700000000000005"/>
    <d v="1899-12-30T00:24:55"/>
    <s v="RHD"/>
  </r>
  <r>
    <x v="1009"/>
    <x v="0"/>
    <n v="1526"/>
    <x v="2125"/>
    <x v="1062"/>
    <n v="2419"/>
    <n v="2383"/>
    <n v="917"/>
    <n v="1466"/>
    <n v="349"/>
    <n v="2034"/>
    <n v="1818"/>
    <n v="216"/>
    <n v="0.63700000000000001"/>
    <n v="0.90500000000000003"/>
    <n v="0.23899999999999999"/>
    <n v="1.248"/>
    <n v="1.3029999999999999"/>
    <n v="1.3009999999999999"/>
    <n v="0.95799999999999996"/>
    <n v="0.41299999999999998"/>
    <n v="0.84499999999999997"/>
    <n v="173.077"/>
    <s v="Scale-up"/>
    <n v="0.80100000000000005"/>
    <n v="0.98899999999999999"/>
    <n v="0.99099999999999999"/>
    <n v="0.996"/>
    <n v="0.99299999999999999"/>
    <d v="1899-12-30T00:25:17"/>
    <s v="RHD"/>
  </r>
  <r>
    <x v="1009"/>
    <x v="1"/>
    <n v="99"/>
    <x v="2126"/>
    <x v="1062"/>
    <s v=" "/>
    <s v=" "/>
    <n v="84"/>
    <n v="202"/>
    <n v="22"/>
    <s v="N/A"/>
    <n v="169"/>
    <n v="96"/>
    <n v="0.72399999999999998"/>
    <n v="1.53"/>
    <n v="0.21299999999999999"/>
    <n v="2.0019999999999998"/>
    <n v="2.0409999999999999"/>
    <n v="1.972"/>
    <n v="0.98099999999999998"/>
    <n v="0.32100000000000001"/>
    <n v="0.90600000000000003"/>
    <n v="107.892"/>
    <s v="Scale-up"/>
    <n v="0.5"/>
    <n v="0.96099999999999997"/>
    <n v="0.88500000000000001"/>
    <n v="0.96099999999999997"/>
    <n v="0.92400000000000004"/>
    <d v="1899-12-30T00:25:21"/>
    <s v="RHD"/>
  </r>
  <r>
    <x v="103"/>
    <x v="0"/>
    <n v="2661"/>
    <x v="2127"/>
    <x v="1063"/>
    <n v="186"/>
    <n v="186"/>
    <n v="154"/>
    <n v="32"/>
    <n v="15"/>
    <n v="171"/>
    <n v="124"/>
    <n v="47"/>
    <n v="7.5999999999999998E-2"/>
    <n v="1.7999999999999999E-2"/>
    <n v="4.3999999999999997E-2"/>
    <n v="6.7000000000000004E-2"/>
    <n v="0.05"/>
    <n v="8.6999999999999994E-2"/>
    <n v="1.34"/>
    <n v="0.80900000000000005"/>
    <n v="0.53200000000000003"/>
    <n v="701.49300000000005"/>
    <s v="Catch-up"/>
    <n v="14.925000000000001"/>
    <n v="0.88"/>
    <n v="0.91100000000000003"/>
    <n v="0.51800000000000002"/>
    <n v="0.76400000000000001"/>
    <d v="1899-12-30T00:25:41"/>
    <s v="RHD"/>
  </r>
  <r>
    <x v="103"/>
    <x v="1"/>
    <n v="7"/>
    <x v="2128"/>
    <x v="1063"/>
    <s v=" "/>
    <s v=" "/>
    <n v="1"/>
    <n v="1"/>
    <n v="1"/>
    <s v="N/A"/>
    <n v="1"/>
    <n v="-1"/>
    <s v="NaN"/>
    <s v="NaN"/>
    <s v="NaN"/>
    <s v="NaN"/>
    <n v="0"/>
    <s v="NaN"/>
    <s v="NaN"/>
    <s v="NaN"/>
    <s v="NaN"/>
    <s v="NaN"/>
    <s v="Catch-up"/>
    <s v="NaN"/>
    <s v="NaN"/>
    <s v="NaN"/>
    <s v="NaN"/>
    <s v="NaN"/>
    <d v="1899-12-30T00:25:41"/>
    <s v="RHD"/>
  </r>
  <r>
    <x v="1010"/>
    <x v="0"/>
    <n v="1276"/>
    <x v="2129"/>
    <x v="1064"/>
    <n v="171"/>
    <n v="152"/>
    <n v="119"/>
    <n v="33"/>
    <n v="7"/>
    <n v="145"/>
    <n v="111"/>
    <n v="34"/>
    <n v="0.09"/>
    <n v="6.7000000000000004E-2"/>
    <n v="6.0000000000000001E-3"/>
    <n v="0.114"/>
    <n v="0.151"/>
    <n v="0.109"/>
    <n v="0.755"/>
    <n v="0.57299999999999995"/>
    <n v="0.96199999999999997"/>
    <n v="298.24599999999998"/>
    <s v="Scale-up"/>
    <n v="8.7720000000000002"/>
    <n v="0.89900000000000002"/>
    <n v="0.80500000000000005"/>
    <n v="0.57399999999999995"/>
    <n v="0.77800000000000002"/>
    <d v="1899-12-30T00:26:00"/>
    <s v="RHD"/>
  </r>
  <r>
    <x v="1010"/>
    <x v="1"/>
    <n v="98"/>
    <x v="2130"/>
    <x v="1064"/>
    <s v=" "/>
    <s v=" "/>
    <n v="28"/>
    <n v="17"/>
    <n v="1"/>
    <s v="N/A"/>
    <n v="27"/>
    <n v="16"/>
    <n v="0.27600000000000002"/>
    <n v="0.182"/>
    <s v="NaN"/>
    <n v="0.502"/>
    <n v="0.45800000000000002"/>
    <n v="0.44600000000000001"/>
    <s v="NaN"/>
    <s v="NaN"/>
    <s v="NaN"/>
    <s v="NaN"/>
    <s v="Scale-up"/>
    <n v="1.992"/>
    <n v="0.85399999999999998"/>
    <n v="0.83299999999999996"/>
    <s v="NaN"/>
    <n v="0.91700000000000004"/>
    <d v="1899-12-30T00:26:00"/>
    <s v="RHD"/>
  </r>
  <r>
    <x v="667"/>
    <x v="0"/>
    <n v="4307"/>
    <x v="2131"/>
    <x v="1065"/>
    <n v="171"/>
    <n v="171"/>
    <n v="124"/>
    <n v="47"/>
    <n v="11"/>
    <n v="160"/>
    <n v="143"/>
    <n v="17"/>
    <n v="3.1E-2"/>
    <n v="1.4999999999999999E-2"/>
    <n v="3.0000000000000001E-3"/>
    <n v="3.5000000000000003E-2"/>
    <n v="4.2999999999999997E-2"/>
    <n v="4.1000000000000002E-2"/>
    <n v="0.81399999999999995"/>
    <n v="0.67400000000000004"/>
    <n v="0.93500000000000005"/>
    <n v="485.714"/>
    <s v="Scale-up"/>
    <n v="28.571000000000002"/>
    <n v="0.873"/>
    <n v="0.98499999999999999"/>
    <n v="0.94299999999999995"/>
    <n v="0.877"/>
    <d v="1899-12-30T00:26:22"/>
    <s v="RHD"/>
  </r>
  <r>
    <x v="667"/>
    <x v="1"/>
    <n v="0"/>
    <x v="2132"/>
    <x v="1065"/>
    <s v=" "/>
    <s v=" "/>
    <n v="5"/>
    <n v="1"/>
    <n v="1"/>
    <s v="N/A"/>
    <n v="7"/>
    <n v="-4"/>
    <n v="2.5"/>
    <s v="NaN"/>
    <s v="NaN"/>
    <s v="NaN"/>
    <n v="0"/>
    <n v="2"/>
    <s v="NaN"/>
    <s v="NaN"/>
    <s v="NaN"/>
    <s v="NaN"/>
    <s v="Scale-up"/>
    <s v="NaN"/>
    <n v="0.5"/>
    <s v="NaN"/>
    <s v="NaN"/>
    <s v="NaN"/>
    <d v="1899-12-30T00:26:22"/>
    <s v="RHD"/>
  </r>
  <r>
    <x v="664"/>
    <x v="0"/>
    <n v="6103"/>
    <x v="2133"/>
    <x v="1066"/>
    <n v="3233"/>
    <n v="3233"/>
    <n v="1584"/>
    <n v="1649"/>
    <n v="592"/>
    <n v="2641"/>
    <n v="2365"/>
    <n v="276"/>
    <n v="0.26600000000000001"/>
    <n v="0.30299999999999999"/>
    <n v="0.13400000000000001"/>
    <n v="0.4"/>
    <n v="0.435"/>
    <n v="0.437"/>
    <n v="0.92"/>
    <n v="0.46700000000000003"/>
    <n v="0.76400000000000001"/>
    <n v="690"/>
    <s v="Scale-up"/>
    <n v="2.5"/>
    <n v="0.93200000000000005"/>
    <n v="0.996"/>
    <n v="0.89800000000000002"/>
    <n v="0.96399999999999997"/>
    <d v="1899-12-30T00:26:48"/>
    <s v="RHD"/>
  </r>
  <r>
    <x v="664"/>
    <x v="1"/>
    <n v="99"/>
    <x v="2134"/>
    <x v="1066"/>
    <s v=" "/>
    <s v=" "/>
    <n v="31"/>
    <n v="6"/>
    <n v="2"/>
    <s v="N/A"/>
    <n v="42"/>
    <n v="-8"/>
    <n v="0.249"/>
    <n v="3.6999999999999998E-2"/>
    <n v="1.2E-2"/>
    <n v="0.315"/>
    <s v="0.27399999999999997"/>
    <n v="0.255"/>
    <n v="1.1499999999999999"/>
    <n v="0.871"/>
    <n v="0.95799999999999996"/>
    <n v="876.19"/>
    <s v="Catch-up"/>
    <n v="3.1749999999999998"/>
    <n v="0.89300000000000002"/>
    <n v="0.76600000000000001"/>
    <n v="1"/>
    <n v="0.9"/>
    <d v="1899-12-30T00:26:53"/>
    <s v="RHD"/>
  </r>
  <r>
    <x v="1011"/>
    <x v="0"/>
    <n v="2059"/>
    <x v="2135"/>
    <x v="1067"/>
    <n v="3656"/>
    <n v="3656"/>
    <n v="3656"/>
    <n v="0"/>
    <n v="58"/>
    <n v="3598"/>
    <n v="856"/>
    <n v="2742"/>
    <n v="2.359"/>
    <n v="0"/>
    <n v="4.1000000000000002E-2"/>
    <n v="0.65400000000000003"/>
    <n v="2.3180000000000001"/>
    <n v="2.3210000000000002"/>
    <n v="0.28199999999999997"/>
    <n v="1"/>
    <n v="0.98299999999999998"/>
    <n v="4192.6610000000001"/>
    <s v="Scale-up"/>
    <n v="1.5289999999999999"/>
    <n v="0.98599999999999999"/>
    <n v="0"/>
    <n v="0.79600000000000004"/>
    <n v="0.97099999999999997"/>
    <d v="1899-12-30T00:27:17"/>
    <s v="RHD"/>
  </r>
  <r>
    <x v="1011"/>
    <x v="1"/>
    <n v="99"/>
    <x v="2136"/>
    <x v="1067"/>
    <s v=" "/>
    <s v=" "/>
    <n v="290"/>
    <n v="1"/>
    <n v="1"/>
    <s v="N/A"/>
    <n v="75"/>
    <n v="214"/>
    <n v="2.9169999999999998"/>
    <n v="0"/>
    <s v="NaN"/>
    <n v="0.92600000000000005"/>
    <n v="2.9169999999999998"/>
    <n v="2.9169999999999998"/>
    <s v="NaN"/>
    <s v="NaN"/>
    <s v="NaN"/>
    <s v="NaN"/>
    <s v="Scale-up"/>
    <n v="1.08"/>
    <n v="0.998"/>
    <n v="0"/>
    <s v="NaN"/>
    <n v="0.97199999999999998"/>
    <d v="1899-12-30T00:27:17"/>
    <s v="RHD"/>
  </r>
  <r>
    <x v="1012"/>
    <x v="0"/>
    <n v="994"/>
    <x v="2137"/>
    <x v="1068"/>
    <n v="205"/>
    <n v="203"/>
    <n v="29"/>
    <n v="174"/>
    <n v="3"/>
    <n v="200"/>
    <n v="167"/>
    <n v="33"/>
    <n v="3.6999999999999998E-2"/>
    <n v="0.57599999999999996"/>
    <n v="8.0000000000000002E-3"/>
    <n v="0.57299999999999995"/>
    <n v="0.60499999999999998"/>
    <n v="0.46400000000000002"/>
    <n v="0.94699999999999995"/>
    <n v="0.06"/>
    <n v="0.98699999999999999"/>
    <n v="57.591999999999999"/>
    <s v="Scale-up"/>
    <n v="1.7450000000000001"/>
    <n v="0.76400000000000001"/>
    <n v="0.96699999999999997"/>
    <n v="0.93899999999999995"/>
    <n v="0.97"/>
    <d v="1899-12-30T00:27:36"/>
    <s v="RHD"/>
  </r>
  <r>
    <x v="1012"/>
    <x v="1"/>
    <n v="85"/>
    <x v="2138"/>
    <x v="1068"/>
    <s v=" "/>
    <s v=" "/>
    <n v="9"/>
    <n v="38"/>
    <n v="1"/>
    <s v="N/A"/>
    <n v="39"/>
    <n v="6"/>
    <n v="8.4000000000000005E-2"/>
    <n v="0.55100000000000005"/>
    <s v="NaN"/>
    <n v="0.57099999999999995"/>
    <n v="0.63500000000000001"/>
    <n v="0.57099999999999995"/>
    <s v="NaN"/>
    <s v="NaN"/>
    <s v="NaN"/>
    <s v="NaN"/>
    <s v="Scale-up"/>
    <n v="1.7509999999999999"/>
    <n v="0.96099999999999997"/>
    <n v="0.33500000000000002"/>
    <s v="NaN"/>
    <n v="0.36799999999999999"/>
    <d v="1899-12-30T00:27:36"/>
    <s v="RHD"/>
  </r>
  <r>
    <x v="1013"/>
    <x v="0"/>
    <n v="314"/>
    <x v="2139"/>
    <x v="1069"/>
    <n v="39"/>
    <n v="39"/>
    <n v="24"/>
    <n v="15"/>
    <n v="11"/>
    <n v="28"/>
    <n v="28"/>
    <n v="0"/>
    <n v="0.1"/>
    <n v="6.2E-2"/>
    <n v="3.2000000000000001E-2"/>
    <n v="7.9000000000000001E-2"/>
    <n v="0.13"/>
    <n v="0.10199999999999999"/>
    <n v="0.60799999999999998"/>
    <n v="0.61699999999999999"/>
    <n v="0.80200000000000005"/>
    <n v="0"/>
    <s v="Start-up"/>
    <n v="12.657999999999999"/>
    <n v="0.88500000000000001"/>
    <n v="0.873"/>
    <n v="0.89800000000000002"/>
    <n v="0.81"/>
    <d v="1899-12-30T00:27:55"/>
    <s v="RHD"/>
  </r>
  <r>
    <x v="1013"/>
    <x v="1"/>
    <n v="57"/>
    <x v="2140"/>
    <x v="1069"/>
    <s v=" "/>
    <s v=" "/>
    <n v="1"/>
    <n v="1"/>
    <n v="2"/>
    <s v="N/A"/>
    <n v="5"/>
    <n v="-7"/>
    <s v="NaN"/>
    <s v="NaN"/>
    <n v="9.0999999999999998E-2"/>
    <n v="0.20799999999999999"/>
    <n v="0"/>
    <n v="-3.1E-2"/>
    <s v="NaN"/>
    <s v="NaN"/>
    <s v="NaN"/>
    <s v="NaN"/>
    <s v="Start-up"/>
    <n v="4.8079999999999998"/>
    <s v="NaN"/>
    <s v="NaN"/>
    <n v="1"/>
    <n v="0.5"/>
    <d v="1899-12-30T00:27:55"/>
    <s v="RHD"/>
  </r>
  <r>
    <x v="1014"/>
    <x v="0"/>
    <n v="3418"/>
    <x v="2141"/>
    <x v="1070"/>
    <n v="4024"/>
    <n v="4024"/>
    <n v="403"/>
    <n v="3621"/>
    <n v="1213"/>
    <n v="2811"/>
    <n v="2770"/>
    <n v="41"/>
    <n v="0.26800000000000002"/>
    <n v="2.2629999999999999"/>
    <n v="0.38400000000000001"/>
    <n v="2.0070000000000001"/>
    <n v="2.1469999999999998"/>
    <n v="1.2669999999999999"/>
    <n v="0.93500000000000005"/>
    <n v="0.106"/>
    <n v="0.84799999999999998"/>
    <n v="20.428999999999998"/>
    <s v="Start-up"/>
    <n v="0.498"/>
    <n v="0.88800000000000001"/>
    <n v="0.95199999999999996"/>
    <n v="0.93799999999999994"/>
    <n v="0.85299999999999998"/>
    <d v="1899-12-30T00:28:15"/>
    <s v="RHD"/>
  </r>
  <r>
    <x v="1014"/>
    <x v="1"/>
    <n v="0"/>
    <x v="2142"/>
    <x v="1070"/>
    <s v=" "/>
    <s v=" "/>
    <n v="1"/>
    <n v="1"/>
    <n v="1"/>
    <s v="N/A"/>
    <n v="1"/>
    <n v="0"/>
    <s v="NaN"/>
    <s v="NaN"/>
    <s v="NaN"/>
    <s v="NaN"/>
    <n v="0"/>
    <s v="NaN"/>
    <s v="NaN"/>
    <s v="NaN"/>
    <s v="NaN"/>
    <s v="NaN"/>
    <s v="Start-up"/>
    <s v="NaN"/>
    <s v="NaN"/>
    <s v="NaN"/>
    <s v="NaN"/>
    <s v="NaN"/>
    <d v="1899-12-30T00:28:15"/>
    <s v="RHD"/>
  </r>
  <r>
    <x v="1015"/>
    <x v="0"/>
    <n v="1642"/>
    <x v="2143"/>
    <x v="1071"/>
    <n v="8761"/>
    <n v="8761"/>
    <n v="7274"/>
    <n v="1487"/>
    <n v="1293"/>
    <n v="7468"/>
    <n v="6461"/>
    <n v="1007"/>
    <n v="6.4390000000000001"/>
    <n v="1.216"/>
    <n v="1.2889999999999999"/>
    <n v="5.8840000000000003"/>
    <n v="6.3659999999999997"/>
    <n v="6.5179999999999998"/>
    <n v="0.92400000000000004"/>
    <n v="0.84099999999999997"/>
    <n v="0.83199999999999996"/>
    <n v="171.142"/>
    <s v="Scale-up"/>
    <n v="0.17"/>
    <n v="0.97199999999999998"/>
    <n v="0.93899999999999995"/>
    <n v="0.91100000000000003"/>
    <n v="0.96199999999999997"/>
    <d v="1899-12-30T00:28:41"/>
    <s v="RHD"/>
  </r>
  <r>
    <x v="1015"/>
    <x v="1"/>
    <n v="100"/>
    <x v="2144"/>
    <x v="1071"/>
    <s v=" "/>
    <s v=" "/>
    <n v="825"/>
    <n v="157"/>
    <n v="122"/>
    <s v="N/A"/>
    <n v="687"/>
    <n v="172"/>
    <n v="8.0489999999999995"/>
    <n v="1.649"/>
    <n v="1.4530000000000001"/>
    <n v="6.7949999999999999"/>
    <s v="8.245000000000001"/>
    <n v="8.2899999999999991"/>
    <n v="0.82399999999999995"/>
    <n v="0.83"/>
    <n v="0.85"/>
    <n v="148.197"/>
    <s v="Scale-up"/>
    <n v="0.14699999999999999"/>
    <n v="0.997"/>
    <n v="0.99299999999999999"/>
    <n v="0.95599999999999996"/>
    <n v="0.998"/>
    <d v="1899-12-30T00:28:46"/>
    <s v="RHD"/>
  </r>
  <r>
    <x v="1016"/>
    <x v="0"/>
    <n v="4522"/>
    <x v="2145"/>
    <x v="1072"/>
    <n v="3687"/>
    <n v="3687"/>
    <n v="3018"/>
    <n v="669"/>
    <n v="610"/>
    <n v="3077"/>
    <n v="2830"/>
    <n v="247"/>
    <n v="1.071"/>
    <n v="0.249"/>
    <n v="0.25900000000000001"/>
    <n v="1.0269999999999999"/>
    <n v="1.0609999999999999"/>
    <n v="1.1100000000000001"/>
    <n v="0.96799999999999997"/>
    <n v="0.81100000000000005"/>
    <n v="0.80400000000000005"/>
    <n v="240.506"/>
    <s v="Scale-up"/>
    <n v="0.97399999999999998"/>
    <n v="0.93500000000000005"/>
    <n v="0.94099999999999995"/>
    <n v="0.80100000000000005"/>
    <n v="0.95599999999999996"/>
    <d v="1899-12-30T00:29:07"/>
    <s v="RHD"/>
  </r>
  <r>
    <x v="1016"/>
    <x v="1"/>
    <n v="99"/>
    <x v="2146"/>
    <x v="1072"/>
    <s v=" "/>
    <s v=" "/>
    <n v="53"/>
    <n v="12"/>
    <n v="6"/>
    <s v="N/A"/>
    <n v="41"/>
    <n v="17"/>
    <n v="0.48299999999999998"/>
    <n v="9.1999999999999998E-2"/>
    <n v="5.6000000000000001E-2"/>
    <n v="0.36599999999999999"/>
    <s v="0.5189999999999999"/>
    <n v="0.52300000000000002"/>
    <n v="0.70499999999999996"/>
    <n v="0.84"/>
    <n v="0.90300000000000002"/>
    <n v="674.86300000000006"/>
    <s v="Scale-up"/>
    <n v="2.7320000000000002"/>
    <n v="0.91400000000000003"/>
    <n v="0.96599999999999997"/>
    <n v="0.98399999999999999"/>
    <n v="0.96899999999999997"/>
    <d v="1899-12-30T00:29:12"/>
    <s v="RHD"/>
  </r>
  <r>
    <x v="1017"/>
    <x v="0"/>
    <n v="3659"/>
    <x v="2147"/>
    <x v="1073"/>
    <n v="1309"/>
    <n v="1309"/>
    <n v="251"/>
    <n v="1058"/>
    <n v="367"/>
    <n v="942"/>
    <n v="922"/>
    <n v="20"/>
    <n v="0.14799999999999999"/>
    <n v="0.51"/>
    <n v="0.185"/>
    <n v="0.46800000000000003"/>
    <n v="0.47299999999999998"/>
    <n v="0.45500000000000002"/>
    <n v="0.98899999999999999"/>
    <n v="0.22500000000000001"/>
    <n v="0.71899999999999997"/>
    <n v="42.734999999999999"/>
    <s v="Scale-up"/>
    <n v="2.137"/>
    <n v="0.97199999999999998"/>
    <n v="0.92700000000000005"/>
    <n v="0.98"/>
    <n v="0.94499999999999995"/>
    <d v="1899-12-30T00:29:30"/>
    <s v="RHD"/>
  </r>
  <r>
    <x v="1017"/>
    <x v="1"/>
    <n v="49"/>
    <x v="2148"/>
    <x v="1073"/>
    <s v=" "/>
    <s v=" "/>
    <n v="1"/>
    <n v="4"/>
    <n v="1"/>
    <s v="N/A"/>
    <n v="1"/>
    <n v="3"/>
    <s v="NaN"/>
    <n v="0.05"/>
    <s v="NaN"/>
    <s v="NaN"/>
    <n v="0"/>
    <n v="0.05"/>
    <s v="NaN"/>
    <s v="NaN"/>
    <s v="NaN"/>
    <s v="NaN"/>
    <s v="Scale-up"/>
    <s v="NaN"/>
    <s v="NaN"/>
    <n v="0.9"/>
    <s v="NaN"/>
    <s v="NaN"/>
    <d v="1899-12-30T00:29:30"/>
    <s v="RHD"/>
  </r>
  <r>
    <x v="1018"/>
    <x v="0"/>
    <n v="2352"/>
    <x v="2149"/>
    <x v="1074"/>
    <n v="432"/>
    <n v="411"/>
    <n v="252"/>
    <n v="159"/>
    <n v="41"/>
    <n v="370"/>
    <n v="303"/>
    <n v="67"/>
    <n v="0.22500000000000001"/>
    <n v="0.153"/>
    <n v="5.5E-2"/>
    <n v="0.314"/>
    <n v="0.32300000000000001"/>
    <n v="0.34"/>
    <n v="0.97199999999999998"/>
    <n v="0.59499999999999997"/>
    <n v="0.85399999999999998"/>
    <n v="213.376"/>
    <s v="Scale-up"/>
    <n v="3.1850000000000001"/>
    <n v="0.88800000000000001"/>
    <n v="0.95799999999999996"/>
    <n v="0.90900000000000003"/>
    <n v="0.98499999999999999"/>
    <d v="1899-12-30T00:29:50"/>
    <s v="RHD"/>
  </r>
  <r>
    <x v="1018"/>
    <x v="1"/>
    <n v="95"/>
    <x v="2150"/>
    <x v="1074"/>
    <s v=" "/>
    <s v=" "/>
    <n v="8"/>
    <n v="8"/>
    <n v="2"/>
    <s v="N/A"/>
    <n v="30"/>
    <n v="-15"/>
    <n v="8.4000000000000005E-2"/>
    <n v="7.9000000000000001E-2"/>
    <n v="1.4999999999999999E-2"/>
    <n v="0.314"/>
    <s v="0.14800000000000002"/>
    <n v="0.13700000000000001"/>
    <n v="2.1219999999999999"/>
    <n v="0.51500000000000001"/>
    <n v="0.90800000000000003"/>
    <n v="213.376"/>
    <s v="Catch-up"/>
    <n v="3.1850000000000001"/>
    <n v="0.95699999999999996"/>
    <n v="0.95399999999999996"/>
    <n v="1"/>
    <n v="0.60699999999999998"/>
    <d v="1899-12-30T00:29:54"/>
    <s v="RHD"/>
  </r>
  <r>
    <x v="1019"/>
    <x v="0"/>
    <n v="1752"/>
    <x v="2151"/>
    <x v="1075"/>
    <n v="231"/>
    <n v="226"/>
    <n v="41"/>
    <n v="185"/>
    <n v="86"/>
    <n v="140"/>
    <n v="120"/>
    <n v="20"/>
    <n v="3.4000000000000002E-2"/>
    <n v="0.253"/>
    <n v="0.192"/>
    <n v="0.24"/>
    <n v="9.5000000000000001E-2"/>
    <n v="0.16200000000000001"/>
    <n v="2.5259999999999998"/>
    <n v="0.11799999999999999"/>
    <n v="0.33100000000000002"/>
    <n v="83.332999999999998"/>
    <s v="Catch-up"/>
    <n v="4.1669999999999998"/>
    <n v="0.57299999999999995"/>
    <n v="0.72299999999999998"/>
    <n v="0.98"/>
    <n v="0.9"/>
    <d v="1899-12-30T00:30:13"/>
    <s v="RHD"/>
  </r>
  <r>
    <x v="1019"/>
    <x v="1"/>
    <n v="99"/>
    <x v="2152"/>
    <x v="1075"/>
    <s v=" "/>
    <s v=" "/>
    <n v="7"/>
    <n v="25"/>
    <n v="15"/>
    <s v="N/A"/>
    <n v="17"/>
    <n v="-1"/>
    <n v="9.8000000000000004E-2"/>
    <n v="0.22500000000000001"/>
    <n v="0.114"/>
    <n v="0.159"/>
    <s v="0.20900000000000002"/>
    <n v="0.19500000000000001"/>
    <n v="0.76100000000000001"/>
    <n v="0.30299999999999999"/>
    <n v="0.64700000000000002"/>
    <n v="125.786"/>
    <s v="Scale-up"/>
    <n v="6.2889999999999997"/>
    <n v="0.96599999999999997"/>
    <n v="0.91600000000000004"/>
    <n v="0.81200000000000006"/>
    <n v="0.95699999999999996"/>
    <d v="1899-12-30T00:30:18"/>
    <s v="RHD"/>
  </r>
  <r>
    <x v="1020"/>
    <x v="0"/>
    <n v="2074"/>
    <x v="2153"/>
    <x v="1076"/>
    <n v="12378"/>
    <n v="12050"/>
    <n v="2643"/>
    <n v="9407"/>
    <n v="2373"/>
    <n v="9677"/>
    <n v="3705"/>
    <n v="5972"/>
    <n v="3.8050000000000002"/>
    <n v="17.166"/>
    <n v="5.5030000000000001"/>
    <n v="8.9149999999999991"/>
    <n v="15.468"/>
    <n v="16.347000000000001"/>
    <n v="0.57599999999999996"/>
    <n v="0.18099999999999999"/>
    <n v="0.73799999999999999"/>
    <n v="669.88199999999995"/>
    <s v="Scale-up"/>
    <n v="0.112"/>
    <n v="0.82499999999999996"/>
    <n v="0.93500000000000005"/>
    <n v="0.97899999999999998"/>
    <n v="0.89800000000000002"/>
    <d v="1899-12-30T00:30:44"/>
    <s v="RHD"/>
  </r>
  <r>
    <x v="1020"/>
    <x v="1"/>
    <n v="100"/>
    <x v="2154"/>
    <x v="1076"/>
    <s v=" "/>
    <s v=" "/>
    <n v="499"/>
    <n v="1727"/>
    <n v="648"/>
    <s v="N/A"/>
    <n v="1270"/>
    <n v="307"/>
    <n v="4.7670000000000003"/>
    <n v="16.001999999999999"/>
    <n v="6.3940000000000001"/>
    <n v="10.089"/>
    <s v="14.374999999999998"/>
    <n v="14.35"/>
    <n v="0.70199999999999996"/>
    <n v="0.23"/>
    <n v="0.69199999999999995"/>
    <n v="591.93200000000002"/>
    <s v="Scale-up"/>
    <n v="9.9000000000000005E-2"/>
    <n v="0.99199999999999999"/>
    <n v="0.996"/>
    <n v="0.997"/>
    <n v="0.63100000000000001"/>
    <d v="1899-12-30T00:30:49"/>
    <s v="RHD"/>
  </r>
  <r>
    <x v="1021"/>
    <x v="0"/>
    <n v="296"/>
    <x v="2155"/>
    <x v="1077"/>
    <n v="1272"/>
    <n v="1096"/>
    <n v="792"/>
    <n v="304"/>
    <n v="104"/>
    <n v="992"/>
    <n v="571"/>
    <n v="421"/>
    <n v="4.13"/>
    <n v="1.74"/>
    <n v="0.64"/>
    <n v="3.621"/>
    <n v="5.23"/>
    <n v="5.3029999999999999"/>
    <n v="0.69199999999999995"/>
    <n v="0.70399999999999996"/>
    <n v="0.89100000000000001"/>
    <n v="116.26600000000001"/>
    <s v="Scale-up"/>
    <n v="0.27600000000000002"/>
    <n v="0.95099999999999996"/>
    <n v="0.96799999999999997"/>
    <n v="0.99399999999999999"/>
    <n v="0.98"/>
    <d v="1899-12-30T00:31:10"/>
    <s v="RHD"/>
  </r>
  <r>
    <x v="1021"/>
    <x v="1"/>
    <n v="100"/>
    <x v="2156"/>
    <x v="1077"/>
    <s v=" "/>
    <s v=" "/>
    <n v="472"/>
    <n v="193"/>
    <n v="61"/>
    <s v="N/A"/>
    <n v="408"/>
    <n v="195"/>
    <n v="4.9530000000000003"/>
    <n v="2.2229999999999999"/>
    <n v="0.61899999999999999"/>
    <n v="4.258"/>
    <n v="6.5570000000000004"/>
    <n v="6.5670000000000002"/>
    <n v="0.64900000000000002"/>
    <n v="0.69"/>
    <n v="0.91400000000000003"/>
    <n v="98.873000000000005"/>
    <s v="Scale-up"/>
    <n v="0.23499999999999999"/>
    <n v="0.98799999999999999"/>
    <n v="0.98799999999999999"/>
    <n v="0.98699999999999999"/>
    <n v="0.99099999999999999"/>
    <d v="1899-12-30T00:31:15"/>
    <s v="RHD"/>
  </r>
  <r>
    <x v="1022"/>
    <x v="0"/>
    <n v="1518"/>
    <x v="2157"/>
    <x v="1078"/>
    <n v="132"/>
    <n v="126"/>
    <n v="49"/>
    <n v="77"/>
    <n v="31"/>
    <n v="95"/>
    <n v="67"/>
    <n v="28"/>
    <n v="3.7999999999999999E-2"/>
    <n v="0.108"/>
    <n v="5.2999999999999999E-2"/>
    <n v="0.104"/>
    <n v="9.2999999999999999E-2"/>
    <n v="9.4E-2"/>
    <n v="1.1180000000000001"/>
    <n v="0.26"/>
    <n v="0.63700000000000001"/>
    <n v="269.23099999999999"/>
    <s v="Catch-up"/>
    <n v="9.6150000000000002"/>
    <n v="0.82699999999999996"/>
    <n v="0.92200000000000004"/>
    <n v="0.94399999999999995"/>
    <n v="0.94699999999999995"/>
    <d v="1899-12-30T00:31:34"/>
    <s v="RHD"/>
  </r>
  <r>
    <x v="1022"/>
    <x v="1"/>
    <n v="93"/>
    <x v="2158"/>
    <x v="1078"/>
    <s v=" "/>
    <s v=" "/>
    <n v="7"/>
    <n v="15"/>
    <n v="5"/>
    <s v="N/A"/>
    <n v="17"/>
    <n v="-1"/>
    <n v="6.9000000000000006E-2"/>
    <n v="0.17100000000000001"/>
    <n v="7.4999999999999997E-2"/>
    <n v="0.223"/>
    <s v="0.16500000000000004"/>
    <n v="0.17499999999999999"/>
    <n v="1.3520000000000001"/>
    <n v="0.28799999999999998"/>
    <n v="0.68799999999999994"/>
    <n v="125.56100000000001"/>
    <s v="Catch-up"/>
    <n v="4.484"/>
    <n v="0.97699999999999998"/>
    <n v="0.95599999999999996"/>
    <n v="0.97799999999999998"/>
    <n v="0.84499999999999997"/>
    <d v="1899-12-30T00:31:38"/>
    <s v="RHD"/>
  </r>
  <r>
    <x v="1023"/>
    <x v="0"/>
    <n v="1483"/>
    <x v="2159"/>
    <x v="1079"/>
    <n v="5677"/>
    <n v="5325"/>
    <n v="4190"/>
    <n v="1135"/>
    <n v="656"/>
    <n v="4669"/>
    <n v="3692"/>
    <n v="977"/>
    <n v="3.7309999999999999"/>
    <n v="1.177"/>
    <n v="0.58799999999999997"/>
    <n v="3.4670000000000001"/>
    <n v="4.32"/>
    <n v="4.2960000000000003"/>
    <n v="0.80300000000000005"/>
    <n v="0.76"/>
    <n v="0.88"/>
    <n v="281.8"/>
    <s v="Scale-up"/>
    <n v="0.28799999999999998"/>
    <n v="0.99099999999999999"/>
    <n v="0.99399999999999999"/>
    <n v="0.98399999999999999"/>
    <n v="0.98799999999999999"/>
    <d v="1899-12-30T00:32:00"/>
    <s v="RHD"/>
  </r>
  <r>
    <x v="1023"/>
    <x v="1"/>
    <n v="94"/>
    <x v="2160"/>
    <x v="1079"/>
    <s v=" "/>
    <s v=" "/>
    <n v="1"/>
    <n v="1"/>
    <n v="18"/>
    <s v="N/A"/>
    <n v="15"/>
    <n v="-32"/>
    <s v="NaN"/>
    <s v="NaN"/>
    <n v="0.13"/>
    <n v="0.14399999999999999"/>
    <n v="0"/>
    <n v="-0.13"/>
    <s v="NaN"/>
    <s v="NaN"/>
    <s v="NaN"/>
    <s v="NaN"/>
    <s v="Scale-up"/>
    <n v="6.944"/>
    <s v="NaN"/>
    <s v="NaN"/>
    <n v="0.90200000000000002"/>
    <n v="0.89800000000000002"/>
    <d v="1899-12-30T00:32:00"/>
    <s v="RHD"/>
  </r>
  <r>
    <x v="1024"/>
    <x v="0"/>
    <n v="4214"/>
    <x v="2161"/>
    <x v="1059"/>
    <n v="3276"/>
    <n v="3276"/>
    <n v="690"/>
    <n v="2586"/>
    <n v="1010"/>
    <n v="2266"/>
    <n v="2133"/>
    <n v="133"/>
    <n v="0.29699999999999999"/>
    <n v="1.1200000000000001"/>
    <n v="0.46899999999999997"/>
    <n v="0.93"/>
    <n v="0.94799999999999995"/>
    <n v="0.94199999999999995"/>
    <n v="0.98099999999999998"/>
    <n v="0.21"/>
    <n v="0.66900000000000004"/>
    <n v="143.011"/>
    <s v="Scale-up"/>
    <n v="1.075"/>
    <n v="0.96099999999999997"/>
    <n v="0.92600000000000005"/>
    <n v="0.98099999999999998"/>
    <n v="0.93100000000000005"/>
    <d v="1899-12-30T00:32:21"/>
    <s v="RHD"/>
  </r>
  <r>
    <x v="1024"/>
    <x v="1"/>
    <n v="41"/>
    <x v="2162"/>
    <x v="1059"/>
    <s v=" "/>
    <s v=" "/>
    <n v="3"/>
    <n v="1"/>
    <n v="1"/>
    <s v="N/A"/>
    <n v="1"/>
    <n v="1"/>
    <n v="4.5999999999999999E-2"/>
    <s v="NaN"/>
    <s v="NaN"/>
    <s v="NaN"/>
    <n v="0"/>
    <n v="4.5999999999999999E-2"/>
    <s v="NaN"/>
    <s v="NaN"/>
    <s v="NaN"/>
    <s v="NaN"/>
    <s v="Scale-up"/>
    <s v="NaN"/>
    <n v="0.97399999999999998"/>
    <s v="NaN"/>
    <s v="NaN"/>
    <s v="NaN"/>
    <d v="1899-12-30T00:32:21"/>
    <s v="RHD"/>
  </r>
  <r>
    <x v="1025"/>
    <x v="0"/>
    <n v="3466"/>
    <x v="2163"/>
    <x v="1080"/>
    <n v="1442"/>
    <n v="1076"/>
    <n v="325"/>
    <n v="751"/>
    <n v="32"/>
    <n v="1044"/>
    <n v="956"/>
    <n v="88"/>
    <n v="9.0999999999999998E-2"/>
    <n v="0.19400000000000001"/>
    <n v="3.5999999999999997E-2"/>
    <n v="0.26700000000000002"/>
    <n v="0.249"/>
    <n v="0.27600000000000002"/>
    <n v="1.0720000000000001"/>
    <n v="0.31900000000000001"/>
    <n v="0.874"/>
    <n v="329.58800000000002"/>
    <s v="Catch-up"/>
    <n v="3.7450000000000001"/>
    <n v="0.82399999999999995"/>
    <n v="0.83"/>
    <n v="0.96099999999999997"/>
    <n v="0.872"/>
    <d v="1899-12-30T00:32:42"/>
    <s v="RHD"/>
  </r>
  <r>
    <x v="1025"/>
    <x v="1"/>
    <n v="84"/>
    <x v="2164"/>
    <x v="1080"/>
    <s v=" "/>
    <s v=" "/>
    <n v="3"/>
    <n v="4"/>
    <n v="1"/>
    <s v="N/A"/>
    <n v="11"/>
    <n v="-5"/>
    <n v="3.6999999999999998E-2"/>
    <n v="4.5999999999999999E-2"/>
    <s v="NaN"/>
    <n v="0.14199999999999999"/>
    <n v="8.3000000000000004E-2"/>
    <n v="8.4000000000000005E-2"/>
    <s v="NaN"/>
    <s v="NaN"/>
    <s v="NaN"/>
    <s v="NaN"/>
    <s v="Catch-up"/>
    <n v="7.0419999999999998"/>
    <n v="0.76800000000000002"/>
    <n v="0.61799999999999999"/>
    <s v="NaN"/>
    <n v="0.73599999999999999"/>
    <d v="1899-12-30T00:32:42"/>
    <s v="RHD"/>
  </r>
  <r>
    <x v="1026"/>
    <x v="0"/>
    <n v="1365"/>
    <x v="2165"/>
    <x v="1081"/>
    <n v="804"/>
    <n v="804"/>
    <n v="797"/>
    <n v="7"/>
    <n v="54"/>
    <n v="750"/>
    <n v="605"/>
    <n v="145"/>
    <n v="0.54800000000000004"/>
    <n v="8.9999999999999993E-3"/>
    <n v="0.04"/>
    <n v="0.433"/>
    <n v="0.51700000000000002"/>
    <n v="0.51300000000000001"/>
    <n v="0.83799999999999997"/>
    <n v="0.98399999999999999"/>
    <n v="0.92800000000000005"/>
    <n v="334.87299999999999"/>
    <s v="Scale-up"/>
    <n v="2.3090000000000002"/>
    <n v="0.98899999999999999"/>
    <n v="0.92400000000000004"/>
    <n v="0.96599999999999997"/>
    <n v="0.98599999999999999"/>
    <d v="1899-12-30T00:33:01"/>
    <s v="RHD"/>
  </r>
  <r>
    <x v="1026"/>
    <x v="1"/>
    <n v="100"/>
    <x v="2166"/>
    <x v="1081"/>
    <s v=" "/>
    <s v=" "/>
    <n v="96"/>
    <n v="2"/>
    <n v="9"/>
    <s v="N/A"/>
    <n v="70"/>
    <n v="20"/>
    <n v="0.97699999999999998"/>
    <n v="0.16700000000000001"/>
    <n v="9.5000000000000001E-2"/>
    <n v="0.73699999999999999"/>
    <n v="1.0489999999999999"/>
    <n v="0.88400000000000001"/>
    <n v="0.70299999999999996"/>
    <n v="0.85399999999999998"/>
    <n v="0.91700000000000004"/>
    <n v="196.744"/>
    <s v="Scale-up"/>
    <n v="1.357"/>
    <n v="0.92600000000000005"/>
    <n v="1"/>
    <n v="0.79900000000000004"/>
    <n v="0.90700000000000003"/>
    <d v="1899-12-30T00:33:06"/>
    <s v="RHD"/>
  </r>
  <r>
    <x v="1027"/>
    <x v="0"/>
    <n v="3717"/>
    <x v="2167"/>
    <x v="1082"/>
    <n v="5880"/>
    <n v="5834"/>
    <n v="1592"/>
    <n v="4242"/>
    <n v="686"/>
    <n v="5148"/>
    <n v="3261"/>
    <n v="1936"/>
    <n v="1.1659999999999999"/>
    <n v="3.0830000000000002"/>
    <n v="0.75600000000000001"/>
    <n v="2.0350000000000001"/>
    <n v="3.4929999999999999"/>
    <n v="3.7229999999999999"/>
    <n v="0.58299999999999996"/>
    <n v="0.27400000000000002"/>
    <n v="0.82199999999999995"/>
    <n v="951.351"/>
    <s v="Scale-up"/>
    <n v="0.49099999999999999"/>
    <n v="0.64800000000000002"/>
    <n v="0.92300000000000004"/>
    <n v="0.871"/>
    <n v="0.80800000000000005"/>
    <d v="1899-12-30T00:33:29"/>
    <s v="RHD"/>
  </r>
  <r>
    <x v="1027"/>
    <x v="1"/>
    <n v="99"/>
    <x v="2168"/>
    <x v="1082"/>
    <s v=" "/>
    <s v=" "/>
    <n v="694"/>
    <n v="354"/>
    <n v="282"/>
    <s v="N/A"/>
    <n v="748"/>
    <n v="19"/>
    <n v="6.83"/>
    <n v="3.7949999999999999"/>
    <n v="3.327"/>
    <n v="6.4429999999999996"/>
    <n v="7.298"/>
    <n v="7.16"/>
    <n v="0.88300000000000001"/>
    <n v="0.64300000000000002"/>
    <n v="0.68700000000000006"/>
    <n v="300.48099999999999"/>
    <s v="Scale-up"/>
    <n v="0.155"/>
    <n v="0.996"/>
    <n v="0.97499999999999998"/>
    <n v="0.874"/>
    <n v="0.86399999999999999"/>
    <d v="1899-12-30T00:33:34"/>
    <s v="RHD"/>
  </r>
  <r>
    <x v="1028"/>
    <x v="0"/>
    <n v="375"/>
    <x v="2169"/>
    <x v="1083"/>
    <n v="44"/>
    <n v="44"/>
    <n v="0"/>
    <n v="44"/>
    <n v="9"/>
    <n v="35"/>
    <n v="5"/>
    <n v="30"/>
    <n v="0"/>
    <n v="0.108"/>
    <n v="1.6E-2"/>
    <n v="0.05"/>
    <n v="9.1999999999999998E-2"/>
    <n v="9.8000000000000004E-2"/>
    <n v="0.54300000000000004"/>
    <n v="0"/>
    <n v="0.85199999999999998"/>
    <n v="600"/>
    <s v="Scale-up"/>
    <n v="20"/>
    <n v="0"/>
    <n v="0.98499999999999999"/>
    <n v="0.81499999999999995"/>
    <n v="0.97099999999999997"/>
    <d v="1899-12-30T00:33:52"/>
    <s v="RHD"/>
  </r>
  <r>
    <x v="1028"/>
    <x v="1"/>
    <n v="94"/>
    <x v="2170"/>
    <x v="1083"/>
    <s v=" "/>
    <s v=" "/>
    <n v="1"/>
    <n v="11"/>
    <n v="5"/>
    <s v="N/A"/>
    <n v="1"/>
    <n v="5"/>
    <n v="0"/>
    <n v="9.7000000000000003E-2"/>
    <s v="NaN"/>
    <s v="NaN"/>
    <n v="9.7000000000000003E-2"/>
    <n v="6.9000000000000006E-2"/>
    <s v="NaN"/>
    <s v="NaN"/>
    <s v="NaN"/>
    <s v="NaN"/>
    <s v="Scale-up"/>
    <s v="NaN"/>
    <n v="0"/>
    <n v="0.90600000000000003"/>
    <s v="NaN"/>
    <s v="NaN"/>
    <d v="1899-12-30T00:33:52"/>
    <s v="RHD"/>
  </r>
  <r>
    <x v="1029"/>
    <x v="0"/>
    <n v="2762"/>
    <x v="2171"/>
    <x v="1084"/>
    <n v="1277"/>
    <n v="1258"/>
    <n v="1105"/>
    <n v="153"/>
    <n v="156"/>
    <n v="1102"/>
    <n v="995"/>
    <n v="107"/>
    <n v="0.495"/>
    <n v="0.17899999999999999"/>
    <n v="0.159"/>
    <n v="0.44400000000000001"/>
    <n v="0.51500000000000001"/>
    <n v="0.50600000000000001"/>
    <n v="0.86199999999999999"/>
    <n v="0.73399999999999999"/>
    <n v="0.76400000000000001"/>
    <n v="240.99100000000001"/>
    <s v="Scale-up"/>
    <n v="2.2519999999999998"/>
    <n v="0.69699999999999995"/>
    <n v="0.90600000000000003"/>
    <n v="0.81200000000000006"/>
    <n v="0.59499999999999997"/>
    <d v="1899-12-30T00:34:11"/>
    <s v="RHD"/>
  </r>
  <r>
    <x v="1029"/>
    <x v="1"/>
    <n v="0"/>
    <x v="2172"/>
    <x v="1084"/>
    <s v=" "/>
    <s v=" "/>
    <n v="1"/>
    <n v="1"/>
    <n v="1"/>
    <s v="N/A"/>
    <n v="1"/>
    <n v="0"/>
    <s v="NaN"/>
    <s v="NaN"/>
    <s v="NaN"/>
    <s v="NaN"/>
    <n v="0"/>
    <s v="NaN"/>
    <s v="NaN"/>
    <s v="NaN"/>
    <s v="NaN"/>
    <s v="NaN"/>
    <s v="Scale-up"/>
    <s v="NaN"/>
    <s v="NaN"/>
    <s v="NaN"/>
    <s v="NaN"/>
    <s v="NaN"/>
    <d v="1899-12-30T00:34:11"/>
    <s v="RHD"/>
  </r>
  <r>
    <x v="1030"/>
    <x v="0"/>
    <n v="1881"/>
    <x v="2173"/>
    <x v="1085"/>
    <n v="2566"/>
    <n v="2362"/>
    <n v="2253"/>
    <n v="109"/>
    <n v="466"/>
    <n v="1896"/>
    <n v="1295"/>
    <n v="601"/>
    <n v="1.548"/>
    <n v="8.7999999999999995E-2"/>
    <n v="0.34399999999999997"/>
    <n v="0.97399999999999998"/>
    <n v="1.292"/>
    <n v="1.2949999999999999"/>
    <n v="0.754"/>
    <n v="0.94599999999999995"/>
    <n v="0.79"/>
    <n v="617.04300000000001"/>
    <s v="Scale-up"/>
    <n v="1.0269999999999999"/>
    <n v="0.97799999999999998"/>
    <n v="0.82799999999999996"/>
    <n v="0.96799999999999997"/>
    <n v="0.99299999999999999"/>
    <d v="1899-12-30T00:34:32"/>
    <s v="RHD"/>
  </r>
  <r>
    <x v="1030"/>
    <x v="1"/>
    <n v="99"/>
    <x v="2174"/>
    <x v="1085"/>
    <s v=" "/>
    <s v=" "/>
    <n v="204"/>
    <n v="12"/>
    <n v="49"/>
    <s v="N/A"/>
    <n v="112"/>
    <n v="54"/>
    <n v="2.0019999999999998"/>
    <n v="0.13"/>
    <n v="0.53500000000000003"/>
    <n v="1.0649999999999999"/>
    <s v="1.5969999999999995"/>
    <n v="1.62"/>
    <n v="0.66700000000000004"/>
    <n v="0.93899999999999995"/>
    <n v="0.749"/>
    <n v="564.31899999999996"/>
    <s v="Scale-up"/>
    <n v="0.93899999999999995"/>
    <n v="0.96199999999999997"/>
    <n v="0.64100000000000001"/>
    <n v="0.93"/>
    <n v="0.98799999999999999"/>
    <d v="1899-12-30T00:34:37"/>
    <s v="RHD"/>
  </r>
  <r>
    <x v="1031"/>
    <x v="0"/>
    <n v="520"/>
    <x v="2175"/>
    <x v="1086"/>
    <n v="57"/>
    <n v="57"/>
    <n v="57"/>
    <n v="0"/>
    <n v="5"/>
    <n v="52"/>
    <n v="3"/>
    <n v="49"/>
    <n v="0.10100000000000001"/>
    <n v="0"/>
    <n v="0.14699999999999999"/>
    <n v="4.2000000000000003E-2"/>
    <n v="-4.5999999999999999E-2"/>
    <n v="9.8000000000000004E-2"/>
    <n v="-0.91300000000000003"/>
    <n v="1"/>
    <n v="-0.45500000000000002"/>
    <n v="1166.6669999999999"/>
    <s v="Scale-up"/>
    <n v="23.81"/>
    <n v="0.78800000000000003"/>
    <n v="0"/>
    <n v="0.5"/>
    <n v="0.98199999999999998"/>
    <d v="1899-12-30T00:34:54"/>
    <s v="RHD"/>
  </r>
  <r>
    <x v="1031"/>
    <x v="1"/>
    <n v="99"/>
    <x v="2176"/>
    <x v="1086"/>
    <s v=" "/>
    <s v=" "/>
    <n v="30"/>
    <n v="1"/>
    <n v="5"/>
    <s v="N/A"/>
    <n v="2"/>
    <n v="22"/>
    <n v="0.27500000000000002"/>
    <n v="0"/>
    <n v="0.13900000000000001"/>
    <n v="3.5999999999999997E-2"/>
    <n v="0.13600000000000001"/>
    <n v="0.23400000000000001"/>
    <n v="0.26500000000000001"/>
    <n v="1"/>
    <n v="0.495"/>
    <n v="1361.1110000000001"/>
    <s v="Scale-up"/>
    <n v="27.777999999999999"/>
    <n v="0.84599999999999997"/>
    <n v="0"/>
    <n v="0.5"/>
    <n v="1"/>
    <d v="1899-12-30T00:34:58"/>
    <s v="RHD"/>
  </r>
  <r>
    <x v="1032"/>
    <x v="0"/>
    <n v="1476"/>
    <x v="2177"/>
    <x v="1087"/>
    <n v="67"/>
    <n v="66"/>
    <n v="56"/>
    <n v="10"/>
    <n v="21"/>
    <n v="45"/>
    <n v="44"/>
    <n v="1"/>
    <n v="4.1000000000000002E-2"/>
    <n v="7.0000000000000001E-3"/>
    <n v="1.7000000000000001E-2"/>
    <n v="3.4000000000000002E-2"/>
    <n v="3.1E-2"/>
    <n v="3.3000000000000002E-2"/>
    <n v="1.097"/>
    <n v="0.85399999999999998"/>
    <n v="0.64600000000000002"/>
    <n v="29.411999999999999"/>
    <s v="Plan-up"/>
    <n v="29.411999999999999"/>
    <n v="0.96299999999999997"/>
    <n v="0.81100000000000005"/>
    <n v="0.96699999999999997"/>
    <n v="0.96899999999999997"/>
    <d v="1899-12-30T00:35:17"/>
    <s v="RHD"/>
  </r>
  <r>
    <x v="1032"/>
    <x v="1"/>
    <n v="83"/>
    <x v="2178"/>
    <x v="1087"/>
    <s v=" "/>
    <s v=" "/>
    <n v="16"/>
    <n v="1"/>
    <n v="4"/>
    <s v="N/A"/>
    <n v="12"/>
    <n v="0"/>
    <n v="0.14799999999999999"/>
    <s v="NaN"/>
    <n v="0.24099999999999999"/>
    <n v="9.5000000000000001E-2"/>
    <n v="-9.2999999999999999E-2"/>
    <n v="0.13100000000000001"/>
    <s v="NaN"/>
    <s v="NaN"/>
    <s v="NaN"/>
    <s v="NaN"/>
    <s v="Plan-up"/>
    <n v="10.526"/>
    <n v="0.91100000000000003"/>
    <s v="NaN"/>
    <n v="0.84199999999999997"/>
    <n v="0.84899999999999998"/>
    <d v="1899-12-30T00:35:17"/>
    <s v="RHD"/>
  </r>
  <r>
    <x v="607"/>
    <x v="0"/>
    <n v="5363"/>
    <x v="2179"/>
    <x v="1088"/>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1899-12-30T00:35:35"/>
    <s v="RHD"/>
  </r>
  <r>
    <x v="607"/>
    <x v="1"/>
    <n v="0"/>
    <x v="2180"/>
    <x v="1088"/>
    <s v=" "/>
    <s v=" "/>
    <n v="1"/>
    <n v="1"/>
    <n v="1"/>
    <s v="N/A"/>
    <n v="1"/>
    <n v="0"/>
    <s v="NaN"/>
    <s v="NaN"/>
    <s v="NaN"/>
    <s v="NaN"/>
    <n v="0"/>
    <s v="NaN"/>
    <s v="NaN"/>
    <s v="NaN"/>
    <s v="NaN"/>
    <s v="NaN"/>
    <s v="Scale-up"/>
    <s v="NaN"/>
    <s v="NaN"/>
    <s v="NaN"/>
    <s v="NaN"/>
    <s v="NaN"/>
    <d v="1899-12-30T00:35:35"/>
    <s v="RHD"/>
  </r>
  <r>
    <x v="639"/>
    <x v="0"/>
    <n v="4970"/>
    <x v="2181"/>
    <x v="1089"/>
    <n v="333"/>
    <n v="333"/>
    <n v="184"/>
    <n v="149"/>
    <n v="35"/>
    <n v="298"/>
    <n v="244"/>
    <n v="54"/>
    <n v="3.5000000000000003E-2"/>
    <n v="0.03"/>
    <n v="7.0000000000000001E-3"/>
    <n v="4.5999999999999999E-2"/>
    <n v="5.8000000000000003E-2"/>
    <n v="5.7000000000000002E-2"/>
    <n v="0.79300000000000004"/>
    <n v="0.53800000000000003"/>
    <n v="0.89200000000000002"/>
    <n v="1173.913"/>
    <s v="Scale-up"/>
    <n v="21.739000000000001"/>
    <n v="0.70199999999999996"/>
    <n v="0.85099999999999998"/>
    <n v="0.68700000000000006"/>
    <n v="0.75700000000000001"/>
    <d v="1899-12-30T00:35:54"/>
    <s v="RHD"/>
  </r>
  <r>
    <x v="639"/>
    <x v="1"/>
    <n v="99"/>
    <x v="2182"/>
    <x v="1089"/>
    <s v=" "/>
    <s v=" "/>
    <n v="4"/>
    <n v="4"/>
    <n v="1"/>
    <s v="N/A"/>
    <n v="7"/>
    <n v="0"/>
    <n v="0.03"/>
    <n v="2.4E-2"/>
    <s v="NaN"/>
    <n v="6.3E-2"/>
    <n v="5.3999999999999999E-2"/>
    <n v="5.3999999999999999E-2"/>
    <s v="NaN"/>
    <s v="NaN"/>
    <s v="NaN"/>
    <s v="NaN"/>
    <s v="Scale-up"/>
    <n v="15.872999999999999"/>
    <n v="0.88800000000000001"/>
    <n v="0.71699999999999997"/>
    <s v="NaN"/>
    <n v="0.86299999999999999"/>
    <d v="1899-12-30T00:35:54"/>
    <s v="RHD"/>
  </r>
  <r>
    <x v="628"/>
    <x v="0"/>
    <n v="5571"/>
    <x v="2183"/>
    <x v="1090"/>
    <n v="479"/>
    <n v="479"/>
    <n v="332"/>
    <n v="147"/>
    <n v="38"/>
    <n v="441"/>
    <n v="378"/>
    <n v="63"/>
    <n v="7.4999999999999997E-2"/>
    <n v="2.9000000000000001E-2"/>
    <n v="6.0000000000000001E-3"/>
    <n v="0.08"/>
    <n v="9.8000000000000004E-2"/>
    <n v="0.09"/>
    <n v="0.81599999999999995"/>
    <n v="0.72099999999999997"/>
    <n v="0.94199999999999995"/>
    <n v="787.5"/>
    <s v="Scale-up"/>
    <n v="12.5"/>
    <n v="0.53500000000000003"/>
    <n v="0.66100000000000003"/>
    <n v="0.65900000000000003"/>
    <n v="0.50900000000000001"/>
    <d v="1899-12-30T00:36:14"/>
    <s v="RHD"/>
  </r>
  <r>
    <x v="628"/>
    <x v="1"/>
    <n v="98"/>
    <x v="2184"/>
    <x v="1090"/>
    <s v=" "/>
    <s v=" "/>
    <n v="1"/>
    <n v="2"/>
    <n v="1"/>
    <s v="N/A"/>
    <n v="5"/>
    <n v="-1"/>
    <s v="NaN"/>
    <n v="1"/>
    <s v="NaN"/>
    <n v="0.215"/>
    <n v="0"/>
    <n v="1.6E-2"/>
    <s v="NaN"/>
    <s v="NaN"/>
    <s v="NaN"/>
    <s v="NaN"/>
    <s v="Scale-up"/>
    <n v="4.6509999999999998"/>
    <s v="NaN"/>
    <n v="1"/>
    <s v="NaN"/>
    <n v="0.88100000000000001"/>
    <d v="1899-12-30T00:36:14"/>
    <s v="RHD"/>
  </r>
  <r>
    <x v="1033"/>
    <x v="0"/>
    <n v="1184"/>
    <x v="2185"/>
    <x v="1091"/>
    <n v="376"/>
    <n v="372"/>
    <n v="226"/>
    <n v="146"/>
    <n v="21"/>
    <n v="351"/>
    <n v="249"/>
    <n v="102"/>
    <n v="0.23400000000000001"/>
    <n v="0.16"/>
    <n v="2.5000000000000001E-2"/>
    <n v="0.23699999999999999"/>
    <n v="0.36899999999999999"/>
    <n v="0.38"/>
    <n v="0.64200000000000002"/>
    <n v="0.59399999999999997"/>
    <n v="0.93700000000000006"/>
    <n v="430.38"/>
    <s v="Scale-up"/>
    <n v="4.2190000000000003"/>
    <n v="0.88900000000000001"/>
    <n v="0.9"/>
    <n v="0.84"/>
    <n v="0.85899999999999999"/>
    <d v="1899-12-30T00:36:33"/>
    <s v="RHD"/>
  </r>
  <r>
    <x v="1033"/>
    <x v="1"/>
    <n v="99"/>
    <x v="2186"/>
    <x v="1091"/>
    <s v=" "/>
    <s v=" "/>
    <n v="46"/>
    <n v="16"/>
    <n v="9"/>
    <s v="N/A"/>
    <n v="93"/>
    <n v="-39"/>
    <n v="0.39600000000000002"/>
    <n v="0.17"/>
    <n v="8.1000000000000003E-2"/>
    <n v="0.86699999999999999"/>
    <s v="0.48500000000000004"/>
    <n v="0.47199999999999998"/>
    <n v="1.788"/>
    <n v="0.7"/>
    <n v="0.85699999999999998"/>
    <n v="117.64700000000001"/>
    <s v="Catch-up"/>
    <n v="1.153"/>
    <n v="0.94799999999999995"/>
    <n v="0.91900000000000004"/>
    <n v="0.73899999999999999"/>
    <n v="0.92300000000000004"/>
    <d v="1899-12-30T00:36:37"/>
    <s v="RHD"/>
  </r>
  <r>
    <x v="1034"/>
    <x v="0"/>
    <n v="1467"/>
    <x v="2187"/>
    <x v="1092"/>
    <n v="106"/>
    <n v="86"/>
    <n v="69"/>
    <n v="17"/>
    <n v="5"/>
    <n v="81"/>
    <n v="73"/>
    <n v="8"/>
    <n v="5.2999999999999999E-2"/>
    <n v="1.2999999999999999E-2"/>
    <n v="0"/>
    <n v="6.2E-2"/>
    <n v="6.6000000000000003E-2"/>
    <n v="6.0999999999999999E-2"/>
    <n v="0.93899999999999995"/>
    <n v="0.80300000000000005"/>
    <n v="1"/>
    <n v="129.03200000000001"/>
    <s v="Scale-up"/>
    <n v="16.129000000000001"/>
    <n v="0.91900000000000004"/>
    <n v="0.72299999999999998"/>
    <n v="0"/>
    <n v="0.96399999999999997"/>
    <d v="1899-12-30T00:36:56"/>
    <s v="RHD"/>
  </r>
  <r>
    <x v="1034"/>
    <x v="1"/>
    <n v="97"/>
    <x v="2188"/>
    <x v="1092"/>
    <s v=" "/>
    <s v=" "/>
    <n v="15"/>
    <n v="2"/>
    <n v="1"/>
    <s v="N/A"/>
    <n v="14"/>
    <n v="2"/>
    <n v="0.17100000000000001"/>
    <n v="2.8000000000000001E-2"/>
    <s v="NaN"/>
    <n v="0.14399999999999999"/>
    <n v="0.19900000000000001"/>
    <n v="0.20100000000000001"/>
    <s v="NaN"/>
    <s v="NaN"/>
    <s v="NaN"/>
    <s v="NaN"/>
    <s v="Scale-up"/>
    <n v="6.944"/>
    <n v="0.89200000000000002"/>
    <n v="1"/>
    <s v="NaN"/>
    <n v="0.93300000000000005"/>
    <d v="1899-12-30T00:36:56"/>
    <s v="RHD"/>
  </r>
  <r>
    <x v="1035"/>
    <x v="0"/>
    <n v="1388"/>
    <x v="2189"/>
    <x v="1093"/>
    <n v="1281"/>
    <n v="1182"/>
    <n v="1137"/>
    <n v="45"/>
    <n v="260"/>
    <n v="922"/>
    <n v="783"/>
    <n v="139"/>
    <n v="0.82699999999999996"/>
    <n v="3.6999999999999998E-2"/>
    <n v="0.23499999999999999"/>
    <n v="0.59699999999999998"/>
    <n v="0.629"/>
    <n v="0.65"/>
    <n v="0.94899999999999995"/>
    <n v="0.95699999999999996"/>
    <n v="0.72799999999999998"/>
    <n v="232.83099999999999"/>
    <s v="Scale-up"/>
    <n v="1.675"/>
    <n v="0.97099999999999997"/>
    <n v="0.95599999999999996"/>
    <n v="0.874"/>
    <n v="0.97599999999999998"/>
    <d v="1899-12-30T00:37:17"/>
    <s v="RHD"/>
  </r>
  <r>
    <x v="1035"/>
    <x v="1"/>
    <n v="98"/>
    <x v="2190"/>
    <x v="1093"/>
    <s v=" "/>
    <s v=" "/>
    <n v="145"/>
    <n v="4"/>
    <n v="20"/>
    <s v="N/A"/>
    <n v="82"/>
    <n v="46"/>
    <n v="1.306"/>
    <n v="9.6000000000000002E-2"/>
    <n v="0.24099999999999999"/>
    <n v="0.872"/>
    <n v="1.161"/>
    <n v="1.1299999999999999"/>
    <n v="0.751"/>
    <n v="0.93200000000000005"/>
    <n v="0.82799999999999996"/>
    <n v="159.404"/>
    <s v="Scale-up"/>
    <n v="1.147"/>
    <n v="0.99399999999999999"/>
    <n v="0.91600000000000004"/>
    <n v="0.94599999999999995"/>
    <n v="0.97599999999999998"/>
    <d v="1899-12-30T00:37:21"/>
    <s v="RHD"/>
  </r>
  <r>
    <x v="1036"/>
    <x v="0"/>
    <n v="1744"/>
    <x v="2191"/>
    <x v="1094"/>
    <n v="3907"/>
    <n v="3490"/>
    <n v="2737"/>
    <n v="753"/>
    <n v="1103"/>
    <n v="2387"/>
    <n v="1773"/>
    <n v="614"/>
    <n v="1.835"/>
    <n v="0.53200000000000003"/>
    <n v="1.5620000000000001"/>
    <n v="1.27"/>
    <n v="0.80500000000000005"/>
    <n v="1.988"/>
    <n v="1.5780000000000001"/>
    <n v="0.77500000000000002"/>
    <n v="0.34"/>
    <n v="483.46499999999997"/>
    <s v="Catch-up"/>
    <n v="0.78700000000000003"/>
    <n v="0.84699999999999998"/>
    <n v="0.98199999999999998"/>
    <n v="0.33700000000000002"/>
    <n v="0.98499999999999999"/>
    <d v="1899-12-30T00:37:44"/>
    <s v="RHD"/>
  </r>
  <r>
    <x v="1036"/>
    <x v="1"/>
    <n v="99"/>
    <x v="2192"/>
    <x v="1094"/>
    <s v=" "/>
    <s v=" "/>
    <n v="246"/>
    <n v="101"/>
    <n v="107"/>
    <s v="N/A"/>
    <n v="202"/>
    <n v="37"/>
    <n v="2.141"/>
    <n v="0.98199999999999998"/>
    <n v="0.70799999999999996"/>
    <n v="2.1890000000000001"/>
    <n v="2.415"/>
    <n v="2.0510000000000002"/>
    <n v="0.90600000000000003"/>
    <n v="0.68600000000000005"/>
    <n v="0.77300000000000002"/>
    <n v="280.49299999999999"/>
    <s v="Scale-up"/>
    <n v="0.45700000000000002"/>
    <n v="0.94699999999999995"/>
    <n v="0.98099999999999998"/>
    <n v="0.76200000000000001"/>
    <n v="0.97099999999999997"/>
    <d v="1899-12-30T00:37:50"/>
    <s v="RHD"/>
  </r>
  <r>
    <x v="1037"/>
    <x v="0"/>
    <n v="979"/>
    <x v="2193"/>
    <x v="1095"/>
    <n v="389"/>
    <n v="352"/>
    <n v="280"/>
    <n v="72"/>
    <n v="22"/>
    <n v="330"/>
    <n v="131"/>
    <n v="199"/>
    <n v="0.26600000000000001"/>
    <n v="9.6000000000000002E-2"/>
    <n v="3.4000000000000002E-2"/>
    <n v="0.124"/>
    <n v="0.32800000000000001"/>
    <n v="0.32400000000000001"/>
    <n v="0.378"/>
    <n v="0.73499999999999999"/>
    <n v="0.90600000000000003"/>
    <n v="1604.8389999999999"/>
    <s v="Scale-up"/>
    <n v="8.0649999999999995"/>
    <n v="0.95599999999999996"/>
    <n v="0.78600000000000003"/>
    <n v="0.84799999999999998"/>
    <n v="0.95299999999999996"/>
    <d v="1899-12-30T00:38:16"/>
    <s v="RHD"/>
  </r>
  <r>
    <x v="1037"/>
    <x v="1"/>
    <n v="99"/>
    <x v="2194"/>
    <x v="1095"/>
    <s v=" "/>
    <s v=" "/>
    <n v="61"/>
    <n v="17"/>
    <n v="7"/>
    <s v="N/A"/>
    <n v="19"/>
    <n v="51"/>
    <n v="0.59899999999999998"/>
    <n v="0.40100000000000002"/>
    <n v="6.6000000000000003E-2"/>
    <n v="0.219"/>
    <s v="0.9339999999999999"/>
    <n v="0.754"/>
    <n v="0.23400000000000001"/>
    <n v="0.59899999999999998"/>
    <n v="0.93400000000000005"/>
    <n v="908.67600000000004"/>
    <s v="Scale-up"/>
    <n v="4.5659999999999998"/>
    <n v="0.84099999999999997"/>
    <n v="0.94399999999999995"/>
    <n v="0.78200000000000003"/>
    <n v="0.84399999999999997"/>
    <d v="1899-12-30T00:38:21"/>
    <s v="RHD"/>
  </r>
  <r>
    <x v="1038"/>
    <x v="0"/>
    <n v="1490"/>
    <x v="2195"/>
    <x v="1096"/>
    <n v="37"/>
    <n v="37"/>
    <n v="27"/>
    <n v="10"/>
    <n v="0"/>
    <n v="37"/>
    <n v="27"/>
    <n v="10"/>
    <n v="1.9E-2"/>
    <n v="6.0000000000000001E-3"/>
    <n v="0"/>
    <n v="1.9E-2"/>
    <n v="2.5000000000000001E-2"/>
    <n v="2.5000000000000001E-2"/>
    <n v="0.76"/>
    <n v="0.76"/>
    <n v="1"/>
    <n v="526.31600000000003"/>
    <s v="Scale-up"/>
    <n v="52.631999999999998"/>
    <n v="0.90300000000000002"/>
    <n v="0.93899999999999995"/>
    <n v="0"/>
    <n v="0.94599999999999995"/>
    <d v="1899-12-30T00:38:38"/>
    <s v="RHD"/>
  </r>
  <r>
    <x v="1038"/>
    <x v="1"/>
    <n v="0"/>
    <x v="2196"/>
    <x v="1096"/>
    <s v=" "/>
    <s v=" "/>
    <n v="2"/>
    <n v="1"/>
    <n v="1"/>
    <s v="N/A"/>
    <n v="1"/>
    <n v="1"/>
    <n v="1"/>
    <s v="NaN"/>
    <n v="0"/>
    <s v="NaN"/>
    <n v="1"/>
    <n v="1"/>
    <s v="NaN"/>
    <s v="NaN"/>
    <s v="NaN"/>
    <s v="NaN"/>
    <s v="Scale-up"/>
    <s v="NaN"/>
    <n v="1"/>
    <s v="NaN"/>
    <n v="0"/>
    <s v="NaN"/>
    <d v="1899-12-30T00:38:38"/>
    <s v="RHD"/>
  </r>
  <r>
    <x v="1039"/>
    <x v="0"/>
    <n v="1376"/>
    <x v="2197"/>
    <x v="1097"/>
    <n v="1196"/>
    <n v="997"/>
    <n v="972"/>
    <n v="25"/>
    <n v="270"/>
    <n v="727"/>
    <n v="588"/>
    <n v="139"/>
    <n v="0.745"/>
    <n v="2.3E-2"/>
    <n v="0.247"/>
    <n v="0.48899999999999999"/>
    <n v="0.52100000000000002"/>
    <n v="0.57099999999999995"/>
    <n v="0.93899999999999995"/>
    <n v="0.97"/>
    <n v="0.67800000000000005"/>
    <n v="284.25400000000002"/>
    <s v="Scale-up"/>
    <n v="2.0449999999999999"/>
    <n v="0.90600000000000003"/>
    <n v="0.96399999999999997"/>
    <n v="0.77100000000000002"/>
    <n v="0.94399999999999995"/>
    <d v="1899-12-30T00:39:02"/>
    <s v="RHD"/>
  </r>
  <r>
    <x v="1039"/>
    <x v="1"/>
    <n v="99"/>
    <x v="2198"/>
    <x v="1097"/>
    <s v=" "/>
    <s v=" "/>
    <n v="85"/>
    <n v="6"/>
    <n v="36"/>
    <s v="N/A"/>
    <n v="80"/>
    <n v="-24"/>
    <n v="0.79"/>
    <n v="5.2999999999999999E-2"/>
    <n v="0.40500000000000003"/>
    <n v="0.68300000000000005"/>
    <s v="0.43800000000000006"/>
    <n v="0.41599999999999998"/>
    <n v="1.5589999999999999"/>
    <n v="0.93700000000000006"/>
    <n v="0.52"/>
    <n v="203.51400000000001"/>
    <s v="Catch-up"/>
    <n v="1.464"/>
    <n v="0.90600000000000003"/>
    <n v="0.75800000000000001"/>
    <n v="0.877"/>
    <n v="0.92900000000000005"/>
    <d v="1899-12-30T00:39:07"/>
    <s v="RHD"/>
  </r>
  <r>
    <x v="1040"/>
    <x v="0"/>
    <n v="1477"/>
    <x v="2199"/>
    <x v="1098"/>
    <n v="912"/>
    <n v="880"/>
    <n v="732"/>
    <n v="148"/>
    <n v="116"/>
    <n v="764"/>
    <n v="585"/>
    <n v="179"/>
    <n v="0.877"/>
    <n v="0.16800000000000001"/>
    <n v="0.17100000000000001"/>
    <n v="0.83499999999999996"/>
    <n v="0.874"/>
    <n v="0.89600000000000002"/>
    <n v="0.95499999999999996"/>
    <n v="0.83899999999999997"/>
    <n v="0.83599999999999997"/>
    <n v="214.37100000000001"/>
    <s v="Scale-up"/>
    <n v="1.198"/>
    <n v="0.96"/>
    <n v="0.91400000000000003"/>
    <n v="0.94799999999999995"/>
    <n v="0.98799999999999999"/>
    <d v="1899-12-30T00:39:30"/>
    <s v="RHD"/>
  </r>
  <r>
    <x v="1040"/>
    <x v="1"/>
    <n v="99"/>
    <x v="2200"/>
    <x v="1098"/>
    <s v=" "/>
    <s v=" "/>
    <n v="96"/>
    <n v="25"/>
    <n v="11"/>
    <s v="N/A"/>
    <n v="67"/>
    <n v="42"/>
    <n v="0.88900000000000001"/>
    <n v="0.26400000000000001"/>
    <n v="0.14000000000000001"/>
    <n v="0.80600000000000005"/>
    <n v="1.0129999999999999"/>
    <n v="1.0269999999999999"/>
    <n v="0.79600000000000004"/>
    <n v="0.77100000000000002"/>
    <n v="0.879"/>
    <n v="222.084"/>
    <s v="Scale-up"/>
    <n v="1.2410000000000001"/>
    <n v="0.98799999999999999"/>
    <n v="0.95899999999999996"/>
    <n v="0.98"/>
    <n v="0.96199999999999997"/>
    <d v="1899-12-30T00:39:35"/>
    <s v="RHD"/>
  </r>
  <r>
    <x v="1041"/>
    <x v="0"/>
    <n v="2122"/>
    <x v="2201"/>
    <x v="1099"/>
    <n v="986"/>
    <n v="980"/>
    <n v="866"/>
    <n v="114"/>
    <n v="111"/>
    <n v="869"/>
    <n v="867"/>
    <n v="2"/>
    <n v="0.63400000000000001"/>
    <n v="9.5000000000000001E-2"/>
    <n v="4.8000000000000001E-2"/>
    <n v="0.623"/>
    <n v="0.68100000000000005"/>
    <n v="0.57099999999999995"/>
    <n v="0.91500000000000004"/>
    <n v="0.87"/>
    <n v="0.93400000000000005"/>
    <n v="3.21"/>
    <s v="Start-up"/>
    <n v="1.605"/>
    <n v="0.95599999999999996"/>
    <n v="0.82699999999999996"/>
    <n v="0.93200000000000005"/>
    <n v="0.94599999999999995"/>
    <d v="1899-12-30T00:39:55"/>
    <s v="RHD"/>
  </r>
  <r>
    <x v="1041"/>
    <x v="1"/>
    <n v="0"/>
    <x v="2202"/>
    <x v="1099"/>
    <s v=" "/>
    <s v=" "/>
    <n v="1"/>
    <n v="1"/>
    <n v="1"/>
    <s v="N/A"/>
    <n v="1"/>
    <n v="0"/>
    <s v="NaN"/>
    <s v="NaN"/>
    <s v="NaN"/>
    <s v="NaN"/>
    <n v="0"/>
    <s v="NaN"/>
    <s v="NaN"/>
    <s v="NaN"/>
    <s v="NaN"/>
    <s v="NaN"/>
    <s v="Start-up"/>
    <s v="NaN"/>
    <s v="NaN"/>
    <s v="NaN"/>
    <s v="NaN"/>
    <s v="NaN"/>
    <d v="1899-12-30T00:39:55"/>
    <s v="RHD"/>
  </r>
  <r>
    <x v="1042"/>
    <x v="0"/>
    <n v="1192"/>
    <x v="2203"/>
    <x v="1100"/>
    <n v="677"/>
    <n v="648"/>
    <n v="267"/>
    <n v="381"/>
    <n v="78"/>
    <n v="570"/>
    <n v="446"/>
    <n v="124"/>
    <n v="0.38900000000000001"/>
    <n v="0.60499999999999998"/>
    <n v="9.7000000000000003E-2"/>
    <n v="0.70299999999999996"/>
    <n v="0.89700000000000002"/>
    <n v="0.86199999999999999"/>
    <n v="0.78400000000000003"/>
    <n v="0.39100000000000001"/>
    <n v="0.90200000000000002"/>
    <n v="176.387"/>
    <s v="Scale-up"/>
    <n v="1.4219999999999999"/>
    <n v="0.94799999999999995"/>
    <n v="0.79500000000000004"/>
    <n v="0.73299999999999998"/>
    <n v="0.88700000000000001"/>
    <d v="1899-12-30T00:40:16"/>
    <s v="RHD"/>
  </r>
  <r>
    <x v="1042"/>
    <x v="1"/>
    <n v="97"/>
    <x v="2204"/>
    <x v="1100"/>
    <s v=" "/>
    <s v=" "/>
    <n v="1"/>
    <n v="1"/>
    <n v="2"/>
    <s v="N/A"/>
    <n v="1"/>
    <n v="-1"/>
    <s v="NaN"/>
    <s v="NaN"/>
    <n v="0.01"/>
    <s v="NaN"/>
    <n v="0"/>
    <n v="-0.01"/>
    <s v="NaN"/>
    <s v="NaN"/>
    <s v="NaN"/>
    <s v="NaN"/>
    <s v="Scale-up"/>
    <s v="NaN"/>
    <s v="NaN"/>
    <s v="NaN"/>
    <n v="1"/>
    <s v="NaN"/>
    <d v="1899-12-30T00:40:16"/>
    <s v="RHD"/>
  </r>
  <r>
    <x v="603"/>
    <x v="0"/>
    <n v="5404"/>
    <x v="2205"/>
    <x v="1101"/>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1899-12-30T00:40:40"/>
    <s v="RHD"/>
  </r>
  <r>
    <x v="603"/>
    <x v="1"/>
    <n v="63"/>
    <x v="2206"/>
    <x v="1101"/>
    <s v=" "/>
    <s v=" "/>
    <n v="2"/>
    <n v="1"/>
    <n v="325"/>
    <s v="N/A"/>
    <n v="1"/>
    <n v="-324"/>
    <n v="0.04"/>
    <s v="NaN"/>
    <n v="18.056000000000001"/>
    <s v="NaN"/>
    <n v="-18.015999999999998"/>
    <n v="-3.1930000000000001"/>
    <s v="NaN"/>
    <s v="NaN"/>
    <s v="NaN"/>
    <s v="NaN"/>
    <s v="Start-up"/>
    <s v="NaN"/>
    <n v="1"/>
    <s v="NaN"/>
    <n v="8.9999999999999993E-3"/>
    <s v="NaN"/>
    <d v="1899-12-30T00:40:40"/>
    <s v="RHD"/>
  </r>
  <r>
    <x v="604"/>
    <x v="0"/>
    <n v="7929"/>
    <x v="2207"/>
    <x v="1102"/>
    <n v="5453"/>
    <n v="5453"/>
    <n v="2455"/>
    <n v="2998"/>
    <n v="976"/>
    <n v="4477"/>
    <n v="4396"/>
    <n v="81"/>
    <n v="0.54"/>
    <n v="0.69499999999999995"/>
    <n v="0.20699999999999999"/>
    <n v="1.0529999999999999"/>
    <n v="1.028"/>
    <n v="1.0289999999999999"/>
    <n v="1.024"/>
    <n v="0.437"/>
    <n v="0.83199999999999996"/>
    <n v="76.923000000000002"/>
    <s v="Catch-up"/>
    <n v="0.95"/>
    <n v="0.98799999999999999"/>
    <n v="0.98499999999999999"/>
    <n v="0.99099999999999999"/>
    <n v="0.995"/>
    <d v="1899-12-30T00:41:04"/>
    <s v="RHD"/>
  </r>
  <r>
    <x v="604"/>
    <x v="1"/>
    <n v="0"/>
    <x v="2208"/>
    <x v="1102"/>
    <s v=" "/>
    <s v=" "/>
    <n v="1"/>
    <n v="1"/>
    <n v="1"/>
    <s v="N/A"/>
    <n v="1"/>
    <n v="0"/>
    <s v="NaN"/>
    <s v="NaN"/>
    <s v="NaN"/>
    <s v="NaN"/>
    <n v="0"/>
    <s v="NaN"/>
    <s v="NaN"/>
    <s v="NaN"/>
    <s v="NaN"/>
    <s v="NaN"/>
    <s v="Catch-up"/>
    <s v="NaN"/>
    <s v="NaN"/>
    <s v="NaN"/>
    <s v="NaN"/>
    <s v="NaN"/>
    <d v="1899-12-30T00:41:04"/>
    <s v="RHD"/>
  </r>
  <r>
    <x v="1043"/>
    <x v="0"/>
    <n v="4203"/>
    <x v="2209"/>
    <x v="1103"/>
    <n v="506"/>
    <n v="490"/>
    <n v="392"/>
    <n v="98"/>
    <n v="13"/>
    <n v="477"/>
    <n v="153"/>
    <n v="324"/>
    <n v="0.16"/>
    <n v="2.1000000000000001E-2"/>
    <n v="2E-3"/>
    <n v="5.7000000000000002E-2"/>
    <n v="0.17899999999999999"/>
    <n v="0.16400000000000001"/>
    <n v="0.318"/>
    <n v="0.88400000000000001"/>
    <n v="0.98899999999999999"/>
    <n v="5684.2110000000002"/>
    <s v="Scale-up"/>
    <n v="17.544"/>
    <n v="0.79200000000000004"/>
    <n v="0.61299999999999999"/>
    <n v="0.76700000000000002"/>
    <n v="0.38300000000000001"/>
    <d v="1899-12-30T00:41:22"/>
    <s v="RHD"/>
  </r>
  <r>
    <x v="1043"/>
    <x v="1"/>
    <n v="90"/>
    <x v="2210"/>
    <x v="1103"/>
    <s v=" "/>
    <s v=" "/>
    <n v="3"/>
    <n v="14"/>
    <n v="1"/>
    <s v="N/A"/>
    <n v="1"/>
    <n v="16"/>
    <n v="3.5000000000000003E-2"/>
    <n v="0.112"/>
    <s v="NaN"/>
    <s v="NaN"/>
    <s v="0.14700000000000002"/>
    <n v="0.14299999999999999"/>
    <s v="NaN"/>
    <s v="NaN"/>
    <s v="NaN"/>
    <s v="NaN"/>
    <s v="Scale-up"/>
    <s v="NaN"/>
    <n v="0.75"/>
    <n v="0.90400000000000003"/>
    <s v="NaN"/>
    <s v="NaN"/>
    <d v="1899-12-30T00:41:22"/>
    <s v="RHD"/>
  </r>
  <r>
    <x v="1044"/>
    <x v="0"/>
    <n v="2957"/>
    <x v="2211"/>
    <x v="1104"/>
    <n v="6095"/>
    <n v="5797"/>
    <n v="3652"/>
    <n v="2145"/>
    <n v="2089"/>
    <n v="3708"/>
    <n v="2877"/>
    <n v="831"/>
    <n v="1.419"/>
    <n v="0.85199999999999998"/>
    <n v="0.90100000000000002"/>
    <n v="1.143"/>
    <n v="1.37"/>
    <n v="1.383"/>
    <n v="0.83399999999999996"/>
    <n v="0.625"/>
    <n v="0.60299999999999998"/>
    <n v="727.03399999999999"/>
    <s v="Scale-up"/>
    <n v="0.875"/>
    <n v="0.98899999999999999"/>
    <n v="0.96799999999999997"/>
    <n v="0.97"/>
    <n v="0.97599999999999998"/>
    <d v="1899-12-30T00:41:46"/>
    <s v="RHD"/>
  </r>
  <r>
    <x v="1044"/>
    <x v="1"/>
    <n v="100"/>
    <x v="2212"/>
    <x v="1104"/>
    <s v=" "/>
    <s v=" "/>
    <n v="53"/>
    <n v="45"/>
    <n v="37"/>
    <s v="N/A"/>
    <n v="63"/>
    <n v="-1"/>
    <n v="0.52600000000000002"/>
    <n v="0.47499999999999998"/>
    <n v="0.496"/>
    <n v="0.59599999999999997"/>
    <s v="0.5049999999999999"/>
    <n v="0.57899999999999996"/>
    <n v="1.18"/>
    <n v="0.52500000000000002"/>
    <n v="0.504"/>
    <n v="1394.2950000000001"/>
    <s v="Catch-up"/>
    <n v="1.6779999999999999"/>
    <n v="0.97599999999999998"/>
    <n v="0.98899999999999999"/>
    <n v="0.871"/>
    <n v="0.95499999999999996"/>
    <d v="1899-12-30T00:41:51"/>
    <s v="RHD"/>
  </r>
  <r>
    <x v="1045"/>
    <x v="0"/>
    <n v="2478"/>
    <x v="2213"/>
    <x v="1105"/>
    <n v="2728"/>
    <n v="2728"/>
    <n v="2333"/>
    <n v="395"/>
    <n v="1205"/>
    <n v="1523"/>
    <n v="1215"/>
    <n v="308"/>
    <n v="0.91600000000000004"/>
    <n v="0.14599999999999999"/>
    <n v="0.52500000000000002"/>
    <n v="0.47599999999999998"/>
    <n v="0.53700000000000003"/>
    <n v="0.56299999999999994"/>
    <n v="0.88600000000000001"/>
    <n v="0.86299999999999999"/>
    <n v="0.50600000000000001"/>
    <n v="647.05899999999997"/>
    <s v="Scale-up"/>
    <n v="2.101"/>
    <n v="0.99099999999999999"/>
    <n v="0.95399999999999996"/>
    <n v="0.65600000000000003"/>
    <n v="0.85499999999999998"/>
    <d v="1899-12-30T00:42:12"/>
    <s v="RHD"/>
  </r>
  <r>
    <x v="1045"/>
    <x v="1"/>
    <n v="99"/>
    <x v="2214"/>
    <x v="1105"/>
    <s v=" "/>
    <s v=" "/>
    <n v="159"/>
    <n v="46"/>
    <n v="24"/>
    <s v="N/A"/>
    <n v="102"/>
    <n v="78"/>
    <n v="1.778"/>
    <n v="0.66100000000000003"/>
    <n v="0.26200000000000001"/>
    <n v="1.0269999999999999"/>
    <n v="2.177"/>
    <n v="2.1339999999999999"/>
    <n v="0.47199999999999998"/>
    <n v="0.72899999999999998"/>
    <n v="0.89300000000000002"/>
    <n v="299.90300000000002"/>
    <s v="Scale-up"/>
    <n v="0.97399999999999998"/>
    <n v="0.91400000000000003"/>
    <n v="0.97799999999999998"/>
    <n v="0.876"/>
    <n v="0.99"/>
    <d v="1899-12-30T00:42:16"/>
    <s v="RHD"/>
  </r>
  <r>
    <x v="1046"/>
    <x v="0"/>
    <n v="1679"/>
    <x v="2215"/>
    <x v="1106"/>
    <n v="1725"/>
    <n v="1694"/>
    <n v="1434"/>
    <n v="260"/>
    <n v="172"/>
    <n v="1522"/>
    <n v="1357"/>
    <n v="165"/>
    <n v="1.369"/>
    <n v="0.16400000000000001"/>
    <n v="0.20699999999999999"/>
    <n v="1.254"/>
    <n v="1.3260000000000001"/>
    <n v="1.323"/>
    <n v="0.94599999999999995"/>
    <n v="0.89300000000000002"/>
    <n v="0.86499999999999999"/>
    <n v="131.57900000000001"/>
    <s v="Scale-up"/>
    <n v="0.79700000000000004"/>
    <n v="0.97699999999999998"/>
    <n v="0.77200000000000002"/>
    <n v="0.9"/>
    <n v="0.94699999999999995"/>
    <d v="1899-12-30T00:42:37"/>
    <s v="RHD"/>
  </r>
  <r>
    <x v="1046"/>
    <x v="1"/>
    <n v="98"/>
    <x v="2216"/>
    <x v="1106"/>
    <s v=" "/>
    <s v=" "/>
    <n v="74"/>
    <n v="27"/>
    <n v="10"/>
    <s v="N/A"/>
    <n v="75"/>
    <n v="17"/>
    <n v="0.88900000000000001"/>
    <n v="0.42499999999999999"/>
    <n v="0.14000000000000001"/>
    <n v="0.88500000000000001"/>
    <n v="1.1739999999999999"/>
    <n v="1.1499999999999999"/>
    <n v="0.754"/>
    <n v="0.67700000000000005"/>
    <n v="0.89300000000000002"/>
    <n v="186.441"/>
    <s v="Scale-up"/>
    <n v="1.1299999999999999"/>
    <n v="0.98"/>
    <n v="0.94499999999999995"/>
    <n v="0.91700000000000004"/>
    <n v="0.97"/>
    <d v="1899-12-30T00:42:41"/>
    <s v="RHD"/>
  </r>
  <r>
    <x v="620"/>
    <x v="0"/>
    <n v="4633"/>
    <x v="2217"/>
    <x v="1107"/>
    <n v="2093"/>
    <n v="2092"/>
    <n v="637"/>
    <n v="1455"/>
    <n v="319"/>
    <n v="1773"/>
    <n v="1533"/>
    <n v="240"/>
    <n v="0.14000000000000001"/>
    <n v="0.38400000000000001"/>
    <n v="0.08"/>
    <n v="0.374"/>
    <n v="0.44400000000000001"/>
    <n v="0.437"/>
    <n v="0.84199999999999997"/>
    <n v="0.26700000000000002"/>
    <n v="0.84699999999999998"/>
    <n v="641.71100000000001"/>
    <s v="Scale-up"/>
    <n v="2.6739999999999999"/>
    <n v="0.996"/>
    <n v="0.96799999999999997"/>
    <n v="0.97799999999999998"/>
    <n v="0.97399999999999998"/>
    <d v="1899-12-30T00:43:02"/>
    <s v="RHD"/>
  </r>
  <r>
    <x v="620"/>
    <x v="1"/>
    <n v="95"/>
    <x v="2218"/>
    <x v="1107"/>
    <s v=" "/>
    <s v=" "/>
    <n v="12"/>
    <n v="18"/>
    <n v="3"/>
    <s v="N/A"/>
    <n v="34"/>
    <n v="-8"/>
    <n v="0.11799999999999999"/>
    <n v="0.188"/>
    <n v="3.3000000000000002E-2"/>
    <n v="0.374"/>
    <n v="0.27300000000000002"/>
    <n v="0.27500000000000002"/>
    <n v="1.37"/>
    <n v="0.38600000000000001"/>
    <n v="0.89200000000000002"/>
    <n v="641.71100000000001"/>
    <s v="Catch-up"/>
    <n v="2.6739999999999999"/>
    <n v="0.96099999999999997"/>
    <n v="0.98799999999999999"/>
    <n v="0.96199999999999997"/>
    <n v="0.90600000000000003"/>
    <d v="1899-12-30T00:43:07"/>
    <s v="RHD"/>
  </r>
  <r>
    <x v="1047"/>
    <x v="0"/>
    <n v="919"/>
    <x v="2219"/>
    <x v="1108"/>
    <n v="1983"/>
    <n v="1860"/>
    <n v="1363"/>
    <n v="497"/>
    <n v="302"/>
    <n v="1558"/>
    <n v="1324"/>
    <n v="234"/>
    <n v="1.786"/>
    <n v="0.63900000000000001"/>
    <n v="0.441"/>
    <n v="1.7929999999999999"/>
    <n v="1.984"/>
    <n v="1.9990000000000001"/>
    <n v="0.90400000000000003"/>
    <n v="0.73599999999999999"/>
    <n v="0.81799999999999995"/>
    <n v="130.50800000000001"/>
    <s v="Scale-up"/>
    <n v="0.55800000000000005"/>
    <n v="0.99199999999999999"/>
    <n v="0.98399999999999999"/>
    <n v="0.96899999999999997"/>
    <n v="0.99099999999999999"/>
    <d v="1899-12-30T00:43:28"/>
    <s v="RHD"/>
  </r>
  <r>
    <x v="1047"/>
    <x v="1"/>
    <n v="99"/>
    <x v="2220"/>
    <x v="1108"/>
    <s v=" "/>
    <s v=" "/>
    <n v="238"/>
    <n v="44"/>
    <n v="58"/>
    <s v="N/A"/>
    <n v="170"/>
    <n v="55"/>
    <n v="2.6259999999999999"/>
    <n v="0.41499999999999998"/>
    <n v="0.54200000000000004"/>
    <n v="1.665"/>
    <s v="2.4989999999999997"/>
    <n v="2.5910000000000002"/>
    <n v="0.66600000000000004"/>
    <n v="0.86399999999999999"/>
    <n v="0.82199999999999995"/>
    <n v="140.541"/>
    <s v="Scale-up"/>
    <n v="0.60099999999999998"/>
    <n v="0.90500000000000003"/>
    <n v="0.96099999999999997"/>
    <n v="0.79500000000000004"/>
    <n v="0.99099999999999999"/>
    <d v="1899-12-30T00:43:32"/>
    <s v="RHD"/>
  </r>
  <r>
    <x v="1048"/>
    <x v="0"/>
    <n v="345"/>
    <x v="2221"/>
    <x v="1109"/>
    <n v="44"/>
    <n v="44"/>
    <n v="44"/>
    <n v="0"/>
    <n v="1"/>
    <n v="43"/>
    <n v="0"/>
    <n v="43"/>
    <n v="0.14499999999999999"/>
    <n v="0"/>
    <n v="0"/>
    <n v="0"/>
    <n v="0.14499999999999999"/>
    <n v="0.14799999999999999"/>
    <n v="0"/>
    <n v="1"/>
    <n v="1"/>
    <s v="NaN"/>
    <s v="Indeterminate"/>
    <n v="0"/>
    <n v="0.36399999999999999"/>
    <n v="0"/>
    <n v="0"/>
    <n v="0"/>
    <d v="1899-12-30T00:43:49"/>
    <s v="RHD"/>
  </r>
  <r>
    <x v="1048"/>
    <x v="1"/>
    <n v="56"/>
    <x v="2222"/>
    <x v="1109"/>
    <s v=" "/>
    <s v=" "/>
    <n v="42"/>
    <n v="1"/>
    <n v="1"/>
    <s v="N/A"/>
    <n v="1"/>
    <n v="40"/>
    <n v="0.58199999999999996"/>
    <n v="0"/>
    <s v="NaN"/>
    <s v="NaN"/>
    <n v="0.58199999999999996"/>
    <n v="0.56299999999999994"/>
    <s v="NaN"/>
    <s v="NaN"/>
    <s v="NaN"/>
    <s v="NaN"/>
    <s v="Indeterminate"/>
    <s v="NaN"/>
    <n v="0.8"/>
    <n v="0"/>
    <s v="NaN"/>
    <s v="NaN"/>
    <d v="1899-12-30T00:43:49"/>
    <s v="RHD"/>
  </r>
  <r>
    <x v="1049"/>
    <x v="0"/>
    <n v="2597"/>
    <x v="2223"/>
    <x v="1110"/>
    <n v="127"/>
    <n v="127"/>
    <n v="73"/>
    <n v="54"/>
    <n v="4"/>
    <n v="123"/>
    <n v="104"/>
    <n v="19"/>
    <n v="3.5999999999999997E-2"/>
    <n v="2.1999999999999999E-2"/>
    <n v="2E-3"/>
    <n v="3.7999999999999999E-2"/>
    <n v="5.6000000000000001E-2"/>
    <n v="4.7E-2"/>
    <n v="0.67900000000000005"/>
    <n v="0.621"/>
    <n v="0.96599999999999997"/>
    <n v="500"/>
    <s v="Scale-up"/>
    <n v="26.315999999999999"/>
    <n v="0.81299999999999994"/>
    <n v="0.98799999999999999"/>
    <n v="0.88300000000000001"/>
    <n v="0.92900000000000005"/>
    <d v="1899-12-30T00:44:08"/>
    <s v="RHD"/>
  </r>
  <r>
    <x v="1049"/>
    <x v="1"/>
    <n v="57"/>
    <x v="2224"/>
    <x v="1110"/>
    <s v=" "/>
    <s v=" "/>
    <n v="4"/>
    <n v="1"/>
    <n v="1"/>
    <s v="N/A"/>
    <n v="2"/>
    <n v="1"/>
    <n v="0.14000000000000001"/>
    <s v="NaN"/>
    <s v="NaN"/>
    <n v="2.5000000000000001E-2"/>
    <n v="0"/>
    <n v="0.14000000000000001"/>
    <s v="NaN"/>
    <s v="NaN"/>
    <s v="NaN"/>
    <s v="NaN"/>
    <s v="Scale-up"/>
    <n v="40"/>
    <n v="0.89800000000000002"/>
    <s v="NaN"/>
    <s v="NaN"/>
    <n v="1"/>
    <d v="1899-12-30T00:44:08"/>
    <s v="RHD"/>
  </r>
  <r>
    <x v="612"/>
    <x v="0"/>
    <n v="6006"/>
    <x v="2225"/>
    <x v="1111"/>
    <n v="2577"/>
    <n v="2577"/>
    <n v="1043"/>
    <n v="1534"/>
    <n v="536"/>
    <n v="2041"/>
    <n v="1949"/>
    <n v="92"/>
    <n v="0.224"/>
    <n v="0.32"/>
    <n v="0.124"/>
    <n v="0.41599999999999998"/>
    <n v="0.42"/>
    <n v="0.42199999999999999"/>
    <n v="0.99"/>
    <n v="0.41199999999999998"/>
    <n v="0.77200000000000002"/>
    <n v="221.154"/>
    <s v="Scale-up"/>
    <n v="2.4039999999999999"/>
    <n v="0.93500000000000005"/>
    <n v="0.89500000000000002"/>
    <n v="0.92"/>
    <n v="0.91600000000000004"/>
    <d v="1899-12-30T00:44:29"/>
    <s v="RHD"/>
  </r>
  <r>
    <x v="612"/>
    <x v="1"/>
    <n v="90"/>
    <x v="2226"/>
    <x v="1111"/>
    <s v=" "/>
    <s v=" "/>
    <n v="1"/>
    <n v="5"/>
    <n v="1"/>
    <s v="N/A"/>
    <n v="7"/>
    <n v="0"/>
    <s v="NaN"/>
    <n v="5.2999999999999999E-2"/>
    <s v="NaN"/>
    <n v="0.06"/>
    <n v="0"/>
    <n v="7.0999999999999994E-2"/>
    <s v="NaN"/>
    <s v="NaN"/>
    <s v="NaN"/>
    <s v="NaN"/>
    <s v="Scale-up"/>
    <n v="16.667000000000002"/>
    <s v="NaN"/>
    <n v="0.88700000000000001"/>
    <s v="NaN"/>
    <n v="0.91"/>
    <d v="1899-12-30T00:44:29"/>
    <s v="RHD"/>
  </r>
  <r>
    <x v="1050"/>
    <x v="0"/>
    <n v="4748"/>
    <x v="2227"/>
    <x v="1112"/>
    <n v="186"/>
    <n v="186"/>
    <n v="128"/>
    <n v="58"/>
    <n v="24"/>
    <n v="162"/>
    <n v="151"/>
    <n v="11"/>
    <n v="3.4000000000000002E-2"/>
    <n v="1.4E-2"/>
    <n v="7.0000000000000001E-3"/>
    <n v="4.4999999999999998E-2"/>
    <n v="4.1000000000000002E-2"/>
    <n v="4.1000000000000002E-2"/>
    <n v="1.0980000000000001"/>
    <n v="0.70799999999999996"/>
    <n v="0.85399999999999998"/>
    <n v="244.44399999999999"/>
    <s v="Catch-up"/>
    <n v="22.222000000000001"/>
    <n v="0.91100000000000003"/>
    <n v="0.96499999999999997"/>
    <n v="0.92700000000000005"/>
    <n v="0.94899999999999995"/>
    <d v="1899-12-30T00:44:48"/>
    <s v="RHD"/>
  </r>
  <r>
    <x v="1050"/>
    <x v="1"/>
    <n v="86"/>
    <x v="2228"/>
    <x v="1112"/>
    <s v=" "/>
    <s v=" "/>
    <n v="7"/>
    <n v="3"/>
    <n v="1"/>
    <s v="N/A"/>
    <n v="10"/>
    <n v="-1"/>
    <n v="0.108"/>
    <n v="0.02"/>
    <s v="NaN"/>
    <n v="0.109"/>
    <n v="0.128"/>
    <n v="0.10100000000000001"/>
    <s v="NaN"/>
    <s v="NaN"/>
    <s v="NaN"/>
    <s v="NaN"/>
    <s v="Catch-up"/>
    <n v="9.1739999999999995"/>
    <n v="0.7"/>
    <n v="0.86699999999999999"/>
    <s v="NaN"/>
    <n v="0.84"/>
    <d v="1899-12-30T00:44:48"/>
    <s v="RHD"/>
  </r>
  <r>
    <x v="1051"/>
    <x v="0"/>
    <n v="2695"/>
    <x v="2229"/>
    <x v="1113"/>
    <n v="302"/>
    <n v="302"/>
    <n v="253"/>
    <n v="49"/>
    <n v="41"/>
    <n v="261"/>
    <n v="21"/>
    <n v="240"/>
    <n v="0.08"/>
    <n v="1.6E-2"/>
    <n v="2.3E-2"/>
    <n v="6.0000000000000001E-3"/>
    <n v="7.2999999999999995E-2"/>
    <n v="7.1999999999999995E-2"/>
    <n v="8.2000000000000003E-2"/>
    <n v="0.83299999999999996"/>
    <n v="0.76"/>
    <n v="40000"/>
    <s v="Scale-up"/>
    <n v="166.667"/>
    <n v="0.316"/>
    <n v="0.93500000000000005"/>
    <n v="0.55500000000000005"/>
    <n v="0.91600000000000004"/>
    <d v="1899-12-30T00:45:07"/>
    <s v="RHD"/>
  </r>
  <r>
    <x v="1051"/>
    <x v="1"/>
    <n v="91"/>
    <x v="2230"/>
    <x v="1113"/>
    <s v=" "/>
    <s v=" "/>
    <n v="200"/>
    <n v="2"/>
    <n v="1"/>
    <s v="N/A"/>
    <n v="1"/>
    <n v="200"/>
    <n v="2.4039999999999999"/>
    <n v="0.04"/>
    <s v="NaN"/>
    <s v="NaN"/>
    <n v="2.444"/>
    <n v="2.3780000000000001"/>
    <s v="NaN"/>
    <s v="NaN"/>
    <s v="NaN"/>
    <s v="NaN"/>
    <s v="Scale-up"/>
    <s v="NaN"/>
    <n v="0.04"/>
    <n v="1"/>
    <s v="NaN"/>
    <s v="NaN"/>
    <d v="1899-12-30T00:45:07"/>
    <s v="RHD"/>
  </r>
  <r>
    <x v="1052"/>
    <x v="0"/>
    <n v="2778"/>
    <x v="2231"/>
    <x v="1114"/>
    <n v="69"/>
    <n v="69"/>
    <n v="58"/>
    <n v="11"/>
    <n v="10"/>
    <n v="59"/>
    <n v="52"/>
    <n v="7"/>
    <n v="2.4E-2"/>
    <n v="5.0000000000000001E-3"/>
    <n v="4.0000000000000001E-3"/>
    <n v="0.02"/>
    <n v="2.5000000000000001E-2"/>
    <n v="2.3E-2"/>
    <n v="0.8"/>
    <n v="0.82799999999999996"/>
    <n v="0.86199999999999999"/>
    <n v="350"/>
    <s v="Scale-up"/>
    <n v="50"/>
    <n v="0.82"/>
    <n v="0.72899999999999998"/>
    <n v="0.89200000000000002"/>
    <n v="0.70399999999999996"/>
    <d v="1899-12-30T00:45:25"/>
    <s v="RHD"/>
  </r>
  <r>
    <x v="1052"/>
    <x v="1"/>
    <n v="0"/>
    <x v="2232"/>
    <x v="1114"/>
    <s v=" "/>
    <s v=" "/>
    <n v="1"/>
    <n v="1"/>
    <n v="1"/>
    <s v="N/A"/>
    <n v="3"/>
    <n v="-2"/>
    <s v="NaN"/>
    <s v="NaN"/>
    <s v="NaN"/>
    <s v="NaN"/>
    <n v="0"/>
    <s v="NaN"/>
    <s v="NaN"/>
    <s v="NaN"/>
    <s v="NaN"/>
    <s v="NaN"/>
    <s v="Scale-up"/>
    <s v="NaN"/>
    <s v="NaN"/>
    <s v="NaN"/>
    <s v="NaN"/>
    <s v="NaN"/>
    <d v="1899-12-30T00:45:25"/>
    <s v="RHD"/>
  </r>
  <r>
    <x v="1053"/>
    <x v="0"/>
    <n v="5405"/>
    <x v="2233"/>
    <x v="1115"/>
    <n v="6002"/>
    <n v="6002"/>
    <n v="3291"/>
    <n v="2711"/>
    <n v="617"/>
    <n v="5385"/>
    <n v="4797"/>
    <n v="588"/>
    <n v="0.80900000000000005"/>
    <n v="0.78500000000000003"/>
    <n v="0.17599999999999999"/>
    <n v="1.321"/>
    <n v="1.4179999999999999"/>
    <n v="1.385"/>
    <n v="0.93200000000000005"/>
    <n v="0.50800000000000001"/>
    <n v="0.89"/>
    <n v="445.11700000000002"/>
    <s v="Scale-up"/>
    <n v="0.75700000000000001"/>
    <n v="0.98299999999999998"/>
    <n v="0.88200000000000001"/>
    <n v="0.94499999999999995"/>
    <n v="0.95699999999999996"/>
    <d v="1899-12-30T00:45:47"/>
    <s v="RHD"/>
  </r>
  <r>
    <x v="1053"/>
    <x v="1"/>
    <n v="98"/>
    <x v="2234"/>
    <x v="1115"/>
    <s v=" "/>
    <s v=" "/>
    <n v="60"/>
    <n v="31"/>
    <n v="10"/>
    <s v="N/A"/>
    <n v="75"/>
    <n v="5"/>
    <n v="0.56999999999999995"/>
    <n v="0.33"/>
    <n v="0.10100000000000001"/>
    <n v="0.83799999999999997"/>
    <s v="0.7989999999999999"/>
    <n v="0.82499999999999996"/>
    <n v="1.0489999999999999"/>
    <n v="0.63300000000000001"/>
    <n v="0.88800000000000001"/>
    <n v="701.67100000000005"/>
    <s v="Catch-up"/>
    <n v="1.1930000000000001"/>
    <n v="0.94599999999999995"/>
    <n v="0.98399999999999999"/>
    <n v="0.88300000000000001"/>
    <n v="0.97"/>
    <d v="1899-12-30T00:45:52"/>
    <s v="RHD"/>
  </r>
  <r>
    <x v="1054"/>
    <x v="0"/>
    <n v="2738"/>
    <x v="2235"/>
    <x v="1116"/>
    <n v="50"/>
    <n v="50"/>
    <n v="37"/>
    <n v="13"/>
    <n v="2"/>
    <n v="48"/>
    <n v="37"/>
    <n v="11"/>
    <n v="8.9999999999999993E-3"/>
    <n v="3.0000000000000001E-3"/>
    <n v="1E-3"/>
    <n v="8.9999999999999993E-3"/>
    <n v="1.0999999999999999E-2"/>
    <n v="1.2E-2"/>
    <n v="0.81799999999999995"/>
    <n v="0.75"/>
    <n v="0.91700000000000004"/>
    <n v="1222.222"/>
    <s v="Scale-up"/>
    <n v="111.111"/>
    <n v="0.78700000000000003"/>
    <n v="0.75600000000000001"/>
    <n v="1"/>
    <n v="0.68300000000000005"/>
    <d v="1899-12-30T00:46:10"/>
    <s v="RHD"/>
  </r>
  <r>
    <x v="1054"/>
    <x v="1"/>
    <n v="51"/>
    <x v="2236"/>
    <x v="1116"/>
    <s v=" "/>
    <s v=" "/>
    <n v="1"/>
    <n v="2"/>
    <n v="1"/>
    <s v="N/A"/>
    <n v="2"/>
    <n v="-1"/>
    <s v="NaN"/>
    <n v="0.2"/>
    <s v="NaN"/>
    <n v="1"/>
    <n v="0"/>
    <n v="0.2"/>
    <s v="NaN"/>
    <s v="NaN"/>
    <s v="NaN"/>
    <s v="NaN"/>
    <s v="Scale-up"/>
    <n v="1"/>
    <s v="NaN"/>
    <n v="1"/>
    <s v="NaN"/>
    <n v="1"/>
    <d v="1899-12-30T00:46:10"/>
    <s v="RHD"/>
  </r>
  <r>
    <x v="611"/>
    <x v="0"/>
    <n v="5811"/>
    <x v="2237"/>
    <x v="1117"/>
    <n v="15772"/>
    <n v="15772"/>
    <n v="7980"/>
    <n v="7792"/>
    <n v="2657"/>
    <n v="13115"/>
    <n v="11695"/>
    <n v="1420"/>
    <n v="1.7130000000000001"/>
    <n v="1.8819999999999999"/>
    <n v="0.63800000000000001"/>
    <n v="2.714"/>
    <n v="2.9569999999999999"/>
    <n v="2.891"/>
    <n v="0.91800000000000004"/>
    <n v="0.47599999999999998"/>
    <n v="0.82299999999999995"/>
    <n v="523.21299999999997"/>
    <s v="Scale-up"/>
    <n v="0.36799999999999999"/>
    <n v="0.98299999999999998"/>
    <n v="0.97399999999999998"/>
    <n v="0.97899999999999998"/>
    <n v="0.999"/>
    <d v="1899-12-30T00:46:39"/>
    <s v="RHD"/>
  </r>
  <r>
    <x v="611"/>
    <x v="1"/>
    <n v="99"/>
    <x v="2238"/>
    <x v="1117"/>
    <s v=" "/>
    <s v=" "/>
    <n v="200"/>
    <n v="100"/>
    <n v="23"/>
    <s v="N/A"/>
    <n v="200"/>
    <n v="76"/>
    <n v="1.9339999999999999"/>
    <n v="1.0669999999999999"/>
    <n v="0.27"/>
    <n v="2.2639999999999998"/>
    <n v="2.7309999999999999"/>
    <n v="2.742"/>
    <n v="0.82899999999999996"/>
    <n v="0.64400000000000002"/>
    <n v="0.91"/>
    <n v="627.20799999999997"/>
    <s v="Scale-up"/>
    <n v="0.442"/>
    <n v="0.995"/>
    <n v="0.98799999999999999"/>
    <n v="0.97799999999999998"/>
    <n v="0.96499999999999997"/>
    <d v="1899-12-30T00:46:43"/>
    <s v="RHD"/>
  </r>
  <r>
    <x v="1055"/>
    <x v="0"/>
    <n v="3653"/>
    <x v="2239"/>
    <x v="1118"/>
    <n v="270"/>
    <n v="270"/>
    <n v="169"/>
    <n v="101"/>
    <n v="43"/>
    <n v="227"/>
    <n v="213"/>
    <n v="14"/>
    <n v="0.04"/>
    <n v="2.4E-2"/>
    <n v="1.0999999999999999E-2"/>
    <n v="5.1999999999999998E-2"/>
    <n v="5.2999999999999999E-2"/>
    <n v="5.1999999999999998E-2"/>
    <n v="0.98099999999999998"/>
    <n v="0.625"/>
    <n v="0.82799999999999996"/>
    <n v="269.23099999999999"/>
    <s v="Scale-up"/>
    <n v="19.231000000000002"/>
    <n v="0.93500000000000005"/>
    <n v="0.95099999999999996"/>
    <n v="0.96799999999999997"/>
    <n v="0.93700000000000006"/>
    <d v="1899-12-30T00:47:03"/>
    <s v="RHD"/>
  </r>
  <r>
    <x v="1055"/>
    <x v="1"/>
    <n v="93"/>
    <x v="2240"/>
    <x v="1118"/>
    <s v=" "/>
    <s v=" "/>
    <n v="10"/>
    <n v="5"/>
    <n v="3"/>
    <s v="N/A"/>
    <n v="16"/>
    <n v="-5"/>
    <n v="0.28799999999999998"/>
    <n v="6.7000000000000004E-2"/>
    <n v="2.1999999999999999E-2"/>
    <n v="0.189"/>
    <s v="0.33299999999999996"/>
    <n v="0.13200000000000001"/>
    <n v="0.56799999999999995"/>
    <n v="0.81100000000000005"/>
    <n v="0.93799999999999994"/>
    <n v="74.073999999999998"/>
    <s v="Scale-up"/>
    <n v="5.2910000000000004"/>
    <n v="0.91400000000000003"/>
    <n v="0.89800000000000002"/>
    <n v="0.88300000000000001"/>
    <n v="0.75"/>
    <d v="1899-12-30T00:47:07"/>
    <s v="RHD"/>
  </r>
  <r>
    <x v="1056"/>
    <x v="0"/>
    <n v="2818"/>
    <x v="2241"/>
    <x v="1119"/>
    <n v="88"/>
    <n v="88"/>
    <n v="59"/>
    <n v="29"/>
    <n v="4"/>
    <n v="84"/>
    <n v="72"/>
    <n v="12"/>
    <n v="1.6E-2"/>
    <n v="8.9999999999999993E-3"/>
    <n v="4.0000000000000001E-3"/>
    <n v="0.02"/>
    <n v="2.1000000000000001E-2"/>
    <n v="2.4E-2"/>
    <n v="0.95199999999999996"/>
    <n v="0.64"/>
    <n v="0.84"/>
    <n v="600"/>
    <s v="Scale-up"/>
    <n v="50"/>
    <n v="0.88600000000000001"/>
    <n v="0.71299999999999997"/>
    <n v="0.71"/>
    <n v="0.86099999999999999"/>
    <d v="1899-12-30T00:47:26"/>
    <s v="RHD"/>
  </r>
  <r>
    <x v="1056"/>
    <x v="1"/>
    <n v="84"/>
    <x v="2242"/>
    <x v="1119"/>
    <s v=" "/>
    <s v=" "/>
    <n v="1"/>
    <n v="1"/>
    <n v="1"/>
    <s v="N/A"/>
    <n v="1"/>
    <n v="0"/>
    <s v="NaN"/>
    <s v="NaN"/>
    <s v="NaN"/>
    <s v="NaN"/>
    <n v="0"/>
    <n v="1.2E-2"/>
    <s v="NaN"/>
    <s v="NaN"/>
    <s v="NaN"/>
    <s v="NaN"/>
    <s v="Scale-up"/>
    <s v="NaN"/>
    <s v="NaN"/>
    <s v="NaN"/>
    <s v="NaN"/>
    <s v="NaN"/>
    <d v="1899-12-30T00:47:26"/>
    <s v="RHD"/>
  </r>
  <r>
    <x v="1057"/>
    <x v="0"/>
    <n v="2646"/>
    <x v="2243"/>
    <x v="1096"/>
    <n v="110"/>
    <n v="110"/>
    <n v="62"/>
    <n v="48"/>
    <n v="2"/>
    <n v="108"/>
    <n v="89"/>
    <n v="19"/>
    <n v="4.2999999999999997E-2"/>
    <n v="2.1000000000000001E-2"/>
    <n v="4.8000000000000001E-2"/>
    <n v="4.7E-2"/>
    <n v="1.6E-2"/>
    <n v="5.3999999999999999E-2"/>
    <n v="2.9380000000000002"/>
    <n v="0.67200000000000004"/>
    <n v="0.25"/>
    <n v="404.255"/>
    <s v="Catch-up"/>
    <n v="21.277000000000001"/>
    <n v="0.92800000000000005"/>
    <n v="0.95799999999999996"/>
    <n v="1"/>
    <n v="0.89900000000000002"/>
    <d v="1899-12-30T00:47:43"/>
    <s v="RHD"/>
  </r>
  <r>
    <x v="1057"/>
    <x v="1"/>
    <n v="55"/>
    <x v="2244"/>
    <x v="1096"/>
    <s v=" "/>
    <s v=" "/>
    <n v="1"/>
    <n v="1"/>
    <n v="1"/>
    <s v="N/A"/>
    <n v="1"/>
    <n v="1"/>
    <s v="NaN"/>
    <s v="NaN"/>
    <s v="NaN"/>
    <s v="NaN"/>
    <n v="0"/>
    <n v="1.7999999999999999E-2"/>
    <s v="NaN"/>
    <s v="NaN"/>
    <s v="NaN"/>
    <s v="NaN"/>
    <s v="Catch-up"/>
    <s v="NaN"/>
    <s v="NaN"/>
    <s v="NaN"/>
    <s v="NaN"/>
    <s v="NaN"/>
    <d v="1899-12-30T00:47:43"/>
    <s v="RHD"/>
  </r>
  <r>
    <x v="1058"/>
    <x v="0"/>
    <n v="2712"/>
    <x v="2245"/>
    <x v="1120"/>
    <n v="126"/>
    <n v="126"/>
    <n v="71"/>
    <n v="55"/>
    <n v="10"/>
    <n v="116"/>
    <n v="100"/>
    <n v="17"/>
    <n v="2.1000000000000001E-2"/>
    <n v="2.1999999999999999E-2"/>
    <n v="3.0000000000000001E-3"/>
    <n v="3.2000000000000001E-2"/>
    <n v="0.04"/>
    <n v="3.6999999999999998E-2"/>
    <n v="0.8"/>
    <n v="0.48799999999999999"/>
    <n v="0.93"/>
    <n v="531.25"/>
    <s v="Scale-up"/>
    <n v="31.25"/>
    <n v="0.91600000000000004"/>
    <n v="0.85499999999999998"/>
    <n v="0.95299999999999996"/>
    <n v="0.95499999999999996"/>
    <d v="1899-12-30T00:48:02"/>
    <s v="RHD"/>
  </r>
  <r>
    <x v="1058"/>
    <x v="1"/>
    <n v="74"/>
    <x v="2246"/>
    <x v="1120"/>
    <s v=" "/>
    <s v=" "/>
    <n v="1"/>
    <n v="2"/>
    <n v="1"/>
    <s v="N/A"/>
    <n v="2"/>
    <n v="-1"/>
    <s v="NaN"/>
    <n v="2.4E-2"/>
    <s v="NaN"/>
    <n v="0.25"/>
    <n v="0"/>
    <n v="2.1000000000000001E-2"/>
    <s v="NaN"/>
    <s v="NaN"/>
    <s v="NaN"/>
    <s v="NaN"/>
    <s v="Scale-up"/>
    <n v="4"/>
    <s v="NaN"/>
    <n v="1"/>
    <s v="NaN"/>
    <n v="1"/>
    <d v="1899-12-30T00:48:02"/>
    <s v="RHD"/>
  </r>
  <r>
    <x v="1059"/>
    <x v="0"/>
    <n v="2519"/>
    <x v="2247"/>
    <x v="1121"/>
    <n v="479"/>
    <n v="479"/>
    <n v="35"/>
    <n v="444"/>
    <n v="89"/>
    <n v="390"/>
    <n v="354"/>
    <n v="36"/>
    <n v="1.4E-2"/>
    <n v="0.182"/>
    <n v="4.3999999999999997E-2"/>
    <n v="0.14199999999999999"/>
    <n v="0.152"/>
    <n v="0.151"/>
    <n v="0.93400000000000005"/>
    <n v="7.0999999999999994E-2"/>
    <n v="0.77600000000000002"/>
    <n v="253.52099999999999"/>
    <s v="Scale-up"/>
    <n v="7.0419999999999998"/>
    <n v="0.93700000000000006"/>
    <n v="0.97799999999999998"/>
    <n v="0.92"/>
    <n v="0.96199999999999997"/>
    <d v="1899-12-30T00:48:21"/>
    <s v="RHD"/>
  </r>
  <r>
    <x v="1059"/>
    <x v="1"/>
    <n v="27"/>
    <x v="2248"/>
    <x v="1121"/>
    <s v=" "/>
    <s v=" "/>
    <n v="1"/>
    <n v="7"/>
    <n v="1"/>
    <s v="N/A"/>
    <n v="1"/>
    <n v="5"/>
    <s v="NaN"/>
    <n v="0.182"/>
    <s v="NaN"/>
    <s v="NaN"/>
    <n v="0"/>
    <n v="0.182"/>
    <s v="NaN"/>
    <s v="NaN"/>
    <s v="NaN"/>
    <s v="NaN"/>
    <s v="Scale-up"/>
    <s v="NaN"/>
    <s v="NaN"/>
    <n v="0.92800000000000005"/>
    <s v="NaN"/>
    <s v="NaN"/>
    <d v="1899-12-30T00:48:21"/>
    <s v="RHD"/>
  </r>
  <r>
    <x v="1060"/>
    <x v="0"/>
    <n v="1491"/>
    <x v="2249"/>
    <x v="1122"/>
    <n v="634"/>
    <n v="607"/>
    <n v="604"/>
    <n v="3"/>
    <n v="161"/>
    <n v="446"/>
    <n v="377"/>
    <n v="69"/>
    <n v="0.442"/>
    <n v="3.0000000000000001E-3"/>
    <n v="0.13800000000000001"/>
    <n v="0.30299999999999999"/>
    <n v="0.307"/>
    <n v="0.311"/>
    <n v="0.98699999999999999"/>
    <n v="0.99299999999999999"/>
    <n v="0.69"/>
    <n v="227.72300000000001"/>
    <s v="Scale-up"/>
    <n v="3.3"/>
    <n v="0.997"/>
    <n v="0.84599999999999997"/>
    <n v="0.98599999999999999"/>
    <n v="0.99"/>
    <d v="1899-12-30T00:48:40"/>
    <s v="RHD"/>
  </r>
  <r>
    <x v="1060"/>
    <x v="1"/>
    <n v="99"/>
    <x v="2250"/>
    <x v="1122"/>
    <s v=" "/>
    <s v=" "/>
    <n v="26"/>
    <n v="1"/>
    <n v="10"/>
    <s v="N/A"/>
    <n v="34"/>
    <n v="-19"/>
    <n v="0.2"/>
    <s v="NaN"/>
    <n v="7.4999999999999997E-2"/>
    <n v="0.38900000000000001"/>
    <n v="0.125"/>
    <n v="0.14799999999999999"/>
    <s v="NaN"/>
    <s v="NaN"/>
    <s v="NaN"/>
    <s v="NaN"/>
    <s v="Scale-up"/>
    <n v="2.5710000000000002"/>
    <n v="0.95399999999999996"/>
    <s v="NaN"/>
    <n v="0.79"/>
    <n v="0.95799999999999996"/>
    <d v="1899-12-30T00:48:40"/>
    <s v="RHD"/>
  </r>
  <r>
    <x v="597"/>
    <x v="0"/>
    <n v="2710"/>
    <x v="2251"/>
    <x v="1123"/>
    <n v="5481"/>
    <n v="5479"/>
    <n v="2376"/>
    <n v="3103"/>
    <n v="1085"/>
    <n v="4394"/>
    <n v="4394"/>
    <n v="0"/>
    <n v="2.6869999999999998"/>
    <n v="4.3049999999999997"/>
    <n v="1.56"/>
    <n v="5.8940000000000001"/>
    <n v="5.4320000000000004"/>
    <n v="5.4429999999999996"/>
    <n v="1.085"/>
    <n v="0.38400000000000001"/>
    <n v="0.77700000000000002"/>
    <n v="0"/>
    <s v="Plan-up"/>
    <n v="0.17"/>
    <n v="0.92400000000000004"/>
    <n v="0.91900000000000004"/>
    <n v="0.97199999999999998"/>
    <n v="0.96699999999999997"/>
    <d v="1899-12-30T00:49:03"/>
    <s v="RHD"/>
  </r>
  <r>
    <x v="597"/>
    <x v="1"/>
    <n v="76"/>
    <x v="2252"/>
    <x v="1123"/>
    <s v=" "/>
    <s v=" "/>
    <n v="1"/>
    <n v="1"/>
    <n v="1"/>
    <s v="N/A"/>
    <n v="5"/>
    <n v="-4"/>
    <s v="NaN"/>
    <s v="NaN"/>
    <s v="NaN"/>
    <n v="5.3999999999999999E-2"/>
    <n v="0"/>
    <s v="NaN"/>
    <s v="NaN"/>
    <s v="NaN"/>
    <s v="NaN"/>
    <s v="NaN"/>
    <s v="Plan-up"/>
    <n v="18.518999999999998"/>
    <s v="NaN"/>
    <s v="NaN"/>
    <s v="NaN"/>
    <n v="0.96"/>
    <d v="1899-12-30T00:49:03"/>
    <s v="RHD"/>
  </r>
  <r>
    <x v="668"/>
    <x v="0"/>
    <n v="7124"/>
    <x v="2253"/>
    <x v="1124"/>
    <n v="364"/>
    <n v="364"/>
    <n v="170"/>
    <n v="194"/>
    <n v="44"/>
    <n v="320"/>
    <n v="292"/>
    <n v="28"/>
    <n v="2.3E-2"/>
    <n v="4.2999999999999997E-2"/>
    <n v="8.0000000000000002E-3"/>
    <n v="0.05"/>
    <n v="5.8000000000000003E-2"/>
    <n v="5.1999999999999998E-2"/>
    <n v="0.86199999999999999"/>
    <n v="0.34799999999999998"/>
    <n v="0.879"/>
    <n v="560"/>
    <s v="Scale-up"/>
    <n v="20"/>
    <n v="0.94599999999999995"/>
    <n v="0.94599999999999995"/>
    <n v="0.878"/>
    <n v="0.97499999999999998"/>
    <d v="1899-12-30T00:49:22"/>
    <s v="RHD"/>
  </r>
  <r>
    <x v="668"/>
    <x v="1"/>
    <n v="81"/>
    <x v="2254"/>
    <x v="1124"/>
    <s v=" "/>
    <s v=" "/>
    <n v="2"/>
    <n v="4"/>
    <n v="1"/>
    <s v="N/A"/>
    <n v="6"/>
    <n v="-2"/>
    <n v="1.4999999999999999E-2"/>
    <n v="3.4000000000000002E-2"/>
    <s v="NaN"/>
    <n v="0.125"/>
    <n v="4.9000000000000002E-2"/>
    <n v="4.3999999999999997E-2"/>
    <s v="NaN"/>
    <s v="NaN"/>
    <s v="NaN"/>
    <s v="NaN"/>
    <s v="Scale-up"/>
    <n v="8"/>
    <n v="1"/>
    <n v="0.84599999999999997"/>
    <s v="NaN"/>
    <n v="0.68600000000000005"/>
    <d v="1899-12-30T00:49:22"/>
    <s v="RHD"/>
  </r>
  <r>
    <x v="1061"/>
    <x v="0"/>
    <n v="3990"/>
    <x v="2255"/>
    <x v="1125"/>
    <n v="691"/>
    <n v="660"/>
    <n v="486"/>
    <n v="174"/>
    <n v="66"/>
    <n v="594"/>
    <n v="256"/>
    <n v="338"/>
    <n v="0.13"/>
    <n v="4.5999999999999999E-2"/>
    <n v="1.9E-2"/>
    <n v="7.5999999999999998E-2"/>
    <n v="0.157"/>
    <n v="0.156"/>
    <n v="0.48399999999999999"/>
    <n v="0.73899999999999999"/>
    <n v="0.89200000000000002"/>
    <n v="4447.3680000000004"/>
    <s v="Scale-up"/>
    <n v="13.157999999999999"/>
    <n v="0.97699999999999998"/>
    <n v="0.94899999999999995"/>
    <n v="0.85899999999999999"/>
    <n v="0.98"/>
    <d v="1899-12-30T00:49:41"/>
    <s v="RHD"/>
  </r>
  <r>
    <x v="1061"/>
    <x v="1"/>
    <n v="91"/>
    <x v="2256"/>
    <x v="1125"/>
    <s v=" "/>
    <s v=" "/>
    <n v="1"/>
    <n v="3"/>
    <n v="1"/>
    <s v="N/A"/>
    <n v="7"/>
    <n v="-4"/>
    <s v="NaN"/>
    <n v="4.2999999999999997E-2"/>
    <s v="NaN"/>
    <n v="5.1999999999999998E-2"/>
    <n v="0"/>
    <n v="1.6E-2"/>
    <s v="NaN"/>
    <s v="NaN"/>
    <s v="NaN"/>
    <s v="NaN"/>
    <s v="Scale-up"/>
    <n v="19.231000000000002"/>
    <s v="NaN"/>
    <n v="0.84399999999999997"/>
    <s v="NaN"/>
    <n v="0.51600000000000001"/>
    <d v="1899-12-30T00:49:41"/>
    <s v="RHD"/>
  </r>
  <r>
    <x v="1062"/>
    <x v="0"/>
    <n v="4149"/>
    <x v="2257"/>
    <x v="1126"/>
    <n v="3596"/>
    <n v="3469"/>
    <n v="2121"/>
    <n v="1348"/>
    <n v="461"/>
    <n v="3008"/>
    <n v="1686"/>
    <n v="1322"/>
    <n v="0.55000000000000004"/>
    <n v="0.38500000000000001"/>
    <n v="0.121"/>
    <n v="0.42299999999999999"/>
    <n v="0.81399999999999995"/>
    <n v="0.80900000000000005"/>
    <n v="0.52"/>
    <n v="0.58799999999999997"/>
    <n v="0.871"/>
    <n v="3125.2959999999998"/>
    <s v="Scale-up"/>
    <n v="2.3639999999999999"/>
    <n v="0.99299999999999999"/>
    <n v="0.98199999999999998"/>
    <n v="0.96099999999999997"/>
    <n v="0.99299999999999999"/>
    <d v="1899-12-30T00:50:03"/>
    <s v="RHD"/>
  </r>
  <r>
    <x v="1062"/>
    <x v="1"/>
    <n v="77"/>
    <x v="2258"/>
    <x v="1126"/>
    <s v=" "/>
    <s v=" "/>
    <n v="17"/>
    <n v="1"/>
    <n v="1"/>
    <s v="N/A"/>
    <n v="15"/>
    <n v="4"/>
    <n v="0.28599999999999998"/>
    <s v="NaN"/>
    <s v="NaN"/>
    <n v="0.13"/>
    <n v="0"/>
    <n v="0.28999999999999998"/>
    <s v="NaN"/>
    <s v="NaN"/>
    <s v="NaN"/>
    <s v="NaN"/>
    <s v="Scale-up"/>
    <n v="7.6920000000000002"/>
    <n v="0.41499999999999998"/>
    <s v="NaN"/>
    <s v="NaN"/>
    <n v="0.28999999999999998"/>
    <d v="1899-12-30T00:50:03"/>
    <s v="RHD"/>
  </r>
  <r>
    <x v="1063"/>
    <x v="0"/>
    <n v="1380"/>
    <x v="2259"/>
    <x v="1127"/>
    <n v="707"/>
    <n v="590"/>
    <n v="582"/>
    <n v="8"/>
    <n v="150"/>
    <n v="440"/>
    <n v="335"/>
    <n v="105"/>
    <n v="0.434"/>
    <n v="5.0000000000000001E-3"/>
    <n v="0.153"/>
    <n v="0.254"/>
    <n v="0.28599999999999998"/>
    <n v="0.32200000000000001"/>
    <n v="0.88800000000000001"/>
    <n v="0.98899999999999999"/>
    <n v="0.65100000000000002"/>
    <n v="413.38600000000002"/>
    <s v="Scale-up"/>
    <n v="3.9369999999999998"/>
    <n v="0.877"/>
    <n v="0.95199999999999996"/>
    <n v="0.83899999999999997"/>
    <n v="0.91400000000000003"/>
    <d v="1899-12-30T00:50:23"/>
    <s v="RHD"/>
  </r>
  <r>
    <x v="1063"/>
    <x v="1"/>
    <n v="99"/>
    <x v="2260"/>
    <x v="1127"/>
    <s v=" "/>
    <s v=" "/>
    <n v="42"/>
    <n v="2"/>
    <n v="15"/>
    <s v="N/A"/>
    <n v="29"/>
    <n v="1"/>
    <n v="0.35199999999999998"/>
    <n v="3.6999999999999998E-2"/>
    <n v="0.39700000000000002"/>
    <n v="0.26600000000000001"/>
    <n v="-8.0000000000000002E-3"/>
    <n v="0.21099999999999999"/>
    <n v="-33.25"/>
    <n v="0.90500000000000003"/>
    <n v="-2.1000000000000001E-2"/>
    <n v="394.73700000000002"/>
    <s v="Scale-up"/>
    <n v="3.7589999999999999"/>
    <n v="0.91400000000000003"/>
    <n v="1"/>
    <n v="0.443"/>
    <n v="0.98399999999999999"/>
    <d v="1899-12-30T00:50:27"/>
    <s v="RHD"/>
  </r>
  <r>
    <x v="1064"/>
    <x v="0"/>
    <n v="1600"/>
    <x v="2261"/>
    <x v="1128"/>
    <n v="210"/>
    <n v="195"/>
    <n v="158"/>
    <n v="37"/>
    <n v="12"/>
    <n v="183"/>
    <n v="147"/>
    <n v="36"/>
    <n v="7.8E-2"/>
    <n v="1.9E-2"/>
    <n v="7.0000000000000001E-3"/>
    <n v="7.5999999999999998E-2"/>
    <n v="0.09"/>
    <n v="8.8999999999999996E-2"/>
    <n v="0.84399999999999997"/>
    <n v="0.80400000000000005"/>
    <n v="0.92800000000000005"/>
    <n v="473.68400000000003"/>
    <s v="Scale-up"/>
    <n v="13.157999999999999"/>
    <n v="0.95299999999999996"/>
    <n v="0.96"/>
    <n v="0.64500000000000002"/>
    <n v="0.96699999999999997"/>
    <d v="1899-12-30T00:50:46"/>
    <s v="RHD"/>
  </r>
  <r>
    <x v="1064"/>
    <x v="1"/>
    <n v="98"/>
    <x v="2262"/>
    <x v="1128"/>
    <s v=" "/>
    <s v=" "/>
    <n v="7"/>
    <n v="5"/>
    <n v="1"/>
    <s v="N/A"/>
    <n v="10"/>
    <n v="3"/>
    <n v="9.5000000000000001E-2"/>
    <n v="4.3999999999999997E-2"/>
    <s v="NaN"/>
    <n v="0.111"/>
    <n v="0.13900000000000001"/>
    <n v="0.128"/>
    <s v="NaN"/>
    <s v="NaN"/>
    <s v="NaN"/>
    <s v="NaN"/>
    <s v="Scale-up"/>
    <n v="9.0090000000000003"/>
    <n v="0.89900000000000002"/>
    <n v="0.98699999999999999"/>
    <s v="NaN"/>
    <n v="0.95799999999999996"/>
    <d v="1899-12-30T00:50:46"/>
    <s v="RHD"/>
  </r>
  <r>
    <x v="609"/>
    <x v="0"/>
    <n v="5992"/>
    <x v="2263"/>
    <x v="1129"/>
    <n v="397"/>
    <n v="397"/>
    <n v="178"/>
    <n v="219"/>
    <n v="51"/>
    <n v="346"/>
    <n v="295"/>
    <n v="51"/>
    <n v="2.8000000000000001E-2"/>
    <n v="3.9E-2"/>
    <n v="0.01"/>
    <n v="4.8000000000000001E-2"/>
    <n v="5.7000000000000002E-2"/>
    <n v="5.7000000000000002E-2"/>
    <n v="0.84199999999999997"/>
    <n v="0.41799999999999998"/>
    <n v="0.85099999999999998"/>
    <n v="1062.5"/>
    <s v="Scale-up"/>
    <n v="20.832999999999998"/>
    <n v="0.96899999999999997"/>
    <n v="0.97"/>
    <n v="0.97099999999999997"/>
    <n v="0.96799999999999997"/>
    <d v="1899-12-30T00:51:06"/>
    <s v="RHD"/>
  </r>
  <r>
    <x v="609"/>
    <x v="1"/>
    <n v="56"/>
    <x v="2264"/>
    <x v="1129"/>
    <s v=" "/>
    <s v=" "/>
    <n v="2"/>
    <n v="2"/>
    <n v="1"/>
    <s v="N/A"/>
    <n v="3"/>
    <n v="2"/>
    <n v="0.14299999999999999"/>
    <n v="1.7999999999999999E-2"/>
    <s v="NaN"/>
    <n v="0.05"/>
    <s v="0.16099999999999998"/>
    <n v="5.5E-2"/>
    <s v="NaN"/>
    <s v="NaN"/>
    <s v="NaN"/>
    <s v="NaN"/>
    <s v="Scale-up"/>
    <n v="20"/>
    <n v="1"/>
    <n v="1"/>
    <s v="NaN"/>
    <n v="0.75"/>
    <d v="1899-12-30T00:51:06"/>
    <s v="RHD"/>
  </r>
  <r>
    <x v="1065"/>
    <x v="0"/>
    <n v="91"/>
    <x v="2265"/>
    <x v="1130"/>
    <n v="65"/>
    <n v="65"/>
    <n v="65"/>
    <n v="0"/>
    <n v="25"/>
    <n v="40"/>
    <n v="40"/>
    <n v="0"/>
    <n v="0.36899999999999999"/>
    <n v="0"/>
    <n v="0"/>
    <n v="0"/>
    <n v="0.36899999999999999"/>
    <n v="0.36399999999999999"/>
    <n v="0"/>
    <n v="1"/>
    <n v="1"/>
    <s v="NaN"/>
    <s v="Indeterminate"/>
    <n v="0"/>
    <n v="0.71199999999999997"/>
    <n v="0"/>
    <n v="0"/>
    <n v="0"/>
    <d v="1899-12-30T00:51:21"/>
    <s v="RHD"/>
  </r>
  <r>
    <x v="1065"/>
    <x v="1"/>
    <n v="91"/>
    <x v="2265"/>
    <x v="1130"/>
    <s v=" "/>
    <s v=" "/>
    <n v="65"/>
    <n v="1"/>
    <n v="25"/>
    <s v="N/A"/>
    <n v="40"/>
    <n v="-1"/>
    <n v="0.374"/>
    <n v="0"/>
    <s v="NaN"/>
    <s v="NaN"/>
    <n v="0.374"/>
    <n v="0.36599999999999999"/>
    <s v="NaN"/>
    <s v="NaN"/>
    <s v="NaN"/>
    <s v="NaN"/>
    <s v="Indeterminate"/>
    <s v="NaN"/>
    <n v="0.71299999999999997"/>
    <n v="0"/>
    <s v="NaN"/>
    <s v="NaN"/>
    <d v="1899-12-30T00:51:21"/>
    <s v="RHD"/>
  </r>
  <r>
    <x v="788"/>
    <x v="0"/>
    <n v="2044"/>
    <x v="2266"/>
    <x v="1131"/>
    <n v="3512"/>
    <n v="3512"/>
    <n v="2593"/>
    <n v="919"/>
    <n v="555"/>
    <n v="2957"/>
    <n v="2368"/>
    <n v="589"/>
    <n v="2.581"/>
    <n v="0.93400000000000005"/>
    <n v="0.54"/>
    <n v="2.4710000000000001"/>
    <n v="2.9750000000000001"/>
    <n v="2.9750000000000001"/>
    <n v="0.83099999999999996"/>
    <n v="0.73399999999999999"/>
    <n v="0.84599999999999997"/>
    <n v="238.36500000000001"/>
    <s v="Scale-up"/>
    <n v="0.40500000000000003"/>
    <n v="0.98599999999999999"/>
    <n v="0.95499999999999996"/>
    <n v="0.96699999999999997"/>
    <n v="0.98099999999999998"/>
    <d v="2025-06-17T07:06:08"/>
    <s v="PJD2_Spring"/>
  </r>
  <r>
    <x v="788"/>
    <x v="1"/>
    <n v="0"/>
    <x v="2267"/>
    <x v="1131"/>
    <s v=" "/>
    <s v=" "/>
    <n v="1"/>
    <n v="1"/>
    <n v="1"/>
    <s v="N/A"/>
    <n v="1"/>
    <n v="0"/>
    <s v="NaN"/>
    <s v="NaN"/>
    <s v="NaN"/>
    <s v="NaN"/>
    <n v="0"/>
    <s v="NaN"/>
    <s v="NaN"/>
    <s v="NaN"/>
    <s v="NaN"/>
    <s v="NaN"/>
    <s v="Scale-up"/>
    <s v="NaN"/>
    <s v="NaN"/>
    <s v="NaN"/>
    <s v="NaN"/>
    <s v="NaN"/>
    <d v="2025-06-17T07:06:08"/>
    <s v="PJD2_Spring"/>
  </r>
  <r>
    <x v="793"/>
    <x v="0"/>
    <n v="5337"/>
    <x v="2268"/>
    <x v="1132"/>
    <n v="1032"/>
    <n v="1032"/>
    <n v="178"/>
    <n v="854"/>
    <n v="196"/>
    <n v="836"/>
    <n v="686"/>
    <n v="150"/>
    <n v="4.3999999999999997E-2"/>
    <n v="0.16500000000000001"/>
    <n v="4.5999999999999999E-2"/>
    <n v="0.14299999999999999"/>
    <n v="0.16300000000000001"/>
    <n v="0.158"/>
    <n v="0.877"/>
    <n v="0.21099999999999999"/>
    <n v="0.78"/>
    <n v="1048.951"/>
    <s v="Scale-up"/>
    <n v="6.9930000000000003"/>
    <n v="0.84099999999999997"/>
    <n v="0.90400000000000003"/>
    <n v="0.93600000000000005"/>
    <n v="0.86299999999999999"/>
    <d v="2025-06-17T07:06:28"/>
    <s v="PJD2_Spring"/>
  </r>
  <r>
    <x v="793"/>
    <x v="1"/>
    <n v="27"/>
    <x v="2269"/>
    <x v="1132"/>
    <s v=" "/>
    <s v=" "/>
    <n v="1"/>
    <n v="4"/>
    <n v="1"/>
    <s v="N/A"/>
    <n v="2"/>
    <n v="1"/>
    <s v="NaN"/>
    <n v="9.0999999999999998E-2"/>
    <s v="NaN"/>
    <s v="NaN"/>
    <n v="0"/>
    <n v="9.0999999999999998E-2"/>
    <s v="NaN"/>
    <s v="NaN"/>
    <s v="NaN"/>
    <s v="NaN"/>
    <s v="Scale-up"/>
    <s v="NaN"/>
    <s v="NaN"/>
    <n v="0.80500000000000005"/>
    <s v="NaN"/>
    <s v="NaN"/>
    <d v="2025-06-17T07:06:28"/>
    <s v="PJD2_Spring"/>
  </r>
  <r>
    <x v="798"/>
    <x v="0"/>
    <n v="6116"/>
    <x v="2270"/>
    <x v="1133"/>
    <n v="1657"/>
    <n v="1657"/>
    <n v="321"/>
    <n v="1336"/>
    <n v="308"/>
    <n v="1349"/>
    <n v="891"/>
    <n v="458"/>
    <n v="0.08"/>
    <n v="0.33600000000000002"/>
    <n v="6.8000000000000005E-2"/>
    <n v="0.23699999999999999"/>
    <n v="0.34799999999999998"/>
    <n v="0.33400000000000002"/>
    <n v="0.68100000000000005"/>
    <n v="0.192"/>
    <n v="0.83699999999999997"/>
    <n v="1932.489"/>
    <s v="Scale-up"/>
    <n v="4.2190000000000003"/>
    <n v="0.76900000000000002"/>
    <n v="0.754"/>
    <n v="0.90900000000000003"/>
    <n v="0.75600000000000001"/>
    <d v="2025-06-17T07:06:47"/>
    <s v="PJD2_Spring"/>
  </r>
  <r>
    <x v="798"/>
    <x v="1"/>
    <n v="0"/>
    <x v="2271"/>
    <x v="1133"/>
    <s v=" "/>
    <s v=" "/>
    <n v="1"/>
    <n v="1"/>
    <n v="1"/>
    <s v="N/A"/>
    <n v="1"/>
    <n v="0"/>
    <s v="NaN"/>
    <s v="NaN"/>
    <s v="NaN"/>
    <s v="NaN"/>
    <n v="0"/>
    <s v="NaN"/>
    <s v="NaN"/>
    <s v="NaN"/>
    <s v="NaN"/>
    <s v="NaN"/>
    <s v="Scale-up"/>
    <s v="NaN"/>
    <s v="NaN"/>
    <s v="NaN"/>
    <s v="NaN"/>
    <s v="NaN"/>
    <d v="2025-06-17T07:06:47"/>
    <s v="PJD2_Spring"/>
  </r>
  <r>
    <x v="1066"/>
    <x v="0"/>
    <n v="3309"/>
    <x v="2272"/>
    <x v="1134"/>
    <n v="3818"/>
    <n v="3818"/>
    <n v="533"/>
    <n v="3285"/>
    <n v="1649"/>
    <n v="2169"/>
    <n v="2169"/>
    <n v="0"/>
    <n v="0.222"/>
    <n v="1.3580000000000001"/>
    <n v="0.46500000000000002"/>
    <n v="0.89900000000000002"/>
    <n v="1.115"/>
    <n v="0.86899999999999999"/>
    <n v="0.80600000000000005"/>
    <n v="0.14099999999999999"/>
    <n v="0.70599999999999996"/>
    <n v="0"/>
    <s v="Start-up"/>
    <n v="1.1120000000000001"/>
    <n v="0.84599999999999997"/>
    <n v="0.96599999999999997"/>
    <n v="0.89700000000000002"/>
    <n v="0.96099999999999997"/>
    <d v="2025-06-17T07:07:10"/>
    <s v="PJD2_Spring"/>
  </r>
  <r>
    <x v="1066"/>
    <x v="1"/>
    <n v="95"/>
    <x v="2273"/>
    <x v="1134"/>
    <s v=" "/>
    <s v=" "/>
    <n v="1"/>
    <n v="22"/>
    <n v="737"/>
    <s v="N/A"/>
    <n v="14"/>
    <n v="-730"/>
    <s v="NaN"/>
    <n v="0.23200000000000001"/>
    <n v="5.633"/>
    <n v="0.16"/>
    <n v="-5.4009999999999998"/>
    <n v="-5.2249999999999996"/>
    <s v="NaN"/>
    <s v="NaN"/>
    <s v="NaN"/>
    <s v="NaN"/>
    <s v="Start-up"/>
    <n v="6.25"/>
    <s v="NaN"/>
    <n v="0.96299999999999997"/>
    <n v="3.4000000000000002E-2"/>
    <n v="0.84399999999999997"/>
    <d v="2025-06-17T07:07:10"/>
    <s v="PJD2_Spring"/>
  </r>
  <r>
    <x v="803"/>
    <x v="0"/>
    <n v="3897"/>
    <x v="2274"/>
    <x v="1135"/>
    <n v="36"/>
    <n v="36"/>
    <n v="20"/>
    <n v="16"/>
    <n v="2"/>
    <n v="34"/>
    <n v="31"/>
    <n v="3"/>
    <n v="1.2E-2"/>
    <n v="3.0000000000000001E-3"/>
    <n v="2E-3"/>
    <n v="3.2000000000000001E-2"/>
    <n v="1.2999999999999999E-2"/>
    <n v="8.9999999999999993E-3"/>
    <n v="2.4620000000000002"/>
    <n v="0.8"/>
    <n v="0.86699999999999999"/>
    <n v="93.75"/>
    <s v="Catch-up"/>
    <n v="31.25"/>
    <n v="0.52100000000000002"/>
    <n v="0.57299999999999995"/>
    <n v="1"/>
    <n v="0.77900000000000003"/>
    <d v="2025-06-17T07:07:27"/>
    <s v="PJD2_Spring"/>
  </r>
  <r>
    <x v="803"/>
    <x v="1"/>
    <n v="0"/>
    <x v="2275"/>
    <x v="1135"/>
    <s v=" "/>
    <s v=" "/>
    <n v="1"/>
    <n v="1"/>
    <n v="1"/>
    <s v="N/A"/>
    <n v="1"/>
    <n v="0"/>
    <s v="NaN"/>
    <s v="NaN"/>
    <s v="NaN"/>
    <s v="NaN"/>
    <n v="0"/>
    <s v="NaN"/>
    <s v="NaN"/>
    <s v="NaN"/>
    <s v="NaN"/>
    <s v="NaN"/>
    <s v="Catch-up"/>
    <s v="NaN"/>
    <s v="NaN"/>
    <s v="NaN"/>
    <s v="NaN"/>
    <s v="NaN"/>
    <d v="2025-06-17T07:07:27"/>
    <s v="PJD2_Spring"/>
  </r>
  <r>
    <x v="794"/>
    <x v="0"/>
    <n v="5661"/>
    <x v="2276"/>
    <x v="1136"/>
    <n v="1534"/>
    <n v="1534"/>
    <n v="487"/>
    <n v="1047"/>
    <n v="133"/>
    <n v="1401"/>
    <n v="1184"/>
    <n v="217"/>
    <n v="0.17699999999999999"/>
    <n v="0.36199999999999999"/>
    <n v="3.9E-2"/>
    <n v="0.42"/>
    <n v="0.5"/>
    <n v="0.47599999999999998"/>
    <n v="0.84"/>
    <n v="0.32800000000000001"/>
    <n v="0.92800000000000005"/>
    <n v="516.66700000000003"/>
    <s v="Scale-up"/>
    <n v="2.3809999999999998"/>
    <n v="0.93799999999999994"/>
    <n v="0.879"/>
    <n v="0.92100000000000004"/>
    <n v="0.90200000000000002"/>
    <d v="2025-06-17T07:07:46"/>
    <s v="PJD2_Spring"/>
  </r>
  <r>
    <x v="794"/>
    <x v="1"/>
    <n v="0"/>
    <x v="2277"/>
    <x v="1136"/>
    <s v=" "/>
    <s v=" "/>
    <n v="1"/>
    <n v="1"/>
    <n v="1"/>
    <s v="N/A"/>
    <n v="1"/>
    <n v="0"/>
    <s v="NaN"/>
    <s v="NaN"/>
    <s v="NaN"/>
    <s v="NaN"/>
    <n v="0"/>
    <s v="NaN"/>
    <s v="NaN"/>
    <s v="NaN"/>
    <s v="NaN"/>
    <s v="NaN"/>
    <s v="Scale-up"/>
    <s v="NaN"/>
    <s v="NaN"/>
    <s v="NaN"/>
    <s v="NaN"/>
    <s v="NaN"/>
    <d v="2025-06-17T07:07:46"/>
    <s v="PJD2_Spring"/>
  </r>
  <r>
    <x v="796"/>
    <x v="0"/>
    <n v="5523"/>
    <x v="2278"/>
    <x v="1137"/>
    <n v="17090"/>
    <n v="17090"/>
    <n v="3102"/>
    <n v="13988"/>
    <n v="5469"/>
    <n v="11621"/>
    <n v="10147"/>
    <n v="1474"/>
    <n v="0.58199999999999996"/>
    <n v="2.601"/>
    <n v="1.08"/>
    <n v="1.8380000000000001"/>
    <n v="2.1030000000000002"/>
    <n v="2.1520000000000001"/>
    <n v="0.874"/>
    <n v="0.183"/>
    <n v="0.66100000000000003"/>
    <n v="801.95899999999995"/>
    <s v="Scale-up"/>
    <n v="0.54400000000000004"/>
    <n v="0.997"/>
    <n v="0.999"/>
    <n v="0.96699999999999997"/>
    <n v="0.995"/>
    <d v="2025-06-17T07:08:24"/>
    <s v="PJD2_Spring"/>
  </r>
  <r>
    <x v="796"/>
    <x v="1"/>
    <n v="99"/>
    <x v="2279"/>
    <x v="1137"/>
    <s v=" "/>
    <s v=" "/>
    <n v="55"/>
    <n v="271"/>
    <n v="561"/>
    <s v="N/A"/>
    <n v="162"/>
    <n v="-398"/>
    <n v="0.54200000000000004"/>
    <n v="2.7469999999999999"/>
    <n v="6.5309999999999997"/>
    <n v="1.516"/>
    <n v="-3.242"/>
    <n v="-2.1989999999999998"/>
    <n v="-0.46800000000000003"/>
    <n v="0.16500000000000001"/>
    <n v="-0.98599999999999999"/>
    <n v="972.29600000000005"/>
    <s v="Scale-up"/>
    <n v="0.66"/>
    <n v="0.98499999999999999"/>
    <n v="0.98399999999999999"/>
    <n v="0.65800000000000003"/>
    <n v="0.98299999999999998"/>
    <d v="2025-06-17T07:08:29"/>
    <s v="PJD2_Spring"/>
  </r>
  <r>
    <x v="820"/>
    <x v="0"/>
    <n v="2575"/>
    <x v="2280"/>
    <x v="1138"/>
    <n v="86"/>
    <n v="86"/>
    <n v="14"/>
    <n v="72"/>
    <n v="11"/>
    <n v="75"/>
    <n v="62"/>
    <n v="13"/>
    <n v="6.0000000000000001E-3"/>
    <n v="4.2999999999999997E-2"/>
    <n v="8.9999999999999993E-3"/>
    <n v="0.05"/>
    <n v="0.04"/>
    <n v="4.2000000000000003E-2"/>
    <n v="1.25"/>
    <n v="0.122"/>
    <n v="0.81599999999999995"/>
    <n v="260"/>
    <s v="Catch-up"/>
    <n v="20"/>
    <n v="0.78600000000000003"/>
    <n v="0.86899999999999999"/>
    <n v="0.89600000000000002"/>
    <n v="0.89300000000000002"/>
    <d v="2025-06-17T07:08:47"/>
    <s v="PJD2_Spring"/>
  </r>
  <r>
    <x v="820"/>
    <x v="1"/>
    <n v="0"/>
    <x v="2281"/>
    <x v="1138"/>
    <s v=" "/>
    <s v=" "/>
    <n v="1"/>
    <n v="1"/>
    <n v="1"/>
    <s v="N/A"/>
    <n v="1"/>
    <n v="0"/>
    <s v="NaN"/>
    <s v="NaN"/>
    <s v="NaN"/>
    <s v="NaN"/>
    <n v="0"/>
    <s v="NaN"/>
    <s v="NaN"/>
    <s v="NaN"/>
    <s v="NaN"/>
    <s v="NaN"/>
    <s v="Catch-up"/>
    <s v="NaN"/>
    <s v="NaN"/>
    <s v="NaN"/>
    <s v="NaN"/>
    <s v="NaN"/>
    <d v="2025-06-17T07:08:47"/>
    <s v="PJD2_Spring"/>
  </r>
  <r>
    <x v="831"/>
    <x v="0"/>
    <n v="2826"/>
    <x v="2282"/>
    <x v="1139"/>
    <n v="35"/>
    <n v="35"/>
    <n v="4"/>
    <n v="31"/>
    <n v="9"/>
    <n v="26"/>
    <n v="19"/>
    <n v="7"/>
    <n v="3.0000000000000001E-3"/>
    <n v="1.2999999999999999E-2"/>
    <n v="8.0000000000000002E-3"/>
    <n v="1.7000000000000001E-2"/>
    <n v="8.0000000000000002E-3"/>
    <n v="1.0999999999999999E-2"/>
    <n v="2.125"/>
    <n v="0.188"/>
    <n v="0.5"/>
    <n v="411.76499999999999"/>
    <s v="Catch-up"/>
    <n v="58.823999999999998"/>
    <n v="0.96599999999999997"/>
    <n v="0.69599999999999995"/>
    <n v="0.80900000000000005"/>
    <n v="0.89400000000000002"/>
    <d v="2025-06-17T07:09:05"/>
    <s v="PJD2_Spring"/>
  </r>
  <r>
    <x v="831"/>
    <x v="1"/>
    <n v="0"/>
    <x v="2283"/>
    <x v="1139"/>
    <s v=" "/>
    <s v=" "/>
    <n v="1"/>
    <n v="1"/>
    <n v="1"/>
    <s v="N/A"/>
    <n v="1"/>
    <n v="0"/>
    <s v="NaN"/>
    <s v="NaN"/>
    <s v="NaN"/>
    <s v="NaN"/>
    <n v="0"/>
    <s v="NaN"/>
    <s v="NaN"/>
    <s v="NaN"/>
    <s v="NaN"/>
    <s v="NaN"/>
    <s v="Catch-up"/>
    <s v="NaN"/>
    <s v="NaN"/>
    <s v="NaN"/>
    <s v="NaN"/>
    <s v="NaN"/>
    <d v="2025-06-17T07:09:05"/>
    <s v="PJD2_Spring"/>
  </r>
  <r>
    <x v="815"/>
    <x v="0"/>
    <n v="2812"/>
    <x v="2284"/>
    <x v="1140"/>
    <n v="198"/>
    <n v="198"/>
    <n v="48"/>
    <n v="150"/>
    <n v="22"/>
    <n v="176"/>
    <n v="120"/>
    <n v="56"/>
    <n v="2.1999999999999999E-2"/>
    <n v="7.5999999999999998E-2"/>
    <n v="1.4E-2"/>
    <n v="6.6000000000000003E-2"/>
    <n v="8.4000000000000005E-2"/>
    <n v="8.5000000000000006E-2"/>
    <n v="0.78600000000000003"/>
    <n v="0.224"/>
    <n v="0.85699999999999998"/>
    <n v="848.48500000000001"/>
    <s v="Scale-up"/>
    <n v="15.151999999999999"/>
    <n v="0.75"/>
    <n v="0.94799999999999995"/>
    <n v="0.96499999999999997"/>
    <n v="0.96899999999999997"/>
    <d v="2025-06-17T07:09:22"/>
    <s v="PJD2_Spring"/>
  </r>
  <r>
    <x v="815"/>
    <x v="1"/>
    <n v="1"/>
    <x v="2285"/>
    <x v="1140"/>
    <s v=" "/>
    <s v=" "/>
    <n v="1"/>
    <n v="1"/>
    <n v="1"/>
    <s v="N/A"/>
    <n v="1"/>
    <n v="1"/>
    <s v="NaN"/>
    <s v="NaN"/>
    <s v="NaN"/>
    <s v="NaN"/>
    <n v="0"/>
    <n v="0.5"/>
    <s v="NaN"/>
    <s v="NaN"/>
    <s v="NaN"/>
    <s v="NaN"/>
    <s v="Scale-up"/>
    <s v="NaN"/>
    <s v="NaN"/>
    <s v="NaN"/>
    <s v="NaN"/>
    <s v="NaN"/>
    <d v="2025-06-17T07:09:22"/>
    <s v="PJD2_Spring"/>
  </r>
  <r>
    <x v="821"/>
    <x v="0"/>
    <n v="2953"/>
    <x v="2286"/>
    <x v="1141"/>
    <n v="435"/>
    <n v="435"/>
    <n v="123"/>
    <n v="312"/>
    <n v="70"/>
    <n v="365"/>
    <n v="226"/>
    <n v="139"/>
    <n v="7.2999999999999995E-2"/>
    <n v="0.13800000000000001"/>
    <n v="4.8000000000000001E-2"/>
    <n v="0.115"/>
    <n v="0.16300000000000001"/>
    <n v="0.16300000000000001"/>
    <n v="0.70599999999999996"/>
    <n v="0.34599999999999997"/>
    <n v="0.77300000000000002"/>
    <n v="1208.6959999999999"/>
    <s v="Scale-up"/>
    <n v="8.6959999999999997"/>
    <n v="0.94599999999999995"/>
    <n v="0.84699999999999998"/>
    <n v="0.89800000000000002"/>
    <n v="0.751"/>
    <d v="2025-06-17T07:09:44"/>
    <s v="PJD2_Spring"/>
  </r>
  <r>
    <x v="821"/>
    <x v="1"/>
    <n v="0"/>
    <x v="2287"/>
    <x v="1141"/>
    <s v=" "/>
    <s v=" "/>
    <n v="1"/>
    <n v="1"/>
    <n v="1"/>
    <s v="N/A"/>
    <n v="1"/>
    <n v="0"/>
    <s v="NaN"/>
    <s v="NaN"/>
    <s v="NaN"/>
    <s v="NaN"/>
    <n v="0"/>
    <s v="NaN"/>
    <s v="NaN"/>
    <s v="NaN"/>
    <s v="NaN"/>
    <s v="NaN"/>
    <s v="Scale-up"/>
    <s v="NaN"/>
    <s v="NaN"/>
    <s v="NaN"/>
    <s v="NaN"/>
    <s v="NaN"/>
    <d v="2025-06-17T07:09:44"/>
    <s v="PJD2_Spring"/>
  </r>
  <r>
    <x v="810"/>
    <x v="0"/>
    <n v="133"/>
    <x v="2288"/>
    <x v="1142"/>
    <n v="51"/>
    <n v="51"/>
    <n v="39"/>
    <n v="12"/>
    <n v="0"/>
    <n v="51"/>
    <n v="28"/>
    <n v="23"/>
    <n v="0.26900000000000002"/>
    <n v="9.2999999999999999E-2"/>
    <n v="0"/>
    <n v="0.19"/>
    <n v="0.36199999999999999"/>
    <n v="0.38800000000000001"/>
    <n v="0.52500000000000002"/>
    <n v="0.74299999999999999"/>
    <n v="1"/>
    <n v="121.053"/>
    <s v="Scale-up"/>
    <n v="5.2629999999999999"/>
    <n v="0.77200000000000002"/>
    <n v="0.47899999999999998"/>
    <n v="0"/>
    <n v="0.74"/>
    <d v="2025-06-17T07:10:05"/>
    <s v="PJD2_Spring"/>
  </r>
  <r>
    <x v="810"/>
    <x v="1"/>
    <n v="95"/>
    <x v="2289"/>
    <x v="1142"/>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7T07:10:09"/>
    <s v="PJD2_Spring"/>
  </r>
  <r>
    <x v="813"/>
    <x v="0"/>
    <n v="1231"/>
    <x v="2290"/>
    <x v="1143"/>
    <n v="200"/>
    <n v="200"/>
    <n v="64"/>
    <n v="136"/>
    <n v="101"/>
    <n v="99"/>
    <n v="99"/>
    <n v="0"/>
    <n v="0.13"/>
    <n v="0.21299999999999999"/>
    <n v="7.4999999999999997E-2"/>
    <n v="0.214"/>
    <n v="0.26800000000000002"/>
    <n v="9.5000000000000001E-2"/>
    <n v="0.79900000000000004"/>
    <n v="0.379"/>
    <n v="0.78100000000000003"/>
    <n v="0"/>
    <s v="Start-up"/>
    <n v="4.673"/>
    <n v="0.90700000000000003"/>
    <n v="0.90200000000000002"/>
    <n v="0.82299999999999995"/>
    <n v="0.89200000000000002"/>
    <d v="2025-06-17T07:10:31"/>
    <s v="PJD2_Spring"/>
  </r>
  <r>
    <x v="813"/>
    <x v="1"/>
    <n v="0"/>
    <x v="2291"/>
    <x v="1143"/>
    <s v=" "/>
    <s v=" "/>
    <n v="1"/>
    <n v="1"/>
    <n v="55"/>
    <s v="N/A"/>
    <n v="1"/>
    <n v="-54"/>
    <s v="NaN"/>
    <s v="NaN"/>
    <n v="27.5"/>
    <s v="NaN"/>
    <n v="0"/>
    <n v="-27.5"/>
    <s v="NaN"/>
    <s v="NaN"/>
    <s v="NaN"/>
    <s v="NaN"/>
    <s v="Start-up"/>
    <s v="NaN"/>
    <s v="NaN"/>
    <s v="NaN"/>
    <n v="0.72"/>
    <s v="NaN"/>
    <d v="2025-06-17T07:10:31"/>
    <s v="PJD2_Spring"/>
  </r>
  <r>
    <x v="829"/>
    <x v="0"/>
    <n v="2443"/>
    <x v="2292"/>
    <x v="1144"/>
    <n v="185"/>
    <n v="185"/>
    <n v="51"/>
    <n v="134"/>
    <n v="22"/>
    <n v="163"/>
    <n v="110"/>
    <n v="53"/>
    <n v="3.6999999999999998E-2"/>
    <n v="8.5000000000000006E-2"/>
    <n v="1.4999999999999999E-2"/>
    <n v="7.1999999999999995E-2"/>
    <n v="0.107"/>
    <n v="0.10199999999999999"/>
    <n v="0.67300000000000004"/>
    <n v="0.30299999999999999"/>
    <n v="0.877"/>
    <n v="736.11099999999999"/>
    <s v="Scale-up"/>
    <n v="13.888999999999999"/>
    <n v="0.88300000000000001"/>
    <n v="0.90800000000000003"/>
    <n v="0.92500000000000004"/>
    <n v="0.872"/>
    <d v="2025-06-17T07:10:52"/>
    <s v="PJD2_Spring"/>
  </r>
  <r>
    <x v="829"/>
    <x v="1"/>
    <n v="0"/>
    <x v="2293"/>
    <x v="1144"/>
    <s v=" "/>
    <s v=" "/>
    <n v="1"/>
    <n v="1"/>
    <n v="1"/>
    <s v="N/A"/>
    <n v="1"/>
    <n v="0"/>
    <s v="NaN"/>
    <s v="NaN"/>
    <s v="NaN"/>
    <s v="NaN"/>
    <n v="0"/>
    <s v="NaN"/>
    <s v="NaN"/>
    <s v="NaN"/>
    <s v="NaN"/>
    <s v="NaN"/>
    <s v="Scale-up"/>
    <s v="NaN"/>
    <s v="NaN"/>
    <s v="NaN"/>
    <s v="NaN"/>
    <s v="NaN"/>
    <d v="2025-06-17T07:10:52"/>
    <s v="PJD2_Spring"/>
  </r>
  <r>
    <x v="800"/>
    <x v="0"/>
    <n v="3495"/>
    <x v="2294"/>
    <x v="1145"/>
    <n v="538"/>
    <n v="538"/>
    <n v="241"/>
    <n v="297"/>
    <n v="45"/>
    <n v="493"/>
    <n v="419"/>
    <n v="74"/>
    <n v="0.124"/>
    <n v="0.188"/>
    <n v="1.9E-2"/>
    <n v="0.26200000000000001"/>
    <n v="0.29299999999999998"/>
    <n v="0.28000000000000003"/>
    <n v="0.89400000000000002"/>
    <n v="0.39700000000000002"/>
    <n v="0.93899999999999995"/>
    <n v="282.44299999999998"/>
    <s v="Scale-up"/>
    <n v="3.8170000000000002"/>
    <n v="0.95299999999999996"/>
    <n v="0.89700000000000002"/>
    <n v="0.96499999999999997"/>
    <n v="0.93600000000000005"/>
    <d v="2025-06-17T07:11:13"/>
    <s v="PJD2_Spring"/>
  </r>
  <r>
    <x v="800"/>
    <x v="1"/>
    <n v="0"/>
    <x v="2295"/>
    <x v="1145"/>
    <s v=" "/>
    <s v=" "/>
    <n v="1"/>
    <n v="1"/>
    <n v="1"/>
    <s v="N/A"/>
    <n v="1"/>
    <n v="0"/>
    <s v="NaN"/>
    <s v="NaN"/>
    <s v="NaN"/>
    <s v="NaN"/>
    <n v="0"/>
    <s v="NaN"/>
    <s v="NaN"/>
    <s v="NaN"/>
    <s v="NaN"/>
    <s v="NaN"/>
    <s v="Scale-up"/>
    <s v="NaN"/>
    <s v="NaN"/>
    <s v="NaN"/>
    <s v="NaN"/>
    <s v="NaN"/>
    <d v="2025-06-17T07:11:13"/>
    <s v="PJD2_Spring"/>
  </r>
  <r>
    <x v="812"/>
    <x v="0"/>
    <n v="4088"/>
    <x v="2296"/>
    <x v="1146"/>
    <n v="904"/>
    <n v="904"/>
    <n v="329"/>
    <n v="575"/>
    <n v="87"/>
    <n v="817"/>
    <n v="791"/>
    <n v="26"/>
    <n v="0.108"/>
    <n v="0.17699999999999999"/>
    <n v="2.3E-2"/>
    <n v="0.27900000000000003"/>
    <n v="0.26200000000000001"/>
    <n v="0.25800000000000001"/>
    <n v="1.0649999999999999"/>
    <n v="0.379"/>
    <n v="0.91900000000000004"/>
    <n v="93.19"/>
    <s v="Catch-up"/>
    <n v="3.5840000000000001"/>
    <n v="0.93400000000000005"/>
    <n v="0.99199999999999999"/>
    <n v="0.97599999999999998"/>
    <n v="0.95899999999999996"/>
    <d v="2025-06-17T07:11:34"/>
    <s v="PJD2_Spring"/>
  </r>
  <r>
    <x v="812"/>
    <x v="1"/>
    <n v="0"/>
    <x v="2297"/>
    <x v="1146"/>
    <s v=" "/>
    <s v=" "/>
    <n v="1"/>
    <n v="1"/>
    <n v="1"/>
    <s v="N/A"/>
    <n v="1"/>
    <n v="0"/>
    <s v="NaN"/>
    <s v="NaN"/>
    <s v="NaN"/>
    <s v="NaN"/>
    <n v="0"/>
    <s v="NaN"/>
    <s v="NaN"/>
    <s v="NaN"/>
    <s v="NaN"/>
    <s v="NaN"/>
    <s v="Catch-up"/>
    <s v="NaN"/>
    <s v="NaN"/>
    <s v="NaN"/>
    <s v="NaN"/>
    <s v="NaN"/>
    <d v="2025-06-17T07:11:34"/>
    <s v="PJD2_Spring"/>
  </r>
  <r>
    <x v="823"/>
    <x v="0"/>
    <n v="1778"/>
    <x v="2298"/>
    <x v="1147"/>
    <n v="35"/>
    <n v="35"/>
    <n v="25"/>
    <n v="10"/>
    <n v="0"/>
    <n v="35"/>
    <n v="18"/>
    <n v="17"/>
    <n v="0.01"/>
    <n v="4.0000000000000001E-3"/>
    <n v="0"/>
    <n v="4.4999999999999998E-2"/>
    <n v="1.4E-2"/>
    <n v="1.4E-2"/>
    <n v="3.214"/>
    <n v="0.71399999999999997"/>
    <n v="1"/>
    <n v="377.77800000000002"/>
    <s v="Catch-up"/>
    <n v="22.222000000000001"/>
    <n v="0.63600000000000001"/>
    <n v="0.52"/>
    <n v="0"/>
    <n v="0.53900000000000003"/>
    <d v="2025-06-17T07:11:54"/>
    <s v="PJD2_Spring"/>
  </r>
  <r>
    <x v="823"/>
    <x v="1"/>
    <n v="0"/>
    <x v="2299"/>
    <x v="1147"/>
    <s v=" "/>
    <s v=" "/>
    <n v="1"/>
    <n v="1"/>
    <n v="1"/>
    <s v="N/A"/>
    <n v="3"/>
    <n v="-2"/>
    <s v="NaN"/>
    <s v="NaN"/>
    <n v="0"/>
    <n v="1.5"/>
    <n v="0"/>
    <s v="NaN"/>
    <s v="NaN"/>
    <s v="NaN"/>
    <s v="NaN"/>
    <s v="NaN"/>
    <s v="Catch-up"/>
    <n v="0.66700000000000004"/>
    <s v="NaN"/>
    <s v="NaN"/>
    <n v="0"/>
    <n v="0.75"/>
    <d v="2025-06-17T07:11:54"/>
    <s v="PJD2_Spring"/>
  </r>
  <r>
    <x v="827"/>
    <x v="0"/>
    <n v="2094"/>
    <x v="2300"/>
    <x v="1148"/>
    <n v="103"/>
    <n v="103"/>
    <n v="30"/>
    <n v="73"/>
    <n v="5"/>
    <n v="98"/>
    <n v="54"/>
    <n v="44"/>
    <n v="2.4E-2"/>
    <n v="4.1000000000000002E-2"/>
    <n v="0.01"/>
    <n v="0.04"/>
    <n v="5.5E-2"/>
    <n v="5.3999999999999999E-2"/>
    <n v="0.72699999999999998"/>
    <n v="0.36899999999999999"/>
    <n v="0.84599999999999997"/>
    <n v="1100"/>
    <s v="Scale-up"/>
    <n v="25"/>
    <n v="0.23699999999999999"/>
    <n v="0.77100000000000002"/>
    <n v="0.94399999999999995"/>
    <n v="0.63900000000000001"/>
    <d v="2025-06-17T07:12:16"/>
    <s v="PJD2_Spring"/>
  </r>
  <r>
    <x v="827"/>
    <x v="1"/>
    <n v="0"/>
    <x v="2301"/>
    <x v="1148"/>
    <s v=" "/>
    <s v=" "/>
    <n v="1"/>
    <n v="1"/>
    <n v="1"/>
    <s v="N/A"/>
    <n v="1"/>
    <n v="0"/>
    <s v="NaN"/>
    <s v="NaN"/>
    <s v="NaN"/>
    <s v="NaN"/>
    <n v="0"/>
    <s v="NaN"/>
    <s v="NaN"/>
    <s v="NaN"/>
    <s v="NaN"/>
    <s v="NaN"/>
    <s v="Scale-up"/>
    <s v="NaN"/>
    <s v="NaN"/>
    <s v="NaN"/>
    <s v="NaN"/>
    <s v="NaN"/>
    <d v="2025-06-17T07:12:16"/>
    <s v="PJD2_Spring"/>
  </r>
  <r>
    <x v="816"/>
    <x v="0"/>
    <n v="3142"/>
    <x v="2302"/>
    <x v="1149"/>
    <n v="166"/>
    <n v="166"/>
    <n v="86"/>
    <n v="80"/>
    <n v="44"/>
    <n v="122"/>
    <n v="119"/>
    <n v="3"/>
    <n v="7.6999999999999999E-2"/>
    <n v="5.1999999999999998E-2"/>
    <n v="8.0000000000000002E-3"/>
    <n v="0.105"/>
    <n v="0.121"/>
    <n v="2.8000000000000001E-2"/>
    <n v="0.86799999999999999"/>
    <n v="0.59699999999999998"/>
    <n v="0.93799999999999994"/>
    <n v="28.571000000000002"/>
    <s v="Start-up"/>
    <n v="9.5239999999999991"/>
    <n v="0.7"/>
    <n v="0.75900000000000001"/>
    <n v="0.35399999999999998"/>
    <n v="0.81200000000000006"/>
    <d v="2025-06-17T07:12:38"/>
    <s v="PJD2_Spring"/>
  </r>
  <r>
    <x v="816"/>
    <x v="1"/>
    <n v="0"/>
    <x v="2303"/>
    <x v="1149"/>
    <s v=" "/>
    <s v=" "/>
    <n v="1"/>
    <n v="1"/>
    <n v="38"/>
    <s v="N/A"/>
    <n v="1"/>
    <n v="-37"/>
    <s v="NaN"/>
    <s v="NaN"/>
    <s v="NaN"/>
    <s v="NaN"/>
    <n v="0"/>
    <s v="NaN"/>
    <s v="NaN"/>
    <s v="NaN"/>
    <s v="NaN"/>
    <s v="NaN"/>
    <s v="Start-up"/>
    <s v="NaN"/>
    <s v="NaN"/>
    <s v="NaN"/>
    <s v="NaN"/>
    <s v="NaN"/>
    <d v="2025-06-17T07:12:38"/>
    <s v="PJD2_Spring"/>
  </r>
  <r>
    <x v="817"/>
    <x v="0"/>
    <n v="1650"/>
    <x v="2304"/>
    <x v="1150"/>
    <n v="145"/>
    <n v="145"/>
    <n v="20"/>
    <n v="125"/>
    <n v="8"/>
    <n v="137"/>
    <n v="104"/>
    <n v="33"/>
    <n v="2.3E-2"/>
    <n v="0.1"/>
    <n v="1.6E-2"/>
    <n v="0.11700000000000001"/>
    <n v="0.107"/>
    <n v="0.112"/>
    <n v="1.093"/>
    <n v="0.187"/>
    <n v="0.87"/>
    <n v="282.05099999999999"/>
    <s v="Catch-up"/>
    <n v="8.5470000000000006"/>
    <n v="0.90900000000000003"/>
    <n v="0.89900000000000002"/>
    <n v="0.90900000000000003"/>
    <n v="0.96"/>
    <d v="2025-06-17T07:12:59"/>
    <s v="PJD2_Spring"/>
  </r>
  <r>
    <x v="817"/>
    <x v="1"/>
    <n v="0"/>
    <x v="2305"/>
    <x v="1150"/>
    <s v=" "/>
    <s v=" "/>
    <n v="1"/>
    <n v="2"/>
    <n v="1"/>
    <s v="N/A"/>
    <n v="1"/>
    <n v="1"/>
    <s v="NaN"/>
    <n v="1"/>
    <s v="NaN"/>
    <s v="NaN"/>
    <n v="0"/>
    <n v="1"/>
    <s v="NaN"/>
    <s v="NaN"/>
    <s v="NaN"/>
    <s v="NaN"/>
    <s v="Catch-up"/>
    <s v="NaN"/>
    <s v="NaN"/>
    <n v="1"/>
    <s v="NaN"/>
    <s v="NaN"/>
    <d v="2025-06-17T07:12:59"/>
    <s v="PJD2_Spring"/>
  </r>
  <r>
    <x v="822"/>
    <x v="0"/>
    <n v="2355"/>
    <x v="2306"/>
    <x v="1151"/>
    <n v="172"/>
    <n v="172"/>
    <n v="45"/>
    <n v="127"/>
    <n v="24"/>
    <n v="148"/>
    <n v="148"/>
    <n v="0"/>
    <n v="1.7999999999999999E-2"/>
    <n v="0.05"/>
    <n v="8.9999999999999993E-3"/>
    <n v="5.0999999999999997E-2"/>
    <n v="5.8999999999999997E-2"/>
    <n v="5.8000000000000003E-2"/>
    <n v="0.86399999999999999"/>
    <n v="0.26500000000000001"/>
    <n v="0.86799999999999999"/>
    <n v="0"/>
    <s v="Start-up"/>
    <n v="19.608000000000001"/>
    <n v="0.79400000000000004"/>
    <n v="0.97199999999999998"/>
    <n v="0.93899999999999995"/>
    <n v="0.97"/>
    <d v="2025-06-17T07:13:26"/>
    <s v="PJD2_Spring"/>
  </r>
  <r>
    <x v="822"/>
    <x v="1"/>
    <n v="96"/>
    <x v="2307"/>
    <x v="1151"/>
    <s v=" "/>
    <s v=" "/>
    <n v="2"/>
    <n v="4"/>
    <n v="1"/>
    <s v="N/A"/>
    <n v="30"/>
    <n v="-25"/>
    <n v="8.3000000000000004E-2"/>
    <n v="0.111"/>
    <s v="NaN"/>
    <s v="NaN"/>
    <n v="0.19400000000000001"/>
    <n v="4.4999999999999998E-2"/>
    <s v="NaN"/>
    <s v="NaN"/>
    <s v="NaN"/>
    <s v="NaN"/>
    <s v="Start-up"/>
    <s v="NaN"/>
    <n v="1"/>
    <n v="0.97499999999999998"/>
    <s v="NaN"/>
    <s v="NaN"/>
    <d v="2025-06-17T07:13:26"/>
    <s v="PJD2_Spring"/>
  </r>
  <r>
    <x v="818"/>
    <x v="0"/>
    <n v="1581"/>
    <x v="2308"/>
    <x v="1152"/>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7T07:13:52"/>
    <s v="PJD2_Spring"/>
  </r>
  <r>
    <x v="818"/>
    <x v="1"/>
    <n v="0"/>
    <x v="2309"/>
    <x v="1152"/>
    <s v=" "/>
    <s v=" "/>
    <n v="1"/>
    <n v="1"/>
    <n v="1"/>
    <s v="N/A"/>
    <n v="1"/>
    <n v="0"/>
    <s v="NaN"/>
    <s v="NaN"/>
    <s v="NaN"/>
    <s v="NaN"/>
    <n v="0"/>
    <s v="NaN"/>
    <s v="NaN"/>
    <s v="NaN"/>
    <s v="NaN"/>
    <s v="NaN"/>
    <s v="Scale-up"/>
    <s v="NaN"/>
    <s v="NaN"/>
    <s v="NaN"/>
    <s v="NaN"/>
    <s v="NaN"/>
    <d v="2025-06-17T07:13:52"/>
    <s v="PJD2_Spring"/>
  </r>
  <r>
    <x v="826"/>
    <x v="0"/>
    <n v="1591"/>
    <x v="2310"/>
    <x v="1153"/>
    <n v="438"/>
    <n v="438"/>
    <n v="120"/>
    <n v="318"/>
    <n v="89"/>
    <n v="349"/>
    <n v="339"/>
    <n v="10"/>
    <n v="0.11799999999999999"/>
    <n v="0.28199999999999997"/>
    <n v="6.8000000000000005E-2"/>
    <n v="0.35799999999999998"/>
    <n v="0.33200000000000002"/>
    <n v="0.32"/>
    <n v="1.0780000000000001"/>
    <n v="0.29499999999999998"/>
    <n v="0.83"/>
    <n v="27.933"/>
    <s v="Plan-up"/>
    <n v="2.7930000000000001"/>
    <n v="0.92500000000000004"/>
    <n v="0.94299999999999995"/>
    <n v="0.86399999999999999"/>
    <n v="0.93700000000000006"/>
    <d v="2025-06-17T07:14:17"/>
    <s v="PJD2_Spring"/>
  </r>
  <r>
    <x v="826"/>
    <x v="1"/>
    <n v="35"/>
    <x v="2311"/>
    <x v="1153"/>
    <s v=" "/>
    <s v=" "/>
    <n v="1"/>
    <n v="4"/>
    <n v="1"/>
    <s v="N/A"/>
    <n v="1"/>
    <n v="3"/>
    <s v="NaN"/>
    <n v="6.8000000000000005E-2"/>
    <s v="NaN"/>
    <s v="NaN"/>
    <n v="0"/>
    <n v="6.8000000000000005E-2"/>
    <s v="NaN"/>
    <s v="NaN"/>
    <s v="NaN"/>
    <s v="NaN"/>
    <s v="Plan-up"/>
    <s v="NaN"/>
    <s v="NaN"/>
    <n v="0.89600000000000002"/>
    <s v="NaN"/>
    <s v="NaN"/>
    <d v="2025-06-17T07:14:17"/>
    <s v="PJD2_Spring"/>
  </r>
  <r>
    <x v="797"/>
    <x v="0"/>
    <n v="3925"/>
    <x v="2312"/>
    <x v="1154"/>
    <n v="3011"/>
    <n v="3011"/>
    <n v="430"/>
    <n v="2581"/>
    <n v="776"/>
    <n v="2235"/>
    <n v="2235"/>
    <n v="0"/>
    <n v="0.11"/>
    <n v="0.64700000000000002"/>
    <n v="0.223"/>
    <n v="0.49"/>
    <n v="0.53400000000000003"/>
    <n v="0.53700000000000003"/>
    <n v="0.91800000000000004"/>
    <n v="0.14499999999999999"/>
    <n v="0.70499999999999996"/>
    <n v="0"/>
    <s v="Start-up"/>
    <n v="2.0409999999999999"/>
    <n v="0.98899999999999999"/>
    <n v="0.997"/>
    <n v="0.98699999999999999"/>
    <n v="0.97799999999999998"/>
    <d v="2025-06-17T07:14:50"/>
    <s v="PJD2_Spring"/>
  </r>
  <r>
    <x v="797"/>
    <x v="1"/>
    <n v="98"/>
    <x v="2313"/>
    <x v="1154"/>
    <s v=" "/>
    <s v=" "/>
    <n v="3"/>
    <n v="40"/>
    <n v="3"/>
    <s v="N/A"/>
    <n v="459"/>
    <n v="-420"/>
    <n v="5.6000000000000001E-2"/>
    <n v="0.65600000000000003"/>
    <n v="3.7999999999999999E-2"/>
    <n v="4.806"/>
    <n v="0.67400000000000004"/>
    <n v="0.68400000000000005"/>
    <n v="7.1310000000000002"/>
    <n v="7.9000000000000001E-2"/>
    <n v="0.94699999999999995"/>
    <n v="0"/>
    <s v="Plan-up"/>
    <n v="0.20799999999999999"/>
    <n v="0.75"/>
    <n v="0.97599999999999998"/>
    <n v="0.93899999999999995"/>
    <n v="0.04"/>
    <d v="2025-06-17T07:14:56"/>
    <s v="PJD2_Spring"/>
  </r>
  <r>
    <x v="839"/>
    <x v="0"/>
    <n v="892"/>
    <x v="2314"/>
    <x v="1155"/>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7T07:15:19"/>
    <s v="PJD2_Spring"/>
  </r>
  <r>
    <x v="839"/>
    <x v="1"/>
    <n v="0"/>
    <x v="2315"/>
    <x v="1155"/>
    <s v=" "/>
    <s v=" "/>
    <n v="1"/>
    <n v="1"/>
    <n v="1"/>
    <s v="N/A"/>
    <n v="1"/>
    <n v="0"/>
    <s v="NaN"/>
    <s v="NaN"/>
    <n v="0"/>
    <s v="NaN"/>
    <n v="0"/>
    <s v="NaN"/>
    <s v="NaN"/>
    <s v="NaN"/>
    <s v="NaN"/>
    <s v="NaN"/>
    <s v="Scale-up"/>
    <s v="NaN"/>
    <s v="NaN"/>
    <s v="NaN"/>
    <n v="0"/>
    <s v="NaN"/>
    <d v="2025-06-17T07:15:19"/>
    <s v="PJD2_Spring"/>
  </r>
  <r>
    <x v="837"/>
    <x v="0"/>
    <n v="4512"/>
    <x v="2316"/>
    <x v="1156"/>
    <n v="3944"/>
    <n v="3944"/>
    <n v="381"/>
    <n v="3563"/>
    <n v="826"/>
    <n v="3118"/>
    <n v="2589"/>
    <n v="529"/>
    <n v="0.11700000000000001"/>
    <n v="1.2070000000000001"/>
    <n v="0.28100000000000003"/>
    <n v="0.84799999999999998"/>
    <n v="1.0429999999999999"/>
    <n v="1.0089999999999999"/>
    <n v="0.81299999999999994"/>
    <n v="8.7999999999999995E-2"/>
    <n v="0.78800000000000003"/>
    <n v="623.82100000000003"/>
    <s v="Scale-up"/>
    <n v="1.179"/>
    <n v="0.83099999999999996"/>
    <n v="0.72499999999999998"/>
    <n v="0.73599999999999999"/>
    <n v="0.70699999999999996"/>
    <d v="2025-06-17T07:15:47"/>
    <s v="PJD2_Spring"/>
  </r>
  <r>
    <x v="837"/>
    <x v="1"/>
    <n v="0"/>
    <x v="2317"/>
    <x v="1156"/>
    <s v=" "/>
    <s v=" "/>
    <n v="1"/>
    <n v="1"/>
    <n v="1"/>
    <s v="N/A"/>
    <n v="1"/>
    <n v="0"/>
    <s v="NaN"/>
    <s v="NaN"/>
    <s v="NaN"/>
    <s v="NaN"/>
    <n v="0"/>
    <s v="NaN"/>
    <s v="NaN"/>
    <s v="NaN"/>
    <s v="NaN"/>
    <s v="NaN"/>
    <s v="Scale-up"/>
    <s v="NaN"/>
    <s v="NaN"/>
    <s v="NaN"/>
    <s v="NaN"/>
    <s v="NaN"/>
    <d v="2025-06-17T07:15:47"/>
    <s v="PJD2_Spring"/>
  </r>
  <r>
    <x v="838"/>
    <x v="0"/>
    <n v="5378"/>
    <x v="2318"/>
    <x v="1157"/>
    <n v="625"/>
    <n v="625"/>
    <n v="120"/>
    <n v="505"/>
    <n v="74"/>
    <n v="551"/>
    <n v="433"/>
    <n v="118"/>
    <n v="7.2999999999999995E-2"/>
    <n v="0.22500000000000001"/>
    <n v="4.4999999999999998E-2"/>
    <n v="0.17699999999999999"/>
    <n v="0.253"/>
    <n v="0.26"/>
    <n v="0.7"/>
    <n v="0.245"/>
    <n v="0.84899999999999998"/>
    <n v="666.66700000000003"/>
    <s v="Scale-up"/>
    <n v="5.65"/>
    <n v="0.93400000000000005"/>
    <n v="0.79500000000000004"/>
    <n v="0.98099999999999998"/>
    <n v="0.749"/>
    <d v="2025-06-17T07:16:08"/>
    <s v="PJD2_Spring"/>
  </r>
  <r>
    <x v="838"/>
    <x v="1"/>
    <n v="0"/>
    <x v="2319"/>
    <x v="1157"/>
    <s v=" "/>
    <s v=" "/>
    <n v="1"/>
    <n v="1"/>
    <n v="1"/>
    <s v="N/A"/>
    <n v="1"/>
    <n v="0"/>
    <s v="NaN"/>
    <s v="NaN"/>
    <s v="NaN"/>
    <s v="NaN"/>
    <n v="0"/>
    <s v="NaN"/>
    <s v="NaN"/>
    <s v="NaN"/>
    <s v="NaN"/>
    <s v="NaN"/>
    <s v="Scale-up"/>
    <s v="NaN"/>
    <s v="NaN"/>
    <s v="NaN"/>
    <s v="NaN"/>
    <s v="NaN"/>
    <d v="2025-06-17T07:16:08"/>
    <s v="PJD2_Spring"/>
  </r>
  <r>
    <x v="795"/>
    <x v="0"/>
    <n v="1816"/>
    <x v="2320"/>
    <x v="1158"/>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7T07:16:28"/>
    <s v="PJD2_Spring"/>
  </r>
  <r>
    <x v="795"/>
    <x v="1"/>
    <n v="97"/>
    <x v="2321"/>
    <x v="1158"/>
    <s v=" "/>
    <s v=" "/>
    <n v="1"/>
    <n v="3"/>
    <n v="1"/>
    <s v="N/A"/>
    <n v="1"/>
    <n v="0"/>
    <s v="NaN"/>
    <n v="1.7999999999999999E-2"/>
    <s v="NaN"/>
    <s v="NaN"/>
    <n v="0"/>
    <n v="1.2E-2"/>
    <s v="NaN"/>
    <s v="NaN"/>
    <s v="NaN"/>
    <s v="NaN"/>
    <s v="Scale-up"/>
    <s v="NaN"/>
    <s v="NaN"/>
    <n v="0.90200000000000002"/>
    <s v="NaN"/>
    <s v="NaN"/>
    <d v="2025-06-17T07:16:28"/>
    <s v="PJD2_Spring"/>
  </r>
  <r>
    <x v="808"/>
    <x v="0"/>
    <n v="2439"/>
    <x v="2322"/>
    <x v="1159"/>
    <n v="504"/>
    <n v="504"/>
    <n v="149"/>
    <n v="355"/>
    <n v="45"/>
    <n v="459"/>
    <n v="265"/>
    <n v="194"/>
    <n v="0.13"/>
    <n v="0.27200000000000002"/>
    <n v="4.7E-2"/>
    <n v="0.28299999999999997"/>
    <n v="0.35499999999999998"/>
    <n v="0.35"/>
    <n v="0.79700000000000004"/>
    <n v="0.32300000000000001"/>
    <n v="0.88300000000000001"/>
    <n v="685.51199999999994"/>
    <s v="Scale-up"/>
    <n v="3.5339999999999998"/>
    <n v="0.94399999999999995"/>
    <n v="0.93700000000000006"/>
    <n v="0.95699999999999996"/>
    <n v="0.94799999999999995"/>
    <d v="2025-06-17T07:16:49"/>
    <s v="PJD2_Spring"/>
  </r>
  <r>
    <x v="808"/>
    <x v="1"/>
    <n v="0"/>
    <x v="2323"/>
    <x v="1159"/>
    <s v=" "/>
    <s v=" "/>
    <n v="1"/>
    <n v="1"/>
    <n v="1"/>
    <s v="N/A"/>
    <n v="1"/>
    <n v="0"/>
    <s v="NaN"/>
    <s v="NaN"/>
    <s v="NaN"/>
    <s v="NaN"/>
    <n v="0"/>
    <s v="NaN"/>
    <s v="NaN"/>
    <s v="NaN"/>
    <s v="NaN"/>
    <s v="NaN"/>
    <s v="Scale-up"/>
    <s v="NaN"/>
    <s v="NaN"/>
    <s v="NaN"/>
    <s v="NaN"/>
    <s v="NaN"/>
    <d v="2025-06-17T07:16:49"/>
    <s v="PJD2_Spring"/>
  </r>
  <r>
    <x v="824"/>
    <x v="0"/>
    <n v="3606"/>
    <x v="2324"/>
    <x v="1160"/>
    <n v="113"/>
    <n v="113"/>
    <n v="69"/>
    <n v="44"/>
    <n v="12"/>
    <n v="101"/>
    <n v="87"/>
    <n v="14"/>
    <n v="4.2999999999999997E-2"/>
    <n v="1.9E-2"/>
    <n v="4.0000000000000001E-3"/>
    <n v="4.8000000000000001E-2"/>
    <n v="5.8000000000000003E-2"/>
    <n v="4.8000000000000001E-2"/>
    <n v="0.82799999999999996"/>
    <n v="0.69399999999999995"/>
    <n v="0.93500000000000005"/>
    <n v="291.66699999999997"/>
    <s v="Scale-up"/>
    <n v="20.832999999999998"/>
    <n v="0.95499999999999996"/>
    <n v="0.748"/>
    <n v="0.81299999999999994"/>
    <n v="0.871"/>
    <d v="2025-06-17T07:17:07"/>
    <s v="PJD2_Spring"/>
  </r>
  <r>
    <x v="824"/>
    <x v="1"/>
    <n v="0"/>
    <x v="2325"/>
    <x v="1160"/>
    <s v=" "/>
    <s v=" "/>
    <n v="1"/>
    <n v="1"/>
    <n v="1"/>
    <s v="N/A"/>
    <n v="1"/>
    <n v="0"/>
    <s v="NaN"/>
    <s v="NaN"/>
    <s v="NaN"/>
    <s v="NaN"/>
    <n v="0"/>
    <s v="NaN"/>
    <s v="NaN"/>
    <s v="NaN"/>
    <s v="NaN"/>
    <s v="NaN"/>
    <s v="Scale-up"/>
    <s v="NaN"/>
    <s v="NaN"/>
    <s v="NaN"/>
    <s v="NaN"/>
    <s v="NaN"/>
    <d v="2025-06-17T07:17:07"/>
    <s v="PJD2_Spring"/>
  </r>
  <r>
    <x v="801"/>
    <x v="0"/>
    <n v="3410"/>
    <x v="2326"/>
    <x v="1161"/>
    <n v="336"/>
    <n v="336"/>
    <n v="107"/>
    <n v="229"/>
    <n v="55"/>
    <n v="281"/>
    <n v="281"/>
    <n v="0"/>
    <n v="2.7E-2"/>
    <n v="6.2E-2"/>
    <n v="1.7999999999999999E-2"/>
    <n v="6.7000000000000004E-2"/>
    <n v="7.0999999999999994E-2"/>
    <n v="6.9000000000000006E-2"/>
    <n v="0.94399999999999995"/>
    <n v="0.30299999999999999"/>
    <n v="0.79800000000000004"/>
    <n v="0"/>
    <s v="Start-up"/>
    <n v="14.925000000000001"/>
    <n v="0.89100000000000001"/>
    <n v="0.95299999999999996"/>
    <n v="0.95199999999999996"/>
    <n v="0.95299999999999996"/>
    <d v="2025-06-17T07:17:30"/>
    <s v="PJD2_Spring"/>
  </r>
  <r>
    <x v="801"/>
    <x v="1"/>
    <n v="66"/>
    <x v="2327"/>
    <x v="1161"/>
    <s v=" "/>
    <s v=" "/>
    <n v="1"/>
    <n v="2"/>
    <n v="1"/>
    <s v="N/A"/>
    <n v="24"/>
    <n v="-23"/>
    <s v="NaN"/>
    <n v="1.6E-2"/>
    <s v="NaN"/>
    <n v="0.82699999999999996"/>
    <n v="0"/>
    <n v="1.6E-2"/>
    <s v="NaN"/>
    <s v="NaN"/>
    <s v="NaN"/>
    <s v="NaN"/>
    <s v="Start-up"/>
    <n v="1.2090000000000001"/>
    <s v="NaN"/>
    <n v="1"/>
    <s v="NaN"/>
    <n v="0.21299999999999999"/>
    <d v="2025-06-17T07:17:30"/>
    <s v="PJD2_Spring"/>
  </r>
  <r>
    <x v="828"/>
    <x v="0"/>
    <n v="2814"/>
    <x v="2328"/>
    <x v="1162"/>
    <n v="149"/>
    <n v="149"/>
    <n v="75"/>
    <n v="74"/>
    <n v="10"/>
    <n v="139"/>
    <n v="114"/>
    <n v="25"/>
    <n v="3.5000000000000003E-2"/>
    <n v="4.5999999999999999E-2"/>
    <n v="8.9999999999999993E-3"/>
    <n v="5.2999999999999999E-2"/>
    <n v="7.1999999999999995E-2"/>
    <n v="7.2999999999999995E-2"/>
    <n v="0.73599999999999999"/>
    <n v="0.432"/>
    <n v="0.88900000000000001"/>
    <n v="471.69799999999998"/>
    <s v="Scale-up"/>
    <n v="18.867999999999999"/>
    <n v="0.88700000000000001"/>
    <n v="0.84599999999999997"/>
    <n v="0.86199999999999999"/>
    <n v="0.84199999999999997"/>
    <d v="2025-06-17T07:17:51"/>
    <s v="PJD2_Spring"/>
  </r>
  <r>
    <x v="828"/>
    <x v="1"/>
    <n v="0"/>
    <x v="2329"/>
    <x v="1162"/>
    <s v=" "/>
    <s v=" "/>
    <n v="1"/>
    <n v="1"/>
    <n v="1"/>
    <s v="N/A"/>
    <n v="1"/>
    <n v="0"/>
    <s v="NaN"/>
    <s v="NaN"/>
    <s v="NaN"/>
    <s v="NaN"/>
    <n v="0"/>
    <s v="NaN"/>
    <s v="NaN"/>
    <s v="NaN"/>
    <s v="NaN"/>
    <s v="NaN"/>
    <s v="Scale-up"/>
    <s v="NaN"/>
    <s v="NaN"/>
    <s v="NaN"/>
    <s v="NaN"/>
    <s v="NaN"/>
    <d v="2025-06-17T07:17:51"/>
    <s v="PJD2_Spring"/>
  </r>
  <r>
    <x v="799"/>
    <x v="0"/>
    <n v="3617"/>
    <x v="2330"/>
    <x v="1163"/>
    <n v="216"/>
    <n v="216"/>
    <n v="95"/>
    <n v="121"/>
    <n v="32"/>
    <n v="184"/>
    <n v="161"/>
    <n v="23"/>
    <n v="5.2999999999999999E-2"/>
    <n v="7.4999999999999997E-2"/>
    <n v="1.2999999999999999E-2"/>
    <n v="8.7999999999999995E-2"/>
    <n v="0.115"/>
    <n v="8.8999999999999996E-2"/>
    <n v="0.76500000000000001"/>
    <n v="0.41399999999999998"/>
    <n v="0.89800000000000002"/>
    <n v="261.36399999999998"/>
    <s v="Scale-up"/>
    <n v="11.364000000000001"/>
    <n v="0.91"/>
    <n v="0.91900000000000004"/>
    <n v="0.89300000000000002"/>
    <n v="0.89500000000000002"/>
    <d v="2025-06-17T07:18:11"/>
    <s v="PJD2_Spring"/>
  </r>
  <r>
    <x v="799"/>
    <x v="1"/>
    <n v="0"/>
    <x v="2331"/>
    <x v="1163"/>
    <s v=" "/>
    <s v=" "/>
    <n v="1"/>
    <n v="1"/>
    <n v="13"/>
    <s v="N/A"/>
    <n v="4"/>
    <n v="-16"/>
    <s v="NaN"/>
    <s v="NaN"/>
    <n v="6.5"/>
    <n v="2"/>
    <n v="0"/>
    <n v="-6.5"/>
    <s v="NaN"/>
    <s v="NaN"/>
    <s v="NaN"/>
    <s v="NaN"/>
    <s v="Scale-up"/>
    <n v="0.5"/>
    <s v="NaN"/>
    <s v="NaN"/>
    <n v="0.214"/>
    <n v="0.6"/>
    <d v="2025-06-17T07:18:11"/>
    <s v="PJD2_Spring"/>
  </r>
  <r>
    <x v="789"/>
    <x v="0"/>
    <n v="4962"/>
    <x v="2332"/>
    <x v="1164"/>
    <n v="4232"/>
    <n v="4232"/>
    <n v="1283"/>
    <n v="2949"/>
    <n v="460"/>
    <n v="3772"/>
    <n v="3641"/>
    <n v="131"/>
    <n v="0.38400000000000001"/>
    <n v="0.79"/>
    <n v="0.105"/>
    <n v="0.93899999999999995"/>
    <n v="1.069"/>
    <n v="0.99099999999999999"/>
    <n v="0.878"/>
    <n v="0.32700000000000001"/>
    <n v="0.91100000000000003"/>
    <n v="139.51"/>
    <s v="Scale-up"/>
    <n v="1.0649999999999999"/>
    <n v="0.95099999999999996"/>
    <n v="0.97899999999999998"/>
    <n v="0.93200000000000005"/>
    <n v="0.97599999999999998"/>
    <d v="2025-06-17T07:18:35"/>
    <s v="PJD2_Spring"/>
  </r>
  <r>
    <x v="789"/>
    <x v="1"/>
    <n v="95"/>
    <x v="2333"/>
    <x v="1164"/>
    <s v=" "/>
    <s v=" "/>
    <n v="1"/>
    <n v="1"/>
    <n v="29"/>
    <s v="N/A"/>
    <n v="4"/>
    <n v="-32"/>
    <s v="NaN"/>
    <s v="NaN"/>
    <n v="0.54500000000000004"/>
    <n v="3.5999999999999997E-2"/>
    <n v="0"/>
    <n v="-0.54500000000000004"/>
    <s v="NaN"/>
    <s v="NaN"/>
    <s v="NaN"/>
    <s v="NaN"/>
    <s v="Scale-up"/>
    <n v="27.777999999999999"/>
    <s v="NaN"/>
    <s v="NaN"/>
    <n v="0.28899999999999998"/>
    <n v="0.628"/>
    <d v="2025-06-17T07:18:35"/>
    <s v="PJD2_Spring"/>
  </r>
  <r>
    <x v="168"/>
    <x v="0"/>
    <n v="1301"/>
    <x v="2334"/>
    <x v="1165"/>
    <n v="49"/>
    <n v="49"/>
    <n v="7"/>
    <n v="42"/>
    <n v="44"/>
    <n v="5"/>
    <n v="5"/>
    <n v="0"/>
    <n v="5.0000000000000001E-3"/>
    <n v="3.5000000000000003E-2"/>
    <n v="3.9E-2"/>
    <n v="3.0000000000000001E-3"/>
    <n v="1E-3"/>
    <n v="3.0000000000000001E-3"/>
    <n v="3"/>
    <n v="0.125"/>
    <n v="2.5000000000000001E-2"/>
    <n v="0"/>
    <s v="Plan-up"/>
    <n v="333.33300000000003"/>
    <n v="0.92700000000000005"/>
    <n v="0.97599999999999998"/>
    <n v="0.95699999999999996"/>
    <n v="0.63400000000000001"/>
    <d v="2025-06-17T07:18:54"/>
    <s v="PJD2_Spring"/>
  </r>
  <r>
    <x v="168"/>
    <x v="1"/>
    <n v="95"/>
    <x v="2335"/>
    <x v="1165"/>
    <s v=" "/>
    <s v=" "/>
    <n v="1"/>
    <n v="5"/>
    <n v="6"/>
    <s v="N/A"/>
    <n v="1"/>
    <n v="-2"/>
    <s v="NaN"/>
    <n v="3.7999999999999999E-2"/>
    <n v="0.05"/>
    <s v="NaN"/>
    <n v="-1.2E-2"/>
    <n v="4.0000000000000001E-3"/>
    <s v="NaN"/>
    <s v="NaN"/>
    <s v="NaN"/>
    <s v="NaN"/>
    <s v="Plan-up"/>
    <s v="NaN"/>
    <s v="NaN"/>
    <n v="0.92300000000000004"/>
    <n v="0.85"/>
    <s v="NaN"/>
    <d v="2025-06-17T07:18:54"/>
    <s v="PJD2_Spring"/>
  </r>
  <r>
    <x v="790"/>
    <x v="0"/>
    <n v="4392"/>
    <x v="2336"/>
    <x v="1166"/>
    <n v="1376"/>
    <n v="1376"/>
    <n v="378"/>
    <n v="998"/>
    <n v="543"/>
    <n v="833"/>
    <n v="833"/>
    <n v="0"/>
    <n v="0.13700000000000001"/>
    <n v="0.28199999999999997"/>
    <n v="8.8999999999999996E-2"/>
    <n v="0.28399999999999997"/>
    <n v="0.33"/>
    <n v="0.19900000000000001"/>
    <n v="0.86099999999999999"/>
    <n v="0.32700000000000001"/>
    <n v="0.78800000000000003"/>
    <n v="0"/>
    <s v="Start-up"/>
    <n v="3.5209999999999999"/>
    <n v="0.70099999999999996"/>
    <n v="0.91400000000000003"/>
    <n v="0.91700000000000004"/>
    <n v="0.82099999999999995"/>
    <d v="2025-06-17T07:19:14"/>
    <s v="PJD2_Spring"/>
  </r>
  <r>
    <x v="790"/>
    <x v="1"/>
    <n v="12"/>
    <x v="2337"/>
    <x v="1166"/>
    <s v=" "/>
    <s v=" "/>
    <n v="1"/>
    <n v="1"/>
    <n v="205"/>
    <s v="N/A"/>
    <n v="1"/>
    <n v="-206"/>
    <s v="NaN"/>
    <s v="NaN"/>
    <n v="19.295000000000002"/>
    <s v="NaN"/>
    <n v="0"/>
    <n v="-16.899000000000001"/>
    <s v="NaN"/>
    <s v="NaN"/>
    <s v="NaN"/>
    <s v="NaN"/>
    <s v="Start-up"/>
    <s v="NaN"/>
    <s v="NaN"/>
    <s v="NaN"/>
    <n v="9.9000000000000005E-2"/>
    <s v="NaN"/>
    <d v="2025-06-17T07:19:14"/>
    <s v="PJD2_Spring"/>
  </r>
  <r>
    <x v="791"/>
    <x v="0"/>
    <n v="2803"/>
    <x v="2338"/>
    <x v="1167"/>
    <n v="512"/>
    <n v="512"/>
    <n v="82"/>
    <n v="430"/>
    <n v="16"/>
    <n v="496"/>
    <n v="304"/>
    <n v="192"/>
    <n v="2.7E-2"/>
    <n v="0.159"/>
    <n v="0.01"/>
    <n v="0.27600000000000002"/>
    <n v="0.17599999999999999"/>
    <n v="0.184"/>
    <n v="1.5680000000000001"/>
    <n v="0.14499999999999999"/>
    <n v="0.94599999999999995"/>
    <n v="695.65200000000004"/>
    <s v="Catch-up"/>
    <n v="3.6230000000000002"/>
    <n v="0.28499999999999998"/>
    <n v="0.35499999999999998"/>
    <n v="0.80600000000000005"/>
    <n v="0.53200000000000003"/>
    <d v="2025-06-17T07:19:33"/>
    <s v="PJD2_Spring"/>
  </r>
  <r>
    <x v="791"/>
    <x v="1"/>
    <n v="88"/>
    <x v="2339"/>
    <x v="1167"/>
    <s v=" "/>
    <s v=" "/>
    <n v="1"/>
    <n v="5"/>
    <n v="1"/>
    <s v="N/A"/>
    <n v="1"/>
    <n v="4"/>
    <s v="NaN"/>
    <n v="4.2000000000000003E-2"/>
    <s v="NaN"/>
    <s v="NaN"/>
    <n v="0"/>
    <n v="4.2000000000000003E-2"/>
    <s v="NaN"/>
    <s v="NaN"/>
    <s v="NaN"/>
    <s v="NaN"/>
    <s v="Catch-up"/>
    <s v="NaN"/>
    <s v="NaN"/>
    <n v="0.94399999999999995"/>
    <s v="NaN"/>
    <s v="NaN"/>
    <d v="2025-06-17T07:19:33"/>
    <s v="PJD2_Spring"/>
  </r>
  <r>
    <x v="811"/>
    <x v="0"/>
    <n v="3010"/>
    <x v="2340"/>
    <x v="1168"/>
    <n v="614"/>
    <n v="614"/>
    <n v="381"/>
    <n v="233"/>
    <n v="27"/>
    <n v="587"/>
    <n v="448"/>
    <n v="139"/>
    <n v="0.11700000000000001"/>
    <n v="8.5999999999999993E-2"/>
    <n v="8.9999999999999993E-3"/>
    <n v="0.14099999999999999"/>
    <n v="0.19400000000000001"/>
    <n v="0.19"/>
    <n v="0.72699999999999998"/>
    <n v="0.57599999999999996"/>
    <n v="0.95599999999999996"/>
    <n v="985.81600000000003"/>
    <s v="Scale-up"/>
    <n v="7.0919999999999996"/>
    <n v="0.996"/>
    <n v="0.96299999999999997"/>
    <n v="0.90200000000000002"/>
    <n v="0.995"/>
    <d v="2025-06-17T07:19:54"/>
    <s v="PJD2_Spring"/>
  </r>
  <r>
    <x v="811"/>
    <x v="1"/>
    <n v="91"/>
    <x v="2341"/>
    <x v="1168"/>
    <s v=" "/>
    <s v=" "/>
    <n v="19"/>
    <n v="3"/>
    <n v="2"/>
    <s v="N/A"/>
    <n v="15"/>
    <n v="4"/>
    <n v="0.182"/>
    <n v="3.5999999999999997E-2"/>
    <n v="1"/>
    <n v="0.13300000000000001"/>
    <n v="-0.78200000000000003"/>
    <n v="0.191"/>
    <n v="-0.17"/>
    <n v="0.83499999999999996"/>
    <n v="-3.5870000000000002"/>
    <n v="1045.1130000000001"/>
    <s v="Scale-up"/>
    <n v="7.5190000000000001"/>
    <n v="0.93400000000000005"/>
    <n v="0.95"/>
    <n v="1"/>
    <n v="0.93100000000000005"/>
    <d v="2025-06-17T07:19:59"/>
    <s v="PJD2_Spring"/>
  </r>
  <r>
    <x v="835"/>
    <x v="0"/>
    <n v="3178"/>
    <x v="2342"/>
    <x v="1169"/>
    <n v="1564"/>
    <n v="1564"/>
    <n v="429"/>
    <n v="1135"/>
    <n v="136"/>
    <n v="1428"/>
    <n v="725"/>
    <n v="703"/>
    <n v="0.14499999999999999"/>
    <n v="0.436"/>
    <n v="5.5E-2"/>
    <n v="0.251"/>
    <n v="0.52600000000000002"/>
    <n v="0.51100000000000001"/>
    <n v="0.47699999999999998"/>
    <n v="0.25"/>
    <n v="0.90500000000000003"/>
    <n v="2800.797"/>
    <s v="Scale-up"/>
    <n v="3.984"/>
    <n v="0.98699999999999999"/>
    <n v="0.96899999999999997"/>
    <n v="0.97899999999999998"/>
    <n v="0.98599999999999999"/>
    <d v="2025-06-17T07:20:20"/>
    <s v="PJD2_Spring"/>
  </r>
  <r>
    <x v="835"/>
    <x v="1"/>
    <n v="97"/>
    <x v="2343"/>
    <x v="1169"/>
    <s v=" "/>
    <s v=" "/>
    <n v="16"/>
    <n v="13"/>
    <n v="1"/>
    <s v="N/A"/>
    <n v="16"/>
    <n v="12"/>
    <n v="0.16200000000000001"/>
    <n v="0.11"/>
    <s v="NaN"/>
    <n v="0.17799999999999999"/>
    <n v="0.27200000000000002"/>
    <n v="0.27200000000000002"/>
    <s v="NaN"/>
    <s v="NaN"/>
    <s v="NaN"/>
    <s v="NaN"/>
    <s v="Scale-up"/>
    <n v="5.6180000000000003"/>
    <n v="0.91500000000000004"/>
    <n v="0.98"/>
    <s v="NaN"/>
    <n v="0.89800000000000002"/>
    <d v="2025-06-17T07:20:20"/>
    <s v="PJD2_Spring"/>
  </r>
  <r>
    <x v="832"/>
    <x v="0"/>
    <n v="3669"/>
    <x v="2344"/>
    <x v="1170"/>
    <n v="1248"/>
    <n v="1248"/>
    <n v="531"/>
    <n v="717"/>
    <n v="230"/>
    <n v="1018"/>
    <n v="907"/>
    <n v="111"/>
    <n v="0.185"/>
    <n v="0.186"/>
    <n v="6.5000000000000002E-2"/>
    <n v="0.26"/>
    <n v="0.30599999999999999"/>
    <n v="0.29499999999999998"/>
    <n v="0.85"/>
    <n v="0.499"/>
    <n v="0.82499999999999996"/>
    <n v="426.923"/>
    <s v="Scale-up"/>
    <n v="3.8460000000000001"/>
    <n v="0.98499999999999999"/>
    <n v="0.98399999999999999"/>
    <n v="0.873"/>
    <n v="0.98"/>
    <d v="2025-06-17T07:20:43"/>
    <s v="PJD2_Spring"/>
  </r>
  <r>
    <x v="832"/>
    <x v="1"/>
    <n v="98"/>
    <x v="2345"/>
    <x v="1170"/>
    <s v=" "/>
    <s v=" "/>
    <n v="31"/>
    <n v="22"/>
    <n v="9"/>
    <s v="N/A"/>
    <n v="42"/>
    <n v="3"/>
    <n v="0.309"/>
    <n v="0.22"/>
    <n v="9.8000000000000004E-2"/>
    <n v="0.39900000000000002"/>
    <s v="0.43100000000000005"/>
    <n v="0.434"/>
    <n v="0.92600000000000005"/>
    <n v="0.58399999999999996"/>
    <n v="0.81499999999999995"/>
    <n v="278.19499999999999"/>
    <s v="Scale-up"/>
    <n v="2.5059999999999998"/>
    <n v="0.97199999999999998"/>
    <n v="0.98499999999999999"/>
    <n v="0.95499999999999996"/>
    <n v="0.95899999999999996"/>
    <d v="2025-06-17T07:20:47"/>
    <s v="PJD2_Spring"/>
  </r>
  <r>
    <x v="814"/>
    <x v="0"/>
    <n v="3719"/>
    <x v="2346"/>
    <x v="1171"/>
    <n v="2576"/>
    <n v="2576"/>
    <n v="841"/>
    <n v="1735"/>
    <n v="543"/>
    <n v="2033"/>
    <n v="1658"/>
    <n v="375"/>
    <n v="0.224"/>
    <n v="0.47199999999999998"/>
    <n v="0.154"/>
    <n v="0.43"/>
    <n v="0.54200000000000004"/>
    <n v="0.54700000000000004"/>
    <n v="0.79300000000000004"/>
    <n v="0.32200000000000001"/>
    <n v="0.77900000000000003"/>
    <n v="872.09299999999996"/>
    <s v="Scale-up"/>
    <n v="2.3260000000000001"/>
    <n v="0.98299999999999998"/>
    <n v="0.996"/>
    <n v="0.96599999999999997"/>
    <n v="0.996"/>
    <d v="2025-06-17T07:21:13"/>
    <s v="PJD2_Spring"/>
  </r>
  <r>
    <x v="814"/>
    <x v="1"/>
    <n v="99"/>
    <x v="2347"/>
    <x v="1171"/>
    <s v=" "/>
    <s v=" "/>
    <n v="24"/>
    <n v="26"/>
    <n v="8"/>
    <s v="N/A"/>
    <n v="29"/>
    <n v="14"/>
    <n v="0.22700000000000001"/>
    <n v="0.249"/>
    <n v="0.08"/>
    <n v="0.29299999999999998"/>
    <s v="0.39599999999999996"/>
    <n v="0.39800000000000002"/>
    <n v="0.74"/>
    <n v="0.47699999999999998"/>
    <n v="0.83199999999999996"/>
    <n v="1279.8630000000001"/>
    <s v="Scale-up"/>
    <n v="3.4129999999999998"/>
    <n v="0.96199999999999997"/>
    <n v="0.96799999999999997"/>
    <n v="0.92"/>
    <n v="0.97399999999999998"/>
    <d v="2025-06-17T07:21:18"/>
    <s v="PJD2_Spring"/>
  </r>
  <r>
    <x v="1067"/>
    <x v="0"/>
    <n v="1476"/>
    <x v="2348"/>
    <x v="1172"/>
    <n v="187"/>
    <n v="187"/>
    <n v="164"/>
    <n v="23"/>
    <n v="7"/>
    <n v="180"/>
    <n v="169"/>
    <n v="11"/>
    <n v="0.1"/>
    <n v="1.4999999999999999E-2"/>
    <n v="5.0000000000000001E-3"/>
    <n v="0.108"/>
    <n v="0.11"/>
    <n v="0.11"/>
    <n v="0.98199999999999998"/>
    <n v="0.87"/>
    <n v="0.95699999999999996"/>
    <n v="101.852"/>
    <s v="Scale-up"/>
    <n v="9.2590000000000003"/>
    <n v="0.996"/>
    <n v="0.95299999999999996"/>
    <n v="0.96"/>
    <n v="0.998"/>
    <d v="2025-06-17T07:21:39"/>
    <s v="PJD2_Spring"/>
  </r>
  <r>
    <x v="1067"/>
    <x v="1"/>
    <n v="84"/>
    <x v="2349"/>
    <x v="1172"/>
    <s v=" "/>
    <s v=" "/>
    <n v="17"/>
    <n v="2"/>
    <n v="1"/>
    <s v="N/A"/>
    <n v="17"/>
    <n v="3"/>
    <n v="0.154"/>
    <n v="6.7000000000000004E-2"/>
    <s v="NaN"/>
    <n v="0.158"/>
    <n v="0.221"/>
    <n v="0.18"/>
    <s v="NaN"/>
    <s v="NaN"/>
    <s v="NaN"/>
    <s v="NaN"/>
    <s v="Scale-up"/>
    <n v="6.3289999999999997"/>
    <n v="0.93799999999999994"/>
    <n v="1"/>
    <s v="NaN"/>
    <n v="0.93700000000000006"/>
    <d v="2025-06-17T07:21:39"/>
    <s v="PJD2_Spring"/>
  </r>
  <r>
    <x v="1068"/>
    <x v="0"/>
    <n v="3704"/>
    <x v="2350"/>
    <x v="1172"/>
    <n v="261"/>
    <n v="261"/>
    <n v="219"/>
    <n v="42"/>
    <n v="9"/>
    <n v="252"/>
    <n v="233"/>
    <n v="19"/>
    <n v="7.8E-2"/>
    <n v="1.6E-2"/>
    <n v="3.0000000000000001E-3"/>
    <n v="8.8999999999999996E-2"/>
    <n v="9.0999999999999998E-2"/>
    <n v="9.0999999999999998E-2"/>
    <n v="0.97799999999999998"/>
    <n v="0.83"/>
    <n v="0.96799999999999997"/>
    <n v="213.483"/>
    <s v="Scale-up"/>
    <n v="11.236000000000001"/>
    <n v="0.88"/>
    <n v="0.92700000000000005"/>
    <n v="0.95899999999999996"/>
    <n v="0.91900000000000004"/>
    <d v="2025-06-17T07:21:59"/>
    <s v="PJD2_Spring"/>
  </r>
  <r>
    <x v="1068"/>
    <x v="1"/>
    <n v="84"/>
    <x v="2349"/>
    <x v="1172"/>
    <s v=" "/>
    <s v=" "/>
    <n v="20"/>
    <n v="1"/>
    <n v="2"/>
    <s v="N/A"/>
    <n v="21"/>
    <n v="-1"/>
    <n v="0.183"/>
    <s v="NaN"/>
    <s v="NaN"/>
    <n v="0.191"/>
    <n v="0"/>
    <n v="0.17499999999999999"/>
    <s v="NaN"/>
    <s v="NaN"/>
    <s v="NaN"/>
    <s v="NaN"/>
    <s v="Scale-up"/>
    <n v="5.2359999999999998"/>
    <n v="0.96399999999999997"/>
    <s v="NaN"/>
    <s v="NaN"/>
    <n v="0.95399999999999996"/>
    <d v="2025-06-17T07:21:59"/>
    <s v="PJD2_Spring"/>
  </r>
  <r>
    <x v="802"/>
    <x v="0"/>
    <n v="3689"/>
    <x v="2351"/>
    <x v="1173"/>
    <n v="1684"/>
    <n v="1684"/>
    <n v="527"/>
    <n v="1157"/>
    <n v="538"/>
    <n v="1146"/>
    <n v="949"/>
    <n v="197"/>
    <n v="0.153"/>
    <n v="0.33"/>
    <n v="0.155"/>
    <n v="0.26800000000000002"/>
    <n v="0.32800000000000001"/>
    <n v="0.34200000000000003"/>
    <n v="0.81699999999999995"/>
    <n v="0.317"/>
    <n v="0.67900000000000005"/>
    <n v="735.07500000000005"/>
    <s v="Scale-up"/>
    <n v="3.7309999999999999"/>
    <n v="0.98699999999999999"/>
    <n v="0.998"/>
    <n v="0.89"/>
    <n v="0.998"/>
    <d v="2025-06-17T07:22:19"/>
    <s v="PJD2_Spring"/>
  </r>
  <r>
    <x v="802"/>
    <x v="1"/>
    <n v="97"/>
    <x v="2352"/>
    <x v="1173"/>
    <s v=" "/>
    <s v=" "/>
    <n v="18"/>
    <n v="32"/>
    <n v="15"/>
    <s v="N/A"/>
    <n v="28"/>
    <n v="8"/>
    <n v="0.20300000000000001"/>
    <n v="0.34499999999999997"/>
    <n v="0.14299999999999999"/>
    <n v="0.32600000000000001"/>
    <n v="0.40500000000000003"/>
    <n v="0.435"/>
    <n v="0.80500000000000005"/>
    <n v="0.37"/>
    <n v="0.73899999999999999"/>
    <n v="604.29399999999998"/>
    <s v="Scale-up"/>
    <n v="3.0670000000000002"/>
    <n v="0.92400000000000004"/>
    <n v="0.94299999999999995"/>
    <n v="0.92300000000000004"/>
    <n v="0.90800000000000003"/>
    <d v="2025-06-17T07:22:24"/>
    <s v="PJD2_Spring"/>
  </r>
  <r>
    <x v="825"/>
    <x v="0"/>
    <n v="3769"/>
    <x v="2353"/>
    <x v="1174"/>
    <n v="609"/>
    <n v="609"/>
    <n v="230"/>
    <n v="379"/>
    <n v="111"/>
    <n v="498"/>
    <n v="381"/>
    <n v="117"/>
    <n v="7.0000000000000007E-2"/>
    <n v="0.113"/>
    <n v="3.5999999999999997E-2"/>
    <n v="0.14000000000000001"/>
    <n v="0.14699999999999999"/>
    <n v="0.153"/>
    <n v="0.95199999999999996"/>
    <n v="0.38300000000000001"/>
    <n v="0.80300000000000005"/>
    <n v="835.71400000000006"/>
    <s v="Scale-up"/>
    <n v="7.1429999999999998"/>
    <n v="0.67800000000000005"/>
    <n v="0.73499999999999999"/>
    <n v="0.77800000000000002"/>
    <n v="0.68899999999999995"/>
    <d v="2025-06-17T07:22:44"/>
    <s v="PJD2_Spring"/>
  </r>
  <r>
    <x v="825"/>
    <x v="1"/>
    <n v="98"/>
    <x v="2354"/>
    <x v="1174"/>
    <s v=" "/>
    <s v=" "/>
    <n v="19"/>
    <n v="26"/>
    <n v="12"/>
    <s v="N/A"/>
    <n v="28"/>
    <n v="4"/>
    <n v="0.22800000000000001"/>
    <n v="0.25600000000000001"/>
    <n v="0.111"/>
    <n v="0.30099999999999999"/>
    <n v="0.373"/>
    <n v="0.374"/>
    <n v="0.80700000000000005"/>
    <n v="0.47099999999999997"/>
    <n v="0.77100000000000002"/>
    <n v="388.70400000000001"/>
    <s v="Scale-up"/>
    <n v="3.3220000000000001"/>
    <n v="0.90800000000000003"/>
    <n v="0.95899999999999996"/>
    <n v="0.91300000000000003"/>
    <n v="0.96299999999999997"/>
    <d v="2025-06-17T07:22:48"/>
    <s v="PJD2_Spring"/>
  </r>
  <r>
    <x v="804"/>
    <x v="0"/>
    <n v="3768"/>
    <x v="2355"/>
    <x v="1175"/>
    <n v="1445"/>
    <n v="1445"/>
    <n v="550"/>
    <n v="895"/>
    <n v="347"/>
    <n v="1098"/>
    <n v="1035"/>
    <n v="63"/>
    <n v="0.14599999999999999"/>
    <n v="0.24"/>
    <n v="0.115"/>
    <n v="0.27700000000000002"/>
    <n v="0.27100000000000002"/>
    <n v="0.27600000000000002"/>
    <n v="1.022"/>
    <n v="0.378"/>
    <n v="0.70199999999999996"/>
    <n v="227.43700000000001"/>
    <s v="Catch-up"/>
    <n v="3.61"/>
    <n v="0.98599999999999999"/>
    <n v="0.98199999999999998"/>
    <n v="0.79500000000000004"/>
    <n v="0.99099999999999999"/>
    <d v="2025-06-17T07:23:09"/>
    <s v="PJD2_Spring"/>
  </r>
  <r>
    <x v="804"/>
    <x v="1"/>
    <n v="99"/>
    <x v="2356"/>
    <x v="1175"/>
    <s v=" "/>
    <s v=" "/>
    <n v="31"/>
    <n v="58"/>
    <n v="4"/>
    <s v="N/A"/>
    <n v="69"/>
    <n v="15"/>
    <n v="0.34100000000000003"/>
    <n v="0.61699999999999999"/>
    <n v="0.25"/>
    <n v="0.81299999999999994"/>
    <n v="0.70799999999999996"/>
    <n v="0.91200000000000003"/>
    <n v="1.1479999999999999"/>
    <n v="0.35599999999999998"/>
    <n v="0.73899999999999999"/>
    <n v="77.491"/>
    <s v="Catch-up"/>
    <n v="1.23"/>
    <n v="0.98"/>
    <n v="0.97799999999999998"/>
    <n v="1"/>
    <n v="0.99099999999999999"/>
    <d v="2025-06-17T07:23:14"/>
    <s v="PJD2_Spring"/>
  </r>
  <r>
    <x v="1069"/>
    <x v="0"/>
    <n v="1333"/>
    <x v="2357"/>
    <x v="1176"/>
    <n v="392"/>
    <n v="392"/>
    <n v="162"/>
    <n v="230"/>
    <n v="16"/>
    <n v="376"/>
    <n v="314"/>
    <n v="62"/>
    <n v="0.11799999999999999"/>
    <n v="0.17499999999999999"/>
    <n v="1.6E-2"/>
    <n v="0.23100000000000001"/>
    <n v="0.27700000000000002"/>
    <n v="0.28100000000000003"/>
    <n v="0.83399999999999996"/>
    <n v="0.40300000000000002"/>
    <n v="0.94499999999999995"/>
    <n v="268.39800000000002"/>
    <s v="Scale-up"/>
    <n v="4.3289999999999997"/>
    <n v="0.996"/>
    <n v="0.97"/>
    <n v="0.97"/>
    <n v="0.996"/>
    <d v="2025-06-17T07:23:33"/>
    <s v="PJD2_Spring"/>
  </r>
  <r>
    <x v="1069"/>
    <x v="1"/>
    <n v="93"/>
    <x v="2358"/>
    <x v="1176"/>
    <s v=" "/>
    <s v=" "/>
    <n v="22"/>
    <n v="9"/>
    <n v="3"/>
    <s v="N/A"/>
    <n v="29"/>
    <n v="-2"/>
    <n v="0.193"/>
    <n v="8.2000000000000003E-2"/>
    <n v="2.1000000000000001E-2"/>
    <n v="0.251"/>
    <n v="0.254"/>
    <n v="0.253"/>
    <n v="0.98799999999999999"/>
    <n v="0.70199999999999996"/>
    <n v="0.92400000000000004"/>
    <n v="247.012"/>
    <s v="Scale-up"/>
    <n v="3.984"/>
    <n v="0.94499999999999995"/>
    <n v="0.874"/>
    <n v="0.88"/>
    <n v="0.96399999999999997"/>
    <d v="2025-06-17T07:23:38"/>
    <s v="PJD2_Spring"/>
  </r>
  <r>
    <x v="836"/>
    <x v="0"/>
    <n v="2800"/>
    <x v="2359"/>
    <x v="1177"/>
    <n v="1003"/>
    <n v="1003"/>
    <n v="469"/>
    <n v="534"/>
    <n v="197"/>
    <n v="806"/>
    <n v="755"/>
    <n v="51"/>
    <n v="0.16"/>
    <n v="0.182"/>
    <n v="0.10100000000000001"/>
    <n v="0.247"/>
    <n v="0.24099999999999999"/>
    <n v="0.27600000000000002"/>
    <n v="1.0249999999999999"/>
    <n v="0.46800000000000003"/>
    <n v="0.70499999999999996"/>
    <n v="206.47800000000001"/>
    <s v="Catch-up"/>
    <n v="4.0490000000000004"/>
    <n v="0.93899999999999995"/>
    <n v="0.95499999999999996"/>
    <n v="0.55400000000000005"/>
    <n v="0.879"/>
    <d v="2025-06-17T07:23:58"/>
    <s v="PJD2_Spring"/>
  </r>
  <r>
    <x v="836"/>
    <x v="1"/>
    <n v="100"/>
    <x v="2360"/>
    <x v="1177"/>
    <s v=" "/>
    <s v=" "/>
    <n v="44"/>
    <n v="29"/>
    <n v="20"/>
    <s v="N/A"/>
    <n v="65"/>
    <n v="-11"/>
    <n v="0.50600000000000001"/>
    <n v="0.29699999999999999"/>
    <n v="0.249"/>
    <n v="0.71099999999999997"/>
    <s v="0.5539999999999999"/>
    <n v="0.55900000000000005"/>
    <n v="1.2829999999999999"/>
    <n v="0.63"/>
    <n v="0.69"/>
    <n v="71.73"/>
    <s v="Catch-up"/>
    <n v="1.4059999999999999"/>
    <n v="0.97199999999999998"/>
    <n v="0.97499999999999998"/>
    <n v="0.96799999999999997"/>
    <n v="0.98699999999999999"/>
    <d v="2025-06-17T07:24:02"/>
    <s v="PJD2_Spring"/>
  </r>
  <r>
    <x v="830"/>
    <x v="0"/>
    <n v="2784"/>
    <x v="2361"/>
    <x v="1178"/>
    <n v="676"/>
    <n v="676"/>
    <n v="305"/>
    <n v="371"/>
    <n v="61"/>
    <n v="615"/>
    <n v="499"/>
    <n v="116"/>
    <n v="0.114"/>
    <n v="0.113"/>
    <n v="1.9E-2"/>
    <n v="0.16900000000000001"/>
    <n v="0.20799999999999999"/>
    <n v="0.20499999999999999"/>
    <n v="0.81200000000000006"/>
    <n v="0.502"/>
    <n v="0.91600000000000004"/>
    <n v="686.39099999999996"/>
    <s v="Scale-up"/>
    <n v="5.9169999999999998"/>
    <n v="0.97099999999999997"/>
    <n v="0.98199999999999998"/>
    <n v="0.94299999999999995"/>
    <n v="0.99299999999999999"/>
    <d v="2025-06-17T07:24:22"/>
    <s v="PJD2_Spring"/>
  </r>
  <r>
    <x v="830"/>
    <x v="1"/>
    <n v="99"/>
    <x v="2362"/>
    <x v="1178"/>
    <s v=" "/>
    <s v=" "/>
    <n v="18"/>
    <n v="35"/>
    <n v="10"/>
    <s v="N/A"/>
    <n v="34"/>
    <n v="10"/>
    <n v="0.26400000000000001"/>
    <n v="0.377"/>
    <n v="0.122"/>
    <n v="0.34399999999999997"/>
    <n v="0.51900000000000002"/>
    <n v="0.52"/>
    <n v="0.66300000000000003"/>
    <n v="0.41199999999999998"/>
    <n v="0.81"/>
    <n v="337.209"/>
    <s v="Scale-up"/>
    <n v="2.907"/>
    <n v="0.93700000000000006"/>
    <n v="0.91900000000000004"/>
    <n v="0.92300000000000004"/>
    <n v="0.88500000000000001"/>
    <d v="2025-06-17T07:24:26"/>
    <s v="PJD2_Spring"/>
  </r>
  <r>
    <x v="805"/>
    <x v="0"/>
    <n v="3690"/>
    <x v="2363"/>
    <x v="1179"/>
    <n v="1774"/>
    <n v="1774"/>
    <n v="614"/>
    <n v="1160"/>
    <n v="273"/>
    <n v="1501"/>
    <n v="1294"/>
    <n v="207"/>
    <n v="0.17899999999999999"/>
    <n v="0.33800000000000002"/>
    <n v="8.2000000000000003E-2"/>
    <n v="0.37"/>
    <n v="0.435"/>
    <n v="0.439"/>
    <n v="0.85099999999999998"/>
    <n v="0.34599999999999997"/>
    <n v="0.84099999999999997"/>
    <n v="559.45899999999995"/>
    <s v="Scale-up"/>
    <n v="2.7029999999999998"/>
    <n v="0.98299999999999998"/>
    <n v="0.997"/>
    <n v="0.96399999999999997"/>
    <n v="0.998"/>
    <d v="2025-06-17T07:24:47"/>
    <s v="PJD2_Spring"/>
  </r>
  <r>
    <x v="805"/>
    <x v="1"/>
    <n v="98"/>
    <x v="2364"/>
    <x v="1179"/>
    <s v=" "/>
    <s v=" "/>
    <n v="21"/>
    <n v="26"/>
    <n v="23"/>
    <s v="N/A"/>
    <n v="29"/>
    <n v="-4"/>
    <n v="0.28699999999999998"/>
    <n v="0.247"/>
    <n v="0.27700000000000002"/>
    <n v="0.309"/>
    <n v="0.25700000000000001"/>
    <n v="0.27200000000000002"/>
    <n v="1.202"/>
    <n v="0.53700000000000003"/>
    <n v="0.48099999999999998"/>
    <n v="669.90300000000002"/>
    <s v="Catch-up"/>
    <n v="3.2360000000000002"/>
    <n v="0.92700000000000005"/>
    <n v="0.96799999999999997"/>
    <n v="0.91"/>
    <n v="0.96199999999999997"/>
    <d v="2025-06-17T07:24:52"/>
    <s v="PJD2_Spring"/>
  </r>
  <r>
    <x v="833"/>
    <x v="0"/>
    <n v="2772"/>
    <x v="2365"/>
    <x v="1180"/>
    <n v="817"/>
    <n v="817"/>
    <n v="483"/>
    <n v="334"/>
    <n v="146"/>
    <n v="671"/>
    <n v="637"/>
    <n v="34"/>
    <n v="0.17"/>
    <n v="0.126"/>
    <n v="5.8000000000000003E-2"/>
    <n v="0.24199999999999999"/>
    <n v="0.23799999999999999"/>
    <n v="0.24099999999999999"/>
    <n v="1.0169999999999999"/>
    <n v="0.57399999999999995"/>
    <n v="0.80400000000000005"/>
    <n v="140.49600000000001"/>
    <s v="Catch-up"/>
    <n v="4.1319999999999997"/>
    <n v="0.98199999999999998"/>
    <n v="0.99"/>
    <n v="0.97699999999999998"/>
    <n v="0.97799999999999998"/>
    <d v="2025-06-17T07:25:12"/>
    <s v="PJD2_Spring"/>
  </r>
  <r>
    <x v="833"/>
    <x v="1"/>
    <n v="99"/>
    <x v="2366"/>
    <x v="1180"/>
    <s v=" "/>
    <s v=" "/>
    <n v="22"/>
    <n v="15"/>
    <n v="9"/>
    <s v="N/A"/>
    <n v="27"/>
    <n v="0"/>
    <n v="0.26300000000000001"/>
    <n v="0.13200000000000001"/>
    <n v="0.11600000000000001"/>
    <n v="0.28499999999999998"/>
    <n v="0.27900000000000003"/>
    <n v="0.26700000000000002"/>
    <n v="1.022"/>
    <n v="0.66600000000000004"/>
    <n v="0.70599999999999996"/>
    <n v="119.298"/>
    <s v="Catch-up"/>
    <n v="3.5089999999999999"/>
    <n v="0.94399999999999995"/>
    <n v="0.97199999999999998"/>
    <n v="0.69799999999999995"/>
    <n v="0.95099999999999996"/>
    <d v="2025-06-17T07:25:16"/>
    <s v="PJD2_Spring"/>
  </r>
  <r>
    <x v="819"/>
    <x v="0"/>
    <n v="3033"/>
    <x v="2367"/>
    <x v="1181"/>
    <n v="230"/>
    <n v="230"/>
    <n v="82"/>
    <n v="148"/>
    <n v="32"/>
    <n v="198"/>
    <n v="137"/>
    <n v="61"/>
    <n v="3.5000000000000003E-2"/>
    <n v="5.6000000000000001E-2"/>
    <n v="1.2999999999999999E-2"/>
    <n v="5.3999999999999999E-2"/>
    <n v="7.8E-2"/>
    <n v="7.3999999999999996E-2"/>
    <n v="0.69199999999999995"/>
    <n v="0.38500000000000001"/>
    <n v="0.85699999999999998"/>
    <n v="1129.6300000000001"/>
    <s v="Scale-up"/>
    <n v="18.518999999999998"/>
    <n v="0.82599999999999996"/>
    <n v="0.97"/>
    <n v="0.94799999999999995"/>
    <n v="0.85099999999999998"/>
    <d v="2025-06-17T07:25:34"/>
    <s v="PJD2_Spring"/>
  </r>
  <r>
    <x v="819"/>
    <x v="1"/>
    <n v="29"/>
    <x v="2368"/>
    <x v="1181"/>
    <s v=" "/>
    <s v=" "/>
    <n v="1"/>
    <n v="2"/>
    <n v="1"/>
    <s v="N/A"/>
    <n v="1"/>
    <n v="1"/>
    <s v="NaN"/>
    <n v="3.3000000000000002E-2"/>
    <s v="NaN"/>
    <s v="NaN"/>
    <n v="0"/>
    <n v="3.3000000000000002E-2"/>
    <s v="NaN"/>
    <s v="NaN"/>
    <s v="NaN"/>
    <s v="NaN"/>
    <s v="Scale-up"/>
    <s v="NaN"/>
    <s v="NaN"/>
    <n v="1"/>
    <s v="NaN"/>
    <s v="NaN"/>
    <d v="2025-06-17T07:25:34"/>
    <s v="PJD2_Spring"/>
  </r>
  <r>
    <x v="806"/>
    <x v="0"/>
    <n v="4583"/>
    <x v="2369"/>
    <x v="1182"/>
    <n v="2497"/>
    <n v="2497"/>
    <n v="556"/>
    <n v="1941"/>
    <n v="477"/>
    <n v="2020"/>
    <n v="1665"/>
    <n v="355"/>
    <n v="0.11899999999999999"/>
    <n v="0.42799999999999999"/>
    <n v="8.5999999999999993E-2"/>
    <n v="0.35899999999999999"/>
    <n v="0.46100000000000002"/>
    <n v="0.441"/>
    <n v="0.77900000000000003"/>
    <n v="0.218"/>
    <n v="0.84299999999999997"/>
    <n v="988.85799999999995"/>
    <s v="Scale-up"/>
    <n v="2.786"/>
    <n v="0.872"/>
    <n v="0.92300000000000004"/>
    <n v="0.95199999999999996"/>
    <n v="0.82"/>
    <d v="2025-06-17T07:25:55"/>
    <s v="PJD2_Spring"/>
  </r>
  <r>
    <x v="806"/>
    <x v="1"/>
    <n v="96"/>
    <x v="2370"/>
    <x v="1182"/>
    <s v=" "/>
    <s v=" "/>
    <n v="5"/>
    <n v="17"/>
    <n v="45"/>
    <s v="N/A"/>
    <n v="15"/>
    <n v="-39"/>
    <n v="8.7999999999999995E-2"/>
    <n v="0.16800000000000001"/>
    <n v="1.135"/>
    <n v="0.16800000000000001"/>
    <n v="-0.879"/>
    <n v="-0.55100000000000005"/>
    <n v="-0.191"/>
    <n v="0.34399999999999997"/>
    <n v="-3.4340000000000002"/>
    <n v="2113.0949999999998"/>
    <s v="Scale-up"/>
    <n v="5.952"/>
    <n v="0.65900000000000003"/>
    <n v="0.98399999999999999"/>
    <n v="0.92"/>
    <n v="0.93400000000000005"/>
    <d v="2025-06-17T07:26:00"/>
    <s v="PJD2_Spring"/>
  </r>
  <r>
    <x v="792"/>
    <x v="0"/>
    <n v="1504"/>
    <x v="2371"/>
    <x v="1183"/>
    <n v="165"/>
    <n v="165"/>
    <n v="100"/>
    <n v="65"/>
    <n v="22"/>
    <n v="143"/>
    <n v="123"/>
    <n v="20"/>
    <n v="6.5000000000000002E-2"/>
    <n v="4.3999999999999997E-2"/>
    <n v="1.4E-2"/>
    <n v="7.5999999999999998E-2"/>
    <n v="9.5000000000000001E-2"/>
    <n v="9.0999999999999998E-2"/>
    <n v="0.8"/>
    <n v="0.59599999999999997"/>
    <n v="0.872"/>
    <n v="263.15800000000002"/>
    <s v="Scale-up"/>
    <n v="13.157999999999999"/>
    <n v="0.94099999999999995"/>
    <n v="0.95399999999999996"/>
    <n v="0.878"/>
    <n v="0.96799999999999997"/>
    <d v="2025-06-17T07:26:19"/>
    <s v="PJD2_Spring"/>
  </r>
  <r>
    <x v="792"/>
    <x v="1"/>
    <n v="39"/>
    <x v="2372"/>
    <x v="1183"/>
    <s v=" "/>
    <s v=" "/>
    <n v="6"/>
    <n v="3"/>
    <n v="1"/>
    <s v="N/A"/>
    <n v="7"/>
    <n v="0"/>
    <n v="0.09"/>
    <n v="6.4000000000000001E-2"/>
    <s v="NaN"/>
    <n v="0.11899999999999999"/>
    <n v="0.154"/>
    <n v="0.13700000000000001"/>
    <s v="NaN"/>
    <s v="NaN"/>
    <s v="NaN"/>
    <s v="NaN"/>
    <s v="Scale-up"/>
    <n v="8.4030000000000005"/>
    <n v="0.77500000000000002"/>
    <n v="0.90200000000000002"/>
    <s v="NaN"/>
    <n v="0.57899999999999996"/>
    <d v="2025-06-17T07:26:19"/>
    <s v="PJD2_Spring"/>
  </r>
  <r>
    <x v="807"/>
    <x v="0"/>
    <n v="3589"/>
    <x v="2373"/>
    <x v="1184"/>
    <n v="817"/>
    <n v="817"/>
    <n v="208"/>
    <n v="609"/>
    <n v="94"/>
    <n v="723"/>
    <n v="707"/>
    <n v="16"/>
    <n v="6.9000000000000006E-2"/>
    <n v="0.19700000000000001"/>
    <n v="3.1E-2"/>
    <n v="0.23"/>
    <n v="0.23499999999999999"/>
    <n v="0.22700000000000001"/>
    <n v="0.97899999999999998"/>
    <n v="0.25900000000000001"/>
    <n v="0.88300000000000001"/>
    <n v="69.564999999999998"/>
    <s v="Scale-up"/>
    <n v="4.3479999999999999"/>
    <n v="0.95299999999999996"/>
    <n v="0.98599999999999999"/>
    <n v="0.995"/>
    <n v="0.99099999999999999"/>
    <d v="2025-06-17T07:26:38"/>
    <s v="PJD2_Spring"/>
  </r>
  <r>
    <x v="807"/>
    <x v="1"/>
    <n v="0"/>
    <x v="2374"/>
    <x v="1184"/>
    <s v=" "/>
    <s v=" "/>
    <n v="1"/>
    <n v="1"/>
    <n v="1"/>
    <s v="N/A"/>
    <n v="1"/>
    <n v="0"/>
    <s v="NaN"/>
    <s v="NaN"/>
    <s v="NaN"/>
    <s v="NaN"/>
    <n v="0"/>
    <s v="NaN"/>
    <s v="NaN"/>
    <s v="NaN"/>
    <s v="NaN"/>
    <s v="NaN"/>
    <s v="Scale-up"/>
    <s v="NaN"/>
    <s v="NaN"/>
    <s v="NaN"/>
    <s v="NaN"/>
    <s v="NaN"/>
    <d v="2025-06-17T07:26:38"/>
    <s v="PJD2_Spring"/>
  </r>
  <r>
    <x v="1070"/>
    <x v="0"/>
    <n v="4723"/>
    <x v="2375"/>
    <x v="1185"/>
    <n v="74900"/>
    <n v="74900"/>
    <n v="74900"/>
    <n v="0"/>
    <n v="13951"/>
    <n v="60949"/>
    <n v="58182"/>
    <n v="2767"/>
    <n v="19.994"/>
    <n v="0"/>
    <n v="3.742"/>
    <n v="15.44"/>
    <n v="16.251999999999999"/>
    <n v="16.757999999999999"/>
    <n v="0.95"/>
    <n v="1"/>
    <n v="0.81299999999999994"/>
    <n v="179.21"/>
    <s v="Scale-up"/>
    <n v="6.5000000000000002E-2"/>
    <n v="0.96099999999999997"/>
    <n v="0"/>
    <n v="0.86099999999999999"/>
    <n v="0.97"/>
    <d v="2025-06-17T07:04:34"/>
    <s v="PJD2_Sonatype"/>
  </r>
  <r>
    <x v="1070"/>
    <x v="1"/>
    <n v="99"/>
    <x v="2376"/>
    <x v="1185"/>
    <s v=" "/>
    <s v=" "/>
    <n v="3283"/>
    <n v="1"/>
    <n v="984"/>
    <s v="N/A"/>
    <n v="2339"/>
    <n v="-39"/>
    <n v="33.421999999999997"/>
    <n v="0"/>
    <n v="9.968"/>
    <n v="23.379000000000001"/>
    <s v="23.453999999999997"/>
    <n v="23.451000000000001"/>
    <n v="0.997"/>
    <n v="1"/>
    <n v="0.70199999999999996"/>
    <n v="118.354"/>
    <s v="Scale-up"/>
    <n v="4.2999999999999997E-2"/>
    <n v="0.99399999999999999"/>
    <n v="0"/>
    <n v="0.998"/>
    <n v="0.99199999999999999"/>
    <d v="2025-06-17T07:04:39"/>
    <s v="PJD2_Sonatype"/>
  </r>
  <r>
    <x v="844"/>
    <x v="0"/>
    <n v="5023"/>
    <x v="2377"/>
    <x v="1186"/>
    <n v="9313"/>
    <n v="9313"/>
    <n v="395"/>
    <n v="8918"/>
    <n v="3214"/>
    <n v="6099"/>
    <n v="4925"/>
    <n v="1174"/>
    <n v="0.13400000000000001"/>
    <n v="1.679"/>
    <n v="0.77700000000000002"/>
    <n v="0.95799999999999996"/>
    <n v="1.036"/>
    <n v="1"/>
    <n v="0.92500000000000004"/>
    <n v="7.3999999999999996E-2"/>
    <n v="0.57099999999999995"/>
    <n v="1225.47"/>
    <s v="Scale-up"/>
    <n v="1.044"/>
    <n v="0.96199999999999997"/>
    <n v="0.98499999999999999"/>
    <n v="0.91500000000000004"/>
    <n v="0.98499999999999999"/>
    <d v="2025-06-17T07:05:04"/>
    <s v="PJD2_Sonatype"/>
  </r>
  <r>
    <x v="844"/>
    <x v="1"/>
    <n v="99"/>
    <x v="2378"/>
    <x v="1186"/>
    <s v=" "/>
    <s v=" "/>
    <n v="2"/>
    <n v="153"/>
    <n v="30"/>
    <s v="N/A"/>
    <n v="72"/>
    <n v="52"/>
    <n v="4.2999999999999997E-2"/>
    <n v="1.4319999999999999"/>
    <n v="0.39600000000000002"/>
    <n v="0.80800000000000005"/>
    <s v="1.0789999999999997"/>
    <n v="1.091"/>
    <n v="0.749"/>
    <n v="2.9000000000000001E-2"/>
    <n v="0.73199999999999998"/>
    <n v="1452.97"/>
    <s v="Scale-up"/>
    <n v="1.238"/>
    <n v="1"/>
    <n v="0.98099999999999998"/>
    <n v="0.90800000000000003"/>
    <n v="0.98599999999999999"/>
    <d v="2025-06-17T07:05:09"/>
    <s v="PJD2_Sonatype"/>
  </r>
  <r>
    <x v="1071"/>
    <x v="0"/>
    <n v="4026"/>
    <x v="2379"/>
    <x v="1187"/>
    <n v="1641"/>
    <n v="1641"/>
    <n v="0"/>
    <n v="1641"/>
    <n v="0"/>
    <n v="1641"/>
    <n v="1640"/>
    <n v="1"/>
    <n v="0"/>
    <n v="0.55400000000000005"/>
    <n v="0"/>
    <n v="0.44800000000000001"/>
    <n v="0.55400000000000005"/>
    <n v="0.55400000000000005"/>
    <n v="0.80900000000000005"/>
    <n v="0"/>
    <n v="1"/>
    <n v="2.2320000000000002"/>
    <s v="Start-up"/>
    <n v="2.2320000000000002"/>
    <n v="0"/>
    <n v="0.88900000000000001"/>
    <n v="0"/>
    <n v="0.91400000000000003"/>
    <d v="2025-06-17T07:05:28"/>
    <s v="PJD2_Sonatype"/>
  </r>
  <r>
    <x v="1071"/>
    <x v="1"/>
    <n v="98"/>
    <x v="2380"/>
    <x v="1187"/>
    <s v=" "/>
    <s v=" "/>
    <n v="1"/>
    <n v="15"/>
    <n v="1"/>
    <s v="N/A"/>
    <n v="15"/>
    <n v="-1"/>
    <n v="0"/>
    <n v="0.13300000000000001"/>
    <n v="0"/>
    <n v="0.127"/>
    <n v="0.13300000000000001"/>
    <n v="0.13300000000000001"/>
    <n v="0.95499999999999996"/>
    <n v="0"/>
    <n v="1"/>
    <n v="7.8739999999999997"/>
    <s v="Start-up"/>
    <n v="7.8739999999999997"/>
    <n v="0"/>
    <n v="0.98099999999999998"/>
    <n v="0"/>
    <n v="0.96599999999999997"/>
    <d v="2025-06-17T07:05:31"/>
    <s v="PJD2_Sonatype"/>
  </r>
  <r>
    <x v="1072"/>
    <x v="0"/>
    <n v="125"/>
    <x v="2381"/>
    <x v="1188"/>
    <n v="50"/>
    <n v="50"/>
    <n v="50"/>
    <n v="0"/>
    <n v="0"/>
    <n v="50"/>
    <n v="5"/>
    <n v="45"/>
    <n v="12.085000000000001"/>
    <n v="0"/>
    <n v="0"/>
    <n v="3.7999999999999999E-2"/>
    <n v="12.085000000000001"/>
    <n v="12.085000000000001"/>
    <n v="3.0000000000000001E-3"/>
    <n v="1"/>
    <n v="1"/>
    <n v="1184.211"/>
    <s v="Scale-up"/>
    <n v="26.315999999999999"/>
    <n v="0.27"/>
    <n v="0"/>
    <n v="0"/>
    <n v="0.874"/>
    <d v="2025-06-17T07:05:47"/>
    <s v="PJD2_Sonatype"/>
  </r>
  <r>
    <x v="1072"/>
    <x v="1"/>
    <n v="80"/>
    <x v="2382"/>
    <x v="1188"/>
    <s v=" "/>
    <s v=" "/>
    <n v="1"/>
    <n v="1"/>
    <n v="1"/>
    <s v="N/A"/>
    <n v="5"/>
    <n v="-4"/>
    <s v="NaN"/>
    <n v="0"/>
    <n v="0"/>
    <n v="3.6999999999999998E-2"/>
    <n v="0"/>
    <s v="NaN"/>
    <s v="NaN"/>
    <s v="NaN"/>
    <s v="NaN"/>
    <s v="NaN"/>
    <s v="Scale-up"/>
    <n v="27.027000000000001"/>
    <s v="NaN"/>
    <n v="0"/>
    <n v="0"/>
    <n v="0.872"/>
    <d v="2025-06-17T07:05:47"/>
    <s v="PJD2_Sonatype"/>
  </r>
  <r>
    <x v="81"/>
    <x v="0"/>
    <n v="5129"/>
    <x v="2383"/>
    <x v="1189"/>
    <n v="1291"/>
    <n v="1291"/>
    <n v="316"/>
    <n v="975"/>
    <n v="342"/>
    <n v="949"/>
    <n v="808"/>
    <n v="141"/>
    <n v="0.13400000000000001"/>
    <n v="0.46400000000000002"/>
    <n v="0.113"/>
    <n v="0.32200000000000001"/>
    <n v="0.48499999999999999"/>
    <n v="0.35199999999999998"/>
    <n v="0.66400000000000003"/>
    <n v="0.224"/>
    <n v="0.81100000000000005"/>
    <n v="437.88799999999998"/>
    <s v="Scale-up"/>
    <n v="3.1059999999999999"/>
    <n v="0.73599999999999999"/>
    <n v="0.63100000000000001"/>
    <n v="0.47299999999999998"/>
    <n v="0.59899999999999998"/>
    <d v="2025-06-17T07:03:09"/>
    <s v="PJD2_SecondLife"/>
  </r>
  <r>
    <x v="81"/>
    <x v="1"/>
    <n v="0"/>
    <x v="2384"/>
    <x v="1189"/>
    <s v=" "/>
    <s v=" "/>
    <n v="1"/>
    <n v="1"/>
    <n v="2"/>
    <s v="N/A"/>
    <n v="1"/>
    <n v="-2"/>
    <s v="NaN"/>
    <s v="NaN"/>
    <s v="NaN"/>
    <s v="NaN"/>
    <n v="0"/>
    <s v="NaN"/>
    <s v="NaN"/>
    <s v="NaN"/>
    <s v="NaN"/>
    <s v="NaN"/>
    <s v="Scale-up"/>
    <s v="NaN"/>
    <s v="NaN"/>
    <s v="NaN"/>
    <s v="NaN"/>
    <s v="NaN"/>
    <d v="2025-06-17T07:03:09"/>
    <s v="PJD2_SecondLife"/>
  </r>
  <r>
    <x v="1073"/>
    <x v="0"/>
    <n v="4787"/>
    <x v="2385"/>
    <x v="1190"/>
    <n v="247"/>
    <n v="247"/>
    <n v="48"/>
    <n v="199"/>
    <n v="50"/>
    <n v="197"/>
    <n v="62"/>
    <n v="135"/>
    <n v="1.2E-2"/>
    <n v="5.6000000000000001E-2"/>
    <n v="1.2E-2"/>
    <n v="1.6E-2"/>
    <n v="5.6000000000000001E-2"/>
    <n v="5.0999999999999997E-2"/>
    <n v="0.28599999999999998"/>
    <n v="0.17599999999999999"/>
    <n v="0.82399999999999995"/>
    <n v="8437.5"/>
    <s v="Scale-up"/>
    <n v="62.5"/>
    <n v="0.89400000000000002"/>
    <n v="0.89"/>
    <n v="0.90400000000000003"/>
    <n v="0.90500000000000003"/>
    <d v="2025-06-17T07:03:28"/>
    <s v="PJD2_SecondLife"/>
  </r>
  <r>
    <x v="1073"/>
    <x v="1"/>
    <n v="48"/>
    <x v="2386"/>
    <x v="1190"/>
    <s v=" "/>
    <s v=" "/>
    <n v="1"/>
    <n v="2"/>
    <n v="1"/>
    <s v="N/A"/>
    <n v="1"/>
    <n v="1"/>
    <s v="NaN"/>
    <n v="0.02"/>
    <s v="NaN"/>
    <s v="NaN"/>
    <n v="0"/>
    <n v="0.02"/>
    <s v="NaN"/>
    <s v="NaN"/>
    <s v="NaN"/>
    <s v="NaN"/>
    <s v="Scale-up"/>
    <s v="NaN"/>
    <s v="NaN"/>
    <n v="1"/>
    <s v="NaN"/>
    <s v="NaN"/>
    <d v="2025-06-17T07:03:28"/>
    <s v="PJD2_SecondLife"/>
  </r>
  <r>
    <x v="1074"/>
    <x v="0"/>
    <n v="3979"/>
    <x v="2387"/>
    <x v="1191"/>
    <n v="76"/>
    <n v="76"/>
    <n v="40"/>
    <n v="36"/>
    <n v="5"/>
    <n v="71"/>
    <n v="58"/>
    <n v="13"/>
    <n v="1.2E-2"/>
    <n v="1.4E-2"/>
    <n v="4.0000000000000001E-3"/>
    <n v="0.02"/>
    <n v="2.1999999999999999E-2"/>
    <n v="2.4E-2"/>
    <n v="0.90900000000000003"/>
    <n v="0.46200000000000002"/>
    <n v="0.84599999999999997"/>
    <n v="650"/>
    <s v="Scale-up"/>
    <n v="50"/>
    <n v="0.94499999999999995"/>
    <n v="0.94699999999999995"/>
    <n v="0.92100000000000004"/>
    <n v="0.86299999999999999"/>
    <d v="2025-06-17T06:55:03"/>
    <s v="PJD2_Sakai"/>
  </r>
  <r>
    <x v="1074"/>
    <x v="1"/>
    <n v="0"/>
    <x v="2388"/>
    <x v="1191"/>
    <s v=" "/>
    <s v=" "/>
    <n v="1"/>
    <n v="1"/>
    <n v="1"/>
    <s v="N/A"/>
    <n v="1"/>
    <n v="0"/>
    <s v="NaN"/>
    <s v="NaN"/>
    <s v="NaN"/>
    <s v="NaN"/>
    <n v="0"/>
    <s v="NaN"/>
    <s v="NaN"/>
    <s v="NaN"/>
    <s v="NaN"/>
    <s v="NaN"/>
    <s v="Scale-up"/>
    <s v="NaN"/>
    <s v="NaN"/>
    <s v="NaN"/>
    <s v="NaN"/>
    <s v="NaN"/>
    <d v="2025-06-17T06:55:03"/>
    <s v="PJD2_Sakai"/>
  </r>
  <r>
    <x v="1075"/>
    <x v="0"/>
    <n v="1669"/>
    <x v="2389"/>
    <x v="1192"/>
    <n v="222"/>
    <n v="222"/>
    <n v="94"/>
    <n v="128"/>
    <n v="27"/>
    <n v="195"/>
    <n v="161"/>
    <n v="34"/>
    <n v="0.106"/>
    <n v="9.6000000000000002E-2"/>
    <n v="2.5000000000000001E-2"/>
    <n v="0.125"/>
    <n v="0.17699999999999999"/>
    <n v="0.152"/>
    <n v="0.70599999999999996"/>
    <n v="0.52500000000000002"/>
    <n v="0.876"/>
    <n v="272"/>
    <s v="Scale-up"/>
    <n v="8"/>
    <n v="0.51400000000000001"/>
    <n v="0.59199999999999997"/>
    <n v="0.36899999999999999"/>
    <n v="0.51700000000000002"/>
    <d v="2025-06-17T06:55:22"/>
    <s v="PJD2_Sakai"/>
  </r>
  <r>
    <x v="1075"/>
    <x v="1"/>
    <n v="72"/>
    <x v="2390"/>
    <x v="1192"/>
    <s v=" "/>
    <s v=" "/>
    <n v="1"/>
    <n v="2"/>
    <n v="1"/>
    <s v="N/A"/>
    <n v="2"/>
    <n v="-1"/>
    <s v="NaN"/>
    <n v="4.8000000000000001E-2"/>
    <s v="NaN"/>
    <n v="1.9E-2"/>
    <n v="0"/>
    <n v="4.8000000000000001E-2"/>
    <s v="NaN"/>
    <s v="NaN"/>
    <s v="NaN"/>
    <s v="NaN"/>
    <s v="Scale-up"/>
    <n v="52.631999999999998"/>
    <s v="NaN"/>
    <n v="1"/>
    <s v="NaN"/>
    <n v="1"/>
    <d v="2025-06-17T06:55:22"/>
    <s v="PJD2_Sakai"/>
  </r>
  <r>
    <x v="1076"/>
    <x v="0"/>
    <n v="3663"/>
    <x v="2391"/>
    <x v="1193"/>
    <n v="75"/>
    <n v="75"/>
    <n v="45"/>
    <n v="30"/>
    <n v="8"/>
    <n v="67"/>
    <n v="29"/>
    <n v="38"/>
    <n v="0.01"/>
    <n v="7.0000000000000001E-3"/>
    <n v="1E-3"/>
    <n v="1.2999999999999999E-2"/>
    <n v="1.6E-2"/>
    <n v="1.2E-2"/>
    <n v="0.81200000000000006"/>
    <n v="0.58799999999999997"/>
    <n v="0.94099999999999995"/>
    <n v="2923.0770000000002"/>
    <s v="Scale-up"/>
    <n v="76.923000000000002"/>
    <n v="0.246"/>
    <n v="0.314"/>
    <n v="0.36399999999999999"/>
    <n v="0.47699999999999998"/>
    <d v="2025-06-17T06:55:41"/>
    <s v="PJD2_Sakai"/>
  </r>
  <r>
    <x v="1076"/>
    <x v="1"/>
    <n v="0"/>
    <x v="2392"/>
    <x v="1193"/>
    <s v=" "/>
    <s v=" "/>
    <n v="1"/>
    <n v="1"/>
    <n v="1"/>
    <s v="N/A"/>
    <n v="1"/>
    <n v="0"/>
    <s v="NaN"/>
    <s v="NaN"/>
    <s v="NaN"/>
    <s v="NaN"/>
    <n v="0"/>
    <n v="0.5"/>
    <s v="NaN"/>
    <s v="NaN"/>
    <s v="NaN"/>
    <s v="NaN"/>
    <s v="Scale-up"/>
    <s v="NaN"/>
    <s v="NaN"/>
    <s v="NaN"/>
    <s v="NaN"/>
    <s v="NaN"/>
    <d v="2025-06-17T06:55:41"/>
    <s v="PJD2_Sakai"/>
  </r>
  <r>
    <x v="1077"/>
    <x v="0"/>
    <n v="4494"/>
    <x v="2393"/>
    <x v="1194"/>
    <n v="248"/>
    <n v="248"/>
    <n v="102"/>
    <n v="146"/>
    <n v="27"/>
    <n v="221"/>
    <n v="199"/>
    <n v="22"/>
    <n v="2.1000000000000001E-2"/>
    <n v="3.6999999999999998E-2"/>
    <n v="6.0000000000000001E-3"/>
    <n v="4.4999999999999998E-2"/>
    <n v="5.1999999999999998E-2"/>
    <n v="0.05"/>
    <n v="0.86499999999999999"/>
    <n v="0.36199999999999999"/>
    <n v="0.89700000000000002"/>
    <n v="488.88900000000001"/>
    <s v="Scale-up"/>
    <n v="22.222000000000001"/>
    <n v="0.92100000000000004"/>
    <n v="0.98699999999999999"/>
    <n v="0.97799999999999998"/>
    <n v="0.96299999999999997"/>
    <d v="2025-06-17T06:56:01"/>
    <s v="PJD2_Sakai"/>
  </r>
  <r>
    <x v="1077"/>
    <x v="1"/>
    <n v="45"/>
    <x v="2394"/>
    <x v="1194"/>
    <s v=" "/>
    <s v=" "/>
    <n v="3"/>
    <n v="1"/>
    <n v="2"/>
    <s v="N/A"/>
    <n v="2"/>
    <n v="-1"/>
    <n v="0.214"/>
    <s v="NaN"/>
    <n v="2.5999999999999999E-2"/>
    <s v="NaN"/>
    <n v="0.188"/>
    <n v="1.4E-2"/>
    <s v="NaN"/>
    <s v="NaN"/>
    <s v="NaN"/>
    <s v="NaN"/>
    <s v="Scale-up"/>
    <s v="NaN"/>
    <n v="0.75"/>
    <s v="NaN"/>
    <n v="1"/>
    <s v="NaN"/>
    <d v="2025-06-17T06:56:01"/>
    <s v="PJD2_Sakai"/>
  </r>
  <r>
    <x v="1078"/>
    <x v="0"/>
    <n v="4114"/>
    <x v="2395"/>
    <x v="1195"/>
    <n v="283"/>
    <n v="283"/>
    <n v="106"/>
    <n v="177"/>
    <n v="24"/>
    <n v="259"/>
    <n v="235"/>
    <n v="24"/>
    <n v="3.6999999999999998E-2"/>
    <n v="4.1000000000000002E-2"/>
    <n v="6.0000000000000001E-3"/>
    <n v="6.0999999999999999E-2"/>
    <n v="7.1999999999999995E-2"/>
    <n v="6.4000000000000001E-2"/>
    <n v="0.84699999999999998"/>
    <n v="0.47399999999999998"/>
    <n v="0.92300000000000004"/>
    <n v="393.44299999999998"/>
    <s v="Scale-up"/>
    <n v="16.393000000000001"/>
    <n v="0.377"/>
    <n v="0.433"/>
    <n v="0.76"/>
    <n v="0.38900000000000001"/>
    <d v="2025-06-17T06:56:18"/>
    <s v="PJD2_Sakai"/>
  </r>
  <r>
    <x v="1078"/>
    <x v="1"/>
    <n v="0"/>
    <x v="2396"/>
    <x v="1195"/>
    <s v=" "/>
    <s v=" "/>
    <n v="1"/>
    <n v="1"/>
    <n v="1"/>
    <s v="N/A"/>
    <n v="1"/>
    <n v="0"/>
    <s v="NaN"/>
    <s v="NaN"/>
    <s v="NaN"/>
    <s v="NaN"/>
    <n v="0"/>
    <s v="NaN"/>
    <s v="NaN"/>
    <s v="NaN"/>
    <s v="NaN"/>
    <s v="NaN"/>
    <s v="Scale-up"/>
    <s v="NaN"/>
    <s v="NaN"/>
    <s v="NaN"/>
    <s v="NaN"/>
    <s v="NaN"/>
    <d v="2025-06-17T06:56:18"/>
    <s v="PJD2_Sakai"/>
  </r>
  <r>
    <x v="1079"/>
    <x v="0"/>
    <n v="2246"/>
    <x v="2397"/>
    <x v="1196"/>
    <n v="111"/>
    <n v="111"/>
    <n v="38"/>
    <n v="73"/>
    <n v="23"/>
    <n v="88"/>
    <n v="54"/>
    <n v="34"/>
    <n v="3.3000000000000002E-2"/>
    <n v="4.3999999999999997E-2"/>
    <n v="0.01"/>
    <n v="2.1999999999999999E-2"/>
    <n v="6.7000000000000004E-2"/>
    <n v="4.9000000000000002E-2"/>
    <n v="0.32800000000000001"/>
    <n v="0.42899999999999999"/>
    <n v="0.87"/>
    <n v="1545.4549999999999"/>
    <s v="Scale-up"/>
    <n v="45.454999999999998"/>
    <n v="0.69799999999999995"/>
    <n v="0.20499999999999999"/>
    <n v="0.79700000000000004"/>
    <n v="0.50800000000000001"/>
    <d v="2025-06-17T06:56:36"/>
    <s v="PJD2_Sakai"/>
  </r>
  <r>
    <x v="1079"/>
    <x v="1"/>
    <n v="0"/>
    <x v="2398"/>
    <x v="1196"/>
    <s v=" "/>
    <s v=" "/>
    <n v="1"/>
    <n v="1"/>
    <n v="1"/>
    <s v="N/A"/>
    <n v="1"/>
    <n v="0"/>
    <s v="NaN"/>
    <s v="NaN"/>
    <s v="NaN"/>
    <s v="NaN"/>
    <n v="0"/>
    <s v="NaN"/>
    <s v="NaN"/>
    <s v="NaN"/>
    <s v="NaN"/>
    <s v="NaN"/>
    <s v="Scale-up"/>
    <s v="NaN"/>
    <s v="NaN"/>
    <s v="NaN"/>
    <s v="NaN"/>
    <s v="NaN"/>
    <d v="2025-06-17T06:56:36"/>
    <s v="PJD2_Sakai"/>
  </r>
  <r>
    <x v="1080"/>
    <x v="0"/>
    <n v="1431"/>
    <x v="2399"/>
    <x v="1197"/>
    <n v="181"/>
    <n v="181"/>
    <n v="35"/>
    <n v="146"/>
    <n v="32"/>
    <n v="149"/>
    <n v="107"/>
    <n v="42"/>
    <n v="4.4999999999999998E-2"/>
    <n v="0.13"/>
    <n v="0.03"/>
    <n v="0.11700000000000001"/>
    <n v="0.14499999999999999"/>
    <n v="0.14199999999999999"/>
    <n v="0.80700000000000005"/>
    <n v="0.25700000000000001"/>
    <n v="0.82899999999999996"/>
    <n v="358.97399999999999"/>
    <s v="Scale-up"/>
    <n v="8.5470000000000006"/>
    <n v="0.93500000000000005"/>
    <n v="0.90900000000000003"/>
    <n v="0.91700000000000004"/>
    <n v="0.95099999999999996"/>
    <d v="2025-06-17T06:56:55"/>
    <s v="PJD2_Sakai"/>
  </r>
  <r>
    <x v="1080"/>
    <x v="1"/>
    <n v="55"/>
    <x v="2400"/>
    <x v="1197"/>
    <s v=" "/>
    <s v=" "/>
    <n v="1"/>
    <n v="3"/>
    <n v="1"/>
    <s v="N/A"/>
    <n v="1"/>
    <n v="1"/>
    <s v="NaN"/>
    <n v="3.5999999999999997E-2"/>
    <s v="NaN"/>
    <s v="NaN"/>
    <n v="0"/>
    <n v="7.0000000000000001E-3"/>
    <s v="NaN"/>
    <s v="NaN"/>
    <s v="NaN"/>
    <s v="NaN"/>
    <s v="Scale-up"/>
    <s v="NaN"/>
    <s v="NaN"/>
    <n v="1"/>
    <s v="NaN"/>
    <s v="NaN"/>
    <d v="2025-06-17T06:56:55"/>
    <s v="PJD2_Sakai"/>
  </r>
  <r>
    <x v="1081"/>
    <x v="0"/>
    <n v="5507"/>
    <x v="2401"/>
    <x v="1198"/>
    <n v="174"/>
    <n v="174"/>
    <n v="65"/>
    <n v="109"/>
    <n v="26"/>
    <n v="148"/>
    <n v="134"/>
    <n v="14"/>
    <n v="1.2999999999999999E-2"/>
    <n v="1.7999999999999999E-2"/>
    <n v="4.0000000000000001E-3"/>
    <n v="2.5000000000000001E-2"/>
    <n v="2.7E-2"/>
    <n v="2.7E-2"/>
    <n v="0.92600000000000005"/>
    <n v="0.41899999999999998"/>
    <n v="0.871"/>
    <n v="560"/>
    <s v="Scale-up"/>
    <n v="40"/>
    <n v="0.95199999999999996"/>
    <n v="0.96099999999999997"/>
    <n v="0.94099999999999995"/>
    <n v="0.97799999999999998"/>
    <d v="2025-06-17T06:57:14"/>
    <s v="PJD2_Sakai"/>
  </r>
  <r>
    <x v="1081"/>
    <x v="1"/>
    <n v="68"/>
    <x v="2402"/>
    <x v="1198"/>
    <s v=" "/>
    <s v=" "/>
    <n v="1"/>
    <n v="9"/>
    <n v="1"/>
    <s v="N/A"/>
    <n v="8"/>
    <n v="0"/>
    <s v="NaN"/>
    <n v="8.3000000000000004E-2"/>
    <s v="NaN"/>
    <n v="8.3000000000000004E-2"/>
    <n v="0"/>
    <n v="8.3000000000000004E-2"/>
    <s v="NaN"/>
    <s v="NaN"/>
    <s v="NaN"/>
    <s v="NaN"/>
    <s v="Scale-up"/>
    <n v="12.048"/>
    <s v="NaN"/>
    <n v="0.79300000000000004"/>
    <s v="NaN"/>
    <n v="0.71099999999999997"/>
    <d v="2025-06-17T06:57:14"/>
    <s v="PJD2_Sakai"/>
  </r>
  <r>
    <x v="1082"/>
    <x v="0"/>
    <n v="6312"/>
    <x v="2403"/>
    <x v="1199"/>
    <n v="40385"/>
    <n v="40385"/>
    <n v="11137"/>
    <n v="29248"/>
    <n v="10016"/>
    <n v="30369"/>
    <n v="26236"/>
    <n v="4133"/>
    <n v="1.91"/>
    <n v="4.4820000000000002"/>
    <n v="1.6970000000000001"/>
    <n v="4.2110000000000003"/>
    <n v="4.6950000000000003"/>
    <n v="4.62"/>
    <n v="0.89700000000000002"/>
    <n v="0.29899999999999999"/>
    <n v="0.73499999999999999"/>
    <n v="981.47699999999998"/>
    <s v="Scale-up"/>
    <n v="0.23699999999999999"/>
    <n v="0.95199999999999996"/>
    <n v="0.98399999999999999"/>
    <n v="0.98699999999999999"/>
    <n v="0.98"/>
    <d v="2025-06-17T06:57:59"/>
    <s v="PJD2_Sakai"/>
  </r>
  <r>
    <x v="1082"/>
    <x v="1"/>
    <n v="99"/>
    <x v="2404"/>
    <x v="1199"/>
    <s v=" "/>
    <s v=" "/>
    <n v="70"/>
    <n v="331"/>
    <n v="51"/>
    <s v="N/A"/>
    <n v="209"/>
    <n v="142"/>
    <n v="0.81"/>
    <n v="3.2770000000000001"/>
    <n v="0.48299999999999998"/>
    <n v="2.1789999999999998"/>
    <s v="3.6039999999999996"/>
    <n v="3.6150000000000002"/>
    <n v="0.60499999999999998"/>
    <n v="0.19800000000000001"/>
    <n v="0.88200000000000001"/>
    <n v="1896.742"/>
    <s v="Scale-up"/>
    <n v="0.45900000000000002"/>
    <n v="0.96599999999999997"/>
    <n v="0.99099999999999999"/>
    <n v="0.96699999999999997"/>
    <n v="0.93600000000000005"/>
    <d v="2025-06-17T06:58:03"/>
    <s v="PJD2_Sakai"/>
  </r>
  <r>
    <x v="1083"/>
    <x v="0"/>
    <n v="755"/>
    <x v="2405"/>
    <x v="1200"/>
    <n v="176"/>
    <n v="176"/>
    <n v="61"/>
    <n v="115"/>
    <n v="59"/>
    <n v="117"/>
    <n v="117"/>
    <n v="0"/>
    <n v="0.17"/>
    <n v="0.27"/>
    <n v="0.08"/>
    <n v="0.29499999999999998"/>
    <n v="0.36"/>
    <n v="0.19700000000000001"/>
    <n v="0.81899999999999995"/>
    <n v="0.38600000000000001"/>
    <n v="0.81799999999999995"/>
    <n v="0"/>
    <s v="Start-up"/>
    <n v="3.39"/>
    <n v="0.93"/>
    <n v="0.873"/>
    <n v="0.81699999999999995"/>
    <n v="0.83699999999999997"/>
    <d v="2025-06-17T06:58:23"/>
    <s v="PJD2_Sakai"/>
  </r>
  <r>
    <x v="1083"/>
    <x v="1"/>
    <n v="75"/>
    <x v="2406"/>
    <x v="1200"/>
    <s v=" "/>
    <s v=" "/>
    <n v="1"/>
    <n v="1"/>
    <n v="14"/>
    <s v="N/A"/>
    <n v="2"/>
    <n v="-16"/>
    <s v="NaN"/>
    <s v="NaN"/>
    <n v="7"/>
    <n v="2.3E-2"/>
    <n v="0"/>
    <n v="-0.104"/>
    <s v="NaN"/>
    <s v="NaN"/>
    <s v="NaN"/>
    <s v="NaN"/>
    <s v="Start-up"/>
    <n v="43.478000000000002"/>
    <s v="NaN"/>
    <s v="NaN"/>
    <n v="0.73799999999999999"/>
    <n v="1"/>
    <d v="2025-06-17T06:58:23"/>
    <s v="PJD2_Sakai"/>
  </r>
  <r>
    <x v="1084"/>
    <x v="0"/>
    <n v="4787"/>
    <x v="2407"/>
    <x v="1201"/>
    <n v="173"/>
    <n v="173"/>
    <n v="58"/>
    <n v="115"/>
    <n v="13"/>
    <n v="160"/>
    <n v="133"/>
    <n v="27"/>
    <n v="1.2E-2"/>
    <n v="0.02"/>
    <n v="2E-3"/>
    <n v="2.7E-2"/>
    <n v="0.03"/>
    <n v="2.9000000000000001E-2"/>
    <n v="0.9"/>
    <n v="0.375"/>
    <n v="0.93799999999999994"/>
    <n v="1000"/>
    <s v="Scale-up"/>
    <n v="37.036999999999999"/>
    <n v="0.61399999999999999"/>
    <n v="0.64100000000000001"/>
    <n v="0.77600000000000002"/>
    <n v="0.61099999999999999"/>
    <d v="2025-06-17T06:58:42"/>
    <s v="PJD2_Sakai"/>
  </r>
  <r>
    <x v="1084"/>
    <x v="1"/>
    <n v="0"/>
    <x v="2408"/>
    <x v="1201"/>
    <s v=" "/>
    <s v=" "/>
    <n v="1"/>
    <n v="1"/>
    <n v="1"/>
    <s v="N/A"/>
    <n v="1"/>
    <n v="-1"/>
    <s v="NaN"/>
    <s v="NaN"/>
    <s v="NaN"/>
    <s v="NaN"/>
    <n v="0"/>
    <s v="NaN"/>
    <s v="NaN"/>
    <s v="NaN"/>
    <s v="NaN"/>
    <s v="NaN"/>
    <s v="Scale-up"/>
    <s v="NaN"/>
    <s v="NaN"/>
    <s v="NaN"/>
    <s v="NaN"/>
    <s v="NaN"/>
    <d v="2025-06-17T06:58:42"/>
    <s v="PJD2_Sakai"/>
  </r>
  <r>
    <x v="1085"/>
    <x v="0"/>
    <n v="4472"/>
    <x v="2409"/>
    <x v="1202"/>
    <n v="372"/>
    <n v="372"/>
    <n v="372"/>
    <n v="0"/>
    <n v="0"/>
    <n v="372"/>
    <n v="0"/>
    <n v="372"/>
    <n v="6.9000000000000006E-2"/>
    <n v="0"/>
    <n v="0"/>
    <n v="0"/>
    <n v="6.9000000000000006E-2"/>
    <n v="6.9000000000000006E-2"/>
    <n v="0"/>
    <n v="1"/>
    <n v="1"/>
    <s v="NaN"/>
    <s v="Indeterminate"/>
    <n v="0"/>
    <n v="0.86"/>
    <n v="0"/>
    <n v="0"/>
    <n v="0"/>
    <d v="2025-06-17T06:58:55"/>
    <s v="PJD2_Sakai"/>
  </r>
  <r>
    <x v="1085"/>
    <x v="1"/>
    <n v="0"/>
    <x v="2410"/>
    <x v="1202"/>
    <s v=" "/>
    <s v=" "/>
    <n v="1"/>
    <n v="1"/>
    <n v="1"/>
    <s v="N/A"/>
    <n v="1"/>
    <n v="0"/>
    <s v="NaN"/>
    <n v="0"/>
    <n v="0"/>
    <s v="NaN"/>
    <n v="0"/>
    <s v="NaN"/>
    <s v="NaN"/>
    <s v="NaN"/>
    <s v="NaN"/>
    <s v="NaN"/>
    <s v="Indeterminate"/>
    <s v="NaN"/>
    <s v="NaN"/>
    <n v="0"/>
    <n v="0"/>
    <s v="NaN"/>
    <d v="2025-06-17T06:58:55"/>
    <s v="PJD2_Sakai"/>
  </r>
  <r>
    <x v="1086"/>
    <x v="0"/>
    <n v="2254"/>
    <x v="2411"/>
    <x v="1203"/>
    <n v="64"/>
    <n v="64"/>
    <n v="30"/>
    <n v="34"/>
    <n v="5"/>
    <n v="59"/>
    <n v="54"/>
    <n v="5"/>
    <n v="1.4E-2"/>
    <n v="2.1999999999999999E-2"/>
    <n v="4.0000000000000001E-3"/>
    <n v="3.5999999999999997E-2"/>
    <n v="3.2000000000000001E-2"/>
    <n v="3.2000000000000001E-2"/>
    <n v="1.125"/>
    <n v="0.38900000000000001"/>
    <n v="0.88900000000000001"/>
    <n v="138.88900000000001"/>
    <s v="Catch-up"/>
    <n v="27.777999999999999"/>
    <n v="0.69499999999999995"/>
    <n v="0.752"/>
    <n v="0.89800000000000002"/>
    <n v="0.68899999999999995"/>
    <d v="2025-06-17T06:59:13"/>
    <s v="PJD2_Sakai"/>
  </r>
  <r>
    <x v="1086"/>
    <x v="1"/>
    <n v="0"/>
    <x v="2412"/>
    <x v="1203"/>
    <s v=" "/>
    <s v=" "/>
    <n v="1"/>
    <n v="1"/>
    <n v="1"/>
    <s v="N/A"/>
    <n v="1"/>
    <n v="0"/>
    <s v="NaN"/>
    <s v="NaN"/>
    <s v="NaN"/>
    <s v="NaN"/>
    <n v="0"/>
    <s v="NaN"/>
    <s v="NaN"/>
    <s v="NaN"/>
    <s v="NaN"/>
    <s v="NaN"/>
    <s v="Catch-up"/>
    <s v="NaN"/>
    <s v="NaN"/>
    <s v="NaN"/>
    <s v="NaN"/>
    <s v="NaN"/>
    <d v="2025-06-17T06:59:13"/>
    <s v="PJD2_Sakai"/>
  </r>
  <r>
    <x v="1087"/>
    <x v="0"/>
    <n v="3910"/>
    <x v="2413"/>
    <x v="1204"/>
    <n v="33"/>
    <n v="33"/>
    <n v="15"/>
    <n v="18"/>
    <n v="2"/>
    <n v="31"/>
    <n v="23"/>
    <n v="8"/>
    <n v="4.0000000000000001E-3"/>
    <n v="2.3E-2"/>
    <n v="0"/>
    <n v="1.0999999999999999E-2"/>
    <n v="2.7E-2"/>
    <n v="7.0000000000000001E-3"/>
    <n v="0.40699999999999997"/>
    <n v="0.14799999999999999"/>
    <n v="1"/>
    <n v="727.27300000000002"/>
    <s v="Scale-up"/>
    <n v="90.909000000000006"/>
    <n v="0.624"/>
    <n v="0.72199999999999998"/>
    <n v="0"/>
    <n v="0.54700000000000004"/>
    <d v="2025-06-17T06:59:30"/>
    <s v="PJD2_Sakai"/>
  </r>
  <r>
    <x v="1087"/>
    <x v="1"/>
    <n v="0"/>
    <x v="2414"/>
    <x v="1204"/>
    <s v=" "/>
    <s v=" "/>
    <n v="1"/>
    <n v="1"/>
    <n v="2"/>
    <s v="N/A"/>
    <n v="1"/>
    <n v="-1"/>
    <s v="NaN"/>
    <s v="NaN"/>
    <n v="1"/>
    <s v="NaN"/>
    <n v="0"/>
    <n v="-1"/>
    <s v="NaN"/>
    <s v="NaN"/>
    <s v="NaN"/>
    <s v="NaN"/>
    <s v="Scale-up"/>
    <s v="NaN"/>
    <s v="NaN"/>
    <s v="NaN"/>
    <n v="1"/>
    <s v="NaN"/>
    <d v="2025-06-17T06:59:30"/>
    <s v="PJD2_Sakai"/>
  </r>
  <r>
    <x v="1088"/>
    <x v="0"/>
    <n v="3838"/>
    <x v="2415"/>
    <x v="1205"/>
    <n v="1416"/>
    <n v="1416"/>
    <n v="438"/>
    <n v="978"/>
    <n v="203"/>
    <n v="1213"/>
    <n v="838"/>
    <n v="375"/>
    <n v="0.23499999999999999"/>
    <n v="0.48299999999999998"/>
    <n v="0.126"/>
    <n v="0.45500000000000002"/>
    <n v="0.59199999999999997"/>
    <n v="0.61099999999999999"/>
    <n v="0.76900000000000002"/>
    <n v="0.32700000000000001"/>
    <n v="0.82499999999999996"/>
    <n v="824.17600000000004"/>
    <s v="Scale-up"/>
    <n v="2.198"/>
    <n v="0.80800000000000005"/>
    <n v="0.83399999999999996"/>
    <n v="0.89"/>
    <n v="0.83799999999999997"/>
    <d v="2025-06-17T06:59:48"/>
    <s v="PJD2_Sakai"/>
  </r>
  <r>
    <x v="1088"/>
    <x v="1"/>
    <n v="0"/>
    <x v="2416"/>
    <x v="1205"/>
    <s v=" "/>
    <s v=" "/>
    <n v="1"/>
    <n v="1"/>
    <n v="1"/>
    <s v="N/A"/>
    <n v="1"/>
    <n v="0"/>
    <s v="NaN"/>
    <s v="NaN"/>
    <s v="NaN"/>
    <s v="NaN"/>
    <n v="0"/>
    <s v="NaN"/>
    <s v="NaN"/>
    <s v="NaN"/>
    <s v="NaN"/>
    <s v="NaN"/>
    <s v="Scale-up"/>
    <s v="NaN"/>
    <s v="NaN"/>
    <s v="NaN"/>
    <s v="NaN"/>
    <s v="NaN"/>
    <d v="2025-06-17T06:59:48"/>
    <s v="PJD2_Sakai"/>
  </r>
  <r>
    <x v="1089"/>
    <x v="0"/>
    <n v="4379"/>
    <x v="2417"/>
    <x v="1206"/>
    <n v="145"/>
    <n v="145"/>
    <n v="99"/>
    <n v="46"/>
    <n v="9"/>
    <n v="136"/>
    <n v="91"/>
    <n v="45"/>
    <n v="0.109"/>
    <n v="7.1999999999999995E-2"/>
    <n v="8.0000000000000002E-3"/>
    <n v="3.1E-2"/>
    <n v="0.17299999999999999"/>
    <n v="0.16"/>
    <n v="0.17899999999999999"/>
    <n v="0.60199999999999998"/>
    <n v="0.95599999999999996"/>
    <n v="1451.6130000000001"/>
    <s v="Scale-up"/>
    <n v="32.258000000000003"/>
    <n v="0.83099999999999996"/>
    <n v="0.73699999999999999"/>
    <n v="0.95099999999999996"/>
    <n v="0.32"/>
    <d v="2025-06-17T07:00:07"/>
    <s v="PJD2_Sakai"/>
  </r>
  <r>
    <x v="1089"/>
    <x v="1"/>
    <n v="0"/>
    <x v="2418"/>
    <x v="1206"/>
    <s v=" "/>
    <s v=" "/>
    <n v="1"/>
    <n v="1"/>
    <n v="1"/>
    <s v="N/A"/>
    <n v="1"/>
    <n v="0"/>
    <s v="NaN"/>
    <s v="NaN"/>
    <s v="NaN"/>
    <s v="NaN"/>
    <n v="0"/>
    <s v="NaN"/>
    <s v="NaN"/>
    <s v="NaN"/>
    <s v="NaN"/>
    <s v="NaN"/>
    <s v="Scale-up"/>
    <s v="NaN"/>
    <s v="NaN"/>
    <s v="NaN"/>
    <s v="NaN"/>
    <s v="NaN"/>
    <d v="2025-06-17T07:00:07"/>
    <s v="PJD2_Sakai"/>
  </r>
  <r>
    <x v="1090"/>
    <x v="0"/>
    <n v="3984"/>
    <x v="2419"/>
    <x v="1207"/>
    <n v="106"/>
    <n v="106"/>
    <n v="51"/>
    <n v="55"/>
    <n v="41"/>
    <n v="65"/>
    <n v="44"/>
    <n v="21"/>
    <n v="0.104"/>
    <n v="0.122"/>
    <n v="1.0999999999999999E-2"/>
    <n v="9.2999999999999999E-2"/>
    <n v="0.215"/>
    <n v="2.4E-2"/>
    <n v="0.433"/>
    <n v="0.46"/>
    <n v="0.95099999999999996"/>
    <n v="225.80600000000001"/>
    <s v="Scale-up"/>
    <n v="10.753"/>
    <n v="0.77900000000000003"/>
    <n v="0.79800000000000004"/>
    <n v="0.35799999999999998"/>
    <n v="0.89600000000000002"/>
    <d v="2025-06-17T07:00:25"/>
    <s v="PJD2_Sakai"/>
  </r>
  <r>
    <x v="1090"/>
    <x v="1"/>
    <n v="0"/>
    <x v="2420"/>
    <x v="1207"/>
    <s v=" "/>
    <s v=" "/>
    <n v="1"/>
    <n v="1"/>
    <n v="1"/>
    <s v="N/A"/>
    <n v="1"/>
    <n v="0"/>
    <s v="NaN"/>
    <s v="NaN"/>
    <s v="NaN"/>
    <s v="NaN"/>
    <n v="0"/>
    <s v="NaN"/>
    <s v="NaN"/>
    <s v="NaN"/>
    <s v="NaN"/>
    <s v="NaN"/>
    <s v="Scale-up"/>
    <s v="NaN"/>
    <s v="NaN"/>
    <s v="NaN"/>
    <s v="NaN"/>
    <s v="NaN"/>
    <d v="2025-06-17T07:00:25"/>
    <s v="PJD2_Sakai"/>
  </r>
  <r>
    <x v="1091"/>
    <x v="0"/>
    <n v="614"/>
    <x v="2421"/>
    <x v="1208"/>
    <n v="39"/>
    <n v="39"/>
    <n v="39"/>
    <n v="0"/>
    <n v="0"/>
    <n v="39"/>
    <n v="3"/>
    <n v="36"/>
    <n v="0.27"/>
    <n v="0"/>
    <n v="0"/>
    <n v="3.0000000000000001E-3"/>
    <n v="0.27"/>
    <n v="0.27"/>
    <n v="1.0999999999999999E-2"/>
    <n v="1"/>
    <n v="1"/>
    <n v="12000"/>
    <s v="Scale-up"/>
    <n v="333.33300000000003"/>
    <n v="0.157"/>
    <n v="0"/>
    <n v="0"/>
    <n v="0.75"/>
    <d v="2025-06-17T07:00:41"/>
    <s v="PJD2_Sakai"/>
  </r>
  <r>
    <x v="1091"/>
    <x v="1"/>
    <n v="0"/>
    <x v="2422"/>
    <x v="1208"/>
    <s v=" "/>
    <s v=" "/>
    <n v="1"/>
    <n v="1"/>
    <n v="1"/>
    <s v="N/A"/>
    <n v="1"/>
    <n v="0"/>
    <s v="NaN"/>
    <n v="0"/>
    <n v="0"/>
    <s v="NaN"/>
    <n v="0"/>
    <s v="NaN"/>
    <s v="NaN"/>
    <s v="NaN"/>
    <s v="NaN"/>
    <s v="NaN"/>
    <s v="Scale-up"/>
    <s v="NaN"/>
    <s v="NaN"/>
    <n v="0"/>
    <n v="0"/>
    <s v="NaN"/>
    <d v="2025-06-17T07:00:41"/>
    <s v="PJD2_Sakai"/>
  </r>
  <r>
    <x v="1092"/>
    <x v="0"/>
    <n v="5371"/>
    <x v="2423"/>
    <x v="1209"/>
    <n v="1420"/>
    <n v="1420"/>
    <n v="503"/>
    <n v="917"/>
    <n v="221"/>
    <n v="1199"/>
    <n v="970"/>
    <n v="229"/>
    <n v="0.13400000000000001"/>
    <n v="0.20100000000000001"/>
    <n v="0.06"/>
    <n v="0.20899999999999999"/>
    <n v="0.27500000000000002"/>
    <n v="0.26600000000000001"/>
    <n v="0.76"/>
    <n v="0.4"/>
    <n v="0.82099999999999995"/>
    <n v="1095.694"/>
    <s v="Scale-up"/>
    <n v="4.7850000000000001"/>
    <n v="0.77900000000000003"/>
    <n v="0.86899999999999999"/>
    <n v="0.82299999999999995"/>
    <n v="0.85"/>
    <d v="2025-06-17T07:01:02"/>
    <s v="PJD2_Sakai"/>
  </r>
  <r>
    <x v="1092"/>
    <x v="1"/>
    <n v="81"/>
    <x v="2424"/>
    <x v="1209"/>
    <s v=" "/>
    <s v=" "/>
    <n v="1"/>
    <n v="1"/>
    <n v="1"/>
    <s v="N/A"/>
    <n v="2"/>
    <n v="-2"/>
    <s v="NaN"/>
    <s v="NaN"/>
    <s v="NaN"/>
    <n v="1.2E-2"/>
    <n v="0"/>
    <s v="NaN"/>
    <s v="NaN"/>
    <s v="NaN"/>
    <s v="NaN"/>
    <s v="NaN"/>
    <s v="Scale-up"/>
    <n v="83.332999999999998"/>
    <s v="NaN"/>
    <s v="NaN"/>
    <s v="NaN"/>
    <n v="1"/>
    <d v="2025-06-17T07:01:02"/>
    <s v="PJD2_Sakai"/>
  </r>
  <r>
    <x v="1093"/>
    <x v="0"/>
    <n v="2596"/>
    <x v="2425"/>
    <x v="1210"/>
    <n v="39"/>
    <n v="39"/>
    <n v="32"/>
    <n v="7"/>
    <n v="0"/>
    <n v="39"/>
    <n v="6"/>
    <n v="33"/>
    <n v="0.01"/>
    <n v="1E-3"/>
    <n v="0"/>
    <n v="0.123"/>
    <n v="1.0999999999999999E-2"/>
    <n v="8.9999999999999993E-3"/>
    <n v="11.182"/>
    <n v="0.90900000000000003"/>
    <n v="1"/>
    <n v="268.29300000000001"/>
    <s v="Catch-up"/>
    <n v="8.1300000000000008"/>
    <n v="0.113"/>
    <n v="0.38500000000000001"/>
    <n v="0"/>
    <n v="0.73"/>
    <d v="2025-06-17T07:01:18"/>
    <s v="PJD2_Sakai"/>
  </r>
  <r>
    <x v="1093"/>
    <x v="1"/>
    <n v="0"/>
    <x v="2426"/>
    <x v="1210"/>
    <s v=" "/>
    <s v=" "/>
    <n v="1"/>
    <n v="1"/>
    <n v="1"/>
    <s v="N/A"/>
    <n v="1"/>
    <n v="0"/>
    <s v="NaN"/>
    <s v="NaN"/>
    <n v="0"/>
    <s v="NaN"/>
    <n v="0"/>
    <s v="NaN"/>
    <s v="NaN"/>
    <s v="NaN"/>
    <s v="NaN"/>
    <s v="NaN"/>
    <s v="Catch-up"/>
    <s v="NaN"/>
    <s v="NaN"/>
    <s v="NaN"/>
    <n v="0"/>
    <s v="NaN"/>
    <d v="2025-06-17T07:01:18"/>
    <s v="PJD2_Sakai"/>
  </r>
  <r>
    <x v="1094"/>
    <x v="0"/>
    <n v="3458"/>
    <x v="2427"/>
    <x v="1211"/>
    <n v="380"/>
    <n v="380"/>
    <n v="131"/>
    <n v="249"/>
    <n v="45"/>
    <n v="335"/>
    <n v="258"/>
    <n v="77"/>
    <n v="8.1000000000000003E-2"/>
    <n v="9.7000000000000003E-2"/>
    <n v="2.1000000000000001E-2"/>
    <n v="0.14299999999999999"/>
    <n v="0.157"/>
    <n v="0.125"/>
    <n v="0.91100000000000003"/>
    <n v="0.45500000000000002"/>
    <n v="0.88200000000000001"/>
    <n v="538.46199999999999"/>
    <s v="Scale-up"/>
    <n v="6.9930000000000003"/>
    <n v="0.46899999999999997"/>
    <n v="0.86399999999999999"/>
    <n v="0.83099999999999996"/>
    <n v="0.67400000000000004"/>
    <d v="2025-06-17T07:01:36"/>
    <s v="PJD2_Sakai"/>
  </r>
  <r>
    <x v="1094"/>
    <x v="1"/>
    <n v="0"/>
    <x v="2428"/>
    <x v="1211"/>
    <s v=" "/>
    <s v=" "/>
    <n v="1"/>
    <n v="1"/>
    <n v="1"/>
    <s v="N/A"/>
    <n v="1"/>
    <n v="0"/>
    <s v="NaN"/>
    <s v="NaN"/>
    <s v="NaN"/>
    <s v="NaN"/>
    <n v="0"/>
    <s v="NaN"/>
    <s v="NaN"/>
    <s v="NaN"/>
    <s v="NaN"/>
    <s v="NaN"/>
    <s v="Scale-up"/>
    <s v="NaN"/>
    <s v="NaN"/>
    <s v="NaN"/>
    <s v="NaN"/>
    <s v="NaN"/>
    <d v="2025-06-17T07:01:36"/>
    <s v="PJD2_Sakai"/>
  </r>
  <r>
    <x v="1095"/>
    <x v="0"/>
    <n v="4182"/>
    <x v="2429"/>
    <x v="1212"/>
    <n v="194"/>
    <n v="194"/>
    <n v="60"/>
    <n v="134"/>
    <n v="14"/>
    <n v="180"/>
    <n v="128"/>
    <n v="52"/>
    <n v="1.4999999999999999E-2"/>
    <n v="3.1E-2"/>
    <n v="4.0000000000000001E-3"/>
    <n v="3.5000000000000003E-2"/>
    <n v="4.2000000000000003E-2"/>
    <n v="4.2000000000000003E-2"/>
    <n v="0.83299999999999996"/>
    <n v="0.32600000000000001"/>
    <n v="0.91300000000000003"/>
    <n v="1485.7139999999999"/>
    <s v="Scale-up"/>
    <n v="28.571000000000002"/>
    <n v="0.88600000000000001"/>
    <n v="0.93"/>
    <n v="0.92700000000000005"/>
    <n v="0.80700000000000005"/>
    <d v="2025-06-17T07:01:55"/>
    <s v="PJD2_Sakai"/>
  </r>
  <r>
    <x v="1095"/>
    <x v="1"/>
    <n v="78"/>
    <x v="2430"/>
    <x v="1212"/>
    <s v=" "/>
    <s v=" "/>
    <n v="1"/>
    <n v="4"/>
    <n v="1"/>
    <s v="N/A"/>
    <n v="1"/>
    <n v="3"/>
    <s v="NaN"/>
    <n v="3.6999999999999998E-2"/>
    <s v="NaN"/>
    <s v="NaN"/>
    <n v="0"/>
    <n v="5.0999999999999997E-2"/>
    <s v="NaN"/>
    <s v="NaN"/>
    <s v="NaN"/>
    <s v="NaN"/>
    <s v="Scale-up"/>
    <s v="NaN"/>
    <s v="NaN"/>
    <n v="0.95499999999999996"/>
    <s v="NaN"/>
    <s v="NaN"/>
    <d v="2025-06-17T07:01:55"/>
    <s v="PJD2_Sakai"/>
  </r>
  <r>
    <x v="1096"/>
    <x v="0"/>
    <n v="3365"/>
    <x v="2431"/>
    <x v="1213"/>
    <n v="48"/>
    <n v="48"/>
    <n v="14"/>
    <n v="34"/>
    <n v="4"/>
    <n v="44"/>
    <n v="40"/>
    <n v="4"/>
    <n v="3.0000000000000001E-3"/>
    <n v="1.4999999999999999E-2"/>
    <n v="8.9999999999999993E-3"/>
    <n v="1.6E-2"/>
    <n v="8.9999999999999993E-3"/>
    <n v="1.4999999999999999E-2"/>
    <n v="1.778"/>
    <n v="0.16700000000000001"/>
    <n v="0.5"/>
    <n v="250"/>
    <s v="Catch-up"/>
    <n v="62.5"/>
    <n v="0.83499999999999996"/>
    <n v="0.66300000000000003"/>
    <n v="0.81299999999999994"/>
    <n v="0.2"/>
    <d v="2025-06-17T07:02:14"/>
    <s v="PJD2_Sakai"/>
  </r>
  <r>
    <x v="1096"/>
    <x v="1"/>
    <n v="0"/>
    <x v="2432"/>
    <x v="1213"/>
    <s v=" "/>
    <s v=" "/>
    <n v="1"/>
    <n v="1"/>
    <n v="1"/>
    <s v="N/A"/>
    <n v="1"/>
    <n v="0"/>
    <s v="NaN"/>
    <s v="NaN"/>
    <s v="NaN"/>
    <s v="NaN"/>
    <n v="0"/>
    <n v="1"/>
    <s v="NaN"/>
    <s v="NaN"/>
    <s v="NaN"/>
    <s v="NaN"/>
    <s v="Catch-up"/>
    <s v="NaN"/>
    <s v="NaN"/>
    <s v="NaN"/>
    <s v="NaN"/>
    <s v="NaN"/>
    <d v="2025-06-17T07:02:14"/>
    <s v="PJD2_Sakai"/>
  </r>
  <r>
    <x v="1097"/>
    <x v="0"/>
    <n v="5214"/>
    <x v="2433"/>
    <x v="1214"/>
    <n v="167"/>
    <n v="167"/>
    <n v="59"/>
    <n v="108"/>
    <n v="21"/>
    <n v="146"/>
    <n v="109"/>
    <n v="37"/>
    <n v="1.7000000000000001E-2"/>
    <n v="2.1999999999999999E-2"/>
    <n v="6.0000000000000001E-3"/>
    <n v="2.7E-2"/>
    <n v="3.3000000000000002E-2"/>
    <n v="3.1E-2"/>
    <n v="0.81799999999999995"/>
    <n v="0.436"/>
    <n v="0.84599999999999997"/>
    <n v="1370.37"/>
    <s v="Scale-up"/>
    <n v="37.036999999999999"/>
    <n v="0.78600000000000003"/>
    <n v="0.79300000000000004"/>
    <n v="0.89200000000000002"/>
    <n v="0.81"/>
    <d v="2025-06-17T07:02:32"/>
    <s v="PJD2_Sakai"/>
  </r>
  <r>
    <x v="1097"/>
    <x v="1"/>
    <n v="0"/>
    <x v="2434"/>
    <x v="1214"/>
    <s v=" "/>
    <s v=" "/>
    <n v="1"/>
    <n v="1"/>
    <n v="1"/>
    <s v="N/A"/>
    <n v="1"/>
    <n v="0"/>
    <s v="NaN"/>
    <s v="NaN"/>
    <s v="NaN"/>
    <s v="NaN"/>
    <n v="0"/>
    <s v="NaN"/>
    <s v="NaN"/>
    <s v="NaN"/>
    <s v="NaN"/>
    <s v="NaN"/>
    <s v="Scale-up"/>
    <s v="NaN"/>
    <s v="NaN"/>
    <s v="NaN"/>
    <s v="NaN"/>
    <s v="NaN"/>
    <d v="2025-06-17T07:02:32"/>
    <s v="PJD2_Sakai"/>
  </r>
  <r>
    <x v="1098"/>
    <x v="0"/>
    <n v="4190"/>
    <x v="2435"/>
    <x v="1215"/>
    <n v="155"/>
    <n v="155"/>
    <n v="57"/>
    <n v="98"/>
    <n v="10"/>
    <n v="145"/>
    <n v="128"/>
    <n v="17"/>
    <n v="1.2999999999999999E-2"/>
    <n v="1.9E-2"/>
    <n v="2E-3"/>
    <n v="2.7E-2"/>
    <n v="0.03"/>
    <n v="2.7E-2"/>
    <n v="0.9"/>
    <n v="0.40600000000000003"/>
    <n v="0.93799999999999994"/>
    <n v="629.63"/>
    <s v="Scale-up"/>
    <n v="37.036999999999999"/>
    <n v="0.64400000000000002"/>
    <n v="0.94899999999999995"/>
    <n v="0.94"/>
    <n v="0.83"/>
    <d v="2025-06-17T07:02:49"/>
    <s v="PJD2_Sakai"/>
  </r>
  <r>
    <x v="1098"/>
    <x v="1"/>
    <n v="65"/>
    <x v="2436"/>
    <x v="1215"/>
    <s v=" "/>
    <s v=" "/>
    <n v="1"/>
    <n v="4"/>
    <n v="1"/>
    <s v="N/A"/>
    <n v="1"/>
    <n v="3"/>
    <s v="NaN"/>
    <n v="3.7999999999999999E-2"/>
    <s v="NaN"/>
    <s v="NaN"/>
    <n v="0"/>
    <n v="3.7999999999999999E-2"/>
    <s v="NaN"/>
    <s v="NaN"/>
    <s v="NaN"/>
    <s v="NaN"/>
    <s v="Scale-up"/>
    <s v="NaN"/>
    <s v="NaN"/>
    <n v="0.76200000000000001"/>
    <s v="NaN"/>
    <s v="NaN"/>
    <d v="2025-06-17T07:02:49"/>
    <s v="PJD2_Sakai"/>
  </r>
  <r>
    <x v="609"/>
    <x v="0"/>
    <n v="4937"/>
    <x v="2437"/>
    <x v="1216"/>
    <n v="355"/>
    <n v="355"/>
    <n v="154"/>
    <n v="201"/>
    <n v="50"/>
    <n v="305"/>
    <n v="264"/>
    <n v="41"/>
    <n v="0.03"/>
    <n v="4.2000000000000003E-2"/>
    <n v="1.0999999999999999E-2"/>
    <n v="5.0999999999999997E-2"/>
    <n v="6.0999999999999999E-2"/>
    <n v="0.06"/>
    <n v="0.83599999999999997"/>
    <n v="0.41699999999999998"/>
    <n v="0.84699999999999998"/>
    <n v="803.92200000000003"/>
    <s v="Scale-up"/>
    <n v="19.608000000000001"/>
    <n v="0.96299999999999997"/>
    <n v="0.97399999999999998"/>
    <n v="0.97299999999999998"/>
    <n v="0.96499999999999997"/>
    <d v="2025-06-17T05:38:03"/>
    <s v="PJD2_RedHat"/>
  </r>
  <r>
    <x v="609"/>
    <x v="1"/>
    <n v="85"/>
    <x v="2438"/>
    <x v="1216"/>
    <s v=" "/>
    <s v=" "/>
    <n v="4"/>
    <n v="4"/>
    <n v="1"/>
    <s v="N/A"/>
    <n v="7"/>
    <n v="-1"/>
    <n v="3.4000000000000002E-2"/>
    <n v="3.3000000000000002E-2"/>
    <s v="NaN"/>
    <n v="5.8999999999999997E-2"/>
    <n v="6.7000000000000004E-2"/>
    <n v="6.2E-2"/>
    <s v="NaN"/>
    <s v="NaN"/>
    <s v="NaN"/>
    <s v="NaN"/>
    <s v="Scale-up"/>
    <n v="16.949000000000002"/>
    <n v="0.71499999999999997"/>
    <n v="0.75900000000000001"/>
    <s v="NaN"/>
    <n v="0.76800000000000002"/>
    <d v="2025-06-17T05:38:03"/>
    <s v="PJD2_RedHat"/>
  </r>
  <r>
    <x v="1064"/>
    <x v="0"/>
    <n v="532"/>
    <x v="2439"/>
    <x v="1217"/>
    <n v="99"/>
    <n v="99"/>
    <n v="80"/>
    <n v="19"/>
    <n v="2"/>
    <n v="97"/>
    <n v="62"/>
    <n v="35"/>
    <n v="0.14299999999999999"/>
    <n v="3.2000000000000001E-2"/>
    <n v="3.0000000000000001E-3"/>
    <n v="0.105"/>
    <n v="0.17199999999999999"/>
    <n v="0.17100000000000001"/>
    <n v="0.61"/>
    <n v="0.81699999999999995"/>
    <n v="0.98299999999999998"/>
    <n v="333.33300000000003"/>
    <s v="Scale-up"/>
    <n v="9.5239999999999991"/>
    <n v="0.92200000000000004"/>
    <n v="0.93600000000000005"/>
    <n v="1"/>
    <n v="0.93600000000000005"/>
    <d v="2025-06-17T05:38:22"/>
    <s v="PJD2_RedHat"/>
  </r>
  <r>
    <x v="1064"/>
    <x v="1"/>
    <n v="98"/>
    <x v="2440"/>
    <x v="1217"/>
    <s v=" "/>
    <s v=" "/>
    <n v="4"/>
    <n v="4"/>
    <n v="1"/>
    <s v="N/A"/>
    <n v="8"/>
    <n v="-1"/>
    <n v="2.7E-2"/>
    <n v="6.3E-2"/>
    <s v="NaN"/>
    <n v="5.6000000000000001E-2"/>
    <n v="0.09"/>
    <n v="7.1999999999999995E-2"/>
    <s v="NaN"/>
    <s v="NaN"/>
    <s v="NaN"/>
    <s v="NaN"/>
    <s v="Scale-up"/>
    <n v="17.856999999999999"/>
    <n v="0.90700000000000003"/>
    <n v="0.83399999999999996"/>
    <s v="NaN"/>
    <n v="0.88100000000000001"/>
    <d v="2025-06-17T05:38:22"/>
    <s v="PJD2_RedHat"/>
  </r>
  <r>
    <x v="1063"/>
    <x v="0"/>
    <n v="315"/>
    <x v="2441"/>
    <x v="1218"/>
    <n v="63"/>
    <n v="63"/>
    <n v="62"/>
    <n v="1"/>
    <n v="0"/>
    <n v="63"/>
    <n v="28"/>
    <n v="35"/>
    <n v="0.20100000000000001"/>
    <n v="0"/>
    <n v="0"/>
    <n v="9.1999999999999998E-2"/>
    <n v="0.20100000000000001"/>
    <n v="0.20499999999999999"/>
    <n v="0.45800000000000002"/>
    <n v="1"/>
    <n v="1"/>
    <n v="380.435"/>
    <s v="Scale-up"/>
    <n v="10.87"/>
    <n v="0.96399999999999997"/>
    <n v="0"/>
    <n v="0"/>
    <n v="0.95299999999999996"/>
    <d v="2025-06-17T05:38:40"/>
    <s v="PJD2_RedHat"/>
  </r>
  <r>
    <x v="1063"/>
    <x v="1"/>
    <n v="84"/>
    <x v="2442"/>
    <x v="1218"/>
    <s v=" "/>
    <s v=" "/>
    <n v="10"/>
    <n v="1"/>
    <n v="1"/>
    <s v="N/A"/>
    <n v="4"/>
    <n v="5"/>
    <n v="0.14899999999999999"/>
    <s v="NaN"/>
    <n v="0"/>
    <n v="0.04"/>
    <n v="0.14899999999999999"/>
    <n v="0.14899999999999999"/>
    <s v="NaN"/>
    <s v="NaN"/>
    <s v="NaN"/>
    <s v="NaN"/>
    <s v="Scale-up"/>
    <n v="25"/>
    <n v="0.93400000000000005"/>
    <s v="NaN"/>
    <n v="0"/>
    <n v="0.877"/>
    <d v="2025-06-17T05:38:40"/>
    <s v="PJD2_RedHat"/>
  </r>
  <r>
    <x v="610"/>
    <x v="0"/>
    <n v="4648"/>
    <x v="2443"/>
    <x v="1219"/>
    <n v="269"/>
    <n v="269"/>
    <n v="176"/>
    <n v="93"/>
    <n v="71"/>
    <n v="198"/>
    <n v="192"/>
    <n v="6"/>
    <n v="4.1000000000000002E-2"/>
    <n v="2.1000000000000001E-2"/>
    <n v="1.6E-2"/>
    <n v="4.2000000000000003E-2"/>
    <n v="4.5999999999999999E-2"/>
    <n v="4.5999999999999999E-2"/>
    <n v="0.91300000000000003"/>
    <n v="0.66100000000000003"/>
    <n v="0.74199999999999999"/>
    <n v="142.857"/>
    <s v="Scale-up"/>
    <n v="23.81"/>
    <n v="0.89600000000000002"/>
    <n v="0.84399999999999997"/>
    <n v="0.84"/>
    <n v="0.90700000000000003"/>
    <d v="2025-06-17T05:38:59"/>
    <s v="PJD2_RedHat"/>
  </r>
  <r>
    <x v="610"/>
    <x v="1"/>
    <n v="0"/>
    <x v="2444"/>
    <x v="1219"/>
    <s v=" "/>
    <s v=" "/>
    <n v="1"/>
    <n v="1"/>
    <n v="1"/>
    <s v="N/A"/>
    <n v="5"/>
    <n v="-5"/>
    <s v="NaN"/>
    <s v="NaN"/>
    <s v="NaN"/>
    <s v="NaN"/>
    <n v="0"/>
    <s v="NaN"/>
    <s v="NaN"/>
    <s v="NaN"/>
    <s v="NaN"/>
    <s v="NaN"/>
    <s v="Scale-up"/>
    <s v="NaN"/>
    <s v="NaN"/>
    <s v="NaN"/>
    <s v="NaN"/>
    <s v="NaN"/>
    <d v="2025-06-17T05:38:59"/>
    <s v="PJD2_RedHat"/>
  </r>
  <r>
    <x v="1061"/>
    <x v="0"/>
    <n v="2996"/>
    <x v="2445"/>
    <x v="1220"/>
    <n v="484"/>
    <n v="484"/>
    <n v="350"/>
    <n v="134"/>
    <n v="65"/>
    <n v="419"/>
    <n v="311"/>
    <n v="108"/>
    <n v="0.115"/>
    <n v="0.05"/>
    <n v="3.3000000000000002E-2"/>
    <n v="0.126"/>
    <n v="0.13200000000000001"/>
    <n v="0.13500000000000001"/>
    <n v="0.95499999999999996"/>
    <n v="0.69699999999999995"/>
    <n v="0.8"/>
    <n v="857.14300000000003"/>
    <s v="Scale-up"/>
    <n v="7.9370000000000003"/>
    <n v="0.98199999999999998"/>
    <n v="0.90100000000000002"/>
    <n v="0.77100000000000002"/>
    <n v="0.96899999999999997"/>
    <d v="2025-06-17T05:39:18"/>
    <s v="PJD2_RedHat"/>
  </r>
  <r>
    <x v="1061"/>
    <x v="1"/>
    <n v="79"/>
    <x v="2446"/>
    <x v="1220"/>
    <s v=" "/>
    <s v=" "/>
    <n v="30"/>
    <n v="4"/>
    <n v="1"/>
    <s v="N/A"/>
    <n v="9"/>
    <n v="23"/>
    <n v="0.30599999999999999"/>
    <n v="5.8000000000000003E-2"/>
    <s v="NaN"/>
    <n v="0.151"/>
    <n v="0.36399999999999999"/>
    <n v="0.34799999999999998"/>
    <s v="NaN"/>
    <s v="NaN"/>
    <s v="NaN"/>
    <s v="NaN"/>
    <s v="Scale-up"/>
    <n v="6.6230000000000002"/>
    <n v="0.90600000000000003"/>
    <n v="0.88200000000000001"/>
    <s v="NaN"/>
    <n v="0.96899999999999997"/>
    <d v="2025-06-17T05:39:18"/>
    <s v="PJD2_RedHat"/>
  </r>
  <r>
    <x v="1062"/>
    <x v="0"/>
    <n v="3161"/>
    <x v="2447"/>
    <x v="1221"/>
    <n v="2787"/>
    <n v="2787"/>
    <n v="1636"/>
    <n v="1151"/>
    <n v="451"/>
    <n v="2336"/>
    <n v="1873"/>
    <n v="463"/>
    <n v="0.57499999999999996"/>
    <n v="0.41"/>
    <n v="0.157"/>
    <n v="0.67400000000000004"/>
    <n v="0.82799999999999996"/>
    <n v="0.83"/>
    <n v="0.81399999999999995"/>
    <n v="0.58399999999999996"/>
    <n v="0.84099999999999997"/>
    <n v="686.94399999999996"/>
    <s v="Scale-up"/>
    <n v="1.484"/>
    <n v="0.98899999999999999"/>
    <n v="0.98099999999999998"/>
    <n v="0.95299999999999996"/>
    <n v="0.98699999999999999"/>
    <d v="2025-06-17T05:39:40"/>
    <s v="PJD2_RedHat"/>
  </r>
  <r>
    <x v="1062"/>
    <x v="1"/>
    <n v="98"/>
    <x v="2448"/>
    <x v="1221"/>
    <s v=" "/>
    <s v=" "/>
    <n v="54"/>
    <n v="22"/>
    <n v="12"/>
    <s v="N/A"/>
    <n v="40"/>
    <n v="23"/>
    <n v="0.66100000000000003"/>
    <n v="0.22"/>
    <n v="0.112"/>
    <n v="0.41899999999999998"/>
    <n v="0.76900000000000002"/>
    <n v="0.78300000000000003"/>
    <n v="0.54500000000000004"/>
    <n v="0.75"/>
    <n v="0.873"/>
    <n v="1105.0119999999999"/>
    <s v="Scale-up"/>
    <n v="2.387"/>
    <n v="0.91700000000000004"/>
    <n v="0.69699999999999995"/>
    <n v="0.93899999999999995"/>
    <n v="0.86599999999999999"/>
    <d v="2025-06-17T05:39:44"/>
    <s v="PJD2_RedHat"/>
  </r>
  <r>
    <x v="1060"/>
    <x v="0"/>
    <n v="345"/>
    <x v="2449"/>
    <x v="1222"/>
    <n v="141"/>
    <n v="141"/>
    <n v="140"/>
    <n v="1"/>
    <n v="0"/>
    <n v="141"/>
    <n v="53"/>
    <n v="88"/>
    <n v="0.38900000000000001"/>
    <n v="0"/>
    <n v="0"/>
    <n v="0.17299999999999999"/>
    <n v="0.38900000000000001"/>
    <n v="0.39"/>
    <n v="0.44500000000000001"/>
    <n v="1"/>
    <n v="1"/>
    <n v="508.67099999999999"/>
    <s v="Scale-up"/>
    <n v="5.78"/>
    <n v="0.99099999999999999"/>
    <n v="0"/>
    <n v="0"/>
    <n v="0.94399999999999995"/>
    <d v="2025-06-17T05:40:02"/>
    <s v="PJD2_RedHat"/>
  </r>
  <r>
    <x v="1060"/>
    <x v="1"/>
    <n v="97"/>
    <x v="2450"/>
    <x v="1222"/>
    <s v=" "/>
    <s v=" "/>
    <n v="44"/>
    <n v="1"/>
    <n v="1"/>
    <s v="N/A"/>
    <n v="18"/>
    <n v="27"/>
    <n v="0.432"/>
    <s v="NaN"/>
    <n v="0"/>
    <n v="0.185"/>
    <n v="0.432"/>
    <n v="0.432"/>
    <s v="NaN"/>
    <s v="NaN"/>
    <s v="NaN"/>
    <s v="NaN"/>
    <s v="Scale-up"/>
    <n v="5.4050000000000002"/>
    <n v="0.96499999999999997"/>
    <s v="NaN"/>
    <n v="0"/>
    <n v="0.94199999999999995"/>
    <d v="2025-06-17T05:40:02"/>
    <s v="PJD2_RedHat"/>
  </r>
  <r>
    <x v="1059"/>
    <x v="0"/>
    <n v="1460"/>
    <x v="2451"/>
    <x v="1223"/>
    <n v="278"/>
    <n v="278"/>
    <n v="21"/>
    <n v="257"/>
    <n v="64"/>
    <n v="214"/>
    <n v="198"/>
    <n v="16"/>
    <n v="1.7000000000000001E-2"/>
    <n v="0.20300000000000001"/>
    <n v="6.3E-2"/>
    <n v="0.159"/>
    <n v="0.157"/>
    <n v="0.16200000000000001"/>
    <n v="1.0129999999999999"/>
    <n v="7.6999999999999999E-2"/>
    <n v="0.71399999999999997"/>
    <n v="100.629"/>
    <s v="Catch-up"/>
    <n v="6.2889999999999997"/>
    <n v="0.93799999999999994"/>
    <n v="0.95399999999999996"/>
    <n v="0.89300000000000002"/>
    <n v="0.93700000000000006"/>
    <d v="2025-06-17T05:40:21"/>
    <s v="PJD2_RedHat"/>
  </r>
  <r>
    <x v="1059"/>
    <x v="1"/>
    <n v="89"/>
    <x v="2452"/>
    <x v="1223"/>
    <s v=" "/>
    <s v=" "/>
    <n v="1"/>
    <n v="6"/>
    <n v="1"/>
    <s v="N/A"/>
    <n v="4"/>
    <n v="0"/>
    <s v="NaN"/>
    <n v="7.2999999999999995E-2"/>
    <s v="NaN"/>
    <n v="3.6999999999999998E-2"/>
    <n v="0"/>
    <n v="6.4000000000000001E-2"/>
    <s v="NaN"/>
    <s v="NaN"/>
    <s v="NaN"/>
    <s v="NaN"/>
    <s v="Catch-up"/>
    <n v="27.027000000000001"/>
    <s v="NaN"/>
    <n v="0.92400000000000004"/>
    <s v="NaN"/>
    <n v="0.86199999999999999"/>
    <d v="2025-06-17T05:40:21"/>
    <s v="PJD2_RedHat"/>
  </r>
  <r>
    <x v="1058"/>
    <x v="0"/>
    <n v="1762"/>
    <x v="2453"/>
    <x v="1224"/>
    <n v="85"/>
    <n v="85"/>
    <n v="34"/>
    <n v="51"/>
    <n v="7"/>
    <n v="78"/>
    <n v="67"/>
    <n v="11"/>
    <n v="0.02"/>
    <n v="3.1E-2"/>
    <n v="4.0000000000000001E-3"/>
    <n v="4.1000000000000002E-2"/>
    <n v="4.7E-2"/>
    <n v="4.7E-2"/>
    <n v="0.872"/>
    <n v="0.39200000000000002"/>
    <n v="0.92200000000000004"/>
    <n v="268.29300000000001"/>
    <s v="Scale-up"/>
    <n v="24.39"/>
    <n v="0.90100000000000002"/>
    <n v="0.96299999999999997"/>
    <n v="0.95799999999999996"/>
    <n v="0.93899999999999995"/>
    <d v="2025-06-17T05:40:40"/>
    <s v="PJD2_RedHat"/>
  </r>
  <r>
    <x v="1058"/>
    <x v="1"/>
    <n v="78"/>
    <x v="2454"/>
    <x v="1224"/>
    <s v=" "/>
    <s v=" "/>
    <n v="2"/>
    <n v="1"/>
    <n v="1"/>
    <s v="N/A"/>
    <n v="2"/>
    <n v="0"/>
    <n v="1.2999999999999999E-2"/>
    <s v="NaN"/>
    <s v="NaN"/>
    <n v="0.25"/>
    <n v="0"/>
    <n v="2.5000000000000001E-2"/>
    <s v="NaN"/>
    <s v="NaN"/>
    <s v="NaN"/>
    <s v="NaN"/>
    <s v="Scale-up"/>
    <n v="4"/>
    <n v="1"/>
    <s v="NaN"/>
    <s v="NaN"/>
    <n v="1"/>
    <d v="2025-06-17T05:40:40"/>
    <s v="PJD2_RedHat"/>
  </r>
  <r>
    <x v="1057"/>
    <x v="0"/>
    <n v="1666"/>
    <x v="2455"/>
    <x v="1225"/>
    <n v="81"/>
    <n v="81"/>
    <n v="43"/>
    <n v="38"/>
    <n v="2"/>
    <n v="79"/>
    <n v="66"/>
    <n v="13"/>
    <n v="5.3999999999999999E-2"/>
    <n v="0.02"/>
    <n v="4.8000000000000001E-2"/>
    <n v="4.1000000000000002E-2"/>
    <n v="2.5999999999999999E-2"/>
    <n v="4.9000000000000002E-2"/>
    <n v="1.577"/>
    <n v="0.73"/>
    <n v="0.35099999999999998"/>
    <n v="317.07299999999998"/>
    <s v="Catch-up"/>
    <n v="24.39"/>
    <n v="0.94399999999999995"/>
    <n v="0.93300000000000005"/>
    <n v="1"/>
    <n v="0.79700000000000004"/>
    <d v="2025-06-17T05:40:58"/>
    <s v="PJD2_RedHat"/>
  </r>
  <r>
    <x v="1057"/>
    <x v="1"/>
    <n v="86"/>
    <x v="2456"/>
    <x v="1225"/>
    <s v=" "/>
    <s v=" "/>
    <n v="5"/>
    <n v="4"/>
    <n v="1"/>
    <s v="N/A"/>
    <n v="3"/>
    <n v="5"/>
    <n v="5.1999999999999998E-2"/>
    <n v="2.8000000000000001E-2"/>
    <s v="NaN"/>
    <n v="0.214"/>
    <n v="0.08"/>
    <n v="7.5999999999999998E-2"/>
    <s v="NaN"/>
    <s v="NaN"/>
    <s v="NaN"/>
    <s v="NaN"/>
    <s v="Catch-up"/>
    <n v="4.673"/>
    <n v="0.70699999999999996"/>
    <n v="0.89900000000000002"/>
    <s v="NaN"/>
    <n v="0.75"/>
    <d v="2025-06-17T05:40:58"/>
    <s v="PJD2_RedHat"/>
  </r>
  <r>
    <x v="1056"/>
    <x v="0"/>
    <n v="1929"/>
    <x v="2457"/>
    <x v="1226"/>
    <n v="61"/>
    <n v="61"/>
    <n v="36"/>
    <n v="25"/>
    <n v="0"/>
    <n v="61"/>
    <n v="51"/>
    <n v="10"/>
    <n v="1.4999999999999999E-2"/>
    <n v="1.4E-2"/>
    <n v="0"/>
    <n v="2.5000000000000001E-2"/>
    <n v="2.9000000000000001E-2"/>
    <n v="2.8000000000000001E-2"/>
    <n v="0.86199999999999999"/>
    <n v="0.51700000000000002"/>
    <n v="1"/>
    <n v="400"/>
    <s v="Scale-up"/>
    <n v="40"/>
    <n v="0.61399999999999999"/>
    <n v="0.65600000000000003"/>
    <n v="0"/>
    <n v="0.66300000000000003"/>
    <d v="2025-06-17T05:41:15"/>
    <s v="PJD2_RedHat"/>
  </r>
  <r>
    <x v="1056"/>
    <x v="1"/>
    <n v="0"/>
    <x v="2458"/>
    <x v="1226"/>
    <s v=" "/>
    <s v=" "/>
    <n v="1"/>
    <n v="1"/>
    <n v="1"/>
    <s v="N/A"/>
    <n v="1"/>
    <n v="0"/>
    <s v="NaN"/>
    <s v="NaN"/>
    <n v="0"/>
    <s v="NaN"/>
    <n v="0"/>
    <s v="NaN"/>
    <s v="NaN"/>
    <s v="NaN"/>
    <s v="NaN"/>
    <s v="NaN"/>
    <s v="Scale-up"/>
    <s v="NaN"/>
    <s v="NaN"/>
    <s v="NaN"/>
    <n v="0"/>
    <s v="NaN"/>
    <d v="2025-06-17T05:41:15"/>
    <s v="PJD2_RedHat"/>
  </r>
  <r>
    <x v="1055"/>
    <x v="0"/>
    <n v="2572"/>
    <x v="2459"/>
    <x v="1227"/>
    <n v="134"/>
    <n v="134"/>
    <n v="82"/>
    <n v="52"/>
    <n v="28"/>
    <n v="106"/>
    <n v="99"/>
    <n v="7"/>
    <n v="0.03"/>
    <n v="2.8000000000000001E-2"/>
    <n v="1.2E-2"/>
    <n v="4.1000000000000002E-2"/>
    <n v="4.5999999999999999E-2"/>
    <n v="4.1000000000000002E-2"/>
    <n v="0.89100000000000001"/>
    <n v="0.51700000000000002"/>
    <n v="0.79300000000000004"/>
    <n v="170.732"/>
    <s v="Scale-up"/>
    <n v="24.39"/>
    <n v="0.91700000000000004"/>
    <n v="0.86299999999999999"/>
    <n v="0.89400000000000002"/>
    <n v="0.89200000000000002"/>
    <d v="2025-06-17T05:41:34"/>
    <s v="PJD2_RedHat"/>
  </r>
  <r>
    <x v="1055"/>
    <x v="1"/>
    <n v="68"/>
    <x v="2460"/>
    <x v="1227"/>
    <s v=" "/>
    <s v=" "/>
    <n v="11"/>
    <n v="1"/>
    <n v="3"/>
    <s v="N/A"/>
    <n v="11"/>
    <n v="-3"/>
    <n v="0.41899999999999998"/>
    <s v="NaN"/>
    <n v="7.9000000000000001E-2"/>
    <n v="0.13800000000000001"/>
    <s v="0.33999999999999997"/>
    <n v="0.126"/>
    <s v="NaN"/>
    <s v="NaN"/>
    <s v="NaN"/>
    <s v="NaN"/>
    <s v="Scale-up"/>
    <n v="7.2460000000000004"/>
    <n v="0.83399999999999996"/>
    <s v="NaN"/>
    <n v="0.75"/>
    <n v="0.51700000000000002"/>
    <d v="2025-06-17T05:41:34"/>
    <s v="PJD2_RedHat"/>
  </r>
  <r>
    <x v="611"/>
    <x v="0"/>
    <n v="4765"/>
    <x v="2461"/>
    <x v="1228"/>
    <n v="12322"/>
    <n v="12322"/>
    <n v="5537"/>
    <n v="6785"/>
    <n v="2226"/>
    <n v="10096"/>
    <n v="8835"/>
    <n v="1261"/>
    <n v="1.4930000000000001"/>
    <n v="2.1280000000000001"/>
    <n v="0.71399999999999997"/>
    <n v="2.7050000000000001"/>
    <n v="2.907"/>
    <n v="2.8780000000000001"/>
    <n v="0.93100000000000005"/>
    <n v="0.41199999999999998"/>
    <n v="0.80300000000000005"/>
    <n v="466.17399999999998"/>
    <s v="Scale-up"/>
    <n v="0.37"/>
    <n v="0.99399999999999999"/>
    <n v="0.98899999999999999"/>
    <n v="0.98499999999999999"/>
    <n v="0.998"/>
    <d v="2025-06-17T05:42:01"/>
    <s v="PJD2_RedHat"/>
  </r>
  <r>
    <x v="611"/>
    <x v="1"/>
    <n v="99"/>
    <x v="2462"/>
    <x v="1228"/>
    <s v=" "/>
    <s v=" "/>
    <n v="291"/>
    <n v="118"/>
    <n v="55"/>
    <s v="N/A"/>
    <n v="290"/>
    <n v="63"/>
    <n v="3.2309999999999999"/>
    <n v="1.25"/>
    <n v="0.58499999999999996"/>
    <n v="3.0489999999999999"/>
    <n v="3.8959999999999999"/>
    <n v="4.0129999999999999"/>
    <n v="0.78300000000000003"/>
    <n v="0.72099999999999997"/>
    <n v="0.86899999999999999"/>
    <n v="413.57799999999997"/>
    <s v="Scale-up"/>
    <n v="0.32800000000000001"/>
    <n v="0.98399999999999999"/>
    <n v="0.96"/>
    <n v="0.79500000000000004"/>
    <n v="0.98899999999999999"/>
    <d v="2025-06-17T05:42:06"/>
    <s v="PJD2_RedHat"/>
  </r>
  <r>
    <x v="621"/>
    <x v="0"/>
    <n v="1646"/>
    <x v="2463"/>
    <x v="1229"/>
    <n v="597"/>
    <n v="597"/>
    <n v="39"/>
    <n v="558"/>
    <n v="129"/>
    <n v="468"/>
    <n v="462"/>
    <n v="6"/>
    <n v="5.6000000000000001E-2"/>
    <n v="0.93600000000000005"/>
    <n v="0.158"/>
    <n v="0.82399999999999995"/>
    <n v="0.83399999999999996"/>
    <n v="0.77100000000000002"/>
    <n v="0.98799999999999999"/>
    <n v="5.6000000000000001E-2"/>
    <n v="0.84099999999999997"/>
    <n v="7.282"/>
    <s v="Start-up"/>
    <n v="1.214"/>
    <n v="0.89100000000000001"/>
    <n v="0.95699999999999996"/>
    <n v="0.83"/>
    <n v="0.96899999999999997"/>
    <d v="2025-06-17T05:42:25"/>
    <s v="PJD2_RedHat"/>
  </r>
  <r>
    <x v="621"/>
    <x v="1"/>
    <n v="0"/>
    <x v="2464"/>
    <x v="1229"/>
    <s v=" "/>
    <s v=" "/>
    <n v="1"/>
    <n v="1"/>
    <n v="1"/>
    <s v="N/A"/>
    <n v="1"/>
    <n v="0"/>
    <s v="NaN"/>
    <s v="NaN"/>
    <s v="NaN"/>
    <s v="NaN"/>
    <n v="0"/>
    <s v="NaN"/>
    <s v="NaN"/>
    <s v="NaN"/>
    <s v="NaN"/>
    <s v="NaN"/>
    <s v="Start-up"/>
    <s v="NaN"/>
    <s v="NaN"/>
    <s v="NaN"/>
    <s v="NaN"/>
    <s v="NaN"/>
    <d v="2025-06-17T05:42:25"/>
    <s v="PJD2_RedHat"/>
  </r>
  <r>
    <x v="1054"/>
    <x v="0"/>
    <n v="1539"/>
    <x v="2465"/>
    <x v="1230"/>
    <n v="36"/>
    <n v="36"/>
    <n v="26"/>
    <n v="10"/>
    <n v="1"/>
    <n v="35"/>
    <n v="29"/>
    <n v="6"/>
    <n v="2.1999999999999999E-2"/>
    <n v="5.0000000000000001E-3"/>
    <n v="0"/>
    <n v="2.5999999999999999E-2"/>
    <n v="2.7E-2"/>
    <n v="2.4E-2"/>
    <n v="0.96299999999999997"/>
    <n v="0.81499999999999995"/>
    <n v="1"/>
    <n v="230.76900000000001"/>
    <s v="Scale-up"/>
    <n v="38.462000000000003"/>
    <n v="0.629"/>
    <n v="0.57499999999999996"/>
    <n v="0"/>
    <n v="0.64900000000000002"/>
    <d v="2025-06-17T05:42:41"/>
    <s v="PJD2_RedHat"/>
  </r>
  <r>
    <x v="1054"/>
    <x v="1"/>
    <n v="0"/>
    <x v="2466"/>
    <x v="1230"/>
    <s v=" "/>
    <s v=" "/>
    <n v="1"/>
    <n v="1"/>
    <n v="1"/>
    <s v="N/A"/>
    <n v="1"/>
    <n v="0"/>
    <s v="NaN"/>
    <s v="NaN"/>
    <s v="NaN"/>
    <s v="NaN"/>
    <n v="0"/>
    <s v="NaN"/>
    <s v="NaN"/>
    <s v="NaN"/>
    <s v="NaN"/>
    <s v="NaN"/>
    <s v="Scale-up"/>
    <s v="NaN"/>
    <s v="NaN"/>
    <s v="NaN"/>
    <s v="NaN"/>
    <s v="NaN"/>
    <d v="2025-06-17T05:42:41"/>
    <s v="PJD2_RedHat"/>
  </r>
  <r>
    <x v="1053"/>
    <x v="0"/>
    <n v="4361"/>
    <x v="2467"/>
    <x v="1231"/>
    <n v="4948"/>
    <n v="4948"/>
    <n v="2515"/>
    <n v="2433"/>
    <n v="518"/>
    <n v="4430"/>
    <n v="3879"/>
    <n v="551"/>
    <n v="0.83799999999999997"/>
    <n v="1.0189999999999999"/>
    <n v="0.214"/>
    <n v="1.603"/>
    <n v="1.643"/>
    <n v="1.617"/>
    <n v="0.97599999999999998"/>
    <n v="0.45100000000000001"/>
    <n v="0.88500000000000001"/>
    <n v="343.73099999999999"/>
    <s v="Scale-up"/>
    <n v="0.624"/>
    <n v="0.96499999999999997"/>
    <n v="0.92400000000000004"/>
    <n v="0.95499999999999996"/>
    <n v="0.96599999999999997"/>
    <d v="2025-06-17T05:43:04"/>
    <s v="PJD2_RedHat"/>
  </r>
  <r>
    <x v="1053"/>
    <x v="1"/>
    <n v="99"/>
    <x v="2468"/>
    <x v="1231"/>
    <s v=" "/>
    <s v=" "/>
    <n v="76"/>
    <n v="27"/>
    <n v="13"/>
    <s v="N/A"/>
    <n v="78"/>
    <n v="11"/>
    <n v="0.77800000000000002"/>
    <n v="0.28699999999999998"/>
    <n v="0.121"/>
    <n v="0.92100000000000004"/>
    <n v="0.94399999999999995"/>
    <n v="0.95699999999999996"/>
    <n v="0.97599999999999998"/>
    <n v="0.73099999999999998"/>
    <n v="0.88600000000000001"/>
    <n v="598.26300000000003"/>
    <s v="Scale-up"/>
    <n v="1.0860000000000001"/>
    <n v="0.98599999999999999"/>
    <n v="0.93500000000000005"/>
    <n v="0.95899999999999996"/>
    <n v="0.97099999999999997"/>
    <d v="2025-06-17T05:43:08"/>
    <s v="PJD2_RedHat"/>
  </r>
  <r>
    <x v="1052"/>
    <x v="0"/>
    <n v="2078"/>
    <x v="2469"/>
    <x v="1232"/>
    <n v="62"/>
    <n v="62"/>
    <n v="52"/>
    <n v="10"/>
    <n v="9"/>
    <n v="53"/>
    <n v="46"/>
    <n v="7"/>
    <n v="3.2000000000000001E-2"/>
    <n v="8.0000000000000002E-3"/>
    <n v="5.0000000000000001E-3"/>
    <n v="4.7E-2"/>
    <n v="3.5000000000000003E-2"/>
    <n v="3.1E-2"/>
    <n v="1.343"/>
    <n v="0.8"/>
    <n v="0.875"/>
    <n v="148.93600000000001"/>
    <s v="Catch-up"/>
    <n v="21.277000000000001"/>
    <n v="0.84599999999999997"/>
    <n v="0.77400000000000002"/>
    <n v="0.89900000000000002"/>
    <n v="0.96"/>
    <d v="2025-06-17T05:43:27"/>
    <s v="PJD2_RedHat"/>
  </r>
  <r>
    <x v="1052"/>
    <x v="1"/>
    <n v="70"/>
    <x v="2470"/>
    <x v="1232"/>
    <s v=" "/>
    <s v=" "/>
    <n v="2"/>
    <n v="1"/>
    <n v="1"/>
    <s v="N/A"/>
    <n v="1"/>
    <n v="0"/>
    <n v="1.4E-2"/>
    <s v="NaN"/>
    <s v="NaN"/>
    <s v="NaN"/>
    <n v="0"/>
    <n v="7.0000000000000001E-3"/>
    <s v="NaN"/>
    <s v="NaN"/>
    <s v="NaN"/>
    <s v="NaN"/>
    <s v="Catch-up"/>
    <s v="NaN"/>
    <n v="1"/>
    <s v="NaN"/>
    <s v="NaN"/>
    <s v="NaN"/>
    <d v="2025-06-17T05:43:27"/>
    <s v="PJD2_RedHat"/>
  </r>
  <r>
    <x v="1051"/>
    <x v="0"/>
    <n v="1699"/>
    <x v="2471"/>
    <x v="1233"/>
    <n v="37"/>
    <n v="37"/>
    <n v="17"/>
    <n v="20"/>
    <n v="4"/>
    <n v="33"/>
    <n v="12"/>
    <n v="21"/>
    <n v="7.0000000000000001E-3"/>
    <n v="1.0999999999999999E-2"/>
    <n v="2E-3"/>
    <n v="4.0000000000000001E-3"/>
    <n v="1.6E-2"/>
    <n v="1.4999999999999999E-2"/>
    <n v="0.25"/>
    <n v="0.38900000000000001"/>
    <n v="0.88900000000000001"/>
    <n v="5250"/>
    <s v="Scale-up"/>
    <n v="250"/>
    <n v="0.92"/>
    <n v="0.877"/>
    <n v="0.88200000000000001"/>
    <n v="0.77200000000000002"/>
    <d v="2025-06-17T05:43:46"/>
    <s v="PJD2_RedHat"/>
  </r>
  <r>
    <x v="1051"/>
    <x v="1"/>
    <n v="35"/>
    <x v="2472"/>
    <x v="1233"/>
    <s v=" "/>
    <s v=" "/>
    <n v="1"/>
    <n v="1"/>
    <n v="1"/>
    <s v="N/A"/>
    <n v="2"/>
    <n v="-1"/>
    <s v="NaN"/>
    <s v="NaN"/>
    <s v="NaN"/>
    <n v="2.8000000000000001E-2"/>
    <n v="0"/>
    <n v="2.8000000000000001E-2"/>
    <s v="NaN"/>
    <s v="NaN"/>
    <s v="NaN"/>
    <s v="NaN"/>
    <s v="Scale-up"/>
    <n v="35.713999999999999"/>
    <s v="NaN"/>
    <s v="NaN"/>
    <s v="NaN"/>
    <n v="1"/>
    <d v="2025-06-17T05:43:46"/>
    <s v="PJD2_RedHat"/>
  </r>
  <r>
    <x v="1050"/>
    <x v="0"/>
    <n v="3688"/>
    <x v="2473"/>
    <x v="1234"/>
    <n v="100"/>
    <n v="100"/>
    <n v="61"/>
    <n v="39"/>
    <n v="12"/>
    <n v="88"/>
    <n v="76"/>
    <n v="12"/>
    <n v="2.1000000000000001E-2"/>
    <n v="1.2999999999999999E-2"/>
    <n v="5.0000000000000001E-3"/>
    <n v="3.2000000000000001E-2"/>
    <n v="2.9000000000000001E-2"/>
    <n v="2.9000000000000001E-2"/>
    <n v="1.103"/>
    <n v="0.61799999999999999"/>
    <n v="0.85299999999999998"/>
    <n v="375"/>
    <s v="Catch-up"/>
    <n v="31.25"/>
    <n v="0.90800000000000003"/>
    <n v="0.91400000000000003"/>
    <n v="0.80300000000000005"/>
    <n v="0.94799999999999995"/>
    <d v="2025-06-17T05:44:05"/>
    <s v="PJD2_RedHat"/>
  </r>
  <r>
    <x v="1050"/>
    <x v="1"/>
    <n v="11"/>
    <x v="2474"/>
    <x v="1234"/>
    <s v=" "/>
    <s v=" "/>
    <n v="2"/>
    <n v="2"/>
    <n v="1"/>
    <s v="N/A"/>
    <n v="4"/>
    <n v="-1"/>
    <n v="8.3000000000000004E-2"/>
    <n v="9.0999999999999998E-2"/>
    <s v="NaN"/>
    <n v="0.189"/>
    <n v="0.17399999999999999"/>
    <n v="0.17699999999999999"/>
    <s v="NaN"/>
    <s v="NaN"/>
    <s v="NaN"/>
    <s v="NaN"/>
    <s v="Catch-up"/>
    <n v="5.2910000000000004"/>
    <n v="1"/>
    <n v="1"/>
    <s v="NaN"/>
    <n v="0.86699999999999999"/>
    <d v="2025-06-17T05:44:05"/>
    <s v="PJD2_RedHat"/>
  </r>
  <r>
    <x v="612"/>
    <x v="0"/>
    <n v="4964"/>
    <x v="2475"/>
    <x v="1235"/>
    <n v="2481"/>
    <n v="2481"/>
    <n v="1003"/>
    <n v="1478"/>
    <n v="521"/>
    <n v="1960"/>
    <n v="1861"/>
    <n v="99"/>
    <n v="0.252"/>
    <n v="0.36599999999999999"/>
    <n v="0.13900000000000001"/>
    <n v="0.48299999999999998"/>
    <n v="0.47899999999999998"/>
    <n v="0.47699999999999998"/>
    <n v="1.008"/>
    <n v="0.40799999999999997"/>
    <n v="0.77500000000000002"/>
    <n v="204.96899999999999"/>
    <s v="Catch-up"/>
    <n v="2.0699999999999998"/>
    <n v="0.97099999999999997"/>
    <n v="0.93400000000000005"/>
    <n v="0.95699999999999996"/>
    <n v="0.96"/>
    <d v="2025-06-17T05:44:26"/>
    <s v="PJD2_RedHat"/>
  </r>
  <r>
    <x v="612"/>
    <x v="1"/>
    <n v="92"/>
    <x v="2476"/>
    <x v="1235"/>
    <s v=" "/>
    <s v=" "/>
    <n v="13"/>
    <n v="5"/>
    <n v="3"/>
    <s v="N/A"/>
    <n v="13"/>
    <n v="1"/>
    <n v="0.224"/>
    <n v="4.7E-2"/>
    <n v="2.5999999999999999E-2"/>
    <n v="0.16600000000000001"/>
    <s v="0.24500000000000002"/>
    <n v="0.20100000000000001"/>
    <n v="0.67800000000000005"/>
    <n v="0.82699999999999996"/>
    <n v="0.90400000000000003"/>
    <n v="596.38599999999997"/>
    <s v="Scale-up"/>
    <n v="6.024"/>
    <n v="0.95799999999999996"/>
    <n v="0.95499999999999996"/>
    <n v="0.97699999999999998"/>
    <n v="0.87"/>
    <d v="2025-06-17T05:44:30"/>
    <s v="PJD2_RedHat"/>
  </r>
  <r>
    <x v="1049"/>
    <x v="0"/>
    <n v="1546"/>
    <x v="2477"/>
    <x v="1236"/>
    <n v="60"/>
    <n v="60"/>
    <n v="19"/>
    <n v="41"/>
    <n v="2"/>
    <n v="58"/>
    <n v="50"/>
    <n v="8"/>
    <n v="1.2E-2"/>
    <n v="2.3E-2"/>
    <n v="5.0000000000000001E-3"/>
    <n v="2.7E-2"/>
    <n v="0.03"/>
    <n v="3.2000000000000001E-2"/>
    <n v="0.9"/>
    <n v="0.34300000000000003"/>
    <n v="0.85699999999999998"/>
    <n v="296.29599999999999"/>
    <s v="Scale-up"/>
    <n v="37.036999999999999"/>
    <n v="0.83699999999999997"/>
    <n v="0.97599999999999998"/>
    <n v="1"/>
    <n v="0.96499999999999997"/>
    <d v="2025-06-17T05:44:49"/>
    <s v="PJD2_RedHat"/>
  </r>
  <r>
    <x v="1049"/>
    <x v="1"/>
    <n v="29"/>
    <x v="2478"/>
    <x v="1236"/>
    <s v=" "/>
    <s v=" "/>
    <n v="3"/>
    <n v="2"/>
    <n v="1"/>
    <s v="N/A"/>
    <n v="4"/>
    <n v="0"/>
    <n v="6.2E-2"/>
    <n v="0.16700000000000001"/>
    <s v="NaN"/>
    <n v="0.13300000000000001"/>
    <n v="0.22900000000000001"/>
    <n v="0.11"/>
    <s v="NaN"/>
    <s v="NaN"/>
    <s v="NaN"/>
    <s v="NaN"/>
    <s v="Scale-up"/>
    <n v="7.5190000000000001"/>
    <n v="0.75"/>
    <n v="1"/>
    <s v="NaN"/>
    <n v="0.8"/>
    <d v="2025-06-17T05:44:49"/>
    <s v="PJD2_RedHat"/>
  </r>
  <r>
    <x v="1099"/>
    <x v="0"/>
    <n v="106"/>
    <x v="2479"/>
    <x v="1237"/>
    <n v="107"/>
    <n v="107"/>
    <n v="107"/>
    <n v="0"/>
    <n v="1"/>
    <n v="106"/>
    <n v="33"/>
    <n v="73"/>
    <n v="1.3540000000000001"/>
    <n v="0"/>
    <n v="0"/>
    <n v="0.308"/>
    <n v="1.3540000000000001"/>
    <n v="1.34"/>
    <n v="0.22700000000000001"/>
    <n v="1"/>
    <n v="1"/>
    <n v="237.01300000000001"/>
    <s v="Scale-up"/>
    <n v="3.2469999999999999"/>
    <n v="0.63300000000000001"/>
    <n v="0"/>
    <n v="0"/>
    <n v="0.69199999999999995"/>
    <d v="2025-06-17T05:45:08"/>
    <s v="PJD2_RedHat"/>
  </r>
  <r>
    <x v="1099"/>
    <x v="1"/>
    <n v="77"/>
    <x v="2480"/>
    <x v="1237"/>
    <s v=" "/>
    <s v=" "/>
    <n v="105"/>
    <n v="1"/>
    <n v="1"/>
    <s v="N/A"/>
    <n v="33"/>
    <n v="70"/>
    <n v="1.512"/>
    <n v="0"/>
    <s v="NaN"/>
    <n v="0.30499999999999999"/>
    <n v="1.512"/>
    <n v="1.484"/>
    <s v="NaN"/>
    <s v="NaN"/>
    <s v="NaN"/>
    <s v="NaN"/>
    <s v="Scale-up"/>
    <n v="3.2789999999999999"/>
    <n v="0.65500000000000003"/>
    <n v="0"/>
    <s v="NaN"/>
    <n v="0.69199999999999995"/>
    <d v="2025-06-17T05:45:08"/>
    <s v="PJD2_RedHat"/>
  </r>
  <r>
    <x v="620"/>
    <x v="0"/>
    <n v="3591"/>
    <x v="2481"/>
    <x v="1238"/>
    <n v="1725"/>
    <n v="1725"/>
    <n v="468"/>
    <n v="1257"/>
    <n v="274"/>
    <n v="1451"/>
    <n v="1272"/>
    <n v="179"/>
    <n v="0.13500000000000001"/>
    <n v="0.44400000000000001"/>
    <n v="8.3000000000000004E-2"/>
    <n v="0.42899999999999999"/>
    <n v="0.496"/>
    <n v="0.48399999999999999"/>
    <n v="0.86499999999999999"/>
    <n v="0.23300000000000001"/>
    <n v="0.85699999999999998"/>
    <n v="417.24900000000002"/>
    <s v="Scale-up"/>
    <n v="2.331"/>
    <n v="0.995"/>
    <n v="0.98199999999999998"/>
    <n v="0.97199999999999998"/>
    <n v="0.97899999999999998"/>
    <d v="2025-06-17T05:45:29"/>
    <s v="PJD2_RedHat"/>
  </r>
  <r>
    <x v="620"/>
    <x v="1"/>
    <n v="97"/>
    <x v="2482"/>
    <x v="1238"/>
    <s v=" "/>
    <s v=" "/>
    <n v="14"/>
    <n v="24"/>
    <n v="8"/>
    <s v="N/A"/>
    <n v="36"/>
    <n v="-7"/>
    <n v="0.125"/>
    <n v="0.223"/>
    <n v="9.9000000000000005E-2"/>
    <n v="0.39900000000000002"/>
    <s v="0.24899999999999997"/>
    <n v="0.26200000000000001"/>
    <n v="1.6020000000000001"/>
    <n v="0.35899999999999999"/>
    <n v="0.71599999999999997"/>
    <n v="448.62200000000001"/>
    <s v="Catch-up"/>
    <n v="2.5059999999999998"/>
    <n v="0.98"/>
    <n v="0.94899999999999995"/>
    <n v="0.90100000000000002"/>
    <n v="0.89300000000000002"/>
    <d v="2025-06-17T05:45:33"/>
    <s v="PJD2_RedHat"/>
  </r>
  <r>
    <x v="1045"/>
    <x v="0"/>
    <n v="1425"/>
    <x v="2483"/>
    <x v="1239"/>
    <n v="1340"/>
    <n v="1340"/>
    <n v="1178"/>
    <n v="162"/>
    <n v="302"/>
    <n v="1038"/>
    <n v="229"/>
    <n v="809"/>
    <n v="0.86799999999999999"/>
    <n v="0.13300000000000001"/>
    <n v="0.23799999999999999"/>
    <n v="0.16900000000000001"/>
    <n v="0.76300000000000001"/>
    <n v="0.79500000000000004"/>
    <n v="0.221"/>
    <n v="0.86699999999999999"/>
    <n v="0.76200000000000001"/>
    <n v="4786.982"/>
    <s v="Scale-up"/>
    <n v="5.9169999999999998"/>
    <n v="0.995"/>
    <n v="0.96899999999999997"/>
    <n v="0.93100000000000005"/>
    <n v="0.97499999999999998"/>
    <d v="2025-06-17T05:45:53"/>
    <s v="PJD2_RedHat"/>
  </r>
  <r>
    <x v="1045"/>
    <x v="1"/>
    <n v="98"/>
    <x v="2484"/>
    <x v="1239"/>
    <s v=" "/>
    <s v=" "/>
    <n v="67"/>
    <n v="8"/>
    <n v="31"/>
    <s v="N/A"/>
    <n v="18"/>
    <n v="27"/>
    <n v="0.64300000000000002"/>
    <n v="0.109"/>
    <n v="0.32200000000000001"/>
    <n v="0.17100000000000001"/>
    <n v="0.43"/>
    <n v="0.45900000000000002"/>
    <n v="0.39800000000000002"/>
    <n v="0.85499999999999998"/>
    <n v="0.57199999999999995"/>
    <n v="4730.9939999999997"/>
    <s v="Scale-up"/>
    <n v="5.8479999999999999"/>
    <n v="0.98199999999999998"/>
    <n v="0.94699999999999995"/>
    <n v="0.93899999999999995"/>
    <n v="0.94199999999999995"/>
    <d v="2025-06-17T05:45:57"/>
    <s v="PJD2_RedHat"/>
  </r>
  <r>
    <x v="1044"/>
    <x v="0"/>
    <n v="1910"/>
    <x v="2485"/>
    <x v="1240"/>
    <n v="4136"/>
    <n v="4136"/>
    <n v="2506"/>
    <n v="1630"/>
    <n v="1082"/>
    <n v="3054"/>
    <n v="2084"/>
    <n v="970"/>
    <n v="1.645"/>
    <n v="1.05"/>
    <n v="0.872"/>
    <n v="1.3720000000000001"/>
    <n v="1.823"/>
    <n v="1.97"/>
    <n v="0.753"/>
    <n v="0.61"/>
    <n v="0.67600000000000005"/>
    <n v="706.99699999999996"/>
    <s v="Scale-up"/>
    <n v="0.72899999999999998"/>
    <n v="0.98599999999999999"/>
    <n v="0.98399999999999999"/>
    <n v="0.873"/>
    <n v="0.97699999999999998"/>
    <d v="2025-06-17T05:46:20"/>
    <s v="PJD2_RedHat"/>
  </r>
  <r>
    <x v="1044"/>
    <x v="1"/>
    <n v="97"/>
    <x v="2486"/>
    <x v="1240"/>
    <s v=" "/>
    <s v=" "/>
    <n v="140"/>
    <n v="80"/>
    <n v="30"/>
    <s v="N/A"/>
    <n v="215"/>
    <n v="-26"/>
    <n v="1.5309999999999999"/>
    <n v="0.88200000000000001"/>
    <n v="0.35199999999999998"/>
    <n v="2.4079999999999999"/>
    <n v="2.0609999999999999"/>
    <n v="2.0720000000000001"/>
    <n v="1.1679999999999999"/>
    <n v="0.63400000000000001"/>
    <n v="0.85399999999999998"/>
    <n v="402.82400000000001"/>
    <s v="Catch-up"/>
    <n v="0.41499999999999998"/>
    <n v="0.98299999999999998"/>
    <n v="0.97399999999999998"/>
    <n v="0.95199999999999996"/>
    <n v="0.58899999999999997"/>
    <d v="2025-06-17T05:46:24"/>
    <s v="PJD2_RedHat"/>
  </r>
  <r>
    <x v="1100"/>
    <x v="0"/>
    <n v="1995"/>
    <x v="2487"/>
    <x v="1241"/>
    <n v="2447"/>
    <n v="2447"/>
    <n v="1392"/>
    <n v="1055"/>
    <n v="702"/>
    <n v="1745"/>
    <n v="1745"/>
    <n v="0"/>
    <n v="0.879"/>
    <n v="0.76500000000000001"/>
    <n v="0.40300000000000002"/>
    <n v="1.129"/>
    <n v="1.2410000000000001"/>
    <n v="1.1180000000000001"/>
    <n v="0.91"/>
    <n v="0.53500000000000003"/>
    <n v="0.755"/>
    <n v="0"/>
    <s v="Start-up"/>
    <n v="0.88600000000000001"/>
    <n v="0.97399999999999998"/>
    <n v="0.94799999999999995"/>
    <n v="0.97"/>
    <n v="0.96199999999999997"/>
    <d v="2025-06-17T05:46:46"/>
    <s v="PJD2_RedHat"/>
  </r>
  <r>
    <x v="1100"/>
    <x v="1"/>
    <n v="98"/>
    <x v="2488"/>
    <x v="1241"/>
    <s v=" "/>
    <s v=" "/>
    <n v="1"/>
    <n v="6"/>
    <n v="148"/>
    <s v="N/A"/>
    <n v="10"/>
    <n v="-152"/>
    <s v="NaN"/>
    <n v="4.5999999999999999E-2"/>
    <n v="1.286"/>
    <n v="9.6000000000000002E-2"/>
    <n v="-1.24"/>
    <n v="-1.2869999999999999"/>
    <s v="NaN"/>
    <s v="NaN"/>
    <s v="NaN"/>
    <s v="NaN"/>
    <s v="Start-up"/>
    <n v="10.417"/>
    <s v="NaN"/>
    <n v="0.94799999999999995"/>
    <n v="3.6999999999999998E-2"/>
    <n v="0.74199999999999999"/>
    <d v="2025-06-17T05:46:46"/>
    <s v="PJD2_RedHat"/>
  </r>
  <r>
    <x v="1043"/>
    <x v="0"/>
    <n v="3069"/>
    <x v="2489"/>
    <x v="1242"/>
    <n v="165"/>
    <n v="165"/>
    <n v="141"/>
    <n v="24"/>
    <n v="5"/>
    <n v="160"/>
    <n v="135"/>
    <n v="25"/>
    <n v="0.05"/>
    <n v="8.0000000000000002E-3"/>
    <n v="1E-3"/>
    <n v="8.3000000000000004E-2"/>
    <n v="5.7000000000000002E-2"/>
    <n v="5.6000000000000001E-2"/>
    <n v="1.456"/>
    <n v="0.86199999999999999"/>
    <n v="0.98299999999999998"/>
    <n v="301.20499999999998"/>
    <s v="Catch-up"/>
    <n v="12.048"/>
    <n v="0.23899999999999999"/>
    <n v="0.92900000000000005"/>
    <n v="0.97199999999999998"/>
    <n v="0.11700000000000001"/>
    <d v="2025-06-17T05:47:04"/>
    <s v="PJD2_RedHat"/>
  </r>
  <r>
    <x v="1043"/>
    <x v="1"/>
    <n v="0"/>
    <x v="2490"/>
    <x v="1242"/>
    <s v=" "/>
    <s v=" "/>
    <n v="1"/>
    <n v="1"/>
    <n v="1"/>
    <s v="N/A"/>
    <n v="4"/>
    <n v="-3"/>
    <s v="NaN"/>
    <s v="NaN"/>
    <s v="NaN"/>
    <n v="2"/>
    <n v="0"/>
    <s v="NaN"/>
    <s v="NaN"/>
    <s v="NaN"/>
    <s v="NaN"/>
    <s v="NaN"/>
    <s v="Catch-up"/>
    <n v="0.5"/>
    <s v="NaN"/>
    <s v="NaN"/>
    <s v="NaN"/>
    <n v="0.6"/>
    <d v="2025-06-17T05:47:04"/>
    <s v="PJD2_RedHat"/>
  </r>
  <r>
    <x v="1101"/>
    <x v="0"/>
    <n v="2214"/>
    <x v="2491"/>
    <x v="1243"/>
    <n v="36"/>
    <n v="36"/>
    <n v="19"/>
    <n v="17"/>
    <n v="1"/>
    <n v="35"/>
    <n v="15"/>
    <n v="20"/>
    <n v="7.1999999999999995E-2"/>
    <n v="8.2000000000000003E-2"/>
    <n v="0"/>
    <n v="0.24299999999999999"/>
    <n v="0.154"/>
    <n v="1.2E-2"/>
    <n v="1.5780000000000001"/>
    <n v="0.46800000000000003"/>
    <n v="1"/>
    <n v="82.305000000000007"/>
    <s v="Catch-up"/>
    <n v="4.1150000000000002"/>
    <n v="0.878"/>
    <n v="0.52200000000000002"/>
    <n v="0"/>
    <n v="0.61399999999999999"/>
    <d v="2025-06-17T05:47:21"/>
    <s v="PJD2_RedHat"/>
  </r>
  <r>
    <x v="1101"/>
    <x v="1"/>
    <n v="0"/>
    <x v="2492"/>
    <x v="1243"/>
    <s v=" "/>
    <s v=" "/>
    <n v="1"/>
    <n v="1"/>
    <n v="1"/>
    <s v="N/A"/>
    <n v="1"/>
    <n v="0"/>
    <s v="NaN"/>
    <s v="NaN"/>
    <s v="NaN"/>
    <s v="NaN"/>
    <n v="0"/>
    <s v="NaN"/>
    <s v="NaN"/>
    <s v="NaN"/>
    <s v="NaN"/>
    <s v="NaN"/>
    <s v="Catch-up"/>
    <s v="NaN"/>
    <s v="NaN"/>
    <s v="NaN"/>
    <s v="NaN"/>
    <s v="NaN"/>
    <d v="2025-06-17T05:47:21"/>
    <s v="PJD2_RedHat"/>
  </r>
  <r>
    <x v="1102"/>
    <x v="0"/>
    <n v="2786"/>
    <x v="2493"/>
    <x v="1244"/>
    <n v="37"/>
    <n v="37"/>
    <n v="16"/>
    <n v="21"/>
    <n v="7"/>
    <n v="30"/>
    <n v="29"/>
    <n v="1"/>
    <n v="7.0000000000000001E-3"/>
    <n v="8.9999999999999993E-3"/>
    <n v="3.0000000000000001E-3"/>
    <n v="1.4E-2"/>
    <n v="1.2999999999999999E-2"/>
    <n v="1.2999999999999999E-2"/>
    <n v="1.077"/>
    <n v="0.438"/>
    <n v="0.81200000000000006"/>
    <n v="71.429000000000002"/>
    <s v="Catch-up"/>
    <n v="71.429000000000002"/>
    <n v="0.94599999999999995"/>
    <n v="0.85599999999999998"/>
    <n v="0.90600000000000003"/>
    <n v="0.94499999999999995"/>
    <d v="2025-06-17T05:47:39"/>
    <s v="PJD2_RedHat"/>
  </r>
  <r>
    <x v="1102"/>
    <x v="1"/>
    <n v="0"/>
    <x v="2494"/>
    <x v="1244"/>
    <s v=" "/>
    <s v=" "/>
    <n v="1"/>
    <n v="1"/>
    <n v="1"/>
    <s v="N/A"/>
    <n v="1"/>
    <n v="0"/>
    <s v="NaN"/>
    <s v="NaN"/>
    <s v="NaN"/>
    <s v="NaN"/>
    <n v="0"/>
    <s v="NaN"/>
    <s v="NaN"/>
    <s v="NaN"/>
    <s v="NaN"/>
    <s v="NaN"/>
    <s v="Catch-up"/>
    <s v="NaN"/>
    <s v="NaN"/>
    <s v="NaN"/>
    <s v="NaN"/>
    <s v="NaN"/>
    <d v="2025-06-17T05:47:39"/>
    <s v="PJD2_RedHat"/>
  </r>
  <r>
    <x v="1103"/>
    <x v="0"/>
    <n v="1423"/>
    <x v="2495"/>
    <x v="1245"/>
    <n v="191"/>
    <n v="191"/>
    <n v="139"/>
    <n v="52"/>
    <n v="33"/>
    <n v="158"/>
    <n v="150"/>
    <n v="8"/>
    <n v="0.16200000000000001"/>
    <n v="7.5999999999999998E-2"/>
    <n v="4.5999999999999999E-2"/>
    <n v="0.19900000000000001"/>
    <n v="0.192"/>
    <n v="0.19700000000000001"/>
    <n v="1.036"/>
    <n v="0.68100000000000005"/>
    <n v="0.80700000000000005"/>
    <n v="40.201000000000001"/>
    <s v="Catch-up"/>
    <n v="5.0250000000000004"/>
    <n v="0.90500000000000003"/>
    <n v="0.95699999999999996"/>
    <n v="0.89700000000000002"/>
    <n v="0.92900000000000005"/>
    <d v="2025-06-17T05:47:58"/>
    <s v="PJD2_RedHat"/>
  </r>
  <r>
    <x v="1103"/>
    <x v="1"/>
    <n v="83"/>
    <x v="2496"/>
    <x v="1245"/>
    <s v=" "/>
    <s v=" "/>
    <n v="2"/>
    <n v="3"/>
    <n v="4"/>
    <s v="N/A"/>
    <n v="1"/>
    <n v="-1"/>
    <n v="0.03"/>
    <s v="NaN"/>
    <n v="0.5"/>
    <s v="NaN"/>
    <n v="-0.47"/>
    <n v="-2.8000000000000001E-2"/>
    <s v="NaN"/>
    <s v="NaN"/>
    <s v="NaN"/>
    <s v="NaN"/>
    <s v="Catch-up"/>
    <s v="NaN"/>
    <n v="1"/>
    <s v="NaN"/>
    <n v="0.6"/>
    <s v="NaN"/>
    <d v="2025-06-17T05:47:58"/>
    <s v="PJD2_RedHat"/>
  </r>
  <r>
    <x v="603"/>
    <x v="0"/>
    <n v="5404"/>
    <x v="2205"/>
    <x v="1246"/>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2025-06-17T05:48:20"/>
    <s v="PJD2_RedHat"/>
  </r>
  <r>
    <x v="603"/>
    <x v="1"/>
    <n v="63"/>
    <x v="2497"/>
    <x v="1246"/>
    <s v=" "/>
    <s v=" "/>
    <n v="2"/>
    <n v="1"/>
    <n v="325"/>
    <s v="N/A"/>
    <n v="1"/>
    <n v="-324"/>
    <n v="0.04"/>
    <s v="NaN"/>
    <n v="73.513999999999996"/>
    <s v="NaN"/>
    <n v="-73.473999999999904"/>
    <n v="-4.5519999999999996"/>
    <s v="NaN"/>
    <s v="NaN"/>
    <s v="NaN"/>
    <s v="NaN"/>
    <s v="Start-up"/>
    <s v="NaN"/>
    <n v="1"/>
    <s v="NaN"/>
    <n v="0.23799999999999999"/>
    <s v="NaN"/>
    <d v="2025-06-17T05:48:20"/>
    <s v="PJD2_RedHat"/>
  </r>
  <r>
    <x v="604"/>
    <x v="0"/>
    <n v="7303"/>
    <x v="2207"/>
    <x v="1247"/>
    <n v="5452"/>
    <n v="5452"/>
    <n v="2454"/>
    <n v="2998"/>
    <n v="976"/>
    <n v="4476"/>
    <n v="4402"/>
    <n v="74"/>
    <n v="0.54100000000000004"/>
    <n v="0.69699999999999995"/>
    <n v="0.20699999999999999"/>
    <n v="1.054"/>
    <n v="1.0309999999999999"/>
    <n v="1.032"/>
    <n v="1.022"/>
    <n v="0.437"/>
    <n v="0.83299999999999996"/>
    <n v="70.209000000000003"/>
    <s v="Catch-up"/>
    <n v="0.94899999999999995"/>
    <n v="0.98899999999999999"/>
    <n v="0.98599999999999999"/>
    <n v="0.99099999999999999"/>
    <n v="0.995"/>
    <d v="2025-06-17T05:48:43"/>
    <s v="PJD2_RedHat"/>
  </r>
  <r>
    <x v="604"/>
    <x v="1"/>
    <n v="91"/>
    <x v="2498"/>
    <x v="1247"/>
    <s v=" "/>
    <s v=" "/>
    <n v="2"/>
    <n v="4"/>
    <n v="1"/>
    <s v="N/A"/>
    <n v="1"/>
    <n v="4"/>
    <n v="1.4999999999999999E-2"/>
    <n v="5.1999999999999998E-2"/>
    <s v="NaN"/>
    <s v="NaN"/>
    <n v="6.7000000000000004E-2"/>
    <n v="3.5999999999999997E-2"/>
    <s v="NaN"/>
    <s v="NaN"/>
    <s v="NaN"/>
    <s v="NaN"/>
    <s v="Catch-up"/>
    <s v="NaN"/>
    <n v="1"/>
    <n v="0.84799999999999998"/>
    <s v="NaN"/>
    <s v="NaN"/>
    <d v="2025-06-17T05:48:43"/>
    <s v="PJD2_RedHat"/>
  </r>
  <r>
    <x v="1041"/>
    <x v="0"/>
    <n v="1399"/>
    <x v="2499"/>
    <x v="1248"/>
    <n v="979"/>
    <n v="979"/>
    <n v="866"/>
    <n v="113"/>
    <n v="57"/>
    <n v="922"/>
    <n v="849"/>
    <n v="73"/>
    <n v="0.65200000000000002"/>
    <n v="0.106"/>
    <n v="4.1000000000000002E-2"/>
    <n v="0.65800000000000003"/>
    <n v="0.71699999999999997"/>
    <n v="0.70099999999999996"/>
    <n v="0.91800000000000004"/>
    <n v="0.86"/>
    <n v="0.94599999999999995"/>
    <n v="110.94199999999999"/>
    <s v="Scale-up"/>
    <n v="1.52"/>
    <n v="0.96499999999999997"/>
    <n v="0.88200000000000001"/>
    <n v="0.89700000000000002"/>
    <n v="0.96099999999999997"/>
    <d v="2025-06-17T05:49:03"/>
    <s v="PJD2_RedHat"/>
  </r>
  <r>
    <x v="1041"/>
    <x v="1"/>
    <n v="99"/>
    <x v="2500"/>
    <x v="1248"/>
    <s v=" "/>
    <s v=" "/>
    <n v="33"/>
    <n v="1"/>
    <n v="6"/>
    <s v="N/A"/>
    <n v="27"/>
    <n v="0"/>
    <n v="0.26500000000000001"/>
    <s v="NaN"/>
    <s v="NaN"/>
    <n v="0.221"/>
    <n v="0"/>
    <n v="0.19"/>
    <s v="NaN"/>
    <s v="NaN"/>
    <s v="NaN"/>
    <s v="NaN"/>
    <s v="Scale-up"/>
    <n v="4.5250000000000004"/>
    <n v="0.92800000000000005"/>
    <s v="NaN"/>
    <s v="NaN"/>
    <n v="0.96099999999999997"/>
    <d v="2025-06-17T05:49:03"/>
    <s v="PJD2_RedHat"/>
  </r>
  <r>
    <x v="605"/>
    <x v="0"/>
    <n v="3982"/>
    <x v="2501"/>
    <x v="1249"/>
    <n v="2867"/>
    <n v="2867"/>
    <n v="1469"/>
    <n v="1398"/>
    <n v="323"/>
    <n v="2544"/>
    <n v="2067"/>
    <n v="477"/>
    <n v="0.77100000000000002"/>
    <n v="0.70299999999999996"/>
    <n v="0.13800000000000001"/>
    <n v="1.0489999999999999"/>
    <n v="1.3360000000000001"/>
    <n v="1.254"/>
    <n v="0.78500000000000003"/>
    <n v="0.52300000000000002"/>
    <n v="0.90600000000000003"/>
    <n v="454.71899999999999"/>
    <s v="Scale-up"/>
    <n v="0.95299999999999996"/>
    <n v="0.93899999999999995"/>
    <n v="0.97699999999999998"/>
    <n v="0.91300000000000003"/>
    <n v="0.97399999999999998"/>
    <d v="2025-06-17T05:49:22"/>
    <s v="PJD2_RedHat"/>
  </r>
  <r>
    <x v="605"/>
    <x v="1"/>
    <n v="0"/>
    <x v="2502"/>
    <x v="1249"/>
    <s v=" "/>
    <s v=" "/>
    <n v="1"/>
    <n v="1"/>
    <n v="1"/>
    <s v="N/A"/>
    <n v="1"/>
    <n v="0"/>
    <s v="NaN"/>
    <s v="NaN"/>
    <s v="NaN"/>
    <s v="NaN"/>
    <n v="0"/>
    <s v="NaN"/>
    <s v="NaN"/>
    <s v="NaN"/>
    <s v="NaN"/>
    <s v="NaN"/>
    <s v="Scale-up"/>
    <s v="NaN"/>
    <s v="NaN"/>
    <s v="NaN"/>
    <s v="NaN"/>
    <s v="NaN"/>
    <d v="2025-06-17T05:49:22"/>
    <s v="PJD2_RedHat"/>
  </r>
  <r>
    <x v="1039"/>
    <x v="0"/>
    <n v="319"/>
    <x v="2503"/>
    <x v="1250"/>
    <n v="107"/>
    <n v="107"/>
    <n v="107"/>
    <n v="0"/>
    <n v="0"/>
    <n v="107"/>
    <n v="44"/>
    <n v="63"/>
    <n v="0.32200000000000001"/>
    <n v="0"/>
    <n v="0"/>
    <n v="0.17699999999999999"/>
    <n v="0.32200000000000001"/>
    <n v="0.32200000000000001"/>
    <n v="0.55000000000000004"/>
    <n v="1"/>
    <n v="1"/>
    <n v="355.93200000000002"/>
    <s v="Scale-up"/>
    <n v="5.65"/>
    <n v="0.95799999999999996"/>
    <n v="0"/>
    <n v="0"/>
    <n v="0.95"/>
    <d v="2025-06-17T05:49:40"/>
    <s v="PJD2_RedHat"/>
  </r>
  <r>
    <x v="1039"/>
    <x v="1"/>
    <n v="97"/>
    <x v="2504"/>
    <x v="1250"/>
    <s v=" "/>
    <s v=" "/>
    <n v="23"/>
    <n v="1"/>
    <n v="1"/>
    <s v="N/A"/>
    <n v="9"/>
    <n v="15"/>
    <n v="0.373"/>
    <n v="0"/>
    <n v="0"/>
    <n v="6.3E-2"/>
    <n v="0.373"/>
    <n v="0.373"/>
    <n v="0.16900000000000001"/>
    <n v="1"/>
    <n v="1"/>
    <n v="1000"/>
    <s v="Scale-up"/>
    <n v="15.872999999999999"/>
    <n v="0.67900000000000005"/>
    <n v="0"/>
    <n v="0"/>
    <n v="0.78500000000000003"/>
    <d v="2025-06-17T05:49:43"/>
    <s v="PJD2_RedHat"/>
  </r>
  <r>
    <x v="1036"/>
    <x v="0"/>
    <n v="700"/>
    <x v="2505"/>
    <x v="1251"/>
    <n v="489"/>
    <n v="489"/>
    <n v="363"/>
    <n v="126"/>
    <n v="0"/>
    <n v="489"/>
    <n v="277"/>
    <n v="212"/>
    <n v="0.77500000000000002"/>
    <n v="0.28799999999999998"/>
    <n v="0"/>
    <n v="0.69799999999999995"/>
    <n v="1.0629999999999999"/>
    <n v="1.0629999999999999"/>
    <n v="0.65700000000000003"/>
    <n v="0.72899999999999998"/>
    <n v="1"/>
    <n v="303.72500000000002"/>
    <s v="Scale-up"/>
    <n v="1.4330000000000001"/>
    <n v="0.96499999999999997"/>
    <n v="0.97799999999999998"/>
    <n v="0"/>
    <n v="0.98599999999999999"/>
    <d v="2025-06-17T05:50:02"/>
    <s v="PJD2_RedHat"/>
  </r>
  <r>
    <x v="1036"/>
    <x v="1"/>
    <n v="99"/>
    <x v="2506"/>
    <x v="1251"/>
    <s v=" "/>
    <s v=" "/>
    <n v="109"/>
    <n v="39"/>
    <n v="1"/>
    <s v="N/A"/>
    <n v="88"/>
    <n v="61"/>
    <n v="1.3819999999999999"/>
    <n v="0.53300000000000003"/>
    <n v="0"/>
    <n v="0.89600000000000002"/>
    <n v="1.915"/>
    <n v="1.925"/>
    <n v="0.46800000000000003"/>
    <n v="0.72199999999999998"/>
    <n v="1"/>
    <n v="236.607"/>
    <s v="Scale-up"/>
    <n v="1.1160000000000001"/>
    <n v="0.98399999999999999"/>
    <n v="0.92200000000000004"/>
    <n v="0"/>
    <n v="0.98299999999999998"/>
    <d v="2025-06-17T05:50:07"/>
    <s v="PJD2_RedHat"/>
  </r>
  <r>
    <x v="1035"/>
    <x v="0"/>
    <n v="344"/>
    <x v="2507"/>
    <x v="1252"/>
    <n v="184"/>
    <n v="184"/>
    <n v="181"/>
    <n v="3"/>
    <n v="0"/>
    <n v="184"/>
    <n v="99"/>
    <n v="85"/>
    <n v="0.56000000000000005"/>
    <n v="7.0000000000000001E-3"/>
    <n v="0"/>
    <n v="0.34100000000000003"/>
    <n v="0.56699999999999995"/>
    <n v="0.56799999999999995"/>
    <n v="0.60099999999999998"/>
    <n v="0.98799999999999999"/>
    <n v="1"/>
    <n v="249.267"/>
    <s v="Scale-up"/>
    <n v="2.9329999999999998"/>
    <n v="0.96099999999999997"/>
    <n v="0.97399999999999998"/>
    <n v="0"/>
    <n v="0.97199999999999998"/>
    <d v="2025-06-17T05:50:25"/>
    <s v="PJD2_RedHat"/>
  </r>
  <r>
    <x v="1035"/>
    <x v="1"/>
    <n v="99"/>
    <x v="2508"/>
    <x v="1252"/>
    <s v=" "/>
    <s v=" "/>
    <n v="61"/>
    <n v="1"/>
    <n v="1"/>
    <s v="N/A"/>
    <n v="39"/>
    <n v="24"/>
    <n v="0.66500000000000004"/>
    <s v="NaN"/>
    <n v="0"/>
    <n v="0.36699999999999999"/>
    <n v="0.66500000000000004"/>
    <n v="0.66300000000000003"/>
    <s v="NaN"/>
    <s v="NaN"/>
    <s v="NaN"/>
    <s v="NaN"/>
    <s v="Scale-up"/>
    <n v="2.7250000000000001"/>
    <n v="0.95599999999999996"/>
    <s v="NaN"/>
    <n v="0"/>
    <n v="0.97899999999999998"/>
    <d v="2025-06-17T05:50:25"/>
    <s v="PJD2_RedHat"/>
  </r>
  <r>
    <x v="606"/>
    <x v="0"/>
    <n v="1764"/>
    <x v="2509"/>
    <x v="1253"/>
    <n v="3056"/>
    <n v="3056"/>
    <n v="748"/>
    <n v="2308"/>
    <n v="859"/>
    <n v="2197"/>
    <n v="2191"/>
    <n v="6"/>
    <n v="0.503"/>
    <n v="1.4470000000000001"/>
    <n v="0.47799999999999998"/>
    <n v="1.357"/>
    <n v="1.472"/>
    <n v="1.542"/>
    <n v="0.92200000000000004"/>
    <n v="0.25800000000000001"/>
    <n v="0.755"/>
    <n v="4.4219999999999997"/>
    <s v="Start-up"/>
    <n v="0.73699999999999999"/>
    <n v="0.99"/>
    <n v="0.99299999999999999"/>
    <n v="0.86699999999999999"/>
    <n v="0.99399999999999999"/>
    <d v="2025-06-17T05:50:49"/>
    <s v="PJD2_RedHat"/>
  </r>
  <r>
    <x v="606"/>
    <x v="1"/>
    <n v="100"/>
    <x v="2510"/>
    <x v="1253"/>
    <s v=" "/>
    <s v=" "/>
    <n v="19"/>
    <n v="130"/>
    <n v="316"/>
    <s v="N/A"/>
    <n v="123"/>
    <n v="-289"/>
    <n v="0.18"/>
    <n v="1.478"/>
    <n v="2.7189999999999999"/>
    <n v="1.49"/>
    <n v="-1.0609999999999999"/>
    <n v="-1.206"/>
    <n v="-1.4039999999999999"/>
    <n v="0.109"/>
    <n v="-0.64"/>
    <n v="4.0270000000000001"/>
    <s v="Start-up"/>
    <n v="0.67100000000000004"/>
    <n v="0.93600000000000005"/>
    <n v="0.93400000000000005"/>
    <n v="0.7"/>
    <n v="0.90500000000000003"/>
    <d v="2025-06-17T05:50:54"/>
    <s v="PJD2_RedHat"/>
  </r>
  <r>
    <x v="638"/>
    <x v="0"/>
    <n v="4447"/>
    <x v="2511"/>
    <x v="1254"/>
    <n v="118"/>
    <n v="118"/>
    <n v="40"/>
    <n v="78"/>
    <n v="11"/>
    <n v="107"/>
    <n v="96"/>
    <n v="11"/>
    <n v="1.4E-2"/>
    <n v="3.5999999999999997E-2"/>
    <n v="7.0000000000000001E-3"/>
    <n v="4.4999999999999998E-2"/>
    <n v="4.2999999999999997E-2"/>
    <n v="4.4999999999999998E-2"/>
    <n v="1.0469999999999999"/>
    <n v="0.28000000000000003"/>
    <n v="0.86"/>
    <n v="244.44399999999999"/>
    <s v="Catch-up"/>
    <n v="22.222000000000001"/>
    <n v="0.70699999999999996"/>
    <n v="0.88100000000000001"/>
    <n v="0.90600000000000003"/>
    <n v="0.93600000000000005"/>
    <d v="2025-06-17T05:51:11"/>
    <s v="PJD2_RedHat"/>
  </r>
  <r>
    <x v="638"/>
    <x v="1"/>
    <n v="0"/>
    <x v="2512"/>
    <x v="1254"/>
    <s v=" "/>
    <s v=" "/>
    <n v="1"/>
    <n v="1"/>
    <n v="1"/>
    <s v="N/A"/>
    <n v="1"/>
    <n v="0"/>
    <s v="NaN"/>
    <s v="NaN"/>
    <s v="NaN"/>
    <s v="NaN"/>
    <n v="0"/>
    <s v="NaN"/>
    <s v="NaN"/>
    <s v="NaN"/>
    <s v="NaN"/>
    <s v="NaN"/>
    <s v="Catch-up"/>
    <s v="NaN"/>
    <s v="NaN"/>
    <s v="NaN"/>
    <s v="NaN"/>
    <s v="NaN"/>
    <d v="2025-06-17T05:51:11"/>
    <s v="PJD2_RedHat"/>
  </r>
  <r>
    <x v="628"/>
    <x v="0"/>
    <n v="4522"/>
    <x v="2513"/>
    <x v="1255"/>
    <n v="465"/>
    <n v="465"/>
    <n v="325"/>
    <n v="140"/>
    <n v="35"/>
    <n v="430"/>
    <n v="368"/>
    <n v="62"/>
    <n v="0.128"/>
    <n v="4.8000000000000001E-2"/>
    <n v="1.2999999999999999E-2"/>
    <n v="0.152"/>
    <n v="0.16300000000000001"/>
    <n v="0.157"/>
    <n v="0.93300000000000005"/>
    <n v="0.72699999999999998"/>
    <n v="0.92600000000000005"/>
    <n v="407.89499999999998"/>
    <s v="Scale-up"/>
    <n v="6.5789999999999997"/>
    <n v="0.72299999999999998"/>
    <n v="0.82799999999999996"/>
    <n v="0.85199999999999998"/>
    <n v="0.72399999999999998"/>
    <d v="2025-06-17T05:51:29"/>
    <s v="PJD2_RedHat"/>
  </r>
  <r>
    <x v="628"/>
    <x v="1"/>
    <n v="0"/>
    <x v="2514"/>
    <x v="1255"/>
    <s v=" "/>
    <s v=" "/>
    <n v="1"/>
    <n v="1"/>
    <n v="1"/>
    <s v="N/A"/>
    <n v="2"/>
    <n v="-1"/>
    <s v="NaN"/>
    <s v="NaN"/>
    <s v="NaN"/>
    <n v="1"/>
    <n v="0"/>
    <s v="NaN"/>
    <s v="NaN"/>
    <s v="NaN"/>
    <s v="NaN"/>
    <s v="NaN"/>
    <s v="Scale-up"/>
    <n v="1"/>
    <s v="NaN"/>
    <s v="NaN"/>
    <s v="NaN"/>
    <n v="1"/>
    <d v="2025-06-17T05:51:29"/>
    <s v="PJD2_RedHat"/>
  </r>
  <r>
    <x v="639"/>
    <x v="0"/>
    <n v="3709"/>
    <x v="2515"/>
    <x v="1256"/>
    <n v="296"/>
    <n v="296"/>
    <n v="167"/>
    <n v="129"/>
    <n v="32"/>
    <n v="264"/>
    <n v="215"/>
    <n v="49"/>
    <n v="6.2E-2"/>
    <n v="4.5999999999999999E-2"/>
    <n v="1.7000000000000001E-2"/>
    <n v="8.5000000000000006E-2"/>
    <n v="9.0999999999999998E-2"/>
    <n v="9.2999999999999999E-2"/>
    <n v="0.93400000000000005"/>
    <n v="0.57399999999999995"/>
    <n v="0.84299999999999997"/>
    <n v="576.471"/>
    <s v="Scale-up"/>
    <n v="11.765000000000001"/>
    <n v="0.82199999999999995"/>
    <n v="0.93200000000000005"/>
    <n v="0.97299999999999998"/>
    <n v="0.89"/>
    <d v="2025-06-17T05:51:47"/>
    <s v="PJD2_RedHat"/>
  </r>
  <r>
    <x v="639"/>
    <x v="1"/>
    <n v="0"/>
    <x v="2516"/>
    <x v="1256"/>
    <s v=" "/>
    <s v=" "/>
    <n v="1"/>
    <n v="1"/>
    <n v="1"/>
    <s v="N/A"/>
    <n v="1"/>
    <n v="0"/>
    <s v="NaN"/>
    <s v="NaN"/>
    <s v="NaN"/>
    <s v="NaN"/>
    <n v="0"/>
    <s v="NaN"/>
    <s v="NaN"/>
    <s v="NaN"/>
    <s v="NaN"/>
    <s v="NaN"/>
    <s v="Scale-up"/>
    <s v="NaN"/>
    <s v="NaN"/>
    <s v="NaN"/>
    <s v="NaN"/>
    <s v="NaN"/>
    <d v="2025-06-17T05:51:47"/>
    <s v="PJD2_RedHat"/>
  </r>
  <r>
    <x v="607"/>
    <x v="0"/>
    <n v="5363"/>
    <x v="2517"/>
    <x v="1257"/>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2025-06-17T05:52:05"/>
    <s v="PJD2_RedHat"/>
  </r>
  <r>
    <x v="607"/>
    <x v="1"/>
    <n v="0"/>
    <x v="2518"/>
    <x v="1257"/>
    <s v=" "/>
    <s v=" "/>
    <n v="1"/>
    <n v="1"/>
    <n v="1"/>
    <s v="N/A"/>
    <n v="1"/>
    <n v="0"/>
    <s v="NaN"/>
    <s v="NaN"/>
    <s v="NaN"/>
    <s v="NaN"/>
    <n v="0"/>
    <s v="NaN"/>
    <s v="NaN"/>
    <s v="NaN"/>
    <s v="NaN"/>
    <s v="NaN"/>
    <s v="Scale-up"/>
    <s v="NaN"/>
    <s v="NaN"/>
    <s v="NaN"/>
    <s v="NaN"/>
    <s v="NaN"/>
    <d v="2025-06-17T05:52:05"/>
    <s v="PJD2_RedHat"/>
  </r>
  <r>
    <x v="1030"/>
    <x v="0"/>
    <n v="829"/>
    <x v="2519"/>
    <x v="1258"/>
    <n v="571"/>
    <n v="571"/>
    <n v="563"/>
    <n v="8"/>
    <n v="0"/>
    <n v="571"/>
    <n v="276"/>
    <n v="295"/>
    <n v="1.6379999999999999"/>
    <n v="2.3E-2"/>
    <n v="0"/>
    <n v="0.94099999999999995"/>
    <n v="1.661"/>
    <n v="1.661"/>
    <n v="0.56699999999999995"/>
    <n v="0.98599999999999999"/>
    <n v="1"/>
    <n v="313.49599999999998"/>
    <s v="Scale-up"/>
    <n v="1.0629999999999999"/>
    <n v="0.92500000000000004"/>
    <n v="0.92100000000000004"/>
    <n v="0"/>
    <n v="0.878"/>
    <d v="2025-06-17T05:52:24"/>
    <s v="PJD2_RedHat"/>
  </r>
  <r>
    <x v="1030"/>
    <x v="1"/>
    <n v="97"/>
    <x v="2520"/>
    <x v="1258"/>
    <s v=" "/>
    <s v=" "/>
    <n v="202"/>
    <n v="1"/>
    <n v="1"/>
    <s v="N/A"/>
    <n v="179"/>
    <n v="23"/>
    <n v="2.379"/>
    <s v="NaN"/>
    <n v="0"/>
    <n v="1.909"/>
    <n v="2.379"/>
    <n v="2.391"/>
    <s v="NaN"/>
    <s v="NaN"/>
    <s v="NaN"/>
    <s v="NaN"/>
    <s v="Scale-up"/>
    <n v="0.52400000000000002"/>
    <n v="0.98899999999999999"/>
    <s v="NaN"/>
    <n v="0"/>
    <n v="0.98099999999999998"/>
    <d v="2025-06-17T05:52:24"/>
    <s v="PJD2_RedHat"/>
  </r>
  <r>
    <x v="1029"/>
    <x v="0"/>
    <n v="1780"/>
    <x v="2521"/>
    <x v="1259"/>
    <n v="1190"/>
    <n v="1190"/>
    <n v="1036"/>
    <n v="154"/>
    <n v="156"/>
    <n v="1034"/>
    <n v="930"/>
    <n v="104"/>
    <n v="0.78500000000000003"/>
    <n v="0.18099999999999999"/>
    <n v="0.159"/>
    <n v="1.173"/>
    <n v="0.80700000000000005"/>
    <n v="0.79700000000000004"/>
    <n v="1.454"/>
    <n v="0.81299999999999994"/>
    <n v="0.83499999999999996"/>
    <n v="88.662000000000006"/>
    <s v="Catch-up"/>
    <n v="0.85299999999999998"/>
    <n v="0.81"/>
    <n v="0.90700000000000003"/>
    <n v="0.81200000000000006"/>
    <n v="0.95399999999999996"/>
    <d v="2025-06-17T05:52:45"/>
    <s v="PJD2_RedHat"/>
  </r>
  <r>
    <x v="1029"/>
    <x v="1"/>
    <n v="0"/>
    <x v="2522"/>
    <x v="1259"/>
    <s v=" "/>
    <s v=" "/>
    <n v="1"/>
    <n v="1"/>
    <n v="1"/>
    <s v="N/A"/>
    <n v="1"/>
    <n v="-1"/>
    <s v="NaN"/>
    <s v="NaN"/>
    <s v="NaN"/>
    <s v="NaN"/>
    <n v="0"/>
    <s v="NaN"/>
    <s v="NaN"/>
    <s v="NaN"/>
    <s v="NaN"/>
    <s v="NaN"/>
    <s v="Catch-up"/>
    <s v="NaN"/>
    <s v="NaN"/>
    <s v="NaN"/>
    <s v="NaN"/>
    <s v="NaN"/>
    <d v="2025-06-17T05:52:45"/>
    <s v="PJD2_RedHat"/>
  </r>
  <r>
    <x v="1026"/>
    <x v="0"/>
    <n v="311"/>
    <x v="2523"/>
    <x v="1260"/>
    <n v="160"/>
    <n v="160"/>
    <n v="160"/>
    <n v="0"/>
    <n v="0"/>
    <n v="160"/>
    <n v="96"/>
    <n v="64"/>
    <n v="0.54600000000000004"/>
    <n v="0"/>
    <n v="0"/>
    <n v="0.36799999999999999"/>
    <n v="0.54600000000000004"/>
    <n v="0.54600000000000004"/>
    <n v="0.67400000000000004"/>
    <n v="1"/>
    <n v="1"/>
    <n v="173.91300000000001"/>
    <s v="Scale-up"/>
    <n v="2.7170000000000001"/>
    <n v="0.99299999999999999"/>
    <n v="0"/>
    <n v="0"/>
    <n v="0.98699999999999999"/>
    <d v="2025-06-17T05:53:02"/>
    <s v="PJD2_RedHat"/>
  </r>
  <r>
    <x v="1026"/>
    <x v="1"/>
    <n v="96"/>
    <x v="2524"/>
    <x v="1260"/>
    <s v=" "/>
    <s v=" "/>
    <n v="44"/>
    <n v="1"/>
    <n v="1"/>
    <s v="N/A"/>
    <n v="31"/>
    <n v="12"/>
    <n v="0.42699999999999999"/>
    <n v="0"/>
    <n v="0"/>
    <n v="0.38600000000000001"/>
    <n v="0.42699999999999999"/>
    <n v="0.42699999999999999"/>
    <n v="0.90400000000000003"/>
    <n v="1"/>
    <n v="1"/>
    <n v="165.803"/>
    <s v="Scale-up"/>
    <n v="2.5910000000000002"/>
    <n v="0.93300000000000005"/>
    <n v="0"/>
    <n v="0"/>
    <n v="0.97499999999999998"/>
    <d v="2025-06-17T05:53:06"/>
    <s v="PJD2_RedHat"/>
  </r>
  <r>
    <x v="634"/>
    <x v="0"/>
    <n v="4247"/>
    <x v="2525"/>
    <x v="1261"/>
    <n v="523"/>
    <n v="523"/>
    <n v="254"/>
    <n v="269"/>
    <n v="96"/>
    <n v="427"/>
    <n v="373"/>
    <n v="54"/>
    <n v="0.16600000000000001"/>
    <n v="0.16600000000000001"/>
    <n v="3.2000000000000001E-2"/>
    <n v="0.251"/>
    <n v="0.3"/>
    <n v="0.22800000000000001"/>
    <n v="0.83699999999999997"/>
    <n v="0.5"/>
    <n v="0.90400000000000003"/>
    <n v="215.13900000000001"/>
    <s v="Scale-up"/>
    <n v="3.984"/>
    <n v="0.90400000000000003"/>
    <n v="0.86399999999999999"/>
    <n v="0.56599999999999995"/>
    <n v="0.9"/>
    <d v="2025-06-17T05:53:24"/>
    <s v="PJD2_RedHat"/>
  </r>
  <r>
    <x v="634"/>
    <x v="1"/>
    <n v="0"/>
    <x v="2526"/>
    <x v="1261"/>
    <s v=" "/>
    <s v=" "/>
    <n v="1"/>
    <n v="1"/>
    <n v="2"/>
    <s v="N/A"/>
    <n v="1"/>
    <n v="-1"/>
    <s v="NaN"/>
    <s v="NaN"/>
    <s v="NaN"/>
    <s v="NaN"/>
    <n v="0"/>
    <s v="NaN"/>
    <s v="NaN"/>
    <s v="NaN"/>
    <s v="NaN"/>
    <s v="NaN"/>
    <s v="Scale-up"/>
    <s v="NaN"/>
    <s v="NaN"/>
    <s v="NaN"/>
    <s v="NaN"/>
    <s v="NaN"/>
    <d v="2025-06-17T05:53:24"/>
    <s v="PJD2_RedHat"/>
  </r>
  <r>
    <x v="1025"/>
    <x v="0"/>
    <n v="2414"/>
    <x v="2527"/>
    <x v="1262"/>
    <n v="1008"/>
    <n v="1008"/>
    <n v="462"/>
    <n v="546"/>
    <n v="0"/>
    <n v="1008"/>
    <n v="1008"/>
    <n v="0"/>
    <n v="0.38200000000000001"/>
    <n v="0.54"/>
    <n v="0"/>
    <n v="0.35299999999999998"/>
    <n v="0.92200000000000004"/>
    <n v="0.90800000000000003"/>
    <n v="0.38300000000000001"/>
    <n v="0.41399999999999998"/>
    <n v="1"/>
    <n v="0"/>
    <s v="Start-up"/>
    <n v="2.8330000000000002"/>
    <n v="0.94499999999999995"/>
    <n v="0.875"/>
    <n v="0"/>
    <n v="0.80700000000000005"/>
    <d v="2025-06-17T05:53:42"/>
    <s v="PJD2_RedHat"/>
  </r>
  <r>
    <x v="1025"/>
    <x v="1"/>
    <n v="0"/>
    <x v="2528"/>
    <x v="1262"/>
    <s v=" "/>
    <s v=" "/>
    <n v="1"/>
    <n v="1"/>
    <n v="1"/>
    <s v="N/A"/>
    <n v="215"/>
    <n v="-214"/>
    <s v="NaN"/>
    <s v="NaN"/>
    <n v="0"/>
    <n v="107.5"/>
    <n v="0"/>
    <s v="NaN"/>
    <s v="NaN"/>
    <s v="NaN"/>
    <s v="NaN"/>
    <s v="NaN"/>
    <s v="Start-up"/>
    <n v="8.9999999999999993E-3"/>
    <s v="NaN"/>
    <s v="NaN"/>
    <n v="0"/>
    <n v="0.745"/>
    <d v="2025-06-17T05:53:42"/>
    <s v="PJD2_RedHat"/>
  </r>
  <r>
    <x v="1024"/>
    <x v="0"/>
    <n v="3169"/>
    <x v="2161"/>
    <x v="1263"/>
    <n v="2873"/>
    <n v="2873"/>
    <n v="578"/>
    <n v="2295"/>
    <n v="760"/>
    <n v="2113"/>
    <n v="1789"/>
    <n v="324"/>
    <n v="0.33500000000000002"/>
    <n v="1.3029999999999999"/>
    <n v="0.502"/>
    <n v="1.1579999999999999"/>
    <n v="1.1359999999999999"/>
    <n v="1.1719999999999999"/>
    <n v="1.0189999999999999"/>
    <n v="0.20499999999999999"/>
    <n v="0.69399999999999995"/>
    <n v="279.79300000000001"/>
    <s v="Catch-up"/>
    <n v="0.86399999999999999"/>
    <n v="0.97"/>
    <n v="0.94099999999999995"/>
    <n v="0.97799999999999998"/>
    <n v="0.95099999999999996"/>
    <d v="2025-06-17T05:54:03"/>
    <s v="PJD2_RedHat"/>
  </r>
  <r>
    <x v="1024"/>
    <x v="1"/>
    <n v="97"/>
    <x v="2529"/>
    <x v="1263"/>
    <s v=" "/>
    <s v=" "/>
    <n v="32"/>
    <n v="84"/>
    <n v="28"/>
    <s v="N/A"/>
    <n v="52"/>
    <n v="37"/>
    <n v="0.374"/>
    <n v="0.95399999999999996"/>
    <n v="0.26700000000000002"/>
    <n v="0.66100000000000003"/>
    <n v="1.0609999999999999"/>
    <n v="1.0740000000000001"/>
    <n v="0.623"/>
    <n v="0.28199999999999997"/>
    <n v="0.79900000000000004"/>
    <n v="490.166"/>
    <s v="Scale-up"/>
    <n v="1.5129999999999999"/>
    <n v="0.98599999999999999"/>
    <n v="0.97899999999999998"/>
    <n v="0.97299999999999998"/>
    <n v="0.98299999999999998"/>
    <d v="2025-06-17T05:54:08"/>
    <s v="PJD2_RedHat"/>
  </r>
  <r>
    <x v="1104"/>
    <x v="0"/>
    <n v="617"/>
    <x v="2530"/>
    <x v="1264"/>
    <n v="134"/>
    <n v="134"/>
    <n v="131"/>
    <n v="3"/>
    <n v="1"/>
    <n v="133"/>
    <n v="79"/>
    <n v="54"/>
    <n v="0.21"/>
    <n v="4.0000000000000001E-3"/>
    <n v="0"/>
    <n v="0.16800000000000001"/>
    <n v="0.214"/>
    <n v="0.21199999999999999"/>
    <n v="0.78500000000000003"/>
    <n v="0.98099999999999998"/>
    <n v="1"/>
    <n v="321.42899999999997"/>
    <s v="Scale-up"/>
    <n v="5.952"/>
    <n v="0.94599999999999995"/>
    <n v="0.88700000000000001"/>
    <n v="0"/>
    <n v="0.92200000000000004"/>
    <d v="2025-06-17T05:54:27"/>
    <s v="PJD2_RedHat"/>
  </r>
  <r>
    <x v="1104"/>
    <x v="1"/>
    <n v="95"/>
    <x v="2531"/>
    <x v="1264"/>
    <s v=" "/>
    <s v=" "/>
    <n v="28"/>
    <n v="1"/>
    <n v="1"/>
    <s v="N/A"/>
    <n v="13"/>
    <n v="16"/>
    <n v="0.27200000000000002"/>
    <s v="NaN"/>
    <s v="NaN"/>
    <n v="9.4E-2"/>
    <n v="0"/>
    <n v="0.27200000000000002"/>
    <s v="NaN"/>
    <s v="NaN"/>
    <s v="NaN"/>
    <s v="NaN"/>
    <s v="Scale-up"/>
    <n v="10.638"/>
    <n v="0.94199999999999995"/>
    <s v="NaN"/>
    <s v="NaN"/>
    <n v="0.83899999999999997"/>
    <d v="2025-06-17T05:54:27"/>
    <s v="PJD2_RedHat"/>
  </r>
  <r>
    <x v="1105"/>
    <x v="0"/>
    <n v="1027"/>
    <x v="2532"/>
    <x v="1265"/>
    <n v="97"/>
    <n v="97"/>
    <n v="83"/>
    <n v="14"/>
    <n v="6"/>
    <n v="91"/>
    <n v="70"/>
    <n v="21"/>
    <n v="0.111"/>
    <n v="5.8999999999999997E-2"/>
    <n v="1.2E-2"/>
    <n v="8.4000000000000005E-2"/>
    <n v="0.158"/>
    <n v="0.13100000000000001"/>
    <n v="0.53200000000000003"/>
    <n v="0.65300000000000002"/>
    <n v="0.92900000000000005"/>
    <n v="250"/>
    <s v="Scale-up"/>
    <n v="11.904999999999999"/>
    <n v="0.96199999999999997"/>
    <n v="0.64"/>
    <n v="0.86399999999999999"/>
    <n v="0.94799999999999995"/>
    <d v="2025-06-17T05:54:44"/>
    <s v="PJD2_RedHat"/>
  </r>
  <r>
    <x v="1105"/>
    <x v="1"/>
    <n v="91"/>
    <x v="2533"/>
    <x v="1265"/>
    <s v=" "/>
    <s v=" "/>
    <n v="1"/>
    <n v="1"/>
    <n v="1"/>
    <s v="N/A"/>
    <n v="6"/>
    <n v="-5"/>
    <s v="NaN"/>
    <s v="NaN"/>
    <s v="NaN"/>
    <n v="3.9E-2"/>
    <n v="0"/>
    <s v="NaN"/>
    <s v="NaN"/>
    <s v="NaN"/>
    <s v="NaN"/>
    <s v="NaN"/>
    <s v="Scale-up"/>
    <n v="25.640999999999998"/>
    <s v="NaN"/>
    <s v="NaN"/>
    <s v="NaN"/>
    <n v="0.72299999999999998"/>
    <d v="2025-06-17T05:54:44"/>
    <s v="PJD2_RedHat"/>
  </r>
  <r>
    <x v="1017"/>
    <x v="0"/>
    <n v="2743"/>
    <x v="2147"/>
    <x v="1266"/>
    <n v="1260"/>
    <n v="1260"/>
    <n v="245"/>
    <n v="1015"/>
    <n v="300"/>
    <n v="960"/>
    <n v="862"/>
    <n v="98"/>
    <n v="0.154"/>
    <n v="0.56499999999999995"/>
    <n v="0.192"/>
    <n v="0.53700000000000003"/>
    <n v="0.52700000000000002"/>
    <n v="0.53300000000000003"/>
    <n v="1.0189999999999999"/>
    <n v="0.214"/>
    <n v="0.73299999999999998"/>
    <n v="182.495"/>
    <s v="Catch-up"/>
    <n v="1.8620000000000001"/>
    <n v="0.98199999999999998"/>
    <n v="0.95399999999999996"/>
    <n v="0.96899999999999997"/>
    <n v="0.98099999999999998"/>
    <d v="2025-06-17T05:55:05"/>
    <s v="PJD2_RedHat"/>
  </r>
  <r>
    <x v="1017"/>
    <x v="1"/>
    <n v="99"/>
    <x v="2534"/>
    <x v="1266"/>
    <s v=" "/>
    <s v=" "/>
    <n v="6"/>
    <n v="23"/>
    <n v="17"/>
    <s v="N/A"/>
    <n v="22"/>
    <n v="-11"/>
    <n v="5.6000000000000001E-2"/>
    <n v="0.26300000000000001"/>
    <n v="0.185"/>
    <n v="0.252"/>
    <n v="0.13400000000000001"/>
    <n v="0.152"/>
    <n v="1.881"/>
    <n v="0.17599999999999999"/>
    <n v="0.42"/>
    <n v="388.88900000000001"/>
    <s v="Catch-up"/>
    <n v="3.968"/>
    <n v="0.89800000000000002"/>
    <n v="0.94099999999999995"/>
    <n v="0.88100000000000001"/>
    <n v="0.95"/>
    <d v="2025-06-17T05:55:09"/>
    <s v="PJD2_RedHat"/>
  </r>
  <r>
    <x v="1016"/>
    <x v="0"/>
    <n v="3483"/>
    <x v="2535"/>
    <x v="1267"/>
    <n v="2222"/>
    <n v="2222"/>
    <n v="1804"/>
    <n v="418"/>
    <n v="208"/>
    <n v="2014"/>
    <n v="1666"/>
    <n v="348"/>
    <n v="0.78300000000000003"/>
    <n v="0.19600000000000001"/>
    <n v="9.7000000000000003E-2"/>
    <n v="0.77700000000000002"/>
    <n v="0.88200000000000001"/>
    <n v="0.90200000000000002"/>
    <n v="0.88100000000000001"/>
    <n v="0.8"/>
    <n v="0.90100000000000002"/>
    <n v="447.87599999999998"/>
    <s v="Scale-up"/>
    <n v="1.2869999999999999"/>
    <n v="0.91800000000000004"/>
    <n v="0.876"/>
    <n v="0.89100000000000001"/>
    <n v="0.95399999999999996"/>
    <d v="2025-06-17T05:55:30"/>
    <s v="PJD2_RedHat"/>
  </r>
  <r>
    <x v="1016"/>
    <x v="1"/>
    <n v="99"/>
    <x v="2536"/>
    <x v="1267"/>
    <s v=" "/>
    <s v=" "/>
    <n v="152"/>
    <n v="18"/>
    <n v="26"/>
    <s v="N/A"/>
    <n v="144"/>
    <n v="-1"/>
    <n v="1.456"/>
    <n v="0.23400000000000001"/>
    <n v="0.29299999999999998"/>
    <n v="1.49"/>
    <n v="1.397"/>
    <n v="1.381"/>
    <n v="1.0669999999999999"/>
    <n v="0.86199999999999999"/>
    <n v="0.82699999999999996"/>
    <n v="233.55699999999999"/>
    <s v="Catch-up"/>
    <n v="0.67100000000000004"/>
    <n v="0.97599999999999998"/>
    <n v="0.91800000000000004"/>
    <n v="0.94499999999999995"/>
    <n v="0.99"/>
    <d v="2025-06-17T05:55:35"/>
    <s v="PJD2_RedHat"/>
  </r>
  <r>
    <x v="1106"/>
    <x v="0"/>
    <n v="2311"/>
    <x v="2537"/>
    <x v="1268"/>
    <n v="410"/>
    <n v="410"/>
    <n v="312"/>
    <n v="98"/>
    <n v="76"/>
    <n v="334"/>
    <n v="239"/>
    <n v="95"/>
    <n v="0.35499999999999998"/>
    <n v="0.109"/>
    <n v="5.8999999999999997E-2"/>
    <n v="0.156"/>
    <n v="0.40500000000000003"/>
    <n v="0.307"/>
    <n v="0.38500000000000001"/>
    <n v="0.76500000000000001"/>
    <n v="0.873"/>
    <n v="608.97400000000005"/>
    <s v="Scale-up"/>
    <n v="6.41"/>
    <n v="0.77200000000000002"/>
    <n v="0.91300000000000003"/>
    <n v="0.91600000000000004"/>
    <n v="0.749"/>
    <d v="2025-06-17T05:55:53"/>
    <s v="PJD2_RedHat"/>
  </r>
  <r>
    <x v="1106"/>
    <x v="1"/>
    <n v="0"/>
    <x v="2538"/>
    <x v="1268"/>
    <s v=" "/>
    <s v=" "/>
    <n v="1"/>
    <n v="1"/>
    <n v="1"/>
    <s v="N/A"/>
    <n v="4"/>
    <n v="-3"/>
    <s v="NaN"/>
    <s v="NaN"/>
    <s v="NaN"/>
    <s v="NaN"/>
    <n v="0"/>
    <s v="NaN"/>
    <s v="NaN"/>
    <s v="NaN"/>
    <s v="NaN"/>
    <s v="NaN"/>
    <s v="Scale-up"/>
    <s v="NaN"/>
    <s v="NaN"/>
    <s v="NaN"/>
    <s v="NaN"/>
    <s v="NaN"/>
    <d v="2025-06-17T05:55:53"/>
    <s v="PJD2_RedHat"/>
  </r>
  <r>
    <x v="1107"/>
    <x v="0"/>
    <n v="2767"/>
    <x v="2539"/>
    <x v="1269"/>
    <n v="2400"/>
    <n v="2400"/>
    <n v="163"/>
    <n v="2237"/>
    <n v="506"/>
    <n v="1894"/>
    <n v="1877"/>
    <n v="17"/>
    <n v="9.9000000000000005E-2"/>
    <n v="1.43"/>
    <n v="0.159"/>
    <n v="1.379"/>
    <n v="1.37"/>
    <n v="0.90200000000000002"/>
    <n v="1.0069999999999999"/>
    <n v="6.5000000000000002E-2"/>
    <n v="0.89600000000000002"/>
    <n v="12.327999999999999"/>
    <s v="Plan-up"/>
    <n v="0.72499999999999998"/>
    <n v="0.91400000000000003"/>
    <n v="0.92900000000000005"/>
    <n v="0.95299999999999996"/>
    <n v="0.82199999999999995"/>
    <d v="2025-06-17T05:56:13"/>
    <s v="PJD2_RedHat"/>
  </r>
  <r>
    <x v="1107"/>
    <x v="1"/>
    <n v="77"/>
    <x v="2540"/>
    <x v="1269"/>
    <s v=" "/>
    <s v=" "/>
    <n v="1"/>
    <n v="1"/>
    <n v="141"/>
    <s v="N/A"/>
    <n v="1"/>
    <n v="-140"/>
    <s v="NaN"/>
    <s v="NaN"/>
    <n v="1.9870000000000001"/>
    <s v="NaN"/>
    <n v="0"/>
    <n v="-1.9870000000000001"/>
    <s v="NaN"/>
    <s v="NaN"/>
    <s v="NaN"/>
    <s v="NaN"/>
    <s v="Plan-up"/>
    <s v="NaN"/>
    <s v="NaN"/>
    <s v="NaN"/>
    <n v="0.111"/>
    <s v="NaN"/>
    <d v="2025-06-17T05:56:13"/>
    <s v="PJD2_RedHat"/>
  </r>
  <r>
    <x v="1014"/>
    <x v="0"/>
    <n v="3418"/>
    <x v="2141"/>
    <x v="1270"/>
    <n v="4026"/>
    <n v="4026"/>
    <n v="403"/>
    <n v="3623"/>
    <n v="1215"/>
    <n v="2811"/>
    <n v="2770"/>
    <n v="41"/>
    <n v="0.26800000000000002"/>
    <n v="2.2610000000000001"/>
    <n v="0.38500000000000001"/>
    <n v="2.0070000000000001"/>
    <n v="2.1440000000000001"/>
    <n v="1.266"/>
    <n v="0.93600000000000005"/>
    <n v="0.106"/>
    <n v="0.84799999999999998"/>
    <n v="20.428999999999998"/>
    <s v="Start-up"/>
    <n v="0.498"/>
    <n v="0.88800000000000001"/>
    <n v="0.95199999999999996"/>
    <n v="0.93799999999999994"/>
    <n v="0.85299999999999998"/>
    <d v="2025-06-17T05:56:34"/>
    <s v="PJD2_RedHat"/>
  </r>
  <r>
    <x v="1014"/>
    <x v="1"/>
    <n v="0"/>
    <x v="2541"/>
    <x v="1270"/>
    <s v=" "/>
    <s v=" "/>
    <n v="1"/>
    <n v="1"/>
    <n v="1"/>
    <s v="N/A"/>
    <n v="1"/>
    <n v="0"/>
    <s v="NaN"/>
    <s v="NaN"/>
    <s v="NaN"/>
    <s v="NaN"/>
    <n v="0"/>
    <s v="NaN"/>
    <s v="NaN"/>
    <s v="NaN"/>
    <s v="NaN"/>
    <s v="NaN"/>
    <s v="Start-up"/>
    <s v="NaN"/>
    <s v="NaN"/>
    <s v="NaN"/>
    <s v="NaN"/>
    <s v="NaN"/>
    <d v="2025-06-17T05:56:34"/>
    <s v="PJD2_RedHat"/>
  </r>
  <r>
    <x v="1011"/>
    <x v="0"/>
    <n v="1015"/>
    <x v="2542"/>
    <x v="1271"/>
    <n v="803"/>
    <n v="803"/>
    <n v="803"/>
    <n v="0"/>
    <n v="6"/>
    <n v="797"/>
    <n v="125"/>
    <n v="672"/>
    <n v="1.577"/>
    <n v="0"/>
    <n v="1.2E-2"/>
    <n v="0.28699999999999998"/>
    <n v="1.5649999999999999"/>
    <n v="1.5680000000000001"/>
    <n v="0.183"/>
    <n v="1"/>
    <n v="0.99199999999999999"/>
    <n v="2341.4630000000002"/>
    <s v="Scale-up"/>
    <n v="3.484"/>
    <n v="0.94899999999999995"/>
    <n v="0"/>
    <n v="0.58599999999999997"/>
    <n v="0.98599999999999999"/>
    <d v="2025-06-17T05:56:52"/>
    <s v="PJD2_RedHat"/>
  </r>
  <r>
    <x v="1011"/>
    <x v="1"/>
    <n v="99"/>
    <x v="2543"/>
    <x v="1271"/>
    <s v=" "/>
    <s v=" "/>
    <n v="140"/>
    <n v="1"/>
    <n v="1"/>
    <s v="N/A"/>
    <n v="34"/>
    <n v="105"/>
    <n v="1.42"/>
    <n v="0"/>
    <s v="NaN"/>
    <n v="0.35099999999999998"/>
    <n v="1.42"/>
    <n v="1.42"/>
    <s v="NaN"/>
    <s v="NaN"/>
    <s v="NaN"/>
    <s v="NaN"/>
    <s v="Scale-up"/>
    <n v="2.8490000000000002"/>
    <n v="0.99"/>
    <n v="0"/>
    <s v="NaN"/>
    <n v="0.95099999999999996"/>
    <d v="2025-06-17T05:56:52"/>
    <s v="PJD2_RedHat"/>
  </r>
  <r>
    <x v="664"/>
    <x v="0"/>
    <n v="5054"/>
    <x v="2544"/>
    <x v="1272"/>
    <n v="2826"/>
    <n v="2826"/>
    <n v="1291"/>
    <n v="1535"/>
    <n v="542"/>
    <n v="2284"/>
    <n v="1990"/>
    <n v="294"/>
    <n v="0.23699999999999999"/>
    <n v="0.312"/>
    <n v="0.14099999999999999"/>
    <n v="0.375"/>
    <n v="0.40799999999999997"/>
    <n v="0.41599999999999998"/>
    <n v="0.91900000000000004"/>
    <n v="0.432"/>
    <n v="0.74299999999999999"/>
    <n v="784"/>
    <s v="Scale-up"/>
    <n v="2.6669999999999998"/>
    <n v="0.91700000000000004"/>
    <n v="0.999"/>
    <n v="0.873"/>
    <n v="0.95399999999999996"/>
    <d v="2025-06-17T05:57:14"/>
    <s v="PJD2_RedHat"/>
  </r>
  <r>
    <x v="664"/>
    <x v="1"/>
    <n v="99"/>
    <x v="2545"/>
    <x v="1272"/>
    <s v=" "/>
    <s v=" "/>
    <n v="34"/>
    <n v="23"/>
    <n v="6"/>
    <s v="N/A"/>
    <n v="40"/>
    <n v="10"/>
    <n v="0.34399999999999997"/>
    <n v="0.23699999999999999"/>
    <n v="6.2E-2"/>
    <n v="0.42299999999999999"/>
    <s v="0.5189999999999999"/>
    <n v="0.52100000000000002"/>
    <n v="0.81499999999999995"/>
    <n v="0.59199999999999997"/>
    <n v="0.89300000000000002"/>
    <n v="695.03499999999997"/>
    <s v="Scale-up"/>
    <n v="2.3639999999999999"/>
    <n v="0.97399999999999998"/>
    <n v="0.96099999999999997"/>
    <n v="0.93"/>
    <n v="0.98"/>
    <d v="2025-06-17T05:57:18"/>
    <s v="PJD2_RedHat"/>
  </r>
  <r>
    <x v="667"/>
    <x v="0"/>
    <n v="3396"/>
    <x v="2546"/>
    <x v="1273"/>
    <n v="167"/>
    <n v="167"/>
    <n v="119"/>
    <n v="48"/>
    <n v="11"/>
    <n v="156"/>
    <n v="136"/>
    <n v="20"/>
    <n v="3.5999999999999997E-2"/>
    <n v="1.6E-2"/>
    <n v="4.0000000000000001E-3"/>
    <n v="4.2999999999999997E-2"/>
    <n v="4.8000000000000001E-2"/>
    <n v="4.7E-2"/>
    <n v="0.89600000000000002"/>
    <n v="0.69199999999999995"/>
    <n v="0.92300000000000004"/>
    <n v="465.11599999999999"/>
    <s v="Scale-up"/>
    <n v="23.256"/>
    <n v="0.92300000000000004"/>
    <n v="0.98399999999999999"/>
    <n v="0.95299999999999996"/>
    <n v="0.94199999999999995"/>
    <d v="2025-06-17T05:57:36"/>
    <s v="PJD2_RedHat"/>
  </r>
  <r>
    <x v="667"/>
    <x v="1"/>
    <n v="0"/>
    <x v="2547"/>
    <x v="1273"/>
    <s v=" "/>
    <s v=" "/>
    <n v="2"/>
    <n v="1"/>
    <n v="1"/>
    <s v="N/A"/>
    <n v="1"/>
    <n v="1"/>
    <n v="1"/>
    <s v="NaN"/>
    <s v="NaN"/>
    <s v="NaN"/>
    <n v="0"/>
    <n v="1"/>
    <s v="NaN"/>
    <s v="NaN"/>
    <s v="NaN"/>
    <s v="NaN"/>
    <s v="Scale-up"/>
    <s v="NaN"/>
    <n v="1"/>
    <s v="NaN"/>
    <s v="NaN"/>
    <s v="NaN"/>
    <d v="2025-06-17T05:57:36"/>
    <s v="PJD2_RedHat"/>
  </r>
  <r>
    <x v="668"/>
    <x v="0"/>
    <n v="5969"/>
    <x v="2548"/>
    <x v="1274"/>
    <n v="331"/>
    <n v="331"/>
    <n v="146"/>
    <n v="185"/>
    <n v="41"/>
    <n v="290"/>
    <n v="265"/>
    <n v="25"/>
    <n v="2.5000000000000001E-2"/>
    <n v="4.7E-2"/>
    <n v="0.01"/>
    <n v="5.2999999999999999E-2"/>
    <n v="6.2E-2"/>
    <n v="5.5E-2"/>
    <n v="0.85499999999999998"/>
    <n v="0.34699999999999998"/>
    <n v="0.86099999999999999"/>
    <n v="471.69799999999998"/>
    <s v="Scale-up"/>
    <n v="18.867999999999999"/>
    <n v="0.92700000000000005"/>
    <n v="0.96699999999999997"/>
    <n v="0.91600000000000004"/>
    <n v="0.97599999999999998"/>
    <d v="2025-06-17T05:57:55"/>
    <s v="PJD2_RedHat"/>
  </r>
  <r>
    <x v="668"/>
    <x v="1"/>
    <n v="98"/>
    <x v="2549"/>
    <x v="1274"/>
    <s v=" "/>
    <s v=" "/>
    <n v="1"/>
    <n v="6"/>
    <n v="1"/>
    <s v="N/A"/>
    <n v="4"/>
    <n v="4"/>
    <s v="NaN"/>
    <n v="4.9000000000000002E-2"/>
    <s v="NaN"/>
    <n v="0.5"/>
    <n v="0"/>
    <n v="5.6000000000000001E-2"/>
    <s v="NaN"/>
    <s v="NaN"/>
    <s v="NaN"/>
    <s v="NaN"/>
    <s v="Scale-up"/>
    <n v="2"/>
    <s v="NaN"/>
    <n v="0.88100000000000001"/>
    <s v="NaN"/>
    <n v="0.6"/>
    <d v="2025-06-17T05:57:55"/>
    <s v="PJD2_RedHat"/>
  </r>
  <r>
    <x v="1009"/>
    <x v="0"/>
    <n v="468"/>
    <x v="2550"/>
    <x v="1275"/>
    <n v="692"/>
    <n v="692"/>
    <n v="247"/>
    <n v="445"/>
    <n v="98"/>
    <n v="594"/>
    <n v="374"/>
    <n v="220"/>
    <n v="0.56599999999999995"/>
    <n v="0.876"/>
    <n v="0.217"/>
    <n v="0.877"/>
    <n v="1.2250000000000001"/>
    <n v="1.2170000000000001"/>
    <n v="0.71599999999999997"/>
    <n v="0.39300000000000002"/>
    <n v="0.85"/>
    <n v="250.85499999999999"/>
    <s v="Scale-up"/>
    <n v="1.1399999999999999"/>
    <n v="0.97799999999999998"/>
    <n v="0.97899999999999998"/>
    <n v="0.97099999999999997"/>
    <n v="0.97699999999999998"/>
    <d v="2025-06-17T05:58:15"/>
    <s v="PJD2_RedHat"/>
  </r>
  <r>
    <x v="1009"/>
    <x v="1"/>
    <n v="99"/>
    <x v="2551"/>
    <x v="1275"/>
    <s v=" "/>
    <s v=" "/>
    <n v="66"/>
    <n v="124"/>
    <n v="20"/>
    <s v="N/A"/>
    <n v="86"/>
    <n v="83"/>
    <n v="0.86499999999999999"/>
    <n v="1.2150000000000001"/>
    <n v="0.20100000000000001"/>
    <n v="1.0089999999999999"/>
    <n v="1.879"/>
    <n v="1.8129999999999999"/>
    <n v="0.53700000000000003"/>
    <n v="0.41599999999999998"/>
    <n v="0.90300000000000002"/>
    <n v="218.03800000000001"/>
    <s v="Scale-up"/>
    <n v="0.99099999999999999"/>
    <n v="0.93500000000000005"/>
    <n v="0.68"/>
    <n v="0.69199999999999995"/>
    <n v="0.85399999999999998"/>
    <d v="2025-06-17T05:58:20"/>
    <s v="PJD2_RedHat"/>
  </r>
  <r>
    <x v="1006"/>
    <x v="0"/>
    <n v="318"/>
    <x v="2552"/>
    <x v="1276"/>
    <n v="144"/>
    <n v="144"/>
    <n v="141"/>
    <n v="3"/>
    <n v="0"/>
    <n v="144"/>
    <n v="81"/>
    <n v="63"/>
    <n v="0.53"/>
    <n v="1.6E-2"/>
    <n v="0"/>
    <n v="0.28899999999999998"/>
    <n v="0.54600000000000004"/>
    <n v="0.54400000000000004"/>
    <n v="0.52900000000000003"/>
    <n v="0.97099999999999997"/>
    <n v="1"/>
    <n v="217.99299999999999"/>
    <s v="Scale-up"/>
    <n v="3.46"/>
    <n v="0.97699999999999998"/>
    <n v="0.89200000000000002"/>
    <n v="0"/>
    <n v="0.97699999999999998"/>
    <d v="2025-06-17T05:58:38"/>
    <s v="PJD2_RedHat"/>
  </r>
  <r>
    <x v="1006"/>
    <x v="1"/>
    <n v="99"/>
    <x v="2553"/>
    <x v="1276"/>
    <s v=" "/>
    <s v=" "/>
    <n v="33"/>
    <n v="1"/>
    <n v="1"/>
    <s v="N/A"/>
    <n v="29"/>
    <n v="3"/>
    <n v="0.376"/>
    <s v="NaN"/>
    <n v="0"/>
    <n v="0.254"/>
    <n v="0.376"/>
    <n v="0.376"/>
    <s v="NaN"/>
    <s v="NaN"/>
    <s v="NaN"/>
    <s v="NaN"/>
    <s v="Scale-up"/>
    <n v="3.9369999999999998"/>
    <n v="0.90300000000000002"/>
    <s v="NaN"/>
    <n v="0"/>
    <n v="0.95699999999999996"/>
    <d v="2025-06-17T05:58:38"/>
    <s v="PJD2_RedHat"/>
  </r>
  <r>
    <x v="1005"/>
    <x v="0"/>
    <n v="1495"/>
    <x v="2554"/>
    <x v="1277"/>
    <n v="2342"/>
    <n v="2342"/>
    <n v="1217"/>
    <n v="1125"/>
    <n v="339"/>
    <n v="2003"/>
    <n v="1371"/>
    <n v="632"/>
    <n v="1.387"/>
    <n v="1.409"/>
    <n v="0.47299999999999998"/>
    <n v="1.81"/>
    <n v="2.323"/>
    <n v="2.387"/>
    <n v="0.77900000000000003"/>
    <n v="0.496"/>
    <n v="0.83099999999999996"/>
    <n v="349.17099999999999"/>
    <s v="Scale-up"/>
    <n v="0.55200000000000005"/>
    <n v="0.98"/>
    <n v="0.97299999999999998"/>
    <n v="0.98299999999999998"/>
    <n v="0.99299999999999999"/>
    <d v="2025-06-17T05:59:00"/>
    <s v="PJD2_RedHat"/>
  </r>
  <r>
    <x v="1005"/>
    <x v="1"/>
    <n v="99"/>
    <x v="2555"/>
    <x v="1277"/>
    <s v=" "/>
    <s v=" "/>
    <n v="160"/>
    <n v="131"/>
    <n v="85"/>
    <s v="N/A"/>
    <n v="246"/>
    <n v="-39"/>
    <n v="1.756"/>
    <n v="1.304"/>
    <n v="1.028"/>
    <n v="2.5710000000000002"/>
    <n v="2.032"/>
    <n v="2.0590000000000002"/>
    <n v="1.2649999999999999"/>
    <n v="0.57399999999999995"/>
    <n v="0.66400000000000003"/>
    <n v="245.81899999999999"/>
    <s v="Catch-up"/>
    <n v="0.38900000000000001"/>
    <n v="0.99199999999999999"/>
    <n v="0.98399999999999999"/>
    <n v="0.97399999999999998"/>
    <n v="0.97399999999999998"/>
    <d v="2025-06-17T05:59:05"/>
    <s v="PJD2_RedHat"/>
  </r>
  <r>
    <x v="1108"/>
    <x v="0"/>
    <n v="778"/>
    <x v="2556"/>
    <x v="1278"/>
    <n v="477"/>
    <n v="477"/>
    <n v="305"/>
    <n v="172"/>
    <n v="48"/>
    <n v="429"/>
    <n v="390"/>
    <n v="39"/>
    <n v="0.34699999999999998"/>
    <n v="0.28999999999999998"/>
    <n v="6.2E-2"/>
    <n v="0.47899999999999998"/>
    <n v="0.57499999999999996"/>
    <n v="0.50900000000000001"/>
    <n v="0.83299999999999996"/>
    <n v="0.54500000000000004"/>
    <n v="0.90300000000000002"/>
    <n v="81.42"/>
    <s v="Scale-up"/>
    <n v="2.0880000000000001"/>
    <n v="0.874"/>
    <n v="0.75700000000000001"/>
    <n v="0.86599999999999999"/>
    <n v="0.84"/>
    <d v="2025-06-17T05:59:24"/>
    <s v="PJD2_RedHat"/>
  </r>
  <r>
    <x v="1108"/>
    <x v="1"/>
    <n v="98"/>
    <x v="2557"/>
    <x v="1278"/>
    <s v=" "/>
    <s v=" "/>
    <n v="38"/>
    <n v="4"/>
    <n v="8"/>
    <s v="N/A"/>
    <n v="42"/>
    <n v="-9"/>
    <n v="0.41199999999999998"/>
    <n v="4.1000000000000002E-2"/>
    <n v="8.2000000000000003E-2"/>
    <n v="0.49199999999999999"/>
    <s v="0.37099999999999994"/>
    <n v="0.35799999999999998"/>
    <n v="1.3260000000000001"/>
    <n v="0.90900000000000003"/>
    <n v="0.81899999999999995"/>
    <n v="79.268000000000001"/>
    <s v="Catch-up"/>
    <n v="2.0329999999999999"/>
    <n v="0.94899999999999995"/>
    <n v="0.67400000000000004"/>
    <n v="0.745"/>
    <n v="0.97399999999999998"/>
    <d v="2025-06-17T05:59:29"/>
    <s v="PJD2_RedHat"/>
  </r>
  <r>
    <x v="665"/>
    <x v="0"/>
    <n v="4095"/>
    <x v="2558"/>
    <x v="1279"/>
    <n v="720"/>
    <n v="720"/>
    <n v="370"/>
    <n v="350"/>
    <n v="135"/>
    <n v="585"/>
    <n v="531"/>
    <n v="54"/>
    <n v="0.26100000000000001"/>
    <n v="0.15"/>
    <n v="9.7000000000000003E-2"/>
    <n v="0.44500000000000001"/>
    <n v="0.314"/>
    <n v="0.29899999999999999"/>
    <n v="1.417"/>
    <n v="0.63500000000000001"/>
    <n v="0.76400000000000001"/>
    <n v="121.348"/>
    <s v="Catch-up"/>
    <n v="2.2469999999999999"/>
    <n v="0.72899999999999998"/>
    <n v="0.77"/>
    <n v="0.86799999999999999"/>
    <n v="0.755"/>
    <d v="2025-06-17T05:59:47"/>
    <s v="PJD2_RedHat"/>
  </r>
  <r>
    <x v="665"/>
    <x v="1"/>
    <n v="68"/>
    <x v="2559"/>
    <x v="1279"/>
    <s v=" "/>
    <s v=" "/>
    <n v="1"/>
    <n v="2"/>
    <n v="1"/>
    <s v="N/A"/>
    <n v="1"/>
    <n v="1"/>
    <s v="NaN"/>
    <n v="1.4E-2"/>
    <s v="NaN"/>
    <s v="NaN"/>
    <n v="0"/>
    <n v="1.4E-2"/>
    <s v="NaN"/>
    <s v="NaN"/>
    <s v="NaN"/>
    <s v="NaN"/>
    <s v="Catch-up"/>
    <s v="NaN"/>
    <s v="NaN"/>
    <n v="1"/>
    <s v="NaN"/>
    <s v="NaN"/>
    <d v="2025-06-17T05:59:47"/>
    <s v="PJD2_RedHat"/>
  </r>
  <r>
    <x v="672"/>
    <x v="0"/>
    <n v="5449"/>
    <x v="2560"/>
    <x v="1280"/>
    <n v="2462"/>
    <n v="2462"/>
    <n v="1787"/>
    <n v="675"/>
    <n v="334"/>
    <n v="2128"/>
    <n v="1611"/>
    <n v="517"/>
    <n v="0.46600000000000003"/>
    <n v="0.193"/>
    <n v="0.104"/>
    <n v="0.46200000000000002"/>
    <n v="0.55500000000000005"/>
    <n v="0.58099999999999996"/>
    <n v="0.83199999999999996"/>
    <n v="0.70699999999999996"/>
    <n v="0.84199999999999997"/>
    <n v="1119.048"/>
    <s v="Scale-up"/>
    <n v="2.165"/>
    <n v="0.85"/>
    <n v="0.93799999999999994"/>
    <n v="0.81399999999999995"/>
    <n v="0.86099999999999999"/>
    <d v="2025-06-17T06:00:08"/>
    <s v="PJD2_RedHat"/>
  </r>
  <r>
    <x v="672"/>
    <x v="1"/>
    <n v="99"/>
    <x v="2561"/>
    <x v="1280"/>
    <s v=" "/>
    <s v=" "/>
    <n v="55"/>
    <n v="26"/>
    <n v="9"/>
    <s v="N/A"/>
    <n v="43"/>
    <n v="28"/>
    <n v="0.57599999999999996"/>
    <n v="0.254"/>
    <n v="0.111"/>
    <n v="0.45600000000000002"/>
    <n v="0.71899999999999997"/>
    <n v="0.73099999999999998"/>
    <n v="0.63400000000000001"/>
    <n v="0.69399999999999995"/>
    <n v="0.86599999999999999"/>
    <n v="1133.7719999999999"/>
    <s v="Scale-up"/>
    <n v="2.1930000000000001"/>
    <n v="0.97499999999999998"/>
    <n v="0.96699999999999997"/>
    <n v="0.94299999999999995"/>
    <n v="0.97"/>
    <d v="2025-06-17T06:00:12"/>
    <s v="PJD2_RedHat"/>
  </r>
  <r>
    <x v="1003"/>
    <x v="0"/>
    <n v="649"/>
    <x v="2562"/>
    <x v="1281"/>
    <n v="271"/>
    <n v="271"/>
    <n v="269"/>
    <n v="2"/>
    <n v="153"/>
    <n v="118"/>
    <n v="0"/>
    <n v="118"/>
    <n v="0.77600000000000002"/>
    <n v="0"/>
    <n v="0.47099999999999997"/>
    <n v="0"/>
    <n v="0.30499999999999999"/>
    <n v="0.32900000000000001"/>
    <n v="0"/>
    <n v="1"/>
    <n v="0.39300000000000002"/>
    <s v="NaN"/>
    <s v="Indeterminate"/>
    <n v="0"/>
    <n v="0.92600000000000005"/>
    <n v="0"/>
    <n v="0.99199999999999999"/>
    <n v="0"/>
    <d v="2025-06-17T06:00:30"/>
    <s v="PJD2_RedHat"/>
  </r>
  <r>
    <x v="1003"/>
    <x v="1"/>
    <n v="98"/>
    <x v="2563"/>
    <x v="1281"/>
    <s v=" "/>
    <s v=" "/>
    <n v="50"/>
    <n v="2"/>
    <n v="63"/>
    <s v="N/A"/>
    <n v="1"/>
    <n v="-12"/>
    <n v="0.60499999999999998"/>
    <s v="NaN"/>
    <n v="0.57499999999999996"/>
    <s v="NaN"/>
    <s v="0.030000000000000027"/>
    <n v="0.04"/>
    <s v="NaN"/>
    <s v="NaN"/>
    <s v="NaN"/>
    <s v="NaN"/>
    <s v="Indeterminate"/>
    <s v="NaN"/>
    <n v="0.96499999999999997"/>
    <s v="NaN"/>
    <n v="0.97799999999999998"/>
    <s v="NaN"/>
    <d v="2025-06-17T06:00:30"/>
    <s v="PJD2_RedHat"/>
  </r>
  <r>
    <x v="1001"/>
    <x v="0"/>
    <n v="423"/>
    <x v="2564"/>
    <x v="1282"/>
    <n v="205"/>
    <n v="205"/>
    <n v="202"/>
    <n v="3"/>
    <n v="0"/>
    <n v="205"/>
    <n v="101"/>
    <n v="104"/>
    <n v="0.45500000000000002"/>
    <n v="5.0000000000000001E-3"/>
    <n v="0"/>
    <n v="0.22900000000000001"/>
    <n v="0.46"/>
    <n v="0.45900000000000002"/>
    <n v="0.498"/>
    <n v="0.98899999999999999"/>
    <n v="1"/>
    <n v="454.14800000000002"/>
    <s v="Scale-up"/>
    <n v="4.367"/>
    <n v="0.98799999999999999"/>
    <n v="0.76"/>
    <n v="0"/>
    <n v="0.96199999999999997"/>
    <d v="2025-06-17T06:00:48"/>
    <s v="PJD2_RedHat"/>
  </r>
  <r>
    <x v="1001"/>
    <x v="1"/>
    <n v="95"/>
    <x v="2565"/>
    <x v="1282"/>
    <s v=" "/>
    <s v=" "/>
    <n v="48"/>
    <n v="2"/>
    <n v="1"/>
    <s v="N/A"/>
    <n v="34"/>
    <n v="15"/>
    <n v="0.47599999999999998"/>
    <n v="0.25"/>
    <n v="0"/>
    <n v="0.35199999999999998"/>
    <n v="0.72599999999999998"/>
    <n v="0.49299999999999999"/>
    <n v="0.48499999999999999"/>
    <n v="0.65600000000000003"/>
    <n v="1"/>
    <n v="295.45499999999998"/>
    <s v="Scale-up"/>
    <n v="2.8410000000000002"/>
    <n v="0.97"/>
    <n v="1"/>
    <n v="0"/>
    <n v="0.94799999999999995"/>
    <d v="2025-06-17T06:00:52"/>
    <s v="PJD2_RedHat"/>
  </r>
  <r>
    <x v="1109"/>
    <x v="0"/>
    <n v="849"/>
    <x v="2566"/>
    <x v="1283"/>
    <n v="394"/>
    <n v="394"/>
    <n v="290"/>
    <n v="104"/>
    <n v="0"/>
    <n v="394"/>
    <n v="140"/>
    <n v="254"/>
    <n v="0.33700000000000002"/>
    <n v="0.13900000000000001"/>
    <n v="0"/>
    <n v="0.24299999999999999"/>
    <n v="0.47599999999999998"/>
    <n v="0.47099999999999997"/>
    <n v="0.51100000000000001"/>
    <n v="0.70799999999999996"/>
    <n v="1"/>
    <n v="1045.2670000000001"/>
    <s v="Scale-up"/>
    <n v="4.1150000000000002"/>
    <n v="0.98499999999999999"/>
    <n v="0.92300000000000004"/>
    <n v="0"/>
    <n v="0.71699999999999997"/>
    <d v="2025-06-17T06:01:10"/>
    <s v="PJD2_RedHat"/>
  </r>
  <r>
    <x v="1109"/>
    <x v="1"/>
    <n v="99"/>
    <x v="2567"/>
    <x v="1283"/>
    <s v=" "/>
    <s v=" "/>
    <n v="43"/>
    <n v="14"/>
    <n v="1"/>
    <s v="N/A"/>
    <n v="40"/>
    <n v="16"/>
    <n v="0.36699999999999999"/>
    <n v="0.26500000000000001"/>
    <n v="0"/>
    <n v="0.371"/>
    <n v="0.63200000000000001"/>
    <n v="0.55500000000000005"/>
    <n v="0.58699999999999997"/>
    <n v="0.58099999999999996"/>
    <n v="1"/>
    <n v="684.63599999999997"/>
    <s v="Scale-up"/>
    <n v="2.6949999999999998"/>
    <n v="0.85399999999999998"/>
    <n v="0.91300000000000003"/>
    <n v="0"/>
    <n v="0.97799999999999998"/>
    <d v="2025-06-17T06:01:14"/>
    <s v="PJD2_RedHat"/>
  </r>
  <r>
    <x v="1000"/>
    <x v="0"/>
    <n v="858"/>
    <x v="2568"/>
    <x v="1284"/>
    <n v="341"/>
    <n v="341"/>
    <n v="190"/>
    <n v="151"/>
    <n v="56"/>
    <n v="285"/>
    <n v="148"/>
    <n v="137"/>
    <n v="0.19"/>
    <n v="0.17100000000000001"/>
    <n v="6.2E-2"/>
    <n v="0.17"/>
    <n v="0.29899999999999999"/>
    <n v="0.29199999999999998"/>
    <n v="0.56899999999999995"/>
    <n v="0.52600000000000002"/>
    <n v="0.82799999999999996"/>
    <n v="805.88199999999995"/>
    <s v="Scale-up"/>
    <n v="5.8819999999999997"/>
    <n v="0.96199999999999997"/>
    <n v="0.99199999999999999"/>
    <n v="0.98899999999999999"/>
    <n v="0.98699999999999999"/>
    <d v="2025-06-17T06:01:34"/>
    <s v="PJD2_RedHat"/>
  </r>
  <r>
    <x v="1000"/>
    <x v="1"/>
    <n v="93"/>
    <x v="2569"/>
    <x v="1284"/>
    <s v=" "/>
    <s v=" "/>
    <n v="58"/>
    <n v="15"/>
    <n v="11"/>
    <s v="N/A"/>
    <n v="21"/>
    <n v="40"/>
    <n v="0.72899999999999998"/>
    <n v="0.23300000000000001"/>
    <n v="0.105"/>
    <n v="0.23"/>
    <n v="0.85699999999999998"/>
    <n v="0.83199999999999996"/>
    <n v="0.26800000000000002"/>
    <n v="0.75800000000000001"/>
    <n v="0.89100000000000001"/>
    <n v="595.65200000000004"/>
    <s v="Scale-up"/>
    <n v="4.3479999999999999"/>
    <n v="0.89200000000000002"/>
    <n v="0.98299999999999998"/>
    <n v="0.91900000000000004"/>
    <n v="0.93300000000000005"/>
    <d v="2025-06-17T06:01:38"/>
    <s v="PJD2_RedHat"/>
  </r>
  <r>
    <x v="998"/>
    <x v="0"/>
    <n v="621"/>
    <x v="2570"/>
    <x v="1285"/>
    <n v="80"/>
    <n v="80"/>
    <n v="76"/>
    <n v="4"/>
    <n v="1"/>
    <n v="79"/>
    <n v="39"/>
    <n v="40"/>
    <n v="0.11899999999999999"/>
    <n v="5.3999999999999999E-2"/>
    <n v="0"/>
    <n v="0.35499999999999998"/>
    <n v="0.17299999999999999"/>
    <n v="0.129"/>
    <n v="2.052"/>
    <n v="0.68799999999999994"/>
    <n v="1"/>
    <n v="112.676"/>
    <s v="Catch-up"/>
    <n v="2.8170000000000002"/>
    <n v="0.35"/>
    <n v="0.67900000000000005"/>
    <n v="0"/>
    <n v="0.96"/>
    <d v="2025-06-17T06:01:57"/>
    <s v="PJD2_RedHat"/>
  </r>
  <r>
    <x v="998"/>
    <x v="1"/>
    <n v="99"/>
    <x v="2571"/>
    <x v="1285"/>
    <s v=" "/>
    <s v=" "/>
    <n v="42"/>
    <n v="4"/>
    <n v="1"/>
    <s v="N/A"/>
    <n v="28"/>
    <n v="18"/>
    <n v="0.439"/>
    <n v="5.3999999999999999E-2"/>
    <s v="NaN"/>
    <n v="0.29599999999999999"/>
    <n v="0.49299999999999999"/>
    <n v="0.47799999999999998"/>
    <s v="NaN"/>
    <s v="NaN"/>
    <s v="NaN"/>
    <s v="NaN"/>
    <s v="Catch-up"/>
    <n v="3.3780000000000001"/>
    <n v="0.92900000000000005"/>
    <n v="0.69799999999999995"/>
    <s v="NaN"/>
    <n v="0.98499999999999999"/>
    <d v="2025-06-17T06:01:57"/>
    <s v="PJD2_RedHat"/>
  </r>
  <r>
    <x v="662"/>
    <x v="0"/>
    <n v="3642"/>
    <x v="2572"/>
    <x v="1286"/>
    <n v="281"/>
    <n v="281"/>
    <n v="190"/>
    <n v="91"/>
    <n v="19"/>
    <n v="262"/>
    <n v="235"/>
    <n v="27"/>
    <n v="0.108"/>
    <n v="0.04"/>
    <n v="8.9999999999999993E-3"/>
    <n v="0.12"/>
    <n v="0.13900000000000001"/>
    <n v="0.13400000000000001"/>
    <n v="0.86299999999999999"/>
    <n v="0.73"/>
    <n v="0.93899999999999995"/>
    <n v="225"/>
    <s v="Scale-up"/>
    <n v="8.3330000000000002"/>
    <n v="0.89200000000000002"/>
    <n v="0.92500000000000004"/>
    <n v="0.82"/>
    <n v="0.88600000000000001"/>
    <d v="2025-06-17T06:02:14"/>
    <s v="PJD2_RedHat"/>
  </r>
  <r>
    <x v="662"/>
    <x v="1"/>
    <n v="0"/>
    <x v="2573"/>
    <x v="1286"/>
    <s v=" "/>
    <s v=" "/>
    <n v="1"/>
    <n v="1"/>
    <n v="1"/>
    <s v="N/A"/>
    <n v="1"/>
    <n v="0"/>
    <s v="NaN"/>
    <s v="NaN"/>
    <s v="NaN"/>
    <s v="NaN"/>
    <n v="0"/>
    <s v="NaN"/>
    <s v="NaN"/>
    <s v="NaN"/>
    <s v="NaN"/>
    <s v="NaN"/>
    <s v="Scale-up"/>
    <s v="NaN"/>
    <s v="NaN"/>
    <s v="NaN"/>
    <s v="NaN"/>
    <s v="NaN"/>
    <d v="2025-06-17T06:02:14"/>
    <s v="PJD2_RedHat"/>
  </r>
  <r>
    <x v="1110"/>
    <x v="0"/>
    <n v="316"/>
    <x v="2574"/>
    <x v="1287"/>
    <n v="384"/>
    <n v="384"/>
    <n v="371"/>
    <n v="13"/>
    <n v="0"/>
    <n v="384"/>
    <n v="220"/>
    <n v="164"/>
    <n v="1.1970000000000001"/>
    <n v="4.1000000000000002E-2"/>
    <n v="0"/>
    <n v="0.78400000000000003"/>
    <n v="1.238"/>
    <n v="1.2370000000000001"/>
    <n v="0.63300000000000001"/>
    <n v="0.96699999999999997"/>
    <n v="1"/>
    <n v="209.184"/>
    <s v="Scale-up"/>
    <n v="1.276"/>
    <n v="0.98099999999999998"/>
    <n v="0.9"/>
    <n v="0"/>
    <n v="0.99299999999999999"/>
    <d v="2025-06-17T06:02:33"/>
    <s v="PJD2_RedHat"/>
  </r>
  <r>
    <x v="1110"/>
    <x v="1"/>
    <n v="99"/>
    <x v="2575"/>
    <x v="1287"/>
    <s v=" "/>
    <s v=" "/>
    <n v="86"/>
    <n v="6"/>
    <n v="1"/>
    <s v="N/A"/>
    <n v="72"/>
    <n v="21"/>
    <n v="1.127"/>
    <n v="0.17599999999999999"/>
    <n v="0"/>
    <n v="0.79600000000000004"/>
    <n v="1.3029999999999999"/>
    <n v="1.2070000000000001"/>
    <n v="0.61099999999999999"/>
    <n v="0.86499999999999999"/>
    <n v="1"/>
    <n v="206.03"/>
    <s v="Scale-up"/>
    <n v="1.256"/>
    <n v="0.95699999999999996"/>
    <n v="0.752"/>
    <n v="0"/>
    <n v="0.98299999999999998"/>
    <d v="2025-06-17T06:02:37"/>
    <s v="PJD2_RedHat"/>
  </r>
  <r>
    <x v="997"/>
    <x v="0"/>
    <n v="399"/>
    <x v="2576"/>
    <x v="1288"/>
    <n v="433"/>
    <n v="433"/>
    <n v="430"/>
    <n v="3"/>
    <n v="0"/>
    <n v="433"/>
    <n v="241"/>
    <n v="192"/>
    <n v="1.218"/>
    <n v="1.2999999999999999E-2"/>
    <n v="0"/>
    <n v="0.69099999999999995"/>
    <n v="1.2310000000000001"/>
    <n v="1.2250000000000001"/>
    <n v="0.56100000000000005"/>
    <n v="0.98899999999999999"/>
    <n v="1"/>
    <n v="277.858"/>
    <s v="Scale-up"/>
    <n v="1.4470000000000001"/>
    <n v="0.98699999999999999"/>
    <n v="0.88400000000000001"/>
    <n v="0"/>
    <n v="0.97699999999999998"/>
    <d v="2025-06-17T06:02:55"/>
    <s v="PJD2_RedHat"/>
  </r>
  <r>
    <x v="997"/>
    <x v="1"/>
    <n v="91"/>
    <x v="2577"/>
    <x v="1288"/>
    <s v=" "/>
    <s v=" "/>
    <n v="56"/>
    <n v="1"/>
    <n v="1"/>
    <s v="N/A"/>
    <n v="67"/>
    <n v="-12"/>
    <n v="0.60199999999999998"/>
    <s v="NaN"/>
    <n v="0"/>
    <n v="0.63300000000000001"/>
    <n v="0.60199999999999998"/>
    <n v="0.60199999999999998"/>
    <s v="NaN"/>
    <s v="NaN"/>
    <s v="NaN"/>
    <s v="NaN"/>
    <s v="Scale-up"/>
    <n v="1.58"/>
    <n v="0.98199999999999998"/>
    <s v="NaN"/>
    <n v="0"/>
    <n v="0.98099999999999998"/>
    <d v="2025-06-17T06:02:55"/>
    <s v="PJD2_RedHat"/>
  </r>
  <r>
    <x v="623"/>
    <x v="0"/>
    <n v="5327"/>
    <x v="2578"/>
    <x v="1289"/>
    <n v="1754"/>
    <n v="1754"/>
    <n v="1130"/>
    <n v="624"/>
    <n v="367"/>
    <n v="1387"/>
    <n v="1358"/>
    <n v="29"/>
    <n v="0.28499999999999998"/>
    <n v="0.216"/>
    <n v="7.3999999999999996E-2"/>
    <n v="0.371"/>
    <n v="0.42699999999999999"/>
    <n v="0.34799999999999998"/>
    <n v="0.86899999999999999"/>
    <n v="0.56899999999999995"/>
    <n v="0.85199999999999998"/>
    <n v="78.167000000000002"/>
    <s v="Scale-up"/>
    <n v="2.6949999999999998"/>
    <n v="0.91900000000000004"/>
    <n v="0.92400000000000004"/>
    <n v="0.91800000000000004"/>
    <n v="0.93100000000000005"/>
    <d v="2025-06-17T06:03:16"/>
    <s v="PJD2_RedHat"/>
  </r>
  <r>
    <x v="623"/>
    <x v="1"/>
    <n v="84"/>
    <x v="2579"/>
    <x v="1289"/>
    <s v=" "/>
    <s v=" "/>
    <n v="4"/>
    <n v="1"/>
    <n v="2"/>
    <s v="N/A"/>
    <n v="1"/>
    <n v="0"/>
    <n v="3.3000000000000002E-2"/>
    <s v="NaN"/>
    <n v="4.2999999999999997E-2"/>
    <s v="NaN"/>
    <n v="-9.9999999999999898E-3"/>
    <n v="1.4999999999999999E-2"/>
    <s v="NaN"/>
    <s v="NaN"/>
    <s v="NaN"/>
    <s v="NaN"/>
    <s v="Scale-up"/>
    <s v="NaN"/>
    <n v="0.97799999999999998"/>
    <s v="NaN"/>
    <n v="1"/>
    <s v="NaN"/>
    <d v="2025-06-17T06:03:16"/>
    <s v="PJD2_RedHat"/>
  </r>
  <r>
    <x v="994"/>
    <x v="0"/>
    <n v="1771"/>
    <x v="2580"/>
    <x v="1290"/>
    <n v="315"/>
    <n v="315"/>
    <n v="196"/>
    <n v="119"/>
    <n v="36"/>
    <n v="279"/>
    <n v="197"/>
    <n v="82"/>
    <n v="0.20200000000000001"/>
    <n v="7.9000000000000001E-2"/>
    <n v="0.04"/>
    <n v="0.23599999999999999"/>
    <n v="0.24099999999999999"/>
    <n v="0.22900000000000001"/>
    <n v="0.97899999999999998"/>
    <n v="0.71899999999999997"/>
    <n v="0.85799999999999998"/>
    <n v="347.45800000000003"/>
    <s v="Scale-up"/>
    <n v="4.2370000000000001"/>
    <n v="0.93300000000000005"/>
    <n v="0.88400000000000001"/>
    <n v="0.96699999999999997"/>
    <n v="0.92100000000000004"/>
    <d v="2025-06-17T06:03:35"/>
    <s v="PJD2_RedHat"/>
  </r>
  <r>
    <x v="994"/>
    <x v="1"/>
    <n v="97"/>
    <x v="2581"/>
    <x v="1290"/>
    <s v=" "/>
    <s v=" "/>
    <n v="16"/>
    <n v="14"/>
    <n v="8"/>
    <s v="N/A"/>
    <n v="33"/>
    <n v="-12"/>
    <n v="0.223"/>
    <n v="0.17899999999999999"/>
    <n v="7.8E-2"/>
    <n v="0.48299999999999998"/>
    <n v="0.32400000000000001"/>
    <n v="0.31"/>
    <n v="1.4910000000000001"/>
    <n v="0.55500000000000005"/>
    <n v="0.80600000000000005"/>
    <n v="169.77199999999999"/>
    <s v="Catch-up"/>
    <n v="2.0699999999999998"/>
    <n v="0.93400000000000005"/>
    <n v="0.75900000000000001"/>
    <n v="0.80900000000000005"/>
    <n v="0.82699999999999996"/>
    <d v="2025-06-17T06:03:39"/>
    <s v="PJD2_RedHat"/>
  </r>
  <r>
    <x v="1111"/>
    <x v="0"/>
    <n v="1022"/>
    <x v="2582"/>
    <x v="1291"/>
    <n v="228"/>
    <n v="228"/>
    <n v="223"/>
    <n v="5"/>
    <n v="0"/>
    <n v="228"/>
    <n v="103"/>
    <n v="125"/>
    <n v="0.28499999999999998"/>
    <n v="1.9E-2"/>
    <n v="0"/>
    <n v="0.31900000000000001"/>
    <n v="0.30399999999999999"/>
    <n v="0.29299999999999998"/>
    <n v="1.0489999999999999"/>
    <n v="0.93700000000000006"/>
    <n v="1"/>
    <n v="391.85"/>
    <s v="Catch-up"/>
    <n v="3.1349999999999998"/>
    <n v="0.63800000000000001"/>
    <n v="0.90200000000000002"/>
    <n v="0"/>
    <n v="0.81699999999999995"/>
    <d v="2025-06-17T06:03:58"/>
    <s v="PJD2_RedHat"/>
  </r>
  <r>
    <x v="1111"/>
    <x v="1"/>
    <n v="98"/>
    <x v="2583"/>
    <x v="1291"/>
    <s v=" "/>
    <s v=" "/>
    <n v="42"/>
    <n v="2"/>
    <n v="1"/>
    <s v="N/A"/>
    <n v="22"/>
    <n v="21"/>
    <n v="0.38700000000000001"/>
    <n v="7.6999999999999999E-2"/>
    <n v="0"/>
    <n v="0.215"/>
    <n v="0.46400000000000002"/>
    <n v="0.40699999999999997"/>
    <n v="0.46300000000000002"/>
    <n v="0.83399999999999996"/>
    <n v="1"/>
    <n v="581.39499999999998"/>
    <s v="Scale-up"/>
    <n v="4.6509999999999998"/>
    <n v="0.96599999999999997"/>
    <n v="1"/>
    <n v="0"/>
    <n v="0.97"/>
    <d v="2025-06-17T06:04:01"/>
    <s v="PJD2_RedHat"/>
  </r>
  <r>
    <x v="990"/>
    <x v="0"/>
    <n v="327"/>
    <x v="2584"/>
    <x v="1292"/>
    <n v="373"/>
    <n v="373"/>
    <n v="321"/>
    <n v="52"/>
    <n v="1"/>
    <n v="372"/>
    <n v="120"/>
    <n v="252"/>
    <n v="0.80100000000000005"/>
    <n v="0.14899999999999999"/>
    <n v="0"/>
    <n v="0.377"/>
    <n v="0.95"/>
    <n v="0.93600000000000005"/>
    <n v="0.39700000000000002"/>
    <n v="0.84299999999999997"/>
    <n v="1"/>
    <n v="668.43499999999995"/>
    <s v="Scale-up"/>
    <n v="2.653"/>
    <n v="0.86699999999999999"/>
    <n v="0.95099999999999996"/>
    <n v="0"/>
    <n v="0.95199999999999996"/>
    <d v="2025-06-17T06:04:23"/>
    <s v="PJD2_RedHat"/>
  </r>
  <r>
    <x v="990"/>
    <x v="1"/>
    <n v="99"/>
    <x v="2585"/>
    <x v="1292"/>
    <s v=" "/>
    <s v=" "/>
    <n v="63"/>
    <n v="17"/>
    <n v="1"/>
    <s v="N/A"/>
    <n v="47"/>
    <n v="32"/>
    <n v="0.71599999999999997"/>
    <n v="0.16900000000000001"/>
    <s v="NaN"/>
    <n v="0.497"/>
    <n v="0.88500000000000001"/>
    <n v="0.88400000000000001"/>
    <s v="NaN"/>
    <s v="NaN"/>
    <s v="NaN"/>
    <s v="NaN"/>
    <s v="Scale-up"/>
    <n v="2.012"/>
    <n v="0.95899999999999996"/>
    <n v="0.96499999999999997"/>
    <s v="NaN"/>
    <n v="0.96499999999999997"/>
    <d v="2025-06-17T06:04:23"/>
    <s v="PJD2_RedHat"/>
  </r>
  <r>
    <x v="989"/>
    <x v="0"/>
    <n v="791"/>
    <x v="2586"/>
    <x v="1293"/>
    <n v="1100"/>
    <n v="1100"/>
    <n v="505"/>
    <n v="595"/>
    <n v="0"/>
    <n v="1100"/>
    <n v="839"/>
    <n v="261"/>
    <n v="1.1319999999999999"/>
    <n v="1.6659999999999999"/>
    <n v="0"/>
    <n v="2.2189999999999999"/>
    <n v="2.798"/>
    <n v="2.7410000000000001"/>
    <n v="0.79300000000000004"/>
    <n v="0.40500000000000003"/>
    <n v="1"/>
    <n v="117.621"/>
    <s v="Scale-up"/>
    <n v="0.45100000000000001"/>
    <n v="0.95799999999999996"/>
    <n v="0.97"/>
    <n v="0"/>
    <n v="0.98399999999999999"/>
    <d v="2025-06-17T06:04:46"/>
    <s v="PJD2_RedHat"/>
  </r>
  <r>
    <x v="989"/>
    <x v="1"/>
    <n v="99"/>
    <x v="2587"/>
    <x v="1293"/>
    <s v=" "/>
    <s v=" "/>
    <n v="67"/>
    <n v="2"/>
    <n v="1"/>
    <s v="N/A"/>
    <n v="79"/>
    <n v="-11"/>
    <n v="0.9"/>
    <n v="1.7999999999999999E-2"/>
    <n v="0"/>
    <n v="0.73899999999999999"/>
    <n v="0.91800000000000004"/>
    <n v="0.91400000000000003"/>
    <n v="0.80500000000000005"/>
    <n v="0.98"/>
    <n v="1"/>
    <n v="353.18"/>
    <s v="Scale-up"/>
    <n v="1.353"/>
    <n v="0.93600000000000005"/>
    <n v="1"/>
    <n v="0"/>
    <n v="0.95599999999999996"/>
    <d v="2025-06-17T06:04:51"/>
    <s v="PJD2_RedHat"/>
  </r>
  <r>
    <x v="987"/>
    <x v="0"/>
    <n v="845"/>
    <x v="2588"/>
    <x v="1294"/>
    <n v="370"/>
    <n v="370"/>
    <n v="369"/>
    <n v="1"/>
    <n v="0"/>
    <n v="370"/>
    <n v="101"/>
    <n v="269"/>
    <n v="0.54200000000000004"/>
    <n v="0"/>
    <n v="0"/>
    <n v="0.22700000000000001"/>
    <n v="0.54200000000000004"/>
    <n v="0.54400000000000004"/>
    <n v="0.41899999999999998"/>
    <n v="1"/>
    <n v="1"/>
    <n v="1185.0219999999999"/>
    <s v="Scale-up"/>
    <n v="4.4050000000000002"/>
    <n v="0.95"/>
    <n v="0"/>
    <n v="0"/>
    <n v="0.88800000000000001"/>
    <d v="2025-06-17T06:05:13"/>
    <s v="PJD2_RedHat"/>
  </r>
  <r>
    <x v="987"/>
    <x v="1"/>
    <n v="98"/>
    <x v="2589"/>
    <x v="1294"/>
    <s v=" "/>
    <s v=" "/>
    <n v="54"/>
    <n v="1"/>
    <n v="1"/>
    <s v="N/A"/>
    <n v="15"/>
    <n v="40"/>
    <n v="0.68200000000000005"/>
    <s v="NaN"/>
    <n v="0"/>
    <n v="0.16400000000000001"/>
    <n v="0.68200000000000005"/>
    <n v="0.68200000000000005"/>
    <s v="NaN"/>
    <s v="NaN"/>
    <s v="NaN"/>
    <s v="NaN"/>
    <s v="Scale-up"/>
    <n v="6.0979999999999999"/>
    <n v="0.92800000000000005"/>
    <s v="NaN"/>
    <n v="0"/>
    <n v="0.85"/>
    <d v="2025-06-17T06:05:13"/>
    <s v="PJD2_RedHat"/>
  </r>
  <r>
    <x v="986"/>
    <x v="0"/>
    <n v="355"/>
    <x v="2590"/>
    <x v="1295"/>
    <n v="173"/>
    <n v="173"/>
    <n v="172"/>
    <n v="1"/>
    <n v="0"/>
    <n v="173"/>
    <n v="73"/>
    <n v="100"/>
    <n v="0.52500000000000002"/>
    <n v="0"/>
    <n v="0"/>
    <n v="0.221"/>
    <n v="0.52500000000000002"/>
    <n v="0.52900000000000003"/>
    <n v="0.42099999999999999"/>
    <n v="1"/>
    <n v="1"/>
    <n v="452.48899999999998"/>
    <s v="Scale-up"/>
    <n v="4.5250000000000004"/>
    <n v="0.98799999999999999"/>
    <n v="0"/>
    <n v="0"/>
    <n v="0.96499999999999997"/>
    <d v="2025-06-17T06:05:34"/>
    <s v="PJD2_RedHat"/>
  </r>
  <r>
    <x v="986"/>
    <x v="1"/>
    <n v="99"/>
    <x v="2591"/>
    <x v="1295"/>
    <s v=" "/>
    <s v=" "/>
    <n v="60"/>
    <n v="1"/>
    <n v="1"/>
    <s v="N/A"/>
    <n v="37"/>
    <n v="25"/>
    <n v="0.66400000000000003"/>
    <s v="NaN"/>
    <n v="0"/>
    <n v="0.36699999999999999"/>
    <n v="0.66400000000000003"/>
    <n v="0.66200000000000003"/>
    <s v="NaN"/>
    <s v="NaN"/>
    <s v="NaN"/>
    <s v="NaN"/>
    <s v="Scale-up"/>
    <n v="2.7250000000000001"/>
    <n v="0.92600000000000005"/>
    <s v="NaN"/>
    <n v="0"/>
    <n v="0.95099999999999996"/>
    <d v="2025-06-17T06:05:34"/>
    <s v="PJD2_RedHat"/>
  </r>
  <r>
    <x v="985"/>
    <x v="0"/>
    <n v="344"/>
    <x v="2592"/>
    <x v="1296"/>
    <n v="179"/>
    <n v="179"/>
    <n v="177"/>
    <n v="2"/>
    <n v="0"/>
    <n v="179"/>
    <n v="98"/>
    <n v="81"/>
    <n v="0.57199999999999995"/>
    <n v="2.1000000000000001E-2"/>
    <n v="0"/>
    <n v="0.37"/>
    <n v="0.59299999999999997"/>
    <n v="0.57599999999999996"/>
    <n v="0.624"/>
    <n v="0.96499999999999997"/>
    <n v="1"/>
    <n v="218.91900000000001"/>
    <s v="Scale-up"/>
    <n v="2.7029999999999998"/>
    <n v="0.98599999999999999"/>
    <n v="1"/>
    <n v="0"/>
    <n v="0.97899999999999998"/>
    <d v="2025-06-17T06:05:56"/>
    <s v="PJD2_RedHat"/>
  </r>
  <r>
    <x v="985"/>
    <x v="1"/>
    <n v="98"/>
    <x v="2593"/>
    <x v="1296"/>
    <s v=" "/>
    <s v=" "/>
    <n v="34"/>
    <n v="2"/>
    <n v="1"/>
    <s v="N/A"/>
    <n v="38"/>
    <n v="-3"/>
    <n v="0.44400000000000001"/>
    <n v="2.1000000000000001E-2"/>
    <n v="0"/>
    <n v="0.377"/>
    <n v="0.46500000000000002"/>
    <n v="0.46899999999999997"/>
    <n v="0.81100000000000005"/>
    <n v="0.95499999999999996"/>
    <n v="1"/>
    <n v="214.85400000000001"/>
    <s v="Scale-up"/>
    <n v="2.653"/>
    <n v="0.91600000000000004"/>
    <n v="1"/>
    <n v="0"/>
    <n v="0.98299999999999998"/>
    <d v="2025-06-17T06:06:01"/>
    <s v="PJD2_RedHat"/>
  </r>
  <r>
    <x v="980"/>
    <x v="0"/>
    <n v="616"/>
    <x v="2594"/>
    <x v="1297"/>
    <n v="30"/>
    <n v="30"/>
    <n v="30"/>
    <n v="0"/>
    <n v="0"/>
    <n v="30"/>
    <n v="1"/>
    <n v="29"/>
    <n v="4.4999999999999998E-2"/>
    <n v="0"/>
    <n v="0"/>
    <n v="0"/>
    <n v="4.4999999999999998E-2"/>
    <n v="4.4999999999999998E-2"/>
    <n v="0"/>
    <n v="1"/>
    <n v="1"/>
    <s v="NaN"/>
    <s v="Indeterminate"/>
    <n v="0"/>
    <n v="0.68799999999999994"/>
    <n v="0"/>
    <n v="0"/>
    <n v="0"/>
    <d v="2025-06-17T06:06:18"/>
    <s v="PJD2_RedHat"/>
  </r>
  <r>
    <x v="980"/>
    <x v="1"/>
    <n v="90"/>
    <x v="2595"/>
    <x v="1297"/>
    <s v=" "/>
    <s v=" "/>
    <n v="7"/>
    <n v="1"/>
    <n v="1"/>
    <s v="N/A"/>
    <n v="1"/>
    <n v="5"/>
    <n v="6.8000000000000005E-2"/>
    <n v="0"/>
    <n v="0"/>
    <s v="NaN"/>
    <n v="6.8000000000000005E-2"/>
    <n v="6.8000000000000005E-2"/>
    <s v="NaN"/>
    <s v="NaN"/>
    <s v="NaN"/>
    <s v="NaN"/>
    <s v="Indeterminate"/>
    <s v="NaN"/>
    <n v="0.89500000000000002"/>
    <n v="0"/>
    <n v="0"/>
    <s v="NaN"/>
    <d v="2025-06-17T06:06:18"/>
    <s v="PJD2_RedHat"/>
  </r>
  <r>
    <x v="1112"/>
    <x v="0"/>
    <n v="603"/>
    <x v="2596"/>
    <x v="1298"/>
    <n v="395"/>
    <n v="395"/>
    <n v="280"/>
    <n v="115"/>
    <n v="28"/>
    <n v="367"/>
    <n v="271"/>
    <n v="96"/>
    <n v="0.52600000000000002"/>
    <n v="0.22700000000000001"/>
    <n v="6.0999999999999999E-2"/>
    <n v="0.54900000000000004"/>
    <n v="0.69199999999999995"/>
    <n v="0.69399999999999995"/>
    <n v="0.79300000000000004"/>
    <n v="0.69899999999999995"/>
    <n v="0.91900000000000004"/>
    <n v="174.863"/>
    <s v="Scale-up"/>
    <n v="1.821"/>
    <n v="0.96899999999999997"/>
    <n v="0.98199999999999998"/>
    <n v="0.90400000000000003"/>
    <n v="0.99299999999999999"/>
    <d v="2025-06-17T06:06:38"/>
    <s v="PJD2_RedHat"/>
  </r>
  <r>
    <x v="1112"/>
    <x v="1"/>
    <n v="99"/>
    <x v="2597"/>
    <x v="1298"/>
    <s v=" "/>
    <s v=" "/>
    <n v="81"/>
    <n v="21"/>
    <n v="11"/>
    <s v="N/A"/>
    <n v="68"/>
    <n v="22"/>
    <n v="0.85399999999999998"/>
    <n v="0.255"/>
    <n v="0.123"/>
    <n v="0.68600000000000005"/>
    <n v="0.98599999999999999"/>
    <n v="0.99"/>
    <n v="0.69599999999999995"/>
    <n v="0.77"/>
    <n v="0.88900000000000001"/>
    <n v="139.94200000000001"/>
    <s v="Scale-up"/>
    <n v="1.458"/>
    <n v="0.95"/>
    <n v="0.93899999999999995"/>
    <n v="0.94099999999999995"/>
    <n v="0.97599999999999998"/>
    <d v="2025-06-17T06:06:43"/>
    <s v="PJD2_RedHat"/>
  </r>
  <r>
    <x v="844"/>
    <x v="0"/>
    <n v="4210"/>
    <x v="2598"/>
    <x v="1299"/>
    <n v="321"/>
    <n v="321"/>
    <n v="191"/>
    <n v="130"/>
    <n v="27"/>
    <n v="294"/>
    <n v="273"/>
    <n v="21"/>
    <n v="4.8000000000000001E-2"/>
    <n v="3.6999999999999998E-2"/>
    <n v="8.0000000000000002E-3"/>
    <n v="7.5999999999999998E-2"/>
    <n v="7.6999999999999999E-2"/>
    <n v="7.5999999999999998E-2"/>
    <n v="0.98699999999999999"/>
    <n v="0.56499999999999995"/>
    <n v="0.90600000000000003"/>
    <n v="276.31599999999997"/>
    <s v="Scale-up"/>
    <n v="13.157999999999999"/>
    <n v="0.94299999999999995"/>
    <n v="0.93400000000000005"/>
    <n v="0.95799999999999996"/>
    <n v="0.91"/>
    <d v="2025-06-17T06:07:01"/>
    <s v="PJD2_RedHat"/>
  </r>
  <r>
    <x v="844"/>
    <x v="1"/>
    <n v="50"/>
    <x v="2599"/>
    <x v="1299"/>
    <s v=" "/>
    <s v=" "/>
    <n v="9"/>
    <n v="2"/>
    <n v="1"/>
    <s v="N/A"/>
    <n v="5"/>
    <n v="6"/>
    <n v="0.24299999999999999"/>
    <n v="0.5"/>
    <s v="NaN"/>
    <n v="8.8999999999999996E-2"/>
    <n v="0.74299999999999999"/>
    <n v="0.35699999999999998"/>
    <s v="NaN"/>
    <s v="NaN"/>
    <s v="NaN"/>
    <s v="NaN"/>
    <s v="Scale-up"/>
    <n v="11.236000000000001"/>
    <n v="0.79"/>
    <n v="1"/>
    <s v="NaN"/>
    <n v="0.88"/>
    <d v="2025-06-17T06:07:01"/>
    <s v="PJD2_RedHat"/>
  </r>
  <r>
    <x v="976"/>
    <x v="0"/>
    <n v="249"/>
    <x v="2600"/>
    <x v="1300"/>
    <n v="108"/>
    <n v="108"/>
    <n v="104"/>
    <n v="4"/>
    <n v="0"/>
    <n v="108"/>
    <n v="56"/>
    <n v="52"/>
    <n v="0.47599999999999998"/>
    <n v="3.1E-2"/>
    <n v="0"/>
    <n v="0.28499999999999998"/>
    <n v="0.50700000000000001"/>
    <n v="0.498"/>
    <n v="0.56200000000000006"/>
    <n v="0.93899999999999995"/>
    <n v="1"/>
    <n v="182.45599999999999"/>
    <s v="Scale-up"/>
    <n v="3.5089999999999999"/>
    <n v="0.89"/>
    <n v="0.91"/>
    <n v="0"/>
    <n v="0.81899999999999995"/>
    <d v="2025-06-17T06:07:20"/>
    <s v="PJD2_RedHat"/>
  </r>
  <r>
    <x v="976"/>
    <x v="1"/>
    <n v="99"/>
    <x v="2601"/>
    <x v="1300"/>
    <s v=" "/>
    <s v=" "/>
    <n v="69"/>
    <n v="3"/>
    <n v="1"/>
    <s v="N/A"/>
    <n v="46"/>
    <n v="25"/>
    <n v="0.64900000000000002"/>
    <n v="5.5E-2"/>
    <n v="0"/>
    <n v="0.46800000000000003"/>
    <s v="0.7040000000000001"/>
    <n v="0.68600000000000005"/>
    <n v="0.66500000000000004"/>
    <n v="0.92200000000000004"/>
    <n v="1"/>
    <n v="111.111"/>
    <s v="Scale-up"/>
    <n v="2.137"/>
    <n v="0.94899999999999995"/>
    <n v="0.996"/>
    <n v="0"/>
    <n v="0.96099999999999997"/>
    <d v="2025-06-17T06:07:23"/>
    <s v="PJD2_RedHat"/>
  </r>
  <r>
    <x v="975"/>
    <x v="0"/>
    <n v="322"/>
    <x v="2602"/>
    <x v="1301"/>
    <n v="93"/>
    <n v="93"/>
    <n v="92"/>
    <n v="1"/>
    <n v="0"/>
    <n v="93"/>
    <n v="64"/>
    <n v="29"/>
    <n v="0.29899999999999999"/>
    <n v="0"/>
    <n v="0"/>
    <n v="0.216"/>
    <n v="0.29899999999999999"/>
    <n v="0.29499999999999998"/>
    <n v="0.72199999999999998"/>
    <n v="1"/>
    <n v="1"/>
    <n v="134.25899999999999"/>
    <s v="Scale-up"/>
    <n v="4.63"/>
    <n v="0.88600000000000001"/>
    <n v="0"/>
    <n v="0"/>
    <n v="0.91600000000000004"/>
    <d v="2025-06-17T06:07:41"/>
    <s v="PJD2_RedHat"/>
  </r>
  <r>
    <x v="975"/>
    <x v="1"/>
    <n v="62"/>
    <x v="2603"/>
    <x v="1301"/>
    <s v=" "/>
    <s v=" "/>
    <n v="7"/>
    <n v="1"/>
    <n v="1"/>
    <s v="N/A"/>
    <n v="6"/>
    <n v="3"/>
    <n v="8.7999999999999995E-2"/>
    <s v="NaN"/>
    <n v="0"/>
    <n v="7.2999999999999995E-2"/>
    <n v="8.7999999999999995E-2"/>
    <n v="0.108"/>
    <s v="NaN"/>
    <s v="NaN"/>
    <s v="NaN"/>
    <s v="NaN"/>
    <s v="Scale-up"/>
    <n v="13.699"/>
    <n v="0.84599999999999997"/>
    <s v="NaN"/>
    <n v="0"/>
    <n v="0.96599999999999997"/>
    <d v="2025-06-17T06:07:41"/>
    <s v="PJD2_RedHat"/>
  </r>
  <r>
    <x v="974"/>
    <x v="0"/>
    <n v="427"/>
    <x v="2604"/>
    <x v="1302"/>
    <n v="649"/>
    <n v="649"/>
    <n v="584"/>
    <n v="65"/>
    <n v="102"/>
    <n v="547"/>
    <n v="362"/>
    <n v="185"/>
    <n v="2.1059999999999999"/>
    <n v="0.20799999999999999"/>
    <n v="0.29899999999999999"/>
    <n v="1.25"/>
    <n v="2.0150000000000001"/>
    <n v="2.1379999999999999"/>
    <n v="0.62"/>
    <n v="0.91"/>
    <n v="0.871"/>
    <n v="148"/>
    <s v="Scale-up"/>
    <n v="0.8"/>
    <n v="0.91900000000000004"/>
    <n v="0.92600000000000005"/>
    <n v="0.69199999999999995"/>
    <n v="0.96099999999999997"/>
    <d v="2025-06-17T06:08:01"/>
    <s v="PJD2_RedHat"/>
  </r>
  <r>
    <x v="974"/>
    <x v="1"/>
    <n v="99"/>
    <x v="2605"/>
    <x v="1302"/>
    <s v=" "/>
    <s v=" "/>
    <n v="110"/>
    <n v="11"/>
    <n v="72"/>
    <s v="N/A"/>
    <n v="128"/>
    <n v="-78"/>
    <n v="1.232"/>
    <n v="0.10199999999999999"/>
    <n v="1.278"/>
    <n v="1.452"/>
    <n v="5.6000000000000001E-2"/>
    <n v="0.20200000000000001"/>
    <n v="25.928999999999998"/>
    <n v="0.92400000000000004"/>
    <n v="4.2000000000000003E-2"/>
    <n v="127.41"/>
    <s v="Catch-up"/>
    <n v="0.68899999999999995"/>
    <n v="0.54700000000000004"/>
    <n v="0.879"/>
    <n v="0.38800000000000001"/>
    <n v="0.98399999999999999"/>
    <d v="2025-06-17T06:08:05"/>
    <s v="PJD2_RedHat"/>
  </r>
  <r>
    <x v="676"/>
    <x v="0"/>
    <n v="4012"/>
    <x v="2606"/>
    <x v="1303"/>
    <n v="241"/>
    <n v="241"/>
    <n v="133"/>
    <n v="108"/>
    <n v="19"/>
    <n v="222"/>
    <n v="213"/>
    <n v="9"/>
    <n v="0.03"/>
    <n v="2.5000000000000001E-2"/>
    <n v="5.0000000000000001E-3"/>
    <n v="4.5999999999999999E-2"/>
    <n v="0.05"/>
    <n v="4.9000000000000002E-2"/>
    <n v="0.92"/>
    <n v="0.54500000000000004"/>
    <n v="0.90900000000000003"/>
    <n v="195.65199999999999"/>
    <s v="Scale-up"/>
    <n v="21.739000000000001"/>
    <n v="0.88900000000000001"/>
    <n v="0.94699999999999995"/>
    <n v="0.91600000000000004"/>
    <n v="0.90800000000000003"/>
    <d v="2025-06-17T06:08:24"/>
    <s v="PJD2_RedHat"/>
  </r>
  <r>
    <x v="676"/>
    <x v="1"/>
    <n v="29"/>
    <x v="2607"/>
    <x v="1303"/>
    <s v=" "/>
    <s v=" "/>
    <n v="1"/>
    <n v="2"/>
    <n v="1"/>
    <s v="N/A"/>
    <n v="4"/>
    <n v="-2"/>
    <s v="NaN"/>
    <n v="3.6999999999999998E-2"/>
    <s v="NaN"/>
    <n v="0.13600000000000001"/>
    <n v="0"/>
    <n v="5.6000000000000001E-2"/>
    <s v="NaN"/>
    <s v="NaN"/>
    <s v="NaN"/>
    <s v="NaN"/>
    <s v="Scale-up"/>
    <n v="7.3529999999999998"/>
    <s v="NaN"/>
    <n v="1"/>
    <s v="NaN"/>
    <n v="0.73599999999999999"/>
    <d v="2025-06-17T06:08:24"/>
    <s v="PJD2_RedHat"/>
  </r>
  <r>
    <x v="655"/>
    <x v="0"/>
    <n v="5192"/>
    <x v="2608"/>
    <x v="1304"/>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2025-06-17T06:08:42"/>
    <s v="PJD2_RedHat"/>
  </r>
  <r>
    <x v="655"/>
    <x v="1"/>
    <n v="0"/>
    <x v="2609"/>
    <x v="1304"/>
    <s v=" "/>
    <s v=" "/>
    <n v="1"/>
    <n v="1"/>
    <n v="1"/>
    <s v="N/A"/>
    <n v="1"/>
    <n v="0"/>
    <s v="NaN"/>
    <s v="NaN"/>
    <s v="NaN"/>
    <s v="NaN"/>
    <n v="0"/>
    <s v="NaN"/>
    <s v="NaN"/>
    <s v="NaN"/>
    <s v="NaN"/>
    <s v="NaN"/>
    <s v="Scale-up"/>
    <s v="NaN"/>
    <s v="NaN"/>
    <s v="NaN"/>
    <s v="NaN"/>
    <s v="NaN"/>
    <d v="2025-06-17T06:08:42"/>
    <s v="PJD2_RedHat"/>
  </r>
  <r>
    <x v="971"/>
    <x v="0"/>
    <n v="873"/>
    <x v="2610"/>
    <x v="1305"/>
    <n v="611"/>
    <n v="611"/>
    <n v="547"/>
    <n v="64"/>
    <n v="0"/>
    <n v="611"/>
    <n v="295"/>
    <n v="316"/>
    <n v="0.86399999999999999"/>
    <n v="0.13600000000000001"/>
    <n v="0"/>
    <n v="0.97099999999999997"/>
    <n v="1"/>
    <n v="0.98599999999999999"/>
    <n v="0.97099999999999997"/>
    <n v="0.86399999999999999"/>
    <n v="1"/>
    <n v="325.43799999999999"/>
    <s v="Scale-up"/>
    <n v="1.03"/>
    <n v="0.88600000000000001"/>
    <n v="0.91600000000000004"/>
    <n v="0"/>
    <n v="0.97799999999999998"/>
    <d v="2025-06-17T06:09:01"/>
    <s v="PJD2_RedHat"/>
  </r>
  <r>
    <x v="971"/>
    <x v="1"/>
    <n v="99"/>
    <x v="2611"/>
    <x v="1305"/>
    <s v=" "/>
    <s v=" "/>
    <n v="141"/>
    <n v="15"/>
    <n v="1"/>
    <s v="N/A"/>
    <n v="121"/>
    <n v="34"/>
    <n v="1.369"/>
    <n v="0.157"/>
    <n v="0"/>
    <n v="1.2050000000000001"/>
    <n v="1.526"/>
    <n v="1.5269999999999999"/>
    <n v="0.79"/>
    <n v="0.89700000000000002"/>
    <n v="1"/>
    <n v="262.24099999999999"/>
    <s v="Scale-up"/>
    <n v="0.83"/>
    <n v="0.99"/>
    <n v="0.95399999999999996"/>
    <n v="0"/>
    <n v="0.98699999999999999"/>
    <d v="2025-06-17T06:09:05"/>
    <s v="PJD2_RedHat"/>
  </r>
  <r>
    <x v="658"/>
    <x v="0"/>
    <n v="4157"/>
    <x v="2612"/>
    <x v="1306"/>
    <n v="380"/>
    <n v="380"/>
    <n v="191"/>
    <n v="189"/>
    <n v="52"/>
    <n v="328"/>
    <n v="283"/>
    <n v="45"/>
    <n v="4.5999999999999999E-2"/>
    <n v="4.2999999999999997E-2"/>
    <n v="1.4E-2"/>
    <n v="6.4000000000000001E-2"/>
    <n v="7.4999999999999997E-2"/>
    <n v="7.5999999999999998E-2"/>
    <n v="0.85299999999999998"/>
    <n v="0.51700000000000002"/>
    <n v="0.84299999999999997"/>
    <n v="703.125"/>
    <s v="Scale-up"/>
    <n v="15.625"/>
    <n v="0.96599999999999997"/>
    <n v="0.97499999999999998"/>
    <n v="0.98"/>
    <n v="0.96299999999999997"/>
    <d v="2025-06-17T06:09:24"/>
    <s v="PJD2_RedHat"/>
  </r>
  <r>
    <x v="658"/>
    <x v="1"/>
    <n v="76"/>
    <x v="2613"/>
    <x v="1306"/>
    <s v=" "/>
    <s v=" "/>
    <n v="5"/>
    <n v="9"/>
    <n v="1"/>
    <s v="N/A"/>
    <n v="12"/>
    <n v="1"/>
    <n v="4.4999999999999998E-2"/>
    <n v="8.6999999999999994E-2"/>
    <s v="NaN"/>
    <n v="0.113"/>
    <n v="0.13200000000000001"/>
    <n v="0.14000000000000001"/>
    <s v="NaN"/>
    <s v="NaN"/>
    <s v="NaN"/>
    <s v="NaN"/>
    <s v="Scale-up"/>
    <n v="8.85"/>
    <n v="0.86799999999999999"/>
    <n v="0.42299999999999999"/>
    <s v="NaN"/>
    <n v="0.70199999999999996"/>
    <d v="2025-06-17T06:09:24"/>
    <s v="PJD2_RedHat"/>
  </r>
  <r>
    <x v="660"/>
    <x v="0"/>
    <n v="4839"/>
    <x v="2614"/>
    <x v="1307"/>
    <n v="2480"/>
    <n v="2480"/>
    <n v="1085"/>
    <n v="1395"/>
    <n v="372"/>
    <n v="2108"/>
    <n v="2060"/>
    <n v="48"/>
    <n v="0.34300000000000003"/>
    <n v="0.46899999999999997"/>
    <n v="0.13900000000000001"/>
    <n v="0.70599999999999996"/>
    <n v="0.67300000000000004"/>
    <n v="0.67500000000000004"/>
    <n v="1.0489999999999999"/>
    <n v="0.42199999999999999"/>
    <n v="0.82899999999999996"/>
    <n v="67.989000000000004"/>
    <s v="Catch-up"/>
    <n v="1.4159999999999999"/>
    <n v="0.97"/>
    <n v="0.96799999999999997"/>
    <n v="0.97299999999999998"/>
    <n v="0.97899999999999998"/>
    <d v="2025-06-17T06:09:44"/>
    <s v="PJD2_RedHat"/>
  </r>
  <r>
    <x v="660"/>
    <x v="1"/>
    <n v="49"/>
    <x v="2615"/>
    <x v="1307"/>
    <s v=" "/>
    <s v=" "/>
    <n v="1"/>
    <n v="2"/>
    <n v="1"/>
    <s v="N/A"/>
    <n v="1"/>
    <n v="1"/>
    <s v="NaN"/>
    <n v="0.02"/>
    <s v="NaN"/>
    <s v="NaN"/>
    <n v="0"/>
    <n v="0.02"/>
    <s v="NaN"/>
    <s v="NaN"/>
    <s v="NaN"/>
    <s v="NaN"/>
    <s v="Catch-up"/>
    <s v="NaN"/>
    <s v="NaN"/>
    <n v="1"/>
    <s v="NaN"/>
    <s v="NaN"/>
    <d v="2025-06-17T06:09:44"/>
    <s v="PJD2_RedHat"/>
  </r>
  <r>
    <x v="659"/>
    <x v="0"/>
    <n v="4922"/>
    <x v="2616"/>
    <x v="1308"/>
    <n v="675"/>
    <n v="675"/>
    <n v="301"/>
    <n v="374"/>
    <n v="130"/>
    <n v="545"/>
    <n v="479"/>
    <n v="66"/>
    <n v="6.3E-2"/>
    <n v="8.5999999999999993E-2"/>
    <n v="2.7E-2"/>
    <n v="9.7000000000000003E-2"/>
    <n v="0.122"/>
    <n v="0.121"/>
    <n v="0.79500000000000004"/>
    <n v="0.42299999999999999"/>
    <n v="0.81899999999999995"/>
    <n v="680.41200000000003"/>
    <s v="Scale-up"/>
    <n v="10.308999999999999"/>
    <n v="0.99"/>
    <n v="0.96499999999999997"/>
    <n v="0.98399999999999999"/>
    <n v="0.98099999999999998"/>
    <d v="2025-06-17T06:10:04"/>
    <s v="PJD2_RedHat"/>
  </r>
  <r>
    <x v="659"/>
    <x v="1"/>
    <n v="68"/>
    <x v="2617"/>
    <x v="1308"/>
    <s v=" "/>
    <s v=" "/>
    <n v="7"/>
    <n v="2"/>
    <n v="1"/>
    <s v="N/A"/>
    <n v="16"/>
    <n v="-7"/>
    <n v="0.13400000000000001"/>
    <n v="3.1E-2"/>
    <s v="NaN"/>
    <n v="0.24199999999999999"/>
    <n v="0.16500000000000001"/>
    <n v="0.13"/>
    <s v="NaN"/>
    <s v="NaN"/>
    <s v="NaN"/>
    <s v="NaN"/>
    <s v="Scale-up"/>
    <n v="4.1319999999999997"/>
    <n v="0.93400000000000005"/>
    <n v="1"/>
    <s v="NaN"/>
    <n v="0.81899999999999995"/>
    <d v="2025-06-17T06:10:04"/>
    <s v="PJD2_RedHat"/>
  </r>
  <r>
    <x v="970"/>
    <x v="0"/>
    <n v="718"/>
    <x v="2618"/>
    <x v="1309"/>
    <n v="276"/>
    <n v="276"/>
    <n v="266"/>
    <n v="10"/>
    <n v="0"/>
    <n v="276"/>
    <n v="117"/>
    <n v="159"/>
    <n v="0.64700000000000002"/>
    <n v="2.9000000000000001E-2"/>
    <n v="0"/>
    <n v="0.43099999999999999"/>
    <n v="0.67600000000000005"/>
    <n v="0.67700000000000005"/>
    <n v="0.63800000000000001"/>
    <n v="0.95699999999999996"/>
    <n v="1"/>
    <n v="368.91"/>
    <s v="Scale-up"/>
    <n v="2.3199999999999998"/>
    <n v="0.89100000000000001"/>
    <n v="0.78600000000000003"/>
    <n v="0"/>
    <n v="0.95099999999999996"/>
    <d v="2025-06-17T06:10:22"/>
    <s v="PJD2_RedHat"/>
  </r>
  <r>
    <x v="970"/>
    <x v="1"/>
    <n v="98"/>
    <x v="2619"/>
    <x v="1309"/>
    <s v=" "/>
    <s v=" "/>
    <n v="74"/>
    <n v="4"/>
    <n v="1"/>
    <s v="N/A"/>
    <n v="28"/>
    <n v="49"/>
    <n v="0.78100000000000003"/>
    <n v="2.9000000000000001E-2"/>
    <n v="0"/>
    <n v="0.311"/>
    <n v="0.81"/>
    <n v="0.80100000000000005"/>
    <n v="0.38400000000000001"/>
    <n v="0.96399999999999997"/>
    <n v="1"/>
    <n v="511.25400000000002"/>
    <s v="Scale-up"/>
    <n v="3.2149999999999999"/>
    <n v="0.95099999999999996"/>
    <n v="0.69299999999999995"/>
    <n v="0"/>
    <n v="0.875"/>
    <d v="2025-06-17T06:10:26"/>
    <s v="PJD2_RedHat"/>
  </r>
  <r>
    <x v="963"/>
    <x v="0"/>
    <n v="296"/>
    <x v="2620"/>
    <x v="1310"/>
    <n v="69"/>
    <n v="69"/>
    <n v="65"/>
    <n v="4"/>
    <n v="0"/>
    <n v="69"/>
    <n v="11"/>
    <n v="58"/>
    <n v="0.26200000000000001"/>
    <n v="6.7000000000000004E-2"/>
    <n v="0"/>
    <n v="0.112"/>
    <n v="0.32900000000000001"/>
    <n v="0.27300000000000002"/>
    <n v="0.34"/>
    <n v="0.79600000000000004"/>
    <n v="1"/>
    <n v="517.85699999999997"/>
    <s v="Scale-up"/>
    <n v="8.9290000000000003"/>
    <n v="0.90700000000000003"/>
    <n v="0.6"/>
    <n v="0"/>
    <n v="0.91100000000000003"/>
    <d v="2025-06-17T06:10:44"/>
    <s v="PJD2_RedHat"/>
  </r>
  <r>
    <x v="963"/>
    <x v="1"/>
    <n v="97"/>
    <x v="2621"/>
    <x v="1310"/>
    <s v=" "/>
    <s v=" "/>
    <n v="40"/>
    <n v="4"/>
    <n v="1"/>
    <s v="N/A"/>
    <n v="11"/>
    <n v="32"/>
    <n v="0.374"/>
    <n v="6.7000000000000004E-2"/>
    <n v="0"/>
    <n v="0.112"/>
    <n v="0.441"/>
    <n v="0.39500000000000002"/>
    <n v="0.254"/>
    <n v="0.84799999999999998"/>
    <n v="1"/>
    <n v="517.85699999999997"/>
    <s v="Scale-up"/>
    <n v="8.9290000000000003"/>
    <n v="0.96099999999999997"/>
    <n v="0.626"/>
    <n v="0"/>
    <n v="0.91300000000000003"/>
    <d v="2025-06-17T06:10:48"/>
    <s v="PJD2_RedHat"/>
  </r>
  <r>
    <x v="1113"/>
    <x v="0"/>
    <n v="537"/>
    <x v="2622"/>
    <x v="1311"/>
    <n v="75"/>
    <n v="75"/>
    <n v="58"/>
    <n v="17"/>
    <n v="0"/>
    <n v="75"/>
    <n v="15"/>
    <n v="60"/>
    <n v="0.14799999999999999"/>
    <n v="1.0620000000000001"/>
    <n v="0"/>
    <n v="4.5999999999999999E-2"/>
    <n v="1.21"/>
    <n v="0.19700000000000001"/>
    <n v="3.7999999999999999E-2"/>
    <n v="0.122"/>
    <n v="1"/>
    <n v="1304.348"/>
    <s v="Scale-up"/>
    <n v="21.739000000000001"/>
    <n v="0.54700000000000004"/>
    <n v="0.16700000000000001"/>
    <n v="0"/>
    <n v="0.76700000000000002"/>
    <d v="2025-06-17T06:11:05"/>
    <s v="PJD2_RedHat"/>
  </r>
  <r>
    <x v="1113"/>
    <x v="1"/>
    <n v="0"/>
    <x v="2623"/>
    <x v="1311"/>
    <s v=" "/>
    <s v=" "/>
    <n v="1"/>
    <n v="1"/>
    <n v="1"/>
    <s v="N/A"/>
    <n v="1"/>
    <n v="0"/>
    <s v="NaN"/>
    <s v="NaN"/>
    <n v="0"/>
    <s v="NaN"/>
    <n v="0"/>
    <s v="NaN"/>
    <s v="NaN"/>
    <s v="NaN"/>
    <s v="NaN"/>
    <s v="NaN"/>
    <s v="Scale-up"/>
    <s v="NaN"/>
    <s v="NaN"/>
    <s v="NaN"/>
    <n v="0"/>
    <s v="NaN"/>
    <d v="2025-06-17T06:11:05"/>
    <s v="PJD2_RedHat"/>
  </r>
  <r>
    <x v="962"/>
    <x v="0"/>
    <n v="1224"/>
    <x v="2624"/>
    <x v="1312"/>
    <n v="2008"/>
    <n v="2008"/>
    <n v="1203"/>
    <n v="805"/>
    <n v="279"/>
    <n v="1729"/>
    <n v="1479"/>
    <n v="250"/>
    <n v="1.05"/>
    <n v="0.78500000000000003"/>
    <n v="0.251"/>
    <n v="1.323"/>
    <n v="1.5840000000000001"/>
    <n v="1.577"/>
    <n v="0.83499999999999996"/>
    <n v="0.57199999999999995"/>
    <n v="0.86299999999999999"/>
    <n v="188.964"/>
    <s v="Scale-up"/>
    <n v="0.75600000000000001"/>
    <n v="0.998"/>
    <n v="0.98099999999999998"/>
    <n v="0.97599999999999998"/>
    <n v="0.995"/>
    <d v="2025-06-17T06:11:26"/>
    <s v="PJD2_RedHat"/>
  </r>
  <r>
    <x v="962"/>
    <x v="1"/>
    <n v="99"/>
    <x v="2625"/>
    <x v="1312"/>
    <s v=" "/>
    <s v=" "/>
    <n v="23"/>
    <n v="34"/>
    <n v="22"/>
    <s v="N/A"/>
    <n v="63"/>
    <n v="-29"/>
    <n v="0.35499999999999998"/>
    <n v="0.38300000000000001"/>
    <n v="0.20399999999999999"/>
    <n v="0.60599999999999998"/>
    <n v="0.53400000000000003"/>
    <n v="0.37"/>
    <n v="1.135"/>
    <n v="0.48099999999999998"/>
    <n v="0.72399999999999998"/>
    <n v="412.541"/>
    <s v="Catch-up"/>
    <n v="1.65"/>
    <n v="0.91"/>
    <n v="0.71199999999999997"/>
    <n v="0.95499999999999996"/>
    <n v="0.86599999999999999"/>
    <d v="2025-06-17T06:11:30"/>
    <s v="PJD2_RedHat"/>
  </r>
  <r>
    <x v="669"/>
    <x v="0"/>
    <n v="3934"/>
    <x v="2626"/>
    <x v="1313"/>
    <n v="148"/>
    <n v="148"/>
    <n v="90"/>
    <n v="58"/>
    <n v="27"/>
    <n v="121"/>
    <n v="119"/>
    <n v="2"/>
    <n v="2.1999999999999999E-2"/>
    <n v="1.7999999999999999E-2"/>
    <n v="6.0000000000000001E-3"/>
    <n v="2.9000000000000001E-2"/>
    <n v="3.4000000000000002E-2"/>
    <n v="0.03"/>
    <n v="0.85299999999999998"/>
    <n v="0.55000000000000004"/>
    <n v="0.85"/>
    <n v="68.965999999999994"/>
    <s v="Scale-up"/>
    <n v="34.482999999999997"/>
    <n v="0.95499999999999996"/>
    <n v="0.90400000000000003"/>
    <n v="0.95099999999999996"/>
    <n v="0.94699999999999995"/>
    <d v="2025-06-17T06:11:50"/>
    <s v="PJD2_RedHat"/>
  </r>
  <r>
    <x v="669"/>
    <x v="1"/>
    <n v="98"/>
    <x v="2627"/>
    <x v="1313"/>
    <s v=" "/>
    <s v=" "/>
    <n v="8"/>
    <n v="1"/>
    <n v="2"/>
    <s v="N/A"/>
    <n v="10"/>
    <n v="-5"/>
    <n v="6.5000000000000002E-2"/>
    <s v="NaN"/>
    <n v="0.01"/>
    <n v="5.2999999999999999E-2"/>
    <n v="5.5E-2"/>
    <n v="4.2999999999999997E-2"/>
    <s v="NaN"/>
    <s v="NaN"/>
    <s v="NaN"/>
    <s v="NaN"/>
    <s v="Scale-up"/>
    <n v="18.867999999999999"/>
    <n v="0.35099999999999998"/>
    <s v="NaN"/>
    <n v="1"/>
    <n v="0.28299999999999997"/>
    <d v="2025-06-17T06:11:50"/>
    <s v="PJD2_RedHat"/>
  </r>
  <r>
    <x v="688"/>
    <x v="0"/>
    <n v="4629"/>
    <x v="2628"/>
    <x v="1314"/>
    <n v="267"/>
    <n v="267"/>
    <n v="142"/>
    <n v="125"/>
    <n v="25"/>
    <n v="242"/>
    <n v="203"/>
    <n v="39"/>
    <n v="3.5000000000000003E-2"/>
    <n v="2.7E-2"/>
    <n v="7.0000000000000001E-3"/>
    <n v="4.3999999999999997E-2"/>
    <n v="5.5E-2"/>
    <n v="5.6000000000000001E-2"/>
    <n v="0.8"/>
    <n v="0.56499999999999995"/>
    <n v="0.88700000000000001"/>
    <n v="886.36400000000003"/>
    <s v="Scale-up"/>
    <n v="22.727"/>
    <n v="0.95"/>
    <n v="0.98299999999999998"/>
    <n v="0.95199999999999996"/>
    <n v="0.94099999999999995"/>
    <d v="2025-06-17T06:12:09"/>
    <s v="PJD2_RedHat"/>
  </r>
  <r>
    <x v="688"/>
    <x v="1"/>
    <n v="7"/>
    <x v="2629"/>
    <x v="1314"/>
    <s v=" "/>
    <s v=" "/>
    <n v="4"/>
    <n v="2"/>
    <n v="1"/>
    <s v="N/A"/>
    <n v="6"/>
    <n v="-1"/>
    <s v="NaN"/>
    <n v="0.125"/>
    <s v="NaN"/>
    <s v="NaN"/>
    <n v="0"/>
    <n v="0.375"/>
    <s v="NaN"/>
    <s v="NaN"/>
    <s v="NaN"/>
    <s v="NaN"/>
    <s v="Scale-up"/>
    <s v="NaN"/>
    <s v="NaN"/>
    <n v="1"/>
    <s v="NaN"/>
    <s v="NaN"/>
    <d v="2025-06-17T06:12:09"/>
    <s v="PJD2_RedHat"/>
  </r>
  <r>
    <x v="961"/>
    <x v="0"/>
    <n v="434"/>
    <x v="2630"/>
    <x v="1315"/>
    <n v="661"/>
    <n v="661"/>
    <n v="403"/>
    <n v="258"/>
    <n v="81"/>
    <n v="580"/>
    <n v="370"/>
    <n v="210"/>
    <n v="1.145"/>
    <n v="0.77800000000000002"/>
    <n v="0.26"/>
    <n v="1.2490000000000001"/>
    <n v="1.663"/>
    <n v="1.6539999999999999"/>
    <n v="0.751"/>
    <n v="0.59499999999999997"/>
    <n v="0.86499999999999999"/>
    <n v="168.13499999999999"/>
    <s v="Scale-up"/>
    <n v="0.80100000000000005"/>
    <n v="0.99"/>
    <n v="0.99199999999999999"/>
    <n v="0.93799999999999994"/>
    <n v="0.99199999999999999"/>
    <d v="2025-06-17T06:12:29"/>
    <s v="PJD2_RedHat"/>
  </r>
  <r>
    <x v="961"/>
    <x v="1"/>
    <n v="98"/>
    <x v="2631"/>
    <x v="1315"/>
    <s v=" "/>
    <s v=" "/>
    <n v="117"/>
    <n v="94"/>
    <n v="32"/>
    <s v="N/A"/>
    <n v="111"/>
    <n v="67"/>
    <n v="1.522"/>
    <n v="0.99399999999999999"/>
    <n v="0.34499999999999997"/>
    <n v="1.2150000000000001"/>
    <s v="2.1710000000000003"/>
    <n v="2.0259999999999998"/>
    <n v="0.56000000000000005"/>
    <n v="0.60499999999999998"/>
    <n v="0.86299999999999999"/>
    <n v="172.84"/>
    <s v="Scale-up"/>
    <n v="0.82299999999999995"/>
    <n v="0.96499999999999997"/>
    <n v="0.98799999999999999"/>
    <n v="0.97299999999999998"/>
    <n v="0.98399999999999999"/>
    <d v="2025-06-17T06:12:33"/>
    <s v="PJD2_RedHat"/>
  </r>
  <r>
    <x v="960"/>
    <x v="0"/>
    <n v="1891"/>
    <x v="2632"/>
    <x v="1316"/>
    <n v="5945"/>
    <n v="5945"/>
    <n v="4190"/>
    <n v="1755"/>
    <n v="572"/>
    <n v="5373"/>
    <n v="4011"/>
    <n v="1362"/>
    <n v="4.9820000000000002"/>
    <n v="2.105"/>
    <n v="0.71699999999999997"/>
    <n v="5.0339999999999998"/>
    <n v="6.37"/>
    <n v="6.3920000000000003"/>
    <n v="0.79"/>
    <n v="0.70299999999999996"/>
    <n v="0.89900000000000002"/>
    <n v="270.56"/>
    <s v="Scale-up"/>
    <n v="0.19900000000000001"/>
    <n v="0.97699999999999998"/>
    <n v="0.98099999999999998"/>
    <n v="0.99299999999999999"/>
    <n v="0.99"/>
    <d v="2025-06-17T06:12:57"/>
    <s v="PJD2_RedHat"/>
  </r>
  <r>
    <x v="960"/>
    <x v="1"/>
    <n v="99"/>
    <x v="2633"/>
    <x v="1316"/>
    <s v=" "/>
    <s v=" "/>
    <n v="283"/>
    <n v="176"/>
    <n v="60"/>
    <s v="N/A"/>
    <n v="320"/>
    <n v="78"/>
    <n v="2.8540000000000001"/>
    <n v="1.883"/>
    <n v="0.56299999999999994"/>
    <n v="3.2869999999999999"/>
    <n v="4.1740000000000004"/>
    <n v="4.1100000000000003"/>
    <n v="0.78700000000000003"/>
    <n v="0.60199999999999998"/>
    <n v="0.88100000000000001"/>
    <n v="414.36"/>
    <s v="Scale-up"/>
    <n v="0.30399999999999999"/>
    <n v="0.99099999999999999"/>
    <n v="0.98499999999999999"/>
    <n v="0.96699999999999997"/>
    <n v="0.99199999999999999"/>
    <d v="2025-06-17T06:13:02"/>
    <s v="PJD2_RedHat"/>
  </r>
  <r>
    <x v="959"/>
    <x v="0"/>
    <n v="1199"/>
    <x v="2634"/>
    <x v="1317"/>
    <n v="518"/>
    <n v="518"/>
    <n v="355"/>
    <n v="163"/>
    <n v="48"/>
    <n v="470"/>
    <n v="425"/>
    <n v="45"/>
    <n v="0.27500000000000002"/>
    <n v="0.12"/>
    <n v="0.04"/>
    <n v="0.33300000000000002"/>
    <n v="0.35499999999999998"/>
    <n v="0.35399999999999998"/>
    <n v="0.93799999999999994"/>
    <n v="0.69599999999999995"/>
    <n v="0.89900000000000002"/>
    <n v="135.13499999999999"/>
    <s v="Scale-up"/>
    <n v="3.0030000000000001"/>
    <n v="0.96299999999999997"/>
    <n v="0.73699999999999999"/>
    <n v="0.92200000000000004"/>
    <n v="0.88100000000000001"/>
    <d v="2025-06-17T06:13:22"/>
    <s v="PJD2_RedHat"/>
  </r>
  <r>
    <x v="959"/>
    <x v="1"/>
    <n v="99"/>
    <x v="2635"/>
    <x v="1317"/>
    <s v=" "/>
    <s v=" "/>
    <n v="22"/>
    <n v="11"/>
    <n v="1"/>
    <s v="N/A"/>
    <n v="21"/>
    <n v="12"/>
    <n v="0.249"/>
    <n v="8.7999999999999995E-2"/>
    <s v="NaN"/>
    <n v="0.16700000000000001"/>
    <s v="0.33699999999999997"/>
    <n v="0.28699999999999998"/>
    <s v="NaN"/>
    <s v="NaN"/>
    <s v="NaN"/>
    <s v="NaN"/>
    <s v="Scale-up"/>
    <n v="5.9880000000000004"/>
    <n v="0.94299999999999995"/>
    <n v="0.81599999999999995"/>
    <s v="NaN"/>
    <n v="0.95199999999999996"/>
    <d v="2025-06-17T06:13:22"/>
    <s v="PJD2_RedHat"/>
  </r>
  <r>
    <x v="681"/>
    <x v="0"/>
    <n v="3101"/>
    <x v="2636"/>
    <x v="1318"/>
    <n v="14477"/>
    <n v="14477"/>
    <n v="7039"/>
    <n v="7438"/>
    <n v="5895"/>
    <n v="8582"/>
    <n v="7676"/>
    <n v="906"/>
    <n v="2.6190000000000002"/>
    <n v="2.7320000000000002"/>
    <n v="2.41"/>
    <n v="2.79"/>
    <n v="2.9409999999999998"/>
    <n v="3.3180000000000001"/>
    <n v="0.94899999999999995"/>
    <n v="0.48899999999999999"/>
    <n v="0.55000000000000004"/>
    <n v="324.73099999999999"/>
    <s v="Scale-up"/>
    <n v="0.35799999999999998"/>
    <n v="0.98199999999999998"/>
    <n v="0.98099999999999998"/>
    <n v="0.93600000000000005"/>
    <n v="0.99199999999999999"/>
    <d v="2025-06-17T06:13:51"/>
    <s v="PJD2_RedHat"/>
  </r>
  <r>
    <x v="681"/>
    <x v="1"/>
    <n v="99"/>
    <x v="2637"/>
    <x v="1318"/>
    <s v=" "/>
    <s v=" "/>
    <n v="147"/>
    <n v="177"/>
    <n v="1046"/>
    <s v="N/A"/>
    <n v="186"/>
    <n v="-909"/>
    <n v="1.829"/>
    <n v="2.23"/>
    <n v="15.997999999999999"/>
    <n v="2.302"/>
    <n v="-11.939"/>
    <n v="-12.866"/>
    <n v="-0.193"/>
    <n v="0.45100000000000001"/>
    <n v="-2.9409999999999998"/>
    <n v="393.57100000000003"/>
    <s v="Scale-up"/>
    <n v="0.434"/>
    <n v="0.94799999999999995"/>
    <n v="0.95299999999999996"/>
    <n v="0.184"/>
    <n v="0.98399999999999999"/>
    <d v="2025-06-17T06:13:56"/>
    <s v="PJD2_RedHat"/>
  </r>
  <r>
    <x v="957"/>
    <x v="0"/>
    <n v="663"/>
    <x v="2638"/>
    <x v="1319"/>
    <n v="919"/>
    <n v="919"/>
    <n v="697"/>
    <n v="222"/>
    <n v="64"/>
    <n v="855"/>
    <n v="560"/>
    <n v="295"/>
    <n v="1.0109999999999999"/>
    <n v="0.375"/>
    <n v="0.14599999999999999"/>
    <n v="0.91900000000000004"/>
    <n v="1.24"/>
    <n v="1.28"/>
    <n v="0.74099999999999999"/>
    <n v="0.72899999999999998"/>
    <n v="0.89500000000000002"/>
    <n v="321.00099999999998"/>
    <s v="Scale-up"/>
    <n v="1.0880000000000001"/>
    <n v="0.97699999999999998"/>
    <n v="0.98399999999999999"/>
    <n v="0.98299999999999998"/>
    <n v="0.98299999999999998"/>
    <d v="2025-06-17T06:14:17"/>
    <s v="PJD2_RedHat"/>
  </r>
  <r>
    <x v="957"/>
    <x v="1"/>
    <n v="99"/>
    <x v="2639"/>
    <x v="1319"/>
    <s v=" "/>
    <s v=" "/>
    <n v="143"/>
    <n v="38"/>
    <n v="20"/>
    <s v="N/A"/>
    <n v="85"/>
    <n v="75"/>
    <n v="1.353"/>
    <n v="0.39"/>
    <n v="0.23599999999999999"/>
    <n v="0.90800000000000003"/>
    <n v="1.5069999999999999"/>
    <n v="1.4339999999999999"/>
    <n v="0.60299999999999998"/>
    <n v="0.77600000000000002"/>
    <n v="0.86499999999999999"/>
    <n v="324.89"/>
    <s v="Scale-up"/>
    <n v="1.101"/>
    <n v="0.67800000000000005"/>
    <n v="0.98599999999999999"/>
    <n v="0.67900000000000005"/>
    <n v="0.98599999999999999"/>
    <d v="2025-06-17T06:14:21"/>
    <s v="PJD2_RedHat"/>
  </r>
  <r>
    <x v="956"/>
    <x v="0"/>
    <n v="2821"/>
    <x v="2640"/>
    <x v="1320"/>
    <n v="882"/>
    <n v="882"/>
    <n v="132"/>
    <n v="750"/>
    <n v="194"/>
    <n v="688"/>
    <n v="626"/>
    <n v="62"/>
    <n v="3.6999999999999998E-2"/>
    <n v="0.30499999999999999"/>
    <n v="8.5000000000000006E-2"/>
    <n v="0.24299999999999999"/>
    <n v="0.25700000000000001"/>
    <n v="0.22900000000000001"/>
    <n v="0.94599999999999995"/>
    <n v="0.108"/>
    <n v="0.751"/>
    <n v="255.14400000000001"/>
    <s v="Scale-up"/>
    <n v="4.1150000000000002"/>
    <n v="0.79700000000000004"/>
    <n v="0.91800000000000004"/>
    <n v="0.95199999999999996"/>
    <n v="0.94"/>
    <d v="2025-06-17T06:14:41"/>
    <s v="PJD2_RedHat"/>
  </r>
  <r>
    <x v="956"/>
    <x v="1"/>
    <n v="96"/>
    <x v="2641"/>
    <x v="1320"/>
    <s v=" "/>
    <s v=" "/>
    <n v="28"/>
    <n v="6"/>
    <n v="16"/>
    <s v="N/A"/>
    <n v="23"/>
    <n v="-4"/>
    <n v="0.26600000000000001"/>
    <n v="5.5E-2"/>
    <n v="0.13900000000000001"/>
    <n v="0.23499999999999999"/>
    <n v="0.182"/>
    <n v="0.19800000000000001"/>
    <n v="1.2909999999999999"/>
    <n v="0.82899999999999996"/>
    <n v="0.56699999999999995"/>
    <n v="263.83"/>
    <s v="Catch-up"/>
    <n v="4.2549999999999999"/>
    <n v="0.9"/>
    <n v="0.82599999999999996"/>
    <n v="0.85699999999999998"/>
    <n v="0.96099999999999997"/>
    <d v="2025-06-17T06:14:46"/>
    <s v="PJD2_RedHat"/>
  </r>
  <r>
    <x v="675"/>
    <x v="0"/>
    <n v="6220"/>
    <x v="2642"/>
    <x v="1321"/>
    <n v="2450"/>
    <n v="2450"/>
    <n v="1289"/>
    <n v="1161"/>
    <n v="470"/>
    <n v="1980"/>
    <n v="1936"/>
    <n v="44"/>
    <n v="0.20899999999999999"/>
    <n v="0.20599999999999999"/>
    <n v="8.1000000000000003E-2"/>
    <n v="0.33"/>
    <n v="0.33400000000000002"/>
    <n v="0.32900000000000001"/>
    <n v="0.98799999999999999"/>
    <n v="0.504"/>
    <n v="0.80500000000000005"/>
    <n v="133.333"/>
    <s v="Scale-up"/>
    <n v="3.03"/>
    <n v="0.97199999999999998"/>
    <n v="0.97799999999999998"/>
    <n v="0.99399999999999999"/>
    <n v="0.97399999999999998"/>
    <d v="2025-06-17T06:15:08"/>
    <s v="PJD2_RedHat"/>
  </r>
  <r>
    <x v="675"/>
    <x v="1"/>
    <n v="97"/>
    <x v="2643"/>
    <x v="1321"/>
    <s v=" "/>
    <s v=" "/>
    <n v="25"/>
    <n v="5"/>
    <n v="1"/>
    <s v="N/A"/>
    <n v="16"/>
    <n v="12"/>
    <n v="0.23799999999999999"/>
    <n v="3.3000000000000002E-2"/>
    <s v="NaN"/>
    <n v="0.14399999999999999"/>
    <n v="0.27100000000000002"/>
    <n v="0.25900000000000001"/>
    <s v="NaN"/>
    <s v="NaN"/>
    <s v="NaN"/>
    <s v="NaN"/>
    <s v="Scale-up"/>
    <n v="6.944"/>
    <n v="0.95699999999999996"/>
    <n v="0.90500000000000003"/>
    <s v="NaN"/>
    <n v="0.873"/>
    <d v="2025-06-17T06:15:08"/>
    <s v="PJD2_RedHat"/>
  </r>
  <r>
    <x v="954"/>
    <x v="0"/>
    <n v="2155"/>
    <x v="2644"/>
    <x v="1322"/>
    <n v="1657"/>
    <n v="1657"/>
    <n v="334"/>
    <n v="1323"/>
    <n v="393"/>
    <n v="1264"/>
    <n v="1202"/>
    <n v="62"/>
    <n v="0.14799999999999999"/>
    <n v="0.74099999999999999"/>
    <n v="0.23400000000000001"/>
    <n v="0.69499999999999995"/>
    <n v="0.65500000000000003"/>
    <n v="0.63900000000000001"/>
    <n v="1.0609999999999999"/>
    <n v="0.16600000000000001"/>
    <n v="0.73699999999999999"/>
    <n v="89.209000000000003"/>
    <s v="Catch-up"/>
    <n v="1.4390000000000001"/>
    <n v="0.78600000000000003"/>
    <n v="0.73699999999999999"/>
    <n v="0.84599999999999997"/>
    <n v="0.79400000000000004"/>
    <d v="2025-06-17T06:15:29"/>
    <s v="PJD2_RedHat"/>
  </r>
  <r>
    <x v="954"/>
    <x v="1"/>
    <n v="91"/>
    <x v="2645"/>
    <x v="1322"/>
    <s v=" "/>
    <s v=" "/>
    <n v="31"/>
    <n v="25"/>
    <n v="7"/>
    <s v="N/A"/>
    <n v="24"/>
    <n v="24"/>
    <n v="0.48499999999999999"/>
    <n v="0.28299999999999997"/>
    <n v="0.124"/>
    <n v="0.28999999999999998"/>
    <n v="0.64400000000000002"/>
    <n v="0.65600000000000003"/>
    <n v="0.45"/>
    <n v="0.63200000000000001"/>
    <n v="0.83899999999999997"/>
    <n v="213.79300000000001"/>
    <s v="Scale-up"/>
    <n v="3.448"/>
    <n v="0.96"/>
    <n v="0.97099999999999997"/>
    <n v="0.7"/>
    <n v="0.95599999999999996"/>
    <d v="2025-06-17T06:15:33"/>
    <s v="PJD2_RedHat"/>
  </r>
  <r>
    <x v="683"/>
    <x v="0"/>
    <n v="3676"/>
    <x v="2646"/>
    <x v="1323"/>
    <n v="780"/>
    <n v="780"/>
    <n v="457"/>
    <n v="323"/>
    <n v="104"/>
    <n v="676"/>
    <n v="604"/>
    <n v="72"/>
    <n v="0.20200000000000001"/>
    <n v="0.314"/>
    <n v="6.6000000000000003E-2"/>
    <n v="0.32300000000000001"/>
    <n v="0.45"/>
    <n v="0.38500000000000001"/>
    <n v="0.71799999999999997"/>
    <n v="0.39100000000000001"/>
    <n v="0.872"/>
    <n v="222.91"/>
    <s v="Scale-up"/>
    <n v="3.0960000000000001"/>
    <n v="0.59399999999999997"/>
    <n v="0.86899999999999999"/>
    <n v="0.77300000000000002"/>
    <n v="0.66600000000000004"/>
    <d v="2025-06-17T06:15:54"/>
    <s v="PJD2_RedHat"/>
  </r>
  <r>
    <x v="683"/>
    <x v="1"/>
    <n v="0"/>
    <x v="2647"/>
    <x v="1323"/>
    <s v=" "/>
    <s v=" "/>
    <n v="1"/>
    <n v="1"/>
    <n v="1"/>
    <s v="N/A"/>
    <n v="1"/>
    <n v="-1"/>
    <s v="NaN"/>
    <s v="NaN"/>
    <s v="NaN"/>
    <s v="NaN"/>
    <n v="0"/>
    <s v="NaN"/>
    <s v="NaN"/>
    <s v="NaN"/>
    <s v="NaN"/>
    <s v="NaN"/>
    <s v="Scale-up"/>
    <s v="NaN"/>
    <s v="NaN"/>
    <s v="NaN"/>
    <s v="NaN"/>
    <s v="NaN"/>
    <d v="2025-06-17T06:15:54"/>
    <s v="PJD2_RedHat"/>
  </r>
  <r>
    <x v="671"/>
    <x v="0"/>
    <n v="6299"/>
    <x v="2648"/>
    <x v="1324"/>
    <n v="3476"/>
    <n v="3476"/>
    <n v="1849"/>
    <n v="1627"/>
    <n v="899"/>
    <n v="2577"/>
    <n v="2521"/>
    <n v="56"/>
    <n v="0.34899999999999998"/>
    <n v="0.34200000000000003"/>
    <n v="0.189"/>
    <n v="0.5"/>
    <n v="0.502"/>
    <n v="0.48199999999999998"/>
    <n v="0.996"/>
    <n v="0.505"/>
    <n v="0.72599999999999998"/>
    <n v="112"/>
    <s v="Scale-up"/>
    <n v="2"/>
    <n v="0.90200000000000002"/>
    <n v="0.83099999999999996"/>
    <n v="0.85499999999999998"/>
    <n v="0.90200000000000002"/>
    <d v="2025-06-17T06:16:15"/>
    <s v="PJD2_RedHat"/>
  </r>
  <r>
    <x v="671"/>
    <x v="1"/>
    <n v="98"/>
    <x v="2649"/>
    <x v="1324"/>
    <s v=" "/>
    <s v=" "/>
    <n v="16"/>
    <n v="1"/>
    <n v="1"/>
    <s v="N/A"/>
    <n v="7"/>
    <n v="9"/>
    <n v="0.14499999999999999"/>
    <s v="NaN"/>
    <s v="NaN"/>
    <n v="5.0999999999999997E-2"/>
    <n v="0"/>
    <n v="0.14099999999999999"/>
    <s v="NaN"/>
    <s v="NaN"/>
    <s v="NaN"/>
    <s v="NaN"/>
    <s v="Scale-up"/>
    <n v="19.608000000000001"/>
    <n v="0.91200000000000003"/>
    <s v="NaN"/>
    <s v="NaN"/>
    <n v="0.77700000000000002"/>
    <d v="2025-06-17T06:16:15"/>
    <s v="PJD2_RedHat"/>
  </r>
  <r>
    <x v="682"/>
    <x v="0"/>
    <n v="5844"/>
    <x v="2650"/>
    <x v="1325"/>
    <n v="3372"/>
    <n v="3372"/>
    <n v="1751"/>
    <n v="1621"/>
    <n v="618"/>
    <n v="2754"/>
    <n v="2510"/>
    <n v="244"/>
    <n v="0.33700000000000002"/>
    <n v="0.33500000000000002"/>
    <n v="0.14399999999999999"/>
    <n v="0.497"/>
    <n v="0.52800000000000002"/>
    <n v="0.53200000000000003"/>
    <n v="0.94099999999999995"/>
    <n v="0.501"/>
    <n v="0.78600000000000003"/>
    <n v="490.94600000000003"/>
    <s v="Scale-up"/>
    <n v="2.012"/>
    <n v="0.96599999999999997"/>
    <n v="0.95399999999999996"/>
    <n v="0.92800000000000005"/>
    <n v="0.96499999999999997"/>
    <d v="2025-06-17T06:16:37"/>
    <s v="PJD2_RedHat"/>
  </r>
  <r>
    <x v="682"/>
    <x v="1"/>
    <n v="99"/>
    <x v="2651"/>
    <x v="1325"/>
    <s v=" "/>
    <s v=" "/>
    <n v="10"/>
    <n v="14"/>
    <n v="3"/>
    <s v="N/A"/>
    <n v="12"/>
    <n v="8"/>
    <n v="8.3000000000000004E-2"/>
    <n v="0.13"/>
    <n v="2.1999999999999999E-2"/>
    <n v="0.12"/>
    <s v="0.19100000000000003"/>
    <n v="0.19400000000000001"/>
    <n v="0.628"/>
    <n v="0.39"/>
    <n v="0.89700000000000002"/>
    <n v="2033.3330000000001"/>
    <s v="Scale-up"/>
    <n v="8.3330000000000002"/>
    <n v="0.90200000000000002"/>
    <n v="0.98599999999999999"/>
    <n v="0.76100000000000001"/>
    <n v="0.95699999999999996"/>
    <d v="2025-06-17T06:16:41"/>
    <s v="PJD2_RedHat"/>
  </r>
  <r>
    <x v="1114"/>
    <x v="0"/>
    <n v="4548"/>
    <x v="2652"/>
    <x v="1326"/>
    <n v="88"/>
    <n v="88"/>
    <n v="45"/>
    <n v="43"/>
    <n v="15"/>
    <n v="73"/>
    <n v="66"/>
    <n v="7"/>
    <n v="8.9999999999999993E-3"/>
    <n v="8.9999999999999993E-3"/>
    <n v="4.0000000000000001E-3"/>
    <n v="1.2E-2"/>
    <n v="1.4E-2"/>
    <n v="1.2999999999999999E-2"/>
    <n v="0.85699999999999998"/>
    <n v="0.5"/>
    <n v="0.77800000000000002"/>
    <n v="583.33299999999997"/>
    <s v="Scale-up"/>
    <n v="83.332999999999998"/>
    <n v="0.86599999999999999"/>
    <n v="0.89800000000000002"/>
    <n v="0.72799999999999998"/>
    <n v="0.85799999999999998"/>
    <d v="2025-06-17T06:17:00"/>
    <s v="PJD2_RedHat"/>
  </r>
  <r>
    <x v="1114"/>
    <x v="1"/>
    <n v="91"/>
    <x v="2653"/>
    <x v="1326"/>
    <s v=" "/>
    <s v=" "/>
    <n v="1"/>
    <n v="1"/>
    <n v="1"/>
    <s v="N/A"/>
    <n v="2"/>
    <n v="0"/>
    <s v="NaN"/>
    <s v="NaN"/>
    <s v="NaN"/>
    <s v="NaN"/>
    <n v="0"/>
    <s v="NaN"/>
    <s v="NaN"/>
    <s v="NaN"/>
    <s v="NaN"/>
    <s v="NaN"/>
    <s v="Scale-up"/>
    <s v="NaN"/>
    <s v="NaN"/>
    <s v="NaN"/>
    <s v="NaN"/>
    <s v="NaN"/>
    <d v="2025-06-17T06:17:00"/>
    <s v="PJD2_RedHat"/>
  </r>
  <r>
    <x v="696"/>
    <x v="0"/>
    <n v="5312"/>
    <x v="2654"/>
    <x v="1327"/>
    <n v="55"/>
    <n v="55"/>
    <n v="37"/>
    <n v="18"/>
    <n v="3"/>
    <n v="52"/>
    <n v="26"/>
    <n v="26"/>
    <n v="7.0000000000000001E-3"/>
    <n v="1.4999999999999999E-2"/>
    <n v="2E-3"/>
    <n v="2.1000000000000001E-2"/>
    <n v="0.02"/>
    <n v="1.2999999999999999E-2"/>
    <n v="1.05"/>
    <n v="0.318"/>
    <n v="0.90900000000000003"/>
    <n v="1238.095"/>
    <s v="Catch-up"/>
    <n v="47.619"/>
    <n v="0.33100000000000002"/>
    <n v="0.89400000000000002"/>
    <n v="0.93799999999999994"/>
    <n v="0.88400000000000001"/>
    <d v="2025-06-17T06:17:24"/>
    <s v="PJD2_RedHat"/>
  </r>
  <r>
    <x v="696"/>
    <x v="1"/>
    <n v="0"/>
    <x v="2655"/>
    <x v="1327"/>
    <s v=" "/>
    <s v=" "/>
    <n v="1"/>
    <n v="1"/>
    <n v="1"/>
    <s v="N/A"/>
    <n v="1"/>
    <n v="0"/>
    <s v="NaN"/>
    <s v="NaN"/>
    <s v="NaN"/>
    <s v="NaN"/>
    <n v="0"/>
    <s v="NaN"/>
    <s v="NaN"/>
    <s v="NaN"/>
    <s v="NaN"/>
    <s v="NaN"/>
    <s v="Catch-up"/>
    <s v="NaN"/>
    <s v="NaN"/>
    <s v="NaN"/>
    <s v="NaN"/>
    <s v="NaN"/>
    <d v="2025-06-17T06:17:24"/>
    <s v="PJD2_RedHat"/>
  </r>
  <r>
    <x v="586"/>
    <x v="0"/>
    <n v="6009"/>
    <x v="2656"/>
    <x v="1328"/>
    <n v="5012"/>
    <n v="5012"/>
    <n v="2249"/>
    <n v="2763"/>
    <n v="1223"/>
    <n v="3789"/>
    <n v="2891"/>
    <n v="898"/>
    <n v="1.1839999999999999"/>
    <n v="1.224"/>
    <n v="0.32300000000000001"/>
    <n v="1.2370000000000001"/>
    <n v="2.085"/>
    <n v="1.4419999999999999"/>
    <n v="0.59299999999999997"/>
    <n v="0.49199999999999999"/>
    <n v="0.86599999999999999"/>
    <n v="725.95"/>
    <s v="Scale-up"/>
    <n v="0.80800000000000005"/>
    <n v="0.81100000000000005"/>
    <n v="0.84499999999999997"/>
    <n v="0.70099999999999996"/>
    <n v="0.83499999999999996"/>
    <d v="2025-06-17T06:17:48"/>
    <s v="PJD2_RedHat"/>
  </r>
  <r>
    <x v="586"/>
    <x v="1"/>
    <n v="28"/>
    <x v="2657"/>
    <x v="1328"/>
    <s v=" "/>
    <s v=" "/>
    <n v="1"/>
    <n v="1"/>
    <n v="16"/>
    <s v="N/A"/>
    <n v="1"/>
    <n v="-15"/>
    <s v="NaN"/>
    <s v="NaN"/>
    <n v="0.28999999999999998"/>
    <s v="NaN"/>
    <n v="0"/>
    <n v="-0.28999999999999998"/>
    <s v="NaN"/>
    <s v="NaN"/>
    <s v="NaN"/>
    <s v="NaN"/>
    <s v="Scale-up"/>
    <s v="NaN"/>
    <s v="NaN"/>
    <s v="NaN"/>
    <n v="0.34"/>
    <s v="NaN"/>
    <d v="2025-06-17T06:17:48"/>
    <s v="PJD2_RedHat"/>
  </r>
  <r>
    <x v="694"/>
    <x v="0"/>
    <n v="5607"/>
    <x v="2658"/>
    <x v="1329"/>
    <n v="2901"/>
    <n v="2901"/>
    <n v="1155"/>
    <n v="1746"/>
    <n v="493"/>
    <n v="2408"/>
    <n v="2001"/>
    <n v="407"/>
    <n v="0.45500000000000002"/>
    <n v="0.68200000000000005"/>
    <n v="0.11"/>
    <n v="0.72699999999999998"/>
    <n v="1.0269999999999999"/>
    <n v="0.81899999999999995"/>
    <n v="0.70799999999999996"/>
    <n v="0.4"/>
    <n v="0.90300000000000002"/>
    <n v="559.83500000000004"/>
    <s v="Scale-up"/>
    <n v="1.3759999999999999"/>
    <n v="0.98399999999999999"/>
    <n v="0.995"/>
    <n v="0.81299999999999994"/>
    <n v="0.97599999999999998"/>
    <d v="2025-06-17T06:18:18"/>
    <s v="PJD2_RedHat"/>
  </r>
  <r>
    <x v="694"/>
    <x v="1"/>
    <n v="0"/>
    <x v="2659"/>
    <x v="1329"/>
    <s v=" "/>
    <s v=" "/>
    <n v="1"/>
    <n v="1"/>
    <n v="1"/>
    <s v="N/A"/>
    <n v="1"/>
    <n v="0"/>
    <s v="NaN"/>
    <s v="NaN"/>
    <s v="NaN"/>
    <s v="NaN"/>
    <n v="0"/>
    <s v="NaN"/>
    <s v="NaN"/>
    <s v="NaN"/>
    <s v="NaN"/>
    <s v="NaN"/>
    <s v="Scale-up"/>
    <s v="NaN"/>
    <s v="NaN"/>
    <s v="NaN"/>
    <s v="NaN"/>
    <s v="NaN"/>
    <d v="2025-06-17T06:18:18"/>
    <s v="PJD2_RedHat"/>
  </r>
  <r>
    <x v="697"/>
    <x v="0"/>
    <n v="6251"/>
    <x v="2660"/>
    <x v="1330"/>
    <n v="8675"/>
    <n v="8675"/>
    <n v="4179"/>
    <n v="4496"/>
    <n v="1869"/>
    <n v="6806"/>
    <n v="5181"/>
    <n v="1625"/>
    <n v="0.67"/>
    <n v="0.77300000000000002"/>
    <n v="0.28999999999999998"/>
    <n v="0.86499999999999999"/>
    <n v="1.153"/>
    <n v="1.147"/>
    <n v="0.75"/>
    <n v="0.46400000000000002"/>
    <n v="0.79900000000000004"/>
    <n v="1878.6130000000001"/>
    <s v="Scale-up"/>
    <n v="1.1559999999999999"/>
    <n v="0.97599999999999998"/>
    <n v="0.95099999999999996"/>
    <n v="0.93799999999999994"/>
    <n v="0.95799999999999996"/>
    <d v="2025-06-17T06:18:44"/>
    <s v="PJD2_RedHat"/>
  </r>
  <r>
    <x v="697"/>
    <x v="1"/>
    <n v="99"/>
    <x v="2661"/>
    <x v="1330"/>
    <s v=" "/>
    <s v=" "/>
    <n v="23"/>
    <n v="46"/>
    <n v="21"/>
    <s v="N/A"/>
    <n v="55"/>
    <n v="-6"/>
    <n v="0.23100000000000001"/>
    <n v="0.49"/>
    <n v="0.20899999999999999"/>
    <n v="0.58299999999999996"/>
    <n v="0.51200000000000001"/>
    <n v="0.54400000000000004"/>
    <n v="1.139"/>
    <n v="0.32"/>
    <n v="0.71"/>
    <n v="2787.3069999999998"/>
    <s v="Catch-up"/>
    <n v="1.7150000000000001"/>
    <n v="0.97399999999999998"/>
    <n v="0.98699999999999999"/>
    <n v="0.873"/>
    <n v="0.99"/>
    <d v="2025-06-17T06:18:48"/>
    <s v="PJD2_RedHat"/>
  </r>
  <r>
    <x v="699"/>
    <x v="0"/>
    <n v="5022"/>
    <x v="2662"/>
    <x v="1331"/>
    <n v="5342"/>
    <n v="5342"/>
    <n v="1786"/>
    <n v="3556"/>
    <n v="1374"/>
    <n v="3968"/>
    <n v="3966"/>
    <n v="2"/>
    <n v="0.88100000000000001"/>
    <n v="1.6719999999999999"/>
    <n v="0.26300000000000001"/>
    <n v="1.85"/>
    <n v="2.29"/>
    <n v="1.137"/>
    <n v="0.80800000000000005"/>
    <n v="0.34499999999999997"/>
    <n v="0.89700000000000002"/>
    <n v="1.081"/>
    <s v="Start-up"/>
    <n v="0.54100000000000004"/>
    <n v="0.93600000000000005"/>
    <n v="0.95499999999999996"/>
    <n v="0.9"/>
    <n v="0.94799999999999995"/>
    <d v="2025-06-17T06:19:11"/>
    <s v="PJD2_RedHat"/>
  </r>
  <r>
    <x v="699"/>
    <x v="1"/>
    <n v="0"/>
    <x v="2663"/>
    <x v="1331"/>
    <s v=" "/>
    <s v=" "/>
    <n v="1"/>
    <n v="1"/>
    <n v="1"/>
    <s v="N/A"/>
    <n v="1"/>
    <n v="-1"/>
    <s v="NaN"/>
    <s v="NaN"/>
    <s v="NaN"/>
    <s v="NaN"/>
    <n v="0"/>
    <s v="NaN"/>
    <s v="NaN"/>
    <s v="NaN"/>
    <s v="NaN"/>
    <s v="NaN"/>
    <s v="Start-up"/>
    <s v="NaN"/>
    <s v="NaN"/>
    <s v="NaN"/>
    <s v="NaN"/>
    <s v="NaN"/>
    <d v="2025-06-17T06:19:11"/>
    <s v="PJD2_RedHat"/>
  </r>
  <r>
    <x v="717"/>
    <x v="0"/>
    <n v="3957"/>
    <x v="2664"/>
    <x v="1332"/>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2025-06-17T06:19:29"/>
    <s v="PJD2_RedHat"/>
  </r>
  <r>
    <x v="717"/>
    <x v="1"/>
    <n v="64"/>
    <x v="2665"/>
    <x v="1332"/>
    <s v=" "/>
    <s v=" "/>
    <n v="1"/>
    <n v="1"/>
    <n v="3"/>
    <s v="N/A"/>
    <n v="1"/>
    <n v="-2"/>
    <s v="NaN"/>
    <s v="NaN"/>
    <n v="2.3E-2"/>
    <s v="NaN"/>
    <n v="0"/>
    <n v="-2.3E-2"/>
    <s v="NaN"/>
    <s v="NaN"/>
    <s v="NaN"/>
    <s v="NaN"/>
    <s v="Scale-up"/>
    <s v="NaN"/>
    <s v="NaN"/>
    <s v="NaN"/>
    <n v="0.75"/>
    <s v="NaN"/>
    <d v="2025-06-17T06:19:29"/>
    <s v="PJD2_RedHat"/>
  </r>
  <r>
    <x v="704"/>
    <x v="0"/>
    <n v="5229"/>
    <x v="2666"/>
    <x v="1333"/>
    <n v="392"/>
    <n v="392"/>
    <n v="205"/>
    <n v="187"/>
    <n v="18"/>
    <n v="374"/>
    <n v="339"/>
    <n v="35"/>
    <n v="4.4999999999999998E-2"/>
    <n v="4.2000000000000003E-2"/>
    <n v="4.0000000000000001E-3"/>
    <n v="7.0999999999999994E-2"/>
    <n v="8.3000000000000004E-2"/>
    <n v="8.4000000000000005E-2"/>
    <n v="0.85499999999999998"/>
    <n v="0.51700000000000002"/>
    <n v="0.95399999999999996"/>
    <n v="492.95800000000003"/>
    <s v="Scale-up"/>
    <n v="14.085000000000001"/>
    <n v="0.57299999999999995"/>
    <n v="0.80100000000000005"/>
    <n v="0.96299999999999997"/>
    <n v="0.64400000000000002"/>
    <d v="2025-06-17T06:19:48"/>
    <s v="PJD2_RedHat"/>
  </r>
  <r>
    <x v="704"/>
    <x v="1"/>
    <n v="35"/>
    <x v="2667"/>
    <x v="1333"/>
    <s v=" "/>
    <s v=" "/>
    <n v="2"/>
    <n v="1"/>
    <n v="1"/>
    <s v="N/A"/>
    <n v="3"/>
    <n v="-1"/>
    <n v="2.9000000000000001E-2"/>
    <s v="NaN"/>
    <s v="NaN"/>
    <n v="1.5"/>
    <n v="0"/>
    <n v="4.2999999999999997E-2"/>
    <s v="NaN"/>
    <s v="NaN"/>
    <s v="NaN"/>
    <s v="NaN"/>
    <s v="Scale-up"/>
    <n v="0.66700000000000004"/>
    <n v="1"/>
    <s v="NaN"/>
    <s v="NaN"/>
    <n v="0.75"/>
    <d v="2025-06-17T06:19:48"/>
    <s v="PJD2_RedHat"/>
  </r>
  <r>
    <x v="719"/>
    <x v="0"/>
    <n v="4687"/>
    <x v="2668"/>
    <x v="1334"/>
    <n v="220"/>
    <n v="220"/>
    <n v="67"/>
    <n v="153"/>
    <n v="28"/>
    <n v="192"/>
    <n v="176"/>
    <n v="16"/>
    <n v="1.4E-2"/>
    <n v="3.2000000000000001E-2"/>
    <n v="6.0000000000000001E-3"/>
    <n v="3.6999999999999998E-2"/>
    <n v="0.04"/>
    <n v="3.9E-2"/>
    <n v="0.92500000000000004"/>
    <n v="0.30399999999999999"/>
    <n v="0.87"/>
    <n v="432.43200000000002"/>
    <s v="Scale-up"/>
    <n v="27.027000000000001"/>
    <n v="0.69199999999999995"/>
    <n v="0.92700000000000005"/>
    <n v="0.98"/>
    <n v="0.83499999999999996"/>
    <d v="2025-06-17T06:20:08"/>
    <s v="PJD2_RedHat"/>
  </r>
  <r>
    <x v="719"/>
    <x v="1"/>
    <n v="90"/>
    <x v="2669"/>
    <x v="1334"/>
    <s v=" "/>
    <s v=" "/>
    <n v="1"/>
    <n v="2"/>
    <n v="1"/>
    <s v="N/A"/>
    <n v="1"/>
    <n v="0"/>
    <s v="NaN"/>
    <n v="1.0999999999999999E-2"/>
    <s v="NaN"/>
    <s v="NaN"/>
    <n v="0"/>
    <n v="1.0999999999999999E-2"/>
    <s v="NaN"/>
    <s v="NaN"/>
    <s v="NaN"/>
    <s v="NaN"/>
    <s v="Scale-up"/>
    <s v="NaN"/>
    <s v="NaN"/>
    <n v="1"/>
    <s v="NaN"/>
    <s v="NaN"/>
    <d v="2025-06-17T06:20:08"/>
    <s v="PJD2_RedHat"/>
  </r>
  <r>
    <x v="721"/>
    <x v="0"/>
    <n v="5000"/>
    <x v="2670"/>
    <x v="1335"/>
    <n v="108"/>
    <n v="108"/>
    <n v="63"/>
    <n v="45"/>
    <n v="25"/>
    <n v="83"/>
    <n v="75"/>
    <n v="8"/>
    <n v="1.0999999999999999E-2"/>
    <n v="1.2E-2"/>
    <n v="8.0000000000000002E-3"/>
    <n v="1.2999999999999999E-2"/>
    <n v="1.4999999999999999E-2"/>
    <n v="1.4999999999999999E-2"/>
    <n v="0.86699999999999999"/>
    <n v="0.47799999999999998"/>
    <n v="0.65200000000000002"/>
    <n v="615.38499999999999"/>
    <s v="Scale-up"/>
    <n v="76.923000000000002"/>
    <n v="0.97599999999999998"/>
    <n v="0.93400000000000005"/>
    <n v="0.90600000000000003"/>
    <n v="0.97299999999999998"/>
    <d v="2025-06-17T06:20:27"/>
    <s v="PJD2_RedHat"/>
  </r>
  <r>
    <x v="721"/>
    <x v="1"/>
    <n v="0"/>
    <x v="2671"/>
    <x v="1335"/>
    <s v=" "/>
    <s v=" "/>
    <n v="8"/>
    <n v="1"/>
    <n v="1"/>
    <s v="N/A"/>
    <n v="8"/>
    <n v="-1"/>
    <n v="4"/>
    <s v="NaN"/>
    <s v="NaN"/>
    <n v="4"/>
    <n v="0"/>
    <n v="4"/>
    <s v="NaN"/>
    <s v="NaN"/>
    <s v="NaN"/>
    <s v="NaN"/>
    <s v="Scale-up"/>
    <n v="0.25"/>
    <n v="0.33300000000000002"/>
    <s v="NaN"/>
    <s v="NaN"/>
    <n v="0.33300000000000002"/>
    <d v="2025-06-17T06:20:27"/>
    <s v="PJD2_RedHat"/>
  </r>
  <r>
    <x v="594"/>
    <x v="0"/>
    <n v="6194"/>
    <x v="2672"/>
    <x v="1336"/>
    <n v="1065"/>
    <n v="1065"/>
    <n v="726"/>
    <n v="339"/>
    <n v="91"/>
    <n v="974"/>
    <n v="930"/>
    <n v="44"/>
    <n v="0.20699999999999999"/>
    <n v="8.7999999999999995E-2"/>
    <n v="3.3000000000000002E-2"/>
    <n v="0.28699999999999998"/>
    <n v="0.26200000000000001"/>
    <n v="0.246"/>
    <n v="1.095"/>
    <n v="0.70199999999999996"/>
    <n v="0.88800000000000001"/>
    <n v="153.31"/>
    <s v="Catch-up"/>
    <n v="3.484"/>
    <n v="0.82299999999999995"/>
    <n v="0.91300000000000003"/>
    <n v="0.86799999999999999"/>
    <n v="0.874"/>
    <d v="2025-06-17T06:20:47"/>
    <s v="PJD2_RedHat"/>
  </r>
  <r>
    <x v="594"/>
    <x v="1"/>
    <n v="90"/>
    <x v="2673"/>
    <x v="1336"/>
    <s v=" "/>
    <s v=" "/>
    <n v="5"/>
    <n v="6"/>
    <n v="1"/>
    <s v="N/A"/>
    <n v="3"/>
    <n v="7"/>
    <n v="2.9000000000000001E-2"/>
    <n v="8.2000000000000003E-2"/>
    <s v="NaN"/>
    <n v="0.05"/>
    <n v="0.111"/>
    <n v="7.9000000000000001E-2"/>
    <s v="NaN"/>
    <s v="NaN"/>
    <s v="NaN"/>
    <s v="NaN"/>
    <s v="Catch-up"/>
    <n v="20"/>
    <n v="0.52500000000000002"/>
    <n v="0.86099999999999999"/>
    <s v="NaN"/>
    <n v="0.75"/>
    <d v="2025-06-17T06:20:47"/>
    <s v="PJD2_RedHat"/>
  </r>
  <r>
    <x v="575"/>
    <x v="0"/>
    <n v="6908"/>
    <x v="2674"/>
    <x v="1337"/>
    <n v="23261"/>
    <n v="23261"/>
    <n v="8669"/>
    <n v="14592"/>
    <n v="4598"/>
    <n v="18663"/>
    <n v="17483"/>
    <n v="1180"/>
    <n v="1.7190000000000001"/>
    <n v="3.4"/>
    <n v="0.99299999999999999"/>
    <n v="3.7240000000000002"/>
    <n v="4.1260000000000003"/>
    <n v="3.9750000000000001"/>
    <n v="0.90300000000000002"/>
    <n v="0.33600000000000002"/>
    <n v="0.80600000000000005"/>
    <n v="316.86399999999998"/>
    <s v="Scale-up"/>
    <n v="0.26900000000000002"/>
    <n v="0.98699999999999999"/>
    <n v="0.96399999999999997"/>
    <n v="0.95899999999999996"/>
    <n v="0.97399999999999998"/>
    <d v="2025-06-17T06:21:21"/>
    <s v="PJD2_RedHat"/>
  </r>
  <r>
    <x v="575"/>
    <x v="1"/>
    <n v="99"/>
    <x v="2675"/>
    <x v="1337"/>
    <s v=" "/>
    <s v=" "/>
    <n v="94"/>
    <n v="65"/>
    <n v="17"/>
    <s v="N/A"/>
    <n v="130"/>
    <n v="13"/>
    <n v="0.92600000000000005"/>
    <n v="0.60599999999999998"/>
    <n v="0.184"/>
    <n v="1.1739999999999999"/>
    <n v="1.3480000000000001"/>
    <n v="1.345"/>
    <n v="0.871"/>
    <n v="0.60399999999999998"/>
    <n v="0.88"/>
    <n v="1005.111"/>
    <s v="Scale-up"/>
    <n v="0.85199999999999998"/>
    <n v="0.97"/>
    <n v="0.95799999999999996"/>
    <n v="0.96099999999999997"/>
    <n v="0.98099999999999998"/>
    <d v="2025-06-17T06:21:25"/>
    <s v="PJD2_RedHat"/>
  </r>
  <r>
    <x v="714"/>
    <x v="0"/>
    <n v="1540"/>
    <x v="2676"/>
    <x v="1338"/>
    <n v="312"/>
    <n v="312"/>
    <n v="83"/>
    <n v="229"/>
    <n v="95"/>
    <n v="217"/>
    <n v="217"/>
    <n v="0"/>
    <n v="6.4000000000000001E-2"/>
    <n v="0.161"/>
    <n v="5.1999999999999998E-2"/>
    <n v="0.16"/>
    <n v="0.17299999999999999"/>
    <n v="0.16300000000000001"/>
    <n v="0.92500000000000004"/>
    <n v="0.28399999999999997"/>
    <n v="0.76900000000000002"/>
    <n v="0"/>
    <s v="Start-up"/>
    <n v="6.25"/>
    <n v="0.93500000000000005"/>
    <n v="0.94499999999999995"/>
    <n v="0.755"/>
    <n v="0.92300000000000004"/>
    <d v="2025-06-17T06:21:45"/>
    <s v="PJD2_RedHat"/>
  </r>
  <r>
    <x v="714"/>
    <x v="1"/>
    <n v="99"/>
    <x v="2677"/>
    <x v="1338"/>
    <s v=" "/>
    <s v=" "/>
    <n v="2"/>
    <n v="4"/>
    <n v="52"/>
    <s v="N/A"/>
    <n v="6"/>
    <n v="-51"/>
    <n v="0.14299999999999999"/>
    <n v="6.8000000000000005E-2"/>
    <n v="0.27200000000000002"/>
    <n v="4.3999999999999997E-2"/>
    <n v="-6.0999999999999999E-2"/>
    <n v="-0.24199999999999999"/>
    <n v="-0.72099999999999997"/>
    <n v="0.67800000000000005"/>
    <n v="-0.28899999999999998"/>
    <n v="0"/>
    <s v="Start-up"/>
    <n v="22.727"/>
    <n v="1"/>
    <n v="0.83099999999999996"/>
    <n v="0.17399999999999999"/>
    <n v="0.59799999999999998"/>
    <d v="2025-06-17T06:21:50"/>
    <s v="PJD2_RedHat"/>
  </r>
  <r>
    <x v="576"/>
    <x v="0"/>
    <n v="6454"/>
    <x v="2678"/>
    <x v="1339"/>
    <n v="3762"/>
    <n v="3762"/>
    <n v="1777"/>
    <n v="1985"/>
    <n v="461"/>
    <n v="3301"/>
    <n v="2862"/>
    <n v="439"/>
    <n v="0.79100000000000004"/>
    <n v="0.879"/>
    <n v="0.14099999999999999"/>
    <n v="1.232"/>
    <n v="1.5289999999999999"/>
    <n v="1.35"/>
    <n v="0.80600000000000005"/>
    <n v="0.47399999999999998"/>
    <n v="0.91600000000000004"/>
    <n v="356.33100000000002"/>
    <s v="Scale-up"/>
    <n v="0.81200000000000006"/>
    <n v="0.88500000000000001"/>
    <n v="0.86499999999999999"/>
    <n v="0.72399999999999998"/>
    <n v="0.86399999999999999"/>
    <d v="2025-06-17T06:22:12"/>
    <s v="PJD2_RedHat"/>
  </r>
  <r>
    <x v="576"/>
    <x v="1"/>
    <n v="0"/>
    <x v="2679"/>
    <x v="1339"/>
    <s v=" "/>
    <s v=" "/>
    <n v="1"/>
    <n v="1"/>
    <n v="1"/>
    <s v="N/A"/>
    <n v="1"/>
    <n v="-1"/>
    <s v="NaN"/>
    <s v="NaN"/>
    <s v="NaN"/>
    <s v="NaN"/>
    <n v="0"/>
    <s v="NaN"/>
    <s v="NaN"/>
    <s v="NaN"/>
    <s v="NaN"/>
    <s v="NaN"/>
    <s v="Scale-up"/>
    <s v="NaN"/>
    <s v="NaN"/>
    <s v="NaN"/>
    <s v="NaN"/>
    <s v="NaN"/>
    <d v="2025-06-17T06:22:12"/>
    <s v="PJD2_RedHat"/>
  </r>
  <r>
    <x v="953"/>
    <x v="0"/>
    <n v="2980"/>
    <x v="2680"/>
    <x v="1340"/>
    <n v="434"/>
    <n v="434"/>
    <n v="261"/>
    <n v="173"/>
    <n v="15"/>
    <n v="419"/>
    <n v="332"/>
    <n v="87"/>
    <n v="0.105"/>
    <n v="7.0000000000000007E-2"/>
    <n v="8.0000000000000002E-3"/>
    <n v="0.129"/>
    <n v="0.16700000000000001"/>
    <n v="0.16900000000000001"/>
    <n v="0.77200000000000002"/>
    <n v="0.6"/>
    <n v="0.95399999999999996"/>
    <n v="674.41899999999998"/>
    <s v="Scale-up"/>
    <n v="7.7519999999999998"/>
    <n v="0.95699999999999996"/>
    <n v="0.96799999999999997"/>
    <n v="0.94699999999999995"/>
    <n v="0.95599999999999996"/>
    <d v="2025-06-17T06:22:31"/>
    <s v="PJD2_RedHat"/>
  </r>
  <r>
    <x v="953"/>
    <x v="1"/>
    <n v="97"/>
    <x v="2681"/>
    <x v="1340"/>
    <s v=" "/>
    <s v=" "/>
    <n v="2"/>
    <n v="1"/>
    <n v="1"/>
    <s v="N/A"/>
    <n v="3"/>
    <n v="-2"/>
    <n v="2.4E-2"/>
    <s v="NaN"/>
    <s v="NaN"/>
    <n v="2.1000000000000001E-2"/>
    <n v="0"/>
    <n v="2.4E-2"/>
    <s v="NaN"/>
    <s v="NaN"/>
    <s v="NaN"/>
    <s v="NaN"/>
    <s v="Scale-up"/>
    <n v="47.619"/>
    <n v="1"/>
    <s v="NaN"/>
    <s v="NaN"/>
    <n v="0.999"/>
    <d v="2025-06-17T06:22:31"/>
    <s v="PJD2_RedHat"/>
  </r>
  <r>
    <x v="580"/>
    <x v="0"/>
    <n v="4936"/>
    <x v="2682"/>
    <x v="1341"/>
    <n v="224"/>
    <n v="224"/>
    <n v="136"/>
    <n v="88"/>
    <n v="20"/>
    <n v="204"/>
    <n v="188"/>
    <n v="16"/>
    <n v="2.4E-2"/>
    <n v="0.02"/>
    <n v="5.0000000000000001E-3"/>
    <n v="3.6999999999999998E-2"/>
    <n v="3.9E-2"/>
    <n v="3.9E-2"/>
    <n v="0.94899999999999995"/>
    <n v="0.54500000000000004"/>
    <n v="0.88600000000000001"/>
    <n v="432.43200000000002"/>
    <s v="Scale-up"/>
    <n v="27.027000000000001"/>
    <n v="0.88600000000000001"/>
    <n v="0.98299999999999998"/>
    <n v="0.94099999999999995"/>
    <n v="0.94299999999999995"/>
    <d v="2025-06-17T06:22:50"/>
    <s v="PJD2_RedHat"/>
  </r>
  <r>
    <x v="580"/>
    <x v="1"/>
    <n v="50"/>
    <x v="2683"/>
    <x v="1341"/>
    <s v=" "/>
    <s v=" "/>
    <n v="1"/>
    <n v="2"/>
    <n v="1"/>
    <s v="N/A"/>
    <n v="3"/>
    <n v="-2"/>
    <s v="NaN"/>
    <n v="0.02"/>
    <s v="NaN"/>
    <n v="0.03"/>
    <n v="0"/>
    <n v="0.02"/>
    <s v="NaN"/>
    <s v="NaN"/>
    <s v="NaN"/>
    <s v="NaN"/>
    <s v="Scale-up"/>
    <n v="33.332999999999998"/>
    <s v="NaN"/>
    <n v="1"/>
    <s v="NaN"/>
    <n v="0.75"/>
    <d v="2025-06-17T06:22:50"/>
    <s v="PJD2_RedHat"/>
  </r>
  <r>
    <x v="732"/>
    <x v="0"/>
    <n v="3268"/>
    <x v="2684"/>
    <x v="1342"/>
    <n v="16905"/>
    <n v="16905"/>
    <n v="4253"/>
    <n v="12652"/>
    <n v="3392"/>
    <n v="13513"/>
    <n v="12470"/>
    <n v="1043"/>
    <n v="1.7529999999999999"/>
    <n v="5.8090000000000002"/>
    <n v="1.4710000000000001"/>
    <n v="5.68"/>
    <n v="6.0910000000000002"/>
    <n v="5.7119999999999997"/>
    <n v="0.93300000000000005"/>
    <n v="0.23200000000000001"/>
    <n v="0.80500000000000005"/>
    <n v="183.62700000000001"/>
    <s v="Scale-up"/>
    <n v="0.17599999999999999"/>
    <n v="0.98"/>
    <n v="0.88400000000000001"/>
    <n v="0.98799999999999999"/>
    <n v="0.90700000000000003"/>
    <d v="2025-06-17T06:23:22"/>
    <s v="PJD2_RedHat"/>
  </r>
  <r>
    <x v="732"/>
    <x v="1"/>
    <n v="99"/>
    <x v="2685"/>
    <x v="1342"/>
    <s v=" "/>
    <s v=" "/>
    <n v="171"/>
    <n v="136"/>
    <n v="64"/>
    <s v="N/A"/>
    <n v="183"/>
    <n v="59"/>
    <n v="1.831"/>
    <n v="1.4450000000000001"/>
    <n v="0.65600000000000003"/>
    <n v="1.7470000000000001"/>
    <s v="2.6199999999999997"/>
    <n v="2.5920000000000001"/>
    <n v="0.66700000000000004"/>
    <n v="0.55900000000000005"/>
    <n v="0.8"/>
    <n v="597.02300000000002"/>
    <s v="Scale-up"/>
    <n v="0.57199999999999995"/>
    <n v="0.96199999999999997"/>
    <n v="0.98499999999999999"/>
    <n v="0.94499999999999995"/>
    <n v="0.96299999999999997"/>
    <d v="2025-06-17T06:23:26"/>
    <s v="PJD2_RedHat"/>
  </r>
  <r>
    <x v="581"/>
    <x v="0"/>
    <n v="5408"/>
    <x v="2686"/>
    <x v="1343"/>
    <n v="3880"/>
    <n v="3880"/>
    <n v="1685"/>
    <n v="2195"/>
    <n v="908"/>
    <n v="2972"/>
    <n v="2831"/>
    <n v="141"/>
    <n v="0.378"/>
    <n v="0.53800000000000003"/>
    <n v="0.219"/>
    <n v="0.63800000000000001"/>
    <n v="0.69699999999999995"/>
    <n v="0.68400000000000005"/>
    <n v="0.91500000000000004"/>
    <n v="0.41299999999999998"/>
    <n v="0.76100000000000001"/>
    <n v="221.00299999999999"/>
    <s v="Scale-up"/>
    <n v="1.5669999999999999"/>
    <n v="0.97799999999999998"/>
    <n v="0.97799999999999998"/>
    <n v="0.97699999999999998"/>
    <n v="0.98099999999999998"/>
    <d v="2025-06-17T06:23:49"/>
    <s v="PJD2_RedHat"/>
  </r>
  <r>
    <x v="581"/>
    <x v="1"/>
    <n v="99"/>
    <x v="2687"/>
    <x v="1343"/>
    <s v=" "/>
    <s v=" "/>
    <n v="6"/>
    <n v="12"/>
    <n v="4"/>
    <s v="N/A"/>
    <n v="8"/>
    <n v="5"/>
    <n v="4.2000000000000003E-2"/>
    <n v="9.2999999999999999E-2"/>
    <n v="6.3E-2"/>
    <n v="7.2999999999999995E-2"/>
    <n v="7.1999999999999995E-2"/>
    <n v="0.10100000000000001"/>
    <n v="1.014"/>
    <n v="0.311"/>
    <n v="0.53300000000000003"/>
    <n v="1931.5070000000001"/>
    <s v="Catch-up"/>
    <n v="13.699"/>
    <n v="0.90100000000000002"/>
    <n v="0.84"/>
    <n v="0.89500000000000002"/>
    <n v="0.94799999999999995"/>
    <d v="2025-06-17T06:23:54"/>
    <s v="PJD2_RedHat"/>
  </r>
  <r>
    <x v="952"/>
    <x v="0"/>
    <n v="2498"/>
    <x v="2688"/>
    <x v="1344"/>
    <n v="524"/>
    <n v="524"/>
    <n v="40"/>
    <n v="484"/>
    <n v="128"/>
    <n v="396"/>
    <n v="344"/>
    <n v="52"/>
    <n v="1.7000000000000001E-2"/>
    <n v="0.24"/>
    <n v="7.0000000000000007E-2"/>
    <n v="0.16400000000000001"/>
    <n v="0.187"/>
    <n v="0.17199999999999999"/>
    <n v="0.877"/>
    <n v="6.6000000000000003E-2"/>
    <n v="0.72799999999999998"/>
    <n v="317.07299999999998"/>
    <s v="Scale-up"/>
    <n v="6.0979999999999999"/>
    <n v="0.58499999999999996"/>
    <n v="0.92600000000000005"/>
    <n v="0.89900000000000002"/>
    <n v="0.97199999999999998"/>
    <d v="2025-06-17T06:24:13"/>
    <s v="PJD2_RedHat"/>
  </r>
  <r>
    <x v="952"/>
    <x v="1"/>
    <n v="99"/>
    <x v="2689"/>
    <x v="1344"/>
    <s v=" "/>
    <s v=" "/>
    <n v="15"/>
    <n v="4"/>
    <n v="6"/>
    <s v="N/A"/>
    <n v="17"/>
    <n v="-3"/>
    <n v="0.159"/>
    <n v="4.1000000000000002E-2"/>
    <n v="8.2000000000000003E-2"/>
    <n v="0.14399999999999999"/>
    <s v="0.11800000000000001"/>
    <n v="0.17799999999999999"/>
    <n v="1.22"/>
    <n v="0.79500000000000004"/>
    <n v="0.59"/>
    <n v="361.11099999999999"/>
    <s v="Catch-up"/>
    <n v="6.944"/>
    <n v="0.76700000000000002"/>
    <n v="0.77800000000000002"/>
    <n v="0.70899999999999996"/>
    <n v="0.86199999999999999"/>
    <d v="2025-06-17T06:24:18"/>
    <s v="PJD2_RedHat"/>
  </r>
  <r>
    <x v="737"/>
    <x v="0"/>
    <n v="5185"/>
    <x v="2690"/>
    <x v="1345"/>
    <n v="218"/>
    <n v="218"/>
    <n v="147"/>
    <n v="71"/>
    <n v="52"/>
    <n v="166"/>
    <n v="133"/>
    <n v="33"/>
    <n v="5.2999999999999999E-2"/>
    <n v="1.9E-2"/>
    <n v="1.4E-2"/>
    <n v="5.8000000000000003E-2"/>
    <n v="5.8000000000000003E-2"/>
    <n v="4.7E-2"/>
    <n v="1"/>
    <n v="0.73599999999999999"/>
    <n v="0.80600000000000005"/>
    <n v="568.96600000000001"/>
    <s v="Catch-up"/>
    <n v="17.241"/>
    <n v="0.94799999999999995"/>
    <n v="0.88900000000000001"/>
    <n v="0.84699999999999998"/>
    <n v="0.96199999999999997"/>
    <d v="2025-06-17T06:24:37"/>
    <s v="PJD2_RedHat"/>
  </r>
  <r>
    <x v="737"/>
    <x v="1"/>
    <n v="2"/>
    <x v="2691"/>
    <x v="1345"/>
    <s v=" "/>
    <s v=" "/>
    <n v="1"/>
    <n v="1"/>
    <n v="1"/>
    <s v="N/A"/>
    <n v="1"/>
    <n v="-1"/>
    <s v="NaN"/>
    <s v="NaN"/>
    <s v="NaN"/>
    <s v="NaN"/>
    <n v="0"/>
    <n v="-0.33300000000000002"/>
    <s v="NaN"/>
    <s v="NaN"/>
    <s v="NaN"/>
    <s v="NaN"/>
    <s v="Catch-up"/>
    <s v="NaN"/>
    <s v="NaN"/>
    <s v="NaN"/>
    <s v="NaN"/>
    <s v="NaN"/>
    <d v="2025-06-17T06:24:37"/>
    <s v="PJD2_RedHat"/>
  </r>
  <r>
    <x v="727"/>
    <x v="0"/>
    <n v="6926"/>
    <x v="2692"/>
    <x v="1346"/>
    <n v="6837"/>
    <n v="6837"/>
    <n v="2519"/>
    <n v="4318"/>
    <n v="2547"/>
    <n v="4290"/>
    <n v="4006"/>
    <n v="284"/>
    <n v="0.91200000000000003"/>
    <n v="1.3009999999999999"/>
    <n v="0.72599999999999998"/>
    <n v="1.5680000000000001"/>
    <n v="1.4870000000000001"/>
    <n v="1.5389999999999999"/>
    <n v="1.054"/>
    <n v="0.41199999999999998"/>
    <n v="0.67200000000000004"/>
    <n v="181.12200000000001"/>
    <s v="Catch-up"/>
    <n v="0.63800000000000001"/>
    <n v="0.94499999999999995"/>
    <n v="0.98"/>
    <n v="0.91700000000000004"/>
    <n v="0.97899999999999998"/>
    <d v="2025-06-17T06:25:00"/>
    <s v="PJD2_RedHat"/>
  </r>
  <r>
    <x v="727"/>
    <x v="1"/>
    <n v="0"/>
    <x v="2693"/>
    <x v="1346"/>
    <s v=" "/>
    <s v=" "/>
    <n v="1"/>
    <n v="1"/>
    <n v="1"/>
    <s v="N/A"/>
    <n v="1"/>
    <n v="0"/>
    <s v="NaN"/>
    <s v="NaN"/>
    <s v="NaN"/>
    <s v="NaN"/>
    <n v="0"/>
    <s v="NaN"/>
    <s v="NaN"/>
    <s v="NaN"/>
    <s v="NaN"/>
    <s v="NaN"/>
    <s v="Catch-up"/>
    <s v="NaN"/>
    <s v="NaN"/>
    <s v="NaN"/>
    <s v="NaN"/>
    <s v="NaN"/>
    <d v="2025-06-17T06:25:00"/>
    <s v="PJD2_RedHat"/>
  </r>
  <r>
    <x v="578"/>
    <x v="0"/>
    <n v="5778"/>
    <x v="2694"/>
    <x v="1347"/>
    <n v="105"/>
    <n v="105"/>
    <n v="66"/>
    <n v="39"/>
    <n v="7"/>
    <n v="98"/>
    <n v="43"/>
    <n v="55"/>
    <n v="1.4E-2"/>
    <n v="7.0000000000000001E-3"/>
    <n v="1E-3"/>
    <n v="5.6000000000000001E-2"/>
    <n v="0.02"/>
    <n v="0.02"/>
    <n v="2.8"/>
    <n v="0.66700000000000004"/>
    <n v="0.95199999999999996"/>
    <n v="982.14300000000003"/>
    <s v="Catch-up"/>
    <n v="17.856999999999999"/>
    <n v="0.52600000000000002"/>
    <n v="0.61"/>
    <n v="0.94899999999999995"/>
    <n v="0.91200000000000003"/>
    <d v="2025-06-17T06:25:17"/>
    <s v="PJD2_RedHat"/>
  </r>
  <r>
    <x v="578"/>
    <x v="1"/>
    <n v="0"/>
    <x v="2695"/>
    <x v="1347"/>
    <s v=" "/>
    <s v=" "/>
    <n v="1"/>
    <n v="1"/>
    <n v="1"/>
    <s v="N/A"/>
    <n v="1"/>
    <n v="0"/>
    <s v="NaN"/>
    <s v="NaN"/>
    <s v="NaN"/>
    <s v="NaN"/>
    <n v="0"/>
    <s v="NaN"/>
    <s v="NaN"/>
    <s v="NaN"/>
    <s v="NaN"/>
    <s v="NaN"/>
    <s v="Catch-up"/>
    <s v="NaN"/>
    <s v="NaN"/>
    <s v="NaN"/>
    <s v="NaN"/>
    <s v="NaN"/>
    <d v="2025-06-17T06:25:17"/>
    <s v="PJD2_RedHat"/>
  </r>
  <r>
    <x v="951"/>
    <x v="0"/>
    <n v="2877"/>
    <x v="2696"/>
    <x v="1348"/>
    <n v="48"/>
    <n v="48"/>
    <n v="22"/>
    <n v="26"/>
    <n v="6"/>
    <n v="42"/>
    <n v="36"/>
    <n v="6"/>
    <n v="7.0000000000000001E-3"/>
    <n v="8.9999999999999993E-3"/>
    <n v="3.0000000000000001E-3"/>
    <n v="1.2E-2"/>
    <n v="1.2999999999999999E-2"/>
    <n v="1.4E-2"/>
    <n v="0.92300000000000004"/>
    <n v="0.438"/>
    <n v="0.81200000000000006"/>
    <n v="500"/>
    <s v="Scale-up"/>
    <n v="83.332999999999998"/>
    <n v="0.94399999999999995"/>
    <n v="0.98199999999999998"/>
    <n v="0.95"/>
    <n v="0.95"/>
    <d v="2025-06-17T06:25:36"/>
    <s v="PJD2_RedHat"/>
  </r>
  <r>
    <x v="951"/>
    <x v="1"/>
    <n v="6"/>
    <x v="2697"/>
    <x v="1348"/>
    <s v=" "/>
    <s v=" "/>
    <n v="1"/>
    <n v="1"/>
    <n v="1"/>
    <s v="N/A"/>
    <n v="4"/>
    <n v="-4"/>
    <s v="NaN"/>
    <s v="NaN"/>
    <s v="NaN"/>
    <n v="0.66700000000000004"/>
    <n v="0"/>
    <s v="NaN"/>
    <s v="NaN"/>
    <s v="NaN"/>
    <s v="NaN"/>
    <s v="NaN"/>
    <s v="Scale-up"/>
    <n v="1.4990000000000001"/>
    <s v="NaN"/>
    <s v="NaN"/>
    <s v="NaN"/>
    <n v="0.6"/>
    <d v="2025-06-17T06:25:36"/>
    <s v="PJD2_RedHat"/>
  </r>
  <r>
    <x v="731"/>
    <x v="0"/>
    <n v="4690"/>
    <x v="2698"/>
    <x v="1349"/>
    <n v="12284"/>
    <n v="12284"/>
    <n v="5872"/>
    <n v="6412"/>
    <n v="1786"/>
    <n v="10498"/>
    <n v="8754"/>
    <n v="1744"/>
    <n v="1.296"/>
    <n v="1.583"/>
    <n v="0.43099999999999999"/>
    <n v="2.0169999999999999"/>
    <n v="2.448"/>
    <n v="2.4460000000000002"/>
    <n v="0.82399999999999995"/>
    <n v="0.45"/>
    <n v="0.85"/>
    <n v="864.65"/>
    <s v="Scale-up"/>
    <n v="0.496"/>
    <n v="0.99299999999999999"/>
    <n v="0.996"/>
    <n v="0.99299999999999999"/>
    <n v="0.997"/>
    <d v="2025-06-17T06:26:04"/>
    <s v="PJD2_RedHat"/>
  </r>
  <r>
    <x v="731"/>
    <x v="1"/>
    <n v="99"/>
    <x v="2699"/>
    <x v="1349"/>
    <s v=" "/>
    <s v=" "/>
    <n v="130"/>
    <n v="125"/>
    <n v="18"/>
    <s v="N/A"/>
    <n v="188"/>
    <n v="48"/>
    <n v="1.4339999999999999"/>
    <n v="1.3839999999999999"/>
    <n v="0.21099999999999999"/>
    <n v="1.861"/>
    <s v="2.6069999999999998"/>
    <n v="2.6070000000000002"/>
    <n v="0.71399999999999997"/>
    <n v="0.50900000000000001"/>
    <n v="0.92500000000000004"/>
    <n v="937.13099999999997"/>
    <s v="Scale-up"/>
    <n v="0.53700000000000003"/>
    <n v="0.98299999999999998"/>
    <n v="0.99099999999999999"/>
    <n v="0.97499999999999998"/>
    <n v="0.95299999999999996"/>
    <d v="2025-06-17T06:26:08"/>
    <s v="PJD2_RedHat"/>
  </r>
  <r>
    <x v="950"/>
    <x v="0"/>
    <n v="944"/>
    <x v="2700"/>
    <x v="1350"/>
    <n v="63"/>
    <n v="63"/>
    <n v="60"/>
    <n v="3"/>
    <n v="0"/>
    <n v="63"/>
    <n v="18"/>
    <n v="45"/>
    <n v="7.6999999999999999E-2"/>
    <n v="6.0000000000000001E-3"/>
    <n v="0"/>
    <n v="3.3000000000000002E-2"/>
    <n v="8.3000000000000004E-2"/>
    <n v="8.2000000000000003E-2"/>
    <n v="0.39800000000000002"/>
    <n v="0.92800000000000005"/>
    <n v="1"/>
    <n v="1363.636"/>
    <s v="Scale-up"/>
    <n v="30.303000000000001"/>
    <n v="0.91200000000000003"/>
    <n v="0.995"/>
    <n v="0"/>
    <n v="0.90600000000000003"/>
    <d v="2025-06-17T06:26:26"/>
    <s v="PJD2_RedHat"/>
  </r>
  <r>
    <x v="950"/>
    <x v="1"/>
    <n v="98"/>
    <x v="2701"/>
    <x v="1350"/>
    <s v=" "/>
    <s v=" "/>
    <n v="11"/>
    <n v="1"/>
    <n v="1"/>
    <s v="N/A"/>
    <n v="3"/>
    <n v="7"/>
    <n v="0.106"/>
    <s v="NaN"/>
    <n v="0"/>
    <n v="3.5999999999999997E-2"/>
    <n v="0.106"/>
    <n v="0.106"/>
    <s v="NaN"/>
    <s v="NaN"/>
    <s v="NaN"/>
    <s v="NaN"/>
    <s v="Scale-up"/>
    <n v="27.777999999999999"/>
    <n v="0.83799999999999997"/>
    <s v="NaN"/>
    <n v="0"/>
    <n v="0.75"/>
    <d v="2025-06-17T06:26:26"/>
    <s v="PJD2_RedHat"/>
  </r>
  <r>
    <x v="1115"/>
    <x v="0"/>
    <n v="2105"/>
    <x v="2702"/>
    <x v="1351"/>
    <n v="217"/>
    <n v="217"/>
    <n v="110"/>
    <n v="107"/>
    <n v="9"/>
    <n v="208"/>
    <n v="125"/>
    <n v="83"/>
    <n v="5.8000000000000003E-2"/>
    <n v="5.1999999999999998E-2"/>
    <n v="8.9999999999999993E-3"/>
    <n v="7.3999999999999996E-2"/>
    <n v="0.10100000000000001"/>
    <n v="0.106"/>
    <n v="0.73299999999999998"/>
    <n v="0.52700000000000002"/>
    <n v="0.91800000000000004"/>
    <n v="1121.6220000000001"/>
    <s v="Scale-up"/>
    <n v="13.513999999999999"/>
    <n v="0.97899999999999998"/>
    <n v="0.93500000000000005"/>
    <n v="0.96"/>
    <n v="0.95299999999999996"/>
    <d v="2025-06-17T06:26:45"/>
    <s v="PJD2_RedHat"/>
  </r>
  <r>
    <x v="1115"/>
    <x v="1"/>
    <n v="77"/>
    <x v="2703"/>
    <x v="1351"/>
    <s v=" "/>
    <s v=" "/>
    <n v="1"/>
    <n v="5"/>
    <n v="1"/>
    <s v="N/A"/>
    <n v="1"/>
    <n v="3"/>
    <s v="NaN"/>
    <n v="3.6999999999999998E-2"/>
    <s v="NaN"/>
    <s v="NaN"/>
    <n v="0"/>
    <n v="2.3E-2"/>
    <s v="NaN"/>
    <s v="NaN"/>
    <s v="NaN"/>
    <s v="NaN"/>
    <s v="Scale-up"/>
    <s v="NaN"/>
    <s v="NaN"/>
    <n v="0.84499999999999997"/>
    <s v="NaN"/>
    <s v="NaN"/>
    <d v="2025-06-17T06:26:45"/>
    <s v="PJD2_RedHat"/>
  </r>
  <r>
    <x v="1116"/>
    <x v="0"/>
    <n v="2001"/>
    <x v="2704"/>
    <x v="1352"/>
    <n v="85"/>
    <n v="85"/>
    <n v="52"/>
    <n v="33"/>
    <n v="14"/>
    <n v="71"/>
    <n v="49"/>
    <n v="22"/>
    <n v="2.9000000000000001E-2"/>
    <n v="2.1999999999999999E-2"/>
    <n v="8.0000000000000002E-3"/>
    <n v="0.03"/>
    <n v="4.2999999999999997E-2"/>
    <n v="0.04"/>
    <n v="0.69799999999999995"/>
    <n v="0.56899999999999995"/>
    <n v="0.84299999999999997"/>
    <n v="733.33299999999997"/>
    <s v="Scale-up"/>
    <n v="33.332999999999998"/>
    <n v="0.86"/>
    <n v="0.88500000000000001"/>
    <n v="0.81200000000000006"/>
    <n v="0.90500000000000003"/>
    <d v="2025-06-17T06:27:02"/>
    <s v="PJD2_RedHat"/>
  </r>
  <r>
    <x v="1116"/>
    <x v="1"/>
    <n v="0"/>
    <x v="2705"/>
    <x v="1352"/>
    <s v=" "/>
    <s v=" "/>
    <n v="1"/>
    <n v="1"/>
    <n v="1"/>
    <s v="N/A"/>
    <n v="1"/>
    <n v="0"/>
    <s v="NaN"/>
    <s v="NaN"/>
    <s v="NaN"/>
    <s v="NaN"/>
    <n v="0"/>
    <s v="NaN"/>
    <s v="NaN"/>
    <s v="NaN"/>
    <s v="NaN"/>
    <s v="NaN"/>
    <s v="Scale-up"/>
    <s v="NaN"/>
    <s v="NaN"/>
    <s v="NaN"/>
    <s v="NaN"/>
    <s v="NaN"/>
    <d v="2025-06-17T06:27:02"/>
    <s v="PJD2_RedHat"/>
  </r>
  <r>
    <x v="753"/>
    <x v="0"/>
    <n v="2948"/>
    <x v="2706"/>
    <x v="1353"/>
    <n v="478"/>
    <n v="478"/>
    <n v="258"/>
    <n v="220"/>
    <n v="16"/>
    <n v="462"/>
    <n v="415"/>
    <n v="47"/>
    <n v="0.11899999999999999"/>
    <n v="9.4E-2"/>
    <n v="6.0000000000000001E-3"/>
    <n v="0.17799999999999999"/>
    <n v="0.20699999999999999"/>
    <n v="0.20699999999999999"/>
    <n v="0.86"/>
    <n v="0.55900000000000005"/>
    <n v="0.97199999999999998"/>
    <n v="264.04500000000002"/>
    <s v="Scale-up"/>
    <n v="5.6180000000000003"/>
    <n v="0.97"/>
    <n v="0.93600000000000005"/>
    <n v="0.73799999999999999"/>
    <n v="0.95599999999999996"/>
    <d v="2025-06-17T06:27:22"/>
    <s v="PJD2_RedHat"/>
  </r>
  <r>
    <x v="753"/>
    <x v="1"/>
    <n v="50"/>
    <x v="2707"/>
    <x v="1353"/>
    <s v=" "/>
    <s v=" "/>
    <n v="1"/>
    <n v="1"/>
    <n v="1"/>
    <s v="N/A"/>
    <n v="2"/>
    <n v="0"/>
    <s v="NaN"/>
    <s v="NaN"/>
    <s v="NaN"/>
    <s v="NaN"/>
    <n v="0"/>
    <s v="NaN"/>
    <s v="NaN"/>
    <s v="NaN"/>
    <s v="NaN"/>
    <s v="NaN"/>
    <s v="Scale-up"/>
    <s v="NaN"/>
    <s v="NaN"/>
    <s v="NaN"/>
    <s v="NaN"/>
    <s v="NaN"/>
    <d v="2025-06-17T06:27:22"/>
    <s v="PJD2_RedHat"/>
  </r>
  <r>
    <x v="948"/>
    <x v="0"/>
    <n v="697"/>
    <x v="2708"/>
    <x v="1354"/>
    <n v="214"/>
    <n v="214"/>
    <n v="200"/>
    <n v="14"/>
    <n v="0"/>
    <n v="214"/>
    <n v="122"/>
    <n v="92"/>
    <n v="0.247"/>
    <n v="1.4E-2"/>
    <n v="0"/>
    <n v="0.14299999999999999"/>
    <n v="0.26100000000000001"/>
    <n v="0.26400000000000001"/>
    <n v="0.54800000000000004"/>
    <n v="0.94599999999999995"/>
    <n v="1"/>
    <n v="643.35699999999997"/>
    <s v="Scale-up"/>
    <n v="6.9930000000000003"/>
    <n v="0.92900000000000005"/>
    <n v="0.44800000000000001"/>
    <n v="0"/>
    <n v="0.84299999999999997"/>
    <d v="2025-06-17T06:27:40"/>
    <s v="PJD2_RedHat"/>
  </r>
  <r>
    <x v="948"/>
    <x v="1"/>
    <n v="85"/>
    <x v="2709"/>
    <x v="1354"/>
    <s v=" "/>
    <s v=" "/>
    <n v="44"/>
    <n v="1"/>
    <n v="1"/>
    <s v="N/A"/>
    <n v="37"/>
    <n v="8"/>
    <n v="0.503"/>
    <s v="NaN"/>
    <n v="0"/>
    <n v="0.38700000000000001"/>
    <n v="0.503"/>
    <n v="0.503"/>
    <s v="NaN"/>
    <s v="NaN"/>
    <s v="NaN"/>
    <s v="NaN"/>
    <s v="Scale-up"/>
    <n v="2.5840000000000001"/>
    <n v="0.94899999999999995"/>
    <s v="NaN"/>
    <n v="0"/>
    <n v="0.97599999999999998"/>
    <d v="2025-06-17T06:27:40"/>
    <s v="PJD2_RedHat"/>
  </r>
  <r>
    <x v="1117"/>
    <x v="0"/>
    <n v="52"/>
    <x v="2710"/>
    <x v="1355"/>
    <n v="59"/>
    <n v="59"/>
    <n v="59"/>
    <n v="0"/>
    <n v="0"/>
    <n v="59"/>
    <n v="31"/>
    <n v="28"/>
    <n v="0.998"/>
    <n v="0"/>
    <n v="0"/>
    <n v="0.81699999999999995"/>
    <n v="0.998"/>
    <n v="0.998"/>
    <n v="0.81899999999999995"/>
    <n v="1"/>
    <n v="1"/>
    <n v="34.271999999999998"/>
    <s v="Scale-up"/>
    <n v="1.224"/>
    <n v="0.503"/>
    <n v="0"/>
    <n v="0"/>
    <n v="0.89300000000000002"/>
    <d v="2025-06-17T06:27:57"/>
    <s v="PJD2_RedHat"/>
  </r>
  <r>
    <x v="1117"/>
    <x v="1"/>
    <n v="52"/>
    <x v="2710"/>
    <x v="1355"/>
    <s v=" "/>
    <s v=" "/>
    <n v="59"/>
    <n v="1"/>
    <n v="1"/>
    <s v="N/A"/>
    <n v="31"/>
    <n v="27"/>
    <n v="0.97"/>
    <n v="0"/>
    <n v="0"/>
    <n v="0.81100000000000005"/>
    <n v="0.97"/>
    <n v="0.97"/>
    <n v="0.83599999999999997"/>
    <n v="1"/>
    <n v="1"/>
    <n v="34.524999999999999"/>
    <s v="Scale-up"/>
    <n v="1.2330000000000001"/>
    <n v="0.50600000000000001"/>
    <n v="0"/>
    <n v="0"/>
    <n v="0.89600000000000002"/>
    <d v="2025-06-17T06:28:01"/>
    <s v="PJD2_RedHat"/>
  </r>
  <r>
    <x v="156"/>
    <x v="0"/>
    <n v="1257"/>
    <x v="2711"/>
    <x v="1356"/>
    <n v="301"/>
    <n v="301"/>
    <n v="240"/>
    <n v="61"/>
    <n v="0"/>
    <n v="301"/>
    <n v="171"/>
    <n v="130"/>
    <n v="0.503"/>
    <n v="0.17599999999999999"/>
    <n v="0"/>
    <n v="0.52500000000000002"/>
    <n v="0.67900000000000005"/>
    <n v="0.66"/>
    <n v="0.77300000000000002"/>
    <n v="0.74099999999999999"/>
    <n v="1"/>
    <n v="247.619"/>
    <s v="Scale-up"/>
    <n v="1.905"/>
    <n v="0.77300000000000002"/>
    <n v="0.98399999999999999"/>
    <n v="0"/>
    <n v="0.98799999999999999"/>
    <d v="2025-06-17T06:28:19"/>
    <s v="PJD2_RedHat"/>
  </r>
  <r>
    <x v="156"/>
    <x v="1"/>
    <n v="97"/>
    <x v="2712"/>
    <x v="1356"/>
    <s v=" "/>
    <s v=" "/>
    <n v="45"/>
    <n v="13"/>
    <n v="1"/>
    <s v="N/A"/>
    <n v="35"/>
    <n v="22"/>
    <n v="0.53900000000000003"/>
    <n v="0.114"/>
    <n v="0"/>
    <n v="0.40200000000000002"/>
    <n v="0.65300000000000002"/>
    <n v="0.61499999999999999"/>
    <n v="0.61599999999999999"/>
    <n v="0.82499999999999996"/>
    <n v="1"/>
    <n v="323.38299999999998"/>
    <s v="Scale-up"/>
    <n v="2.488"/>
    <n v="0.97099999999999997"/>
    <n v="0.94299999999999995"/>
    <n v="0"/>
    <n v="0.92"/>
    <d v="2025-06-17T06:28:23"/>
    <s v="PJD2_RedHat"/>
  </r>
  <r>
    <x v="946"/>
    <x v="0"/>
    <n v="749"/>
    <x v="2713"/>
    <x v="1357"/>
    <n v="208"/>
    <n v="208"/>
    <n v="173"/>
    <n v="35"/>
    <n v="6"/>
    <n v="202"/>
    <n v="135"/>
    <n v="67"/>
    <n v="0.30299999999999999"/>
    <n v="9.2999999999999999E-2"/>
    <n v="1.2999999999999999E-2"/>
    <n v="0.33300000000000002"/>
    <n v="0.38300000000000001"/>
    <n v="0.36299999999999999"/>
    <n v="0.86899999999999999"/>
    <n v="0.76500000000000001"/>
    <n v="0.96699999999999997"/>
    <n v="201.20099999999999"/>
    <s v="Scale-up"/>
    <n v="3.0030000000000001"/>
    <n v="0.90400000000000003"/>
    <n v="0.88900000000000001"/>
    <n v="0.89500000000000002"/>
    <n v="0.97299999999999998"/>
    <d v="2025-06-17T06:28:42"/>
    <s v="PJD2_RedHat"/>
  </r>
  <r>
    <x v="946"/>
    <x v="1"/>
    <n v="99"/>
    <x v="2714"/>
    <x v="1357"/>
    <s v=" "/>
    <s v=" "/>
    <n v="35"/>
    <n v="12"/>
    <n v="2"/>
    <s v="N/A"/>
    <n v="36"/>
    <n v="10"/>
    <n v="0.39100000000000001"/>
    <n v="0.106"/>
    <n v="6.7000000000000004E-2"/>
    <n v="0.35199999999999998"/>
    <n v="0.43"/>
    <n v="0.45100000000000001"/>
    <n v="0.81899999999999995"/>
    <n v="0.78700000000000003"/>
    <n v="0.86499999999999999"/>
    <n v="190.34100000000001"/>
    <s v="Scale-up"/>
    <n v="2.8410000000000002"/>
    <n v="0.95899999999999996"/>
    <n v="0.93799999999999994"/>
    <n v="1"/>
    <n v="0.94099999999999995"/>
    <d v="2025-06-17T06:28:46"/>
    <s v="PJD2_RedHat"/>
  </r>
  <r>
    <x v="942"/>
    <x v="0"/>
    <n v="1958"/>
    <x v="2715"/>
    <x v="1358"/>
    <n v="1105"/>
    <n v="1105"/>
    <n v="542"/>
    <n v="563"/>
    <n v="306"/>
    <n v="799"/>
    <n v="753"/>
    <n v="46"/>
    <n v="0.52300000000000002"/>
    <n v="0.70199999999999996"/>
    <n v="0.27900000000000003"/>
    <n v="0.85599999999999998"/>
    <n v="0.94599999999999995"/>
    <n v="0.75700000000000001"/>
    <n v="0.90500000000000003"/>
    <n v="0.42699999999999999"/>
    <n v="0.77200000000000002"/>
    <n v="53.738"/>
    <s v="Scale-up"/>
    <n v="1.1679999999999999"/>
    <n v="0.76800000000000002"/>
    <n v="0.751"/>
    <n v="0.80600000000000005"/>
    <n v="0.75600000000000001"/>
    <d v="2025-06-17T06:29:06"/>
    <s v="PJD2_RedHat"/>
  </r>
  <r>
    <x v="942"/>
    <x v="1"/>
    <n v="0"/>
    <x v="2716"/>
    <x v="1358"/>
    <s v=" "/>
    <s v=" "/>
    <n v="1"/>
    <n v="1"/>
    <n v="1"/>
    <s v="N/A"/>
    <n v="1"/>
    <n v="0"/>
    <s v="NaN"/>
    <s v="NaN"/>
    <s v="NaN"/>
    <s v="NaN"/>
    <n v="0"/>
    <s v="NaN"/>
    <s v="NaN"/>
    <s v="NaN"/>
    <s v="NaN"/>
    <s v="NaN"/>
    <s v="Scale-up"/>
    <s v="NaN"/>
    <s v="NaN"/>
    <s v="NaN"/>
    <s v="NaN"/>
    <s v="NaN"/>
    <d v="2025-06-17T06:29:06"/>
    <s v="PJD2_RedHat"/>
  </r>
  <r>
    <x v="752"/>
    <x v="0"/>
    <n v="3787"/>
    <x v="2717"/>
    <x v="1359"/>
    <n v="1519"/>
    <n v="1519"/>
    <n v="592"/>
    <n v="927"/>
    <n v="284"/>
    <n v="1235"/>
    <n v="1136"/>
    <n v="99"/>
    <n v="0.219"/>
    <n v="0.34899999999999998"/>
    <n v="0.11600000000000001"/>
    <n v="0.434"/>
    <n v="0.45200000000000001"/>
    <n v="0.45300000000000001"/>
    <n v="0.96"/>
    <n v="0.38600000000000001"/>
    <n v="0.79600000000000004"/>
    <n v="228.11099999999999"/>
    <s v="Scale-up"/>
    <n v="2.3039999999999998"/>
    <n v="0.95799999999999996"/>
    <n v="0.91900000000000004"/>
    <n v="0.89700000000000002"/>
    <n v="0.95699999999999996"/>
    <d v="2025-06-17T06:29:26"/>
    <s v="PJD2_RedHat"/>
  </r>
  <r>
    <x v="752"/>
    <x v="1"/>
    <n v="75"/>
    <x v="2718"/>
    <x v="1359"/>
    <s v=" "/>
    <s v=" "/>
    <n v="2"/>
    <n v="6"/>
    <n v="2"/>
    <s v="N/A"/>
    <n v="10"/>
    <n v="-3"/>
    <n v="2.4E-2"/>
    <n v="5.7000000000000002E-2"/>
    <n v="5.6000000000000001E-2"/>
    <n v="0.1"/>
    <n v="2.5000000000000001E-2"/>
    <n v="5.3999999999999999E-2"/>
    <n v="4"/>
    <n v="0.29599999999999999"/>
    <n v="0.309"/>
    <n v="990"/>
    <s v="Catch-up"/>
    <n v="10"/>
    <n v="1"/>
    <n v="0.86299999999999999"/>
    <n v="1"/>
    <n v="0.90400000000000003"/>
    <d v="2025-06-17T06:29:30"/>
    <s v="PJD2_RedHat"/>
  </r>
  <r>
    <x v="1118"/>
    <x v="0"/>
    <n v="1043"/>
    <x v="2719"/>
    <x v="1360"/>
    <n v="318"/>
    <n v="318"/>
    <n v="226"/>
    <n v="92"/>
    <n v="26"/>
    <n v="292"/>
    <n v="82"/>
    <n v="210"/>
    <n v="0.315"/>
    <n v="0.10100000000000001"/>
    <n v="0.42"/>
    <n v="1.165"/>
    <n v="-4.0000000000000001E-3"/>
    <n v="0.375"/>
    <n v="-291.25"/>
    <n v="0.75700000000000001"/>
    <n v="-0.01"/>
    <n v="180.25800000000001"/>
    <s v="Scale-up"/>
    <n v="0.85799999999999998"/>
    <n v="0.5"/>
    <n v="0.84199999999999997"/>
    <n v="0.97799999999999998"/>
    <n v="0.97499999999999998"/>
    <d v="2025-06-17T06:29:49"/>
    <s v="PJD2_RedHat"/>
  </r>
  <r>
    <x v="1118"/>
    <x v="1"/>
    <n v="97"/>
    <x v="2720"/>
    <x v="1360"/>
    <s v=" "/>
    <s v=" "/>
    <n v="181"/>
    <n v="35"/>
    <n v="26"/>
    <s v="N/A"/>
    <n v="82"/>
    <n v="107"/>
    <n v="1.962"/>
    <n v="0.42"/>
    <n v="0.41899999999999998"/>
    <n v="1.1639999999999999"/>
    <n v="1.9630000000000001"/>
    <n v="2.0529999999999999"/>
    <n v="0.59299999999999997"/>
    <n v="0.82399999999999995"/>
    <n v="0.82399999999999995"/>
    <n v="180.41200000000001"/>
    <s v="Scale-up"/>
    <n v="0.85899999999999999"/>
    <n v="0.98799999999999999"/>
    <n v="0.95599999999999996"/>
    <n v="0.97799999999999998"/>
    <n v="0.97399999999999998"/>
    <d v="2025-06-17T06:29:54"/>
    <s v="PJD2_RedHat"/>
  </r>
  <r>
    <x v="941"/>
    <x v="0"/>
    <n v="315"/>
    <x v="2721"/>
    <x v="1361"/>
    <n v="191"/>
    <n v="191"/>
    <n v="185"/>
    <n v="6"/>
    <n v="0"/>
    <n v="191"/>
    <n v="149"/>
    <n v="42"/>
    <n v="0.63900000000000001"/>
    <n v="0.02"/>
    <n v="0"/>
    <n v="0.53400000000000003"/>
    <n v="0.65900000000000003"/>
    <n v="0.66"/>
    <n v="0.81"/>
    <n v="0.97"/>
    <n v="1"/>
    <n v="78.652000000000001"/>
    <s v="Scale-up"/>
    <n v="1.873"/>
    <n v="0.98799999999999999"/>
    <n v="0.88100000000000001"/>
    <n v="0"/>
    <n v="0.99299999999999999"/>
    <d v="2025-06-17T06:30:13"/>
    <s v="PJD2_RedHat"/>
  </r>
  <r>
    <x v="941"/>
    <x v="1"/>
    <n v="99"/>
    <x v="2722"/>
    <x v="1361"/>
    <s v=" "/>
    <s v=" "/>
    <n v="42"/>
    <n v="2"/>
    <n v="1"/>
    <s v="N/A"/>
    <n v="50"/>
    <n v="-7"/>
    <n v="0.436"/>
    <n v="1.6E-2"/>
    <n v="0"/>
    <n v="0.56999999999999995"/>
    <n v="0.45200000000000001"/>
    <n v="0.45400000000000001"/>
    <n v="1.2609999999999999"/>
    <n v="0.96499999999999997"/>
    <n v="1"/>
    <n v="73.683999999999997"/>
    <s v="Catch-up"/>
    <n v="1.754"/>
    <n v="0.96099999999999997"/>
    <n v="1"/>
    <n v="0"/>
    <n v="0.98799999999999999"/>
    <d v="2025-06-17T06:30:17"/>
    <s v="PJD2_RedHat"/>
  </r>
  <r>
    <x v="940"/>
    <x v="0"/>
    <n v="283"/>
    <x v="2723"/>
    <x v="1362"/>
    <n v="481"/>
    <n v="481"/>
    <n v="373"/>
    <n v="108"/>
    <n v="16"/>
    <n v="465"/>
    <n v="243"/>
    <n v="222"/>
    <n v="1.2849999999999999"/>
    <n v="0.36899999999999999"/>
    <n v="6.7000000000000004E-2"/>
    <n v="0.92"/>
    <n v="1.587"/>
    <n v="1.599"/>
    <n v="0.57999999999999996"/>
    <n v="0.77700000000000002"/>
    <n v="0.95899999999999996"/>
    <n v="241.304"/>
    <s v="Scale-up"/>
    <n v="1.087"/>
    <n v="0.99399999999999999"/>
    <n v="0.98899999999999999"/>
    <n v="0.98799999999999999"/>
    <n v="0.96299999999999997"/>
    <d v="2025-06-17T06:30:36"/>
    <s v="PJD2_RedHat"/>
  </r>
  <r>
    <x v="940"/>
    <x v="1"/>
    <n v="99"/>
    <x v="2724"/>
    <x v="1362"/>
    <s v=" "/>
    <s v=" "/>
    <n v="127"/>
    <n v="36"/>
    <n v="9"/>
    <s v="N/A"/>
    <n v="121"/>
    <n v="34"/>
    <n v="1.17"/>
    <n v="0.35399999999999998"/>
    <n v="7.4999999999999997E-2"/>
    <n v="1.2689999999999999"/>
    <n v="1.4490000000000001"/>
    <n v="1.4630000000000001"/>
    <n v="0.876"/>
    <n v="0.76800000000000002"/>
    <n v="0.95099999999999996"/>
    <n v="174.941"/>
    <s v="Scale-up"/>
    <n v="0.78800000000000003"/>
    <n v="0.97399999999999998"/>
    <n v="0.95599999999999996"/>
    <n v="0.96599999999999997"/>
    <n v="0.98899999999999999"/>
    <d v="2025-06-17T06:30:40"/>
    <s v="PJD2_RedHat"/>
  </r>
  <r>
    <x v="939"/>
    <x v="0"/>
    <n v="4016"/>
    <x v="2725"/>
    <x v="1363"/>
    <n v="2942"/>
    <n v="2942"/>
    <n v="1567"/>
    <n v="1375"/>
    <n v="579"/>
    <n v="2363"/>
    <n v="1850"/>
    <n v="513"/>
    <n v="0.40699999999999997"/>
    <n v="0.41199999999999998"/>
    <n v="0.186"/>
    <n v="0.49199999999999999"/>
    <n v="0.63300000000000001"/>
    <n v="0.63900000000000001"/>
    <n v="0.77700000000000002"/>
    <n v="0.497"/>
    <n v="0.77300000000000002"/>
    <n v="1042.683"/>
    <s v="Scale-up"/>
    <n v="2.0329999999999999"/>
    <n v="0.95599999999999996"/>
    <n v="0.96399999999999997"/>
    <n v="0.94899999999999995"/>
    <n v="0.97399999999999998"/>
    <d v="2025-06-17T06:31:02"/>
    <s v="PJD2_RedHat"/>
  </r>
  <r>
    <x v="939"/>
    <x v="1"/>
    <n v="94"/>
    <x v="2726"/>
    <x v="1363"/>
    <s v=" "/>
    <s v=" "/>
    <n v="34"/>
    <n v="9"/>
    <n v="11"/>
    <s v="N/A"/>
    <n v="35"/>
    <n v="-2"/>
    <n v="0.30599999999999999"/>
    <n v="0.23799999999999999"/>
    <n v="0.121"/>
    <n v="0.35799999999999998"/>
    <s v="0.42300000000000004"/>
    <n v="0.29099999999999998"/>
    <n v="0.84599999999999997"/>
    <n v="0.56200000000000006"/>
    <n v="0.77800000000000002"/>
    <n v="1432.961"/>
    <s v="Scale-up"/>
    <n v="2.7930000000000001"/>
    <n v="0.96699999999999997"/>
    <n v="0.871"/>
    <n v="0.71899999999999997"/>
    <n v="0.97899999999999998"/>
    <d v="2025-06-17T06:31:06"/>
    <s v="PJD2_RedHat"/>
  </r>
  <r>
    <x v="1119"/>
    <x v="0"/>
    <n v="3440"/>
    <x v="2727"/>
    <x v="1364"/>
    <n v="139"/>
    <n v="139"/>
    <n v="55"/>
    <n v="84"/>
    <n v="19"/>
    <n v="120"/>
    <n v="113"/>
    <n v="7"/>
    <n v="2.9000000000000001E-2"/>
    <n v="3.6999999999999998E-2"/>
    <n v="5.0000000000000001E-3"/>
    <n v="6.2E-2"/>
    <n v="6.0999999999999999E-2"/>
    <n v="0.04"/>
    <n v="1.016"/>
    <n v="0.439"/>
    <n v="0.92400000000000004"/>
    <n v="112.90300000000001"/>
    <s v="Catch-up"/>
    <n v="16.129000000000001"/>
    <n v="0.79100000000000004"/>
    <n v="0.82"/>
    <n v="0.95899999999999996"/>
    <n v="0.69899999999999995"/>
    <d v="2025-06-17T06:31:24"/>
    <s v="PJD2_RedHat"/>
  </r>
  <r>
    <x v="1119"/>
    <x v="1"/>
    <n v="0"/>
    <x v="2728"/>
    <x v="1364"/>
    <s v=" "/>
    <s v=" "/>
    <n v="1"/>
    <n v="1"/>
    <n v="5"/>
    <s v="N/A"/>
    <n v="1"/>
    <n v="-4"/>
    <s v="NaN"/>
    <s v="NaN"/>
    <n v="2.5"/>
    <s v="NaN"/>
    <n v="0"/>
    <n v="-2.5"/>
    <s v="NaN"/>
    <s v="NaN"/>
    <s v="NaN"/>
    <s v="NaN"/>
    <s v="Catch-up"/>
    <s v="NaN"/>
    <s v="NaN"/>
    <s v="NaN"/>
    <n v="0.5"/>
    <s v="NaN"/>
    <d v="2025-06-17T06:31:24"/>
    <s v="PJD2_RedHat"/>
  </r>
  <r>
    <x v="938"/>
    <x v="0"/>
    <n v="4772"/>
    <x v="2729"/>
    <x v="1365"/>
    <n v="200"/>
    <n v="200"/>
    <n v="79"/>
    <n v="121"/>
    <n v="20"/>
    <n v="180"/>
    <n v="166"/>
    <n v="14"/>
    <n v="2.1999999999999999E-2"/>
    <n v="3.9E-2"/>
    <n v="2.4E-2"/>
    <n v="5.5E-2"/>
    <n v="3.6999999999999998E-2"/>
    <n v="5.2999999999999999E-2"/>
    <n v="1.486"/>
    <n v="0.36099999999999999"/>
    <n v="0.60699999999999998"/>
    <n v="254.54499999999999"/>
    <s v="Catch-up"/>
    <n v="18.181999999999999"/>
    <n v="0.872"/>
    <n v="0.86799999999999999"/>
    <n v="0.94"/>
    <n v="0.93"/>
    <d v="2025-06-17T06:31:44"/>
    <s v="PJD2_RedHat"/>
  </r>
  <r>
    <x v="938"/>
    <x v="1"/>
    <n v="98"/>
    <x v="2730"/>
    <x v="1365"/>
    <s v=" "/>
    <s v=" "/>
    <n v="14"/>
    <n v="16"/>
    <n v="2"/>
    <s v="N/A"/>
    <n v="18"/>
    <n v="9"/>
    <n v="0.13100000000000001"/>
    <n v="0.25"/>
    <n v="1.7999999999999999E-2"/>
    <n v="0.255"/>
    <n v="0.36299999999999999"/>
    <n v="0.32300000000000001"/>
    <n v="0.70199999999999996"/>
    <n v="0.34399999999999997"/>
    <n v="0.95299999999999996"/>
    <n v="54.902000000000001"/>
    <s v="Scale-up"/>
    <n v="3.9220000000000002"/>
    <n v="0.91800000000000004"/>
    <n v="0.91800000000000004"/>
    <n v="1"/>
    <n v="0.78700000000000003"/>
    <d v="2025-06-17T06:31:48"/>
    <s v="PJD2_RedHat"/>
  </r>
  <r>
    <x v="589"/>
    <x v="0"/>
    <n v="4031"/>
    <x v="2731"/>
    <x v="1366"/>
    <n v="2298"/>
    <n v="2298"/>
    <n v="1451"/>
    <n v="847"/>
    <n v="419"/>
    <n v="1879"/>
    <n v="1637"/>
    <n v="242"/>
    <n v="0.65"/>
    <n v="0.39200000000000002"/>
    <n v="0.13400000000000001"/>
    <n v="0.76"/>
    <n v="0.90800000000000003"/>
    <n v="0.79600000000000004"/>
    <n v="0.83699999999999997"/>
    <n v="0.624"/>
    <n v="0.871"/>
    <n v="318.42099999999999"/>
    <s v="Scale-up"/>
    <n v="1.3160000000000001"/>
    <n v="0.92"/>
    <n v="0.92100000000000004"/>
    <n v="0.85"/>
    <n v="0.93600000000000005"/>
    <d v="2025-06-17T06:32:09"/>
    <s v="PJD2_RedHat"/>
  </r>
  <r>
    <x v="589"/>
    <x v="1"/>
    <n v="61"/>
    <x v="2732"/>
    <x v="1366"/>
    <s v=" "/>
    <s v=" "/>
    <n v="1"/>
    <n v="1"/>
    <n v="1"/>
    <s v="N/A"/>
    <n v="1"/>
    <n v="0"/>
    <s v="NaN"/>
    <s v="NaN"/>
    <s v="NaN"/>
    <s v="NaN"/>
    <n v="0"/>
    <n v="1.6E-2"/>
    <s v="NaN"/>
    <s v="NaN"/>
    <s v="NaN"/>
    <s v="NaN"/>
    <s v="Scale-up"/>
    <s v="NaN"/>
    <s v="NaN"/>
    <s v="NaN"/>
    <s v="NaN"/>
    <s v="NaN"/>
    <d v="2025-06-17T06:32:09"/>
    <s v="PJD2_RedHat"/>
  </r>
  <r>
    <x v="1120"/>
    <x v="0"/>
    <n v="1961"/>
    <x v="2733"/>
    <x v="1367"/>
    <n v="1808"/>
    <n v="1808"/>
    <n v="1590"/>
    <n v="218"/>
    <n v="644"/>
    <n v="1164"/>
    <n v="1133"/>
    <n v="31"/>
    <n v="1.8"/>
    <n v="0.20300000000000001"/>
    <n v="0.61099999999999999"/>
    <n v="1.361"/>
    <n v="1.3919999999999999"/>
    <n v="1.339"/>
    <n v="0.97799999999999998"/>
    <n v="0.89900000000000002"/>
    <n v="0.69499999999999995"/>
    <n v="22.777000000000001"/>
    <s v="Start-up"/>
    <n v="0.73499999999999999"/>
    <n v="0.9"/>
    <n v="0.98399999999999999"/>
    <n v="0.872"/>
    <n v="0.90300000000000002"/>
    <d v="2025-06-17T06:32:29"/>
    <s v="PJD2_RedHat"/>
  </r>
  <r>
    <x v="1120"/>
    <x v="1"/>
    <n v="31"/>
    <x v="2734"/>
    <x v="1367"/>
    <s v=" "/>
    <s v=" "/>
    <n v="1"/>
    <n v="1"/>
    <n v="2"/>
    <s v="N/A"/>
    <n v="1"/>
    <n v="-1"/>
    <s v="NaN"/>
    <s v="NaN"/>
    <n v="3.1E-2"/>
    <s v="NaN"/>
    <n v="0"/>
    <n v="-3.1E-2"/>
    <s v="NaN"/>
    <s v="NaN"/>
    <s v="NaN"/>
    <s v="NaN"/>
    <s v="Start-up"/>
    <s v="NaN"/>
    <s v="NaN"/>
    <s v="NaN"/>
    <n v="1"/>
    <s v="NaN"/>
    <d v="2025-06-17T06:32:29"/>
    <s v="PJD2_RedHat"/>
  </r>
  <r>
    <x v="935"/>
    <x v="0"/>
    <n v="948"/>
    <x v="2735"/>
    <x v="1368"/>
    <n v="487"/>
    <n v="487"/>
    <n v="415"/>
    <n v="72"/>
    <n v="0"/>
    <n v="487"/>
    <n v="324"/>
    <n v="163"/>
    <n v="0.54100000000000004"/>
    <n v="0.16900000000000001"/>
    <n v="0"/>
    <n v="0.42699999999999999"/>
    <n v="0.71"/>
    <n v="0.63500000000000001"/>
    <n v="0.60099999999999998"/>
    <n v="0.76200000000000001"/>
    <n v="1"/>
    <n v="381.733"/>
    <s v="Scale-up"/>
    <n v="2.3420000000000001"/>
    <n v="0.96499999999999997"/>
    <n v="0.92800000000000005"/>
    <n v="0"/>
    <n v="0.95"/>
    <d v="2025-06-17T06:32:48"/>
    <s v="PJD2_RedHat"/>
  </r>
  <r>
    <x v="935"/>
    <x v="1"/>
    <n v="97"/>
    <x v="2736"/>
    <x v="1368"/>
    <s v=" "/>
    <s v=" "/>
    <n v="51"/>
    <n v="28"/>
    <n v="1"/>
    <s v="N/A"/>
    <n v="63"/>
    <n v="17"/>
    <n v="0.59599999999999997"/>
    <n v="0.436"/>
    <n v="0"/>
    <n v="0.85099999999999998"/>
    <n v="1.032"/>
    <n v="1.008"/>
    <n v="0.82499999999999996"/>
    <n v="0.57799999999999996"/>
    <n v="1"/>
    <n v="191.53899999999999"/>
    <s v="Scale-up"/>
    <n v="1.175"/>
    <n v="0.89"/>
    <n v="0.92800000000000005"/>
    <n v="0"/>
    <n v="0.97699999999999998"/>
    <d v="2025-06-17T06:32:52"/>
    <s v="PJD2_RedHat"/>
  </r>
  <r>
    <x v="862"/>
    <x v="0"/>
    <n v="3373"/>
    <x v="2737"/>
    <x v="1369"/>
    <n v="60"/>
    <n v="60"/>
    <n v="30"/>
    <n v="30"/>
    <n v="5"/>
    <n v="55"/>
    <n v="35"/>
    <n v="20"/>
    <n v="4.4999999999999998E-2"/>
    <n v="8.0000000000000002E-3"/>
    <n v="2E-3"/>
    <n v="0.06"/>
    <n v="5.0999999999999997E-2"/>
    <n v="2.1000000000000001E-2"/>
    <n v="1.1759999999999999"/>
    <n v="0.84899999999999998"/>
    <n v="0.96199999999999997"/>
    <n v="333.33300000000003"/>
    <s v="Catch-up"/>
    <n v="16.667000000000002"/>
    <n v="0.80800000000000005"/>
    <n v="0.30199999999999999"/>
    <n v="0.86799999999999999"/>
    <n v="0.79800000000000004"/>
    <d v="2025-06-17T06:33:09"/>
    <s v="PJD2_RedHat"/>
  </r>
  <r>
    <x v="862"/>
    <x v="1"/>
    <n v="0"/>
    <x v="2738"/>
    <x v="1369"/>
    <s v=" "/>
    <s v=" "/>
    <n v="1"/>
    <n v="1"/>
    <n v="1"/>
    <s v="N/A"/>
    <n v="1"/>
    <n v="0"/>
    <s v="NaN"/>
    <s v="NaN"/>
    <s v="NaN"/>
    <s v="NaN"/>
    <n v="0"/>
    <s v="NaN"/>
    <s v="NaN"/>
    <s v="NaN"/>
    <s v="NaN"/>
    <s v="NaN"/>
    <s v="Catch-up"/>
    <s v="NaN"/>
    <s v="NaN"/>
    <s v="NaN"/>
    <s v="NaN"/>
    <s v="NaN"/>
    <d v="2025-06-17T06:33:09"/>
    <s v="PJD2_RedHat"/>
  </r>
  <r>
    <x v="1121"/>
    <x v="0"/>
    <n v="1392"/>
    <x v="2739"/>
    <x v="1370"/>
    <n v="681"/>
    <n v="681"/>
    <n v="636"/>
    <n v="45"/>
    <n v="24"/>
    <n v="657"/>
    <n v="507"/>
    <n v="150"/>
    <n v="0.41599999999999998"/>
    <n v="4.2000000000000003E-2"/>
    <n v="0.02"/>
    <n v="0.33200000000000002"/>
    <n v="0.438"/>
    <n v="0.439"/>
    <n v="0.75800000000000001"/>
    <n v="0.90800000000000003"/>
    <n v="0.95599999999999996"/>
    <n v="451.80700000000002"/>
    <s v="Scale-up"/>
    <n v="3.012"/>
    <n v="0.89200000000000002"/>
    <n v="0.81399999999999995"/>
    <n v="0.77300000000000002"/>
    <n v="0.90800000000000003"/>
    <d v="2025-06-17T06:33:29"/>
    <s v="PJD2_RedHat"/>
  </r>
  <r>
    <x v="1121"/>
    <x v="1"/>
    <n v="98"/>
    <x v="2740"/>
    <x v="1370"/>
    <s v=" "/>
    <s v=" "/>
    <n v="22"/>
    <n v="1"/>
    <n v="1"/>
    <s v="N/A"/>
    <n v="20"/>
    <n v="1"/>
    <n v="0.217"/>
    <s v="NaN"/>
    <s v="NaN"/>
    <n v="0.224"/>
    <n v="0"/>
    <n v="0.217"/>
    <s v="NaN"/>
    <s v="NaN"/>
    <s v="NaN"/>
    <s v="NaN"/>
    <s v="Scale-up"/>
    <n v="4.4640000000000004"/>
    <n v="0.95799999999999996"/>
    <s v="NaN"/>
    <s v="NaN"/>
    <n v="0.94299999999999995"/>
    <d v="2025-06-17T06:33:29"/>
    <s v="PJD2_RedHat"/>
  </r>
  <r>
    <x v="757"/>
    <x v="0"/>
    <n v="4437"/>
    <x v="2741"/>
    <x v="1371"/>
    <n v="1102"/>
    <n v="1102"/>
    <n v="562"/>
    <n v="540"/>
    <n v="156"/>
    <n v="946"/>
    <n v="805"/>
    <n v="141"/>
    <n v="0.19500000000000001"/>
    <n v="0.19800000000000001"/>
    <n v="5.3999999999999999E-2"/>
    <n v="0.318"/>
    <n v="0.33900000000000002"/>
    <n v="0.33600000000000002"/>
    <n v="0.93799999999999994"/>
    <n v="0.496"/>
    <n v="0.86299999999999999"/>
    <n v="443.39600000000002"/>
    <s v="Scale-up"/>
    <n v="3.145"/>
    <n v="0.95399999999999996"/>
    <n v="0.94"/>
    <n v="0.93400000000000005"/>
    <n v="0.94499999999999995"/>
    <d v="2025-06-17T06:33:48"/>
    <s v="PJD2_RedHat"/>
  </r>
  <r>
    <x v="757"/>
    <x v="1"/>
    <n v="0"/>
    <x v="2742"/>
    <x v="1371"/>
    <s v=" "/>
    <s v=" "/>
    <n v="1"/>
    <n v="1"/>
    <n v="1"/>
    <s v="N/A"/>
    <n v="1"/>
    <n v="0"/>
    <s v="NaN"/>
    <s v="NaN"/>
    <s v="NaN"/>
    <s v="NaN"/>
    <n v="0"/>
    <s v="NaN"/>
    <s v="NaN"/>
    <s v="NaN"/>
    <s v="NaN"/>
    <s v="NaN"/>
    <s v="Scale-up"/>
    <s v="NaN"/>
    <s v="NaN"/>
    <s v="NaN"/>
    <s v="NaN"/>
    <s v="NaN"/>
    <d v="2025-06-17T06:33:48"/>
    <s v="PJD2_RedHat"/>
  </r>
  <r>
    <x v="1122"/>
    <x v="0"/>
    <n v="406"/>
    <x v="2743"/>
    <x v="1372"/>
    <n v="90"/>
    <n v="90"/>
    <n v="81"/>
    <n v="9"/>
    <n v="1"/>
    <n v="89"/>
    <n v="37"/>
    <n v="52"/>
    <n v="0.27"/>
    <n v="1.7999999999999999E-2"/>
    <n v="0"/>
    <n v="0.125"/>
    <n v="0.28799999999999998"/>
    <n v="0.26400000000000001"/>
    <n v="0.434"/>
    <n v="0.93799999999999994"/>
    <n v="1"/>
    <n v="416"/>
    <s v="Scale-up"/>
    <n v="8"/>
    <n v="0.84599999999999997"/>
    <n v="0.879"/>
    <n v="0"/>
    <n v="0.88300000000000001"/>
    <d v="2025-06-17T06:34:06"/>
    <s v="PJD2_RedHat"/>
  </r>
  <r>
    <x v="1122"/>
    <x v="1"/>
    <n v="97"/>
    <x v="2744"/>
    <x v="1372"/>
    <s v=" "/>
    <s v=" "/>
    <n v="2"/>
    <n v="1"/>
    <n v="1"/>
    <s v="N/A"/>
    <n v="3"/>
    <n v="-1"/>
    <n v="0.5"/>
    <s v="NaN"/>
    <s v="NaN"/>
    <n v="2.7E-2"/>
    <n v="0"/>
    <n v="1.6E-2"/>
    <s v="NaN"/>
    <s v="NaN"/>
    <s v="NaN"/>
    <s v="NaN"/>
    <s v="Scale-up"/>
    <n v="37.036999999999999"/>
    <n v="1"/>
    <s v="NaN"/>
    <s v="NaN"/>
    <n v="0.75"/>
    <d v="2025-06-17T06:34:06"/>
    <s v="PJD2_RedHat"/>
  </r>
  <r>
    <x v="933"/>
    <x v="0"/>
    <n v="1717"/>
    <x v="2745"/>
    <x v="1373"/>
    <n v="41"/>
    <n v="41"/>
    <n v="41"/>
    <n v="0"/>
    <n v="3"/>
    <n v="38"/>
    <n v="34"/>
    <n v="4"/>
    <n v="2.7E-2"/>
    <n v="0"/>
    <n v="1E-3"/>
    <n v="2.3E-2"/>
    <n v="2.5999999999999999E-2"/>
    <n v="2.5999999999999999E-2"/>
    <n v="0.88500000000000001"/>
    <n v="1"/>
    <n v="0.96299999999999997"/>
    <n v="173.91300000000001"/>
    <s v="Scale-up"/>
    <n v="43.478000000000002"/>
    <n v="0.96499999999999997"/>
    <n v="0"/>
    <n v="0.875"/>
    <n v="0.98299999999999998"/>
    <d v="2025-06-17T06:34:23"/>
    <s v="PJD2_RedHat"/>
  </r>
  <r>
    <x v="933"/>
    <x v="1"/>
    <n v="21"/>
    <x v="2746"/>
    <x v="1373"/>
    <s v=" "/>
    <s v=" "/>
    <n v="1"/>
    <n v="1"/>
    <n v="1"/>
    <s v="N/A"/>
    <n v="3"/>
    <n v="-2"/>
    <s v="NaN"/>
    <n v="0"/>
    <s v="NaN"/>
    <n v="6.8000000000000005E-2"/>
    <n v="0"/>
    <s v="NaN"/>
    <s v="NaN"/>
    <s v="NaN"/>
    <s v="NaN"/>
    <s v="NaN"/>
    <s v="Scale-up"/>
    <n v="14.706"/>
    <s v="NaN"/>
    <n v="0"/>
    <s v="NaN"/>
    <n v="0.75"/>
    <d v="2025-06-17T06:34:23"/>
    <s v="PJD2_RedHat"/>
  </r>
  <r>
    <x v="932"/>
    <x v="0"/>
    <n v="1461"/>
    <x v="2747"/>
    <x v="1374"/>
    <n v="156"/>
    <n v="156"/>
    <n v="92"/>
    <n v="64"/>
    <n v="24"/>
    <n v="132"/>
    <n v="96"/>
    <n v="36"/>
    <n v="8.5000000000000006E-2"/>
    <n v="0.06"/>
    <n v="2.5999999999999999E-2"/>
    <n v="9.4E-2"/>
    <n v="0.11899999999999999"/>
    <n v="0.11799999999999999"/>
    <n v="0.79"/>
    <n v="0.58599999999999997"/>
    <n v="0.82099999999999995"/>
    <n v="382.97899999999998"/>
    <s v="Scale-up"/>
    <n v="10.638"/>
    <n v="0.96699999999999997"/>
    <n v="0.97199999999999998"/>
    <n v="0.84"/>
    <n v="0.95399999999999996"/>
    <d v="2025-06-17T06:34:42"/>
    <s v="PJD2_RedHat"/>
  </r>
  <r>
    <x v="932"/>
    <x v="1"/>
    <n v="97"/>
    <x v="2748"/>
    <x v="1374"/>
    <s v=" "/>
    <s v=" "/>
    <n v="4"/>
    <n v="10"/>
    <n v="1"/>
    <s v="N/A"/>
    <n v="7"/>
    <n v="6"/>
    <n v="3.5999999999999997E-2"/>
    <n v="8.2000000000000003E-2"/>
    <s v="NaN"/>
    <n v="6.2E-2"/>
    <n v="0.11799999999999999"/>
    <n v="0.114"/>
    <s v="NaN"/>
    <s v="NaN"/>
    <s v="NaN"/>
    <s v="NaN"/>
    <s v="Scale-up"/>
    <n v="16.129000000000001"/>
    <n v="0.90800000000000003"/>
    <n v="0.81699999999999995"/>
    <s v="NaN"/>
    <n v="0.90500000000000003"/>
    <d v="2025-06-17T06:34:42"/>
    <s v="PJD2_RedHat"/>
  </r>
  <r>
    <x v="931"/>
    <x v="0"/>
    <n v="1461"/>
    <x v="2749"/>
    <x v="1375"/>
    <n v="2304"/>
    <n v="2304"/>
    <n v="1839"/>
    <n v="465"/>
    <n v="211"/>
    <n v="2093"/>
    <n v="1834"/>
    <n v="259"/>
    <n v="1.2689999999999999"/>
    <n v="0.35799999999999998"/>
    <n v="0.161"/>
    <n v="1.409"/>
    <n v="1.466"/>
    <n v="1.476"/>
    <n v="0.96099999999999997"/>
    <n v="0.78"/>
    <n v="0.90100000000000002"/>
    <n v="183.81800000000001"/>
    <s v="Scale-up"/>
    <n v="0.71"/>
    <n v="0.995"/>
    <n v="0.98199999999999998"/>
    <n v="0.96499999999999997"/>
    <n v="0.99099999999999999"/>
    <d v="2025-06-17T06:35:03"/>
    <s v="PJD2_RedHat"/>
  </r>
  <r>
    <x v="931"/>
    <x v="1"/>
    <n v="99"/>
    <x v="2750"/>
    <x v="1375"/>
    <s v=" "/>
    <s v=" "/>
    <n v="145"/>
    <n v="28"/>
    <n v="21"/>
    <s v="N/A"/>
    <n v="105"/>
    <n v="48"/>
    <n v="1.462"/>
    <n v="0.26900000000000002"/>
    <n v="0.20899999999999999"/>
    <n v="0.96299999999999997"/>
    <s v="1.5219999999999998"/>
    <n v="1.5660000000000001"/>
    <n v="0.63300000000000001"/>
    <n v="0.84499999999999997"/>
    <n v="0.879"/>
    <n v="268.95100000000002"/>
    <s v="Scale-up"/>
    <n v="1.038"/>
    <n v="0.96499999999999997"/>
    <n v="0.97899999999999998"/>
    <n v="0.83099999999999996"/>
    <n v="0.97899999999999998"/>
    <d v="2025-06-17T06:35:08"/>
    <s v="PJD2_RedHat"/>
  </r>
  <r>
    <x v="930"/>
    <x v="0"/>
    <n v="1870"/>
    <x v="2751"/>
    <x v="1376"/>
    <n v="1906"/>
    <n v="1906"/>
    <n v="1587"/>
    <n v="319"/>
    <n v="210"/>
    <n v="1696"/>
    <n v="1478"/>
    <n v="218"/>
    <n v="1.1220000000000001"/>
    <n v="0.30599999999999999"/>
    <n v="0.17"/>
    <n v="1.17"/>
    <n v="1.258"/>
    <n v="1.2450000000000001"/>
    <n v="0.93"/>
    <n v="0.78600000000000003"/>
    <n v="0.88100000000000001"/>
    <n v="186.32499999999999"/>
    <s v="Scale-up"/>
    <n v="0.85499999999999998"/>
    <n v="0.95399999999999996"/>
    <n v="0.93300000000000005"/>
    <n v="0.89"/>
    <n v="0.93700000000000006"/>
    <d v="2025-06-17T06:35:29"/>
    <s v="PJD2_RedHat"/>
  </r>
  <r>
    <x v="930"/>
    <x v="1"/>
    <n v="99"/>
    <x v="2752"/>
    <x v="1376"/>
    <s v=" "/>
    <s v=" "/>
    <n v="4"/>
    <n v="1"/>
    <n v="1"/>
    <s v="N/A"/>
    <n v="6"/>
    <n v="-1"/>
    <n v="9.0999999999999998E-2"/>
    <s v="NaN"/>
    <s v="NaN"/>
    <n v="5.2999999999999999E-2"/>
    <n v="0"/>
    <n v="0.121"/>
    <s v="NaN"/>
    <s v="NaN"/>
    <s v="NaN"/>
    <s v="NaN"/>
    <s v="Scale-up"/>
    <n v="18.867999999999999"/>
    <n v="0.89100000000000001"/>
    <s v="NaN"/>
    <s v="NaN"/>
    <n v="0.90700000000000003"/>
    <d v="2025-06-17T06:35:29"/>
    <s v="PJD2_RedHat"/>
  </r>
  <r>
    <x v="929"/>
    <x v="0"/>
    <n v="2423"/>
    <x v="2753"/>
    <x v="1377"/>
    <n v="696"/>
    <n v="696"/>
    <n v="489"/>
    <n v="207"/>
    <n v="49"/>
    <n v="647"/>
    <n v="511"/>
    <n v="136"/>
    <n v="0.32100000000000001"/>
    <n v="9.1999999999999998E-2"/>
    <n v="2.3E-2"/>
    <n v="0.29899999999999999"/>
    <n v="0.39"/>
    <n v="0.34"/>
    <n v="0.76700000000000002"/>
    <n v="0.77700000000000002"/>
    <n v="0.94399999999999995"/>
    <n v="454.84899999999999"/>
    <s v="Scale-up"/>
    <n v="3.3439999999999999"/>
    <n v="0.94199999999999995"/>
    <n v="0.98299999999999998"/>
    <n v="0.97899999999999998"/>
    <n v="0.91600000000000004"/>
    <d v="2025-06-17T06:35:48"/>
    <s v="PJD2_RedHat"/>
  </r>
  <r>
    <x v="929"/>
    <x v="1"/>
    <n v="99"/>
    <x v="2754"/>
    <x v="1377"/>
    <s v=" "/>
    <s v=" "/>
    <n v="9"/>
    <n v="21"/>
    <n v="1"/>
    <s v="N/A"/>
    <n v="82"/>
    <n v="-54"/>
    <n v="7.3999999999999996E-2"/>
    <n v="0.22500000000000001"/>
    <s v="NaN"/>
    <n v="0.67100000000000004"/>
    <n v="0.29899999999999999"/>
    <n v="0.28499999999999998"/>
    <s v="NaN"/>
    <s v="NaN"/>
    <s v="NaN"/>
    <s v="NaN"/>
    <s v="Scale-up"/>
    <n v="1.49"/>
    <n v="0.95"/>
    <n v="0.86399999999999999"/>
    <s v="NaN"/>
    <n v="0.79900000000000004"/>
    <d v="2025-06-17T06:35:48"/>
    <s v="PJD2_RedHat"/>
  </r>
  <r>
    <x v="928"/>
    <x v="0"/>
    <n v="2532"/>
    <x v="2755"/>
    <x v="1378"/>
    <n v="427"/>
    <n v="427"/>
    <n v="178"/>
    <n v="249"/>
    <n v="88"/>
    <n v="339"/>
    <n v="261"/>
    <n v="78"/>
    <n v="0.08"/>
    <n v="0.112"/>
    <n v="3.5999999999999997E-2"/>
    <n v="0.127"/>
    <n v="0.156"/>
    <n v="0.157"/>
    <n v="0.81399999999999995"/>
    <n v="0.41699999999999998"/>
    <n v="0.81200000000000006"/>
    <n v="614.173"/>
    <s v="Scale-up"/>
    <n v="7.8739999999999997"/>
    <n v="0.97899999999999998"/>
    <n v="0.99299999999999999"/>
    <n v="0.99"/>
    <n v="0.97699999999999998"/>
    <d v="2025-06-17T06:36:07"/>
    <s v="PJD2_RedHat"/>
  </r>
  <r>
    <x v="928"/>
    <x v="1"/>
    <n v="95"/>
    <x v="2756"/>
    <x v="1378"/>
    <s v=" "/>
    <s v=" "/>
    <n v="3"/>
    <n v="4"/>
    <n v="2"/>
    <s v="N/A"/>
    <n v="5"/>
    <n v="-1"/>
    <n v="0.04"/>
    <n v="4.3999999999999997E-2"/>
    <s v="NaN"/>
    <n v="4.3999999999999997E-2"/>
    <n v="8.3999999999999894E-2"/>
    <n v="4.5999999999999999E-2"/>
    <s v="NaN"/>
    <s v="NaN"/>
    <s v="NaN"/>
    <s v="NaN"/>
    <s v="Scale-up"/>
    <n v="22.727"/>
    <n v="0.98299999999999998"/>
    <n v="0.93799999999999994"/>
    <s v="NaN"/>
    <n v="0.88300000000000001"/>
    <d v="2025-06-17T06:36:07"/>
    <s v="PJD2_RedHat"/>
  </r>
  <r>
    <x v="927"/>
    <x v="0"/>
    <n v="3990"/>
    <x v="2757"/>
    <x v="1379"/>
    <n v="3602"/>
    <n v="3602"/>
    <n v="1691"/>
    <n v="1911"/>
    <n v="813"/>
    <n v="2789"/>
    <n v="1978"/>
    <n v="811"/>
    <n v="0.83499999999999996"/>
    <n v="0.86799999999999999"/>
    <n v="0.42299999999999999"/>
    <n v="1.034"/>
    <n v="1.28"/>
    <n v="1.2969999999999999"/>
    <n v="0.80800000000000005"/>
    <n v="0.49"/>
    <n v="0.752"/>
    <n v="784.33299999999997"/>
    <s v="Scale-up"/>
    <n v="0.96699999999999997"/>
    <n v="0.91700000000000004"/>
    <n v="0.97199999999999998"/>
    <n v="0.93100000000000005"/>
    <n v="0.96899999999999997"/>
    <d v="2025-06-17T06:36:29"/>
    <s v="PJD2_RedHat"/>
  </r>
  <r>
    <x v="927"/>
    <x v="1"/>
    <n v="99"/>
    <x v="2758"/>
    <x v="1379"/>
    <s v=" "/>
    <s v=" "/>
    <n v="91"/>
    <n v="104"/>
    <n v="21"/>
    <s v="N/A"/>
    <n v="101"/>
    <n v="74"/>
    <n v="0.93700000000000006"/>
    <n v="0.99099999999999999"/>
    <n v="0.30199999999999999"/>
    <n v="1.3169999999999999"/>
    <n v="1.6259999999999999"/>
    <n v="1.708"/>
    <n v="0.81"/>
    <n v="0.48599999999999999"/>
    <n v="0.84299999999999997"/>
    <n v="615.79300000000001"/>
    <s v="Scale-up"/>
    <n v="0.75900000000000001"/>
    <n v="0.98699999999999999"/>
    <n v="0.98899999999999999"/>
    <n v="0.94599999999999995"/>
    <n v="0.91700000000000004"/>
    <d v="2025-06-17T06:36:34"/>
    <s v="PJD2_RedHat"/>
  </r>
  <r>
    <x v="749"/>
    <x v="0"/>
    <n v="3753"/>
    <x v="2759"/>
    <x v="1380"/>
    <n v="1442"/>
    <n v="1442"/>
    <n v="312"/>
    <n v="1130"/>
    <n v="345"/>
    <n v="1097"/>
    <n v="1093"/>
    <n v="4"/>
    <n v="0.114"/>
    <n v="0.436"/>
    <n v="0.124"/>
    <n v="0.43"/>
    <n v="0.42599999999999999"/>
    <n v="0.38800000000000001"/>
    <n v="1.0089999999999999"/>
    <n v="0.20699999999999999"/>
    <n v="0.77500000000000002"/>
    <n v="9.3019999999999996"/>
    <s v="Plan-up"/>
    <n v="2.3260000000000001"/>
    <n v="0.876"/>
    <n v="0.93600000000000005"/>
    <n v="0.95199999999999996"/>
    <n v="0.93300000000000005"/>
    <d v="2025-06-17T06:36:54"/>
    <s v="PJD2_RedHat"/>
  </r>
  <r>
    <x v="749"/>
    <x v="1"/>
    <n v="87"/>
    <x v="2760"/>
    <x v="1380"/>
    <s v=" "/>
    <s v=" "/>
    <n v="1"/>
    <n v="1"/>
    <n v="3"/>
    <s v="N/A"/>
    <n v="1"/>
    <n v="-1"/>
    <s v="NaN"/>
    <s v="NaN"/>
    <n v="2.3E-2"/>
    <s v="NaN"/>
    <n v="0"/>
    <n v="-0.01"/>
    <s v="NaN"/>
    <s v="NaN"/>
    <s v="NaN"/>
    <s v="NaN"/>
    <s v="Plan-up"/>
    <s v="NaN"/>
    <s v="NaN"/>
    <s v="NaN"/>
    <n v="0.99399999999999999"/>
    <s v="NaN"/>
    <d v="2025-06-17T06:36:54"/>
    <s v="PJD2_RedHat"/>
  </r>
  <r>
    <x v="591"/>
    <x v="0"/>
    <n v="4000"/>
    <x v="2761"/>
    <x v="1381"/>
    <n v="12739"/>
    <n v="12739"/>
    <n v="3810"/>
    <n v="8929"/>
    <n v="3134"/>
    <n v="9605"/>
    <n v="9193"/>
    <n v="412"/>
    <n v="1.1619999999999999"/>
    <n v="2.9510000000000001"/>
    <n v="1.0840000000000001"/>
    <n v="2.9649999999999999"/>
    <n v="3.0289999999999999"/>
    <n v="3.0590000000000002"/>
    <n v="0.97899999999999998"/>
    <n v="0.28299999999999997"/>
    <n v="0.73599999999999999"/>
    <n v="138.95400000000001"/>
    <s v="Scale-up"/>
    <n v="0.33700000000000002"/>
    <n v="0.95399999999999996"/>
    <n v="0.97899999999999998"/>
    <n v="0.98599999999999999"/>
    <n v="0.99099999999999999"/>
    <d v="2025-06-17T06:37:23"/>
    <s v="PJD2_RedHat"/>
  </r>
  <r>
    <x v="591"/>
    <x v="1"/>
    <n v="99"/>
    <x v="2762"/>
    <x v="1381"/>
    <s v=" "/>
    <s v=" "/>
    <n v="92"/>
    <n v="189"/>
    <n v="53"/>
    <s v="N/A"/>
    <n v="239"/>
    <n v="-12"/>
    <n v="0.94799999999999995"/>
    <n v="2.1019999999999999"/>
    <n v="0.55200000000000005"/>
    <n v="3.1440000000000001"/>
    <s v="2.4979999999999998"/>
    <n v="2.5379999999999998"/>
    <n v="1.2589999999999999"/>
    <n v="0.311"/>
    <n v="0.81899999999999995"/>
    <n v="131.04300000000001"/>
    <s v="Catch-up"/>
    <n v="0.318"/>
    <n v="0.94199999999999995"/>
    <n v="0.98899999999999999"/>
    <n v="0.97099999999999997"/>
    <n v="0.94099999999999995"/>
    <d v="2025-06-17T06:37:28"/>
    <s v="PJD2_RedHat"/>
  </r>
  <r>
    <x v="771"/>
    <x v="0"/>
    <n v="2982"/>
    <x v="2763"/>
    <x v="1382"/>
    <n v="92"/>
    <n v="92"/>
    <n v="69"/>
    <n v="23"/>
    <n v="20"/>
    <n v="72"/>
    <n v="65"/>
    <n v="7"/>
    <n v="7.5999999999999998E-2"/>
    <n v="1.6E-2"/>
    <n v="6.0000000000000001E-3"/>
    <n v="8.7999999999999995E-2"/>
    <n v="8.5999999999999993E-2"/>
    <n v="4.4999999999999998E-2"/>
    <n v="1.0229999999999999"/>
    <n v="0.82599999999999996"/>
    <n v="0.93500000000000005"/>
    <n v="79.545000000000002"/>
    <s v="Catch-up"/>
    <n v="11.364000000000001"/>
    <n v="0.73699999999999999"/>
    <n v="0.88600000000000001"/>
    <n v="0.28999999999999998"/>
    <n v="0.70199999999999996"/>
    <d v="2025-06-17T06:37:46"/>
    <s v="PJD2_RedHat"/>
  </r>
  <r>
    <x v="771"/>
    <x v="1"/>
    <n v="0"/>
    <x v="2764"/>
    <x v="1382"/>
    <s v=" "/>
    <s v=" "/>
    <n v="1"/>
    <n v="1"/>
    <n v="1"/>
    <s v="N/A"/>
    <n v="1"/>
    <n v="0"/>
    <s v="NaN"/>
    <s v="NaN"/>
    <s v="NaN"/>
    <s v="NaN"/>
    <n v="0"/>
    <s v="NaN"/>
    <s v="NaN"/>
    <s v="NaN"/>
    <s v="NaN"/>
    <s v="NaN"/>
    <s v="Catch-up"/>
    <s v="NaN"/>
    <s v="NaN"/>
    <s v="NaN"/>
    <s v="NaN"/>
    <s v="NaN"/>
    <d v="2025-06-17T06:37:46"/>
    <s v="PJD2_RedHat"/>
  </r>
  <r>
    <x v="925"/>
    <x v="0"/>
    <n v="1323"/>
    <x v="2765"/>
    <x v="1383"/>
    <n v="169"/>
    <n v="169"/>
    <n v="150"/>
    <n v="19"/>
    <n v="4"/>
    <n v="165"/>
    <n v="156"/>
    <n v="9"/>
    <n v="0.106"/>
    <n v="1.2E-2"/>
    <n v="6.0000000000000001E-3"/>
    <n v="0.111"/>
    <n v="0.112"/>
    <n v="0.115"/>
    <n v="0.99099999999999999"/>
    <n v="0.89800000000000002"/>
    <n v="0.94899999999999995"/>
    <n v="81.081000000000003"/>
    <s v="Scale-up"/>
    <n v="9.0090000000000003"/>
    <n v="0.98899999999999999"/>
    <n v="0.88700000000000001"/>
    <n v="0.86499999999999999"/>
    <n v="0.98499999999999999"/>
    <d v="2025-06-17T06:38:05"/>
    <s v="PJD2_RedHat"/>
  </r>
  <r>
    <x v="925"/>
    <x v="1"/>
    <n v="97"/>
    <x v="2766"/>
    <x v="1383"/>
    <s v=" "/>
    <s v=" "/>
    <n v="24"/>
    <n v="2"/>
    <n v="2"/>
    <s v="N/A"/>
    <n v="24"/>
    <n v="1"/>
    <n v="0.27100000000000002"/>
    <n v="3.4000000000000002E-2"/>
    <n v="1.6E-2"/>
    <n v="0.245"/>
    <s v="0.28900000000000003"/>
    <n v="0.28999999999999998"/>
    <n v="0.84799999999999998"/>
    <n v="0.88900000000000001"/>
    <n v="0.94799999999999995"/>
    <n v="36.734999999999999"/>
    <s v="Scale-up"/>
    <n v="4.0819999999999999"/>
    <n v="0.96899999999999997"/>
    <n v="1"/>
    <n v="1"/>
    <n v="0.89800000000000002"/>
    <d v="2025-06-17T06:38:09"/>
    <s v="PJD2_RedHat"/>
  </r>
  <r>
    <x v="926"/>
    <x v="0"/>
    <n v="3777"/>
    <x v="2767"/>
    <x v="1384"/>
    <n v="2037"/>
    <n v="2037"/>
    <n v="1193"/>
    <n v="844"/>
    <n v="248"/>
    <n v="1789"/>
    <n v="1551"/>
    <n v="238"/>
    <n v="0.438"/>
    <n v="0.38600000000000001"/>
    <n v="0.115"/>
    <n v="0.65"/>
    <n v="0.70899999999999996"/>
    <n v="0.7"/>
    <n v="0.91700000000000004"/>
    <n v="0.53200000000000003"/>
    <n v="0.86"/>
    <n v="366.154"/>
    <s v="Scale-up"/>
    <n v="1.538"/>
    <n v="0.95899999999999996"/>
    <n v="0.82599999999999996"/>
    <n v="0.83099999999999996"/>
    <n v="0.93899999999999995"/>
    <d v="2025-06-17T06:38:30"/>
    <s v="PJD2_RedHat"/>
  </r>
  <r>
    <x v="926"/>
    <x v="1"/>
    <n v="97"/>
    <x v="2768"/>
    <x v="1384"/>
    <s v=" "/>
    <s v=" "/>
    <n v="47"/>
    <n v="12"/>
    <n v="2"/>
    <s v="N/A"/>
    <n v="64"/>
    <n v="-8"/>
    <n v="0.45100000000000001"/>
    <n v="0.13200000000000001"/>
    <n v="1.4E-2"/>
    <n v="0.60499999999999998"/>
    <n v="0.56899999999999995"/>
    <n v="0.56999999999999995"/>
    <n v="1.0629999999999999"/>
    <n v="0.77400000000000002"/>
    <n v="0.97599999999999998"/>
    <n v="393.38799999999998"/>
    <s v="Catch-up"/>
    <n v="1.653"/>
    <n v="0.97399999999999998"/>
    <n v="0.97399999999999998"/>
    <n v="1"/>
    <n v="0.93400000000000005"/>
    <d v="2025-06-17T06:38:36"/>
    <s v="PJD2_RedHat"/>
  </r>
  <r>
    <x v="592"/>
    <x v="0"/>
    <n v="5805"/>
    <x v="1884"/>
    <x v="1385"/>
    <n v="2068"/>
    <n v="2068"/>
    <n v="961"/>
    <n v="1107"/>
    <n v="314"/>
    <n v="1754"/>
    <n v="1341"/>
    <n v="413"/>
    <n v="0.43099999999999999"/>
    <n v="0.49099999999999999"/>
    <n v="9.7000000000000003E-2"/>
    <n v="0.60599999999999998"/>
    <n v="0.82499999999999996"/>
    <n v="0.751"/>
    <n v="0.73499999999999999"/>
    <n v="0.46700000000000003"/>
    <n v="0.89500000000000002"/>
    <n v="681.51800000000003"/>
    <s v="Scale-up"/>
    <n v="1.65"/>
    <n v="0.97899999999999998"/>
    <n v="0.95899999999999996"/>
    <n v="0.875"/>
    <n v="0.98599999999999999"/>
    <d v="2025-06-17T06:39:00"/>
    <s v="PJD2_RedHat"/>
  </r>
  <r>
    <x v="592"/>
    <x v="1"/>
    <n v="0"/>
    <x v="2769"/>
    <x v="1385"/>
    <s v=" "/>
    <s v=" "/>
    <n v="1"/>
    <n v="1"/>
    <n v="1"/>
    <s v="N/A"/>
    <n v="1"/>
    <n v="0"/>
    <s v="NaN"/>
    <s v="NaN"/>
    <s v="NaN"/>
    <s v="NaN"/>
    <n v="0"/>
    <s v="NaN"/>
    <s v="NaN"/>
    <s v="NaN"/>
    <s v="NaN"/>
    <s v="NaN"/>
    <s v="Scale-up"/>
    <s v="NaN"/>
    <s v="NaN"/>
    <s v="NaN"/>
    <s v="NaN"/>
    <s v="NaN"/>
    <d v="2025-06-17T06:39:00"/>
    <s v="PJD2_RedHat"/>
  </r>
  <r>
    <x v="773"/>
    <x v="0"/>
    <n v="3734"/>
    <x v="1882"/>
    <x v="1386"/>
    <n v="380"/>
    <n v="380"/>
    <n v="147"/>
    <n v="233"/>
    <n v="27"/>
    <n v="353"/>
    <n v="308"/>
    <n v="45"/>
    <n v="3.6999999999999998E-2"/>
    <n v="7.1999999999999995E-2"/>
    <n v="8.0000000000000002E-3"/>
    <n v="8.5999999999999993E-2"/>
    <n v="0.10100000000000001"/>
    <n v="0.1"/>
    <n v="0.85099999999999998"/>
    <n v="0.33900000000000002"/>
    <n v="0.92700000000000005"/>
    <n v="523.25599999999997"/>
    <s v="Scale-up"/>
    <n v="11.628"/>
    <n v="0.98199999999999998"/>
    <n v="0.96299999999999997"/>
    <n v="0.98199999999999998"/>
    <n v="0.94299999999999995"/>
    <d v="2025-06-17T06:39:24"/>
    <s v="PJD2_RedHat"/>
  </r>
  <r>
    <x v="773"/>
    <x v="1"/>
    <n v="85"/>
    <x v="2770"/>
    <x v="1386"/>
    <s v=" "/>
    <s v=" "/>
    <n v="2"/>
    <n v="1"/>
    <n v="1"/>
    <s v="N/A"/>
    <n v="7"/>
    <n v="-5"/>
    <n v="1.6E-2"/>
    <s v="NaN"/>
    <s v="NaN"/>
    <n v="6.6000000000000003E-2"/>
    <n v="0"/>
    <n v="4.0000000000000001E-3"/>
    <s v="NaN"/>
    <s v="NaN"/>
    <s v="NaN"/>
    <s v="NaN"/>
    <s v="Scale-up"/>
    <n v="15.151999999999999"/>
    <n v="1"/>
    <s v="NaN"/>
    <s v="NaN"/>
    <n v="0.79200000000000004"/>
    <d v="2025-06-17T06:39:24"/>
    <s v="PJD2_RedHat"/>
  </r>
  <r>
    <x v="336"/>
    <x v="0"/>
    <n v="5664"/>
    <x v="2771"/>
    <x v="1387"/>
    <n v="5799"/>
    <n v="5799"/>
    <n v="2620"/>
    <n v="3179"/>
    <n v="938"/>
    <n v="4861"/>
    <n v="3974"/>
    <n v="887"/>
    <n v="0.81799999999999995"/>
    <n v="0.97299999999999998"/>
    <n v="0.34399999999999997"/>
    <n v="1.337"/>
    <n v="1.4470000000000001"/>
    <n v="1.5049999999999999"/>
    <n v="0.92400000000000004"/>
    <n v="0.45700000000000002"/>
    <n v="0.80800000000000005"/>
    <n v="663.42600000000004"/>
    <s v="Scale-up"/>
    <n v="0.748"/>
    <n v="0.83899999999999997"/>
    <n v="0.96399999999999997"/>
    <n v="0.90700000000000003"/>
    <n v="0.91500000000000004"/>
    <d v="2025-06-17T06:39:52"/>
    <s v="PJD2_RedHat"/>
  </r>
  <r>
    <x v="336"/>
    <x v="1"/>
    <n v="99"/>
    <x v="2772"/>
    <x v="1387"/>
    <s v=" "/>
    <s v=" "/>
    <n v="73"/>
    <n v="63"/>
    <n v="28"/>
    <s v="N/A"/>
    <n v="100"/>
    <n v="9"/>
    <n v="0.78300000000000003"/>
    <n v="0.61199999999999999"/>
    <n v="0.26200000000000001"/>
    <n v="1.1379999999999999"/>
    <n v="1.133"/>
    <n v="1.157"/>
    <n v="1.004"/>
    <n v="0.56100000000000005"/>
    <n v="0.81200000000000006"/>
    <n v="779.43799999999999"/>
    <s v="Catch-up"/>
    <n v="0.879"/>
    <n v="0.95499999999999996"/>
    <n v="0.96699999999999997"/>
    <n v="0.876"/>
    <n v="0.97899999999999998"/>
    <d v="2025-06-17T06:39:58"/>
    <s v="PJD2_RedHat"/>
  </r>
  <r>
    <x v="922"/>
    <x v="0"/>
    <n v="3458"/>
    <x v="2773"/>
    <x v="1388"/>
    <n v="39"/>
    <n v="39"/>
    <n v="23"/>
    <n v="16"/>
    <n v="5"/>
    <n v="34"/>
    <n v="29"/>
    <n v="5"/>
    <n v="7.0000000000000001E-3"/>
    <n v="5.0000000000000001E-3"/>
    <n v="3.0000000000000001E-3"/>
    <n v="8.9999999999999993E-3"/>
    <n v="8.9999999999999993E-3"/>
    <n v="0.01"/>
    <n v="1"/>
    <n v="0.58299999999999996"/>
    <n v="0.75"/>
    <n v="555.55600000000004"/>
    <s v="Catch-up"/>
    <n v="111.111"/>
    <n v="0.95499999999999996"/>
    <n v="0.94199999999999995"/>
    <n v="0.72699999999999998"/>
    <n v="0.92700000000000005"/>
    <d v="2025-06-17T06:40:20"/>
    <s v="PJD2_RedHat"/>
  </r>
  <r>
    <x v="922"/>
    <x v="1"/>
    <n v="0"/>
    <x v="2774"/>
    <x v="1388"/>
    <s v=" "/>
    <s v=" "/>
    <n v="1"/>
    <n v="1"/>
    <n v="1"/>
    <s v="N/A"/>
    <n v="1"/>
    <n v="0"/>
    <s v="NaN"/>
    <s v="NaN"/>
    <s v="NaN"/>
    <s v="NaN"/>
    <n v="0"/>
    <s v="NaN"/>
    <s v="NaN"/>
    <s v="NaN"/>
    <s v="NaN"/>
    <s v="NaN"/>
    <s v="Catch-up"/>
    <s v="NaN"/>
    <s v="NaN"/>
    <s v="NaN"/>
    <s v="NaN"/>
    <s v="NaN"/>
    <d v="2025-06-17T06:40:20"/>
    <s v="PJD2_RedHat"/>
  </r>
  <r>
    <x v="1123"/>
    <x v="0"/>
    <n v="1951"/>
    <x v="2775"/>
    <x v="1389"/>
    <n v="86"/>
    <n v="86"/>
    <n v="75"/>
    <n v="11"/>
    <n v="6"/>
    <n v="80"/>
    <n v="27"/>
    <n v="53"/>
    <n v="3.1E-2"/>
    <n v="4.0000000000000001E-3"/>
    <n v="4.2000000000000003E-2"/>
    <n v="0.187"/>
    <n v="-7.0000000000000001E-3"/>
    <n v="2.9000000000000001E-2"/>
    <n v="-26.713999999999999"/>
    <n v="0.88600000000000001"/>
    <n v="-0.2"/>
    <n v="283.42200000000003"/>
    <s v="Scale-up"/>
    <n v="5.3479999999999999"/>
    <n v="0.1"/>
    <n v="0.48099999999999998"/>
    <n v="0.80200000000000005"/>
    <n v="0.86599999999999999"/>
    <d v="2025-06-17T06:40:41"/>
    <s v="PJD2_RedHat"/>
  </r>
  <r>
    <x v="1123"/>
    <x v="1"/>
    <n v="0"/>
    <x v="2776"/>
    <x v="1389"/>
    <s v=" "/>
    <s v=" "/>
    <n v="1"/>
    <n v="1"/>
    <n v="1"/>
    <s v="N/A"/>
    <n v="1"/>
    <n v="0"/>
    <s v="NaN"/>
    <s v="NaN"/>
    <s v="NaN"/>
    <s v="NaN"/>
    <n v="0"/>
    <s v="NaN"/>
    <s v="NaN"/>
    <s v="NaN"/>
    <s v="NaN"/>
    <s v="NaN"/>
    <s v="Scale-up"/>
    <s v="NaN"/>
    <s v="NaN"/>
    <s v="NaN"/>
    <s v="NaN"/>
    <s v="NaN"/>
    <d v="2025-06-17T06:40:41"/>
    <s v="PJD2_RedHat"/>
  </r>
  <r>
    <x v="840"/>
    <x v="0"/>
    <n v="3562"/>
    <x v="2777"/>
    <x v="1390"/>
    <n v="5014"/>
    <n v="5014"/>
    <n v="3071"/>
    <n v="1943"/>
    <n v="947"/>
    <n v="4067"/>
    <n v="3918"/>
    <n v="149"/>
    <n v="1.587"/>
    <n v="0.91100000000000003"/>
    <n v="0.56399999999999995"/>
    <n v="1.9890000000000001"/>
    <n v="1.9339999999999999"/>
    <n v="1.9490000000000001"/>
    <n v="1.028"/>
    <n v="0.63500000000000001"/>
    <n v="0.77400000000000002"/>
    <n v="74.912000000000006"/>
    <s v="Catch-up"/>
    <n v="0.503"/>
    <n v="0.98"/>
    <n v="0.95"/>
    <n v="0.90700000000000003"/>
    <n v="0.98199999999999998"/>
    <d v="2025-06-17T06:41:04"/>
    <s v="PJD2_RedHat"/>
  </r>
  <r>
    <x v="840"/>
    <x v="1"/>
    <n v="8"/>
    <x v="2778"/>
    <x v="1390"/>
    <s v=" "/>
    <s v=" "/>
    <n v="1"/>
    <n v="2"/>
    <n v="1"/>
    <s v="N/A"/>
    <n v="1"/>
    <n v="1"/>
    <s v="NaN"/>
    <n v="0.111"/>
    <s v="NaN"/>
    <s v="NaN"/>
    <n v="0"/>
    <n v="0.111"/>
    <s v="NaN"/>
    <s v="NaN"/>
    <s v="NaN"/>
    <s v="NaN"/>
    <s v="Catch-up"/>
    <s v="NaN"/>
    <s v="NaN"/>
    <n v="1"/>
    <s v="NaN"/>
    <s v="NaN"/>
    <d v="2025-06-17T06:41:04"/>
    <s v="PJD2_RedHat"/>
  </r>
  <r>
    <x v="772"/>
    <x v="0"/>
    <n v="5345"/>
    <x v="2779"/>
    <x v="1391"/>
    <n v="1479"/>
    <n v="1479"/>
    <n v="1449"/>
    <n v="30"/>
    <n v="172"/>
    <n v="1307"/>
    <n v="1223"/>
    <n v="84"/>
    <n v="0.33300000000000002"/>
    <n v="7.0000000000000001E-3"/>
    <n v="0.05"/>
    <n v="0.28000000000000003"/>
    <n v="0.28999999999999998"/>
    <n v="0.30399999999999999"/>
    <n v="0.96599999999999997"/>
    <n v="0.97899999999999998"/>
    <n v="0.85299999999999998"/>
    <n v="300"/>
    <s v="Scale-up"/>
    <n v="3.5710000000000002"/>
    <n v="0.92400000000000004"/>
    <n v="0.96099999999999997"/>
    <n v="0.70499999999999996"/>
    <n v="0.90500000000000003"/>
    <d v="2025-06-17T06:41:24"/>
    <s v="PJD2_RedHat"/>
  </r>
  <r>
    <x v="772"/>
    <x v="1"/>
    <n v="99"/>
    <x v="2780"/>
    <x v="1391"/>
    <s v=" "/>
    <s v=" "/>
    <n v="25"/>
    <n v="1"/>
    <n v="4"/>
    <s v="N/A"/>
    <n v="19"/>
    <n v="3"/>
    <n v="0.17199999999999999"/>
    <s v="NaN"/>
    <s v="NaN"/>
    <n v="0.17899999999999999"/>
    <n v="0"/>
    <n v="0.17799999999999999"/>
    <s v="NaN"/>
    <s v="NaN"/>
    <s v="NaN"/>
    <s v="NaN"/>
    <s v="Scale-up"/>
    <n v="5.5869999999999997"/>
    <n v="0.79200000000000004"/>
    <s v="NaN"/>
    <s v="NaN"/>
    <n v="0.97899999999999998"/>
    <d v="2025-06-17T06:41:25"/>
    <s v="PJD2_RedHat"/>
  </r>
  <r>
    <x v="920"/>
    <x v="0"/>
    <n v="2170"/>
    <x v="2781"/>
    <x v="1392"/>
    <n v="4134"/>
    <n v="4134"/>
    <n v="2341"/>
    <n v="1793"/>
    <n v="751"/>
    <n v="3383"/>
    <n v="2662"/>
    <n v="721"/>
    <n v="1.206"/>
    <n v="0.91800000000000004"/>
    <n v="0.442"/>
    <n v="1.3560000000000001"/>
    <n v="1.6819999999999999"/>
    <n v="1.744"/>
    <n v="0.80600000000000005"/>
    <n v="0.56799999999999995"/>
    <n v="0.79200000000000004"/>
    <n v="531.71100000000001"/>
    <s v="Scale-up"/>
    <n v="0.73699999999999999"/>
    <n v="0.92100000000000004"/>
    <n v="0.93899999999999995"/>
    <n v="0.88400000000000001"/>
    <n v="0.92500000000000004"/>
    <d v="2025-06-17T06:41:47"/>
    <s v="PJD2_RedHat"/>
  </r>
  <r>
    <x v="920"/>
    <x v="1"/>
    <n v="99"/>
    <x v="2782"/>
    <x v="1392"/>
    <s v=" "/>
    <s v=" "/>
    <n v="240"/>
    <n v="188"/>
    <n v="95"/>
    <s v="N/A"/>
    <n v="288"/>
    <n v="46"/>
    <n v="2.573"/>
    <n v="2.0169999999999999"/>
    <n v="1.1140000000000001"/>
    <n v="3.109"/>
    <n v="3.476"/>
    <n v="3.4910000000000001"/>
    <n v="0.89400000000000002"/>
    <n v="0.56100000000000005"/>
    <n v="0.75700000000000001"/>
    <n v="231.90700000000001"/>
    <s v="Scale-up"/>
    <n v="0.32200000000000001"/>
    <n v="0.99299999999999999"/>
    <n v="0.995"/>
    <n v="0.97"/>
    <n v="0.99099999999999999"/>
    <d v="2025-06-17T06:41:52"/>
    <s v="PJD2_RedHat"/>
  </r>
  <r>
    <x v="919"/>
    <x v="0"/>
    <n v="243"/>
    <x v="2783"/>
    <x v="1393"/>
    <n v="142"/>
    <n v="142"/>
    <n v="136"/>
    <n v="6"/>
    <n v="4"/>
    <n v="138"/>
    <n v="121"/>
    <n v="17"/>
    <n v="0.49299999999999999"/>
    <n v="4.7E-2"/>
    <n v="0"/>
    <n v="0.49399999999999999"/>
    <n v="0.54"/>
    <n v="0.499"/>
    <n v="0.91500000000000004"/>
    <n v="0.91300000000000003"/>
    <n v="1"/>
    <n v="34.412999999999997"/>
    <s v="Scale-up"/>
    <n v="2.024"/>
    <n v="0.86399999999999999"/>
    <n v="0.81799999999999995"/>
    <n v="0"/>
    <n v="0.96499999999999997"/>
    <d v="2025-06-17T06:42:10"/>
    <s v="PJD2_RedHat"/>
  </r>
  <r>
    <x v="919"/>
    <x v="1"/>
    <n v="99"/>
    <x v="2784"/>
    <x v="1393"/>
    <s v=" "/>
    <s v=" "/>
    <n v="26"/>
    <n v="5"/>
    <n v="4"/>
    <s v="N/A"/>
    <n v="35"/>
    <n v="-7"/>
    <n v="0.17799999999999999"/>
    <n v="8.6999999999999994E-2"/>
    <s v="NaN"/>
    <n v="0.33700000000000002"/>
    <n v="0.26500000000000001"/>
    <n v="0.16900000000000001"/>
    <s v="NaN"/>
    <s v="NaN"/>
    <s v="NaN"/>
    <s v="NaN"/>
    <s v="Scale-up"/>
    <n v="2.9670000000000001"/>
    <n v="0.75800000000000001"/>
    <n v="0.92"/>
    <s v="NaN"/>
    <n v="0.87"/>
    <d v="2025-06-17T06:42:10"/>
    <s v="PJD2_RedHat"/>
  </r>
  <r>
    <x v="1124"/>
    <x v="0"/>
    <n v="2056"/>
    <x v="2785"/>
    <x v="1394"/>
    <n v="212"/>
    <n v="212"/>
    <n v="94"/>
    <n v="118"/>
    <n v="9"/>
    <n v="203"/>
    <n v="160"/>
    <n v="43"/>
    <n v="7.1999999999999995E-2"/>
    <n v="0.11899999999999999"/>
    <n v="1.2E-2"/>
    <n v="0.157"/>
    <n v="0.17899999999999999"/>
    <n v="0.17699999999999999"/>
    <n v="0.877"/>
    <n v="0.377"/>
    <n v="0.93700000000000006"/>
    <n v="273.88499999999999"/>
    <s v="Scale-up"/>
    <n v="6.3689999999999998"/>
    <n v="0.88"/>
    <n v="0.96499999999999997"/>
    <n v="0.91300000000000003"/>
    <n v="0.97"/>
    <d v="2025-06-17T06:42:28"/>
    <s v="PJD2_RedHat"/>
  </r>
  <r>
    <x v="1124"/>
    <x v="1"/>
    <n v="0"/>
    <x v="2786"/>
    <x v="1394"/>
    <s v=" "/>
    <s v=" "/>
    <n v="1"/>
    <n v="1"/>
    <n v="1"/>
    <s v="N/A"/>
    <n v="1"/>
    <n v="0"/>
    <s v="NaN"/>
    <s v="NaN"/>
    <s v="NaN"/>
    <s v="NaN"/>
    <n v="0"/>
    <s v="NaN"/>
    <s v="NaN"/>
    <s v="NaN"/>
    <s v="NaN"/>
    <s v="NaN"/>
    <s v="Scale-up"/>
    <s v="NaN"/>
    <s v="NaN"/>
    <s v="NaN"/>
    <s v="NaN"/>
    <s v="NaN"/>
    <d v="2025-06-17T06:42:28"/>
    <s v="PJD2_RedHat"/>
  </r>
  <r>
    <x v="918"/>
    <x v="0"/>
    <n v="686"/>
    <x v="2787"/>
    <x v="1395"/>
    <n v="871"/>
    <n v="871"/>
    <n v="820"/>
    <n v="51"/>
    <n v="0"/>
    <n v="871"/>
    <n v="804"/>
    <n v="67"/>
    <n v="3.04"/>
    <n v="0.19400000000000001"/>
    <n v="0"/>
    <n v="3.617"/>
    <n v="3.234"/>
    <n v="3.21"/>
    <n v="1.1180000000000001"/>
    <n v="0.94"/>
    <n v="1"/>
    <n v="18.524000000000001"/>
    <s v="Plan-up"/>
    <n v="0.27600000000000002"/>
    <n v="0.879"/>
    <n v="0.96299999999999997"/>
    <n v="0"/>
    <n v="0.91800000000000004"/>
    <d v="2025-06-17T06:42:48"/>
    <s v="PJD2_RedHat"/>
  </r>
  <r>
    <x v="918"/>
    <x v="1"/>
    <n v="99"/>
    <x v="2788"/>
    <x v="1395"/>
    <s v=" "/>
    <s v=" "/>
    <n v="55"/>
    <n v="10"/>
    <n v="1"/>
    <s v="N/A"/>
    <n v="67"/>
    <n v="-1"/>
    <n v="0.61599999999999999"/>
    <n v="0.09"/>
    <n v="0"/>
    <n v="0.80300000000000005"/>
    <n v="0.70599999999999996"/>
    <n v="0.70599999999999996"/>
    <n v="1.137"/>
    <n v="0.873"/>
    <n v="1"/>
    <n v="83.436999999999998"/>
    <s v="Catch-up"/>
    <n v="1.2450000000000001"/>
    <n v="0.95299999999999996"/>
    <n v="0.93400000000000005"/>
    <n v="0"/>
    <n v="0.96599999999999997"/>
    <d v="2025-06-17T06:42:52"/>
    <s v="PJD2_RedHat"/>
  </r>
  <r>
    <x v="916"/>
    <x v="0"/>
    <n v="1344"/>
    <x v="2789"/>
    <x v="1396"/>
    <n v="2036"/>
    <n v="2036"/>
    <n v="1085"/>
    <n v="951"/>
    <n v="285"/>
    <n v="1751"/>
    <n v="1408"/>
    <n v="343"/>
    <n v="0.97299999999999998"/>
    <n v="0.86799999999999999"/>
    <n v="0.28000000000000003"/>
    <n v="1.3109999999999999"/>
    <n v="1.5609999999999999"/>
    <n v="1.585"/>
    <n v="0.84"/>
    <n v="0.52900000000000003"/>
    <n v="0.84799999999999998"/>
    <n v="261.63200000000001"/>
    <s v="Scale-up"/>
    <n v="0.76300000000000001"/>
    <n v="0.94299999999999995"/>
    <n v="0.97899999999999998"/>
    <n v="0.97499999999999998"/>
    <n v="0.95099999999999996"/>
    <d v="2025-06-17T06:43:13"/>
    <s v="PJD2_RedHat"/>
  </r>
  <r>
    <x v="916"/>
    <x v="1"/>
    <n v="99"/>
    <x v="2790"/>
    <x v="1396"/>
    <s v=" "/>
    <s v=" "/>
    <n v="138"/>
    <n v="106"/>
    <n v="43"/>
    <s v="N/A"/>
    <n v="199"/>
    <n v="1"/>
    <n v="1.4590000000000001"/>
    <n v="1.1339999999999999"/>
    <n v="0.504"/>
    <n v="1.9770000000000001"/>
    <n v="2.089"/>
    <n v="2.093"/>
    <n v="0.94599999999999995"/>
    <n v="0.56299999999999994"/>
    <n v="0.80600000000000005"/>
    <n v="173.495"/>
    <s v="Scale-up"/>
    <n v="0.50600000000000001"/>
    <n v="0.96"/>
    <n v="0.96299999999999997"/>
    <n v="0.91700000000000004"/>
    <n v="0.99399999999999999"/>
    <d v="2025-06-17T06:43:17"/>
    <s v="PJD2_RedHat"/>
  </r>
  <r>
    <x v="1125"/>
    <x v="0"/>
    <n v="655"/>
    <x v="2791"/>
    <x v="1397"/>
    <n v="113"/>
    <n v="113"/>
    <n v="73"/>
    <n v="40"/>
    <n v="0"/>
    <n v="113"/>
    <n v="79"/>
    <n v="34"/>
    <n v="0.16800000000000001"/>
    <n v="9.0999999999999998E-2"/>
    <n v="0"/>
    <n v="0.20300000000000001"/>
    <n v="0.25900000000000001"/>
    <n v="0.23300000000000001"/>
    <n v="0.78400000000000003"/>
    <n v="0.64900000000000002"/>
    <n v="1"/>
    <n v="167.488"/>
    <s v="Scale-up"/>
    <n v="4.9260000000000002"/>
    <n v="0.92400000000000004"/>
    <n v="0.78500000000000003"/>
    <n v="0"/>
    <n v="0.99"/>
    <d v="2025-06-17T06:43:36"/>
    <s v="PJD2_RedHat"/>
  </r>
  <r>
    <x v="1125"/>
    <x v="1"/>
    <n v="98"/>
    <x v="2792"/>
    <x v="1397"/>
    <s v=" "/>
    <s v=" "/>
    <n v="11"/>
    <n v="25"/>
    <n v="1"/>
    <s v="N/A"/>
    <n v="23"/>
    <n v="14"/>
    <n v="0.107"/>
    <n v="0.3"/>
    <n v="0"/>
    <n v="0.246"/>
    <n v="0.40699999999999997"/>
    <n v="0.38900000000000001"/>
    <n v="0.60399999999999998"/>
    <n v="0.26300000000000001"/>
    <n v="1"/>
    <n v="138.21100000000001"/>
    <s v="Scale-up"/>
    <n v="4.0650000000000004"/>
    <n v="0.71499999999999997"/>
    <n v="0.89800000000000002"/>
    <n v="0"/>
    <n v="0.97299999999999998"/>
    <d v="2025-06-17T06:43:40"/>
    <s v="PJD2_RedHat"/>
  </r>
  <r>
    <x v="1126"/>
    <x v="0"/>
    <n v="122"/>
    <x v="2793"/>
    <x v="1398"/>
    <n v="312"/>
    <n v="312"/>
    <n v="165"/>
    <n v="147"/>
    <n v="77"/>
    <n v="235"/>
    <n v="211"/>
    <n v="24"/>
    <n v="1.7190000000000001"/>
    <n v="1.3029999999999999"/>
    <n v="1.2589999999999999"/>
    <n v="2.4239999999999999"/>
    <n v="1.7629999999999999"/>
    <n v="2.161"/>
    <n v="1.375"/>
    <n v="0.56899999999999995"/>
    <n v="0.58299999999999996"/>
    <n v="9.9009999999999998"/>
    <s v="Plan-up"/>
    <n v="0.41299999999999998"/>
    <n v="0.81499999999999995"/>
    <n v="0.43"/>
    <n v="0.83799999999999997"/>
    <n v="0.81299999999999994"/>
    <d v="2025-06-17T06:44:00"/>
    <s v="PJD2_RedHat"/>
  </r>
  <r>
    <x v="1126"/>
    <x v="1"/>
    <n v="98"/>
    <x v="2794"/>
    <x v="1398"/>
    <s v=" "/>
    <s v=" "/>
    <n v="63"/>
    <n v="19"/>
    <n v="68"/>
    <s v="N/A"/>
    <n v="98"/>
    <n v="-85"/>
    <n v="0.77700000000000002"/>
    <n v="0.17899999999999999"/>
    <n v="1.5349999999999999"/>
    <n v="1.19"/>
    <n v="-0.57899999999999996"/>
    <n v="-6.4000000000000001E-2"/>
    <n v="-2.0550000000000002"/>
    <n v="0.81299999999999994"/>
    <n v="-0.60599999999999998"/>
    <n v="20.167999999999999"/>
    <s v="Start-up"/>
    <n v="0.84"/>
    <n v="0.89200000000000002"/>
    <n v="0.878"/>
    <n v="0.81499999999999995"/>
    <n v="0.69599999999999995"/>
    <d v="2025-06-17T06:44:04"/>
    <s v="PJD2_RedHat"/>
  </r>
  <r>
    <x v="913"/>
    <x v="0"/>
    <n v="712"/>
    <x v="2795"/>
    <x v="1399"/>
    <n v="1748"/>
    <n v="1748"/>
    <n v="1210"/>
    <n v="538"/>
    <n v="0"/>
    <n v="1748"/>
    <n v="890"/>
    <n v="858"/>
    <n v="2.0249999999999999"/>
    <n v="0.94399999999999995"/>
    <n v="0"/>
    <n v="1.6719999999999999"/>
    <n v="2.9689999999999999"/>
    <n v="2.956"/>
    <n v="0.56299999999999994"/>
    <n v="0.68200000000000005"/>
    <n v="1"/>
    <n v="513.15800000000002"/>
    <s v="Scale-up"/>
    <n v="0.59799999999999998"/>
    <n v="0.996"/>
    <n v="0.99299999999999999"/>
    <n v="0"/>
    <n v="0.92100000000000004"/>
    <d v="2025-06-17T06:44:24"/>
    <s v="PJD2_RedHat"/>
  </r>
  <r>
    <x v="913"/>
    <x v="1"/>
    <n v="99"/>
    <x v="2796"/>
    <x v="1399"/>
    <s v=" "/>
    <s v=" "/>
    <n v="124"/>
    <n v="75"/>
    <n v="1"/>
    <s v="N/A"/>
    <n v="163"/>
    <n v="37"/>
    <n v="1.452"/>
    <n v="0.80900000000000005"/>
    <n v="0"/>
    <n v="1.819"/>
    <n v="2.2610000000000001"/>
    <n v="2.2599999999999998"/>
    <n v="0.80500000000000005"/>
    <n v="0.64200000000000002"/>
    <n v="1"/>
    <n v="471.68799999999999"/>
    <s v="Scale-up"/>
    <n v="0.55000000000000004"/>
    <n v="0.98399999999999999"/>
    <n v="0.98099999999999998"/>
    <n v="0"/>
    <n v="0.98699999999999999"/>
    <d v="2025-06-17T06:44:28"/>
    <s v="PJD2_RedHat"/>
  </r>
  <r>
    <x v="912"/>
    <x v="0"/>
    <n v="687"/>
    <x v="2797"/>
    <x v="1400"/>
    <n v="129"/>
    <n v="129"/>
    <n v="124"/>
    <n v="5"/>
    <n v="0"/>
    <n v="129"/>
    <n v="69"/>
    <n v="60"/>
    <n v="0.27400000000000002"/>
    <n v="2.5000000000000001E-2"/>
    <n v="0"/>
    <n v="0.19700000000000001"/>
    <n v="0.29899999999999999"/>
    <n v="0.28599999999999998"/>
    <n v="0.65900000000000003"/>
    <n v="0.91600000000000004"/>
    <n v="1"/>
    <n v="304.56900000000002"/>
    <s v="Scale-up"/>
    <n v="5.0759999999999996"/>
    <n v="0.91600000000000004"/>
    <n v="0.88800000000000001"/>
    <n v="0"/>
    <n v="0.96399999999999997"/>
    <d v="2025-06-17T06:44:46"/>
    <s v="PJD2_RedHat"/>
  </r>
  <r>
    <x v="912"/>
    <x v="1"/>
    <n v="92"/>
    <x v="2798"/>
    <x v="1400"/>
    <s v=" "/>
    <s v=" "/>
    <n v="45"/>
    <n v="1"/>
    <n v="1"/>
    <s v="N/A"/>
    <n v="35"/>
    <n v="11"/>
    <n v="0.54100000000000004"/>
    <s v="NaN"/>
    <n v="0"/>
    <n v="0.34699999999999998"/>
    <n v="0.54100000000000004"/>
    <n v="0.54100000000000004"/>
    <s v="NaN"/>
    <s v="NaN"/>
    <s v="NaN"/>
    <s v="NaN"/>
    <s v="Scale-up"/>
    <n v="2.8820000000000001"/>
    <n v="0.97"/>
    <s v="NaN"/>
    <n v="0"/>
    <n v="0.91200000000000003"/>
    <d v="2025-06-17T06:44:46"/>
    <s v="PJD2_RedHat"/>
  </r>
  <r>
    <x v="910"/>
    <x v="0"/>
    <n v="1336"/>
    <x v="2799"/>
    <x v="1401"/>
    <n v="314"/>
    <n v="314"/>
    <n v="314"/>
    <n v="0"/>
    <n v="0"/>
    <n v="314"/>
    <n v="137"/>
    <n v="177"/>
    <n v="0.498"/>
    <n v="0"/>
    <n v="0"/>
    <n v="0.38500000000000001"/>
    <n v="0.498"/>
    <n v="0.498"/>
    <n v="0.77300000000000002"/>
    <n v="1"/>
    <n v="1"/>
    <n v="459.74"/>
    <s v="Scale-up"/>
    <n v="2.597"/>
    <n v="0.83699999999999997"/>
    <n v="0"/>
    <n v="0"/>
    <n v="0.95"/>
    <d v="2025-06-17T06:45:05"/>
    <s v="PJD2_RedHat"/>
  </r>
  <r>
    <x v="910"/>
    <x v="1"/>
    <n v="83"/>
    <x v="2800"/>
    <x v="1401"/>
    <s v=" "/>
    <s v=" "/>
    <n v="29"/>
    <n v="1"/>
    <n v="1"/>
    <s v="N/A"/>
    <n v="12"/>
    <n v="16"/>
    <n v="0.31"/>
    <n v="0"/>
    <n v="0"/>
    <n v="0.16400000000000001"/>
    <n v="0.31"/>
    <n v="0.31"/>
    <n v="0.52900000000000003"/>
    <n v="1"/>
    <n v="1"/>
    <n v="1079.268"/>
    <s v="Scale-up"/>
    <n v="6.0979999999999999"/>
    <n v="0.98199999999999998"/>
    <n v="0"/>
    <n v="0"/>
    <n v="0.94599999999999995"/>
    <d v="2025-06-17T06:45:08"/>
    <s v="PJD2_RedHat"/>
  </r>
  <r>
    <x v="906"/>
    <x v="0"/>
    <n v="584"/>
    <x v="2801"/>
    <x v="1402"/>
    <n v="49"/>
    <n v="49"/>
    <n v="45"/>
    <n v="4"/>
    <n v="0"/>
    <n v="49"/>
    <n v="21"/>
    <n v="28"/>
    <n v="9.2999999999999999E-2"/>
    <n v="2.1000000000000001E-2"/>
    <n v="0"/>
    <n v="4.1000000000000002E-2"/>
    <n v="0.114"/>
    <n v="0.108"/>
    <n v="0.36"/>
    <n v="0.81599999999999995"/>
    <n v="1"/>
    <n v="682.92700000000002"/>
    <s v="Scale-up"/>
    <n v="24.39"/>
    <n v="0.57599999999999996"/>
    <n v="0.6"/>
    <n v="0"/>
    <n v="0.71899999999999997"/>
    <d v="2025-06-17T06:45:25"/>
    <s v="PJD2_RedHat"/>
  </r>
  <r>
    <x v="906"/>
    <x v="1"/>
    <n v="0"/>
    <x v="2802"/>
    <x v="1402"/>
    <s v=" "/>
    <s v=" "/>
    <n v="1"/>
    <n v="1"/>
    <n v="1"/>
    <s v="N/A"/>
    <n v="1"/>
    <n v="0"/>
    <s v="NaN"/>
    <s v="NaN"/>
    <n v="0"/>
    <s v="NaN"/>
    <n v="0"/>
    <s v="NaN"/>
    <s v="NaN"/>
    <s v="NaN"/>
    <s v="NaN"/>
    <s v="NaN"/>
    <s v="Scale-up"/>
    <s v="NaN"/>
    <s v="NaN"/>
    <s v="NaN"/>
    <n v="0"/>
    <s v="NaN"/>
    <d v="2025-06-17T06:45:25"/>
    <s v="PJD2_RedHat"/>
  </r>
  <r>
    <x v="905"/>
    <x v="0"/>
    <n v="2109"/>
    <x v="2803"/>
    <x v="1403"/>
    <n v="300"/>
    <n v="300"/>
    <n v="137"/>
    <n v="163"/>
    <n v="31"/>
    <n v="269"/>
    <n v="259"/>
    <n v="10"/>
    <n v="5.8000000000000003E-2"/>
    <n v="9.2999999999999999E-2"/>
    <n v="1.7999999999999999E-2"/>
    <n v="0.13"/>
    <n v="0.13300000000000001"/>
    <n v="0.13"/>
    <n v="0.97699999999999998"/>
    <n v="0.38400000000000001"/>
    <n v="0.88100000000000001"/>
    <n v="76.923000000000002"/>
    <s v="Scale-up"/>
    <n v="7.6920000000000002"/>
    <n v="0.83"/>
    <n v="0.95199999999999996"/>
    <n v="0.97599999999999998"/>
    <n v="0.91200000000000003"/>
    <d v="2025-06-17T06:45:44"/>
    <s v="PJD2_RedHat"/>
  </r>
  <r>
    <x v="905"/>
    <x v="1"/>
    <n v="76"/>
    <x v="2804"/>
    <x v="1403"/>
    <s v=" "/>
    <s v=" "/>
    <n v="9"/>
    <n v="1"/>
    <n v="1"/>
    <s v="N/A"/>
    <n v="8"/>
    <n v="1"/>
    <n v="0.10199999999999999"/>
    <s v="NaN"/>
    <s v="NaN"/>
    <n v="0.48499999999999999"/>
    <n v="0"/>
    <n v="0.12"/>
    <s v="NaN"/>
    <s v="NaN"/>
    <s v="NaN"/>
    <s v="NaN"/>
    <s v="Scale-up"/>
    <n v="2.0619999999999998"/>
    <n v="0.70699999999999996"/>
    <s v="NaN"/>
    <s v="NaN"/>
    <n v="0.73399999999999999"/>
    <d v="2025-06-17T06:45:44"/>
    <s v="PJD2_RedHat"/>
  </r>
  <r>
    <x v="904"/>
    <x v="0"/>
    <n v="336"/>
    <x v="2805"/>
    <x v="1404"/>
    <n v="229"/>
    <n v="229"/>
    <n v="222"/>
    <n v="7"/>
    <n v="164"/>
    <n v="65"/>
    <n v="0"/>
    <n v="65"/>
    <n v="0.71699999999999997"/>
    <n v="6.7000000000000004E-2"/>
    <n v="0.54500000000000004"/>
    <n v="0"/>
    <n v="0.23899999999999999"/>
    <n v="0.21"/>
    <n v="0"/>
    <n v="0.91500000000000004"/>
    <n v="0.30499999999999999"/>
    <s v="NaN"/>
    <s v="Indeterminate"/>
    <n v="0"/>
    <n v="0.98899999999999999"/>
    <n v="0.89500000000000002"/>
    <n v="0.98899999999999999"/>
    <n v="0"/>
    <d v="2025-06-17T06:46:03"/>
    <s v="PJD2_RedHat"/>
  </r>
  <r>
    <x v="904"/>
    <x v="1"/>
    <n v="99"/>
    <x v="2806"/>
    <x v="1404"/>
    <s v=" "/>
    <s v=" "/>
    <n v="48"/>
    <n v="1"/>
    <n v="58"/>
    <s v="N/A"/>
    <n v="1"/>
    <n v="-9"/>
    <n v="0.52100000000000002"/>
    <s v="NaN"/>
    <n v="0.65700000000000003"/>
    <s v="NaN"/>
    <n v="-0.13600000000000001"/>
    <n v="-0.122"/>
    <s v="NaN"/>
    <s v="NaN"/>
    <s v="NaN"/>
    <s v="NaN"/>
    <s v="Indeterminate"/>
    <s v="NaN"/>
    <n v="0.96199999999999997"/>
    <s v="NaN"/>
    <n v="0.98799999999999999"/>
    <s v="NaN"/>
    <d v="2025-06-17T06:46:03"/>
    <s v="PJD2_RedHat"/>
  </r>
  <r>
    <x v="900"/>
    <x v="0"/>
    <n v="2434"/>
    <x v="2807"/>
    <x v="1405"/>
    <n v="2206"/>
    <n v="2206"/>
    <n v="1139"/>
    <n v="1067"/>
    <n v="226"/>
    <n v="1980"/>
    <n v="1620"/>
    <n v="360"/>
    <n v="0.64700000000000002"/>
    <n v="0.64200000000000002"/>
    <n v="0.14099999999999999"/>
    <n v="0.95099999999999996"/>
    <n v="1.1479999999999999"/>
    <n v="1.129"/>
    <n v="0.82799999999999996"/>
    <n v="0.502"/>
    <n v="0.89100000000000001"/>
    <n v="378.54899999999998"/>
    <s v="Scale-up"/>
    <n v="1.052"/>
    <n v="0.94199999999999995"/>
    <n v="0.93600000000000005"/>
    <n v="0.90500000000000003"/>
    <n v="0.94699999999999995"/>
    <d v="2025-06-17T06:46:24"/>
    <s v="PJD2_RedHat"/>
  </r>
  <r>
    <x v="900"/>
    <x v="1"/>
    <n v="98"/>
    <x v="2808"/>
    <x v="1405"/>
    <s v=" "/>
    <s v=" "/>
    <n v="20"/>
    <n v="7"/>
    <n v="5"/>
    <s v="N/A"/>
    <n v="22"/>
    <n v="1"/>
    <n v="0.19700000000000001"/>
    <n v="6.7000000000000004E-2"/>
    <n v="7.5999999999999998E-2"/>
    <n v="0.2"/>
    <n v="0.188"/>
    <n v="0.19600000000000001"/>
    <n v="1.0640000000000001"/>
    <n v="0.746"/>
    <n v="0.71199999999999997"/>
    <n v="1800"/>
    <s v="Catch-up"/>
    <n v="5"/>
    <n v="0.92500000000000004"/>
    <n v="0.89100000000000001"/>
    <n v="0.67500000000000004"/>
    <n v="0.94399999999999995"/>
    <d v="2025-06-17T06:46:28"/>
    <s v="PJD2_RedHat"/>
  </r>
  <r>
    <x v="897"/>
    <x v="0"/>
    <n v="1824"/>
    <x v="2809"/>
    <x v="1406"/>
    <n v="217"/>
    <n v="217"/>
    <n v="177"/>
    <n v="40"/>
    <n v="86"/>
    <n v="131"/>
    <n v="117"/>
    <n v="14"/>
    <n v="0.58199999999999996"/>
    <n v="2.1000000000000001E-2"/>
    <n v="8.3000000000000004E-2"/>
    <n v="0.441"/>
    <n v="0.52"/>
    <n v="0.20799999999999999"/>
    <n v="0.84799999999999998"/>
    <n v="0.96499999999999997"/>
    <n v="0.86199999999999999"/>
    <n v="31.745999999999999"/>
    <s v="Scale-up"/>
    <n v="2.2679999999999998"/>
    <n v="0.97"/>
    <n v="0.22"/>
    <n v="0.26300000000000001"/>
    <n v="0.94899999999999995"/>
    <d v="2025-06-17T06:46:46"/>
    <s v="PJD2_RedHat"/>
  </r>
  <r>
    <x v="897"/>
    <x v="1"/>
    <n v="0"/>
    <x v="2810"/>
    <x v="1406"/>
    <s v=" "/>
    <s v=" "/>
    <n v="1"/>
    <n v="1"/>
    <n v="1"/>
    <s v="N/A"/>
    <n v="1"/>
    <n v="0"/>
    <s v="NaN"/>
    <s v="NaN"/>
    <s v="NaN"/>
    <s v="NaN"/>
    <n v="0"/>
    <s v="NaN"/>
    <s v="NaN"/>
    <s v="NaN"/>
    <s v="NaN"/>
    <s v="NaN"/>
    <s v="Scale-up"/>
    <s v="NaN"/>
    <s v="NaN"/>
    <s v="NaN"/>
    <s v="NaN"/>
    <s v="NaN"/>
    <d v="2025-06-17T06:46:46"/>
    <s v="PJD2_RedHat"/>
  </r>
  <r>
    <x v="896"/>
    <x v="0"/>
    <n v="3025"/>
    <x v="2811"/>
    <x v="1407"/>
    <n v="499"/>
    <n v="499"/>
    <n v="21"/>
    <n v="478"/>
    <n v="44"/>
    <n v="455"/>
    <n v="432"/>
    <n v="23"/>
    <n v="6.0000000000000001E-3"/>
    <n v="0.20499999999999999"/>
    <n v="1.9E-2"/>
    <n v="0.18099999999999999"/>
    <n v="0.192"/>
    <n v="0.186"/>
    <n v="0.94299999999999995"/>
    <n v="2.8000000000000001E-2"/>
    <n v="0.91"/>
    <n v="127.072"/>
    <s v="Scale-up"/>
    <n v="5.5250000000000004"/>
    <n v="0.68100000000000005"/>
    <n v="0.97599999999999998"/>
    <n v="0.97299999999999998"/>
    <n v="0.98"/>
    <d v="2025-06-17T06:47:06"/>
    <s v="PJD2_RedHat"/>
  </r>
  <r>
    <x v="896"/>
    <x v="1"/>
    <n v="93"/>
    <x v="2812"/>
    <x v="1407"/>
    <s v=" "/>
    <s v=" "/>
    <n v="7"/>
    <n v="5"/>
    <n v="1"/>
    <s v="N/A"/>
    <n v="5"/>
    <n v="6"/>
    <n v="5.2999999999999999E-2"/>
    <n v="3.9E-2"/>
    <s v="NaN"/>
    <n v="7.8E-2"/>
    <n v="9.1999999999999998E-2"/>
    <n v="9.1999999999999998E-2"/>
    <s v="NaN"/>
    <s v="NaN"/>
    <s v="NaN"/>
    <s v="NaN"/>
    <s v="Scale-up"/>
    <n v="12.821"/>
    <n v="0.81399999999999995"/>
    <n v="0.9"/>
    <s v="NaN"/>
    <n v="0.88300000000000001"/>
    <d v="2025-06-17T06:47:06"/>
    <s v="PJD2_RedHat"/>
  </r>
  <r>
    <x v="1127"/>
    <x v="0"/>
    <n v="1699"/>
    <x v="2813"/>
    <x v="1408"/>
    <n v="393"/>
    <n v="393"/>
    <n v="136"/>
    <n v="257"/>
    <n v="109"/>
    <n v="284"/>
    <n v="231"/>
    <n v="53"/>
    <n v="0.108"/>
    <n v="0.26200000000000001"/>
    <n v="0.115"/>
    <n v="0.22700000000000001"/>
    <n v="0.255"/>
    <n v="0.246"/>
    <n v="0.89"/>
    <n v="0.29199999999999998"/>
    <n v="0.68899999999999995"/>
    <n v="233.48"/>
    <s v="Scale-up"/>
    <n v="4.4050000000000002"/>
    <n v="0.94399999999999995"/>
    <n v="0.95599999999999996"/>
    <n v="0.876"/>
    <n v="0.89300000000000002"/>
    <d v="2025-06-17T06:47:25"/>
    <s v="PJD2_RedHat"/>
  </r>
  <r>
    <x v="1127"/>
    <x v="1"/>
    <n v="94"/>
    <x v="2814"/>
    <x v="1408"/>
    <s v=" "/>
    <s v=" "/>
    <n v="1"/>
    <n v="1"/>
    <n v="1"/>
    <s v="N/A"/>
    <n v="2"/>
    <n v="-2"/>
    <s v="NaN"/>
    <s v="NaN"/>
    <s v="NaN"/>
    <s v="NaN"/>
    <n v="0"/>
    <s v="NaN"/>
    <s v="NaN"/>
    <s v="NaN"/>
    <s v="NaN"/>
    <s v="NaN"/>
    <s v="Scale-up"/>
    <s v="NaN"/>
    <s v="NaN"/>
    <s v="NaN"/>
    <s v="NaN"/>
    <s v="NaN"/>
    <d v="2025-06-17T06:47:25"/>
    <s v="PJD2_RedHat"/>
  </r>
  <r>
    <x v="776"/>
    <x v="0"/>
    <n v="4190"/>
    <x v="2815"/>
    <x v="1409"/>
    <n v="723"/>
    <n v="723"/>
    <n v="285"/>
    <n v="438"/>
    <n v="354"/>
    <n v="369"/>
    <n v="369"/>
    <n v="0"/>
    <n v="9.0999999999999998E-2"/>
    <n v="0.159"/>
    <n v="6.2E-2"/>
    <n v="0.14899999999999999"/>
    <n v="0.188"/>
    <n v="0.107"/>
    <n v="0.79300000000000004"/>
    <n v="0.36399999999999999"/>
    <n v="0.752"/>
    <n v="0"/>
    <s v="Start-up"/>
    <n v="6.7110000000000003"/>
    <n v="0.95499999999999996"/>
    <n v="0.95799999999999996"/>
    <n v="0.63200000000000001"/>
    <n v="0.92400000000000004"/>
    <d v="2025-06-17T06:47:44"/>
    <s v="PJD2_RedHat"/>
  </r>
  <r>
    <x v="776"/>
    <x v="1"/>
    <n v="0"/>
    <x v="2816"/>
    <x v="1409"/>
    <s v=" "/>
    <s v=" "/>
    <n v="1"/>
    <n v="1"/>
    <n v="250"/>
    <s v="N/A"/>
    <n v="1"/>
    <n v="-249"/>
    <s v="NaN"/>
    <s v="NaN"/>
    <n v="125"/>
    <s v="NaN"/>
    <n v="0"/>
    <n v="-125"/>
    <s v="NaN"/>
    <s v="NaN"/>
    <s v="NaN"/>
    <s v="NaN"/>
    <s v="Start-up"/>
    <s v="NaN"/>
    <s v="NaN"/>
    <s v="NaN"/>
    <n v="0.52800000000000002"/>
    <s v="NaN"/>
    <d v="2025-06-17T06:47:44"/>
    <s v="PJD2_RedHat"/>
  </r>
  <r>
    <x v="893"/>
    <x v="0"/>
    <n v="358"/>
    <x v="2817"/>
    <x v="1410"/>
    <n v="82"/>
    <n v="82"/>
    <n v="78"/>
    <n v="4"/>
    <n v="0"/>
    <n v="82"/>
    <n v="47"/>
    <n v="35"/>
    <n v="0.182"/>
    <n v="1.7999999999999999E-2"/>
    <n v="0"/>
    <n v="0.127"/>
    <n v="0.2"/>
    <n v="0.19600000000000001"/>
    <n v="0.63500000000000001"/>
    <n v="0.91"/>
    <n v="1"/>
    <n v="275.59100000000001"/>
    <s v="Scale-up"/>
    <n v="7.8739999999999997"/>
    <n v="0.96299999999999997"/>
    <n v="0.86499999999999999"/>
    <n v="0"/>
    <n v="0.96899999999999997"/>
    <d v="2025-06-17T06:48:02"/>
    <s v="PJD2_RedHat"/>
  </r>
  <r>
    <x v="893"/>
    <x v="1"/>
    <n v="98"/>
    <x v="2818"/>
    <x v="1410"/>
    <s v=" "/>
    <s v=" "/>
    <n v="20"/>
    <n v="1"/>
    <n v="1"/>
    <s v="N/A"/>
    <n v="16"/>
    <n v="5"/>
    <n v="0.28899999999999998"/>
    <s v="NaN"/>
    <n v="0"/>
    <n v="0.17199999999999999"/>
    <n v="0.28899999999999998"/>
    <n v="0.28899999999999998"/>
    <s v="NaN"/>
    <s v="NaN"/>
    <s v="NaN"/>
    <s v="NaN"/>
    <s v="Scale-up"/>
    <n v="5.8140000000000001"/>
    <n v="0.94899999999999995"/>
    <s v="NaN"/>
    <n v="0"/>
    <n v="0.93400000000000005"/>
    <d v="2025-06-17T06:48:02"/>
    <s v="PJD2_RedHat"/>
  </r>
  <r>
    <x v="759"/>
    <x v="0"/>
    <n v="3284"/>
    <x v="2819"/>
    <x v="1411"/>
    <n v="245"/>
    <n v="245"/>
    <n v="168"/>
    <n v="77"/>
    <n v="9"/>
    <n v="236"/>
    <n v="207"/>
    <n v="29"/>
    <n v="0.124"/>
    <n v="2.7E-2"/>
    <n v="8.0000000000000002E-3"/>
    <n v="0.16200000000000001"/>
    <n v="0.14299999999999999"/>
    <n v="0.11600000000000001"/>
    <n v="1.133"/>
    <n v="0.82099999999999995"/>
    <n v="0.94699999999999995"/>
    <n v="179.012"/>
    <s v="Catch-up"/>
    <n v="6.173"/>
    <n v="0.69299999999999995"/>
    <n v="0.56699999999999995"/>
    <n v="0.89400000000000002"/>
    <n v="0.68100000000000005"/>
    <d v="2025-06-17T06:48:20"/>
    <s v="PJD2_RedHat"/>
  </r>
  <r>
    <x v="759"/>
    <x v="1"/>
    <n v="15"/>
    <x v="2820"/>
    <x v="1411"/>
    <s v=" "/>
    <s v=" "/>
    <n v="1"/>
    <n v="2"/>
    <n v="1"/>
    <s v="N/A"/>
    <n v="1"/>
    <n v="1"/>
    <s v="NaN"/>
    <n v="6.2E-2"/>
    <s v="NaN"/>
    <s v="NaN"/>
    <n v="0"/>
    <n v="6.2E-2"/>
    <s v="NaN"/>
    <s v="NaN"/>
    <s v="NaN"/>
    <s v="NaN"/>
    <s v="Catch-up"/>
    <s v="NaN"/>
    <s v="NaN"/>
    <n v="1"/>
    <s v="NaN"/>
    <s v="NaN"/>
    <d v="2025-06-17T06:48:20"/>
    <s v="PJD2_RedHat"/>
  </r>
  <r>
    <x v="777"/>
    <x v="0"/>
    <n v="4523"/>
    <x v="2821"/>
    <x v="1412"/>
    <n v="412"/>
    <n v="412"/>
    <n v="183"/>
    <n v="229"/>
    <n v="43"/>
    <n v="369"/>
    <n v="347"/>
    <n v="22"/>
    <n v="3.9E-2"/>
    <n v="5.1999999999999998E-2"/>
    <n v="0.01"/>
    <n v="7.4999999999999997E-2"/>
    <n v="8.1000000000000003E-2"/>
    <n v="7.9000000000000001E-2"/>
    <n v="0.92600000000000005"/>
    <n v="0.42899999999999999"/>
    <n v="0.89"/>
    <n v="293.33300000000003"/>
    <s v="Scale-up"/>
    <n v="13.333"/>
    <n v="0.93799999999999994"/>
    <n v="0.92600000000000005"/>
    <n v="0.97899999999999998"/>
    <n v="0.92"/>
    <d v="2025-06-17T06:48:40"/>
    <s v="PJD2_RedHat"/>
  </r>
  <r>
    <x v="777"/>
    <x v="1"/>
    <n v="93"/>
    <x v="2822"/>
    <x v="1412"/>
    <s v=" "/>
    <s v=" "/>
    <n v="3"/>
    <n v="1"/>
    <n v="1"/>
    <s v="N/A"/>
    <n v="3"/>
    <n v="-1"/>
    <n v="3.5999999999999997E-2"/>
    <s v="NaN"/>
    <s v="NaN"/>
    <n v="0.02"/>
    <n v="0"/>
    <n v="3.5999999999999997E-2"/>
    <s v="NaN"/>
    <s v="NaN"/>
    <s v="NaN"/>
    <s v="NaN"/>
    <s v="Scale-up"/>
    <n v="50"/>
    <n v="0.89300000000000002"/>
    <s v="NaN"/>
    <s v="NaN"/>
    <n v="0.83"/>
    <d v="2025-06-17T06:48:40"/>
    <s v="PJD2_RedHat"/>
  </r>
  <r>
    <x v="892"/>
    <x v="0"/>
    <n v="2812"/>
    <x v="1808"/>
    <x v="1413"/>
    <n v="2123"/>
    <n v="2123"/>
    <n v="1811"/>
    <n v="312"/>
    <n v="11"/>
    <n v="2112"/>
    <n v="1957"/>
    <n v="155"/>
    <n v="1.105"/>
    <n v="0.13300000000000001"/>
    <n v="6.9000000000000006E-2"/>
    <n v="1.038"/>
    <n v="1.169"/>
    <n v="1.0289999999999999"/>
    <n v="0.88800000000000001"/>
    <n v="0.89300000000000002"/>
    <n v="0.94399999999999995"/>
    <n v="149.32599999999999"/>
    <s v="Scale-up"/>
    <n v="0.96299999999999997"/>
    <n v="0.90900000000000003"/>
    <n v="0.98599999999999999"/>
    <n v="0.76300000000000001"/>
    <n v="0.90800000000000003"/>
    <d v="2025-06-17T06:49:01"/>
    <s v="PJD2_RedHat"/>
  </r>
  <r>
    <x v="892"/>
    <x v="1"/>
    <n v="99"/>
    <x v="2823"/>
    <x v="1413"/>
    <s v=" "/>
    <s v=" "/>
    <n v="73"/>
    <n v="7"/>
    <n v="4"/>
    <s v="N/A"/>
    <n v="91"/>
    <n v="-16"/>
    <n v="0.82499999999999996"/>
    <n v="6.7000000000000004E-2"/>
    <n v="3.7999999999999999E-2"/>
    <n v="1.032"/>
    <s v="0.8539999999999999"/>
    <n v="0.85299999999999998"/>
    <n v="1.208"/>
    <n v="0.92500000000000004"/>
    <n v="0.95699999999999996"/>
    <n v="150.19399999999999"/>
    <s v="Catch-up"/>
    <n v="0.96899999999999997"/>
    <n v="0.98299999999999998"/>
    <n v="0.86299999999999999"/>
    <n v="0.96099999999999997"/>
    <n v="0.95899999999999996"/>
    <d v="2025-06-17T06:49:05"/>
    <s v="PJD2_RedHat"/>
  </r>
  <r>
    <x v="891"/>
    <x v="0"/>
    <n v="1256"/>
    <x v="2824"/>
    <x v="1414"/>
    <n v="144"/>
    <n v="144"/>
    <n v="142"/>
    <n v="2"/>
    <n v="0"/>
    <n v="144"/>
    <n v="70"/>
    <n v="74"/>
    <n v="0.152"/>
    <n v="0.5"/>
    <n v="0"/>
    <n v="0.10299999999999999"/>
    <n v="0.65200000000000002"/>
    <n v="0.154"/>
    <n v="0.158"/>
    <n v="0.23300000000000001"/>
    <n v="1"/>
    <n v="718.447"/>
    <s v="Scale-up"/>
    <n v="9.7089999999999996"/>
    <n v="0.83099999999999996"/>
    <n v="1"/>
    <n v="0"/>
    <n v="0.84399999999999997"/>
    <d v="2025-06-17T06:49:24"/>
    <s v="PJD2_RedHat"/>
  </r>
  <r>
    <x v="891"/>
    <x v="1"/>
    <n v="98"/>
    <x v="2825"/>
    <x v="1414"/>
    <s v=" "/>
    <s v=" "/>
    <n v="18"/>
    <n v="1"/>
    <n v="1"/>
    <s v="N/A"/>
    <n v="19"/>
    <n v="0"/>
    <n v="0.128"/>
    <s v="NaN"/>
    <n v="0"/>
    <n v="0.184"/>
    <n v="0.128"/>
    <n v="0.128"/>
    <s v="NaN"/>
    <s v="NaN"/>
    <s v="NaN"/>
    <s v="NaN"/>
    <s v="Scale-up"/>
    <n v="5.4349999999999996"/>
    <n v="0.92700000000000005"/>
    <s v="NaN"/>
    <n v="0"/>
    <n v="0.96299999999999997"/>
    <d v="2025-06-17T06:49:24"/>
    <s v="PJD2_RedHat"/>
  </r>
  <r>
    <x v="593"/>
    <x v="0"/>
    <n v="4231"/>
    <x v="2826"/>
    <x v="1415"/>
    <n v="89"/>
    <n v="89"/>
    <n v="54"/>
    <n v="35"/>
    <n v="13"/>
    <n v="76"/>
    <n v="59"/>
    <n v="17"/>
    <n v="3.4000000000000002E-2"/>
    <n v="1.7999999999999999E-2"/>
    <n v="2E-3"/>
    <n v="7.0999999999999994E-2"/>
    <n v="0.05"/>
    <n v="1.7000000000000001E-2"/>
    <n v="1.42"/>
    <n v="0.65400000000000003"/>
    <n v="0.96199999999999997"/>
    <n v="239.43700000000001"/>
    <s v="Catch-up"/>
    <n v="14.085000000000001"/>
    <n v="0.63800000000000001"/>
    <n v="0.64500000000000002"/>
    <n v="0.74299999999999999"/>
    <n v="0.57999999999999996"/>
    <d v="2025-06-17T06:49:41"/>
    <s v="PJD2_RedHat"/>
  </r>
  <r>
    <x v="593"/>
    <x v="1"/>
    <n v="0"/>
    <x v="2827"/>
    <x v="1415"/>
    <s v=" "/>
    <s v=" "/>
    <n v="1"/>
    <n v="1"/>
    <n v="4"/>
    <s v="N/A"/>
    <n v="1"/>
    <n v="-3"/>
    <s v="NaN"/>
    <s v="NaN"/>
    <n v="2"/>
    <s v="NaN"/>
    <n v="0"/>
    <n v="-2"/>
    <s v="NaN"/>
    <s v="NaN"/>
    <s v="NaN"/>
    <s v="NaN"/>
    <s v="Catch-up"/>
    <s v="NaN"/>
    <s v="NaN"/>
    <s v="NaN"/>
    <n v="0.8"/>
    <s v="NaN"/>
    <d v="2025-06-17T06:49:41"/>
    <s v="PJD2_RedHat"/>
  </r>
  <r>
    <x v="597"/>
    <x v="0"/>
    <n v="2710"/>
    <x v="2828"/>
    <x v="1416"/>
    <n v="5086"/>
    <n v="5086"/>
    <n v="2116"/>
    <n v="2970"/>
    <n v="1043"/>
    <n v="4043"/>
    <n v="4043"/>
    <n v="0"/>
    <n v="2.621"/>
    <n v="4.4470000000000001"/>
    <n v="1.5329999999999999"/>
    <n v="5.7729999999999997"/>
    <n v="5.5350000000000001"/>
    <n v="5.48"/>
    <n v="1.0429999999999999"/>
    <n v="0.371"/>
    <n v="0.78300000000000003"/>
    <n v="0"/>
    <s v="Plan-up"/>
    <n v="0.17299999999999999"/>
    <n v="0.92400000000000004"/>
    <n v="0.93400000000000005"/>
    <n v="0.97399999999999998"/>
    <n v="0.96"/>
    <d v="2025-06-17T06:50:04"/>
    <s v="PJD2_RedHat"/>
  </r>
  <r>
    <x v="597"/>
    <x v="1"/>
    <n v="76"/>
    <x v="2829"/>
    <x v="1416"/>
    <s v=" "/>
    <s v=" "/>
    <n v="1"/>
    <n v="1"/>
    <n v="1"/>
    <s v="N/A"/>
    <n v="5"/>
    <n v="-4"/>
    <s v="NaN"/>
    <s v="NaN"/>
    <s v="NaN"/>
    <n v="5.3999999999999999E-2"/>
    <n v="0"/>
    <s v="NaN"/>
    <s v="NaN"/>
    <s v="NaN"/>
    <s v="NaN"/>
    <s v="NaN"/>
    <s v="Plan-up"/>
    <n v="18.518999999999998"/>
    <s v="NaN"/>
    <s v="NaN"/>
    <s v="NaN"/>
    <n v="0.96"/>
    <d v="2025-06-17T06:50:04"/>
    <s v="PJD2_RedHat"/>
  </r>
  <r>
    <x v="750"/>
    <x v="0"/>
    <n v="4513"/>
    <x v="2830"/>
    <x v="1417"/>
    <n v="2119"/>
    <n v="2119"/>
    <n v="1393"/>
    <n v="726"/>
    <n v="219"/>
    <n v="1900"/>
    <n v="1445"/>
    <n v="455"/>
    <n v="0.54700000000000004"/>
    <n v="0.247"/>
    <n v="7.9000000000000001E-2"/>
    <n v="0.53800000000000003"/>
    <n v="0.71499999999999997"/>
    <n v="0.69599999999999995"/>
    <n v="0.752"/>
    <n v="0.68899999999999995"/>
    <n v="0.90100000000000002"/>
    <n v="845.72500000000002"/>
    <s v="Scale-up"/>
    <n v="1.859"/>
    <n v="0.9"/>
    <n v="0.90500000000000003"/>
    <n v="0.96399999999999997"/>
    <n v="0.92"/>
    <d v="2025-06-17T06:50:28"/>
    <s v="PJD2_RedHat"/>
  </r>
  <r>
    <x v="750"/>
    <x v="1"/>
    <n v="38"/>
    <x v="2831"/>
    <x v="1417"/>
    <s v=" "/>
    <s v=" "/>
    <n v="1"/>
    <n v="1"/>
    <n v="1"/>
    <s v="N/A"/>
    <n v="1"/>
    <n v="1"/>
    <s v="NaN"/>
    <s v="NaN"/>
    <s v="NaN"/>
    <s v="NaN"/>
    <n v="0"/>
    <s v="NaN"/>
    <s v="NaN"/>
    <s v="NaN"/>
    <s v="NaN"/>
    <s v="NaN"/>
    <s v="Scale-up"/>
    <s v="NaN"/>
    <s v="NaN"/>
    <s v="NaN"/>
    <s v="NaN"/>
    <s v="NaN"/>
    <d v="2025-06-17T06:50:28"/>
    <s v="PJD2_RedHat"/>
  </r>
  <r>
    <x v="1128"/>
    <x v="0"/>
    <n v="238"/>
    <x v="2832"/>
    <x v="1418"/>
    <n v="41"/>
    <n v="41"/>
    <n v="41"/>
    <n v="0"/>
    <n v="0"/>
    <n v="41"/>
    <n v="9"/>
    <n v="32"/>
    <n v="0.19900000000000001"/>
    <n v="0"/>
    <n v="0"/>
    <n v="8.4000000000000005E-2"/>
    <n v="0.19900000000000001"/>
    <n v="0.19900000000000001"/>
    <n v="0.42199999999999999"/>
    <n v="1"/>
    <n v="1"/>
    <n v="380.952"/>
    <s v="Scale-up"/>
    <n v="11.904999999999999"/>
    <n v="0.56100000000000005"/>
    <n v="0"/>
    <n v="0"/>
    <n v="0.64200000000000002"/>
    <d v="2025-06-17T06:50:45"/>
    <s v="PJD2_RedHat"/>
  </r>
  <r>
    <x v="1128"/>
    <x v="1"/>
    <n v="82"/>
    <x v="2833"/>
    <x v="1418"/>
    <s v=" "/>
    <s v=" "/>
    <n v="39"/>
    <n v="1"/>
    <n v="1"/>
    <s v="N/A"/>
    <n v="9"/>
    <n v="29"/>
    <n v="0.438"/>
    <n v="0"/>
    <n v="0"/>
    <n v="8.5000000000000006E-2"/>
    <n v="0.438"/>
    <n v="0.438"/>
    <n v="0.19400000000000001"/>
    <n v="1"/>
    <n v="1"/>
    <n v="376.471"/>
    <s v="Scale-up"/>
    <n v="11.765000000000001"/>
    <n v="0.82"/>
    <n v="0"/>
    <n v="0"/>
    <n v="0.64400000000000002"/>
    <d v="2025-06-17T06:50:48"/>
    <s v="PJD2_RedHat"/>
  </r>
  <r>
    <x v="1129"/>
    <x v="0"/>
    <n v="955"/>
    <x v="2834"/>
    <x v="1419"/>
    <n v="742"/>
    <n v="742"/>
    <n v="704"/>
    <n v="38"/>
    <n v="191"/>
    <n v="551"/>
    <n v="551"/>
    <n v="0"/>
    <n v="1.083"/>
    <n v="8.3000000000000004E-2"/>
    <n v="0.34899999999999998"/>
    <n v="1.0189999999999999"/>
    <n v="0.81699999999999995"/>
    <n v="0.86"/>
    <n v="1.2470000000000001"/>
    <n v="0.92900000000000005"/>
    <n v="0.70099999999999996"/>
    <n v="0"/>
    <s v="Plan-up"/>
    <n v="0.98099999999999998"/>
    <n v="0.93899999999999995"/>
    <n v="0.85699999999999998"/>
    <n v="0.90400000000000003"/>
    <n v="0.95799999999999996"/>
    <d v="2025-06-17T06:51:08"/>
    <s v="PJD2_RedHat"/>
  </r>
  <r>
    <x v="1129"/>
    <x v="1"/>
    <n v="99"/>
    <x v="2835"/>
    <x v="1419"/>
    <s v=" "/>
    <s v=" "/>
    <n v="67"/>
    <n v="1"/>
    <n v="42"/>
    <s v="N/A"/>
    <n v="119"/>
    <n v="-93"/>
    <n v="0.75800000000000001"/>
    <s v="NaN"/>
    <n v="0.27200000000000002"/>
    <n v="0.95199999999999996"/>
    <n v="0.48599999999999999"/>
    <n v="0.505"/>
    <s v="NaN"/>
    <s v="NaN"/>
    <s v="NaN"/>
    <s v="NaN"/>
    <s v="Plan-up"/>
    <n v="1.05"/>
    <n v="0.97599999999999998"/>
    <s v="NaN"/>
    <n v="0.435"/>
    <n v="0.94399999999999995"/>
    <d v="2025-06-17T06:51:08"/>
    <s v="PJD2_RedHat"/>
  </r>
  <r>
    <x v="888"/>
    <x v="0"/>
    <n v="336"/>
    <x v="2836"/>
    <x v="1420"/>
    <n v="260"/>
    <n v="260"/>
    <n v="214"/>
    <n v="46"/>
    <n v="0"/>
    <n v="260"/>
    <n v="228"/>
    <n v="32"/>
    <n v="0.70399999999999996"/>
    <n v="0.155"/>
    <n v="0"/>
    <n v="0.72099999999999997"/>
    <n v="0.85899999999999999"/>
    <n v="0.86099999999999999"/>
    <n v="0.83899999999999997"/>
    <n v="0.82"/>
    <n v="1"/>
    <n v="44.383000000000003"/>
    <s v="Scale-up"/>
    <n v="1.387"/>
    <n v="0.99199999999999999"/>
    <n v="0.94199999999999995"/>
    <n v="0"/>
    <n v="0.98399999999999999"/>
    <d v="2025-06-17T06:51:27"/>
    <s v="PJD2_RedHat"/>
  </r>
  <r>
    <x v="888"/>
    <x v="1"/>
    <n v="99"/>
    <x v="2837"/>
    <x v="1420"/>
    <s v=" "/>
    <s v=" "/>
    <n v="28"/>
    <n v="8"/>
    <n v="1"/>
    <s v="N/A"/>
    <n v="43"/>
    <n v="-8"/>
    <n v="0.32100000000000001"/>
    <n v="6.5000000000000002E-2"/>
    <n v="0"/>
    <n v="0.41899999999999998"/>
    <n v="0.38600000000000001"/>
    <n v="0.38500000000000001"/>
    <n v="1.085"/>
    <n v="0.83199999999999996"/>
    <n v="1"/>
    <n v="76.372"/>
    <s v="Catch-up"/>
    <n v="2.387"/>
    <n v="0.96399999999999997"/>
    <n v="0.75800000000000001"/>
    <n v="0"/>
    <n v="0.98599999999999999"/>
    <d v="2025-06-17T06:51:31"/>
    <s v="PJD2_RedHat"/>
  </r>
  <r>
    <x v="887"/>
    <x v="0"/>
    <n v="2399"/>
    <x v="2838"/>
    <x v="1421"/>
    <n v="1196"/>
    <n v="1196"/>
    <n v="673"/>
    <n v="523"/>
    <n v="98"/>
    <n v="1098"/>
    <n v="699"/>
    <n v="399"/>
    <n v="0.56200000000000006"/>
    <n v="0.40500000000000003"/>
    <n v="6.9000000000000006E-2"/>
    <n v="0.57899999999999996"/>
    <n v="0.89800000000000002"/>
    <n v="0.86799999999999999"/>
    <n v="0.64500000000000002"/>
    <n v="0.58099999999999996"/>
    <n v="0.92900000000000005"/>
    <n v="689.11900000000003"/>
    <s v="Scale-up"/>
    <n v="1.7270000000000001"/>
    <n v="0.80200000000000005"/>
    <n v="0.749"/>
    <n v="0.80800000000000005"/>
    <n v="0.83099999999999996"/>
    <d v="2025-06-17T06:51:51"/>
    <s v="PJD2_RedHat"/>
  </r>
  <r>
    <x v="887"/>
    <x v="1"/>
    <n v="76"/>
    <x v="2839"/>
    <x v="1421"/>
    <s v=" "/>
    <s v=" "/>
    <n v="2"/>
    <n v="2"/>
    <n v="1"/>
    <s v="N/A"/>
    <n v="1"/>
    <n v="2"/>
    <n v="1"/>
    <n v="1.6E-2"/>
    <s v="NaN"/>
    <s v="NaN"/>
    <n v="1.016"/>
    <n v="1.7000000000000001E-2"/>
    <s v="NaN"/>
    <s v="NaN"/>
    <s v="NaN"/>
    <s v="NaN"/>
    <s v="Scale-up"/>
    <s v="NaN"/>
    <n v="1"/>
    <n v="1"/>
    <s v="NaN"/>
    <s v="NaN"/>
    <d v="2025-06-17T06:51:51"/>
    <s v="PJD2_RedHat"/>
  </r>
  <r>
    <x v="886"/>
    <x v="0"/>
    <n v="845"/>
    <x v="2840"/>
    <x v="1422"/>
    <n v="37"/>
    <n v="37"/>
    <n v="34"/>
    <n v="3"/>
    <n v="0"/>
    <n v="37"/>
    <n v="12"/>
    <n v="25"/>
    <n v="5.3999999999999999E-2"/>
    <n v="3.2000000000000001E-2"/>
    <n v="0"/>
    <n v="0.04"/>
    <n v="8.5999999999999993E-2"/>
    <n v="6.0999999999999999E-2"/>
    <n v="0.46500000000000002"/>
    <n v="0.628"/>
    <n v="1"/>
    <n v="625"/>
    <s v="Scale-up"/>
    <n v="25"/>
    <n v="0.7"/>
    <n v="0.75"/>
    <n v="0"/>
    <n v="0.96"/>
    <d v="2025-06-17T06:52:09"/>
    <s v="PJD2_RedHat"/>
  </r>
  <r>
    <x v="886"/>
    <x v="1"/>
    <n v="92"/>
    <x v="2841"/>
    <x v="1422"/>
    <s v=" "/>
    <s v=" "/>
    <n v="9"/>
    <n v="1"/>
    <n v="1"/>
    <s v="N/A"/>
    <n v="4"/>
    <n v="6"/>
    <n v="0.10100000000000001"/>
    <s v="NaN"/>
    <n v="0"/>
    <n v="3.9E-2"/>
    <n v="0.10100000000000001"/>
    <n v="0.10100000000000001"/>
    <s v="NaN"/>
    <s v="NaN"/>
    <s v="NaN"/>
    <s v="NaN"/>
    <s v="Scale-up"/>
    <n v="25.640999999999998"/>
    <n v="0.79600000000000004"/>
    <s v="NaN"/>
    <n v="0"/>
    <n v="0.8"/>
    <d v="2025-06-17T06:52:09"/>
    <s v="PJD2_RedHat"/>
  </r>
  <r>
    <x v="884"/>
    <x v="0"/>
    <n v="2935"/>
    <x v="2842"/>
    <x v="1423"/>
    <n v="725"/>
    <n v="725"/>
    <n v="425"/>
    <n v="300"/>
    <n v="159"/>
    <n v="566"/>
    <n v="402"/>
    <n v="164"/>
    <n v="0.2"/>
    <n v="0.17"/>
    <n v="9.8000000000000004E-2"/>
    <n v="0.20399999999999999"/>
    <n v="0.27200000000000002"/>
    <n v="0.25900000000000001"/>
    <n v="0.75"/>
    <n v="0.54100000000000004"/>
    <n v="0.73499999999999999"/>
    <n v="803.92200000000003"/>
    <s v="Scale-up"/>
    <n v="4.9020000000000001"/>
    <n v="0.95"/>
    <n v="0.877"/>
    <n v="0.95099999999999996"/>
    <n v="0.91800000000000004"/>
    <d v="2025-06-17T06:52:28"/>
    <s v="PJD2_RedHat"/>
  </r>
  <r>
    <x v="884"/>
    <x v="1"/>
    <n v="88"/>
    <x v="2843"/>
    <x v="1423"/>
    <s v=" "/>
    <s v=" "/>
    <n v="10"/>
    <n v="4"/>
    <n v="1"/>
    <s v="N/A"/>
    <n v="7"/>
    <n v="6"/>
    <n v="0.25800000000000001"/>
    <n v="0.13"/>
    <s v="NaN"/>
    <n v="5.8999999999999997E-2"/>
    <n v="0.38800000000000001"/>
    <n v="0.34499999999999997"/>
    <s v="NaN"/>
    <s v="NaN"/>
    <s v="NaN"/>
    <s v="NaN"/>
    <s v="Scale-up"/>
    <n v="16.949000000000002"/>
    <n v="0.79800000000000004"/>
    <n v="0.80800000000000005"/>
    <s v="NaN"/>
    <n v="0.86499999999999999"/>
    <d v="2025-06-17T06:52:28"/>
    <s v="PJD2_RedHat"/>
  </r>
  <r>
    <x v="882"/>
    <x v="0"/>
    <n v="1791"/>
    <x v="2844"/>
    <x v="1424"/>
    <n v="185"/>
    <n v="185"/>
    <n v="74"/>
    <n v="111"/>
    <n v="4"/>
    <n v="181"/>
    <n v="181"/>
    <n v="0"/>
    <n v="3.5000000000000003E-2"/>
    <n v="6.6000000000000003E-2"/>
    <n v="4.0000000000000001E-3"/>
    <n v="9.8000000000000004E-2"/>
    <n v="9.7000000000000003E-2"/>
    <n v="9.8000000000000004E-2"/>
    <n v="1.01"/>
    <n v="0.34699999999999998"/>
    <n v="0.96"/>
    <n v="0"/>
    <s v="Plan-up"/>
    <n v="10.204000000000001"/>
    <n v="0.95899999999999996"/>
    <n v="0.91300000000000003"/>
    <n v="0.84499999999999997"/>
    <n v="0.95799999999999996"/>
    <d v="2025-06-17T06:52:47"/>
    <s v="PJD2_RedHat"/>
  </r>
  <r>
    <x v="882"/>
    <x v="1"/>
    <n v="96"/>
    <x v="2845"/>
    <x v="1424"/>
    <s v=" "/>
    <s v=" "/>
    <n v="3"/>
    <n v="3"/>
    <n v="1"/>
    <s v="N/A"/>
    <n v="10"/>
    <n v="-3"/>
    <n v="1.7999999999999999E-2"/>
    <n v="3.4000000000000002E-2"/>
    <s v="NaN"/>
    <n v="5.8000000000000003E-2"/>
    <s v="0.052000000000000005"/>
    <n v="4.4999999999999998E-2"/>
    <s v="NaN"/>
    <s v="NaN"/>
    <s v="NaN"/>
    <s v="NaN"/>
    <s v="Plan-up"/>
    <n v="17.241"/>
    <n v="0.85799999999999998"/>
    <n v="0.996"/>
    <s v="NaN"/>
    <n v="0.80100000000000005"/>
    <d v="2025-06-17T06:52:47"/>
    <s v="PJD2_RedHat"/>
  </r>
  <r>
    <x v="881"/>
    <x v="0"/>
    <n v="4697"/>
    <x v="2846"/>
    <x v="1425"/>
    <n v="2485"/>
    <n v="2485"/>
    <n v="1341"/>
    <n v="1144"/>
    <n v="332"/>
    <n v="2153"/>
    <n v="1464"/>
    <n v="689"/>
    <n v="0.51"/>
    <n v="0.46700000000000003"/>
    <n v="0.16600000000000001"/>
    <n v="0.63300000000000001"/>
    <n v="0.81100000000000005"/>
    <n v="0.873"/>
    <n v="0.78100000000000003"/>
    <n v="0.52200000000000002"/>
    <n v="0.83"/>
    <n v="1088.4680000000001"/>
    <s v="Scale-up"/>
    <n v="1.58"/>
    <n v="0.84499999999999997"/>
    <n v="0.96399999999999997"/>
    <n v="0.88500000000000001"/>
    <n v="0.89700000000000002"/>
    <d v="2025-06-17T06:53:09"/>
    <s v="PJD2_RedHat"/>
  </r>
  <r>
    <x v="881"/>
    <x v="1"/>
    <n v="98"/>
    <x v="2847"/>
    <x v="1425"/>
    <s v=" "/>
    <s v=" "/>
    <n v="10"/>
    <n v="15"/>
    <n v="10"/>
    <s v="N/A"/>
    <n v="20"/>
    <n v="-6"/>
    <n v="0.108"/>
    <n v="0.128"/>
    <n v="0.109"/>
    <n v="0.23699999999999999"/>
    <n v="0.127"/>
    <n v="0.112"/>
    <n v="1.8660000000000001"/>
    <n v="0.45800000000000002"/>
    <n v="0.53800000000000003"/>
    <n v="2907.1729999999998"/>
    <s v="Catch-up"/>
    <n v="4.2190000000000003"/>
    <n v="0.90500000000000003"/>
    <n v="0.79500000000000004"/>
    <n v="0.91600000000000004"/>
    <n v="0.97199999999999998"/>
    <d v="2025-06-17T06:53:13"/>
    <s v="PJD2_RedHat"/>
  </r>
  <r>
    <x v="599"/>
    <x v="0"/>
    <n v="3080"/>
    <x v="2848"/>
    <x v="1426"/>
    <n v="481"/>
    <n v="481"/>
    <n v="276"/>
    <n v="205"/>
    <n v="34"/>
    <n v="447"/>
    <n v="429"/>
    <n v="18"/>
    <n v="0.126"/>
    <n v="8.3000000000000004E-2"/>
    <n v="1.6E-2"/>
    <n v="0.17"/>
    <n v="0.193"/>
    <n v="0.183"/>
    <n v="0.88100000000000001"/>
    <n v="0.60299999999999998"/>
    <n v="0.92300000000000004"/>
    <n v="105.88200000000001"/>
    <s v="Scale-up"/>
    <n v="5.8819999999999997"/>
    <n v="0.82499999999999996"/>
    <n v="0.98299999999999998"/>
    <n v="0.97899999999999998"/>
    <n v="0.92"/>
    <d v="2025-06-17T06:53:33"/>
    <s v="PJD2_RedHat"/>
  </r>
  <r>
    <x v="599"/>
    <x v="1"/>
    <n v="25"/>
    <x v="2849"/>
    <x v="1426"/>
    <s v=" "/>
    <s v=" "/>
    <n v="1"/>
    <n v="1"/>
    <n v="1"/>
    <s v="N/A"/>
    <n v="1"/>
    <n v="0"/>
    <s v="NaN"/>
    <s v="NaN"/>
    <s v="NaN"/>
    <s v="NaN"/>
    <n v="0"/>
    <n v="3.7999999999999999E-2"/>
    <s v="NaN"/>
    <s v="NaN"/>
    <s v="NaN"/>
    <s v="NaN"/>
    <s v="Scale-up"/>
    <s v="NaN"/>
    <s v="NaN"/>
    <s v="NaN"/>
    <s v="NaN"/>
    <s v="NaN"/>
    <d v="2025-06-17T06:53:33"/>
    <s v="PJD2_RedHat"/>
  </r>
  <r>
    <x v="600"/>
    <x v="0"/>
    <n v="3473"/>
    <x v="2850"/>
    <x v="1427"/>
    <n v="7764"/>
    <n v="7764"/>
    <n v="6359"/>
    <n v="1405"/>
    <n v="2120"/>
    <n v="5644"/>
    <n v="5543"/>
    <n v="101"/>
    <n v="2.0489999999999999"/>
    <n v="0.44800000000000001"/>
    <n v="0.72399999999999998"/>
    <n v="1.7769999999999999"/>
    <n v="1.7729999999999999"/>
    <n v="1.893"/>
    <n v="1.002"/>
    <n v="0.82099999999999995"/>
    <n v="0.71"/>
    <n v="56.837000000000003"/>
    <s v="Catch-up"/>
    <n v="0.56299999999999994"/>
    <n v="0.95399999999999996"/>
    <n v="0.97599999999999998"/>
    <n v="0.89300000000000002"/>
    <n v="0.95199999999999996"/>
    <d v="2025-06-17T06:53:59"/>
    <s v="PJD2_RedHat"/>
  </r>
  <r>
    <x v="600"/>
    <x v="1"/>
    <n v="85"/>
    <x v="2851"/>
    <x v="1427"/>
    <s v=" "/>
    <s v=" "/>
    <n v="1"/>
    <n v="1"/>
    <n v="1"/>
    <s v="N/A"/>
    <n v="3"/>
    <n v="-4"/>
    <s v="NaN"/>
    <s v="NaN"/>
    <s v="NaN"/>
    <n v="1.9E-2"/>
    <n v="0"/>
    <n v="-4.4999999999999998E-2"/>
    <s v="NaN"/>
    <s v="NaN"/>
    <s v="NaN"/>
    <s v="NaN"/>
    <s v="Catch-up"/>
    <n v="52.631999999999998"/>
    <s v="NaN"/>
    <s v="NaN"/>
    <s v="NaN"/>
    <n v="0.81100000000000005"/>
    <d v="2025-06-17T06:53:59"/>
    <s v="PJD2_RedHat"/>
  </r>
  <r>
    <x v="877"/>
    <x v="0"/>
    <n v="456"/>
    <x v="2852"/>
    <x v="1428"/>
    <n v="870"/>
    <n v="870"/>
    <n v="675"/>
    <n v="195"/>
    <n v="0"/>
    <n v="870"/>
    <n v="460"/>
    <n v="410"/>
    <n v="1.538"/>
    <n v="0.40500000000000003"/>
    <n v="0"/>
    <n v="1.1339999999999999"/>
    <n v="1.9430000000000001"/>
    <n v="1.915"/>
    <n v="0.58399999999999996"/>
    <n v="0.79200000000000004"/>
    <n v="1"/>
    <n v="361.55200000000002"/>
    <s v="Scale-up"/>
    <n v="0.88200000000000001"/>
    <n v="0.99199999999999999"/>
    <n v="0.96099999999999997"/>
    <n v="0"/>
    <n v="0.98"/>
    <d v="2025-06-17T06:54:18"/>
    <s v="PJD2_RedHat"/>
  </r>
  <r>
    <x v="877"/>
    <x v="1"/>
    <n v="98"/>
    <x v="2853"/>
    <x v="1428"/>
    <s v=" "/>
    <s v=" "/>
    <n v="162"/>
    <n v="32"/>
    <n v="1"/>
    <s v="N/A"/>
    <n v="174"/>
    <n v="19"/>
    <n v="1.9339999999999999"/>
    <n v="0.33500000000000002"/>
    <n v="0"/>
    <n v="2.36"/>
    <n v="2.2690000000000001"/>
    <n v="2.2690000000000001"/>
    <n v="1.04"/>
    <n v="0.85199999999999998"/>
    <n v="1"/>
    <n v="173.72900000000001"/>
    <s v="Catch-up"/>
    <n v="0.42399999999999999"/>
    <n v="0.97399999999999998"/>
    <n v="0.95099999999999996"/>
    <n v="0"/>
    <n v="0.96899999999999997"/>
    <d v="2025-06-17T06:54:22"/>
    <s v="PJD2_RedHat"/>
  </r>
  <r>
    <x v="876"/>
    <x v="0"/>
    <n v="384"/>
    <x v="2854"/>
    <x v="1429"/>
    <n v="445"/>
    <n v="445"/>
    <n v="311"/>
    <n v="134"/>
    <n v="0"/>
    <n v="445"/>
    <n v="259"/>
    <n v="186"/>
    <n v="0.81699999999999995"/>
    <n v="0.32500000000000001"/>
    <n v="0"/>
    <n v="0.81799999999999995"/>
    <n v="1.1419999999999999"/>
    <n v="1.127"/>
    <n v="0.71599999999999997"/>
    <n v="0.71499999999999997"/>
    <n v="1"/>
    <n v="227.38399999999999"/>
    <s v="Scale-up"/>
    <n v="1.222"/>
    <n v="0.97299999999999998"/>
    <n v="0.95499999999999996"/>
    <n v="0"/>
    <n v="0.94399999999999995"/>
    <d v="2025-06-17T06:54:41"/>
    <s v="PJD2_RedHat"/>
  </r>
  <r>
    <x v="876"/>
    <x v="1"/>
    <n v="99"/>
    <x v="2855"/>
    <x v="1429"/>
    <s v=" "/>
    <s v=" "/>
    <n v="106"/>
    <n v="27"/>
    <n v="1"/>
    <s v="N/A"/>
    <n v="87"/>
    <n v="45"/>
    <n v="1.222"/>
    <n v="0.23200000000000001"/>
    <n v="0"/>
    <n v="0.98099999999999998"/>
    <n v="1.454"/>
    <n v="1.43"/>
    <n v="0.67500000000000004"/>
    <n v="0.84"/>
    <n v="1"/>
    <n v="189.602"/>
    <s v="Scale-up"/>
    <n v="1.0189999999999999"/>
    <n v="0.93700000000000006"/>
    <n v="0.92500000000000004"/>
    <n v="0"/>
    <n v="0.96499999999999997"/>
    <d v="2025-06-17T06:54:45"/>
    <s v="PJD2_RedHat"/>
  </r>
  <r>
    <x v="1130"/>
    <x v="0"/>
    <n v="4331"/>
    <x v="2856"/>
    <x v="1430"/>
    <n v="769"/>
    <n v="769"/>
    <n v="38"/>
    <n v="731"/>
    <n v="228"/>
    <n v="541"/>
    <n v="456"/>
    <n v="85"/>
    <n v="7.0000000000000001E-3"/>
    <n v="0.16200000000000001"/>
    <n v="6.5000000000000002E-2"/>
    <n v="0.1"/>
    <n v="0.104"/>
    <n v="0.10299999999999999"/>
    <n v="0.96199999999999997"/>
    <n v="4.1000000000000002E-2"/>
    <n v="0.61499999999999999"/>
    <n v="850"/>
    <s v="Scale-up"/>
    <n v="10"/>
    <n v="0.83"/>
    <d v="1899-12-30T21:00:00"/>
    <n v="0.93100000000000005"/>
    <n v="0.91700000000000004"/>
    <d v="2025-06-17T05:29:35"/>
    <s v="PJD2_Qt"/>
  </r>
  <r>
    <x v="1130"/>
    <x v="1"/>
    <n v="91"/>
    <x v="2857"/>
    <x v="1430"/>
    <s v=" "/>
    <s v=" "/>
    <n v="3"/>
    <n v="15"/>
    <n v="5"/>
    <s v="N/A"/>
    <n v="6"/>
    <n v="6"/>
    <n v="2.9000000000000001E-2"/>
    <n v="0.17599999999999999"/>
    <n v="0.11600000000000001"/>
    <n v="0.11799999999999999"/>
    <n v="8.8999999999999899E-2"/>
    <n v="0.13900000000000001"/>
    <n v="1.3260000000000001"/>
    <n v="0.14099999999999999"/>
    <n v="0.434"/>
    <n v="720.33900000000006"/>
    <s v="Catch-up"/>
    <n v="8.4749999999999996"/>
    <n v="0.97"/>
    <d v="1899-12-30T22:03:22"/>
    <n v="0.96599999999999997"/>
    <n v="0.89800000000000002"/>
    <d v="2025-06-17T05:29:39"/>
    <s v="PJD2_Qt"/>
  </r>
  <r>
    <x v="1131"/>
    <x v="0"/>
    <n v="1757"/>
    <x v="2858"/>
    <x v="1431"/>
    <n v="34"/>
    <n v="34"/>
    <n v="5"/>
    <n v="29"/>
    <n v="19"/>
    <n v="15"/>
    <n v="7"/>
    <n v="8"/>
    <n v="3.0000000000000001E-3"/>
    <n v="1.4E-2"/>
    <n v="1.2E-2"/>
    <n v="4.0000000000000001E-3"/>
    <n v="5.0000000000000001E-3"/>
    <n v="5.0000000000000001E-3"/>
    <n v="0.8"/>
    <n v="0.17599999999999999"/>
    <n v="0.29399999999999998"/>
    <n v="2000"/>
    <s v="Scale-up"/>
    <n v="250"/>
    <n v="0.94"/>
    <d v="1899-12-30T22:53:46"/>
    <n v="0.92100000000000004"/>
    <n v="0.86899999999999999"/>
    <d v="2025-06-17T05:29:57"/>
    <s v="PJD2_Qt"/>
  </r>
  <r>
    <x v="1131"/>
    <x v="1"/>
    <n v="0"/>
    <x v="2859"/>
    <x v="1432"/>
    <s v=" "/>
    <s v=" "/>
    <n v="1"/>
    <n v="1"/>
    <n v="1"/>
    <s v="N/A"/>
    <n v="1"/>
    <n v="0"/>
    <s v="NaN"/>
    <s v="NaN"/>
    <s v="NaN"/>
    <s v="NaN"/>
    <n v="0"/>
    <s v="NaN"/>
    <s v="NaN"/>
    <s v="NaN"/>
    <s v="NaN"/>
    <s v="NaN"/>
    <s v="Scale-up"/>
    <s v="NaN"/>
    <s v="NaN"/>
    <s v="NaN"/>
    <s v="NaN"/>
    <s v="NaN"/>
    <d v="2025-06-17T05:29:57"/>
    <s v="PJD2_Qt"/>
  </r>
  <r>
    <x v="1132"/>
    <x v="0"/>
    <n v="5563"/>
    <x v="2860"/>
    <x v="1433"/>
    <n v="966"/>
    <n v="966"/>
    <n v="67"/>
    <n v="899"/>
    <n v="304"/>
    <n v="662"/>
    <n v="486"/>
    <n v="176"/>
    <n v="1.2E-2"/>
    <n v="0.161"/>
    <n v="5.5E-2"/>
    <n v="8.4000000000000005E-2"/>
    <n v="0.11799999999999999"/>
    <n v="0.11600000000000001"/>
    <n v="0.71199999999999997"/>
    <n v="6.9000000000000006E-2"/>
    <n v="0.68200000000000005"/>
    <n v="2095.2379999999998"/>
    <s v="Scale-up"/>
    <n v="11.904999999999999"/>
    <n v="0.79300000000000004"/>
    <d v="1899-12-30T23:06:43"/>
    <n v="0.94799999999999995"/>
    <n v="0.91500000000000004"/>
    <d v="2025-06-17T05:30:21"/>
    <s v="PJD2_Qt"/>
  </r>
  <r>
    <x v="1132"/>
    <x v="1"/>
    <n v="99"/>
    <x v="2861"/>
    <x v="1433"/>
    <s v=" "/>
    <s v=" "/>
    <n v="15"/>
    <n v="29"/>
    <n v="26"/>
    <s v="N/A"/>
    <n v="46"/>
    <n v="-29"/>
    <n v="0.433"/>
    <n v="0.29799999999999999"/>
    <n v="0.33800000000000002"/>
    <n v="0.76600000000000001"/>
    <s v="0.39299999999999996"/>
    <n v="0.18"/>
    <n v="1.9490000000000001"/>
    <n v="0.59199999999999997"/>
    <n v="0.53800000000000003"/>
    <n v="229.76499999999999"/>
    <s v="Catch-up"/>
    <n v="1.3049999999999999"/>
    <n v="0.876"/>
    <d v="1899-12-30T23:26:53"/>
    <n v="0.83399999999999996"/>
    <n v="0.88100000000000001"/>
    <d v="2025-06-17T05:30:26"/>
    <s v="PJD2_Qt"/>
  </r>
  <r>
    <x v="1133"/>
    <x v="0"/>
    <n v="5922"/>
    <x v="2862"/>
    <x v="1434"/>
    <n v="196"/>
    <n v="196"/>
    <n v="8"/>
    <n v="188"/>
    <n v="26"/>
    <n v="170"/>
    <n v="20"/>
    <n v="150"/>
    <n v="2E-3"/>
    <n v="4.5999999999999999E-2"/>
    <n v="5.0000000000000001E-3"/>
    <n v="5.0000000000000001E-3"/>
    <n v="4.2999999999999997E-2"/>
    <n v="3.7999999999999999E-2"/>
    <n v="0.11600000000000001"/>
    <n v="4.2000000000000003E-2"/>
    <n v="0.89600000000000002"/>
    <n v="30000"/>
    <s v="Scale-up"/>
    <n v="200"/>
    <n v="0.94899999999999995"/>
    <d v="1899-12-30T19:26:24"/>
    <n v="0.65200000000000002"/>
    <n v="0.97599999999999998"/>
    <d v="2025-06-17T05:30:47"/>
    <s v="PJD2_Qt"/>
  </r>
  <r>
    <x v="1133"/>
    <x v="1"/>
    <n v="0"/>
    <x v="2863"/>
    <x v="1434"/>
    <s v=" "/>
    <s v=" "/>
    <n v="1"/>
    <n v="1"/>
    <n v="1"/>
    <s v="N/A"/>
    <n v="1"/>
    <n v="0"/>
    <s v="NaN"/>
    <s v="NaN"/>
    <s v="NaN"/>
    <s v="NaN"/>
    <n v="0"/>
    <s v="NaN"/>
    <s v="NaN"/>
    <s v="NaN"/>
    <s v="NaN"/>
    <s v="NaN"/>
    <s v="Scale-up"/>
    <s v="NaN"/>
    <s v="NaN"/>
    <s v="NaN"/>
    <s v="NaN"/>
    <s v="NaN"/>
    <d v="2025-06-17T05:30:47"/>
    <s v="PJD2_Qt"/>
  </r>
  <r>
    <x v="1134"/>
    <x v="0"/>
    <n v="4436"/>
    <x v="2864"/>
    <x v="1435"/>
    <n v="3637"/>
    <n v="3637"/>
    <n v="2142"/>
    <n v="1495"/>
    <n v="913"/>
    <n v="2724"/>
    <n v="2277"/>
    <n v="447"/>
    <n v="0.496"/>
    <n v="0.36799999999999999"/>
    <n v="0.23"/>
    <n v="0.58499999999999996"/>
    <n v="0.63400000000000001"/>
    <n v="0.63"/>
    <n v="0.92300000000000004"/>
    <n v="0.57399999999999995"/>
    <n v="0.73399999999999999"/>
    <n v="764.10299999999995"/>
    <s v="Scale-up"/>
    <n v="1.7090000000000001"/>
    <n v="0.85599999999999998"/>
    <d v="1899-12-30T21:47:31"/>
    <n v="0.93100000000000005"/>
    <n v="0.84799999999999998"/>
    <d v="2025-06-17T05:31:13"/>
    <s v="PJD2_Qt"/>
  </r>
  <r>
    <x v="1134"/>
    <x v="1"/>
    <n v="99"/>
    <x v="2865"/>
    <x v="1435"/>
    <s v=" "/>
    <s v=" "/>
    <n v="84"/>
    <n v="34"/>
    <n v="27"/>
    <s v="N/A"/>
    <n v="69"/>
    <n v="23"/>
    <n v="0.86199999999999999"/>
    <n v="0.34300000000000003"/>
    <n v="0.28599999999999998"/>
    <n v="0.72799999999999998"/>
    <n v="0.91900000000000004"/>
    <n v="0.92800000000000005"/>
    <n v="0.79200000000000004"/>
    <n v="0.71499999999999997"/>
    <n v="0.76300000000000001"/>
    <n v="614.01099999999997"/>
    <s v="Scale-up"/>
    <n v="1.3740000000000001"/>
    <n v="0.98699999999999999"/>
    <d v="1899-12-30T23:38:24"/>
    <n v="0.97899999999999998"/>
    <n v="0.98799999999999999"/>
    <d v="2025-06-17T05:31:18"/>
    <s v="PJD2_Qt"/>
  </r>
  <r>
    <x v="1135"/>
    <x v="0"/>
    <n v="2628"/>
    <x v="2866"/>
    <x v="1436"/>
    <n v="1757"/>
    <n v="1757"/>
    <n v="70"/>
    <n v="1687"/>
    <n v="553"/>
    <n v="1204"/>
    <n v="955"/>
    <n v="249"/>
    <n v="9.7000000000000003E-2"/>
    <n v="2.242"/>
    <n v="0.42099999999999999"/>
    <n v="1.1739999999999999"/>
    <n v="1.9179999999999999"/>
    <n v="1.2749999999999999"/>
    <n v="0.61199999999999999"/>
    <n v="4.1000000000000002E-2"/>
    <n v="0.82"/>
    <n v="212.095"/>
    <s v="Scale-up"/>
    <n v="0.85199999999999998"/>
    <n v="0.81299999999999994"/>
    <d v="1899-12-30T22:19:12"/>
    <n v="0.76500000000000001"/>
    <n v="0.89500000000000002"/>
    <d v="2025-06-17T05:31:41"/>
    <s v="PJD2_Qt"/>
  </r>
  <r>
    <x v="1135"/>
    <x v="1"/>
    <n v="0"/>
    <x v="2867"/>
    <x v="1436"/>
    <s v=" "/>
    <s v=" "/>
    <n v="1"/>
    <n v="1"/>
    <n v="1"/>
    <s v="N/A"/>
    <n v="1"/>
    <n v="0"/>
    <s v="NaN"/>
    <s v="NaN"/>
    <s v="NaN"/>
    <s v="NaN"/>
    <n v="0"/>
    <s v="NaN"/>
    <s v="NaN"/>
    <s v="NaN"/>
    <s v="NaN"/>
    <s v="NaN"/>
    <s v="Scale-up"/>
    <s v="NaN"/>
    <s v="NaN"/>
    <s v="NaN"/>
    <s v="NaN"/>
    <s v="NaN"/>
    <d v="2025-06-17T05:31:41"/>
    <s v="PJD2_Qt"/>
  </r>
  <r>
    <x v="1136"/>
    <x v="0"/>
    <n v="544"/>
    <x v="2868"/>
    <x v="1437"/>
    <n v="61"/>
    <n v="61"/>
    <n v="0"/>
    <n v="61"/>
    <n v="20"/>
    <n v="41"/>
    <n v="30"/>
    <n v="11"/>
    <n v="0"/>
    <n v="0.111"/>
    <n v="4.4999999999999998E-2"/>
    <n v="0.05"/>
    <n v="6.6000000000000003E-2"/>
    <n v="7.6999999999999999E-2"/>
    <n v="0.75800000000000001"/>
    <n v="0"/>
    <n v="0.59499999999999997"/>
    <n v="220"/>
    <s v="Scale-up"/>
    <n v="20"/>
    <n v="0"/>
    <d v="1899-12-30T23:06:43"/>
    <n v="0.78200000000000003"/>
    <n v="0.96299999999999997"/>
    <d v="2025-06-17T05:31:59"/>
    <s v="PJD2_Qt"/>
  </r>
  <r>
    <x v="1136"/>
    <x v="1"/>
    <n v="97"/>
    <x v="2869"/>
    <x v="1437"/>
    <s v=" "/>
    <s v=" "/>
    <n v="1"/>
    <n v="12"/>
    <n v="7"/>
    <s v="N/A"/>
    <n v="10"/>
    <n v="-4"/>
    <n v="0"/>
    <n v="9.7000000000000003E-2"/>
    <n v="5.5E-2"/>
    <n v="8.4000000000000005E-2"/>
    <n v="4.2000000000000003E-2"/>
    <n v="4.7E-2"/>
    <n v="2"/>
    <n v="0"/>
    <n v="0.433"/>
    <n v="130.952"/>
    <s v="Catch-up"/>
    <n v="11.904999999999999"/>
    <n v="0"/>
    <d v="1899-12-30T21:33:07"/>
    <n v="0.92800000000000005"/>
    <n v="0.82099999999999995"/>
    <d v="2025-06-17T05:32:03"/>
    <s v="PJD2_Qt"/>
  </r>
  <r>
    <x v="1137"/>
    <x v="0"/>
    <n v="4431"/>
    <x v="2870"/>
    <x v="1438"/>
    <n v="315"/>
    <n v="315"/>
    <n v="48"/>
    <n v="267"/>
    <n v="103"/>
    <n v="212"/>
    <n v="185"/>
    <n v="27"/>
    <n v="1.0999999999999999E-2"/>
    <n v="5.7000000000000002E-2"/>
    <n v="2.1999999999999999E-2"/>
    <n v="4.5999999999999999E-2"/>
    <n v="4.5999999999999999E-2"/>
    <n v="4.5999999999999999E-2"/>
    <n v="1"/>
    <n v="0.16200000000000001"/>
    <n v="0.67600000000000005"/>
    <n v="586.95699999999999"/>
    <s v="Catch-up"/>
    <n v="21.739000000000001"/>
    <n v="0.83899999999999997"/>
    <d v="1899-12-30T21:43:12"/>
    <n v="0.93600000000000005"/>
    <n v="0.82499999999999996"/>
    <d v="2025-06-17T05:32:22"/>
    <s v="PJD2_Qt"/>
  </r>
  <r>
    <x v="1137"/>
    <x v="1"/>
    <n v="70"/>
    <x v="2871"/>
    <x v="1438"/>
    <s v=" "/>
    <s v=" "/>
    <n v="1"/>
    <n v="4"/>
    <n v="1"/>
    <s v="N/A"/>
    <n v="2"/>
    <n v="2"/>
    <s v="NaN"/>
    <n v="3.9E-2"/>
    <s v="NaN"/>
    <n v="2.1000000000000001E-2"/>
    <n v="0"/>
    <n v="5.1999999999999998E-2"/>
    <s v="NaN"/>
    <s v="NaN"/>
    <s v="NaN"/>
    <s v="NaN"/>
    <s v="Catch-up"/>
    <n v="47.619"/>
    <s v="NaN"/>
    <d v="1899-12-30T22:13:26"/>
    <s v="NaN"/>
    <n v="1"/>
    <d v="2025-06-17T05:32:22"/>
    <s v="PJD2_Qt"/>
  </r>
  <r>
    <x v="1138"/>
    <x v="0"/>
    <n v="4165"/>
    <x v="2872"/>
    <x v="1439"/>
    <n v="1874"/>
    <n v="1874"/>
    <n v="328"/>
    <n v="1546"/>
    <n v="553"/>
    <n v="1321"/>
    <n v="893"/>
    <n v="428"/>
    <n v="7.4999999999999997E-2"/>
    <n v="0.39400000000000002"/>
    <n v="0.14399999999999999"/>
    <n v="0.214"/>
    <n v="0.32500000000000001"/>
    <n v="0.31900000000000001"/>
    <n v="0.65800000000000003"/>
    <n v="0.16"/>
    <n v="0.69299999999999995"/>
    <n v="2000"/>
    <s v="Scale-up"/>
    <n v="4.673"/>
    <n v="0.76800000000000002"/>
    <d v="1899-12-30T23:52:48"/>
    <n v="0.97499999999999998"/>
    <n v="0.96399999999999997"/>
    <d v="2025-06-17T05:32:42"/>
    <s v="PJD2_Qt"/>
  </r>
  <r>
    <x v="1138"/>
    <x v="1"/>
    <n v="98"/>
    <x v="2873"/>
    <x v="1439"/>
    <s v=" "/>
    <s v=" "/>
    <n v="38"/>
    <n v="55"/>
    <n v="21"/>
    <s v="N/A"/>
    <n v="43"/>
    <n v="30"/>
    <n v="0.39"/>
    <n v="0.53900000000000003"/>
    <n v="0.2"/>
    <n v="0.42399999999999999"/>
    <s v="0.7290000000000001"/>
    <n v="0.73599999999999999"/>
    <n v="0.58199999999999996"/>
    <n v="0.42"/>
    <n v="0.78500000000000003"/>
    <n v="1009.434"/>
    <s v="Scale-up"/>
    <n v="2.3580000000000001"/>
    <n v="0.98799999999999999"/>
    <d v="1899-12-30T23:29:46"/>
    <n v="0.95899999999999996"/>
    <n v="0.98"/>
    <d v="2025-06-17T05:32:47"/>
    <s v="PJD2_Qt"/>
  </r>
  <r>
    <x v="1139"/>
    <x v="0"/>
    <n v="5297"/>
    <x v="2874"/>
    <x v="1440"/>
    <n v="24858"/>
    <n v="24858"/>
    <n v="1204"/>
    <n v="23654"/>
    <n v="9680"/>
    <n v="15178"/>
    <n v="11936"/>
    <n v="3242"/>
    <n v="0.23300000000000001"/>
    <n v="5.34"/>
    <n v="2.1789999999999998"/>
    <n v="2.661"/>
    <n v="3.3940000000000001"/>
    <n v="3.3660000000000001"/>
    <n v="0.78400000000000003"/>
    <n v="4.2000000000000003E-2"/>
    <n v="0.60899999999999999"/>
    <n v="1218.3389999999999"/>
    <s v="Scale-up"/>
    <n v="0.376"/>
    <n v="0.97699999999999998"/>
    <d v="1899-12-30T23:47:02"/>
    <n v="0.995"/>
    <n v="0.99299999999999999"/>
    <d v="2025-06-17T05:33:21"/>
    <s v="PJD2_Qt"/>
  </r>
  <r>
    <x v="1139"/>
    <x v="1"/>
    <n v="99"/>
    <x v="2875"/>
    <x v="1440"/>
    <s v=" "/>
    <s v=" "/>
    <n v="37"/>
    <n v="438"/>
    <n v="148"/>
    <s v="N/A"/>
    <n v="257"/>
    <n v="69"/>
    <n v="0.44"/>
    <n v="4.319"/>
    <n v="1.5269999999999999"/>
    <n v="2.8119999999999998"/>
    <n v="3.2320000000000002"/>
    <n v="3.21"/>
    <n v="0.87"/>
    <n v="9.1999999999999998E-2"/>
    <n v="0.67900000000000005"/>
    <n v="1152.9159999999999"/>
    <s v="Scale-up"/>
    <n v="0.35599999999999998"/>
    <n v="0.95399999999999996"/>
    <d v="1899-12-30T23:54:14"/>
    <n v="0.89200000000000002"/>
    <n v="0.97099999999999997"/>
    <d v="2025-06-17T05:33:26"/>
    <s v="PJD2_Qt"/>
  </r>
  <r>
    <x v="1140"/>
    <x v="0"/>
    <n v="6678"/>
    <x v="2876"/>
    <x v="1441"/>
    <n v="90321"/>
    <n v="90321"/>
    <n v="7492"/>
    <n v="82829"/>
    <n v="33807"/>
    <n v="56514"/>
    <n v="37516"/>
    <n v="18998"/>
    <n v="1.492"/>
    <n v="16.954999999999998"/>
    <n v="7.1420000000000003"/>
    <n v="8.125"/>
    <n v="11.305"/>
    <n v="11.464"/>
    <n v="0.71899999999999997"/>
    <n v="8.1000000000000003E-2"/>
    <n v="0.61299999999999999"/>
    <n v="2338.2150000000001"/>
    <s v="Scale-up"/>
    <n v="0.123"/>
    <n v="0.93799999999999994"/>
    <d v="1899-12-30T23:52:48"/>
    <n v="0.997"/>
    <n v="0.99"/>
    <d v="2025-06-17T05:34:36"/>
    <s v="PJD2_Qt"/>
  </r>
  <r>
    <x v="1140"/>
    <x v="1"/>
    <n v="100"/>
    <x v="2877"/>
    <x v="1441"/>
    <s v=" "/>
    <s v=" "/>
    <n v="300"/>
    <n v="1642"/>
    <n v="635"/>
    <s v="N/A"/>
    <n v="1101"/>
    <n v="205"/>
    <n v="3.2090000000000001"/>
    <n v="17.111000000000001"/>
    <n v="6.6319999999999997"/>
    <n v="11.932"/>
    <n v="13.688000000000001"/>
    <n v="13.734999999999999"/>
    <n v="0.872"/>
    <n v="0.158"/>
    <n v="0.67400000000000004"/>
    <n v="1592.1890000000001"/>
    <s v="Scale-up"/>
    <n v="8.4000000000000005E-2"/>
    <n v="0.98499999999999999"/>
    <d v="1899-12-30T23:58:34"/>
    <n v="0.97699999999999998"/>
    <n v="0.99299999999999999"/>
    <d v="2025-06-17T05:34:42"/>
    <s v="PJD2_Qt"/>
  </r>
  <r>
    <x v="1141"/>
    <x v="0"/>
    <n v="1758"/>
    <x v="2878"/>
    <x v="1442"/>
    <n v="3071"/>
    <n v="3071"/>
    <n v="750"/>
    <n v="2321"/>
    <n v="721"/>
    <n v="2350"/>
    <n v="1977"/>
    <n v="373"/>
    <n v="0.82799999999999996"/>
    <n v="2.3180000000000001"/>
    <n v="0.57499999999999996"/>
    <n v="1.972"/>
    <n v="2.5710000000000002"/>
    <n v="2.2690000000000001"/>
    <n v="0.76700000000000002"/>
    <n v="0.26300000000000001"/>
    <n v="0.81699999999999995"/>
    <n v="189.148"/>
    <s v="Scale-up"/>
    <n v="0.50700000000000001"/>
    <n v="0.90300000000000002"/>
    <d v="1899-12-30T22:14:53"/>
    <n v="0.91700000000000004"/>
    <n v="0.92600000000000005"/>
    <d v="2025-06-17T05:35:03"/>
    <s v="PJD2_Qt"/>
  </r>
  <r>
    <x v="1141"/>
    <x v="1"/>
    <n v="60"/>
    <x v="2879"/>
    <x v="1442"/>
    <s v=" "/>
    <s v=" "/>
    <n v="1"/>
    <n v="1"/>
    <n v="28"/>
    <s v="N/A"/>
    <n v="2"/>
    <n v="-28"/>
    <s v="NaN"/>
    <s v="NaN"/>
    <n v="1.0580000000000001"/>
    <n v="7.0999999999999994E-2"/>
    <n v="0"/>
    <n v="-0.42199999999999999"/>
    <s v="NaN"/>
    <s v="NaN"/>
    <s v="NaN"/>
    <s v="NaN"/>
    <s v="Scale-up"/>
    <n v="14.085000000000001"/>
    <s v="NaN"/>
    <s v="NaN"/>
    <n v="0.36899999999999999"/>
    <n v="1"/>
    <d v="2025-06-17T05:35:03"/>
    <s v="PJD2_Qt"/>
  </r>
  <r>
    <x v="1142"/>
    <x v="0"/>
    <n v="1732"/>
    <x v="2880"/>
    <x v="1443"/>
    <n v="1035"/>
    <n v="1035"/>
    <n v="515"/>
    <n v="520"/>
    <n v="137"/>
    <n v="898"/>
    <n v="616"/>
    <n v="282"/>
    <n v="0.308"/>
    <n v="0.318"/>
    <n v="9.1999999999999998E-2"/>
    <n v="0.38500000000000001"/>
    <n v="0.53400000000000003"/>
    <n v="0.53700000000000003"/>
    <n v="0.72099999999999997"/>
    <n v="0.49199999999999999"/>
    <n v="0.85299999999999998"/>
    <n v="732.46799999999996"/>
    <s v="Scale-up"/>
    <n v="2.597"/>
    <n v="0.94799999999999995"/>
    <d v="1899-12-30T20:12:29"/>
    <n v="0.98699999999999999"/>
    <n v="0.96099999999999997"/>
    <d v="2025-06-17T05:35:23"/>
    <s v="PJD2_Qt"/>
  </r>
  <r>
    <x v="1142"/>
    <x v="1"/>
    <n v="98"/>
    <x v="2881"/>
    <x v="1443"/>
    <s v=" "/>
    <s v=" "/>
    <n v="7"/>
    <n v="20"/>
    <n v="4"/>
    <s v="N/A"/>
    <n v="23"/>
    <n v="1"/>
    <n v="0.14899999999999999"/>
    <n v="0.21299999999999999"/>
    <s v="NaN"/>
    <n v="0.27200000000000002"/>
    <n v="0.36199999999999999"/>
    <n v="0.26600000000000001"/>
    <s v="NaN"/>
    <s v="NaN"/>
    <s v="NaN"/>
    <s v="NaN"/>
    <s v="Scale-up"/>
    <n v="3.6760000000000002"/>
    <n v="0.747"/>
    <d v="1899-12-30T23:15:22"/>
    <s v="NaN"/>
    <n v="0.94599999999999995"/>
    <d v="2025-06-17T05:35:23"/>
    <s v="PJD2_Qt"/>
  </r>
  <r>
    <x v="1143"/>
    <x v="0"/>
    <n v="4093"/>
    <x v="2882"/>
    <x v="1444"/>
    <n v="3842"/>
    <n v="3842"/>
    <n v="1581"/>
    <n v="2261"/>
    <n v="569"/>
    <n v="3273"/>
    <n v="2199"/>
    <n v="1074"/>
    <n v="1.2290000000000001"/>
    <n v="1.3440000000000001"/>
    <n v="0.51400000000000001"/>
    <n v="2.0219999999999998"/>
    <n v="2.0590000000000002"/>
    <n v="2.1160000000000001"/>
    <n v="0.98199999999999998"/>
    <n v="0.47799999999999998"/>
    <n v="0.8"/>
    <n v="531.15700000000004"/>
    <s v="Scale-up"/>
    <n v="0.495"/>
    <n v="0.872"/>
    <d v="1899-12-30T20:03:50"/>
    <n v="0.92800000000000005"/>
    <n v="0.96"/>
    <d v="2025-06-17T05:35:45"/>
    <s v="PJD2_Qt"/>
  </r>
  <r>
    <x v="1143"/>
    <x v="1"/>
    <n v="99"/>
    <x v="2883"/>
    <x v="1444"/>
    <s v=" "/>
    <s v=" "/>
    <n v="311"/>
    <n v="266"/>
    <n v="71"/>
    <s v="N/A"/>
    <n v="343"/>
    <n v="162"/>
    <n v="2.931"/>
    <n v="3.113"/>
    <n v="0.86"/>
    <n v="3.8570000000000002"/>
    <n v="5.1840000000000002"/>
    <n v="5.0839999999999996"/>
    <n v="0.74399999999999999"/>
    <n v="0.48499999999999999"/>
    <n v="0.85799999999999998"/>
    <n v="278.45499999999998"/>
    <s v="Scale-up"/>
    <n v="0.25900000000000001"/>
    <n v="0.97599999999999998"/>
    <d v="1899-12-30T23:29:46"/>
    <n v="0.82699999999999996"/>
    <n v="0.98499999999999999"/>
    <d v="2025-06-17T05:35:50"/>
    <s v="PJD2_Qt"/>
  </r>
  <r>
    <x v="1144"/>
    <x v="0"/>
    <n v="3786"/>
    <x v="2884"/>
    <x v="1445"/>
    <n v="1514"/>
    <n v="1514"/>
    <n v="186"/>
    <n v="1328"/>
    <n v="342"/>
    <n v="1172"/>
    <n v="937"/>
    <n v="235"/>
    <n v="5.8999999999999997E-2"/>
    <n v="0.40600000000000003"/>
    <n v="0.11600000000000001"/>
    <n v="0.28699999999999998"/>
    <n v="0.34899999999999998"/>
    <n v="0.34899999999999998"/>
    <n v="0.82199999999999995"/>
    <n v="0.127"/>
    <n v="0.751"/>
    <n v="818.81500000000005"/>
    <s v="Scale-up"/>
    <n v="3.484"/>
    <n v="0.96899999999999997"/>
    <d v="1899-12-30T23:18:14"/>
    <n v="0.98299999999999998"/>
    <n v="0.96899999999999997"/>
    <d v="2025-06-17T05:36:10"/>
    <s v="PJD2_Qt"/>
  </r>
  <r>
    <x v="1144"/>
    <x v="1"/>
    <n v="98"/>
    <x v="2885"/>
    <x v="1445"/>
    <s v=" "/>
    <s v=" "/>
    <n v="1"/>
    <n v="10"/>
    <n v="2"/>
    <s v="N/A"/>
    <n v="8"/>
    <n v="-1"/>
    <s v="NaN"/>
    <n v="8.1000000000000003E-2"/>
    <n v="2.9000000000000001E-2"/>
    <n v="0.08"/>
    <s v="0.052000000000000005"/>
    <n v="5.7000000000000002E-2"/>
    <s v="NaN"/>
    <s v="NaN"/>
    <s v="NaN"/>
    <s v="NaN"/>
    <s v="Scale-up"/>
    <n v="12.5"/>
    <s v="NaN"/>
    <d v="1899-12-30T22:19:12"/>
    <n v="1"/>
    <n v="0.91800000000000004"/>
    <d v="2025-06-17T05:36:10"/>
    <s v="PJD2_Qt"/>
  </r>
  <r>
    <x v="1145"/>
    <x v="0"/>
    <n v="3598"/>
    <x v="2886"/>
    <x v="1446"/>
    <n v="1571"/>
    <n v="1571"/>
    <n v="122"/>
    <n v="1449"/>
    <n v="645"/>
    <n v="926"/>
    <n v="700"/>
    <n v="226"/>
    <n v="4.7E-2"/>
    <n v="0.38100000000000001"/>
    <n v="0.23899999999999999"/>
    <n v="0.247"/>
    <n v="0.189"/>
    <n v="0.25700000000000001"/>
    <n v="1.3069999999999999"/>
    <n v="0.11"/>
    <n v="0.442"/>
    <n v="914.98"/>
    <s v="Catch-up"/>
    <n v="4.0490000000000004"/>
    <n v="0.81799999999999995"/>
    <d v="1899-12-30T21:31:41"/>
    <n v="0.90300000000000002"/>
    <n v="0.83799999999999997"/>
    <d v="2025-06-17T05:36:30"/>
    <s v="PJD2_Qt"/>
  </r>
  <r>
    <x v="1145"/>
    <x v="1"/>
    <n v="99"/>
    <x v="2887"/>
    <x v="1446"/>
    <s v=" "/>
    <s v=" "/>
    <n v="6"/>
    <n v="79"/>
    <n v="33"/>
    <s v="N/A"/>
    <n v="46"/>
    <n v="5"/>
    <n v="8.3000000000000004E-2"/>
    <n v="0.70499999999999996"/>
    <n v="0.28100000000000003"/>
    <n v="0.44800000000000001"/>
    <s v="0.5069999999999999"/>
    <n v="0.47099999999999997"/>
    <n v="0.88400000000000001"/>
    <n v="0.105"/>
    <n v="0.64300000000000002"/>
    <n v="504.464"/>
    <s v="Scale-up"/>
    <n v="2.2320000000000002"/>
    <n v="0.98099999999999998"/>
    <d v="1899-12-30T23:39:50"/>
    <n v="0.94499999999999995"/>
    <n v="0.97499999999999998"/>
    <d v="2025-06-17T05:36:34"/>
    <s v="PJD2_Qt"/>
  </r>
  <r>
    <x v="1146"/>
    <x v="0"/>
    <n v="3669"/>
    <x v="2888"/>
    <x v="1447"/>
    <n v="646"/>
    <n v="646"/>
    <n v="213"/>
    <n v="433"/>
    <n v="138"/>
    <n v="508"/>
    <n v="322"/>
    <n v="186"/>
    <n v="0.11899999999999999"/>
    <n v="0.23"/>
    <n v="0.151"/>
    <n v="0.33800000000000002"/>
    <n v="0.19800000000000001"/>
    <n v="0.28000000000000003"/>
    <n v="1.7070000000000001"/>
    <n v="0.34100000000000003"/>
    <n v="0.56699999999999995"/>
    <n v="550.29600000000005"/>
    <s v="Catch-up"/>
    <n v="2.9590000000000001"/>
    <n v="0.89800000000000002"/>
    <d v="1899-12-30T18:57:36"/>
    <n v="0.94799999999999995"/>
    <n v="0.93100000000000005"/>
    <d v="2025-06-17T05:36:54"/>
    <s v="PJD2_Qt"/>
  </r>
  <r>
    <x v="1146"/>
    <x v="1"/>
    <n v="89"/>
    <x v="2889"/>
    <x v="1447"/>
    <s v=" "/>
    <s v=" "/>
    <n v="5"/>
    <n v="19"/>
    <n v="6"/>
    <s v="N/A"/>
    <n v="24"/>
    <n v="-5"/>
    <n v="0.151"/>
    <n v="0.30099999999999999"/>
    <n v="5.8999999999999997E-2"/>
    <n v="0.28999999999999998"/>
    <s v="0.39299999999999996"/>
    <n v="0.28100000000000003"/>
    <n v="0.73799999999999999"/>
    <n v="0.33400000000000002"/>
    <n v="0.86899999999999999"/>
    <n v="641.37900000000002"/>
    <s v="Scale-up"/>
    <n v="3.448"/>
    <n v="0.72599999999999998"/>
    <d v="1899-12-30T21:00:00"/>
    <n v="0.97599999999999998"/>
    <n v="0.80300000000000005"/>
    <d v="2025-06-17T05:36:58"/>
    <s v="PJD2_Qt"/>
  </r>
  <r>
    <x v="900"/>
    <x v="0"/>
    <n v="38"/>
    <x v="2890"/>
    <x v="1448"/>
    <n v="81"/>
    <n v="81"/>
    <n v="77"/>
    <n v="4"/>
    <n v="3"/>
    <n v="78"/>
    <n v="38"/>
    <n v="40"/>
    <n v="1.845"/>
    <n v="0.13800000000000001"/>
    <n v="0.3"/>
    <n v="0.92400000000000004"/>
    <n v="1.6830000000000001"/>
    <n v="1.907"/>
    <n v="0.54900000000000004"/>
    <n v="0.93"/>
    <n v="0.84899999999999998"/>
    <n v="43.29"/>
    <s v="Scale-up"/>
    <n v="1.0820000000000001"/>
    <n v="0.72299999999999998"/>
    <d v="1899-12-30T23:34:05"/>
    <n v="0.75"/>
    <n v="0.96499999999999997"/>
    <d v="2025-06-17T05:37:17"/>
    <s v="PJD2_Qt"/>
  </r>
  <r>
    <x v="900"/>
    <x v="1"/>
    <n v="38"/>
    <x v="2890"/>
    <x v="1448"/>
    <s v=" "/>
    <s v=" "/>
    <n v="77"/>
    <n v="4"/>
    <n v="3"/>
    <s v="N/A"/>
    <n v="38"/>
    <n v="39"/>
    <n v="1.8380000000000001"/>
    <n v="0.13200000000000001"/>
    <n v="0.35699999999999998"/>
    <n v="0.91400000000000003"/>
    <s v="1.6130000000000002"/>
    <n v="1.9"/>
    <n v="0.56699999999999995"/>
    <n v="0.93300000000000005"/>
    <n v="0.81899999999999995"/>
    <n v="43.764000000000003"/>
    <s v="Scale-up"/>
    <n v="1.0940000000000001"/>
    <n v="0.72199999999999998"/>
    <d v="1899-12-30T23:42:43"/>
    <n v="0.89300000000000002"/>
    <n v="0.97"/>
    <d v="2025-06-17T05:37:22"/>
    <s v="PJD2_Qt"/>
  </r>
  <r>
    <x v="1147"/>
    <x v="0"/>
    <n v="2127"/>
    <x v="2891"/>
    <x v="1449"/>
    <n v="1376"/>
    <n v="1376"/>
    <n v="570"/>
    <n v="806"/>
    <n v="275"/>
    <n v="1101"/>
    <n v="995"/>
    <n v="106"/>
    <n v="0.45900000000000002"/>
    <n v="0.629"/>
    <n v="0.19400000000000001"/>
    <n v="0.87"/>
    <n v="0.89400000000000002"/>
    <n v="0.85099999999999998"/>
    <n v="0.97299999999999998"/>
    <n v="0.42199999999999999"/>
    <n v="0.82199999999999995"/>
    <n v="121.839"/>
    <s v="Scale-up"/>
    <n v="1.149"/>
    <n v="0.93500000000000005"/>
    <d v="1899-12-30T21:50:24"/>
    <n v="0.93200000000000005"/>
    <n v="0.94399999999999995"/>
    <d v="2025-06-17T05:37:42"/>
    <s v="PJD2_Qt"/>
  </r>
  <r>
    <x v="1147"/>
    <x v="1"/>
    <n v="85"/>
    <x v="2892"/>
    <x v="1449"/>
    <s v=" "/>
    <s v=" "/>
    <n v="1"/>
    <n v="3"/>
    <n v="14"/>
    <s v="N/A"/>
    <n v="6"/>
    <n v="-18"/>
    <s v="NaN"/>
    <n v="2.4E-2"/>
    <n v="0.11700000000000001"/>
    <n v="5.7000000000000002E-2"/>
    <n v="-9.2999999999999999E-2"/>
    <n v="-8.2000000000000003E-2"/>
    <s v="NaN"/>
    <s v="NaN"/>
    <s v="NaN"/>
    <s v="NaN"/>
    <s v="Scale-up"/>
    <n v="17.544"/>
    <s v="NaN"/>
    <d v="1899-12-30T22:27:50"/>
    <n v="0.626"/>
    <n v="0.95899999999999996"/>
    <d v="2025-06-17T05:37:42"/>
    <s v="PJD2_Qt"/>
  </r>
  <r>
    <x v="1148"/>
    <x v="0"/>
    <n v="3625"/>
    <x v="2893"/>
    <x v="1450"/>
    <n v="8318"/>
    <n v="8318"/>
    <n v="3268"/>
    <n v="5050"/>
    <n v="1344"/>
    <n v="6974"/>
    <n v="6148"/>
    <n v="826"/>
    <n v="0.77200000000000002"/>
    <n v="1.9830000000000001"/>
    <n v="0.57899999999999996"/>
    <n v="1.96"/>
    <n v="2.1760000000000002"/>
    <n v="1.901"/>
    <n v="0.90100000000000002"/>
    <n v="0.28000000000000003"/>
    <n v="0.79"/>
    <n v="421.42899999999997"/>
    <s v="Scale-up"/>
    <n v="0.51"/>
    <n v="0.94"/>
    <d v="1899-12-30T23:29:46"/>
    <n v="0.90600000000000003"/>
    <n v="0.95499999999999996"/>
    <d v="2025-06-17T05:17:34"/>
    <s v="PJD2_MongoDB"/>
  </r>
  <r>
    <x v="1148"/>
    <x v="1"/>
    <n v="99"/>
    <x v="2894"/>
    <x v="1450"/>
    <s v=" "/>
    <s v=" "/>
    <n v="89"/>
    <n v="363"/>
    <n v="98"/>
    <s v="N/A"/>
    <n v="275"/>
    <n v="80"/>
    <n v="0.93300000000000005"/>
    <n v="4.0640000000000001"/>
    <n v="1.232"/>
    <n v="3.0529999999999999"/>
    <s v="3.7649999999999997"/>
    <n v="3.827"/>
    <n v="0.81100000000000005"/>
    <n v="0.187"/>
    <n v="0.753"/>
    <n v="270.55399999999997"/>
    <s v="Scale-up"/>
    <n v="0.32800000000000001"/>
    <n v="0.96399999999999997"/>
    <d v="1899-12-30T23:39:50"/>
    <n v="0.98"/>
    <n v="0.99199999999999999"/>
    <d v="2025-06-17T05:17:39"/>
    <s v="PJD2_MongoDB"/>
  </r>
  <r>
    <x v="1149"/>
    <x v="0"/>
    <n v="662"/>
    <x v="2895"/>
    <x v="1451"/>
    <n v="160"/>
    <n v="160"/>
    <n v="106"/>
    <n v="54"/>
    <n v="20"/>
    <n v="140"/>
    <n v="100"/>
    <n v="40"/>
    <n v="0.17699999999999999"/>
    <n v="9.1999999999999998E-2"/>
    <n v="3.3000000000000002E-2"/>
    <n v="0.186"/>
    <n v="0.23599999999999999"/>
    <n v="0.23599999999999999"/>
    <n v="0.78800000000000003"/>
    <n v="0.65800000000000003"/>
    <n v="0.877"/>
    <n v="215.054"/>
    <s v="Scale-up"/>
    <n v="5.3760000000000003"/>
    <n v="0.98199999999999998"/>
    <d v="1899-12-30T23:34:05"/>
    <n v="0.89900000000000002"/>
    <n v="0.97799999999999998"/>
    <d v="2025-06-17T05:17:58"/>
    <s v="PJD2_MongoDB"/>
  </r>
  <r>
    <x v="1149"/>
    <x v="1"/>
    <n v="99"/>
    <x v="2896"/>
    <x v="1451"/>
    <s v=" "/>
    <s v=" "/>
    <n v="15"/>
    <n v="4"/>
    <n v="3"/>
    <s v="N/A"/>
    <n v="13"/>
    <n v="2"/>
    <n v="0.152"/>
    <n v="2.8000000000000001E-2"/>
    <n v="3.5999999999999997E-2"/>
    <n v="0.16900000000000001"/>
    <n v="0.14399999999999999"/>
    <n v="0.14699999999999999"/>
    <n v="1.1739999999999999"/>
    <n v="0.84399999999999997"/>
    <n v="0.8"/>
    <n v="236.68600000000001"/>
    <s v="Catch-up"/>
    <n v="5.9169999999999998"/>
    <n v="0.88800000000000001"/>
    <d v="1899-12-30T22:24:58"/>
    <n v="0.75"/>
    <n v="0.88700000000000001"/>
    <d v="2025-06-17T05:18:02"/>
    <s v="PJD2_MongoDB"/>
  </r>
  <r>
    <x v="1150"/>
    <x v="0"/>
    <n v="4536"/>
    <x v="2897"/>
    <x v="1452"/>
    <n v="2327"/>
    <n v="2327"/>
    <n v="1270"/>
    <n v="1057"/>
    <n v="766"/>
    <n v="1561"/>
    <n v="1270"/>
    <n v="291"/>
    <n v="0.36"/>
    <n v="0.35"/>
    <n v="0.29499999999999998"/>
    <n v="0.45700000000000002"/>
    <n v="0.41499999999999998"/>
    <n v="0.441"/>
    <n v="1.101"/>
    <n v="0.50700000000000001"/>
    <n v="0.58499999999999996"/>
    <n v="636.76099999999997"/>
    <s v="Catch-up"/>
    <n v="2.1880000000000002"/>
    <n v="0.96799999999999997"/>
    <d v="1899-12-30T23:03:50"/>
    <n v="0.98899999999999999"/>
    <n v="0.94299999999999995"/>
    <d v="2025-06-17T05:18:24"/>
    <s v="PJD2_MongoDB"/>
  </r>
  <r>
    <x v="1150"/>
    <x v="1"/>
    <n v="92"/>
    <x v="2898"/>
    <x v="1452"/>
    <s v=" "/>
    <s v=" "/>
    <n v="27"/>
    <n v="6"/>
    <n v="10"/>
    <s v="N/A"/>
    <n v="6"/>
    <n v="18"/>
    <n v="0.35799999999999998"/>
    <n v="5.8999999999999997E-2"/>
    <n v="0.106"/>
    <n v="8.7999999999999995E-2"/>
    <n v="0.311"/>
    <n v="0.26400000000000001"/>
    <n v="0.28299999999999997"/>
    <n v="0.85899999999999999"/>
    <n v="0.746"/>
    <n v="3306.8180000000002"/>
    <s v="Scale-up"/>
    <n v="11.364000000000001"/>
    <n v="0.98"/>
    <d v="1899-12-30T21:15:50"/>
    <n v="0.94699999999999995"/>
    <n v="0.93799999999999994"/>
    <d v="2025-06-17T05:18:28"/>
    <s v="PJD2_MongoDB"/>
  </r>
  <r>
    <x v="1151"/>
    <x v="0"/>
    <n v="1428"/>
    <x v="2899"/>
    <x v="1453"/>
    <n v="1251"/>
    <n v="1251"/>
    <n v="729"/>
    <n v="522"/>
    <n v="244"/>
    <n v="1007"/>
    <n v="749"/>
    <n v="258"/>
    <n v="0.52100000000000002"/>
    <n v="0.38800000000000001"/>
    <n v="0.188"/>
    <n v="0.54700000000000004"/>
    <n v="0.72099999999999997"/>
    <n v="0.72199999999999998"/>
    <n v="0.75900000000000001"/>
    <n v="0.57299999999999995"/>
    <n v="0.79300000000000004"/>
    <n v="471.66399999999999"/>
    <s v="Scale-up"/>
    <n v="1.8280000000000001"/>
    <n v="0.98899999999999999"/>
    <d v="1899-12-30T23:42:43"/>
    <n v="0.99099999999999999"/>
    <n v="0.99299999999999999"/>
    <d v="2025-06-17T05:18:48"/>
    <s v="PJD2_MongoDB"/>
  </r>
  <r>
    <x v="1151"/>
    <x v="1"/>
    <n v="91"/>
    <x v="2900"/>
    <x v="1453"/>
    <s v=" "/>
    <s v=" "/>
    <n v="60"/>
    <n v="15"/>
    <n v="25"/>
    <s v="N/A"/>
    <n v="56"/>
    <n v="-7"/>
    <n v="0.71399999999999997"/>
    <n v="0.21"/>
    <n v="0.34399999999999997"/>
    <n v="0.77300000000000002"/>
    <n v="0.57999999999999996"/>
    <n v="0.56299999999999994"/>
    <n v="1.333"/>
    <n v="0.77300000000000002"/>
    <n v="0.628"/>
    <n v="333.76499999999999"/>
    <s v="Catch-up"/>
    <n v="1.294"/>
    <n v="0.92100000000000004"/>
    <d v="1899-12-30T23:09:36"/>
    <n v="0.91400000000000003"/>
    <n v="0.89500000000000002"/>
    <d v="2025-06-17T05:18:53"/>
    <s v="PJD2_MongoDB"/>
  </r>
  <r>
    <x v="1152"/>
    <x v="0"/>
    <n v="2212"/>
    <x v="2901"/>
    <x v="1454"/>
    <n v="287"/>
    <n v="287"/>
    <n v="118"/>
    <n v="169"/>
    <n v="96"/>
    <n v="191"/>
    <n v="179"/>
    <n v="12"/>
    <n v="0.05"/>
    <n v="8.2000000000000003E-2"/>
    <n v="4.7E-2"/>
    <n v="7.9000000000000001E-2"/>
    <n v="8.5000000000000006E-2"/>
    <n v="0.08"/>
    <n v="0.92900000000000005"/>
    <n v="0.379"/>
    <n v="0.64400000000000002"/>
    <n v="151.899"/>
    <s v="Scale-up"/>
    <n v="12.657999999999999"/>
    <n v="0.98099999999999998"/>
    <d v="1899-12-30T22:12:00"/>
    <n v="0.97699999999999998"/>
    <n v="0.90900000000000003"/>
    <d v="2025-06-17T05:19:12"/>
    <s v="PJD2_MongoDB"/>
  </r>
  <r>
    <x v="1152"/>
    <x v="1"/>
    <n v="98"/>
    <x v="2902"/>
    <x v="1454"/>
    <s v=" "/>
    <s v=" "/>
    <n v="4"/>
    <n v="6"/>
    <n v="6"/>
    <s v="N/A"/>
    <n v="10"/>
    <n v="-7"/>
    <n v="8.3000000000000004E-2"/>
    <n v="7.9000000000000001E-2"/>
    <n v="0.111"/>
    <n v="0.09"/>
    <s v="0.051000000000000004"/>
    <n v="3.3000000000000002E-2"/>
    <n v="1.7649999999999999"/>
    <n v="0.51200000000000001"/>
    <n v="0.315"/>
    <n v="133.333"/>
    <s v="Catch-up"/>
    <n v="11.111000000000001"/>
    <n v="0.69099999999999995"/>
    <d v="1899-12-30T22:36:29"/>
    <n v="0.47599999999999998"/>
    <n v="0.95899999999999996"/>
    <d v="2025-06-17T05:19:16"/>
    <s v="PJD2_MongoDB"/>
  </r>
  <r>
    <x v="875"/>
    <x v="0"/>
    <n v="4654"/>
    <x v="2903"/>
    <x v="1455"/>
    <n v="58928"/>
    <n v="58928"/>
    <n v="19035"/>
    <n v="39893"/>
    <n v="17119"/>
    <n v="41809"/>
    <n v="35853"/>
    <n v="5956"/>
    <n v="5.069"/>
    <n v="9.4930000000000003"/>
    <n v="4.3209999999999997"/>
    <n v="8.84"/>
    <n v="10.241"/>
    <n v="9.798"/>
    <n v="0.86299999999999999"/>
    <n v="0.34799999999999998"/>
    <n v="0.70299999999999996"/>
    <n v="673.75599999999997"/>
    <s v="Scale-up"/>
    <n v="0.113"/>
    <n v="0.872"/>
    <d v="1899-12-30T23:49:55"/>
    <n v="0.98699999999999999"/>
    <n v="0.94799999999999995"/>
    <d v="2025-06-17T05:20:09"/>
    <s v="PJD2_MongoDB"/>
  </r>
  <r>
    <x v="875"/>
    <x v="1"/>
    <n v="99"/>
    <x v="2904"/>
    <x v="1455"/>
    <s v=" "/>
    <s v=" "/>
    <n v="963"/>
    <n v="1079"/>
    <n v="823"/>
    <s v="N/A"/>
    <n v="1447"/>
    <n v="-229"/>
    <n v="10.363"/>
    <n v="11.648"/>
    <n v="9.3040000000000003"/>
    <n v="15.835000000000001"/>
    <s v="12.706999999999999"/>
    <n v="12.766999999999999"/>
    <n v="1.246"/>
    <n v="0.47099999999999997"/>
    <n v="0.57699999999999996"/>
    <n v="376.12900000000002"/>
    <s v="Catch-up"/>
    <n v="6.3E-2"/>
    <n v="0.996"/>
    <d v="1899-12-30T23:34:05"/>
    <n v="0.99199999999999999"/>
    <n v="0.98899999999999999"/>
    <d v="2025-06-17T05:20:15"/>
    <s v="PJD2_MongoDB"/>
  </r>
  <r>
    <x v="1153"/>
    <x v="0"/>
    <n v="1320"/>
    <x v="2905"/>
    <x v="1456"/>
    <n v="983"/>
    <n v="983"/>
    <n v="564"/>
    <n v="419"/>
    <n v="242"/>
    <n v="741"/>
    <n v="538"/>
    <n v="203"/>
    <n v="0.42699999999999999"/>
    <n v="0.51900000000000002"/>
    <n v="0.22700000000000001"/>
    <n v="0.54100000000000004"/>
    <n v="0.71899999999999997"/>
    <n v="0.60699999999999998"/>
    <n v="0.752"/>
    <n v="0.45100000000000001"/>
    <n v="0.76"/>
    <n v="375.23099999999999"/>
    <s v="Scale-up"/>
    <n v="1.8480000000000001"/>
    <n v="0.97399999999999998"/>
    <d v="1899-12-30T23:21:07"/>
    <n v="0.97899999999999998"/>
    <n v="0.95899999999999996"/>
    <d v="2025-06-17T05:20:35"/>
    <s v="PJD2_MongoDB"/>
  </r>
  <r>
    <x v="1153"/>
    <x v="1"/>
    <n v="99"/>
    <x v="2906"/>
    <x v="1456"/>
    <s v=" "/>
    <s v=" "/>
    <n v="58"/>
    <n v="38"/>
    <n v="17"/>
    <s v="N/A"/>
    <n v="75"/>
    <n v="5"/>
    <n v="0.68500000000000005"/>
    <n v="0.40899999999999997"/>
    <n v="0.186"/>
    <n v="0.84799999999999998"/>
    <s v="0.9080000000000001"/>
    <n v="0.877"/>
    <n v="0.93400000000000005"/>
    <n v="0.626"/>
    <n v="0.83"/>
    <n v="239.387"/>
    <s v="Scale-up"/>
    <n v="1.179"/>
    <n v="0.95299999999999996"/>
    <d v="1899-12-30T23:42:43"/>
    <n v="0.93"/>
    <n v="0.98899999999999999"/>
    <d v="2025-06-17T05:20:40"/>
    <s v="PJD2_MongoDB"/>
  </r>
  <r>
    <x v="1154"/>
    <x v="0"/>
    <n v="4653"/>
    <x v="2907"/>
    <x v="1457"/>
    <n v="2586"/>
    <n v="2586"/>
    <n v="707"/>
    <n v="1879"/>
    <n v="497"/>
    <n v="2089"/>
    <n v="1822"/>
    <n v="267"/>
    <n v="0.16300000000000001"/>
    <n v="0.38400000000000001"/>
    <n v="0.109"/>
    <n v="0.38800000000000001"/>
    <n v="0.438"/>
    <n v="0.434"/>
    <n v="0.88600000000000001"/>
    <n v="0.29799999999999999"/>
    <n v="0.80100000000000005"/>
    <n v="688.14400000000001"/>
    <s v="Scale-up"/>
    <n v="2.577"/>
    <n v="0.95899999999999996"/>
    <d v="1899-12-30T22:36:29"/>
    <n v="0.97299999999999998"/>
    <n v="0.96299999999999997"/>
    <d v="2025-06-17T05:21:02"/>
    <s v="PJD2_MongoDB"/>
  </r>
  <r>
    <x v="1154"/>
    <x v="1"/>
    <n v="99"/>
    <x v="2908"/>
    <x v="1457"/>
    <s v=" "/>
    <s v=" "/>
    <n v="29"/>
    <n v="26"/>
    <n v="10"/>
    <s v="N/A"/>
    <n v="46"/>
    <n v="0"/>
    <n v="0.34300000000000003"/>
    <n v="0.22"/>
    <n v="0.109"/>
    <n v="0.40699999999999997"/>
    <s v="0.45400000000000007"/>
    <n v="0.40500000000000003"/>
    <n v="0.89600000000000002"/>
    <n v="0.60899999999999999"/>
    <n v="0.80600000000000005"/>
    <n v="656.02"/>
    <s v="Scale-up"/>
    <n v="2.4569999999999999"/>
    <n v="0.85599999999999998"/>
    <d v="1899-12-30T23:08:10"/>
    <n v="0.83399999999999996"/>
    <n v="0.89600000000000002"/>
    <d v="2025-06-17T05:21:06"/>
    <s v="PJD2_MongoDB"/>
  </r>
  <r>
    <x v="1155"/>
    <x v="0"/>
    <n v="4653"/>
    <x v="2909"/>
    <x v="1458"/>
    <n v="2804"/>
    <n v="2804"/>
    <n v="1281"/>
    <n v="1523"/>
    <n v="701"/>
    <n v="2103"/>
    <n v="1868"/>
    <n v="235"/>
    <n v="0.29299999999999998"/>
    <n v="0.33600000000000002"/>
    <n v="0.157"/>
    <n v="0.40200000000000002"/>
    <n v="0.47199999999999998"/>
    <n v="0.46300000000000002"/>
    <n v="0.85199999999999998"/>
    <n v="0.46600000000000003"/>
    <n v="0.75"/>
    <n v="584.577"/>
    <s v="Scale-up"/>
    <n v="2.488"/>
    <n v="0.871"/>
    <d v="1899-12-30T23:49:55"/>
    <n v="0.96799999999999997"/>
    <n v="0.97099999999999997"/>
    <d v="2025-06-17T05:21:27"/>
    <s v="PJD2_MongoDB"/>
  </r>
  <r>
    <x v="1155"/>
    <x v="1"/>
    <n v="98"/>
    <x v="2910"/>
    <x v="1458"/>
    <s v=" "/>
    <s v=" "/>
    <n v="79"/>
    <n v="34"/>
    <n v="40"/>
    <s v="N/A"/>
    <n v="99"/>
    <n v="-25"/>
    <n v="1.0960000000000001"/>
    <n v="0.40400000000000003"/>
    <n v="0.497"/>
    <n v="1.276"/>
    <s v="1.0030000000000001"/>
    <n v="0.877"/>
    <n v="1.272"/>
    <n v="0.73099999999999998"/>
    <n v="0.66900000000000004"/>
    <n v="184.16900000000001"/>
    <s v="Catch-up"/>
    <n v="0.78400000000000003"/>
    <n v="0.94"/>
    <d v="1899-12-30T23:13:55"/>
    <n v="0.86099999999999999"/>
    <n v="0.98299999999999998"/>
    <d v="2025-06-17T05:21:32"/>
    <s v="PJD2_MongoDB"/>
  </r>
  <r>
    <x v="1156"/>
    <x v="0"/>
    <n v="3371"/>
    <x v="2911"/>
    <x v="1459"/>
    <n v="684"/>
    <n v="684"/>
    <n v="439"/>
    <n v="245"/>
    <n v="127"/>
    <n v="557"/>
    <n v="482"/>
    <n v="75"/>
    <n v="0.14699999999999999"/>
    <n v="0.09"/>
    <n v="4.4999999999999998E-2"/>
    <n v="0.17699999999999999"/>
    <n v="0.192"/>
    <n v="0.192"/>
    <n v="0.92200000000000004"/>
    <n v="0.62"/>
    <n v="0.81"/>
    <n v="423.72899999999998"/>
    <s v="Scale-up"/>
    <n v="5.65"/>
    <n v="0.99299999999999999"/>
    <d v="1899-12-30T23:48:29"/>
    <n v="0.98699999999999999"/>
    <n v="0.99099999999999999"/>
    <d v="2025-06-17T05:21:52"/>
    <s v="PJD2_MongoDB"/>
  </r>
  <r>
    <x v="1156"/>
    <x v="1"/>
    <n v="97"/>
    <x v="2912"/>
    <x v="1459"/>
    <s v=" "/>
    <s v=" "/>
    <n v="26"/>
    <n v="9"/>
    <n v="7"/>
    <s v="N/A"/>
    <n v="20"/>
    <n v="7"/>
    <n v="0.30299999999999999"/>
    <n v="0.18099999999999999"/>
    <n v="8.3000000000000004E-2"/>
    <n v="0.23100000000000001"/>
    <s v="0.40099999999999997"/>
    <n v="0.312"/>
    <n v="0.57599999999999996"/>
    <n v="0.626"/>
    <n v="0.82899999999999996"/>
    <n v="324.67500000000001"/>
    <s v="Scale-up"/>
    <n v="4.3289999999999997"/>
    <n v="0.92400000000000004"/>
    <d v="1899-12-30T21:37:26"/>
    <n v="0.95099999999999996"/>
    <n v="0.94699999999999995"/>
    <d v="2025-06-17T05:21:56"/>
    <s v="PJD2_MongoDB"/>
  </r>
  <r>
    <x v="1157"/>
    <x v="0"/>
    <n v="3613"/>
    <x v="2913"/>
    <x v="1460"/>
    <n v="1537"/>
    <n v="1537"/>
    <n v="751"/>
    <n v="786"/>
    <n v="291"/>
    <n v="1246"/>
    <n v="1100"/>
    <n v="146"/>
    <n v="0.27100000000000002"/>
    <n v="0.26800000000000002"/>
    <n v="0.11899999999999999"/>
    <n v="0.40500000000000003"/>
    <n v="0.42"/>
    <n v="0.41799999999999998"/>
    <n v="0.96399999999999997"/>
    <n v="0.503"/>
    <n v="0.77900000000000003"/>
    <n v="360.49400000000003"/>
    <s v="Scale-up"/>
    <n v="2.4689999999999999"/>
    <n v="0.98499999999999999"/>
    <d v="1899-12-30T22:30:43"/>
    <n v="0.98799999999999999"/>
    <n v="0.96199999999999997"/>
    <d v="2025-06-17T05:22:17"/>
    <s v="PJD2_MongoDB"/>
  </r>
  <r>
    <x v="1157"/>
    <x v="1"/>
    <n v="99"/>
    <x v="2914"/>
    <x v="1460"/>
    <s v=" "/>
    <s v=" "/>
    <n v="24"/>
    <n v="17"/>
    <n v="7"/>
    <s v="N/A"/>
    <n v="31"/>
    <n v="4"/>
    <n v="0.216"/>
    <n v="0.16600000000000001"/>
    <n v="7.5999999999999998E-2"/>
    <n v="0.33400000000000002"/>
    <n v="0.30599999999999999"/>
    <n v="0.29799999999999999"/>
    <n v="1.0920000000000001"/>
    <n v="0.56499999999999995"/>
    <n v="0.80100000000000005"/>
    <n v="437.12599999999998"/>
    <s v="Catch-up"/>
    <n v="2.9940000000000002"/>
    <n v="0.98099999999999998"/>
    <d v="1899-12-30T22:43:41"/>
    <n v="0.874"/>
    <n v="0.94199999999999995"/>
    <d v="2025-06-17T05:22:22"/>
    <s v="PJD2_MongoDB"/>
  </r>
  <r>
    <x v="1158"/>
    <x v="0"/>
    <n v="3465"/>
    <x v="2915"/>
    <x v="1461"/>
    <n v="3517"/>
    <n v="3517"/>
    <n v="1268"/>
    <n v="2249"/>
    <n v="1026"/>
    <n v="2491"/>
    <n v="2009"/>
    <n v="482"/>
    <n v="0.41499999999999998"/>
    <n v="0.74299999999999999"/>
    <n v="0.33200000000000002"/>
    <n v="0.64200000000000002"/>
    <n v="0.82599999999999996"/>
    <n v="0.81899999999999995"/>
    <n v="0.77700000000000002"/>
    <n v="0.35799999999999998"/>
    <n v="0.71299999999999997"/>
    <n v="750.779"/>
    <s v="Scale-up"/>
    <n v="1.5580000000000001"/>
    <n v="0.95099999999999996"/>
    <d v="1899-12-30T23:06:43"/>
    <n v="0.98199999999999998"/>
    <n v="0.95799999999999996"/>
    <d v="2025-06-17T05:22:44"/>
    <s v="PJD2_MongoDB"/>
  </r>
  <r>
    <x v="1158"/>
    <x v="1"/>
    <n v="99"/>
    <x v="2916"/>
    <x v="1461"/>
    <s v=" "/>
    <s v=" "/>
    <n v="116"/>
    <n v="79"/>
    <n v="44"/>
    <s v="N/A"/>
    <n v="109"/>
    <n v="41"/>
    <n v="1.1919999999999999"/>
    <n v="0.84899999999999998"/>
    <n v="0.45200000000000001"/>
    <n v="1.214"/>
    <n v="1.589"/>
    <n v="1.569"/>
    <n v="0.76400000000000001"/>
    <n v="0.58399999999999996"/>
    <n v="0.77900000000000003"/>
    <n v="397.03500000000003"/>
    <s v="Scale-up"/>
    <n v="0.82399999999999995"/>
    <n v="0.96899999999999997"/>
    <d v="1899-12-30T23:42:43"/>
    <n v="0.97"/>
    <n v="0.98699999999999999"/>
    <d v="2025-06-17T05:22:49"/>
    <s v="PJD2_MongoDB"/>
  </r>
  <r>
    <x v="1159"/>
    <x v="0"/>
    <n v="3576"/>
    <x v="2917"/>
    <x v="1462"/>
    <n v="767"/>
    <n v="767"/>
    <n v="411"/>
    <n v="356"/>
    <n v="353"/>
    <n v="414"/>
    <n v="363"/>
    <n v="51"/>
    <n v="0.16"/>
    <n v="0.114"/>
    <n v="0.153"/>
    <n v="0.13100000000000001"/>
    <n v="0.121"/>
    <n v="0.156"/>
    <n v="1.083"/>
    <n v="0.58399999999999996"/>
    <n v="0.442"/>
    <n v="389.31299999999999"/>
    <s v="Catch-up"/>
    <n v="7.6340000000000003"/>
    <n v="0.88"/>
    <d v="1899-12-30T21:36:00"/>
    <n v="0.72199999999999998"/>
    <n v="0.95899999999999996"/>
    <d v="2025-06-17T05:23:08"/>
    <s v="PJD2_MongoDB"/>
  </r>
  <r>
    <x v="1159"/>
    <x v="1"/>
    <n v="98"/>
    <x v="2918"/>
    <x v="1462"/>
    <s v=" "/>
    <s v=" "/>
    <n v="25"/>
    <n v="9"/>
    <n v="22"/>
    <s v="N/A"/>
    <n v="3"/>
    <n v="8"/>
    <n v="0.28199999999999997"/>
    <n v="0.11899999999999999"/>
    <n v="0.29799999999999999"/>
    <n v="0.06"/>
    <s v="0.10299999999999998"/>
    <n v="0.115"/>
    <n v="0.58299999999999996"/>
    <n v="0.70299999999999996"/>
    <n v="0.25700000000000001"/>
    <n v="850"/>
    <s v="Scale-up"/>
    <n v="16.667000000000002"/>
    <n v="0.79600000000000004"/>
    <d v="1899-12-30T22:14:53"/>
    <n v="0.91900000000000004"/>
    <n v="0.92800000000000005"/>
    <d v="2025-06-17T05:23:13"/>
    <s v="PJD2_MongoDB"/>
  </r>
  <r>
    <x v="1160"/>
    <x v="0"/>
    <n v="3610"/>
    <x v="2919"/>
    <x v="1463"/>
    <n v="726"/>
    <n v="726"/>
    <n v="444"/>
    <n v="282"/>
    <n v="90"/>
    <n v="636"/>
    <n v="543"/>
    <n v="93"/>
    <n v="0.28899999999999998"/>
    <n v="0.16700000000000001"/>
    <n v="0.16500000000000001"/>
    <n v="1.222"/>
    <n v="0.29099999999999998"/>
    <n v="0.433"/>
    <n v="4.1989999999999998"/>
    <n v="0.63400000000000001"/>
    <n v="0.63800000000000001"/>
    <n v="76.105000000000004"/>
    <s v="Catch-up"/>
    <n v="0.81799999999999995"/>
    <n v="0.40500000000000003"/>
    <d v="1899-12-30T08:39:50"/>
    <n v="0.96499999999999997"/>
    <n v="0.96599999999999997"/>
    <d v="2025-06-17T05:23:33"/>
    <s v="PJD2_MongoDB"/>
  </r>
  <r>
    <x v="1160"/>
    <x v="1"/>
    <n v="99"/>
    <x v="2920"/>
    <x v="1463"/>
    <s v=" "/>
    <s v=" "/>
    <n v="40"/>
    <n v="39"/>
    <n v="14"/>
    <s v="N/A"/>
    <n v="50"/>
    <n v="16"/>
    <n v="0.40100000000000002"/>
    <n v="0.439"/>
    <n v="0.191"/>
    <n v="0.501"/>
    <n v="0.64900000000000002"/>
    <n v="0.65500000000000003"/>
    <n v="0.77200000000000002"/>
    <n v="0.47699999999999998"/>
    <n v="0.77300000000000002"/>
    <n v="185.62899999999999"/>
    <s v="Scale-up"/>
    <n v="1.996"/>
    <n v="0.98299999999999998"/>
    <d v="1899-12-30T23:02:24"/>
    <n v="0.94699999999999995"/>
    <n v="0.99"/>
    <d v="2025-06-17T05:23:37"/>
    <s v="PJD2_MongoDB"/>
  </r>
  <r>
    <x v="1161"/>
    <x v="0"/>
    <n v="4430"/>
    <x v="2921"/>
    <x v="1464"/>
    <n v="5060"/>
    <n v="5060"/>
    <n v="4225"/>
    <n v="835"/>
    <n v="497"/>
    <n v="4563"/>
    <n v="4377"/>
    <n v="186"/>
    <n v="1.65"/>
    <n v="0.27700000000000002"/>
    <n v="0.19900000000000001"/>
    <n v="1.3260000000000001"/>
    <n v="1.728"/>
    <n v="1.1080000000000001"/>
    <n v="0.76700000000000002"/>
    <n v="0.85599999999999998"/>
    <n v="0.89700000000000002"/>
    <n v="140.27099999999999"/>
    <s v="Scale-up"/>
    <n v="0.754"/>
    <n v="0.80200000000000005"/>
    <d v="1899-12-30T22:58:05"/>
    <n v="0.88900000000000001"/>
    <n v="0.26100000000000001"/>
    <d v="2025-06-17T05:24:00"/>
    <s v="PJD2_MongoDB"/>
  </r>
  <r>
    <x v="1161"/>
    <x v="1"/>
    <n v="98"/>
    <x v="2922"/>
    <x v="1464"/>
    <s v=" "/>
    <s v=" "/>
    <n v="4"/>
    <n v="18"/>
    <n v="11"/>
    <s v="N/A"/>
    <n v="17"/>
    <n v="-5"/>
    <n v="0.04"/>
    <n v="0.14799999999999999"/>
    <n v="0.18"/>
    <n v="0.14399999999999999"/>
    <n v="8.0000000000000002E-3"/>
    <n v="0.122"/>
    <n v="18"/>
    <n v="0.21299999999999999"/>
    <n v="4.2999999999999997E-2"/>
    <n v="1291.6669999999999"/>
    <s v="Catch-up"/>
    <n v="6.944"/>
    <n v="0.94099999999999995"/>
    <d v="1899-12-30T22:48:00"/>
    <n v="0.72899999999999998"/>
    <n v="0.94599999999999995"/>
    <d v="2025-06-17T05:24:04"/>
    <s v="PJD2_MongoDB"/>
  </r>
  <r>
    <x v="1162"/>
    <x v="0"/>
    <n v="1096"/>
    <x v="2923"/>
    <x v="1465"/>
    <n v="340"/>
    <n v="340"/>
    <n v="177"/>
    <n v="163"/>
    <n v="60"/>
    <n v="280"/>
    <n v="223"/>
    <n v="57"/>
    <n v="0.154"/>
    <n v="0.14399999999999999"/>
    <n v="6.3E-2"/>
    <n v="0.21099999999999999"/>
    <n v="0.23499999999999999"/>
    <n v="0.23100000000000001"/>
    <n v="0.89800000000000002"/>
    <n v="0.51700000000000002"/>
    <n v="0.78900000000000003"/>
    <n v="270.142"/>
    <s v="Scale-up"/>
    <n v="4.7389999999999999"/>
    <n v="0.77900000000000003"/>
    <d v="1899-12-30T22:00:29"/>
    <n v="0.69899999999999995"/>
    <n v="0.86"/>
    <d v="2025-06-17T05:24:23"/>
    <s v="PJD2_MongoDB"/>
  </r>
  <r>
    <x v="1162"/>
    <x v="1"/>
    <n v="92"/>
    <x v="2924"/>
    <x v="1465"/>
    <s v=" "/>
    <s v=" "/>
    <n v="12"/>
    <n v="16"/>
    <n v="2"/>
    <s v="N/A"/>
    <n v="11"/>
    <n v="14"/>
    <n v="9.8000000000000004E-2"/>
    <n v="0.36199999999999999"/>
    <n v="8.3000000000000004E-2"/>
    <n v="0.217"/>
    <s v="0.37699999999999995"/>
    <n v="0.252"/>
    <n v="0.57599999999999996"/>
    <n v="0.21299999999999999"/>
    <n v="0.82"/>
    <n v="262.673"/>
    <s v="Scale-up"/>
    <n v="4.6079999999999997"/>
    <n v="0.83099999999999996"/>
    <d v="1899-12-30T19:55:12"/>
    <n v="1"/>
    <n v="0.97299999999999998"/>
    <d v="2025-06-17T05:24:28"/>
    <s v="PJD2_MongoDB"/>
  </r>
  <r>
    <x v="163"/>
    <x v="0"/>
    <n v="1044"/>
    <x v="2925"/>
    <x v="1466"/>
    <n v="238"/>
    <n v="238"/>
    <n v="69"/>
    <n v="169"/>
    <n v="85"/>
    <n v="153"/>
    <n v="132"/>
    <n v="21"/>
    <n v="5.3999999999999999E-2"/>
    <n v="0.21"/>
    <n v="9.8000000000000004E-2"/>
    <n v="0.129"/>
    <n v="0.16600000000000001"/>
    <n v="0.14199999999999999"/>
    <n v="0.77700000000000002"/>
    <n v="0.20499999999999999"/>
    <n v="0.629"/>
    <n v="162.791"/>
    <s v="Scale-up"/>
    <n v="7.7519999999999998"/>
    <n v="0.88600000000000001"/>
    <d v="1899-12-30T23:24:00"/>
    <n v="0.96399999999999997"/>
    <n v="0.97399999999999998"/>
    <d v="2025-06-17T05:24:47"/>
    <s v="PJD2_MongoDB"/>
  </r>
  <r>
    <x v="163"/>
    <x v="1"/>
    <n v="94"/>
    <x v="2926"/>
    <x v="1466"/>
    <s v=" "/>
    <s v=" "/>
    <n v="9"/>
    <n v="9"/>
    <n v="5"/>
    <s v="N/A"/>
    <n v="6"/>
    <n v="6"/>
    <n v="7.2999999999999995E-2"/>
    <n v="0.109"/>
    <n v="9.5000000000000001E-2"/>
    <n v="6.5000000000000002E-2"/>
    <n v="8.6999999999999994E-2"/>
    <n v="0.11700000000000001"/>
    <n v="0.747"/>
    <n v="0.40100000000000002"/>
    <n v="0.47799999999999998"/>
    <n v="323.077"/>
    <s v="Scale-up"/>
    <n v="15.385"/>
    <n v="0.96699999999999997"/>
    <d v="1899-12-30T22:24:58"/>
    <n v="0.79900000000000004"/>
    <n v="0.89700000000000002"/>
    <d v="2025-06-17T05:24:51"/>
    <s v="PJD2_MongoDB"/>
  </r>
  <r>
    <x v="866"/>
    <x v="0"/>
    <n v="4644"/>
    <x v="2927"/>
    <x v="1467"/>
    <n v="3899"/>
    <n v="3899"/>
    <n v="1184"/>
    <n v="2715"/>
    <n v="1190"/>
    <n v="2709"/>
    <n v="2489"/>
    <n v="220"/>
    <n v="0.309"/>
    <n v="0.61499999999999999"/>
    <n v="0.314"/>
    <n v="0.59099999999999997"/>
    <n v="0.61"/>
    <n v="0.61099999999999999"/>
    <n v="0.96899999999999997"/>
    <n v="0.33400000000000002"/>
    <n v="0.66"/>
    <n v="372.25"/>
    <s v="Scale-up"/>
    <n v="1.6919999999999999"/>
    <n v="0.97799999999999998"/>
    <d v="1899-12-30T23:54:14"/>
    <n v="0.99299999999999999"/>
    <n v="0.98199999999999998"/>
    <d v="2025-06-17T05:25:13"/>
    <s v="PJD2_MongoDB"/>
  </r>
  <r>
    <x v="866"/>
    <x v="1"/>
    <n v="99"/>
    <x v="2928"/>
    <x v="1467"/>
    <s v=" "/>
    <s v=" "/>
    <n v="35"/>
    <n v="70"/>
    <n v="25"/>
    <s v="N/A"/>
    <n v="78"/>
    <n v="1"/>
    <n v="0.35899999999999999"/>
    <n v="0.82899999999999996"/>
    <n v="0.28799999999999998"/>
    <n v="0.89100000000000001"/>
    <s v="0.8999999999999999"/>
    <n v="0.91400000000000003"/>
    <n v="0.99"/>
    <n v="0.30199999999999999"/>
    <n v="0.75800000000000001"/>
    <n v="246.91399999999999"/>
    <s v="Scale-up"/>
    <n v="1.1220000000000001"/>
    <n v="0.82799999999999996"/>
    <d v="1899-12-30T22:46:34"/>
    <n v="0.97099999999999997"/>
    <n v="0.96899999999999997"/>
    <d v="2025-06-17T05:25:17"/>
    <s v="PJD2_MongoDB"/>
  </r>
  <r>
    <x v="1163"/>
    <x v="0"/>
    <n v="1754"/>
    <x v="2929"/>
    <x v="1468"/>
    <n v="2081"/>
    <n v="2081"/>
    <n v="799"/>
    <n v="1282"/>
    <n v="601"/>
    <n v="1480"/>
    <n v="1217"/>
    <n v="263"/>
    <n v="0.501"/>
    <n v="0.90100000000000002"/>
    <n v="0.48799999999999999"/>
    <n v="0.84599999999999997"/>
    <n v="0.91400000000000003"/>
    <n v="0.92800000000000005"/>
    <n v="0.92600000000000005"/>
    <n v="0.35699999999999998"/>
    <n v="0.65200000000000002"/>
    <n v="310.875"/>
    <s v="Scale-up"/>
    <n v="1.1819999999999999"/>
    <n v="0.95199999999999996"/>
    <d v="1899-12-30T23:42:43"/>
    <n v="0.97399999999999998"/>
    <n v="0.98299999999999998"/>
    <d v="2025-06-17T05:25:38"/>
    <s v="PJD2_MongoDB"/>
  </r>
  <r>
    <x v="1163"/>
    <x v="1"/>
    <n v="99"/>
    <x v="2930"/>
    <x v="1468"/>
    <s v=" "/>
    <s v=" "/>
    <n v="37"/>
    <n v="47"/>
    <n v="19"/>
    <s v="N/A"/>
    <n v="45"/>
    <n v="19"/>
    <n v="0.45600000000000002"/>
    <n v="0.56599999999999995"/>
    <n v="0.22500000000000001"/>
    <n v="0.58199999999999996"/>
    <n v="0.79700000000000004"/>
    <n v="0.81899999999999995"/>
    <n v="0.73"/>
    <n v="0.44600000000000001"/>
    <n v="0.78"/>
    <n v="451.89"/>
    <s v="Scale-up"/>
    <n v="1.718"/>
    <n v="0.95499999999999996"/>
    <d v="1899-12-30T22:46:34"/>
    <n v="0.89900000000000002"/>
    <n v="0.93300000000000005"/>
    <d v="2025-06-17T05:25:43"/>
    <s v="PJD2_MongoDB"/>
  </r>
  <r>
    <x v="867"/>
    <x v="0"/>
    <n v="3191"/>
    <x v="2931"/>
    <x v="1469"/>
    <n v="12477"/>
    <n v="12477"/>
    <n v="4920"/>
    <n v="7557"/>
    <n v="3807"/>
    <n v="8670"/>
    <n v="7508"/>
    <n v="1162"/>
    <n v="2.0449999999999999"/>
    <n v="3.4220000000000002"/>
    <n v="1.972"/>
    <n v="3.5870000000000002"/>
    <n v="3.4950000000000001"/>
    <n v="3.6030000000000002"/>
    <n v="1.026"/>
    <n v="0.374"/>
    <n v="0.63900000000000001"/>
    <n v="323.94799999999998"/>
    <s v="Catch-up"/>
    <n v="0.27900000000000003"/>
    <n v="0.96"/>
    <d v="1899-12-30T22:10:34"/>
    <n v="0.872"/>
    <n v="0.97799999999999998"/>
    <d v="2025-06-17T05:26:11"/>
    <s v="PJD2_MongoDB"/>
  </r>
  <r>
    <x v="867"/>
    <x v="1"/>
    <n v="99"/>
    <x v="2932"/>
    <x v="1469"/>
    <s v=" "/>
    <s v=" "/>
    <n v="247"/>
    <n v="261"/>
    <n v="131"/>
    <s v="N/A"/>
    <n v="386"/>
    <n v="-10"/>
    <n v="2.9849999999999999"/>
    <n v="2.7519999999999998"/>
    <n v="1.552"/>
    <n v="4.5860000000000003"/>
    <s v="4.1850000000000005"/>
    <n v="4.2069999999999999"/>
    <n v="1.0960000000000001"/>
    <n v="0.52"/>
    <n v="0.72899999999999998"/>
    <n v="253.38"/>
    <s v="Catch-up"/>
    <n v="0.218"/>
    <n v="0.94299999999999995"/>
    <d v="1899-12-30T23:36:58"/>
    <n v="0.95"/>
    <n v="0.97899999999999998"/>
    <d v="2025-06-17T05:26:16"/>
    <s v="PJD2_MongoDB"/>
  </r>
  <r>
    <x v="1164"/>
    <x v="0"/>
    <n v="3767"/>
    <x v="2933"/>
    <x v="1470"/>
    <n v="677"/>
    <n v="677"/>
    <n v="442"/>
    <n v="235"/>
    <n v="149"/>
    <n v="528"/>
    <n v="309"/>
    <n v="219"/>
    <n v="0.15"/>
    <n v="7.5999999999999998E-2"/>
    <n v="6.3E-2"/>
    <n v="0.128"/>
    <n v="0.16300000000000001"/>
    <n v="0.17699999999999999"/>
    <n v="0.78500000000000003"/>
    <n v="0.66400000000000003"/>
    <n v="0.72099999999999997"/>
    <n v="1710.9380000000001"/>
    <s v="Scale-up"/>
    <n v="7.8120000000000003"/>
    <n v="0.94499999999999995"/>
    <d v="1899-12-30T22:48:00"/>
    <n v="0.91700000000000004"/>
    <n v="0.99"/>
    <d v="2025-06-17T05:26:35"/>
    <s v="PJD2_MongoDB"/>
  </r>
  <r>
    <x v="1164"/>
    <x v="1"/>
    <n v="98"/>
    <x v="2934"/>
    <x v="1470"/>
    <s v=" "/>
    <s v=" "/>
    <n v="32"/>
    <n v="15"/>
    <n v="4"/>
    <s v="N/A"/>
    <n v="11"/>
    <n v="33"/>
    <n v="0.33100000000000002"/>
    <n v="0.17799999999999999"/>
    <n v="0.05"/>
    <n v="8.5000000000000006E-2"/>
    <n v="0.45900000000000002"/>
    <n v="0.45100000000000001"/>
    <n v="0.185"/>
    <n v="0.65"/>
    <n v="0.90200000000000002"/>
    <n v="2576.471"/>
    <s v="Scale-up"/>
    <n v="11.765000000000001"/>
    <n v="0.98899999999999999"/>
    <d v="1899-12-30T23:12:29"/>
    <n v="0.72"/>
    <n v="0.90400000000000003"/>
    <d v="2025-06-17T05:26:40"/>
    <s v="PJD2_MongoDB"/>
  </r>
  <r>
    <x v="1093"/>
    <x v="0"/>
    <n v="4606"/>
    <x v="2935"/>
    <x v="1471"/>
    <n v="13288"/>
    <n v="13288"/>
    <n v="5976"/>
    <n v="7312"/>
    <n v="3564"/>
    <n v="9724"/>
    <n v="8378"/>
    <n v="1346"/>
    <n v="1.764"/>
    <n v="2.6760000000000002"/>
    <n v="1.323"/>
    <n v="2.5819999999999999"/>
    <n v="3.117"/>
    <n v="3.0230000000000001"/>
    <n v="0.82799999999999996"/>
    <n v="0.39700000000000002"/>
    <n v="0.70199999999999996"/>
    <n v="521.30100000000004"/>
    <s v="Scale-up"/>
    <n v="0.38700000000000001"/>
    <n v="0.98799999999999999"/>
    <d v="1899-12-30T22:22:05"/>
    <n v="0.92400000000000004"/>
    <n v="0.96899999999999997"/>
    <d v="2025-06-17T05:27:08"/>
    <s v="PJD2_MongoDB"/>
  </r>
  <r>
    <x v="1093"/>
    <x v="1"/>
    <n v="98"/>
    <x v="2936"/>
    <x v="1471"/>
    <s v=" "/>
    <s v=" "/>
    <n v="121"/>
    <n v="44"/>
    <n v="36"/>
    <s v="N/A"/>
    <n v="125"/>
    <n v="3"/>
    <n v="1.2969999999999999"/>
    <n v="0.40100000000000002"/>
    <n v="0.38100000000000001"/>
    <n v="1.363"/>
    <n v="1.3169999999999999"/>
    <n v="1.3109999999999999"/>
    <n v="1.0349999999999999"/>
    <n v="0.76400000000000001"/>
    <n v="0.77600000000000002"/>
    <n v="987.52800000000002"/>
    <s v="Catch-up"/>
    <n v="0.73399999999999999"/>
    <n v="0.98699999999999999"/>
    <d v="1899-12-30T23:34:05"/>
    <n v="0.94399999999999995"/>
    <n v="0.96799999999999997"/>
    <d v="2025-06-17T05:27:12"/>
    <s v="PJD2_MongoDB"/>
  </r>
  <r>
    <x v="1165"/>
    <x v="0"/>
    <n v="2318"/>
    <x v="2937"/>
    <x v="1472"/>
    <n v="328"/>
    <n v="328"/>
    <n v="100"/>
    <n v="228"/>
    <n v="81"/>
    <n v="247"/>
    <n v="173"/>
    <n v="74"/>
    <n v="5.8000000000000003E-2"/>
    <n v="0.13900000000000001"/>
    <n v="4.2000000000000003E-2"/>
    <n v="0.12"/>
    <n v="0.155"/>
    <n v="0.15"/>
    <n v="0.77400000000000002"/>
    <n v="0.29399999999999998"/>
    <n v="0.78700000000000003"/>
    <n v="616.66700000000003"/>
    <s v="Scale-up"/>
    <n v="8.3330000000000002"/>
    <n v="0.93600000000000005"/>
    <d v="1899-12-30T21:59:02"/>
    <n v="0.94799999999999995"/>
    <n v="0.93400000000000005"/>
    <d v="2025-06-17T05:27:30"/>
    <s v="PJD2_MongoDB"/>
  </r>
  <r>
    <x v="1165"/>
    <x v="1"/>
    <n v="70"/>
    <x v="2938"/>
    <x v="1472"/>
    <s v=" "/>
    <s v=" "/>
    <n v="1"/>
    <n v="1"/>
    <n v="24"/>
    <s v="N/A"/>
    <n v="2"/>
    <n v="-25"/>
    <s v="NaN"/>
    <s v="NaN"/>
    <n v="0.26200000000000001"/>
    <n v="2.4E-2"/>
    <n v="0"/>
    <n v="-0.26200000000000001"/>
    <s v="NaN"/>
    <s v="NaN"/>
    <s v="NaN"/>
    <s v="NaN"/>
    <s v="Scale-up"/>
    <n v="41.667000000000002"/>
    <s v="NaN"/>
    <s v="NaN"/>
    <n v="0.872"/>
    <n v="1"/>
    <d v="2025-06-17T05:27:30"/>
    <s v="PJD2_MongoDB"/>
  </r>
  <r>
    <x v="865"/>
    <x v="0"/>
    <n v="4355"/>
    <x v="2939"/>
    <x v="1473"/>
    <n v="2196"/>
    <n v="2196"/>
    <n v="1092"/>
    <n v="1104"/>
    <n v="598"/>
    <n v="1598"/>
    <n v="1225"/>
    <n v="373"/>
    <n v="0.39600000000000002"/>
    <n v="0.32500000000000001"/>
    <n v="0.21299999999999999"/>
    <n v="0.43099999999999999"/>
    <n v="0.50800000000000001"/>
    <n v="0.50700000000000001"/>
    <n v="0.84799999999999998"/>
    <n v="0.54900000000000004"/>
    <n v="0.70499999999999996"/>
    <n v="865.42899999999997"/>
    <s v="Scale-up"/>
    <n v="2.3199999999999998"/>
    <n v="0.96099999999999997"/>
    <d v="1899-12-30T23:28:19"/>
    <n v="0.98099999999999998"/>
    <n v="0.95299999999999996"/>
    <d v="2025-06-17T05:27:51"/>
    <s v="PJD2_MongoDB"/>
  </r>
  <r>
    <x v="865"/>
    <x v="1"/>
    <n v="98"/>
    <x v="2940"/>
    <x v="1473"/>
    <s v=" "/>
    <s v=" "/>
    <n v="24"/>
    <n v="19"/>
    <n v="7"/>
    <s v="N/A"/>
    <n v="7"/>
    <n v="28"/>
    <n v="0.254"/>
    <n v="0.20899999999999999"/>
    <n v="8.2000000000000003E-2"/>
    <n v="6.9000000000000006E-2"/>
    <s v="0.38099999999999995"/>
    <n v="0.371"/>
    <n v="0.18099999999999999"/>
    <n v="0.54900000000000004"/>
    <n v="0.82299999999999995"/>
    <n v="5405.7969999999996"/>
    <s v="Scale-up"/>
    <n v="14.493"/>
    <n v="0.80600000000000005"/>
    <d v="1899-12-30T21:54:43"/>
    <n v="0.92700000000000005"/>
    <n v="0.86299999999999999"/>
    <d v="2025-06-17T05:27:55"/>
    <s v="PJD2_MongoDB"/>
  </r>
  <r>
    <x v="1166"/>
    <x v="0"/>
    <n v="4344"/>
    <x v="2941"/>
    <x v="1474"/>
    <n v="3681"/>
    <n v="3681"/>
    <n v="1564"/>
    <n v="2117"/>
    <n v="1158"/>
    <n v="2523"/>
    <n v="1977"/>
    <n v="546"/>
    <n v="0.38400000000000001"/>
    <n v="0.46700000000000003"/>
    <n v="0.28799999999999998"/>
    <n v="0.41599999999999998"/>
    <n v="0.56299999999999994"/>
    <n v="0.55700000000000005"/>
    <n v="0.73899999999999999"/>
    <n v="0.45100000000000001"/>
    <n v="0.66200000000000003"/>
    <n v="1312.5"/>
    <s v="Scale-up"/>
    <n v="2.4039999999999999"/>
    <n v="0.96699999999999997"/>
    <d v="1899-12-30T23:48:29"/>
    <n v="0.97399999999999998"/>
    <n v="0.98199999999999998"/>
    <d v="2025-06-17T05:28:17"/>
    <s v="PJD2_MongoDB"/>
  </r>
  <r>
    <x v="1166"/>
    <x v="1"/>
    <n v="98"/>
    <x v="2942"/>
    <x v="1474"/>
    <s v=" "/>
    <s v=" "/>
    <n v="40"/>
    <n v="70"/>
    <n v="30"/>
    <s v="N/A"/>
    <n v="206"/>
    <n v="-127"/>
    <n v="0.45200000000000001"/>
    <n v="0.79400000000000004"/>
    <n v="0.29499999999999998"/>
    <n v="2.2429999999999999"/>
    <s v="0.9510000000000001"/>
    <n v="0.96299999999999997"/>
    <n v="2.359"/>
    <n v="0.36299999999999999"/>
    <n v="0.76300000000000001"/>
    <n v="243.42400000000001"/>
    <s v="Catch-up"/>
    <n v="0.44600000000000001"/>
    <n v="0.79200000000000004"/>
    <d v="1899-12-30T23:47:02"/>
    <n v="0.93100000000000005"/>
    <n v="0.56399999999999995"/>
    <d v="2025-06-17T05:28:22"/>
    <s v="PJD2_MongoDB"/>
  </r>
  <r>
    <x v="864"/>
    <x v="0"/>
    <n v="2115"/>
    <x v="2943"/>
    <x v="1475"/>
    <n v="2550"/>
    <n v="2550"/>
    <n v="1550"/>
    <n v="1000"/>
    <n v="703"/>
    <n v="1847"/>
    <n v="1330"/>
    <n v="517"/>
    <n v="0.80600000000000005"/>
    <n v="0.68899999999999995"/>
    <n v="0.53400000000000003"/>
    <n v="0.86599999999999999"/>
    <n v="0.96099999999999997"/>
    <n v="0.96199999999999997"/>
    <n v="0.90100000000000002"/>
    <n v="0.53900000000000003"/>
    <n v="0.64300000000000002"/>
    <n v="596.99800000000005"/>
    <s v="Scale-up"/>
    <n v="1.155"/>
    <n v="0.98099999999999998"/>
    <d v="1899-12-30T23:47:02"/>
    <n v="0.96899999999999997"/>
    <n v="0.98299999999999998"/>
    <d v="2025-06-17T05:28:43"/>
    <s v="PJD2_MongoDB"/>
  </r>
  <r>
    <x v="864"/>
    <x v="1"/>
    <n v="99"/>
    <x v="2944"/>
    <x v="1475"/>
    <s v=" "/>
    <s v=" "/>
    <n v="167"/>
    <n v="63"/>
    <n v="55"/>
    <s v="N/A"/>
    <n v="142"/>
    <n v="32"/>
    <n v="2.0209999999999999"/>
    <n v="0.66300000000000003"/>
    <n v="0.59799999999999998"/>
    <n v="1.476"/>
    <s v="2.0860000000000003"/>
    <n v="1.984"/>
    <n v="0.70799999999999996"/>
    <n v="0.753"/>
    <n v="0.77700000000000002"/>
    <n v="350.27100000000002"/>
    <s v="Scale-up"/>
    <n v="0.67800000000000005"/>
    <n v="0.96299999999999997"/>
    <d v="1899-12-30T23:38:24"/>
    <n v="0.96799999999999997"/>
    <n v="0.96099999999999997"/>
    <d v="2025-06-17T05:28:48"/>
    <s v="PJD2_MongoDB"/>
  </r>
  <r>
    <x v="1167"/>
    <x v="0"/>
    <n v="3923"/>
    <x v="2945"/>
    <x v="1476"/>
    <n v="3339"/>
    <n v="3339"/>
    <n v="983"/>
    <n v="2356"/>
    <n v="587"/>
    <n v="2752"/>
    <n v="2262"/>
    <n v="490"/>
    <n v="0.33200000000000002"/>
    <n v="0.75800000000000001"/>
    <n v="0.20399999999999999"/>
    <n v="0.78700000000000003"/>
    <n v="0.88600000000000001"/>
    <n v="0.88200000000000001"/>
    <n v="0.88800000000000001"/>
    <n v="0.30499999999999999"/>
    <n v="0.81299999999999994"/>
    <n v="622.61800000000005"/>
    <s v="Scale-up"/>
    <n v="1.2709999999999999"/>
    <n v="0.98299999999999998"/>
    <d v="1899-12-30T23:15:22"/>
    <n v="0.96099999999999997"/>
    <n v="0.96"/>
    <d v="2025-06-17T05:29:10"/>
    <s v="PJD2_MongoDB"/>
  </r>
  <r>
    <x v="1167"/>
    <x v="1"/>
    <n v="97"/>
    <x v="2946"/>
    <x v="1476"/>
    <s v=" "/>
    <s v=" "/>
    <n v="39"/>
    <n v="40"/>
    <n v="10"/>
    <s v="N/A"/>
    <n v="31"/>
    <n v="37"/>
    <n v="0.40200000000000002"/>
    <n v="0.38100000000000001"/>
    <n v="0.106"/>
    <n v="0.36699999999999999"/>
    <n v="0.67700000000000005"/>
    <n v="0.66300000000000003"/>
    <n v="0.54200000000000004"/>
    <n v="0.51300000000000001"/>
    <n v="0.86499999999999999"/>
    <n v="1335.15"/>
    <s v="Scale-up"/>
    <n v="2.7250000000000001"/>
    <n v="0.92800000000000005"/>
    <d v="1899-12-30T23:26:53"/>
    <n v="0.97099999999999997"/>
    <n v="0.92200000000000004"/>
    <d v="2025-06-17T05:29:14"/>
    <s v="PJD2_MongoDB"/>
  </r>
  <r>
    <x v="1168"/>
    <x v="0"/>
    <n v="2900"/>
    <x v="2947"/>
    <x v="1477"/>
    <n v="3473"/>
    <n v="3473"/>
    <n v="0"/>
    <n v="3473"/>
    <n v="2565"/>
    <n v="908"/>
    <n v="692"/>
    <n v="216"/>
    <n v="0"/>
    <n v="1.633"/>
    <n v="1.349"/>
    <n v="0.28799999999999998"/>
    <n v="0.28399999999999997"/>
    <n v="0.44500000000000001"/>
    <n v="1.014"/>
    <n v="0"/>
    <n v="0.17399999999999999"/>
    <n v="750"/>
    <s v="Catch-up"/>
    <n v="3.472"/>
    <n v="0"/>
    <d v="1899-12-30T17:47:02"/>
    <n v="0.74"/>
    <n v="0.745"/>
    <d v="2025-06-17T05:09:59"/>
    <s v="PJD2_Mojang"/>
  </r>
  <r>
    <x v="1168"/>
    <x v="1"/>
    <n v="99"/>
    <x v="2948"/>
    <x v="1477"/>
    <s v=" "/>
    <s v=" "/>
    <n v="1"/>
    <n v="225"/>
    <n v="241"/>
    <s v="N/A"/>
    <n v="118"/>
    <n v="-133"/>
    <n v="0"/>
    <n v="2.3809999999999998"/>
    <n v="2.4620000000000002"/>
    <n v="0.97899999999999998"/>
    <n v="-8.1000000000000405E-2"/>
    <n v="5.7000000000000002E-2"/>
    <n v="-12.086"/>
    <n v="0"/>
    <n v="-3.4000000000000002E-2"/>
    <n v="220.63300000000001"/>
    <s v="Scale-up"/>
    <n v="1.0209999999999999"/>
    <n v="0"/>
    <d v="1899-12-30T23:25:26"/>
    <n v="0.98799999999999999"/>
    <n v="0.97699999999999998"/>
    <d v="2025-06-17T05:10:03"/>
    <s v="PJD2_Mojang"/>
  </r>
  <r>
    <x v="1169"/>
    <x v="0"/>
    <n v="2723"/>
    <x v="2949"/>
    <x v="1478"/>
    <n v="9105"/>
    <n v="9105"/>
    <n v="0"/>
    <n v="9105"/>
    <n v="8109"/>
    <n v="996"/>
    <n v="603"/>
    <n v="393"/>
    <n v="0"/>
    <n v="5.4509999999999996"/>
    <n v="6.3730000000000002"/>
    <n v="0.25600000000000001"/>
    <n v="-0.92200000000000004"/>
    <n v="0.313"/>
    <n v="-0.27800000000000002"/>
    <n v="0"/>
    <n v="-0.16900000000000001"/>
    <n v="1535.1559999999999"/>
    <s v="Scale-up"/>
    <n v="3.9060000000000001"/>
    <n v="0"/>
    <d v="1899-12-30T20:02:24"/>
    <n v="0.79700000000000004"/>
    <n v="0.77600000000000002"/>
    <d v="2025-06-17T05:10:27"/>
    <s v="PJD2_Mojang"/>
  </r>
  <r>
    <x v="1169"/>
    <x v="1"/>
    <n v="99"/>
    <x v="2950"/>
    <x v="1478"/>
    <s v=" "/>
    <s v=" "/>
    <n v="1"/>
    <n v="805"/>
    <n v="716"/>
    <s v="N/A"/>
    <n v="108"/>
    <n v="-20"/>
    <n v="0"/>
    <n v="8.4849999999999994"/>
    <n v="7.2569999999999997"/>
    <n v="1.071"/>
    <s v="1.2279999999999998"/>
    <n v="1.137"/>
    <n v="0.872"/>
    <n v="0"/>
    <n v="0.14499999999999999"/>
    <n v="366.947"/>
    <s v="Scale-up"/>
    <n v="0.93400000000000005"/>
    <n v="0"/>
    <d v="1899-12-30T23:05:17"/>
    <n v="0.96199999999999997"/>
    <n v="0.97399999999999998"/>
    <d v="2025-06-17T05:10:32"/>
    <s v="PJD2_Mojang"/>
  </r>
  <r>
    <x v="1170"/>
    <x v="0"/>
    <n v="3407"/>
    <x v="2951"/>
    <x v="1479"/>
    <n v="144778"/>
    <n v="144778"/>
    <n v="0"/>
    <n v="144778"/>
    <n v="130084"/>
    <n v="14694"/>
    <n v="10233"/>
    <n v="4461"/>
    <n v="0"/>
    <n v="49.634"/>
    <n v="45.420999999999999"/>
    <n v="3.0049999999999999"/>
    <n v="4.2130000000000001"/>
    <n v="6.2670000000000003"/>
    <n v="0.71299999999999997"/>
    <n v="0"/>
    <n v="8.5000000000000006E-2"/>
    <n v="1484.5260000000001"/>
    <s v="Scale-up"/>
    <n v="0.33300000000000002"/>
    <n v="0"/>
    <d v="1899-12-30T19:03:22"/>
    <n v="0.75600000000000001"/>
    <n v="0.82"/>
    <d v="2025-06-17T05:12:21"/>
    <s v="PJD2_Mojang"/>
  </r>
  <r>
    <x v="1170"/>
    <x v="1"/>
    <n v="99"/>
    <x v="2952"/>
    <x v="1479"/>
    <s v=" "/>
    <s v=" "/>
    <n v="1"/>
    <n v="8427"/>
    <n v="8437"/>
    <s v="N/A"/>
    <n v="2449"/>
    <n v="-2460"/>
    <n v="0"/>
    <n v="93.349000000000004"/>
    <n v="88.542000000000002"/>
    <n v="24.917000000000002"/>
    <s v="4.807000000000002"/>
    <n v="5.6"/>
    <n v="5.1829999999999998"/>
    <n v="0"/>
    <n v="5.0999999999999997E-2"/>
    <n v="179.03399999999999"/>
    <s v="Catch-up"/>
    <n v="0.04"/>
    <n v="0"/>
    <d v="1899-12-30T23:39:50"/>
    <n v="0.98699999999999999"/>
    <n v="0.99"/>
    <d v="2025-06-17T05:12:29"/>
    <s v="PJD2_Mojang"/>
  </r>
  <r>
    <x v="1171"/>
    <x v="0"/>
    <n v="3359"/>
    <x v="2953"/>
    <x v="1480"/>
    <n v="17630"/>
    <n v="17630"/>
    <n v="0"/>
    <n v="17630"/>
    <n v="15154"/>
    <n v="2476"/>
    <n v="1811"/>
    <n v="665"/>
    <n v="0"/>
    <n v="5.3220000000000001"/>
    <n v="4.6159999999999997"/>
    <n v="0.64200000000000002"/>
    <n v="0.70599999999999996"/>
    <n v="0.66700000000000004"/>
    <n v="0.90900000000000003"/>
    <n v="0"/>
    <n v="0.13300000000000001"/>
    <n v="1035.826"/>
    <s v="Scale-up"/>
    <n v="1.5580000000000001"/>
    <n v="0"/>
    <d v="1899-12-30T22:45:07"/>
    <n v="0.95499999999999996"/>
    <n v="0.73799999999999999"/>
    <d v="2025-06-17T05:12:59"/>
    <s v="PJD2_Mojang"/>
  </r>
  <r>
    <x v="1171"/>
    <x v="1"/>
    <n v="99"/>
    <x v="2954"/>
    <x v="1480"/>
    <s v=" "/>
    <s v=" "/>
    <n v="1"/>
    <n v="1190"/>
    <n v="875"/>
    <s v="N/A"/>
    <n v="136"/>
    <n v="178"/>
    <n v="0"/>
    <n v="15.851000000000001"/>
    <n v="10.943"/>
    <n v="1.5289999999999999"/>
    <s v="4.908000000000001"/>
    <n v="4.1980000000000004"/>
    <n v="0.312"/>
    <n v="0"/>
    <n v="0.31"/>
    <n v="434.92500000000001"/>
    <s v="Scale-up"/>
    <n v="0.65400000000000003"/>
    <n v="0"/>
    <d v="1899-12-30T21:37:26"/>
    <n v="0.90100000000000002"/>
    <n v="0.97799999999999998"/>
    <d v="2025-06-17T05:13:04"/>
    <s v="PJD2_Mojang"/>
  </r>
  <r>
    <x v="1172"/>
    <x v="0"/>
    <n v="649"/>
    <x v="2955"/>
    <x v="1481"/>
    <n v="6484"/>
    <n v="6484"/>
    <n v="0"/>
    <n v="6484"/>
    <n v="5690"/>
    <n v="794"/>
    <n v="552"/>
    <n v="242"/>
    <n v="0"/>
    <n v="9.532"/>
    <n v="8.8469999999999995"/>
    <n v="1.151"/>
    <n v="0.68500000000000005"/>
    <n v="0.2"/>
    <n v="1.68"/>
    <n v="0"/>
    <n v="7.1999999999999995E-2"/>
    <n v="210.25200000000001"/>
    <s v="Catch-up"/>
    <n v="0.86899999999999999"/>
    <n v="0"/>
    <d v="1899-12-30T19:14:53"/>
    <n v="0.92700000000000005"/>
    <n v="0.90200000000000002"/>
    <d v="2025-06-17T05:13:27"/>
    <s v="PJD2_Mojang"/>
  </r>
  <r>
    <x v="1172"/>
    <x v="1"/>
    <n v="99"/>
    <x v="2956"/>
    <x v="1481"/>
    <s v=" "/>
    <s v=" "/>
    <n v="1"/>
    <n v="334"/>
    <n v="209"/>
    <s v="N/A"/>
    <n v="122"/>
    <n v="2"/>
    <n v="0"/>
    <n v="3.395"/>
    <n v="2.21"/>
    <n v="1.2709999999999999"/>
    <n v="1.1850000000000001"/>
    <n v="1.214"/>
    <n v="1.073"/>
    <n v="0"/>
    <n v="0.34899999999999998"/>
    <n v="190.40100000000001"/>
    <s v="Catch-up"/>
    <n v="0.78700000000000003"/>
    <n v="0"/>
    <d v="1899-12-30T23:29:46"/>
    <n v="0.97799999999999998"/>
    <n v="0.93300000000000005"/>
    <d v="2025-06-17T05:13:31"/>
    <s v="PJD2_Mojang"/>
  </r>
  <r>
    <x v="1173"/>
    <x v="0"/>
    <n v="1869"/>
    <x v="2957"/>
    <x v="1482"/>
    <n v="11774"/>
    <n v="11774"/>
    <n v="0"/>
    <n v="11774"/>
    <n v="10334"/>
    <n v="1440"/>
    <n v="1440"/>
    <n v="0"/>
    <n v="0"/>
    <n v="6.3529999999999998"/>
    <n v="5.2489999999999997"/>
    <n v="1.0900000000000001"/>
    <n v="1.1040000000000001"/>
    <n v="1.5629999999999999"/>
    <n v="0.98699999999999999"/>
    <n v="0"/>
    <n v="0.17399999999999999"/>
    <n v="0"/>
    <s v="Start-up"/>
    <n v="0.91700000000000004"/>
    <n v="0"/>
    <d v="1899-12-30T23:47:02"/>
    <n v="0.95899999999999996"/>
    <n v="0.96099999999999997"/>
    <d v="2025-06-17T05:13:58"/>
    <s v="PJD2_Mojang"/>
  </r>
  <r>
    <x v="1173"/>
    <x v="1"/>
    <n v="99"/>
    <x v="2958"/>
    <x v="1482"/>
    <s v=" "/>
    <s v=" "/>
    <n v="1"/>
    <n v="890"/>
    <n v="3249"/>
    <s v="N/A"/>
    <n v="6"/>
    <n v="-2366"/>
    <n v="0"/>
    <n v="9.8140000000000001"/>
    <n v="25.991"/>
    <n v="4.7E-2"/>
    <n v="-16.177"/>
    <n v="-14.625999999999999"/>
    <n v="-3.0000000000000001E-3"/>
    <n v="0"/>
    <n v="-1.6479999999999999"/>
    <n v="0"/>
    <s v="Start-up"/>
    <n v="21.277000000000001"/>
    <n v="0"/>
    <d v="1899-12-30T23:54:14"/>
    <n v="0.1"/>
    <n v="0.77100000000000002"/>
    <d v="2025-06-17T05:14:03"/>
    <s v="PJD2_Mojang"/>
  </r>
  <r>
    <x v="1174"/>
    <x v="0"/>
    <n v="3361"/>
    <x v="2959"/>
    <x v="1483"/>
    <n v="213845"/>
    <n v="213845"/>
    <n v="0"/>
    <n v="213845"/>
    <n v="180180"/>
    <n v="33665"/>
    <n v="25367"/>
    <n v="8298"/>
    <n v="0"/>
    <n v="56.771000000000001"/>
    <n v="47.673999999999999"/>
    <n v="8.0820000000000007"/>
    <n v="9.0969999999999995"/>
    <n v="9.1790000000000003"/>
    <n v="0.88800000000000001"/>
    <n v="0"/>
    <n v="0.16"/>
    <n v="1026.7260000000001"/>
    <s v="Scale-up"/>
    <n v="0.124"/>
    <n v="0"/>
    <d v="1899-12-30T23:28:19"/>
    <n v="0.98"/>
    <n v="0.92800000000000005"/>
    <d v="2025-06-17T05:16:29"/>
    <s v="PJD2_Mojang"/>
  </r>
  <r>
    <x v="1174"/>
    <x v="1"/>
    <n v="99"/>
    <x v="2960"/>
    <x v="1483"/>
    <s v=" "/>
    <s v=" "/>
    <n v="1"/>
    <n v="6041"/>
    <n v="5215"/>
    <s v="N/A"/>
    <n v="982"/>
    <n v="-157"/>
    <n v="0"/>
    <n v="70.284000000000006"/>
    <n v="59.164000000000001"/>
    <n v="11.375999999999999"/>
    <s v="11.120000000000005"/>
    <n v="10.252000000000001"/>
    <n v="1.0229999999999999"/>
    <n v="0"/>
    <n v="0.158"/>
    <n v="729.43"/>
    <s v="Catch-up"/>
    <n v="8.7999999999999995E-2"/>
    <n v="0"/>
    <d v="1899-12-30T23:41:17"/>
    <n v="0.98099999999999998"/>
    <n v="0.96299999999999997"/>
    <d v="2025-06-17T05:16:36"/>
    <s v="PJD2_Mojang"/>
  </r>
  <r>
    <x v="1175"/>
    <x v="0"/>
    <n v="1211"/>
    <x v="2961"/>
    <x v="1484"/>
    <n v="13730"/>
    <n v="13730"/>
    <n v="0"/>
    <n v="13730"/>
    <n v="13440"/>
    <n v="290"/>
    <n v="239"/>
    <n v="51"/>
    <n v="0"/>
    <n v="16.350999999999999"/>
    <n v="17.632000000000001"/>
    <n v="0.20300000000000001"/>
    <n v="-1.2809999999999999"/>
    <n v="-0.41399999999999998"/>
    <n v="-0.158"/>
    <n v="0"/>
    <n v="-7.8E-2"/>
    <n v="251.232"/>
    <s v="Scale-up"/>
    <n v="4.9260000000000002"/>
    <n v="0"/>
    <d v="1899-12-30T22:52:19"/>
    <n v="0.93799999999999994"/>
    <n v="0.41699999999999998"/>
    <d v="2025-06-17T05:17:04"/>
    <s v="PJD2_Mojang"/>
  </r>
  <r>
    <x v="1175"/>
    <x v="1"/>
    <n v="100"/>
    <x v="2962"/>
    <x v="1484"/>
    <s v=" "/>
    <s v=" "/>
    <n v="1"/>
    <n v="930"/>
    <n v="1013"/>
    <s v="N/A"/>
    <n v="190"/>
    <n v="-272"/>
    <n v="0"/>
    <n v="10.75"/>
    <n v="10.177"/>
    <n v="1.9370000000000001"/>
    <s v="0.5730000000000004"/>
    <n v="-0.13600000000000001"/>
    <n v="3.38"/>
    <n v="0"/>
    <n v="5.2999999999999999E-2"/>
    <n v="26.329000000000001"/>
    <s v="Plan-up"/>
    <n v="0.51600000000000001"/>
    <n v="0"/>
    <d v="1899-12-30T23:21:07"/>
    <n v="0.97799999999999998"/>
    <n v="0.98799999999999999"/>
    <d v="2025-06-17T05:17:09"/>
    <s v="PJD2_Mojang"/>
  </r>
  <r>
    <x v="1176"/>
    <x v="0"/>
    <n v="1283"/>
    <x v="2963"/>
    <x v="1485"/>
    <n v="76"/>
    <n v="76"/>
    <n v="44"/>
    <n v="32"/>
    <n v="4"/>
    <n v="72"/>
    <n v="8"/>
    <n v="64"/>
    <n v="3.7999999999999999E-2"/>
    <n v="2.5000000000000001E-2"/>
    <n v="2E-3"/>
    <n v="7.0000000000000001E-3"/>
    <n v="6.0999999999999999E-2"/>
    <n v="5.8000000000000003E-2"/>
    <n v="0.115"/>
    <n v="0.60299999999999998"/>
    <n v="0.96799999999999997"/>
    <n v="9142.857"/>
    <s v="Scale-up"/>
    <n v="142.857"/>
    <n v="0.97"/>
    <d v="1899-12-30T23:03:50"/>
    <n v="0.98899999999999999"/>
    <n v="0.94099999999999995"/>
    <d v="2025-06-17T05:08:20"/>
    <s v="PJD2_Mindville"/>
  </r>
  <r>
    <x v="1176"/>
    <x v="1"/>
    <n v="58"/>
    <x v="2964"/>
    <x v="1485"/>
    <s v=" "/>
    <s v=" "/>
    <n v="1"/>
    <n v="1"/>
    <n v="1"/>
    <s v="N/A"/>
    <n v="2"/>
    <n v="-2"/>
    <s v="NaN"/>
    <s v="NaN"/>
    <s v="NaN"/>
    <n v="1.7000000000000001E-2"/>
    <n v="0"/>
    <s v="NaN"/>
    <s v="NaN"/>
    <s v="NaN"/>
    <s v="NaN"/>
    <s v="NaN"/>
    <s v="Scale-up"/>
    <n v="58.823999999999998"/>
    <s v="NaN"/>
    <s v="NaN"/>
    <s v="NaN"/>
    <n v="1"/>
    <d v="2025-06-17T05:08:20"/>
    <s v="PJD2_Mindville"/>
  </r>
  <r>
    <x v="1177"/>
    <x v="0"/>
    <n v="1141"/>
    <x v="2965"/>
    <x v="1486"/>
    <n v="35"/>
    <n v="35"/>
    <n v="19"/>
    <n v="16"/>
    <n v="3"/>
    <n v="32"/>
    <n v="7"/>
    <n v="25"/>
    <n v="1.4999999999999999E-2"/>
    <n v="1.4999999999999999E-2"/>
    <n v="3.0000000000000001E-3"/>
    <n v="1.7000000000000001E-2"/>
    <n v="2.7E-2"/>
    <n v="2.7E-2"/>
    <n v="0.63"/>
    <n v="0.5"/>
    <n v="0.9"/>
    <n v="1470.588"/>
    <s v="Scale-up"/>
    <n v="58.823999999999998"/>
    <n v="0.92200000000000004"/>
    <d v="1899-12-30T23:36:58"/>
    <n v="0.75"/>
    <n v="0.93799999999999994"/>
    <d v="2025-06-17T05:08:37"/>
    <s v="PJD2_Mindville"/>
  </r>
  <r>
    <x v="1177"/>
    <x v="1"/>
    <n v="23"/>
    <x v="2966"/>
    <x v="1486"/>
    <s v=" "/>
    <s v=" "/>
    <n v="2"/>
    <n v="1"/>
    <n v="1"/>
    <s v="N/A"/>
    <n v="1"/>
    <n v="2"/>
    <n v="4.2000000000000003E-2"/>
    <s v="NaN"/>
    <s v="NaN"/>
    <s v="NaN"/>
    <n v="0"/>
    <n v="7.9000000000000001E-2"/>
    <s v="NaN"/>
    <s v="NaN"/>
    <s v="NaN"/>
    <s v="NaN"/>
    <s v="Scale-up"/>
    <s v="NaN"/>
    <n v="1"/>
    <s v="NaN"/>
    <s v="NaN"/>
    <s v="NaN"/>
    <d v="2025-06-17T05:08:37"/>
    <s v="PJD2_Mindville"/>
  </r>
  <r>
    <x v="1178"/>
    <x v="0"/>
    <n v="1590"/>
    <x v="2967"/>
    <x v="1487"/>
    <n v="87"/>
    <n v="87"/>
    <n v="70"/>
    <n v="17"/>
    <n v="13"/>
    <n v="74"/>
    <n v="48"/>
    <n v="26"/>
    <n v="5.6000000000000001E-2"/>
    <n v="1.2E-2"/>
    <n v="1.0999999999999999E-2"/>
    <n v="3.7999999999999999E-2"/>
    <n v="5.7000000000000002E-2"/>
    <n v="5.8000000000000003E-2"/>
    <n v="0.66700000000000004"/>
    <n v="0.82399999999999995"/>
    <n v="0.83799999999999997"/>
    <n v="684.21100000000001"/>
    <s v="Scale-up"/>
    <n v="26.315999999999999"/>
    <n v="0.98699999999999999"/>
    <d v="1899-12-30T23:29:46"/>
    <n v="0.89200000000000002"/>
    <n v="0.97599999999999998"/>
    <d v="2025-06-17T05:08:55"/>
    <s v="PJD2_Mindville"/>
  </r>
  <r>
    <x v="1178"/>
    <x v="1"/>
    <n v="42"/>
    <x v="2968"/>
    <x v="1487"/>
    <s v=" "/>
    <s v=" "/>
    <n v="1"/>
    <n v="3"/>
    <n v="1"/>
    <s v="N/A"/>
    <n v="1"/>
    <n v="1"/>
    <s v="NaN"/>
    <n v="6.5000000000000002E-2"/>
    <s v="NaN"/>
    <s v="NaN"/>
    <n v="0"/>
    <n v="6.5000000000000002E-2"/>
    <s v="NaN"/>
    <s v="NaN"/>
    <s v="NaN"/>
    <s v="NaN"/>
    <s v="Scale-up"/>
    <s v="NaN"/>
    <s v="NaN"/>
    <d v="1899-12-30T21:11:31"/>
    <s v="NaN"/>
    <s v="NaN"/>
    <d v="2025-06-17T05:08:55"/>
    <s v="PJD2_Mindville"/>
  </r>
  <r>
    <x v="1179"/>
    <x v="0"/>
    <n v="2078"/>
    <x v="2969"/>
    <x v="1488"/>
    <n v="1847"/>
    <n v="1847"/>
    <n v="1103"/>
    <n v="744"/>
    <n v="41"/>
    <n v="1806"/>
    <n v="477"/>
    <n v="1329"/>
    <n v="0.65600000000000003"/>
    <n v="0.57399999999999995"/>
    <n v="3.4000000000000002E-2"/>
    <n v="0.34499999999999997"/>
    <n v="1.196"/>
    <n v="1.1000000000000001"/>
    <n v="0.28799999999999998"/>
    <n v="0.53300000000000003"/>
    <n v="0.97199999999999998"/>
    <n v="3852.174"/>
    <s v="Scale-up"/>
    <n v="2.899"/>
    <n v="0.97399999999999998"/>
    <d v="1899-12-30T23:52:48"/>
    <n v="0.98099999999999998"/>
    <n v="0.96599999999999997"/>
    <d v="2025-06-17T05:09:15"/>
    <s v="PJD2_Mindville"/>
  </r>
  <r>
    <x v="1179"/>
    <x v="1"/>
    <n v="99"/>
    <x v="2970"/>
    <x v="1488"/>
    <s v=" "/>
    <s v=" "/>
    <n v="13"/>
    <n v="25"/>
    <n v="4"/>
    <s v="N/A"/>
    <n v="24"/>
    <n v="9"/>
    <n v="0.20399999999999999"/>
    <n v="0.44500000000000001"/>
    <n v="2.3E-2"/>
    <n v="0.442"/>
    <n v="0.626"/>
    <n v="0.41199999999999998"/>
    <n v="0.70599999999999996"/>
    <n v="0.314"/>
    <n v="0.96499999999999997"/>
    <n v="3006.7869999999998"/>
    <s v="Scale-up"/>
    <n v="2.262"/>
    <n v="0.97899999999999998"/>
    <d v="1899-12-30T20:29:46"/>
    <n v="0.84199999999999997"/>
    <n v="0.84099999999999997"/>
    <d v="2025-06-17T05:09:19"/>
    <s v="PJD2_Mindville"/>
  </r>
  <r>
    <x v="1180"/>
    <x v="0"/>
    <n v="1256"/>
    <x v="2971"/>
    <x v="1489"/>
    <n v="79"/>
    <n v="79"/>
    <n v="30"/>
    <n v="49"/>
    <n v="5"/>
    <n v="74"/>
    <n v="8"/>
    <n v="66"/>
    <n v="0.02"/>
    <n v="7.6999999999999999E-2"/>
    <n v="8.9999999999999993E-3"/>
    <n v="0.02"/>
    <n v="8.7999999999999995E-2"/>
    <n v="7.2999999999999995E-2"/>
    <n v="0.22700000000000001"/>
    <n v="0.20599999999999999"/>
    <n v="0.90700000000000003"/>
    <n v="3300"/>
    <s v="Scale-up"/>
    <n v="50"/>
    <n v="0.65400000000000003"/>
    <d v="1899-12-30T22:23:31"/>
    <n v="0.92100000000000004"/>
    <n v="0.91800000000000004"/>
    <d v="2025-06-17T05:09:38"/>
    <s v="PJD2_Mindville"/>
  </r>
  <r>
    <x v="1180"/>
    <x v="1"/>
    <n v="97"/>
    <x v="2972"/>
    <x v="1489"/>
    <s v=" "/>
    <s v=" "/>
    <n v="11"/>
    <n v="6"/>
    <n v="2"/>
    <s v="N/A"/>
    <n v="1"/>
    <n v="13"/>
    <n v="0.11799999999999999"/>
    <n v="5.5E-2"/>
    <s v="NaN"/>
    <s v="NaN"/>
    <n v="0.17299999999999999"/>
    <n v="0.14499999999999999"/>
    <s v="NaN"/>
    <s v="NaN"/>
    <s v="NaN"/>
    <s v="NaN"/>
    <s v="Scale-up"/>
    <s v="NaN"/>
    <n v="0.91200000000000003"/>
    <d v="1899-12-30T22:12:00"/>
    <s v="NaN"/>
    <s v="NaN"/>
    <d v="2025-06-17T05:09:38"/>
    <s v="PJD2_Mindville"/>
  </r>
  <r>
    <x v="1181"/>
    <x v="0"/>
    <n v="2966"/>
    <x v="2973"/>
    <x v="1490"/>
    <n v="790"/>
    <n v="790"/>
    <n v="241"/>
    <n v="549"/>
    <n v="107"/>
    <n v="683"/>
    <n v="603"/>
    <n v="80"/>
    <n v="9.4E-2"/>
    <n v="0.20499999999999999"/>
    <n v="4.3999999999999997E-2"/>
    <n v="0.22900000000000001"/>
    <n v="0.255"/>
    <n v="0.25700000000000001"/>
    <n v="0.89800000000000002"/>
    <n v="0.314"/>
    <n v="0.85299999999999998"/>
    <n v="349.34500000000003"/>
    <s v="Scale-up"/>
    <n v="4.367"/>
    <n v="0.96699999999999997"/>
    <d v="1899-12-30T23:35:31"/>
    <n v="0.96099999999999997"/>
    <n v="0.97299999999999998"/>
    <d v="2025-06-17T05:04:33"/>
    <s v="PJD2_MariaDB"/>
  </r>
  <r>
    <x v="1181"/>
    <x v="1"/>
    <n v="92"/>
    <x v="2974"/>
    <x v="1490"/>
    <s v=" "/>
    <s v=" "/>
    <n v="6"/>
    <n v="10"/>
    <n v="5"/>
    <s v="N/A"/>
    <n v="13"/>
    <n v="-3"/>
    <n v="0.13300000000000001"/>
    <n v="0.105"/>
    <n v="0.191"/>
    <n v="0.17899999999999999"/>
    <s v="0.046999999999999986"/>
    <n v="0.115"/>
    <n v="3.8090000000000002"/>
    <n v="0.55900000000000005"/>
    <n v="0.19700000000000001"/>
    <n v="446.92700000000002"/>
    <s v="Catch-up"/>
    <n v="5.5869999999999997"/>
    <n v="0.64600000000000002"/>
    <d v="1899-12-30T18:57:36"/>
    <n v="0.55300000000000005"/>
    <n v="0.69799999999999995"/>
    <d v="2025-06-17T05:04:38"/>
    <s v="PJD2_MariaDB"/>
  </r>
  <r>
    <x v="1182"/>
    <x v="0"/>
    <n v="523"/>
    <x v="2975"/>
    <x v="1491"/>
    <n v="57"/>
    <n v="57"/>
    <n v="10"/>
    <n v="47"/>
    <n v="5"/>
    <n v="52"/>
    <n v="45"/>
    <n v="7"/>
    <n v="1.4E-2"/>
    <n v="0.193"/>
    <n v="3.5999999999999997E-2"/>
    <n v="0.17100000000000001"/>
    <n v="0.17100000000000001"/>
    <n v="0.11600000000000001"/>
    <n v="1"/>
    <n v="6.8000000000000005E-2"/>
    <n v="0.82599999999999996"/>
    <n v="40.936"/>
    <s v="Catch-up"/>
    <n v="5.8479999999999999"/>
    <n v="0.95099999999999996"/>
    <d v="1899-12-30T23:13:55"/>
    <n v="0.89700000000000002"/>
    <n v="0.93100000000000005"/>
    <d v="2025-06-17T05:04:56"/>
    <s v="PJD2_MariaDB"/>
  </r>
  <r>
    <x v="1182"/>
    <x v="1"/>
    <n v="99"/>
    <x v="2976"/>
    <x v="1491"/>
    <s v=" "/>
    <s v=" "/>
    <n v="2"/>
    <n v="12"/>
    <n v="1"/>
    <s v="N/A"/>
    <n v="11"/>
    <n v="1"/>
    <n v="1"/>
    <n v="0.11700000000000001"/>
    <s v="NaN"/>
    <n v="0.67500000000000004"/>
    <n v="1.117"/>
    <n v="0.123"/>
    <s v="NaN"/>
    <s v="NaN"/>
    <s v="NaN"/>
    <s v="NaN"/>
    <s v="Catch-up"/>
    <n v="1.4810000000000001"/>
    <n v="1"/>
    <d v="1899-12-30T17:55:41"/>
    <s v="NaN"/>
    <n v="0.77400000000000002"/>
    <d v="2025-06-17T05:04:56"/>
    <s v="PJD2_MariaDB"/>
  </r>
  <r>
    <x v="1183"/>
    <x v="0"/>
    <n v="2961"/>
    <x v="2977"/>
    <x v="1492"/>
    <n v="465"/>
    <n v="465"/>
    <n v="93"/>
    <n v="372"/>
    <n v="71"/>
    <n v="394"/>
    <n v="249"/>
    <n v="145"/>
    <n v="3.5999999999999997E-2"/>
    <n v="0.127"/>
    <n v="2.4E-2"/>
    <n v="8.1000000000000003E-2"/>
    <n v="0.13900000000000001"/>
    <n v="0.13500000000000001"/>
    <n v="0.58299999999999996"/>
    <n v="0.221"/>
    <n v="0.85299999999999998"/>
    <n v="1790.123"/>
    <s v="Scale-up"/>
    <n v="12.346"/>
    <n v="0.92300000000000004"/>
    <d v="1899-12-30T23:54:14"/>
    <n v="0.97699999999999998"/>
    <n v="0.99399999999999999"/>
    <d v="2025-06-17T05:05:16"/>
    <s v="PJD2_MariaDB"/>
  </r>
  <r>
    <x v="1183"/>
    <x v="1"/>
    <n v="98"/>
    <x v="2978"/>
    <x v="1492"/>
    <s v=" "/>
    <s v=" "/>
    <n v="5"/>
    <n v="11"/>
    <n v="1"/>
    <s v="N/A"/>
    <n v="10"/>
    <n v="4"/>
    <n v="3.4000000000000002E-2"/>
    <n v="0.11"/>
    <s v="NaN"/>
    <n v="7.4999999999999997E-2"/>
    <s v="0.14400000000000002"/>
    <n v="0.13100000000000001"/>
    <s v="NaN"/>
    <s v="NaN"/>
    <s v="NaN"/>
    <s v="NaN"/>
    <s v="Scale-up"/>
    <n v="13.333"/>
    <n v="0.68200000000000005"/>
    <d v="1899-12-30T19:10:34"/>
    <s v="NaN"/>
    <n v="0.77200000000000002"/>
    <d v="2025-06-17T05:05:16"/>
    <s v="PJD2_MariaDB"/>
  </r>
  <r>
    <x v="1184"/>
    <x v="0"/>
    <n v="4360"/>
    <x v="2979"/>
    <x v="1493"/>
    <n v="21960"/>
    <n v="21960"/>
    <n v="4132"/>
    <n v="17828"/>
    <n v="4278"/>
    <n v="17682"/>
    <n v="11494"/>
    <n v="6188"/>
    <n v="1.33"/>
    <n v="5.1029999999999998"/>
    <n v="1.355"/>
    <n v="3.5249999999999999"/>
    <n v="5.0780000000000003"/>
    <n v="5.2220000000000004"/>
    <n v="0.69399999999999995"/>
    <n v="0.20699999999999999"/>
    <n v="0.78900000000000003"/>
    <n v="1755.461"/>
    <s v="Scale-up"/>
    <n v="0.28399999999999997"/>
    <n v="0.97499999999999998"/>
    <d v="1899-12-30T23:00:58"/>
    <n v="0.96499999999999997"/>
    <n v="0.99"/>
    <d v="2025-06-17T05:05:47"/>
    <s v="PJD2_MariaDB"/>
  </r>
  <r>
    <x v="1184"/>
    <x v="1"/>
    <n v="99"/>
    <x v="2980"/>
    <x v="1493"/>
    <s v=" "/>
    <s v=" "/>
    <n v="78"/>
    <n v="599"/>
    <n v="211"/>
    <s v="N/A"/>
    <n v="366"/>
    <n v="101"/>
    <n v="0.76"/>
    <n v="5.6909999999999998"/>
    <n v="2.0339999999999998"/>
    <n v="3.2229999999999999"/>
    <n v="4.4169999999999998"/>
    <n v="4.4340000000000002"/>
    <n v="0.73"/>
    <n v="0.11799999999999999"/>
    <n v="0.68500000000000005"/>
    <n v="1919.95"/>
    <s v="Scale-up"/>
    <n v="0.31"/>
    <n v="0.97199999999999998"/>
    <d v="1899-12-30T23:52:48"/>
    <n v="0.99"/>
    <n v="0.97799999999999998"/>
    <d v="2025-06-17T05:05:52"/>
    <s v="PJD2_MariaDB"/>
  </r>
  <r>
    <x v="1185"/>
    <x v="0"/>
    <n v="2521"/>
    <x v="2981"/>
    <x v="1494"/>
    <n v="288"/>
    <n v="288"/>
    <n v="69"/>
    <n v="219"/>
    <n v="32"/>
    <n v="256"/>
    <n v="199"/>
    <n v="57"/>
    <n v="3.9E-2"/>
    <n v="0.10299999999999999"/>
    <n v="1.9E-2"/>
    <n v="9.5000000000000001E-2"/>
    <n v="0.123"/>
    <n v="0.126"/>
    <n v="0.77200000000000002"/>
    <n v="0.27500000000000002"/>
    <n v="0.86599999999999999"/>
    <n v="600"/>
    <s v="Scale-up"/>
    <n v="10.526"/>
    <n v="0.89300000000000002"/>
    <d v="1899-12-30T22:52:19"/>
    <n v="0.97399999999999998"/>
    <n v="0.91600000000000004"/>
    <d v="2025-06-17T05:06:11"/>
    <s v="PJD2_MariaDB"/>
  </r>
  <r>
    <x v="1185"/>
    <x v="1"/>
    <n v="82"/>
    <x v="2982"/>
    <x v="1494"/>
    <s v=" "/>
    <s v=" "/>
    <n v="2"/>
    <n v="6"/>
    <n v="2"/>
    <s v="N/A"/>
    <n v="6"/>
    <n v="1"/>
    <n v="0.02"/>
    <n v="7.5999999999999998E-2"/>
    <n v="1.7999999999999999E-2"/>
    <n v="5.6000000000000001E-2"/>
    <n v="7.8E-2"/>
    <n v="8.1000000000000003E-2"/>
    <n v="0.71799999999999997"/>
    <n v="0.20799999999999999"/>
    <n v="0.81200000000000006"/>
    <n v="1017.857"/>
    <s v="Scale-up"/>
    <n v="17.856999999999999"/>
    <n v="1"/>
    <d v="1899-12-30T23:11:02"/>
    <n v="1"/>
    <n v="0.73099999999999998"/>
    <d v="2025-06-17T05:06:15"/>
    <s v="PJD2_MariaDB"/>
  </r>
  <r>
    <x v="1186"/>
    <x v="0"/>
    <n v="2581"/>
    <x v="2983"/>
    <x v="1495"/>
    <n v="3025"/>
    <n v="3025"/>
    <n v="1414"/>
    <n v="1611"/>
    <n v="594"/>
    <n v="2431"/>
    <n v="2248"/>
    <n v="183"/>
    <n v="0.67400000000000004"/>
    <n v="0.72299999999999998"/>
    <n v="0.28199999999999997"/>
    <n v="1.0920000000000001"/>
    <n v="1.115"/>
    <n v="1.121"/>
    <n v="0.97899999999999998"/>
    <n v="0.48199999999999998"/>
    <n v="0.79800000000000004"/>
    <n v="167.58199999999999"/>
    <s v="Scale-up"/>
    <n v="0.91600000000000004"/>
    <n v="0.998"/>
    <d v="1899-12-30T23:38:24"/>
    <n v="0.995"/>
    <n v="0.996"/>
    <d v="2025-06-17T05:06:37"/>
    <s v="PJD2_MariaDB"/>
  </r>
  <r>
    <x v="1186"/>
    <x v="1"/>
    <n v="99"/>
    <x v="2984"/>
    <x v="1495"/>
    <s v=" "/>
    <s v=" "/>
    <n v="57"/>
    <n v="82"/>
    <n v="31"/>
    <s v="N/A"/>
    <n v="111"/>
    <n v="-2"/>
    <n v="0.48599999999999999"/>
    <n v="0.93600000000000005"/>
    <n v="0.3"/>
    <n v="1.06"/>
    <n v="1.1220000000000001"/>
    <n v="1.1080000000000001"/>
    <n v="0.94499999999999995"/>
    <n v="0.34200000000000003"/>
    <n v="0.78900000000000003"/>
    <n v="172.642"/>
    <s v="Scale-up"/>
    <n v="0.94299999999999995"/>
    <n v="0.95899999999999996"/>
    <d v="1899-12-30T23:18:14"/>
    <n v="0.97399999999999998"/>
    <n v="0.97099999999999997"/>
    <d v="2025-06-17T05:06:41"/>
    <s v="PJD2_MariaDB"/>
  </r>
  <r>
    <x v="1187"/>
    <x v="0"/>
    <n v="1316"/>
    <x v="2985"/>
    <x v="1496"/>
    <n v="200"/>
    <n v="200"/>
    <n v="189"/>
    <n v="11"/>
    <n v="0"/>
    <n v="200"/>
    <n v="0"/>
    <n v="200"/>
    <n v="0.33500000000000002"/>
    <n v="4.2000000000000003E-2"/>
    <n v="0"/>
    <n v="0"/>
    <n v="0.377"/>
    <n v="0.36299999999999999"/>
    <n v="0"/>
    <n v="0.88900000000000001"/>
    <n v="1"/>
    <s v="NaN"/>
    <s v="Indeterminate"/>
    <n v="0"/>
    <n v="0.65900000000000003"/>
    <d v="1899-12-30T22:17:46"/>
    <n v="0"/>
    <n v="0"/>
    <d v="2025-06-17T05:06:55"/>
    <s v="PJD2_MariaDB"/>
  </r>
  <r>
    <x v="1187"/>
    <x v="1"/>
    <n v="99"/>
    <x v="2986"/>
    <x v="1496"/>
    <s v=" "/>
    <s v=" "/>
    <n v="64"/>
    <n v="1"/>
    <n v="1"/>
    <s v="N/A"/>
    <n v="1"/>
    <n v="64"/>
    <n v="0.67600000000000005"/>
    <s v="NaN"/>
    <n v="0"/>
    <s v="NaN"/>
    <n v="0.67600000000000005"/>
    <n v="0.67700000000000005"/>
    <s v="NaN"/>
    <s v="NaN"/>
    <s v="NaN"/>
    <s v="NaN"/>
    <s v="Indeterminate"/>
    <s v="NaN"/>
    <n v="0.94199999999999995"/>
    <s v="NaN"/>
    <n v="0"/>
    <s v="NaN"/>
    <d v="2025-06-17T05:06:55"/>
    <s v="PJD2_MariaDB"/>
  </r>
  <r>
    <x v="1188"/>
    <x v="0"/>
    <n v="1734"/>
    <x v="2987"/>
    <x v="1497"/>
    <n v="3104"/>
    <n v="3104"/>
    <n v="1078"/>
    <n v="2026"/>
    <n v="669"/>
    <n v="2435"/>
    <n v="1541"/>
    <n v="894"/>
    <n v="0.63900000000000001"/>
    <n v="1.175"/>
    <n v="0.375"/>
    <n v="0.92300000000000004"/>
    <n v="1.4390000000000001"/>
    <n v="1.456"/>
    <n v="0.64100000000000001"/>
    <n v="0.35199999999999998"/>
    <n v="0.79300000000000004"/>
    <n v="968.58100000000002"/>
    <s v="Scale-up"/>
    <n v="1.083"/>
    <n v="0.996"/>
    <d v="1899-12-30T23:54:14"/>
    <n v="0.96399999999999997"/>
    <n v="0.999"/>
    <d v="2025-06-17T05:07:15"/>
    <s v="PJD2_MariaDB"/>
  </r>
  <r>
    <x v="1188"/>
    <x v="1"/>
    <n v="98"/>
    <x v="2988"/>
    <x v="1497"/>
    <s v=" "/>
    <s v=" "/>
    <n v="36"/>
    <n v="86"/>
    <n v="112"/>
    <s v="N/A"/>
    <n v="72"/>
    <n v="-63"/>
    <n v="0.34300000000000003"/>
    <n v="1.0509999999999999"/>
    <n v="1.085"/>
    <n v="0.73399999999999999"/>
    <s v="0.30899999999999994"/>
    <n v="0.32400000000000001"/>
    <n v="2.375"/>
    <n v="0.246"/>
    <n v="0.222"/>
    <n v="1217.9839999999999"/>
    <s v="Catch-up"/>
    <n v="1.3620000000000001"/>
    <n v="0.96499999999999997"/>
    <d v="1899-12-30T23:29:46"/>
    <n v="0.55900000000000005"/>
    <n v="0.97299999999999998"/>
    <d v="2025-06-17T05:07:20"/>
    <s v="PJD2_MariaDB"/>
  </r>
  <r>
    <x v="1189"/>
    <x v="0"/>
    <n v="896"/>
    <x v="2989"/>
    <x v="1498"/>
    <n v="135"/>
    <n v="135"/>
    <n v="55"/>
    <n v="80"/>
    <n v="20"/>
    <n v="115"/>
    <n v="91"/>
    <n v="24"/>
    <n v="4.5999999999999999E-2"/>
    <n v="0.115"/>
    <n v="2.4E-2"/>
    <n v="0.121"/>
    <n v="0.13700000000000001"/>
    <n v="0.11600000000000001"/>
    <n v="0.88300000000000001"/>
    <n v="0.28599999999999998"/>
    <n v="0.85099999999999998"/>
    <n v="198.34700000000001"/>
    <s v="Scale-up"/>
    <n v="8.2639999999999993"/>
    <n v="0.89400000000000002"/>
    <d v="1899-12-30T15:15:50"/>
    <n v="0.63"/>
    <n v="0.73799999999999999"/>
    <d v="2025-06-17T05:07:39"/>
    <s v="PJD2_MariaDB"/>
  </r>
  <r>
    <x v="1189"/>
    <x v="1"/>
    <n v="91"/>
    <x v="2990"/>
    <x v="1498"/>
    <s v=" "/>
    <s v=" "/>
    <n v="8"/>
    <n v="13"/>
    <n v="5"/>
    <s v="N/A"/>
    <n v="17"/>
    <n v="-2"/>
    <n v="0.1"/>
    <n v="0.129"/>
    <n v="4.3999999999999997E-2"/>
    <n v="0.224"/>
    <n v="0.185"/>
    <n v="0.16700000000000001"/>
    <n v="1.2110000000000001"/>
    <n v="0.437"/>
    <n v="0.80800000000000005"/>
    <n v="107.143"/>
    <s v="Catch-up"/>
    <n v="4.4640000000000004"/>
    <n v="0.752"/>
    <d v="1899-12-30T22:24:58"/>
    <n v="0.94499999999999995"/>
    <n v="0.90400000000000003"/>
    <d v="2025-06-17T05:07:43"/>
    <s v="PJD2_MariaDB"/>
  </r>
  <r>
    <x v="1190"/>
    <x v="0"/>
    <n v="1067"/>
    <x v="2991"/>
    <x v="1499"/>
    <n v="155"/>
    <n v="155"/>
    <n v="103"/>
    <n v="52"/>
    <n v="9"/>
    <n v="146"/>
    <n v="137"/>
    <n v="9"/>
    <n v="9.6000000000000002E-2"/>
    <n v="6.6000000000000003E-2"/>
    <n v="8.9999999999999993E-3"/>
    <n v="0.129"/>
    <n v="0.153"/>
    <n v="0.13200000000000001"/>
    <n v="0.84299999999999997"/>
    <n v="0.59299999999999997"/>
    <n v="0.94399999999999995"/>
    <n v="69.766999999999996"/>
    <s v="Scale-up"/>
    <n v="7.7519999999999998"/>
    <n v="0.96099999999999997"/>
    <d v="1899-12-30T23:45:36"/>
    <n v="0.88100000000000001"/>
    <n v="0.99399999999999999"/>
    <d v="2025-06-17T05:08:02"/>
    <s v="PJD2_MariaDB"/>
  </r>
  <r>
    <x v="1190"/>
    <x v="1"/>
    <n v="97"/>
    <x v="2992"/>
    <x v="1499"/>
    <s v=" "/>
    <s v=" "/>
    <n v="4"/>
    <n v="8"/>
    <n v="1"/>
    <s v="N/A"/>
    <n v="13"/>
    <n v="0"/>
    <n v="2.5000000000000001E-2"/>
    <n v="9.2999999999999999E-2"/>
    <s v="NaN"/>
    <n v="0.109"/>
    <n v="0.11799999999999999"/>
    <n v="0.10199999999999999"/>
    <s v="NaN"/>
    <s v="NaN"/>
    <s v="NaN"/>
    <s v="NaN"/>
    <s v="Scale-up"/>
    <n v="9.1739999999999995"/>
    <n v="0.89800000000000002"/>
    <d v="1899-12-30T18:10:05"/>
    <s v="NaN"/>
    <n v="0.88500000000000001"/>
    <d v="2025-06-17T05:08:02"/>
    <s v="PJD2_MariaDB"/>
  </r>
  <r>
    <x v="1191"/>
    <x v="0"/>
    <n v="3341"/>
    <x v="2993"/>
    <x v="1500"/>
    <n v="125"/>
    <n v="125"/>
    <n v="38"/>
    <n v="87"/>
    <n v="13"/>
    <n v="112"/>
    <n v="71"/>
    <n v="41"/>
    <n v="1.4E-2"/>
    <n v="3.1E-2"/>
    <n v="3.0000000000000001E-3"/>
    <n v="3.1E-2"/>
    <n v="4.2000000000000003E-2"/>
    <n v="3.5999999999999997E-2"/>
    <n v="0.73799999999999999"/>
    <n v="0.311"/>
    <n v="0.93300000000000005"/>
    <n v="1322.5809999999999"/>
    <s v="Scale-up"/>
    <n v="32.258000000000003"/>
    <n v="0.80500000000000005"/>
    <d v="1899-12-30T18:00:00"/>
    <n v="0.93899999999999995"/>
    <n v="0.84899999999999998"/>
    <d v="2025-06-17T04:40:41"/>
    <s v="PJD2_JiraEcoSystem"/>
  </r>
  <r>
    <x v="1191"/>
    <x v="1"/>
    <n v="0"/>
    <x v="2994"/>
    <x v="1500"/>
    <s v=" "/>
    <s v=" "/>
    <n v="1"/>
    <n v="1"/>
    <n v="1"/>
    <s v="N/A"/>
    <n v="1"/>
    <n v="0"/>
    <s v="NaN"/>
    <s v="NaN"/>
    <s v="NaN"/>
    <s v="NaN"/>
    <n v="0"/>
    <s v="NaN"/>
    <s v="NaN"/>
    <s v="NaN"/>
    <s v="NaN"/>
    <s v="NaN"/>
    <s v="Scale-up"/>
    <s v="NaN"/>
    <s v="NaN"/>
    <s v="NaN"/>
    <s v="NaN"/>
    <s v="NaN"/>
    <d v="2025-06-17T04:40:41"/>
    <s v="PJD2_JiraEcoSystem"/>
  </r>
  <r>
    <x v="1192"/>
    <x v="0"/>
    <n v="2480"/>
    <x v="2995"/>
    <x v="1501"/>
    <n v="62"/>
    <n v="62"/>
    <n v="20"/>
    <n v="42"/>
    <n v="7"/>
    <n v="55"/>
    <n v="44"/>
    <n v="11"/>
    <n v="1.0999999999999999E-2"/>
    <n v="1.4999999999999999E-2"/>
    <n v="2E-3"/>
    <n v="1.9E-2"/>
    <n v="2.4E-2"/>
    <n v="2.1999999999999999E-2"/>
    <n v="0.79200000000000004"/>
    <n v="0.42299999999999999"/>
    <n v="0.92300000000000004"/>
    <n v="578.947"/>
    <s v="Scale-up"/>
    <n v="52.631999999999998"/>
    <n v="0.92600000000000005"/>
    <d v="1899-12-30T23:41:17"/>
    <n v="0.876"/>
    <n v="0.94799999999999995"/>
    <d v="2025-06-17T04:41:00"/>
    <s v="PJD2_JiraEcoSystem"/>
  </r>
  <r>
    <x v="1192"/>
    <x v="1"/>
    <n v="83"/>
    <x v="2996"/>
    <x v="1501"/>
    <s v=" "/>
    <s v=" "/>
    <n v="2"/>
    <n v="3"/>
    <n v="3"/>
    <s v="N/A"/>
    <n v="4"/>
    <n v="-3"/>
    <n v="9.0999999999999998E-2"/>
    <n v="2.4E-2"/>
    <n v="0.16700000000000001"/>
    <n v="9.6000000000000002E-2"/>
    <n v="-5.1999999999999998E-2"/>
    <n v="8.9999999999999993E-3"/>
    <n v="-1.8460000000000001"/>
    <n v="0.79100000000000004"/>
    <n v="-0.45200000000000001"/>
    <n v="114.583"/>
    <s v="Scale-up"/>
    <n v="10.417"/>
    <n v="1"/>
    <d v="1899-12-30T22:36:29"/>
    <n v="0.75"/>
    <n v="0.92200000000000004"/>
    <d v="2025-06-17T04:41:04"/>
    <s v="PJD2_JiraEcoSystem"/>
  </r>
  <r>
    <x v="1193"/>
    <x v="0"/>
    <n v="4474"/>
    <x v="2997"/>
    <x v="1502"/>
    <n v="33"/>
    <n v="33"/>
    <n v="14"/>
    <n v="19"/>
    <n v="5"/>
    <n v="28"/>
    <n v="23"/>
    <n v="5"/>
    <n v="3.0000000000000001E-3"/>
    <n v="5.0000000000000001E-3"/>
    <n v="1E-3"/>
    <n v="6.0000000000000001E-3"/>
    <n v="7.0000000000000001E-3"/>
    <n v="7.0000000000000001E-3"/>
    <n v="0.85699999999999998"/>
    <n v="0.375"/>
    <n v="0.875"/>
    <n v="833.33299999999997"/>
    <s v="Scale-up"/>
    <n v="166.667"/>
    <n v="0.85899999999999999"/>
    <d v="1899-12-30T22:09:07"/>
    <n v="0.90500000000000003"/>
    <n v="0.91100000000000003"/>
    <d v="2025-06-17T04:41:21"/>
    <s v="PJD2_JiraEcoSystem"/>
  </r>
  <r>
    <x v="1193"/>
    <x v="1"/>
    <n v="0"/>
    <x v="2998"/>
    <x v="1502"/>
    <s v=" "/>
    <s v=" "/>
    <n v="1"/>
    <n v="1"/>
    <n v="2"/>
    <s v="N/A"/>
    <n v="1"/>
    <n v="-1"/>
    <s v="NaN"/>
    <s v="NaN"/>
    <n v="1"/>
    <s v="NaN"/>
    <n v="0"/>
    <n v="-1"/>
    <s v="NaN"/>
    <s v="NaN"/>
    <s v="NaN"/>
    <s v="NaN"/>
    <s v="Scale-up"/>
    <s v="NaN"/>
    <s v="NaN"/>
    <s v="NaN"/>
    <n v="1"/>
    <s v="NaN"/>
    <d v="2025-06-17T04:41:21"/>
    <s v="PJD2_JiraEcoSystem"/>
  </r>
  <r>
    <x v="1194"/>
    <x v="0"/>
    <n v="1449"/>
    <x v="2999"/>
    <x v="1503"/>
    <n v="99"/>
    <n v="99"/>
    <n v="40"/>
    <n v="59"/>
    <n v="8"/>
    <n v="91"/>
    <n v="86"/>
    <n v="5"/>
    <n v="6.3E-2"/>
    <n v="5.6000000000000001E-2"/>
    <n v="1.0999999999999999E-2"/>
    <n v="8.7999999999999995E-2"/>
    <n v="0.108"/>
    <n v="9.6000000000000002E-2"/>
    <n v="0.81499999999999995"/>
    <n v="0.52900000000000003"/>
    <n v="0.90800000000000003"/>
    <n v="56.817999999999998"/>
    <s v="Scale-up"/>
    <n v="11.364000000000001"/>
    <n v="0.95199999999999996"/>
    <d v="1899-12-30T17:13:55"/>
    <n v="0.59899999999999998"/>
    <n v="0.71099999999999997"/>
    <d v="2025-06-17T04:41:39"/>
    <s v="PJD2_JiraEcoSystem"/>
  </r>
  <r>
    <x v="1194"/>
    <x v="1"/>
    <n v="0"/>
    <x v="3000"/>
    <x v="1503"/>
    <s v=" "/>
    <s v=" "/>
    <n v="1"/>
    <n v="1"/>
    <n v="1"/>
    <s v="N/A"/>
    <n v="1"/>
    <n v="0"/>
    <s v="NaN"/>
    <s v="NaN"/>
    <s v="NaN"/>
    <s v="NaN"/>
    <n v="0"/>
    <s v="NaN"/>
    <s v="NaN"/>
    <s v="NaN"/>
    <s v="NaN"/>
    <s v="NaN"/>
    <s v="Scale-up"/>
    <s v="NaN"/>
    <s v="NaN"/>
    <s v="NaN"/>
    <s v="NaN"/>
    <s v="NaN"/>
    <d v="2025-06-17T04:41:39"/>
    <s v="PJD2_JiraEcoSystem"/>
  </r>
  <r>
    <x v="1195"/>
    <x v="0"/>
    <n v="4503"/>
    <x v="3001"/>
    <x v="1504"/>
    <n v="3372"/>
    <n v="3372"/>
    <n v="694"/>
    <n v="2678"/>
    <n v="1369"/>
    <n v="2003"/>
    <n v="1948"/>
    <n v="55"/>
    <n v="0.19"/>
    <n v="0.91100000000000003"/>
    <n v="0.39200000000000002"/>
    <n v="0.67800000000000005"/>
    <n v="0.70899999999999996"/>
    <n v="0.57099999999999995"/>
    <n v="0.95599999999999996"/>
    <n v="0.17299999999999999"/>
    <n v="0.64400000000000002"/>
    <n v="81.120999999999995"/>
    <s v="Scale-up"/>
    <n v="1.4750000000000001"/>
    <n v="0.77900000000000003"/>
    <d v="1899-12-30T18:50:24"/>
    <n v="0.79600000000000004"/>
    <n v="0.78900000000000003"/>
    <d v="2025-06-17T04:42:00"/>
    <s v="PJD2_JiraEcoSystem"/>
  </r>
  <r>
    <x v="1195"/>
    <x v="1"/>
    <n v="19"/>
    <x v="3002"/>
    <x v="1504"/>
    <s v=" "/>
    <s v=" "/>
    <n v="1"/>
    <n v="1"/>
    <n v="1"/>
    <s v="N/A"/>
    <n v="1"/>
    <n v="-1"/>
    <s v="NaN"/>
    <s v="NaN"/>
    <s v="NaN"/>
    <s v="NaN"/>
    <n v="0"/>
    <s v="NaN"/>
    <s v="NaN"/>
    <s v="NaN"/>
    <s v="NaN"/>
    <s v="NaN"/>
    <s v="Scale-up"/>
    <s v="NaN"/>
    <s v="NaN"/>
    <s v="NaN"/>
    <s v="NaN"/>
    <s v="NaN"/>
    <d v="2025-06-17T04:42:00"/>
    <s v="PJD2_JiraEcoSystem"/>
  </r>
  <r>
    <x v="1196"/>
    <x v="0"/>
    <n v="4990"/>
    <x v="3003"/>
    <x v="1505"/>
    <n v="257"/>
    <n v="257"/>
    <n v="44"/>
    <n v="213"/>
    <n v="55"/>
    <n v="202"/>
    <n v="104"/>
    <n v="98"/>
    <n v="8.9999999999999993E-3"/>
    <n v="0.04"/>
    <n v="1.2999999999999999E-2"/>
    <n v="2.3E-2"/>
    <n v="3.5999999999999997E-2"/>
    <n v="3.6999999999999998E-2"/>
    <n v="0.63900000000000001"/>
    <n v="0.184"/>
    <n v="0.73499999999999999"/>
    <n v="4260.87"/>
    <s v="Scale-up"/>
    <n v="43.478000000000002"/>
    <n v="0.82699999999999996"/>
    <d v="1899-12-30T21:24:29"/>
    <n v="0.753"/>
    <n v="0.85199999999999998"/>
    <d v="2025-06-17T04:42:18"/>
    <s v="PJD2_JiraEcoSystem"/>
  </r>
  <r>
    <x v="1196"/>
    <x v="1"/>
    <n v="0"/>
    <x v="3004"/>
    <x v="1505"/>
    <s v=" "/>
    <s v=" "/>
    <n v="1"/>
    <n v="1"/>
    <n v="1"/>
    <s v="N/A"/>
    <n v="1"/>
    <n v="0"/>
    <s v="NaN"/>
    <s v="NaN"/>
    <s v="NaN"/>
    <s v="NaN"/>
    <n v="0"/>
    <s v="NaN"/>
    <s v="NaN"/>
    <s v="NaN"/>
    <s v="NaN"/>
    <s v="NaN"/>
    <s v="Scale-up"/>
    <s v="NaN"/>
    <s v="NaN"/>
    <s v="NaN"/>
    <s v="NaN"/>
    <s v="NaN"/>
    <d v="2025-06-17T04:42:18"/>
    <s v="PJD2_JiraEcoSystem"/>
  </r>
  <r>
    <x v="1197"/>
    <x v="0"/>
    <n v="4893"/>
    <x v="3005"/>
    <x v="1506"/>
    <n v="2033"/>
    <n v="2033"/>
    <n v="395"/>
    <n v="1638"/>
    <n v="723"/>
    <n v="1310"/>
    <n v="1260"/>
    <n v="50"/>
    <n v="0.14399999999999999"/>
    <n v="0.67700000000000005"/>
    <n v="0.28100000000000003"/>
    <n v="0.51700000000000002"/>
    <n v="0.54"/>
    <n v="0.51500000000000001"/>
    <n v="0.95699999999999996"/>
    <n v="0.17499999999999999"/>
    <n v="0.65800000000000003"/>
    <n v="96.712000000000003"/>
    <s v="Scale-up"/>
    <n v="1.9339999999999999"/>
    <n v="0.52300000000000002"/>
    <d v="1899-12-30T14:45:36"/>
    <n v="0.88100000000000001"/>
    <n v="0.53600000000000003"/>
    <d v="2025-06-17T04:42:39"/>
    <s v="PJD2_JiraEcoSystem"/>
  </r>
  <r>
    <x v="1197"/>
    <x v="1"/>
    <n v="77"/>
    <x v="3006"/>
    <x v="1506"/>
    <s v=" "/>
    <s v=" "/>
    <n v="1"/>
    <n v="2"/>
    <n v="1"/>
    <s v="N/A"/>
    <n v="1"/>
    <n v="0"/>
    <s v="NaN"/>
    <n v="1.4E-2"/>
    <s v="NaN"/>
    <s v="NaN"/>
    <n v="0"/>
    <n v="1.4E-2"/>
    <s v="NaN"/>
    <s v="NaN"/>
    <s v="NaN"/>
    <s v="NaN"/>
    <s v="Scale-up"/>
    <s v="NaN"/>
    <s v="NaN"/>
    <d v="1899-12-31T00:00:00"/>
    <s v="NaN"/>
    <s v="NaN"/>
    <d v="2025-06-17T04:42:39"/>
    <s v="PJD2_JiraEcoSystem"/>
  </r>
  <r>
    <x v="1198"/>
    <x v="0"/>
    <n v="1024"/>
    <x v="3007"/>
    <x v="1507"/>
    <n v="647"/>
    <n v="647"/>
    <n v="578"/>
    <n v="69"/>
    <n v="93"/>
    <n v="554"/>
    <n v="387"/>
    <n v="167"/>
    <n v="0.626"/>
    <n v="0.122"/>
    <n v="0.19800000000000001"/>
    <n v="0.40799999999999997"/>
    <n v="0.55000000000000004"/>
    <n v="0.63500000000000001"/>
    <n v="0.74199999999999999"/>
    <n v="0.83699999999999997"/>
    <n v="0.73499999999999999"/>
    <n v="409.31400000000002"/>
    <s v="Scale-up"/>
    <n v="2.4510000000000001"/>
    <n v="0.77"/>
    <d v="1899-12-30T18:56:10"/>
    <n v="0.872"/>
    <n v="0.71"/>
    <d v="2025-06-17T04:42:59"/>
    <s v="PJD2_JiraEcoSystem"/>
  </r>
  <r>
    <x v="1198"/>
    <x v="1"/>
    <n v="98"/>
    <x v="3008"/>
    <x v="1507"/>
    <s v=" "/>
    <s v=" "/>
    <n v="100"/>
    <n v="6"/>
    <n v="8"/>
    <s v="N/A"/>
    <n v="97"/>
    <n v="2"/>
    <n v="1.111"/>
    <n v="5.3999999999999999E-2"/>
    <n v="0.14099999999999999"/>
    <n v="1.1479999999999999"/>
    <n v="1.024"/>
    <n v="1.0449999999999999"/>
    <n v="1.121"/>
    <n v="0.95399999999999996"/>
    <n v="0.879"/>
    <n v="145.47"/>
    <s v="Catch-up"/>
    <n v="0.871"/>
    <n v="0.93300000000000005"/>
    <d v="1899-12-30T21:37:26"/>
    <n v="0.93200000000000005"/>
    <n v="0.97199999999999998"/>
    <d v="2025-06-17T04:43:03"/>
    <s v="PJD2_JiraEcoSystem"/>
  </r>
  <r>
    <x v="1199"/>
    <x v="0"/>
    <n v="940"/>
    <x v="3009"/>
    <x v="1508"/>
    <n v="138"/>
    <n v="138"/>
    <n v="54"/>
    <n v="84"/>
    <n v="8"/>
    <n v="130"/>
    <n v="93"/>
    <n v="37"/>
    <n v="8.7999999999999995E-2"/>
    <n v="0.128"/>
    <n v="1.4E-2"/>
    <n v="0.255"/>
    <n v="0.20200000000000001"/>
    <n v="0.19800000000000001"/>
    <n v="1.262"/>
    <n v="0.40699999999999997"/>
    <n v="0.93500000000000005"/>
    <n v="145.09800000000001"/>
    <s v="Catch-up"/>
    <n v="3.9220000000000002"/>
    <n v="0.48199999999999998"/>
    <d v="1899-12-30T17:06:43"/>
    <n v="0.86099999999999999"/>
    <n v="0.80200000000000005"/>
    <d v="2025-06-17T04:43:21"/>
    <s v="PJD2_JiraEcoSystem"/>
  </r>
  <r>
    <x v="1199"/>
    <x v="1"/>
    <n v="0"/>
    <x v="3010"/>
    <x v="1508"/>
    <s v=" "/>
    <s v=" "/>
    <n v="1"/>
    <n v="1"/>
    <n v="1"/>
    <s v="N/A"/>
    <n v="1"/>
    <n v="0"/>
    <s v="NaN"/>
    <s v="NaN"/>
    <s v="NaN"/>
    <s v="NaN"/>
    <n v="0"/>
    <s v="NaN"/>
    <s v="NaN"/>
    <s v="NaN"/>
    <s v="NaN"/>
    <s v="NaN"/>
    <s v="Catch-up"/>
    <s v="NaN"/>
    <s v="NaN"/>
    <s v="NaN"/>
    <s v="NaN"/>
    <s v="NaN"/>
    <d v="2025-06-17T04:43:21"/>
    <s v="PJD2_JiraEcoSystem"/>
  </r>
  <r>
    <x v="1200"/>
    <x v="0"/>
    <n v="3355"/>
    <x v="3011"/>
    <x v="1509"/>
    <n v="136"/>
    <n v="136"/>
    <n v="33"/>
    <n v="103"/>
    <n v="36"/>
    <n v="100"/>
    <n v="97"/>
    <n v="3"/>
    <n v="1.2E-2"/>
    <n v="4.7E-2"/>
    <n v="8.0000000000000002E-3"/>
    <n v="3.9E-2"/>
    <n v="5.0999999999999997E-2"/>
    <n v="0.03"/>
    <n v="0.76500000000000001"/>
    <n v="0.20300000000000001"/>
    <n v="0.86399999999999999"/>
    <n v="76.923000000000002"/>
    <s v="Scale-up"/>
    <n v="25.640999999999998"/>
    <n v="0.79200000000000004"/>
    <d v="1899-12-30T19:01:55"/>
    <n v="0.88700000000000001"/>
    <n v="0.75800000000000001"/>
    <d v="2025-06-17T04:43:40"/>
    <s v="PJD2_JiraEcoSystem"/>
  </r>
  <r>
    <x v="1200"/>
    <x v="1"/>
    <n v="68"/>
    <x v="3012"/>
    <x v="1509"/>
    <s v=" "/>
    <s v=" "/>
    <n v="1"/>
    <n v="1"/>
    <n v="15"/>
    <s v="N/A"/>
    <n v="1"/>
    <n v="-14"/>
    <s v="NaN"/>
    <s v="NaN"/>
    <n v="0.214"/>
    <s v="NaN"/>
    <n v="0"/>
    <n v="-0.22"/>
    <s v="NaN"/>
    <s v="NaN"/>
    <s v="NaN"/>
    <s v="NaN"/>
    <s v="Scale-up"/>
    <s v="NaN"/>
    <s v="NaN"/>
    <s v="NaN"/>
    <n v="0.48199999999999998"/>
    <s v="NaN"/>
    <d v="2025-06-17T04:43:40"/>
    <s v="PJD2_JiraEcoSystem"/>
  </r>
  <r>
    <x v="1201"/>
    <x v="0"/>
    <n v="1948"/>
    <x v="3013"/>
    <x v="1510"/>
    <n v="32"/>
    <n v="32"/>
    <n v="5"/>
    <n v="27"/>
    <n v="4"/>
    <n v="28"/>
    <n v="14"/>
    <n v="14"/>
    <n v="3.0000000000000001E-3"/>
    <n v="1.0999999999999999E-2"/>
    <n v="0"/>
    <n v="8.9999999999999993E-3"/>
    <n v="1.4E-2"/>
    <n v="1.0999999999999999E-2"/>
    <n v="0.64300000000000002"/>
    <n v="0.214"/>
    <n v="1"/>
    <n v="1555.556"/>
    <s v="Scale-up"/>
    <n v="111.111"/>
    <n v="0.75800000000000001"/>
    <d v="1899-12-30T23:03:50"/>
    <n v="0"/>
    <n v="0.84399999999999997"/>
    <d v="2025-06-17T04:43:56"/>
    <s v="PJD2_JiraEcoSystem"/>
  </r>
  <r>
    <x v="1201"/>
    <x v="1"/>
    <n v="49"/>
    <x v="3014"/>
    <x v="1510"/>
    <s v=" "/>
    <s v=" "/>
    <n v="1"/>
    <n v="3"/>
    <n v="1"/>
    <s v="N/A"/>
    <n v="1"/>
    <n v="2"/>
    <s v="NaN"/>
    <n v="3.5000000000000003E-2"/>
    <s v="NaN"/>
    <s v="NaN"/>
    <n v="0"/>
    <n v="3.5000000000000003E-2"/>
    <s v="NaN"/>
    <s v="NaN"/>
    <s v="NaN"/>
    <s v="NaN"/>
    <s v="Scale-up"/>
    <s v="NaN"/>
    <s v="NaN"/>
    <d v="1899-12-30T20:47:02"/>
    <s v="NaN"/>
    <s v="NaN"/>
    <d v="2025-06-17T04:43:56"/>
    <s v="PJD2_JiraEcoSystem"/>
  </r>
  <r>
    <x v="1202"/>
    <x v="0"/>
    <n v="4879"/>
    <x v="3015"/>
    <x v="1511"/>
    <n v="296"/>
    <n v="296"/>
    <n v="72"/>
    <n v="224"/>
    <n v="110"/>
    <n v="186"/>
    <n v="185"/>
    <n v="1"/>
    <n v="2.4E-2"/>
    <n v="8.1000000000000003E-2"/>
    <n v="1.7000000000000001E-2"/>
    <n v="6.4000000000000001E-2"/>
    <n v="8.7999999999999995E-2"/>
    <n v="3.9E-2"/>
    <n v="0.72699999999999998"/>
    <n v="0.22900000000000001"/>
    <n v="0.83799999999999997"/>
    <n v="15.625"/>
    <s v="Start-up"/>
    <n v="15.625"/>
    <n v="0.88900000000000001"/>
    <d v="1899-12-30T19:03:22"/>
    <n v="0.80400000000000005"/>
    <n v="0.81899999999999995"/>
    <d v="2025-06-17T04:44:14"/>
    <s v="PJD2_JiraEcoSystem"/>
  </r>
  <r>
    <x v="1202"/>
    <x v="1"/>
    <n v="0"/>
    <x v="3016"/>
    <x v="1511"/>
    <s v=" "/>
    <s v=" "/>
    <n v="1"/>
    <n v="1"/>
    <n v="62"/>
    <s v="N/A"/>
    <n v="1"/>
    <n v="-61"/>
    <s v="NaN"/>
    <s v="NaN"/>
    <n v="31"/>
    <s v="NaN"/>
    <n v="0"/>
    <n v="-31"/>
    <s v="NaN"/>
    <s v="NaN"/>
    <s v="NaN"/>
    <s v="NaN"/>
    <s v="Start-up"/>
    <s v="NaN"/>
    <s v="NaN"/>
    <s v="NaN"/>
    <n v="0.26200000000000001"/>
    <s v="NaN"/>
    <d v="2025-06-17T04:44:14"/>
    <s v="PJD2_JiraEcoSystem"/>
  </r>
  <r>
    <x v="1203"/>
    <x v="0"/>
    <n v="2592"/>
    <x v="3017"/>
    <x v="1512"/>
    <n v="106"/>
    <n v="106"/>
    <n v="46"/>
    <n v="60"/>
    <n v="37"/>
    <n v="69"/>
    <n v="68"/>
    <n v="1"/>
    <n v="2.4E-2"/>
    <n v="2.9000000000000001E-2"/>
    <n v="1.9E-2"/>
    <n v="3.2000000000000001E-2"/>
    <n v="3.4000000000000002E-2"/>
    <n v="3.1E-2"/>
    <n v="0.94099999999999995"/>
    <n v="0.45300000000000001"/>
    <n v="0.64200000000000002"/>
    <n v="31.25"/>
    <s v="Scale-up"/>
    <n v="31.25"/>
    <n v="0.88100000000000001"/>
    <d v="1899-12-30T20:48:29"/>
    <n v="0.89200000000000002"/>
    <n v="0.69199999999999995"/>
    <d v="2025-06-17T04:44:33"/>
    <s v="PJD2_JiraEcoSystem"/>
  </r>
  <r>
    <x v="1203"/>
    <x v="1"/>
    <n v="76"/>
    <x v="3018"/>
    <x v="1512"/>
    <s v=" "/>
    <s v=" "/>
    <n v="1"/>
    <n v="1"/>
    <n v="1"/>
    <s v="N/A"/>
    <n v="3"/>
    <n v="-1"/>
    <s v="NaN"/>
    <s v="NaN"/>
    <s v="NaN"/>
    <n v="2.1000000000000001E-2"/>
    <n v="0"/>
    <s v="NaN"/>
    <s v="NaN"/>
    <s v="NaN"/>
    <s v="NaN"/>
    <s v="NaN"/>
    <s v="Scale-up"/>
    <n v="47.619"/>
    <s v="NaN"/>
    <s v="NaN"/>
    <s v="NaN"/>
    <n v="0.81799999999999995"/>
    <d v="2025-06-17T04:44:33"/>
    <s v="PJD2_JiraEcoSystem"/>
  </r>
  <r>
    <x v="1204"/>
    <x v="0"/>
    <n v="4882"/>
    <x v="3019"/>
    <x v="1513"/>
    <n v="357"/>
    <n v="357"/>
    <n v="121"/>
    <n v="236"/>
    <n v="100"/>
    <n v="257"/>
    <n v="245"/>
    <n v="12"/>
    <n v="3.5000000000000003E-2"/>
    <n v="6.4000000000000001E-2"/>
    <n v="3.4000000000000002E-2"/>
    <n v="6.0999999999999999E-2"/>
    <n v="6.5000000000000002E-2"/>
    <n v="7.1999999999999995E-2"/>
    <n v="0.93799999999999994"/>
    <n v="0.35399999999999998"/>
    <n v="0.65700000000000003"/>
    <n v="196.721"/>
    <s v="Scale-up"/>
    <n v="16.393000000000001"/>
    <n v="0.95199999999999996"/>
    <d v="1899-12-30T22:32:10"/>
    <n v="0.69899999999999995"/>
    <n v="0.92600000000000005"/>
    <d v="2025-06-17T04:44:51"/>
    <s v="PJD2_JiraEcoSystem"/>
  </r>
  <r>
    <x v="1204"/>
    <x v="1"/>
    <n v="0"/>
    <x v="3020"/>
    <x v="1513"/>
    <s v=" "/>
    <s v=" "/>
    <n v="1"/>
    <n v="1"/>
    <n v="1"/>
    <s v="N/A"/>
    <n v="1"/>
    <n v="0"/>
    <s v="NaN"/>
    <s v="NaN"/>
    <s v="NaN"/>
    <s v="NaN"/>
    <n v="0"/>
    <s v="NaN"/>
    <s v="NaN"/>
    <s v="NaN"/>
    <s v="NaN"/>
    <s v="NaN"/>
    <s v="Scale-up"/>
    <s v="NaN"/>
    <s v="NaN"/>
    <s v="NaN"/>
    <s v="NaN"/>
    <s v="NaN"/>
    <d v="2025-06-17T04:44:51"/>
    <s v="PJD2_JiraEcoSystem"/>
  </r>
  <r>
    <x v="1205"/>
    <x v="0"/>
    <n v="4487"/>
    <x v="3021"/>
    <x v="1514"/>
    <n v="388"/>
    <n v="388"/>
    <n v="97"/>
    <n v="291"/>
    <n v="97"/>
    <n v="291"/>
    <n v="268"/>
    <n v="23"/>
    <n v="2.1999999999999999E-2"/>
    <n v="0.08"/>
    <n v="2.9000000000000001E-2"/>
    <n v="7.0000000000000007E-2"/>
    <n v="7.2999999999999995E-2"/>
    <n v="7.2999999999999995E-2"/>
    <n v="0.95899999999999996"/>
    <n v="0.216"/>
    <n v="0.71599999999999997"/>
    <n v="328.57100000000003"/>
    <s v="Scale-up"/>
    <n v="14.286"/>
    <n v="0.92600000000000005"/>
    <d v="1899-12-30T23:00:58"/>
    <n v="0.78800000000000003"/>
    <n v="0.95399999999999996"/>
    <d v="2025-06-17T04:45:12"/>
    <s v="PJD2_JiraEcoSystem"/>
  </r>
  <r>
    <x v="1205"/>
    <x v="1"/>
    <n v="56"/>
    <x v="3022"/>
    <x v="1514"/>
    <s v=" "/>
    <s v=" "/>
    <n v="2"/>
    <n v="1"/>
    <n v="1"/>
    <s v="N/A"/>
    <n v="1"/>
    <n v="0"/>
    <n v="4.8000000000000001E-2"/>
    <s v="NaN"/>
    <s v="NaN"/>
    <s v="NaN"/>
    <n v="0"/>
    <n v="4.8000000000000001E-2"/>
    <s v="NaN"/>
    <s v="NaN"/>
    <s v="NaN"/>
    <s v="NaN"/>
    <s v="Scale-up"/>
    <s v="NaN"/>
    <n v="1"/>
    <s v="NaN"/>
    <s v="NaN"/>
    <s v="NaN"/>
    <d v="2025-06-17T04:45:12"/>
    <s v="PJD2_JiraEcoSystem"/>
  </r>
  <r>
    <x v="1206"/>
    <x v="0"/>
    <n v="4507"/>
    <x v="3023"/>
    <x v="1515"/>
    <n v="436"/>
    <n v="436"/>
    <n v="244"/>
    <n v="192"/>
    <n v="94"/>
    <n v="342"/>
    <n v="338"/>
    <n v="4"/>
    <n v="0.08"/>
    <n v="6.6000000000000003E-2"/>
    <n v="3.5000000000000003E-2"/>
    <n v="0.106"/>
    <n v="0.111"/>
    <n v="0.111"/>
    <n v="0.95499999999999996"/>
    <n v="0.54800000000000004"/>
    <n v="0.76"/>
    <n v="37.735999999999997"/>
    <s v="Scale-up"/>
    <n v="9.4339999999999993"/>
    <n v="0.80400000000000005"/>
    <d v="1899-12-30T22:52:19"/>
    <n v="0.75"/>
    <n v="0.89100000000000001"/>
    <d v="2025-06-17T04:45:31"/>
    <s v="PJD2_JiraEcoSystem"/>
  </r>
  <r>
    <x v="1206"/>
    <x v="1"/>
    <n v="0"/>
    <x v="3024"/>
    <x v="1515"/>
    <s v=" "/>
    <s v=" "/>
    <n v="1"/>
    <n v="1"/>
    <n v="1"/>
    <s v="N/A"/>
    <n v="1"/>
    <n v="0"/>
    <s v="NaN"/>
    <s v="NaN"/>
    <s v="NaN"/>
    <s v="NaN"/>
    <n v="0"/>
    <s v="NaN"/>
    <s v="NaN"/>
    <s v="NaN"/>
    <s v="NaN"/>
    <s v="NaN"/>
    <s v="Scale-up"/>
    <s v="NaN"/>
    <s v="NaN"/>
    <s v="NaN"/>
    <s v="NaN"/>
    <s v="NaN"/>
    <d v="2025-06-17T04:45:31"/>
    <s v="PJD2_JiraEcoSystem"/>
  </r>
  <r>
    <x v="1207"/>
    <x v="0"/>
    <n v="2915"/>
    <x v="3025"/>
    <x v="1516"/>
    <n v="32"/>
    <n v="32"/>
    <n v="13"/>
    <n v="19"/>
    <n v="0"/>
    <n v="32"/>
    <n v="9"/>
    <n v="23"/>
    <n v="7.0000000000000001E-3"/>
    <n v="7.0000000000000001E-3"/>
    <n v="0"/>
    <n v="5.0000000000000001E-3"/>
    <n v="1.4E-2"/>
    <n v="1.2E-2"/>
    <n v="0.35699999999999998"/>
    <n v="0.5"/>
    <n v="1"/>
    <n v="4600"/>
    <s v="Scale-up"/>
    <n v="200"/>
    <n v="0.93500000000000005"/>
    <d v="1899-12-30T21:51:50"/>
    <n v="0"/>
    <n v="0.96499999999999997"/>
    <d v="2025-06-17T04:45:47"/>
    <s v="PJD2_JiraEcoSystem"/>
  </r>
  <r>
    <x v="1207"/>
    <x v="1"/>
    <n v="0"/>
    <x v="3026"/>
    <x v="1516"/>
    <s v=" "/>
    <s v=" "/>
    <n v="1"/>
    <n v="1"/>
    <n v="1"/>
    <s v="N/A"/>
    <n v="1"/>
    <n v="0"/>
    <s v="NaN"/>
    <s v="NaN"/>
    <n v="0"/>
    <s v="NaN"/>
    <n v="0"/>
    <s v="NaN"/>
    <s v="NaN"/>
    <s v="NaN"/>
    <s v="NaN"/>
    <s v="NaN"/>
    <s v="Scale-up"/>
    <s v="NaN"/>
    <s v="NaN"/>
    <s v="NaN"/>
    <n v="0"/>
    <s v="NaN"/>
    <d v="2025-06-17T04:45:47"/>
    <s v="PJD2_JiraEcoSystem"/>
  </r>
  <r>
    <x v="1208"/>
    <x v="0"/>
    <n v="2849"/>
    <x v="3027"/>
    <x v="1517"/>
    <n v="39"/>
    <n v="39"/>
    <n v="3"/>
    <n v="36"/>
    <n v="5"/>
    <n v="34"/>
    <n v="25"/>
    <n v="9"/>
    <n v="7.0999999999999994E-2"/>
    <n v="1.7000000000000001E-2"/>
    <n v="1E-3"/>
    <n v="7.0000000000000001E-3"/>
    <n v="8.6999999999999994E-2"/>
    <n v="1.2999999999999999E-2"/>
    <n v="0.08"/>
    <n v="0.80700000000000005"/>
    <n v="0.98899999999999999"/>
    <n v="1285.7139999999999"/>
    <s v="Scale-up"/>
    <n v="142.857"/>
    <n v="0.78400000000000003"/>
    <d v="1899-12-30T20:12:29"/>
    <n v="0.89700000000000002"/>
    <n v="0.65500000000000003"/>
    <d v="2025-06-17T04:46:05"/>
    <s v="PJD2_JiraEcoSystem"/>
  </r>
  <r>
    <x v="1208"/>
    <x v="1"/>
    <n v="77"/>
    <x v="3028"/>
    <x v="1517"/>
    <s v=" "/>
    <s v=" "/>
    <n v="1"/>
    <n v="1"/>
    <n v="1"/>
    <s v="N/A"/>
    <n v="2"/>
    <n v="-2"/>
    <s v="NaN"/>
    <s v="NaN"/>
    <s v="NaN"/>
    <n v="0.16700000000000001"/>
    <n v="0"/>
    <s v="NaN"/>
    <s v="NaN"/>
    <s v="NaN"/>
    <s v="NaN"/>
    <s v="NaN"/>
    <s v="Scale-up"/>
    <n v="5.9880000000000004"/>
    <s v="NaN"/>
    <s v="NaN"/>
    <s v="NaN"/>
    <n v="1"/>
    <d v="2025-06-17T04:46:05"/>
    <s v="PJD2_JiraEcoSystem"/>
  </r>
  <r>
    <x v="1209"/>
    <x v="0"/>
    <n v="2648"/>
    <x v="3029"/>
    <x v="1518"/>
    <n v="30"/>
    <n v="30"/>
    <n v="13"/>
    <n v="17"/>
    <n v="8"/>
    <n v="22"/>
    <n v="22"/>
    <n v="0"/>
    <n v="5.0000000000000001E-3"/>
    <n v="1.2999999999999999E-2"/>
    <n v="4.0000000000000001E-3"/>
    <n v="8.0000000000000002E-3"/>
    <n v="1.4E-2"/>
    <n v="8.0000000000000002E-3"/>
    <n v="0.57099999999999995"/>
    <n v="0.27800000000000002"/>
    <n v="0.77800000000000002"/>
    <n v="0"/>
    <s v="Start-up"/>
    <n v="125"/>
    <n v="0.94899999999999995"/>
    <d v="1899-12-30T23:35:31"/>
    <n v="0.55600000000000005"/>
    <n v="0.88600000000000001"/>
    <d v="2025-06-17T04:46:23"/>
    <s v="PJD2_JiraEcoSystem"/>
  </r>
  <r>
    <x v="1209"/>
    <x v="1"/>
    <n v="1"/>
    <x v="3030"/>
    <x v="1518"/>
    <s v=" "/>
    <s v=" "/>
    <n v="1"/>
    <n v="1"/>
    <n v="1"/>
    <s v="N/A"/>
    <n v="2"/>
    <n v="0"/>
    <s v="NaN"/>
    <s v="NaN"/>
    <s v="NaN"/>
    <n v="0.5"/>
    <n v="0"/>
    <s v="NaN"/>
    <s v="NaN"/>
    <s v="NaN"/>
    <s v="NaN"/>
    <s v="NaN"/>
    <s v="Start-up"/>
    <n v="2"/>
    <s v="NaN"/>
    <s v="NaN"/>
    <s v="NaN"/>
    <n v="1"/>
    <d v="2025-06-17T04:46:23"/>
    <s v="PJD2_JiraEcoSystem"/>
  </r>
  <r>
    <x v="1210"/>
    <x v="0"/>
    <n v="2014"/>
    <x v="3031"/>
    <x v="1519"/>
    <n v="447"/>
    <n v="447"/>
    <n v="177"/>
    <n v="270"/>
    <n v="196"/>
    <n v="251"/>
    <n v="251"/>
    <n v="0"/>
    <n v="9.4E-2"/>
    <n v="0.13800000000000001"/>
    <n v="6.8000000000000005E-2"/>
    <n v="0.13300000000000001"/>
    <n v="0.16400000000000001"/>
    <n v="0.123"/>
    <n v="0.81100000000000005"/>
    <n v="0.40500000000000003"/>
    <n v="0.70699999999999996"/>
    <n v="0"/>
    <s v="Start-up"/>
    <n v="7.5190000000000001"/>
    <n v="0.76300000000000001"/>
    <d v="1899-12-30T22:22:05"/>
    <n v="0.82"/>
    <n v="0.79400000000000004"/>
    <d v="2025-06-17T04:46:42"/>
    <s v="PJD2_JiraEcoSystem"/>
  </r>
  <r>
    <x v="1210"/>
    <x v="1"/>
    <n v="94"/>
    <x v="3032"/>
    <x v="1519"/>
    <s v=" "/>
    <s v=" "/>
    <n v="2"/>
    <n v="2"/>
    <n v="102"/>
    <s v="N/A"/>
    <n v="1"/>
    <n v="-99"/>
    <n v="4.2999999999999997E-2"/>
    <n v="2.4E-2"/>
    <n v="51"/>
    <s v="NaN"/>
    <n v="-50.933"/>
    <n v="-0.67800000000000005"/>
    <s v="NaN"/>
    <s v="NaN"/>
    <s v="NaN"/>
    <s v="NaN"/>
    <s v="Start-up"/>
    <s v="NaN"/>
    <n v="1"/>
    <d v="1899-12-31T00:00:00"/>
    <n v="0.73599999999999999"/>
    <s v="NaN"/>
    <d v="2025-06-17T04:46:42"/>
    <s v="PJD2_JiraEcoSystem"/>
  </r>
  <r>
    <x v="1211"/>
    <x v="0"/>
    <n v="4036"/>
    <x v="3033"/>
    <x v="1520"/>
    <n v="573"/>
    <n v="573"/>
    <n v="172"/>
    <n v="401"/>
    <n v="160"/>
    <n v="413"/>
    <n v="362"/>
    <n v="51"/>
    <n v="4.2000000000000003E-2"/>
    <n v="0.107"/>
    <n v="4.2000000000000003E-2"/>
    <n v="9.0999999999999998E-2"/>
    <n v="0.107"/>
    <n v="0.1"/>
    <n v="0.85"/>
    <n v="0.28199999999999997"/>
    <n v="0.71799999999999997"/>
    <n v="560.44000000000005"/>
    <s v="Scale-up"/>
    <n v="10.989000000000001"/>
    <n v="0.81"/>
    <d v="1899-12-30T20:39:50"/>
    <n v="0.89700000000000002"/>
    <n v="0.91500000000000004"/>
    <d v="2025-06-17T04:47:02"/>
    <s v="PJD2_JiraEcoSystem"/>
  </r>
  <r>
    <x v="1211"/>
    <x v="1"/>
    <n v="99"/>
    <x v="3034"/>
    <x v="1520"/>
    <s v=" "/>
    <s v=" "/>
    <n v="8"/>
    <n v="26"/>
    <n v="36"/>
    <s v="N/A"/>
    <n v="32"/>
    <n v="-35"/>
    <n v="7.3999999999999996E-2"/>
    <n v="0.29499999999999998"/>
    <n v="0.23699999999999999"/>
    <n v="0.33600000000000002"/>
    <n v="0.13200000000000001"/>
    <n v="8.1000000000000003E-2"/>
    <n v="2.5449999999999999"/>
    <n v="0.20100000000000001"/>
    <n v="0.35799999999999998"/>
    <n v="151.786"/>
    <s v="Catch-up"/>
    <n v="2.976"/>
    <n v="0.86"/>
    <d v="1899-12-30T23:31:12"/>
    <n v="0.158"/>
    <n v="0.96799999999999997"/>
    <d v="2025-06-17T04:47:06"/>
    <s v="PJD2_JiraEcoSystem"/>
  </r>
  <r>
    <x v="1212"/>
    <x v="0"/>
    <n v="6126"/>
    <x v="3035"/>
    <x v="1521"/>
    <n v="1144"/>
    <n v="1144"/>
    <n v="197"/>
    <n v="947"/>
    <n v="276"/>
    <n v="868"/>
    <n v="811"/>
    <n v="57"/>
    <n v="4.1000000000000002E-2"/>
    <n v="0.26800000000000002"/>
    <n v="7.4999999999999997E-2"/>
    <n v="0.20699999999999999"/>
    <n v="0.23400000000000001"/>
    <n v="0.23100000000000001"/>
    <n v="0.88500000000000001"/>
    <n v="0.13300000000000001"/>
    <n v="0.75700000000000001"/>
    <n v="275.36200000000002"/>
    <s v="Scale-up"/>
    <n v="4.8310000000000004"/>
    <n v="0.85199999999999998"/>
    <d v="1899-12-30T20:34:05"/>
    <n v="0.88"/>
    <n v="0.81899999999999995"/>
    <d v="2025-06-17T04:47:27"/>
    <s v="PJD2_JiraEcoSystem"/>
  </r>
  <r>
    <x v="1212"/>
    <x v="1"/>
    <n v="49"/>
    <x v="3036"/>
    <x v="1521"/>
    <s v=" "/>
    <s v=" "/>
    <n v="1"/>
    <n v="2"/>
    <n v="1"/>
    <s v="N/A"/>
    <n v="1"/>
    <n v="0"/>
    <s v="NaN"/>
    <n v="3.5999999999999997E-2"/>
    <s v="NaN"/>
    <s v="NaN"/>
    <n v="0"/>
    <n v="3.5999999999999997E-2"/>
    <s v="NaN"/>
    <s v="NaN"/>
    <s v="NaN"/>
    <s v="NaN"/>
    <s v="Scale-up"/>
    <s v="NaN"/>
    <s v="NaN"/>
    <d v="1899-12-31T00:00:00"/>
    <s v="NaN"/>
    <s v="NaN"/>
    <d v="2025-06-17T04:47:27"/>
    <s v="PJD2_JiraEcoSystem"/>
  </r>
  <r>
    <x v="1213"/>
    <x v="0"/>
    <n v="2647"/>
    <x v="3037"/>
    <x v="1522"/>
    <n v="1317"/>
    <n v="1317"/>
    <n v="622"/>
    <n v="695"/>
    <n v="515"/>
    <n v="802"/>
    <n v="802"/>
    <n v="0"/>
    <n v="0.34699999999999998"/>
    <n v="0.312"/>
    <n v="0.17399999999999999"/>
    <n v="0.36499999999999999"/>
    <n v="0.48499999999999999"/>
    <n v="0.314"/>
    <n v="0.753"/>
    <n v="0.52700000000000002"/>
    <n v="0.73599999999999999"/>
    <n v="0"/>
    <s v="Start-up"/>
    <n v="2.74"/>
    <n v="0.74399999999999999"/>
    <d v="1899-12-30T20:18:14"/>
    <n v="0.94299999999999995"/>
    <n v="0.79900000000000004"/>
    <d v="2025-06-17T04:47:47"/>
    <s v="PJD2_JiraEcoSystem"/>
  </r>
  <r>
    <x v="1213"/>
    <x v="1"/>
    <n v="90"/>
    <x v="3038"/>
    <x v="1522"/>
    <s v=" "/>
    <s v=" "/>
    <n v="1"/>
    <n v="6"/>
    <n v="134"/>
    <s v="N/A"/>
    <n v="6"/>
    <n v="-134"/>
    <s v="NaN"/>
    <n v="0.05"/>
    <n v="1.149"/>
    <n v="9.2999999999999999E-2"/>
    <n v="-1.099"/>
    <n v="-0.92400000000000004"/>
    <s v="NaN"/>
    <s v="NaN"/>
    <s v="NaN"/>
    <s v="NaN"/>
    <s v="Start-up"/>
    <n v="10.753"/>
    <s v="NaN"/>
    <d v="1899-12-30T22:00:29"/>
    <n v="5.8999999999999997E-2"/>
    <n v="0.64"/>
    <d v="2025-06-17T04:47:47"/>
    <s v="PJD2_JiraEcoSystem"/>
  </r>
  <r>
    <x v="1214"/>
    <x v="0"/>
    <n v="3144"/>
    <x v="3039"/>
    <x v="1523"/>
    <n v="128"/>
    <n v="128"/>
    <n v="89"/>
    <n v="39"/>
    <n v="36"/>
    <n v="92"/>
    <n v="88"/>
    <n v="4"/>
    <n v="3.7999999999999999E-2"/>
    <n v="2.4E-2"/>
    <n v="1.6E-2"/>
    <n v="4.1000000000000002E-2"/>
    <n v="4.5999999999999999E-2"/>
    <n v="4.4999999999999998E-2"/>
    <n v="0.89100000000000001"/>
    <n v="0.61299999999999999"/>
    <n v="0.74199999999999999"/>
    <n v="97.561000000000007"/>
    <s v="Scale-up"/>
    <n v="24.39"/>
    <n v="0.80600000000000005"/>
    <d v="1899-12-30T17:58:34"/>
    <n v="0.75700000000000001"/>
    <n v="0.623"/>
    <d v="2025-06-17T04:48:06"/>
    <s v="PJD2_JiraEcoSystem"/>
  </r>
  <r>
    <x v="1214"/>
    <x v="1"/>
    <n v="1"/>
    <x v="3040"/>
    <x v="1523"/>
    <s v=" "/>
    <s v=" "/>
    <n v="1"/>
    <n v="1"/>
    <n v="1"/>
    <s v="N/A"/>
    <n v="1"/>
    <n v="-1"/>
    <s v="NaN"/>
    <s v="NaN"/>
    <s v="NaN"/>
    <s v="NaN"/>
    <n v="0"/>
    <s v="NaN"/>
    <s v="NaN"/>
    <s v="NaN"/>
    <s v="NaN"/>
    <s v="NaN"/>
    <s v="Scale-up"/>
    <s v="NaN"/>
    <s v="NaN"/>
    <s v="NaN"/>
    <s v="NaN"/>
    <s v="NaN"/>
    <d v="2025-06-17T04:48:06"/>
    <s v="PJD2_JiraEcoSystem"/>
  </r>
  <r>
    <x v="1215"/>
    <x v="0"/>
    <n v="3199"/>
    <x v="3041"/>
    <x v="1524"/>
    <n v="2847"/>
    <n v="2847"/>
    <n v="905"/>
    <n v="1942"/>
    <n v="1141"/>
    <n v="1706"/>
    <n v="1706"/>
    <n v="0"/>
    <n v="0.40899999999999997"/>
    <n v="0.80500000000000005"/>
    <n v="0.38900000000000001"/>
    <n v="0.79"/>
    <n v="0.82499999999999996"/>
    <n v="0.61699999999999999"/>
    <n v="0.95799999999999996"/>
    <n v="0.33700000000000002"/>
    <n v="0.68"/>
    <n v="0"/>
    <s v="Start-up"/>
    <n v="1.266"/>
    <n v="0.68400000000000005"/>
    <d v="1899-12-30T20:16:48"/>
    <n v="0.96699999999999997"/>
    <n v="0.71"/>
    <d v="2025-06-17T04:48:27"/>
    <s v="PJD2_JiraEcoSystem"/>
  </r>
  <r>
    <x v="1215"/>
    <x v="1"/>
    <n v="21"/>
    <x v="3042"/>
    <x v="1524"/>
    <s v=" "/>
    <s v=" "/>
    <n v="1"/>
    <n v="1"/>
    <n v="1"/>
    <s v="N/A"/>
    <n v="1"/>
    <n v="-1"/>
    <s v="NaN"/>
    <s v="NaN"/>
    <s v="NaN"/>
    <s v="NaN"/>
    <n v="0"/>
    <n v="-4.4999999999999998E-2"/>
    <s v="NaN"/>
    <s v="NaN"/>
    <s v="NaN"/>
    <s v="NaN"/>
    <s v="Start-up"/>
    <s v="NaN"/>
    <s v="NaN"/>
    <s v="NaN"/>
    <s v="NaN"/>
    <s v="NaN"/>
    <d v="2025-06-17T04:48:27"/>
    <s v="PJD2_JiraEcoSystem"/>
  </r>
  <r>
    <x v="1216"/>
    <x v="0"/>
    <n v="4474"/>
    <x v="3043"/>
    <x v="1525"/>
    <n v="295"/>
    <n v="295"/>
    <n v="80"/>
    <n v="215"/>
    <n v="75"/>
    <n v="220"/>
    <n v="213"/>
    <n v="7"/>
    <n v="2.5999999999999999E-2"/>
    <n v="6.8000000000000005E-2"/>
    <n v="2.4E-2"/>
    <n v="6.5000000000000002E-2"/>
    <n v="7.0000000000000007E-2"/>
    <n v="7.0999999999999994E-2"/>
    <n v="0.92900000000000005"/>
    <n v="0.27700000000000002"/>
    <n v="0.745"/>
    <n v="107.69199999999999"/>
    <s v="Scale-up"/>
    <n v="15.385"/>
    <n v="0.78700000000000003"/>
    <d v="1899-12-30T20:31:12"/>
    <n v="0.68300000000000005"/>
    <n v="0.747"/>
    <d v="2025-06-17T04:48:45"/>
    <s v="PJD2_JiraEcoSystem"/>
  </r>
  <r>
    <x v="1216"/>
    <x v="1"/>
    <n v="0"/>
    <x v="3044"/>
    <x v="1525"/>
    <s v=" "/>
    <s v=" "/>
    <n v="1"/>
    <n v="1"/>
    <n v="1"/>
    <s v="N/A"/>
    <n v="1"/>
    <n v="0"/>
    <s v="NaN"/>
    <s v="NaN"/>
    <s v="NaN"/>
    <s v="NaN"/>
    <n v="0"/>
    <s v="NaN"/>
    <s v="NaN"/>
    <s v="NaN"/>
    <s v="NaN"/>
    <s v="NaN"/>
    <s v="Scale-up"/>
    <s v="NaN"/>
    <s v="NaN"/>
    <s v="NaN"/>
    <s v="NaN"/>
    <s v="NaN"/>
    <d v="2025-06-17T04:48:45"/>
    <s v="PJD2_JiraEcoSystem"/>
  </r>
  <r>
    <x v="655"/>
    <x v="0"/>
    <n v="2185"/>
    <x v="3045"/>
    <x v="1526"/>
    <n v="92"/>
    <n v="92"/>
    <n v="26"/>
    <n v="66"/>
    <n v="24"/>
    <n v="68"/>
    <n v="40"/>
    <n v="28"/>
    <n v="0.01"/>
    <n v="2.9000000000000001E-2"/>
    <n v="1.0999999999999999E-2"/>
    <n v="1.6E-2"/>
    <n v="2.8000000000000001E-2"/>
    <n v="2.5999999999999999E-2"/>
    <n v="0.57099999999999995"/>
    <n v="0.25600000000000001"/>
    <n v="0.71799999999999997"/>
    <n v="1750"/>
    <s v="Scale-up"/>
    <n v="62.5"/>
    <n v="0.85099999999999998"/>
    <d v="1899-12-30T20:41:17"/>
    <n v="0.9"/>
    <n v="0.86"/>
    <d v="2025-06-17T04:49:04"/>
    <s v="PJD2_JiraEcoSystem"/>
  </r>
  <r>
    <x v="655"/>
    <x v="1"/>
    <n v="16"/>
    <x v="3046"/>
    <x v="1526"/>
    <s v=" "/>
    <s v=" "/>
    <n v="1"/>
    <n v="1"/>
    <n v="1"/>
    <s v="N/A"/>
    <n v="1"/>
    <n v="-2"/>
    <s v="NaN"/>
    <s v="NaN"/>
    <s v="NaN"/>
    <s v="NaN"/>
    <n v="0"/>
    <n v="-8.3000000000000004E-2"/>
    <s v="NaN"/>
    <s v="NaN"/>
    <s v="NaN"/>
    <s v="NaN"/>
    <s v="Scale-up"/>
    <s v="NaN"/>
    <s v="NaN"/>
    <s v="NaN"/>
    <s v="NaN"/>
    <s v="NaN"/>
    <d v="2025-06-17T04:49:04"/>
    <s v="PJD2_JiraEcoSystem"/>
  </r>
  <r>
    <x v="1217"/>
    <x v="0"/>
    <n v="1529"/>
    <x v="3047"/>
    <x v="1527"/>
    <n v="34"/>
    <n v="34"/>
    <n v="16"/>
    <n v="18"/>
    <n v="0"/>
    <n v="34"/>
    <n v="16"/>
    <n v="18"/>
    <n v="0.01"/>
    <n v="0.01"/>
    <n v="0"/>
    <n v="8.0000000000000002E-3"/>
    <n v="0.02"/>
    <n v="0.02"/>
    <n v="0.4"/>
    <n v="0.5"/>
    <n v="1"/>
    <n v="2250"/>
    <s v="Scale-up"/>
    <n v="125"/>
    <n v="0.96399999999999997"/>
    <d v="1899-12-30T22:26:24"/>
    <n v="0"/>
    <n v="0.93700000000000006"/>
    <d v="2025-06-17T04:49:22"/>
    <s v="PJD2_JiraEcoSystem"/>
  </r>
  <r>
    <x v="1217"/>
    <x v="1"/>
    <n v="83"/>
    <x v="3048"/>
    <x v="1527"/>
    <s v=" "/>
    <s v=" "/>
    <n v="3"/>
    <n v="2"/>
    <n v="1"/>
    <s v="N/A"/>
    <n v="2"/>
    <n v="4"/>
    <n v="8.2000000000000003E-2"/>
    <n v="0.5"/>
    <n v="0"/>
    <n v="2.9000000000000001E-2"/>
    <n v="0.58199999999999996"/>
    <n v="6.3E-2"/>
    <n v="0.05"/>
    <n v="0.14099999999999999"/>
    <n v="1"/>
    <n v="620.69000000000005"/>
    <s v="Scale-up"/>
    <n v="34.482999999999997"/>
    <n v="0.82399999999999995"/>
    <d v="1899-12-31T00:00:00"/>
    <n v="0"/>
    <n v="1"/>
    <d v="2025-06-17T04:49:25"/>
    <s v="PJD2_JiraEcoSystem"/>
  </r>
  <r>
    <x v="1218"/>
    <x v="0"/>
    <n v="2501"/>
    <x v="3049"/>
    <x v="1528"/>
    <n v="306"/>
    <n v="306"/>
    <n v="36"/>
    <n v="270"/>
    <n v="30"/>
    <n v="276"/>
    <n v="166"/>
    <n v="110"/>
    <n v="0.02"/>
    <n v="0.14799999999999999"/>
    <n v="4.2000000000000003E-2"/>
    <n v="0.22500000000000001"/>
    <n v="0.126"/>
    <n v="0.14699999999999999"/>
    <n v="1.786"/>
    <n v="0.11899999999999999"/>
    <n v="0.75"/>
    <n v="488.88900000000001"/>
    <s v="Catch-up"/>
    <n v="4.444"/>
    <n v="0.92700000000000005"/>
    <d v="1899-12-30T19:40:48"/>
    <n v="0.77300000000000002"/>
    <n v="0.79200000000000004"/>
    <d v="2025-06-17T04:49:43"/>
    <s v="PJD2_JiraEcoSystem"/>
  </r>
  <r>
    <x v="1218"/>
    <x v="1"/>
    <n v="0"/>
    <x v="3050"/>
    <x v="1528"/>
    <s v=" "/>
    <s v=" "/>
    <n v="1"/>
    <n v="1"/>
    <n v="1"/>
    <s v="N/A"/>
    <n v="1"/>
    <n v="0"/>
    <s v="NaN"/>
    <s v="NaN"/>
    <s v="NaN"/>
    <s v="NaN"/>
    <n v="0"/>
    <s v="NaN"/>
    <s v="NaN"/>
    <s v="NaN"/>
    <s v="NaN"/>
    <s v="NaN"/>
    <s v="Catch-up"/>
    <s v="NaN"/>
    <s v="NaN"/>
    <s v="NaN"/>
    <s v="NaN"/>
    <s v="NaN"/>
    <d v="2025-06-17T04:49:43"/>
    <s v="PJD2_JiraEcoSystem"/>
  </r>
  <r>
    <x v="1219"/>
    <x v="0"/>
    <n v="3071"/>
    <x v="3051"/>
    <x v="1529"/>
    <n v="48"/>
    <n v="48"/>
    <n v="15"/>
    <n v="33"/>
    <n v="9"/>
    <n v="39"/>
    <n v="38"/>
    <n v="1"/>
    <n v="6.0000000000000001E-3"/>
    <n v="1.4999999999999999E-2"/>
    <n v="2E-3"/>
    <n v="1.7000000000000001E-2"/>
    <n v="1.9E-2"/>
    <n v="1.4E-2"/>
    <n v="0.89500000000000002"/>
    <n v="0.28599999999999998"/>
    <n v="0.90500000000000003"/>
    <n v="58.823999999999998"/>
    <s v="Scale-up"/>
    <n v="58.823999999999998"/>
    <n v="0.70699999999999996"/>
    <d v="1899-12-30T13:19:12"/>
    <n v="0.93799999999999994"/>
    <n v="0.55500000000000005"/>
    <d v="2025-06-17T04:50:01"/>
    <s v="PJD2_JiraEcoSystem"/>
  </r>
  <r>
    <x v="1219"/>
    <x v="1"/>
    <n v="0"/>
    <x v="3052"/>
    <x v="1529"/>
    <s v=" "/>
    <s v=" "/>
    <n v="1"/>
    <n v="1"/>
    <n v="1"/>
    <s v="N/A"/>
    <n v="1"/>
    <n v="0"/>
    <s v="NaN"/>
    <s v="NaN"/>
    <s v="NaN"/>
    <s v="NaN"/>
    <n v="0"/>
    <s v="NaN"/>
    <s v="NaN"/>
    <s v="NaN"/>
    <s v="NaN"/>
    <s v="NaN"/>
    <s v="Scale-up"/>
    <s v="NaN"/>
    <s v="NaN"/>
    <s v="NaN"/>
    <s v="NaN"/>
    <s v="NaN"/>
    <d v="2025-06-17T04:50:01"/>
    <s v="PJD2_JiraEcoSystem"/>
  </r>
  <r>
    <x v="1220"/>
    <x v="0"/>
    <n v="3099"/>
    <x v="3053"/>
    <x v="1530"/>
    <n v="63"/>
    <n v="63"/>
    <n v="17"/>
    <n v="46"/>
    <n v="3"/>
    <n v="60"/>
    <n v="40"/>
    <n v="20"/>
    <n v="8.0000000000000002E-3"/>
    <n v="2.1999999999999999E-2"/>
    <n v="1E-3"/>
    <n v="2.5000000000000001E-2"/>
    <n v="2.9000000000000001E-2"/>
    <n v="2.1999999999999999E-2"/>
    <n v="0.86199999999999999"/>
    <n v="0.26700000000000002"/>
    <n v="0.96699999999999997"/>
    <n v="800"/>
    <s v="Scale-up"/>
    <n v="40"/>
    <n v="0.40300000000000002"/>
    <d v="1899-12-30T14:22:34"/>
    <n v="0.76900000000000002"/>
    <n v="0.7"/>
    <d v="2025-06-17T04:50:19"/>
    <s v="PJD2_JiraEcoSystem"/>
  </r>
  <r>
    <x v="1220"/>
    <x v="1"/>
    <n v="0"/>
    <x v="3054"/>
    <x v="1530"/>
    <s v=" "/>
    <s v=" "/>
    <n v="1"/>
    <n v="1"/>
    <n v="1"/>
    <s v="N/A"/>
    <n v="1"/>
    <n v="0"/>
    <s v="NaN"/>
    <s v="NaN"/>
    <s v="NaN"/>
    <s v="NaN"/>
    <n v="0"/>
    <s v="NaN"/>
    <s v="NaN"/>
    <s v="NaN"/>
    <s v="NaN"/>
    <s v="NaN"/>
    <s v="Scale-up"/>
    <s v="NaN"/>
    <s v="NaN"/>
    <s v="NaN"/>
    <s v="NaN"/>
    <s v="NaN"/>
    <d v="2025-06-17T04:50:19"/>
    <s v="PJD2_JiraEcoSystem"/>
  </r>
  <r>
    <x v="1221"/>
    <x v="0"/>
    <n v="5494"/>
    <x v="3055"/>
    <x v="1531"/>
    <n v="247"/>
    <n v="247"/>
    <n v="24"/>
    <n v="223"/>
    <n v="21"/>
    <n v="226"/>
    <n v="21"/>
    <n v="205"/>
    <n v="5.0000000000000001E-3"/>
    <n v="5.2999999999999999E-2"/>
    <n v="7.0000000000000001E-3"/>
    <n v="5.0000000000000001E-3"/>
    <n v="5.0999999999999997E-2"/>
    <n v="5.2999999999999999E-2"/>
    <n v="9.8000000000000004E-2"/>
    <n v="8.5999999999999993E-2"/>
    <n v="0.879"/>
    <n v="41000"/>
    <s v="Scale-up"/>
    <n v="200"/>
    <n v="0.92400000000000004"/>
    <d v="1899-12-30T22:52:19"/>
    <n v="0.872"/>
    <n v="0.94699999999999995"/>
    <d v="2025-06-17T04:50:37"/>
    <s v="PJD2_JiraEcoSystem"/>
  </r>
  <r>
    <x v="1221"/>
    <x v="1"/>
    <n v="0"/>
    <x v="3056"/>
    <x v="1531"/>
    <s v=" "/>
    <s v=" "/>
    <n v="1"/>
    <n v="1"/>
    <n v="1"/>
    <s v="N/A"/>
    <n v="1"/>
    <n v="0"/>
    <s v="NaN"/>
    <s v="NaN"/>
    <s v="NaN"/>
    <s v="NaN"/>
    <n v="0"/>
    <s v="NaN"/>
    <s v="NaN"/>
    <s v="NaN"/>
    <s v="NaN"/>
    <s v="NaN"/>
    <s v="Scale-up"/>
    <s v="NaN"/>
    <s v="NaN"/>
    <s v="NaN"/>
    <s v="NaN"/>
    <s v="NaN"/>
    <d v="2025-06-17T04:50:37"/>
    <s v="PJD2_JiraEcoSystem"/>
  </r>
  <r>
    <x v="1222"/>
    <x v="0"/>
    <n v="2047"/>
    <x v="3057"/>
    <x v="1532"/>
    <n v="183"/>
    <n v="183"/>
    <n v="50"/>
    <n v="133"/>
    <n v="0"/>
    <n v="183"/>
    <n v="68"/>
    <n v="115"/>
    <n v="2.7E-2"/>
    <n v="7.2999999999999995E-2"/>
    <n v="0"/>
    <n v="3.6999999999999998E-2"/>
    <n v="0.1"/>
    <n v="0.10100000000000001"/>
    <n v="0.37"/>
    <n v="0.27"/>
    <n v="1"/>
    <n v="3108.1080000000002"/>
    <s v="Scale-up"/>
    <n v="27.027000000000001"/>
    <n v="0.97199999999999998"/>
    <d v="1899-12-30T23:32:38"/>
    <n v="0"/>
    <n v="0.95199999999999996"/>
    <d v="2025-06-17T04:50:55"/>
    <s v="PJD2_JiraEcoSystem"/>
  </r>
  <r>
    <x v="1222"/>
    <x v="1"/>
    <n v="50"/>
    <x v="3058"/>
    <x v="1532"/>
    <s v=" "/>
    <s v=" "/>
    <n v="1"/>
    <n v="1"/>
    <n v="1"/>
    <s v="N/A"/>
    <n v="2"/>
    <n v="0"/>
    <s v="NaN"/>
    <s v="NaN"/>
    <n v="0"/>
    <n v="4.4999999999999998E-2"/>
    <n v="0"/>
    <s v="NaN"/>
    <s v="NaN"/>
    <s v="NaN"/>
    <s v="NaN"/>
    <s v="NaN"/>
    <s v="Scale-up"/>
    <n v="22.222000000000001"/>
    <s v="NaN"/>
    <s v="NaN"/>
    <n v="0"/>
    <n v="1"/>
    <d v="2025-06-17T04:50:55"/>
    <s v="PJD2_JiraEcoSystem"/>
  </r>
  <r>
    <x v="1223"/>
    <x v="0"/>
    <n v="1560"/>
    <x v="3059"/>
    <x v="1533"/>
    <n v="42"/>
    <n v="42"/>
    <n v="4"/>
    <n v="38"/>
    <n v="0"/>
    <n v="42"/>
    <n v="20"/>
    <n v="22"/>
    <n v="1.7000000000000001E-2"/>
    <n v="2.4E-2"/>
    <n v="0"/>
    <n v="1.0999999999999999E-2"/>
    <n v="4.1000000000000002E-2"/>
    <n v="2.7E-2"/>
    <n v="0.26800000000000002"/>
    <n v="0.41499999999999998"/>
    <n v="1"/>
    <n v="2000"/>
    <s v="Scale-up"/>
    <n v="90.909000000000006"/>
    <n v="0.67100000000000004"/>
    <d v="1899-12-30T18:14:24"/>
    <n v="0"/>
    <n v="0.72699999999999998"/>
    <d v="2025-06-17T04:51:11"/>
    <s v="PJD2_JiraEcoSystem"/>
  </r>
  <r>
    <x v="1223"/>
    <x v="1"/>
    <n v="0"/>
    <x v="3060"/>
    <x v="1533"/>
    <s v=" "/>
    <s v=" "/>
    <n v="1"/>
    <n v="1"/>
    <n v="1"/>
    <s v="N/A"/>
    <n v="1"/>
    <n v="0"/>
    <s v="NaN"/>
    <s v="NaN"/>
    <n v="0"/>
    <s v="NaN"/>
    <n v="0"/>
    <s v="NaN"/>
    <s v="NaN"/>
    <s v="NaN"/>
    <s v="NaN"/>
    <s v="NaN"/>
    <s v="Scale-up"/>
    <s v="NaN"/>
    <s v="NaN"/>
    <s v="NaN"/>
    <n v="0"/>
    <s v="NaN"/>
    <d v="2025-06-17T04:51:11"/>
    <s v="PJD2_JiraEcoSystem"/>
  </r>
  <r>
    <x v="1224"/>
    <x v="0"/>
    <n v="3654"/>
    <x v="3061"/>
    <x v="1534"/>
    <n v="248"/>
    <n v="248"/>
    <n v="104"/>
    <n v="144"/>
    <n v="25"/>
    <n v="223"/>
    <n v="96"/>
    <n v="127"/>
    <n v="4.4999999999999998E-2"/>
    <n v="4.4999999999999998E-2"/>
    <n v="0.02"/>
    <n v="4.9000000000000002E-2"/>
    <n v="7.0000000000000007E-2"/>
    <n v="7.0999999999999994E-2"/>
    <n v="0.7"/>
    <n v="0.5"/>
    <n v="0.77800000000000002"/>
    <n v="2591.837"/>
    <s v="Scale-up"/>
    <n v="20.408000000000001"/>
    <n v="0.70099999999999996"/>
    <d v="1899-12-30T21:40:19"/>
    <n v="0.85599999999999998"/>
    <n v="0.77300000000000002"/>
    <d v="2025-06-17T04:51:29"/>
    <s v="PJD2_JiraEcoSystem"/>
  </r>
  <r>
    <x v="1224"/>
    <x v="1"/>
    <n v="77"/>
    <x v="3062"/>
    <x v="1534"/>
    <s v=" "/>
    <s v=" "/>
    <n v="1"/>
    <n v="5"/>
    <n v="1"/>
    <s v="N/A"/>
    <n v="1"/>
    <n v="4"/>
    <s v="NaN"/>
    <n v="4.3999999999999997E-2"/>
    <s v="NaN"/>
    <s v="NaN"/>
    <n v="0"/>
    <n v="4.3999999999999997E-2"/>
    <s v="NaN"/>
    <s v="NaN"/>
    <s v="NaN"/>
    <s v="NaN"/>
    <s v="Scale-up"/>
    <s v="NaN"/>
    <s v="NaN"/>
    <d v="1899-12-30T21:30:14"/>
    <s v="NaN"/>
    <s v="NaN"/>
    <d v="2025-06-17T04:51:29"/>
    <s v="PJD2_JiraEcoSystem"/>
  </r>
  <r>
    <x v="1225"/>
    <x v="0"/>
    <n v="1219"/>
    <x v="3063"/>
    <x v="1535"/>
    <n v="676"/>
    <n v="676"/>
    <n v="170"/>
    <n v="506"/>
    <n v="36"/>
    <n v="640"/>
    <n v="349"/>
    <n v="291"/>
    <n v="0.13100000000000001"/>
    <n v="0.53"/>
    <n v="3.5999999999999997E-2"/>
    <n v="0.36"/>
    <n v="0.625"/>
    <n v="0.60399999999999998"/>
    <n v="0.57599999999999996"/>
    <n v="0.19800000000000001"/>
    <n v="0.94599999999999995"/>
    <n v="808.33299999999997"/>
    <s v="Scale-up"/>
    <n v="2.778"/>
    <n v="0.755"/>
    <d v="1899-12-30T18:57:36"/>
    <n v="0.94699999999999995"/>
    <n v="0.81499999999999995"/>
    <d v="2025-06-17T04:51:48"/>
    <s v="PJD2_JiraEcoSystem"/>
  </r>
  <r>
    <x v="1225"/>
    <x v="1"/>
    <n v="84"/>
    <x v="3064"/>
    <x v="1535"/>
    <s v=" "/>
    <s v=" "/>
    <n v="6"/>
    <n v="3"/>
    <n v="1"/>
    <s v="N/A"/>
    <n v="2"/>
    <n v="6"/>
    <n v="4.1000000000000002E-2"/>
    <n v="2.5999999999999999E-2"/>
    <s v="NaN"/>
    <n v="1.2E-2"/>
    <n v="6.7000000000000004E-2"/>
    <n v="6.9000000000000006E-2"/>
    <s v="NaN"/>
    <s v="NaN"/>
    <s v="NaN"/>
    <s v="NaN"/>
    <s v="Scale-up"/>
    <n v="83.332999999999998"/>
    <n v="0.75900000000000001"/>
    <d v="1899-12-30T22:48:00"/>
    <s v="NaN"/>
    <n v="1"/>
    <d v="2025-06-17T04:51:48"/>
    <s v="PJD2_JiraEcoSystem"/>
  </r>
  <r>
    <x v="1226"/>
    <x v="0"/>
    <n v="3178"/>
    <x v="3065"/>
    <x v="1536"/>
    <n v="40"/>
    <n v="40"/>
    <n v="5"/>
    <n v="35"/>
    <n v="3"/>
    <n v="37"/>
    <n v="27"/>
    <n v="10"/>
    <n v="5.0000000000000001E-3"/>
    <n v="1.4E-2"/>
    <n v="1E-3"/>
    <n v="0.01"/>
    <n v="1.7999999999999999E-2"/>
    <n v="1.6E-2"/>
    <n v="0.55600000000000005"/>
    <n v="0.26300000000000001"/>
    <n v="0.94699999999999995"/>
    <n v="1000"/>
    <s v="Scale-up"/>
    <n v="100"/>
    <n v="0.94899999999999995"/>
    <d v="1899-12-30T22:37:55"/>
    <n v="0.91700000000000004"/>
    <n v="0.69399999999999995"/>
    <d v="2025-06-17T04:52:06"/>
    <s v="PJD2_JiraEcoSystem"/>
  </r>
  <r>
    <x v="1226"/>
    <x v="1"/>
    <n v="0"/>
    <x v="3066"/>
    <x v="1536"/>
    <s v=" "/>
    <s v=" "/>
    <n v="1"/>
    <n v="1"/>
    <n v="1"/>
    <s v="N/A"/>
    <n v="1"/>
    <n v="0"/>
    <s v="NaN"/>
    <s v="NaN"/>
    <s v="NaN"/>
    <s v="NaN"/>
    <n v="0"/>
    <s v="NaN"/>
    <s v="NaN"/>
    <s v="NaN"/>
    <s v="NaN"/>
    <s v="NaN"/>
    <s v="Scale-up"/>
    <s v="NaN"/>
    <s v="NaN"/>
    <s v="NaN"/>
    <s v="NaN"/>
    <s v="NaN"/>
    <d v="2025-06-17T04:52:06"/>
    <s v="PJD2_JiraEcoSystem"/>
  </r>
  <r>
    <x v="1227"/>
    <x v="0"/>
    <n v="3714"/>
    <x v="3067"/>
    <x v="1537"/>
    <n v="136"/>
    <n v="136"/>
    <n v="21"/>
    <n v="115"/>
    <n v="23"/>
    <n v="113"/>
    <n v="88"/>
    <n v="25"/>
    <n v="7.0000000000000001E-3"/>
    <n v="0.05"/>
    <n v="0.01"/>
    <n v="3.6999999999999998E-2"/>
    <n v="4.7E-2"/>
    <n v="4.8000000000000001E-2"/>
    <n v="0.78700000000000003"/>
    <n v="0.123"/>
    <n v="0.82499999999999996"/>
    <n v="675.67600000000004"/>
    <s v="Scale-up"/>
    <n v="27.027000000000001"/>
    <n v="0.90700000000000003"/>
    <d v="1899-12-30T21:21:36"/>
    <n v="0.83099999999999996"/>
    <n v="0.85799999999999998"/>
    <d v="2025-06-17T04:52:25"/>
    <s v="PJD2_JiraEcoSystem"/>
  </r>
  <r>
    <x v="1227"/>
    <x v="1"/>
    <n v="0"/>
    <x v="3068"/>
    <x v="1537"/>
    <s v=" "/>
    <s v=" "/>
    <n v="1"/>
    <n v="1"/>
    <n v="1"/>
    <s v="N/A"/>
    <n v="1"/>
    <n v="-1"/>
    <s v="NaN"/>
    <s v="NaN"/>
    <s v="NaN"/>
    <s v="NaN"/>
    <n v="0"/>
    <s v="NaN"/>
    <s v="NaN"/>
    <s v="NaN"/>
    <s v="NaN"/>
    <s v="NaN"/>
    <s v="Scale-up"/>
    <s v="NaN"/>
    <s v="NaN"/>
    <s v="NaN"/>
    <s v="NaN"/>
    <s v="NaN"/>
    <d v="2025-06-17T04:52:25"/>
    <s v="PJD2_JiraEcoSystem"/>
  </r>
  <r>
    <x v="1228"/>
    <x v="0"/>
    <n v="2650"/>
    <x v="3069"/>
    <x v="1538"/>
    <n v="39"/>
    <n v="39"/>
    <n v="11"/>
    <n v="28"/>
    <n v="3"/>
    <n v="36"/>
    <n v="8"/>
    <n v="28"/>
    <n v="5.0000000000000001E-3"/>
    <n v="0.01"/>
    <n v="1E-3"/>
    <n v="4.0000000000000001E-3"/>
    <n v="1.4E-2"/>
    <n v="1.4E-2"/>
    <n v="0.28599999999999998"/>
    <n v="0.33300000000000002"/>
    <n v="0.93300000000000005"/>
    <n v="7000"/>
    <s v="Scale-up"/>
    <n v="250"/>
    <n v="0.95699999999999996"/>
    <d v="1899-12-30T21:41:46"/>
    <n v="0.81299999999999994"/>
    <n v="0.90900000000000003"/>
    <d v="2025-06-17T04:52:42"/>
    <s v="PJD2_JiraEcoSystem"/>
  </r>
  <r>
    <x v="1228"/>
    <x v="1"/>
    <n v="0"/>
    <x v="3070"/>
    <x v="1538"/>
    <s v=" "/>
    <s v=" "/>
    <n v="1"/>
    <n v="1"/>
    <n v="1"/>
    <s v="N/A"/>
    <n v="1"/>
    <n v="0"/>
    <s v="NaN"/>
    <s v="NaN"/>
    <s v="NaN"/>
    <s v="NaN"/>
    <n v="0"/>
    <s v="NaN"/>
    <s v="NaN"/>
    <s v="NaN"/>
    <s v="NaN"/>
    <s v="NaN"/>
    <s v="Scale-up"/>
    <s v="NaN"/>
    <s v="NaN"/>
    <s v="NaN"/>
    <s v="NaN"/>
    <s v="NaN"/>
    <d v="2025-06-17T04:52:42"/>
    <s v="PJD2_JiraEcoSystem"/>
  </r>
  <r>
    <x v="1229"/>
    <x v="0"/>
    <n v="2952"/>
    <x v="3071"/>
    <x v="1539"/>
    <n v="40"/>
    <n v="40"/>
    <n v="7"/>
    <n v="33"/>
    <n v="1"/>
    <n v="39"/>
    <n v="4"/>
    <n v="35"/>
    <n v="2E-3"/>
    <n v="1.2999999999999999E-2"/>
    <n v="0"/>
    <n v="2E-3"/>
    <n v="1.4999999999999999E-2"/>
    <n v="1.4E-2"/>
    <n v="0.13300000000000001"/>
    <n v="0.13300000000000001"/>
    <n v="1"/>
    <n v="17500"/>
    <s v="Scale-up"/>
    <n v="500"/>
    <n v="0.82399999999999995"/>
    <d v="1899-12-30T19:22:05"/>
    <n v="0"/>
    <n v="0.95899999999999996"/>
    <d v="2025-06-17T04:52:59"/>
    <s v="PJD2_JiraEcoSystem"/>
  </r>
  <r>
    <x v="1229"/>
    <x v="1"/>
    <n v="0"/>
    <x v="3072"/>
    <x v="1539"/>
    <s v=" "/>
    <s v=" "/>
    <n v="1"/>
    <n v="1"/>
    <n v="1"/>
    <s v="N/A"/>
    <n v="1"/>
    <n v="0"/>
    <s v="NaN"/>
    <s v="NaN"/>
    <s v="NaN"/>
    <s v="NaN"/>
    <n v="0"/>
    <s v="NaN"/>
    <s v="NaN"/>
    <s v="NaN"/>
    <s v="NaN"/>
    <s v="NaN"/>
    <s v="Scale-up"/>
    <s v="NaN"/>
    <s v="NaN"/>
    <s v="NaN"/>
    <s v="NaN"/>
    <s v="NaN"/>
    <d v="2025-06-17T04:52:59"/>
    <s v="PJD2_JiraEcoSystem"/>
  </r>
  <r>
    <x v="1230"/>
    <x v="0"/>
    <n v="2565"/>
    <x v="3073"/>
    <x v="1540"/>
    <n v="155"/>
    <n v="155"/>
    <n v="139"/>
    <n v="16"/>
    <n v="0"/>
    <n v="155"/>
    <n v="137"/>
    <n v="18"/>
    <n v="0.112"/>
    <n v="8.0000000000000002E-3"/>
    <n v="0"/>
    <n v="3.5000000000000003E-2"/>
    <n v="0.12"/>
    <n v="0.104"/>
    <n v="0.29199999999999998"/>
    <n v="0.93300000000000005"/>
    <n v="1"/>
    <n v="514.28599999999994"/>
    <s v="Scale-up"/>
    <n v="28.571000000000002"/>
    <n v="0.65300000000000002"/>
    <d v="1899-12-30T19:33:36"/>
    <n v="0"/>
    <n v="0.57099999999999995"/>
    <d v="2025-06-17T04:53:16"/>
    <s v="PJD2_JiraEcoSystem"/>
  </r>
  <r>
    <x v="1230"/>
    <x v="1"/>
    <n v="0"/>
    <x v="3074"/>
    <x v="1540"/>
    <s v=" "/>
    <s v=" "/>
    <n v="1"/>
    <n v="1"/>
    <n v="1"/>
    <s v="N/A"/>
    <n v="1"/>
    <n v="0"/>
    <s v="NaN"/>
    <s v="NaN"/>
    <n v="0"/>
    <s v="NaN"/>
    <n v="0"/>
    <s v="NaN"/>
    <s v="NaN"/>
    <s v="NaN"/>
    <s v="NaN"/>
    <s v="NaN"/>
    <s v="Scale-up"/>
    <s v="NaN"/>
    <s v="NaN"/>
    <s v="NaN"/>
    <n v="0"/>
    <s v="NaN"/>
    <d v="2025-06-17T04:53:16"/>
    <s v="PJD2_JiraEcoSystem"/>
  </r>
  <r>
    <x v="1231"/>
    <x v="0"/>
    <n v="769"/>
    <x v="3075"/>
    <x v="1541"/>
    <n v="577"/>
    <n v="577"/>
    <n v="0"/>
    <n v="577"/>
    <n v="0"/>
    <n v="577"/>
    <n v="71"/>
    <n v="506"/>
    <n v="0"/>
    <n v="0.68"/>
    <n v="0"/>
    <n v="0.10199999999999999"/>
    <n v="0.68"/>
    <n v="0.68"/>
    <n v="0.15"/>
    <n v="0"/>
    <n v="1"/>
    <n v="4960.7839999999997"/>
    <s v="Scale-up"/>
    <n v="9.8040000000000003"/>
    <n v="0"/>
    <d v="1899-12-30T21:28:48"/>
    <n v="0"/>
    <n v="0.97599999999999998"/>
    <d v="2025-06-17T04:53:33"/>
    <s v="PJD2_JiraEcoSystem"/>
  </r>
  <r>
    <x v="1231"/>
    <x v="1"/>
    <n v="98"/>
    <x v="3076"/>
    <x v="1541"/>
    <s v=" "/>
    <s v=" "/>
    <n v="1"/>
    <n v="102"/>
    <n v="1"/>
    <s v="N/A"/>
    <n v="1"/>
    <n v="101"/>
    <n v="0"/>
    <n v="1.038"/>
    <n v="0"/>
    <s v="NaN"/>
    <n v="1.038"/>
    <n v="1.038"/>
    <s v="NaN"/>
    <s v="NaN"/>
    <s v="NaN"/>
    <s v="NaN"/>
    <s v="Scale-up"/>
    <s v="NaN"/>
    <n v="0"/>
    <d v="1899-12-30T23:25:26"/>
    <n v="0"/>
    <s v="NaN"/>
    <d v="2025-06-17T04:53:33"/>
    <s v="PJD2_JiraEcoSystem"/>
  </r>
  <r>
    <x v="1232"/>
    <x v="0"/>
    <n v="2773"/>
    <x v="3077"/>
    <x v="1542"/>
    <n v="31"/>
    <n v="31"/>
    <n v="13"/>
    <n v="18"/>
    <n v="5"/>
    <n v="26"/>
    <n v="26"/>
    <n v="0"/>
    <n v="4.0000000000000001E-3"/>
    <n v="5.0000000000000001E-3"/>
    <n v="4.0000000000000001E-3"/>
    <n v="8.0000000000000002E-3"/>
    <n v="5.0000000000000001E-3"/>
    <n v="8.0000000000000002E-3"/>
    <n v="1.6"/>
    <n v="0.44400000000000001"/>
    <n v="0.55600000000000005"/>
    <n v="0"/>
    <s v="Plan-up"/>
    <n v="125"/>
    <n v="0.93300000000000005"/>
    <d v="1899-12-30T21:21:36"/>
    <n v="0.89500000000000002"/>
    <n v="0.93400000000000005"/>
    <d v="2025-06-17T04:53:50"/>
    <s v="PJD2_JiraEcoSystem"/>
  </r>
  <r>
    <x v="1232"/>
    <x v="1"/>
    <n v="0"/>
    <x v="3078"/>
    <x v="1542"/>
    <s v=" "/>
    <s v=" "/>
    <n v="1"/>
    <n v="1"/>
    <n v="1"/>
    <s v="N/A"/>
    <n v="1"/>
    <n v="0"/>
    <s v="NaN"/>
    <s v="NaN"/>
    <s v="NaN"/>
    <s v="NaN"/>
    <n v="0"/>
    <s v="NaN"/>
    <s v="NaN"/>
    <s v="NaN"/>
    <s v="NaN"/>
    <s v="NaN"/>
    <s v="Plan-up"/>
    <s v="NaN"/>
    <s v="NaN"/>
    <s v="NaN"/>
    <s v="NaN"/>
    <s v="NaN"/>
    <d v="2025-06-17T04:53:50"/>
    <s v="PJD2_JiraEcoSystem"/>
  </r>
  <r>
    <x v="1233"/>
    <x v="0"/>
    <n v="3776"/>
    <x v="3079"/>
    <x v="1543"/>
    <n v="63"/>
    <n v="63"/>
    <n v="8"/>
    <n v="55"/>
    <n v="6"/>
    <n v="57"/>
    <n v="7"/>
    <n v="50"/>
    <n v="0.01"/>
    <n v="2.7E-2"/>
    <n v="2E-3"/>
    <n v="6.0000000000000001E-3"/>
    <n v="3.5000000000000003E-2"/>
    <n v="2.8000000000000001E-2"/>
    <n v="0.17100000000000001"/>
    <n v="0.27"/>
    <n v="0.94599999999999995"/>
    <n v="8333.3330000000005"/>
    <s v="Scale-up"/>
    <n v="166.667"/>
    <n v="0.82899999999999996"/>
    <d v="1899-12-30T12:00:00"/>
    <n v="0.622"/>
    <n v="0.52800000000000002"/>
    <d v="2025-06-17T04:54:07"/>
    <s v="PJD2_JiraEcoSystem"/>
  </r>
  <r>
    <x v="1233"/>
    <x v="1"/>
    <n v="0"/>
    <x v="3080"/>
    <x v="1543"/>
    <s v=" "/>
    <s v=" "/>
    <n v="1"/>
    <n v="1"/>
    <n v="1"/>
    <s v="N/A"/>
    <n v="1"/>
    <n v="0"/>
    <s v="NaN"/>
    <s v="NaN"/>
    <s v="NaN"/>
    <s v="NaN"/>
    <n v="0"/>
    <s v="NaN"/>
    <s v="NaN"/>
    <s v="NaN"/>
    <s v="NaN"/>
    <s v="NaN"/>
    <s v="Scale-up"/>
    <s v="NaN"/>
    <s v="NaN"/>
    <s v="NaN"/>
    <s v="NaN"/>
    <s v="NaN"/>
    <d v="2025-06-17T04:54:07"/>
    <s v="PJD2_JiraEcoSystem"/>
  </r>
  <r>
    <x v="1234"/>
    <x v="0"/>
    <n v="144"/>
    <x v="3081"/>
    <x v="1544"/>
    <n v="32"/>
    <n v="32"/>
    <n v="32"/>
    <n v="0"/>
    <n v="1"/>
    <n v="31"/>
    <n v="0"/>
    <n v="31"/>
    <n v="0.16300000000000001"/>
    <n v="0"/>
    <n v="0"/>
    <n v="0"/>
    <n v="0.16300000000000001"/>
    <n v="0.157"/>
    <n v="0"/>
    <n v="1"/>
    <n v="1"/>
    <s v="NaN"/>
    <s v="Indeterminate"/>
    <n v="0"/>
    <n v="0.77100000000000002"/>
    <d v="1899-12-30T00:00:00"/>
    <n v="0"/>
    <n v="0"/>
    <d v="2025-06-17T04:54:24"/>
    <s v="PJD2_JiraEcoSystem"/>
  </r>
  <r>
    <x v="1234"/>
    <x v="1"/>
    <n v="40"/>
    <x v="3082"/>
    <x v="1544"/>
    <s v=" "/>
    <s v=" "/>
    <n v="11"/>
    <n v="1"/>
    <n v="1"/>
    <s v="N/A"/>
    <n v="1"/>
    <n v="9"/>
    <n v="0.20799999999999999"/>
    <n v="0"/>
    <s v="NaN"/>
    <s v="NaN"/>
    <n v="0.20799999999999999"/>
    <n v="0.17799999999999999"/>
    <s v="NaN"/>
    <s v="NaN"/>
    <s v="NaN"/>
    <s v="NaN"/>
    <s v="Indeterminate"/>
    <s v="NaN"/>
    <n v="0.88900000000000001"/>
    <d v="1899-12-30T00:00:00"/>
    <s v="NaN"/>
    <s v="NaN"/>
    <d v="2025-06-17T04:54:24"/>
    <s v="PJD2_JiraEcoSystem"/>
  </r>
  <r>
    <x v="1235"/>
    <x v="0"/>
    <n v="2147"/>
    <x v="3083"/>
    <x v="1545"/>
    <n v="110"/>
    <n v="110"/>
    <n v="17"/>
    <n v="93"/>
    <n v="12"/>
    <n v="98"/>
    <n v="62"/>
    <n v="36"/>
    <n v="8.9999999999999993E-3"/>
    <n v="5.8999999999999997E-2"/>
    <n v="5.0000000000000001E-3"/>
    <n v="8.5000000000000006E-2"/>
    <n v="6.3E-2"/>
    <n v="5.7000000000000002E-2"/>
    <n v="1.349"/>
    <n v="0.13200000000000001"/>
    <n v="0.92600000000000005"/>
    <n v="423.529"/>
    <s v="Catch-up"/>
    <n v="11.765000000000001"/>
    <n v="0.44900000000000001"/>
    <d v="1899-12-30T12:01:26"/>
    <n v="0.67800000000000005"/>
    <n v="0.40699999999999997"/>
    <d v="2025-06-17T04:54:42"/>
    <s v="PJD2_JiraEcoSystem"/>
  </r>
  <r>
    <x v="1235"/>
    <x v="1"/>
    <n v="0"/>
    <x v="3084"/>
    <x v="1545"/>
    <s v=" "/>
    <s v=" "/>
    <n v="1"/>
    <n v="1"/>
    <n v="1"/>
    <s v="N/A"/>
    <n v="1"/>
    <n v="0"/>
    <s v="NaN"/>
    <s v="NaN"/>
    <s v="NaN"/>
    <s v="NaN"/>
    <n v="0"/>
    <s v="NaN"/>
    <s v="NaN"/>
    <s v="NaN"/>
    <s v="NaN"/>
    <s v="NaN"/>
    <s v="Catch-up"/>
    <s v="NaN"/>
    <s v="NaN"/>
    <s v="NaN"/>
    <s v="NaN"/>
    <s v="NaN"/>
    <d v="2025-06-17T04:54:42"/>
    <s v="PJD2_JiraEcoSystem"/>
  </r>
  <r>
    <x v="1236"/>
    <x v="0"/>
    <n v="3329"/>
    <x v="3085"/>
    <x v="1546"/>
    <n v="46"/>
    <n v="46"/>
    <n v="16"/>
    <n v="30"/>
    <n v="14"/>
    <n v="32"/>
    <n v="27"/>
    <n v="5"/>
    <n v="5.0000000000000001E-3"/>
    <n v="1.0999999999999999E-2"/>
    <n v="8.9999999999999993E-3"/>
    <n v="8.9999999999999993E-3"/>
    <n v="7.0000000000000001E-3"/>
    <n v="8.9999999999999993E-3"/>
    <n v="1.286"/>
    <n v="0.312"/>
    <n v="0.438"/>
    <n v="555.55600000000004"/>
    <s v="Catch-up"/>
    <n v="111.111"/>
    <n v="0.96199999999999997"/>
    <d v="1899-12-30T22:12:00"/>
    <n v="0.75800000000000001"/>
    <n v="0.94099999999999995"/>
    <d v="2025-06-17T04:55:00"/>
    <s v="PJD2_JiraEcoSystem"/>
  </r>
  <r>
    <x v="1236"/>
    <x v="1"/>
    <n v="0"/>
    <x v="3086"/>
    <x v="1546"/>
    <s v=" "/>
    <s v=" "/>
    <n v="1"/>
    <n v="1"/>
    <n v="1"/>
    <s v="N/A"/>
    <n v="2"/>
    <n v="0"/>
    <s v="NaN"/>
    <s v="NaN"/>
    <s v="NaN"/>
    <n v="1"/>
    <n v="0"/>
    <s v="NaN"/>
    <s v="NaN"/>
    <s v="NaN"/>
    <s v="NaN"/>
    <s v="NaN"/>
    <s v="Catch-up"/>
    <n v="1"/>
    <s v="NaN"/>
    <s v="NaN"/>
    <s v="NaN"/>
    <n v="1"/>
    <d v="2025-06-17T04:55:00"/>
    <s v="PJD2_JiraEcoSystem"/>
  </r>
  <r>
    <x v="1237"/>
    <x v="0"/>
    <n v="2843"/>
    <x v="3087"/>
    <x v="1547"/>
    <n v="51"/>
    <n v="51"/>
    <n v="13"/>
    <n v="38"/>
    <n v="0"/>
    <n v="51"/>
    <n v="16"/>
    <n v="35"/>
    <n v="4.0000000000000001E-3"/>
    <n v="1.2999999999999999E-2"/>
    <n v="0"/>
    <n v="0.02"/>
    <n v="1.7000000000000001E-2"/>
    <n v="1.7000000000000001E-2"/>
    <n v="1.1759999999999999"/>
    <n v="0.23499999999999999"/>
    <n v="1"/>
    <n v="1750"/>
    <s v="Catch-up"/>
    <n v="50"/>
    <n v="0.79100000000000004"/>
    <d v="1899-12-30T18:53:17"/>
    <n v="0"/>
    <n v="0.52800000000000002"/>
    <d v="2025-06-17T04:55:18"/>
    <s v="PJD2_JiraEcoSystem"/>
  </r>
  <r>
    <x v="1237"/>
    <x v="1"/>
    <n v="60"/>
    <x v="3088"/>
    <x v="1547"/>
    <s v=" "/>
    <s v=" "/>
    <n v="1"/>
    <n v="2"/>
    <n v="1"/>
    <s v="N/A"/>
    <n v="1"/>
    <n v="1"/>
    <s v="NaN"/>
    <n v="1.6E-2"/>
    <n v="0"/>
    <s v="NaN"/>
    <n v="1.6E-2"/>
    <n v="1.6E-2"/>
    <s v="NaN"/>
    <s v="NaN"/>
    <s v="NaN"/>
    <s v="NaN"/>
    <s v="Catch-up"/>
    <s v="NaN"/>
    <s v="NaN"/>
    <d v="1899-12-31T00:00:00"/>
    <n v="0"/>
    <s v="NaN"/>
    <d v="2025-06-17T04:55:18"/>
    <s v="PJD2_JiraEcoSystem"/>
  </r>
  <r>
    <x v="1238"/>
    <x v="0"/>
    <n v="2224"/>
    <x v="3089"/>
    <x v="1548"/>
    <n v="35"/>
    <n v="35"/>
    <n v="16"/>
    <n v="19"/>
    <n v="2"/>
    <n v="33"/>
    <n v="24"/>
    <n v="9"/>
    <n v="1.0489999999999999"/>
    <n v="8.0000000000000002E-3"/>
    <n v="1E-3"/>
    <n v="0.49399999999999999"/>
    <n v="1.056"/>
    <n v="0.01"/>
    <n v="0.46800000000000003"/>
    <n v="0.99199999999999999"/>
    <n v="0.999"/>
    <n v="18.219000000000001"/>
    <s v="Start-up"/>
    <n v="2.024"/>
    <n v="0.749"/>
    <d v="1899-12-30T04:26:24"/>
    <n v="1"/>
    <n v="0.93799999999999994"/>
    <d v="2025-06-17T04:55:36"/>
    <s v="PJD2_JiraEcoSystem"/>
  </r>
  <r>
    <x v="1238"/>
    <x v="1"/>
    <n v="0"/>
    <x v="3090"/>
    <x v="1548"/>
    <s v=" "/>
    <s v=" "/>
    <n v="1"/>
    <n v="1"/>
    <n v="1"/>
    <s v="N/A"/>
    <n v="1"/>
    <n v="0"/>
    <s v="NaN"/>
    <s v="NaN"/>
    <s v="NaN"/>
    <s v="NaN"/>
    <n v="0"/>
    <s v="NaN"/>
    <s v="NaN"/>
    <s v="NaN"/>
    <s v="NaN"/>
    <s v="NaN"/>
    <s v="Start-up"/>
    <s v="NaN"/>
    <s v="NaN"/>
    <s v="NaN"/>
    <s v="NaN"/>
    <s v="NaN"/>
    <d v="2025-06-17T04:55:36"/>
    <s v="PJD2_JiraEcoSystem"/>
  </r>
  <r>
    <x v="1239"/>
    <x v="0"/>
    <n v="683"/>
    <x v="3091"/>
    <x v="1549"/>
    <n v="142"/>
    <n v="142"/>
    <n v="101"/>
    <n v="41"/>
    <n v="36"/>
    <n v="106"/>
    <n v="94"/>
    <n v="12"/>
    <n v="0.252"/>
    <n v="7.8E-2"/>
    <n v="7.9000000000000001E-2"/>
    <n v="0.219"/>
    <n v="0.251"/>
    <n v="0.254"/>
    <n v="0.873"/>
    <n v="0.76400000000000001"/>
    <n v="0.76100000000000001"/>
    <n v="54.795000000000002"/>
    <s v="Scale-up"/>
    <n v="4.5659999999999998"/>
    <n v="0.97499999999999998"/>
    <d v="1899-12-30T23:29:46"/>
    <n v="0.54400000000000004"/>
    <n v="0.95299999999999996"/>
    <d v="2025-06-17T04:55:54"/>
    <s v="PJD2_JiraEcoSystem"/>
  </r>
  <r>
    <x v="1239"/>
    <x v="1"/>
    <n v="89"/>
    <x v="3092"/>
    <x v="1549"/>
    <s v=" "/>
    <s v=" "/>
    <n v="1"/>
    <n v="1"/>
    <n v="1"/>
    <s v="N/A"/>
    <n v="5"/>
    <n v="-2"/>
    <s v="NaN"/>
    <s v="NaN"/>
    <s v="NaN"/>
    <n v="4.5999999999999999E-2"/>
    <n v="0"/>
    <n v="6.2E-2"/>
    <s v="NaN"/>
    <s v="NaN"/>
    <s v="NaN"/>
    <s v="NaN"/>
    <s v="Scale-up"/>
    <n v="21.739000000000001"/>
    <s v="NaN"/>
    <s v="NaN"/>
    <s v="NaN"/>
    <n v="0.88600000000000001"/>
    <d v="2025-06-17T04:55:54"/>
    <s v="PJD2_JiraEcoSystem"/>
  </r>
  <r>
    <x v="1240"/>
    <x v="0"/>
    <n v="5184"/>
    <x v="3093"/>
    <x v="1550"/>
    <n v="43"/>
    <n v="43"/>
    <n v="8"/>
    <n v="35"/>
    <n v="5"/>
    <n v="38"/>
    <n v="15"/>
    <n v="23"/>
    <n v="2E-3"/>
    <n v="7.0000000000000001E-3"/>
    <n v="3.0000000000000001E-3"/>
    <n v="4.0000000000000001E-3"/>
    <n v="6.0000000000000001E-3"/>
    <n v="7.0000000000000001E-3"/>
    <n v="0.66700000000000004"/>
    <n v="0.222"/>
    <n v="0.66700000000000004"/>
    <n v="5750"/>
    <s v="Scale-up"/>
    <n v="250"/>
    <n v="0.47799999999999998"/>
    <d v="1899-12-30T22:37:55"/>
    <n v="0.877"/>
    <n v="0.81299999999999994"/>
    <d v="2025-06-17T04:56:15"/>
    <s v="PJD2_JiraEcoSystem"/>
  </r>
  <r>
    <x v="1240"/>
    <x v="1"/>
    <n v="0"/>
    <x v="3094"/>
    <x v="1550"/>
    <s v=" "/>
    <s v=" "/>
    <n v="1"/>
    <n v="1"/>
    <n v="1"/>
    <s v="N/A"/>
    <n v="1"/>
    <n v="0"/>
    <s v="NaN"/>
    <s v="NaN"/>
    <s v="NaN"/>
    <s v="NaN"/>
    <n v="0"/>
    <s v="NaN"/>
    <s v="NaN"/>
    <s v="NaN"/>
    <s v="NaN"/>
    <s v="NaN"/>
    <s v="Scale-up"/>
    <s v="NaN"/>
    <s v="NaN"/>
    <s v="NaN"/>
    <s v="NaN"/>
    <s v="NaN"/>
    <d v="2025-06-17T04:56:15"/>
    <s v="PJD2_JiraEcoSystem"/>
  </r>
  <r>
    <x v="1241"/>
    <x v="0"/>
    <n v="951"/>
    <x v="3095"/>
    <x v="1551"/>
    <n v="69"/>
    <n v="69"/>
    <n v="19"/>
    <n v="50"/>
    <n v="7"/>
    <n v="62"/>
    <n v="46"/>
    <n v="16"/>
    <n v="2.1999999999999999E-2"/>
    <n v="5.8999999999999997E-2"/>
    <n v="7.0000000000000001E-3"/>
    <n v="4.4999999999999998E-2"/>
    <n v="7.3999999999999996E-2"/>
    <n v="5.8000000000000003E-2"/>
    <n v="0.60799999999999998"/>
    <n v="0.27200000000000002"/>
    <n v="0.91400000000000003"/>
    <n v="355.55599999999998"/>
    <s v="Scale-up"/>
    <n v="22.222000000000001"/>
    <n v="0.76800000000000002"/>
    <d v="1899-12-30T13:01:55"/>
    <n v="0.873"/>
    <n v="0.82599999999999996"/>
    <d v="2025-06-17T04:56:36"/>
    <s v="PJD2_JiraEcoSystem"/>
  </r>
  <r>
    <x v="1241"/>
    <x v="1"/>
    <n v="60"/>
    <x v="3096"/>
    <x v="1551"/>
    <s v=" "/>
    <s v=" "/>
    <n v="2"/>
    <n v="1"/>
    <n v="1"/>
    <s v="N/A"/>
    <n v="2"/>
    <n v="0"/>
    <s v="NaN"/>
    <s v="NaN"/>
    <s v="NaN"/>
    <s v="NaN"/>
    <n v="0"/>
    <n v="2.5000000000000001E-2"/>
    <s v="NaN"/>
    <s v="NaN"/>
    <s v="NaN"/>
    <s v="NaN"/>
    <s v="Scale-up"/>
    <s v="NaN"/>
    <s v="NaN"/>
    <s v="NaN"/>
    <s v="NaN"/>
    <s v="NaN"/>
    <d v="2025-06-17T04:56:36"/>
    <s v="PJD2_JiraEcoSystem"/>
  </r>
  <r>
    <x v="1242"/>
    <x v="0"/>
    <n v="168"/>
    <x v="3097"/>
    <x v="1552"/>
    <n v="64"/>
    <n v="64"/>
    <n v="27"/>
    <n v="37"/>
    <n v="0"/>
    <n v="64"/>
    <n v="61"/>
    <n v="3"/>
    <n v="0.13500000000000001"/>
    <n v="0.21299999999999999"/>
    <n v="0"/>
    <n v="0.33500000000000002"/>
    <n v="0.34799999999999998"/>
    <n v="0.317"/>
    <n v="0.96299999999999997"/>
    <n v="0.38800000000000001"/>
    <n v="1"/>
    <n v="8.9550000000000001"/>
    <s v="Start-up"/>
    <n v="2.9849999999999999"/>
    <n v="0.93300000000000005"/>
    <d v="1899-12-30T18:24:29"/>
    <n v="0"/>
    <n v="0.80200000000000005"/>
    <d v="2025-06-17T04:56:58"/>
    <s v="PJD2_JiraEcoSystem"/>
  </r>
  <r>
    <x v="1242"/>
    <x v="1"/>
    <n v="84"/>
    <x v="3098"/>
    <x v="1552"/>
    <s v=" "/>
    <s v=" "/>
    <n v="13"/>
    <n v="31"/>
    <n v="1"/>
    <s v="N/A"/>
    <n v="49"/>
    <n v="-6"/>
    <n v="0.17299999999999999"/>
    <n v="0.43099999999999999"/>
    <n v="0"/>
    <n v="0.71599999999999997"/>
    <n v="0.60399999999999998"/>
    <n v="0.58199999999999996"/>
    <n v="1.1850000000000001"/>
    <n v="0.28599999999999998"/>
    <n v="1"/>
    <n v="4.1900000000000004"/>
    <s v="Plan-up"/>
    <n v="1.397"/>
    <n v="0.96099999999999997"/>
    <d v="1899-12-30T20:57:07"/>
    <n v="0"/>
    <n v="0.92"/>
    <d v="2025-06-17T04:57:03"/>
    <s v="PJD2_JiraEcoSystem"/>
  </r>
  <r>
    <x v="1243"/>
    <x v="0"/>
    <n v="3386"/>
    <x v="3099"/>
    <x v="1553"/>
    <n v="924"/>
    <n v="924"/>
    <n v="262"/>
    <n v="662"/>
    <n v="248"/>
    <n v="676"/>
    <n v="419"/>
    <n v="257"/>
    <n v="0.20499999999999999"/>
    <n v="0.55800000000000005"/>
    <n v="0.23"/>
    <n v="0.22700000000000001"/>
    <n v="0.53300000000000003"/>
    <n v="0.58799999999999997"/>
    <n v="0.42599999999999999"/>
    <n v="0.26900000000000002"/>
    <n v="0.69899999999999995"/>
    <n v="1132.1590000000001"/>
    <s v="Scale-up"/>
    <n v="4.4050000000000002"/>
    <n v="0.77800000000000002"/>
    <d v="1899-12-30T22:13:26"/>
    <n v="0.92100000000000004"/>
    <n v="0.68400000000000005"/>
    <d v="2025-06-17T04:57:25"/>
    <s v="PJD2_JiraEcoSystem"/>
  </r>
  <r>
    <x v="1243"/>
    <x v="1"/>
    <n v="0"/>
    <x v="3100"/>
    <x v="1553"/>
    <s v=" "/>
    <s v=" "/>
    <n v="1"/>
    <n v="1"/>
    <n v="1"/>
    <s v="N/A"/>
    <n v="4"/>
    <n v="-3"/>
    <s v="NaN"/>
    <s v="NaN"/>
    <s v="NaN"/>
    <n v="2"/>
    <n v="0"/>
    <s v="NaN"/>
    <s v="NaN"/>
    <s v="NaN"/>
    <s v="NaN"/>
    <s v="NaN"/>
    <s v="Scale-up"/>
    <n v="0.5"/>
    <s v="NaN"/>
    <s v="NaN"/>
    <s v="NaN"/>
    <n v="0.6"/>
    <d v="2025-06-17T04:57:25"/>
    <s v="PJD2_JiraEcoSystem"/>
  </r>
  <r>
    <x v="1244"/>
    <x v="0"/>
    <n v="1930"/>
    <x v="3101"/>
    <x v="1554"/>
    <n v="139"/>
    <n v="139"/>
    <n v="31"/>
    <n v="108"/>
    <n v="19"/>
    <n v="120"/>
    <n v="95"/>
    <n v="25"/>
    <n v="1.2999999999999999E-2"/>
    <n v="4.3999999999999997E-2"/>
    <n v="8.0000000000000002E-3"/>
    <n v="3.5999999999999997E-2"/>
    <n v="4.9000000000000002E-2"/>
    <n v="4.1000000000000002E-2"/>
    <n v="0.73499999999999999"/>
    <n v="0.22800000000000001"/>
    <n v="0.86"/>
    <n v="694.44399999999996"/>
    <s v="Scale-up"/>
    <n v="27.777999999999999"/>
    <n v="0.53500000000000003"/>
    <d v="1899-12-30T08:32:38"/>
    <n v="0.81599999999999995"/>
    <n v="0.46200000000000002"/>
    <d v="2025-06-17T04:57:44"/>
    <s v="PJD2_JiraEcoSystem"/>
  </r>
  <r>
    <x v="1244"/>
    <x v="1"/>
    <n v="0"/>
    <x v="3102"/>
    <x v="1554"/>
    <s v=" "/>
    <s v=" "/>
    <n v="1"/>
    <n v="1"/>
    <n v="1"/>
    <s v="N/A"/>
    <n v="1"/>
    <n v="0"/>
    <s v="NaN"/>
    <s v="NaN"/>
    <s v="NaN"/>
    <s v="NaN"/>
    <n v="0"/>
    <s v="NaN"/>
    <s v="NaN"/>
    <s v="NaN"/>
    <s v="NaN"/>
    <s v="NaN"/>
    <s v="Scale-up"/>
    <s v="NaN"/>
    <s v="NaN"/>
    <s v="NaN"/>
    <s v="NaN"/>
    <s v="NaN"/>
    <d v="2025-06-17T04:57:44"/>
    <s v="PJD2_JiraEcoSystem"/>
  </r>
  <r>
    <x v="1245"/>
    <x v="0"/>
    <n v="3956"/>
    <x v="3103"/>
    <x v="1555"/>
    <n v="41"/>
    <n v="41"/>
    <n v="14"/>
    <n v="27"/>
    <n v="4"/>
    <n v="37"/>
    <n v="17"/>
    <n v="20"/>
    <n v="3.0000000000000001E-3"/>
    <n v="1.0999999999999999E-2"/>
    <n v="2E-3"/>
    <n v="6.0000000000000001E-3"/>
    <n v="1.2E-2"/>
    <n v="1.0999999999999999E-2"/>
    <n v="0.5"/>
    <n v="0.214"/>
    <n v="0.85699999999999998"/>
    <n v="3333.3330000000001"/>
    <s v="Scale-up"/>
    <n v="166.667"/>
    <n v="0.85699999999999998"/>
    <d v="1899-12-30T23:16:48"/>
    <n v="0.60499999999999998"/>
    <n v="0.85299999999999998"/>
    <d v="2025-06-17T04:58:01"/>
    <s v="PJD2_JiraEcoSystem"/>
  </r>
  <r>
    <x v="1245"/>
    <x v="1"/>
    <n v="0"/>
    <x v="3104"/>
    <x v="1555"/>
    <s v=" "/>
    <s v=" "/>
    <n v="1"/>
    <n v="1"/>
    <n v="1"/>
    <s v="N/A"/>
    <n v="1"/>
    <n v="0"/>
    <s v="NaN"/>
    <s v="NaN"/>
    <s v="NaN"/>
    <s v="NaN"/>
    <n v="0"/>
    <s v="NaN"/>
    <s v="NaN"/>
    <s v="NaN"/>
    <s v="NaN"/>
    <s v="NaN"/>
    <s v="Scale-up"/>
    <s v="NaN"/>
    <s v="NaN"/>
    <s v="NaN"/>
    <s v="NaN"/>
    <s v="NaN"/>
    <d v="2025-06-17T04:58:01"/>
    <s v="PJD2_JiraEcoSystem"/>
  </r>
  <r>
    <x v="1246"/>
    <x v="0"/>
    <n v="3761"/>
    <x v="3105"/>
    <x v="1556"/>
    <n v="3984"/>
    <n v="3984"/>
    <n v="1194"/>
    <n v="2790"/>
    <n v="1368"/>
    <n v="2616"/>
    <n v="2426"/>
    <n v="190"/>
    <n v="0.39400000000000002"/>
    <n v="0.93200000000000005"/>
    <n v="0.53900000000000003"/>
    <n v="0.70799999999999996"/>
    <n v="0.78700000000000003"/>
    <n v="0.80500000000000005"/>
    <n v="0.9"/>
    <n v="0.29699999999999999"/>
    <n v="0.59399999999999997"/>
    <n v="268.36200000000002"/>
    <s v="Scale-up"/>
    <n v="1.4119999999999999"/>
    <n v="0.95199999999999996"/>
    <d v="1899-12-30T21:01:26"/>
    <n v="0.90200000000000002"/>
    <n v="0.96099999999999997"/>
    <d v="2025-06-17T04:58:24"/>
    <s v="PJD2_JiraEcoSystem"/>
  </r>
  <r>
    <x v="1246"/>
    <x v="1"/>
    <n v="84"/>
    <x v="3106"/>
    <x v="1556"/>
    <s v=" "/>
    <s v=" "/>
    <n v="4"/>
    <n v="4"/>
    <n v="5"/>
    <s v="N/A"/>
    <n v="19"/>
    <n v="-15"/>
    <n v="3.9E-2"/>
    <n v="3.4000000000000002E-2"/>
    <n v="4.7E-2"/>
    <n v="0.215"/>
    <n v="2.5999999999999999E-2"/>
    <n v="2.1999999999999999E-2"/>
    <n v="8.2690000000000001"/>
    <n v="0.53400000000000003"/>
    <n v="0.35599999999999998"/>
    <n v="883.721"/>
    <s v="Catch-up"/>
    <n v="4.6509999999999998"/>
    <n v="0.95599999999999996"/>
    <d v="1899-12-30T18:04:19"/>
    <n v="0.94599999999999995"/>
    <n v="0.72099999999999997"/>
    <d v="2025-06-17T04:58:28"/>
    <s v="PJD2_JiraEcoSystem"/>
  </r>
  <r>
    <x v="1247"/>
    <x v="0"/>
    <n v="3660"/>
    <x v="3107"/>
    <x v="1557"/>
    <n v="528"/>
    <n v="528"/>
    <n v="102"/>
    <n v="426"/>
    <n v="166"/>
    <n v="362"/>
    <n v="238"/>
    <n v="124"/>
    <n v="3.5000000000000003E-2"/>
    <n v="0.13600000000000001"/>
    <n v="5.8999999999999997E-2"/>
    <n v="0.08"/>
    <n v="0.112"/>
    <n v="0.121"/>
    <n v="0.71399999999999997"/>
    <n v="0.20499999999999999"/>
    <n v="0.65500000000000003"/>
    <n v="1550"/>
    <s v="Scale-up"/>
    <n v="12.5"/>
    <n v="0.96699999999999997"/>
    <d v="1899-12-30T23:45:36"/>
    <n v="0.82899999999999996"/>
    <n v="0.98399999999999999"/>
    <d v="2025-06-17T04:58:48"/>
    <s v="PJD2_JiraEcoSystem"/>
  </r>
  <r>
    <x v="1247"/>
    <x v="1"/>
    <n v="94"/>
    <x v="3108"/>
    <x v="1557"/>
    <s v=" "/>
    <s v=" "/>
    <n v="1"/>
    <n v="8"/>
    <n v="2"/>
    <s v="N/A"/>
    <n v="6"/>
    <n v="1"/>
    <s v="NaN"/>
    <n v="8.2000000000000003E-2"/>
    <n v="1.6E-2"/>
    <n v="5.3999999999999999E-2"/>
    <n v="6.6000000000000003E-2"/>
    <n v="7.0000000000000007E-2"/>
    <s v="NaN"/>
    <s v="NaN"/>
    <s v="NaN"/>
    <s v="NaN"/>
    <s v="Scale-up"/>
    <n v="18.518999999999998"/>
    <s v="NaN"/>
    <d v="1899-12-30T21:48:58"/>
    <n v="1"/>
    <n v="0.82599999999999996"/>
    <d v="2025-06-17T04:58:48"/>
    <s v="PJD2_JiraEcoSystem"/>
  </r>
  <r>
    <x v="1248"/>
    <x v="0"/>
    <n v="4111"/>
    <x v="3109"/>
    <x v="1558"/>
    <n v="94"/>
    <n v="94"/>
    <n v="38"/>
    <n v="56"/>
    <n v="25"/>
    <n v="69"/>
    <n v="66"/>
    <n v="3"/>
    <n v="0.01"/>
    <n v="1.7000000000000001E-2"/>
    <n v="1.7000000000000001E-2"/>
    <n v="0.02"/>
    <n v="0.01"/>
    <n v="2.1000000000000001E-2"/>
    <n v="2"/>
    <n v="0.37"/>
    <n v="0.37"/>
    <n v="150"/>
    <s v="Catch-up"/>
    <n v="50"/>
    <n v="0.89900000000000002"/>
    <d v="1899-12-30T22:29:17"/>
    <n v="0.63800000000000001"/>
    <n v="0.94299999999999995"/>
    <d v="2025-06-17T04:59:07"/>
    <s v="PJD2_JiraEcoSystem"/>
  </r>
  <r>
    <x v="1248"/>
    <x v="1"/>
    <n v="78"/>
    <x v="3110"/>
    <x v="1558"/>
    <s v=" "/>
    <s v=" "/>
    <n v="1"/>
    <n v="1"/>
    <n v="1"/>
    <s v="N/A"/>
    <n v="1"/>
    <n v="1"/>
    <s v="NaN"/>
    <s v="NaN"/>
    <s v="NaN"/>
    <s v="NaN"/>
    <n v="0"/>
    <s v="NaN"/>
    <s v="NaN"/>
    <s v="NaN"/>
    <s v="NaN"/>
    <s v="NaN"/>
    <s v="Catch-up"/>
    <s v="NaN"/>
    <s v="NaN"/>
    <s v="NaN"/>
    <s v="NaN"/>
    <s v="NaN"/>
    <d v="2025-06-17T04:59:07"/>
    <s v="PJD2_JiraEcoSystem"/>
  </r>
  <r>
    <x v="1249"/>
    <x v="0"/>
    <n v="2155"/>
    <x v="3111"/>
    <x v="1559"/>
    <n v="174"/>
    <n v="174"/>
    <n v="34"/>
    <n v="140"/>
    <n v="43"/>
    <n v="131"/>
    <n v="77"/>
    <n v="54"/>
    <n v="1.7000000000000001E-2"/>
    <n v="7.1999999999999995E-2"/>
    <n v="2.1999999999999999E-2"/>
    <n v="3.7999999999999999E-2"/>
    <n v="6.7000000000000004E-2"/>
    <n v="6.5000000000000002E-2"/>
    <n v="0.56699999999999995"/>
    <n v="0.191"/>
    <n v="0.753"/>
    <n v="1421.0530000000001"/>
    <s v="Scale-up"/>
    <n v="26.315999999999999"/>
    <n v="0.96799999999999997"/>
    <d v="1899-12-30T23:12:29"/>
    <n v="0.96699999999999997"/>
    <n v="0.98299999999999998"/>
    <d v="2025-06-17T04:59:26"/>
    <s v="PJD2_JiraEcoSystem"/>
  </r>
  <r>
    <x v="1249"/>
    <x v="1"/>
    <n v="67"/>
    <x v="3112"/>
    <x v="1559"/>
    <s v=" "/>
    <s v=" "/>
    <n v="1"/>
    <n v="1"/>
    <n v="1"/>
    <s v="N/A"/>
    <n v="3"/>
    <n v="-3"/>
    <s v="NaN"/>
    <s v="NaN"/>
    <s v="NaN"/>
    <n v="0.3"/>
    <n v="0"/>
    <s v="NaN"/>
    <s v="NaN"/>
    <s v="NaN"/>
    <s v="NaN"/>
    <s v="NaN"/>
    <s v="Scale-up"/>
    <n v="3.3330000000000002"/>
    <s v="NaN"/>
    <s v="NaN"/>
    <s v="NaN"/>
    <n v="0.75"/>
    <d v="2025-06-17T04:59:26"/>
    <s v="PJD2_JiraEcoSystem"/>
  </r>
  <r>
    <x v="1250"/>
    <x v="0"/>
    <n v="1873"/>
    <x v="3113"/>
    <x v="1560"/>
    <n v="116"/>
    <n v="116"/>
    <n v="116"/>
    <n v="0"/>
    <n v="14"/>
    <n v="102"/>
    <n v="87"/>
    <n v="15"/>
    <n v="0.107"/>
    <n v="0"/>
    <n v="1.4999999999999999E-2"/>
    <n v="8.5000000000000006E-2"/>
    <n v="9.1999999999999998E-2"/>
    <n v="9.6000000000000002E-2"/>
    <n v="0.92400000000000004"/>
    <n v="1"/>
    <n v="0.86"/>
    <n v="176.471"/>
    <s v="Scale-up"/>
    <n v="11.765000000000001"/>
    <n v="0.86899999999999999"/>
    <d v="1899-12-30T00:00:00"/>
    <n v="0.94299999999999995"/>
    <n v="0.85099999999999998"/>
    <d v="2025-06-17T04:59:42"/>
    <s v="PJD2_JiraEcoSystem"/>
  </r>
  <r>
    <x v="1250"/>
    <x v="1"/>
    <n v="0"/>
    <x v="3114"/>
    <x v="1560"/>
    <s v=" "/>
    <s v=" "/>
    <n v="1"/>
    <n v="1"/>
    <n v="1"/>
    <s v="N/A"/>
    <n v="1"/>
    <n v="0"/>
    <s v="NaN"/>
    <n v="0"/>
    <s v="NaN"/>
    <s v="NaN"/>
    <n v="0"/>
    <s v="NaN"/>
    <s v="NaN"/>
    <s v="NaN"/>
    <s v="NaN"/>
    <s v="NaN"/>
    <s v="Scale-up"/>
    <s v="NaN"/>
    <s v="NaN"/>
    <d v="1899-12-30T00:00:00"/>
    <s v="NaN"/>
    <s v="NaN"/>
    <d v="2025-06-17T04:59:42"/>
    <s v="PJD2_JiraEcoSystem"/>
  </r>
  <r>
    <x v="1251"/>
    <x v="0"/>
    <n v="5102"/>
    <x v="3115"/>
    <x v="1561"/>
    <n v="1117"/>
    <n v="1117"/>
    <n v="210"/>
    <n v="907"/>
    <n v="442"/>
    <n v="675"/>
    <n v="602"/>
    <n v="73"/>
    <n v="6.5000000000000002E-2"/>
    <n v="0.29099999999999998"/>
    <n v="9.0999999999999998E-2"/>
    <n v="0.17199999999999999"/>
    <n v="0.26500000000000001"/>
    <n v="0.18"/>
    <n v="0.64900000000000002"/>
    <n v="0.183"/>
    <n v="0.74399999999999999"/>
    <n v="424.41899999999998"/>
    <s v="Scale-up"/>
    <n v="5.8140000000000001"/>
    <n v="0.72699999999999998"/>
    <d v="1899-12-30T19:52:19"/>
    <n v="0.93"/>
    <n v="0.74299999999999999"/>
    <d v="2025-06-17T05:00:02"/>
    <s v="PJD2_JiraEcoSystem"/>
  </r>
  <r>
    <x v="1251"/>
    <x v="1"/>
    <n v="39"/>
    <x v="3116"/>
    <x v="1561"/>
    <s v=" "/>
    <s v=" "/>
    <n v="1"/>
    <n v="2"/>
    <n v="1"/>
    <s v="N/A"/>
    <n v="1"/>
    <n v="1"/>
    <s v="NaN"/>
    <n v="2.5000000000000001E-2"/>
    <s v="NaN"/>
    <s v="NaN"/>
    <n v="0"/>
    <n v="2.5000000000000001E-2"/>
    <s v="NaN"/>
    <s v="NaN"/>
    <s v="NaN"/>
    <s v="NaN"/>
    <s v="Scale-up"/>
    <s v="NaN"/>
    <s v="NaN"/>
    <d v="1899-12-31T00:00:00"/>
    <s v="NaN"/>
    <s v="NaN"/>
    <d v="2025-06-17T05:00:02"/>
    <s v="PJD2_JiraEcoSystem"/>
  </r>
  <r>
    <x v="1252"/>
    <x v="0"/>
    <n v="4339"/>
    <x v="3117"/>
    <x v="1562"/>
    <n v="666"/>
    <n v="666"/>
    <n v="132"/>
    <n v="534"/>
    <n v="256"/>
    <n v="410"/>
    <n v="382"/>
    <n v="28"/>
    <n v="2.9000000000000001E-2"/>
    <n v="0.14399999999999999"/>
    <n v="6.7000000000000004E-2"/>
    <n v="0.106"/>
    <n v="0.106"/>
    <n v="9.1999999999999998E-2"/>
    <n v="1"/>
    <n v="0.16800000000000001"/>
    <n v="0.61299999999999999"/>
    <n v="264.15100000000001"/>
    <s v="Catch-up"/>
    <n v="9.4339999999999993"/>
    <n v="0.82199999999999995"/>
    <d v="1899-12-30T20:19:41"/>
    <n v="0.88100000000000001"/>
    <n v="0.84599999999999997"/>
    <d v="2025-06-17T05:00:22"/>
    <s v="PJD2_JiraEcoSystem"/>
  </r>
  <r>
    <x v="1252"/>
    <x v="1"/>
    <n v="93"/>
    <x v="3118"/>
    <x v="1562"/>
    <s v=" "/>
    <s v=" "/>
    <n v="2"/>
    <n v="3"/>
    <n v="1"/>
    <s v="N/A"/>
    <n v="1"/>
    <n v="2"/>
    <n v="1.2E-2"/>
    <n v="3.5999999999999997E-2"/>
    <s v="NaN"/>
    <s v="NaN"/>
    <n v="4.8000000000000001E-2"/>
    <n v="3.5000000000000003E-2"/>
    <s v="NaN"/>
    <s v="NaN"/>
    <s v="NaN"/>
    <s v="NaN"/>
    <s v="Catch-up"/>
    <s v="NaN"/>
    <n v="1"/>
    <d v="1899-12-30T23:41:17"/>
    <s v="NaN"/>
    <s v="NaN"/>
    <d v="2025-06-17T05:00:22"/>
    <s v="PJD2_JiraEcoSystem"/>
  </r>
  <r>
    <x v="1253"/>
    <x v="0"/>
    <n v="4554"/>
    <x v="3119"/>
    <x v="1563"/>
    <n v="1448"/>
    <n v="1448"/>
    <n v="344"/>
    <n v="1104"/>
    <n v="571"/>
    <n v="877"/>
    <n v="785"/>
    <n v="92"/>
    <n v="7.6999999999999999E-2"/>
    <n v="0.27400000000000002"/>
    <n v="0.191"/>
    <n v="0.17599999999999999"/>
    <n v="0.16"/>
    <n v="0.189"/>
    <n v="1.1000000000000001"/>
    <n v="0.219"/>
    <n v="0.45600000000000002"/>
    <n v="522.72699999999998"/>
    <s v="Catch-up"/>
    <n v="5.6820000000000004"/>
    <n v="0.78900000000000003"/>
    <d v="1899-12-30T21:36:00"/>
    <n v="0.76100000000000001"/>
    <n v="0.88200000000000001"/>
    <d v="2025-06-17T05:00:43"/>
    <s v="PJD2_JiraEcoSystem"/>
  </r>
  <r>
    <x v="1253"/>
    <x v="1"/>
    <n v="95"/>
    <x v="3120"/>
    <x v="1563"/>
    <s v=" "/>
    <s v=" "/>
    <n v="2"/>
    <n v="6"/>
    <n v="1"/>
    <s v="N/A"/>
    <n v="17"/>
    <n v="-10"/>
    <n v="4.2999999999999997E-2"/>
    <n v="4.9000000000000002E-2"/>
    <s v="NaN"/>
    <n v="0.16300000000000001"/>
    <n v="9.1999999999999998E-2"/>
    <n v="7.3999999999999996E-2"/>
    <s v="NaN"/>
    <s v="NaN"/>
    <s v="NaN"/>
    <s v="NaN"/>
    <s v="Catch-up"/>
    <n v="6.1349999999999998"/>
    <n v="1"/>
    <d v="1899-12-30T23:21:07"/>
    <s v="NaN"/>
    <n v="0.76"/>
    <d v="2025-06-17T05:00:43"/>
    <s v="PJD2_JiraEcoSystem"/>
  </r>
  <r>
    <x v="1254"/>
    <x v="0"/>
    <n v="3690"/>
    <x v="3121"/>
    <x v="1564"/>
    <n v="4106"/>
    <n v="4106"/>
    <n v="724"/>
    <n v="3382"/>
    <n v="1759"/>
    <n v="2347"/>
    <n v="2250"/>
    <n v="97"/>
    <n v="0.35499999999999998"/>
    <n v="1.7230000000000001"/>
    <n v="1.05"/>
    <n v="1.101"/>
    <n v="1.028"/>
    <n v="1.0009999999999999"/>
    <n v="1.071"/>
    <n v="0.17100000000000001"/>
    <n v="0.495"/>
    <n v="88.102000000000004"/>
    <s v="Catch-up"/>
    <n v="0.90800000000000003"/>
    <n v="0.59599999999999997"/>
    <d v="1899-12-30T17:08:10"/>
    <n v="0.83499999999999996"/>
    <n v="0.67300000000000004"/>
    <d v="2025-06-17T05:01:05"/>
    <s v="PJD2_JiraEcoSystem"/>
  </r>
  <r>
    <x v="1254"/>
    <x v="1"/>
    <n v="0"/>
    <x v="3122"/>
    <x v="1564"/>
    <s v=" "/>
    <s v=" "/>
    <n v="1"/>
    <n v="2"/>
    <n v="1"/>
    <s v="N/A"/>
    <n v="1"/>
    <n v="0"/>
    <s v="NaN"/>
    <n v="1"/>
    <s v="NaN"/>
    <s v="NaN"/>
    <n v="0"/>
    <n v="1"/>
    <s v="NaN"/>
    <s v="NaN"/>
    <s v="NaN"/>
    <s v="NaN"/>
    <s v="Catch-up"/>
    <s v="NaN"/>
    <s v="NaN"/>
    <d v="1899-12-31T00:00:00"/>
    <s v="NaN"/>
    <s v="NaN"/>
    <d v="2025-06-17T05:01:05"/>
    <s v="PJD2_JiraEcoSystem"/>
  </r>
  <r>
    <x v="882"/>
    <x v="0"/>
    <n v="4802"/>
    <x v="3123"/>
    <x v="1565"/>
    <n v="1306"/>
    <n v="1306"/>
    <n v="341"/>
    <n v="965"/>
    <n v="552"/>
    <n v="754"/>
    <n v="728"/>
    <n v="26"/>
    <n v="9.8000000000000004E-2"/>
    <n v="0.27100000000000002"/>
    <n v="0.112"/>
    <n v="0.189"/>
    <n v="0.25700000000000001"/>
    <n v="0.155"/>
    <n v="0.73499999999999999"/>
    <n v="0.26600000000000001"/>
    <n v="0.69599999999999995"/>
    <n v="137.566"/>
    <s v="Scale-up"/>
    <n v="5.2910000000000004"/>
    <n v="0.42199999999999999"/>
    <d v="1899-12-30T10:50:53"/>
    <n v="0.75600000000000001"/>
    <n v="0.435"/>
    <d v="2025-06-17T05:01:26"/>
    <s v="PJD2_JiraEcoSystem"/>
  </r>
  <r>
    <x v="882"/>
    <x v="1"/>
    <n v="5"/>
    <x v="3124"/>
    <x v="1565"/>
    <s v=" "/>
    <s v=" "/>
    <n v="1"/>
    <n v="1"/>
    <n v="1"/>
    <s v="N/A"/>
    <n v="1"/>
    <n v="-1"/>
    <s v="NaN"/>
    <s v="NaN"/>
    <s v="NaN"/>
    <s v="NaN"/>
    <n v="0"/>
    <s v="NaN"/>
    <s v="NaN"/>
    <s v="NaN"/>
    <s v="NaN"/>
    <s v="NaN"/>
    <s v="Scale-up"/>
    <s v="NaN"/>
    <s v="NaN"/>
    <s v="NaN"/>
    <s v="NaN"/>
    <s v="NaN"/>
    <d v="2025-06-17T05:01:26"/>
    <s v="PJD2_JiraEcoSystem"/>
  </r>
  <r>
    <x v="1255"/>
    <x v="0"/>
    <n v="2924"/>
    <x v="3125"/>
    <x v="1566"/>
    <n v="176"/>
    <n v="176"/>
    <n v="3"/>
    <n v="173"/>
    <n v="48"/>
    <n v="128"/>
    <n v="47"/>
    <n v="81"/>
    <n v="3.0000000000000001E-3"/>
    <n v="8.7999999999999995E-2"/>
    <n v="3.5000000000000003E-2"/>
    <n v="3.3000000000000002E-2"/>
    <n v="5.6000000000000001E-2"/>
    <n v="6.9000000000000006E-2"/>
    <n v="0.58899999999999997"/>
    <n v="3.3000000000000002E-2"/>
    <n v="0.61499999999999999"/>
    <n v="2454.5450000000001"/>
    <s v="Scale-up"/>
    <n v="30.303000000000001"/>
    <n v="0.75"/>
    <d v="1899-12-30T22:04:48"/>
    <n v="0.85899999999999999"/>
    <n v="0.94699999999999995"/>
    <d v="2025-06-17T05:01:43"/>
    <s v="PJD2_JiraEcoSystem"/>
  </r>
  <r>
    <x v="1255"/>
    <x v="1"/>
    <n v="0"/>
    <x v="3126"/>
    <x v="1566"/>
    <s v=" "/>
    <s v=" "/>
    <n v="1"/>
    <n v="1"/>
    <n v="1"/>
    <s v="N/A"/>
    <n v="1"/>
    <n v="0"/>
    <s v="NaN"/>
    <s v="NaN"/>
    <s v="NaN"/>
    <s v="NaN"/>
    <n v="0"/>
    <s v="NaN"/>
    <s v="NaN"/>
    <s v="NaN"/>
    <s v="NaN"/>
    <s v="NaN"/>
    <s v="Scale-up"/>
    <s v="NaN"/>
    <s v="NaN"/>
    <s v="NaN"/>
    <s v="NaN"/>
    <s v="NaN"/>
    <d v="2025-06-17T05:01:43"/>
    <s v="PJD2_JiraEcoSystem"/>
  </r>
  <r>
    <x v="1256"/>
    <x v="0"/>
    <n v="2038"/>
    <x v="3127"/>
    <x v="1567"/>
    <n v="114"/>
    <n v="114"/>
    <n v="81"/>
    <n v="33"/>
    <n v="10"/>
    <n v="104"/>
    <n v="84"/>
    <n v="20"/>
    <n v="3.5999999999999997E-2"/>
    <n v="1.2E-2"/>
    <n v="5.0000000000000001E-3"/>
    <n v="3.5000000000000003E-2"/>
    <n v="4.2999999999999997E-2"/>
    <n v="4.1000000000000002E-2"/>
    <n v="0.81399999999999995"/>
    <n v="0.75"/>
    <n v="0.89600000000000002"/>
    <n v="571.42899999999997"/>
    <s v="Scale-up"/>
    <n v="28.571000000000002"/>
    <n v="0.92600000000000005"/>
    <d v="1899-12-30T21:14:24"/>
    <n v="0.91800000000000004"/>
    <n v="0.94"/>
    <d v="2025-06-17T05:02:02"/>
    <s v="PJD2_JiraEcoSystem"/>
  </r>
  <r>
    <x v="1256"/>
    <x v="1"/>
    <n v="96"/>
    <x v="3128"/>
    <x v="1567"/>
    <s v=" "/>
    <s v=" "/>
    <n v="1"/>
    <n v="1"/>
    <n v="1"/>
    <s v="N/A"/>
    <n v="4"/>
    <n v="-3"/>
    <s v="NaN"/>
    <s v="NaN"/>
    <s v="NaN"/>
    <n v="3.2000000000000001E-2"/>
    <n v="0"/>
    <n v="1.4999999999999999E-2"/>
    <s v="NaN"/>
    <s v="NaN"/>
    <s v="NaN"/>
    <s v="NaN"/>
    <s v="Scale-up"/>
    <n v="31.25"/>
    <s v="NaN"/>
    <s v="NaN"/>
    <s v="NaN"/>
    <n v="0.997"/>
    <d v="2025-06-17T05:02:02"/>
    <s v="PJD2_JiraEcoSystem"/>
  </r>
  <r>
    <x v="1257"/>
    <x v="0"/>
    <n v="2820"/>
    <x v="3129"/>
    <x v="1568"/>
    <n v="645"/>
    <n v="645"/>
    <n v="269"/>
    <n v="376"/>
    <n v="144"/>
    <n v="501"/>
    <n v="434"/>
    <n v="67"/>
    <n v="0.157"/>
    <n v="0.185"/>
    <n v="5.5E-2"/>
    <n v="0.20300000000000001"/>
    <n v="0.28699999999999998"/>
    <n v="0.24199999999999999"/>
    <n v="0.70699999999999996"/>
    <n v="0.45900000000000002"/>
    <n v="0.83899999999999997"/>
    <n v="330.04899999999998"/>
    <s v="Scale-up"/>
    <n v="4.9260000000000002"/>
    <n v="0.93700000000000006"/>
    <d v="1899-12-30T21:54:43"/>
    <n v="0.94299999999999995"/>
    <n v="0.85299999999999998"/>
    <d v="2025-06-17T05:02:21"/>
    <s v="PJD2_JiraEcoSystem"/>
  </r>
  <r>
    <x v="1257"/>
    <x v="1"/>
    <n v="90"/>
    <x v="3130"/>
    <x v="1568"/>
    <s v=" "/>
    <s v=" "/>
    <n v="1"/>
    <n v="2"/>
    <n v="1"/>
    <s v="N/A"/>
    <n v="1"/>
    <n v="2"/>
    <s v="NaN"/>
    <n v="2.9000000000000001E-2"/>
    <s v="NaN"/>
    <s v="NaN"/>
    <n v="0"/>
    <n v="2.9000000000000001E-2"/>
    <s v="NaN"/>
    <s v="NaN"/>
    <s v="NaN"/>
    <s v="NaN"/>
    <s v="Scale-up"/>
    <s v="NaN"/>
    <s v="NaN"/>
    <d v="1899-12-31T00:00:00"/>
    <s v="NaN"/>
    <s v="NaN"/>
    <d v="2025-06-17T05:02:21"/>
    <s v="PJD2_JiraEcoSystem"/>
  </r>
  <r>
    <x v="1258"/>
    <x v="0"/>
    <n v="3340"/>
    <x v="3131"/>
    <x v="1569"/>
    <n v="1930"/>
    <n v="1930"/>
    <n v="708"/>
    <n v="1222"/>
    <n v="497"/>
    <n v="1433"/>
    <n v="812"/>
    <n v="621"/>
    <n v="0.246"/>
    <n v="0.46300000000000002"/>
    <n v="0.19800000000000001"/>
    <n v="0.29499999999999998"/>
    <n v="0.51100000000000001"/>
    <n v="0.48699999999999999"/>
    <n v="0.57699999999999996"/>
    <n v="0.34699999999999998"/>
    <n v="0.72099999999999997"/>
    <n v="2105.085"/>
    <s v="Scale-up"/>
    <n v="3.39"/>
    <n v="0.93899999999999995"/>
    <d v="1899-12-30T23:54:14"/>
    <n v="0.96499999999999997"/>
    <n v="0.98499999999999999"/>
    <d v="2025-06-17T05:02:42"/>
    <s v="PJD2_JiraEcoSystem"/>
  </r>
  <r>
    <x v="1258"/>
    <x v="1"/>
    <n v="99"/>
    <x v="3132"/>
    <x v="1569"/>
    <s v=" "/>
    <s v=" "/>
    <n v="11"/>
    <n v="40"/>
    <n v="1"/>
    <s v="N/A"/>
    <n v="9"/>
    <n v="40"/>
    <n v="9.8000000000000004E-2"/>
    <n v="0.502"/>
    <s v="NaN"/>
    <n v="0.154"/>
    <n v="0.6"/>
    <n v="0.57099999999999995"/>
    <s v="NaN"/>
    <s v="NaN"/>
    <s v="NaN"/>
    <s v="NaN"/>
    <s v="Scale-up"/>
    <n v="6.4939999999999998"/>
    <n v="0.97399999999999998"/>
    <d v="1899-12-30T23:29:46"/>
    <s v="NaN"/>
    <n v="0.877"/>
    <d v="2025-06-17T05:02:42"/>
    <s v="PJD2_JiraEcoSystem"/>
  </r>
  <r>
    <x v="1259"/>
    <x v="0"/>
    <n v="2608"/>
    <x v="3133"/>
    <x v="1570"/>
    <n v="121"/>
    <n v="121"/>
    <n v="19"/>
    <n v="102"/>
    <n v="36"/>
    <n v="85"/>
    <n v="62"/>
    <n v="23"/>
    <n v="8.0000000000000002E-3"/>
    <n v="5.0999999999999997E-2"/>
    <n v="1.4999999999999999E-2"/>
    <n v="0.03"/>
    <n v="4.3999999999999997E-2"/>
    <n v="4.2999999999999997E-2"/>
    <n v="0.68200000000000005"/>
    <n v="0.13600000000000001"/>
    <n v="0.746"/>
    <n v="766.66700000000003"/>
    <s v="Scale-up"/>
    <n v="33.332999999999998"/>
    <n v="0.93200000000000005"/>
    <d v="1899-12-30T23:02:24"/>
    <n v="0.89400000000000002"/>
    <n v="0.95699999999999996"/>
    <d v="2025-06-17T05:03:01"/>
    <s v="PJD2_JiraEcoSystem"/>
  </r>
  <r>
    <x v="1259"/>
    <x v="1"/>
    <n v="98"/>
    <x v="3134"/>
    <x v="1570"/>
    <s v=" "/>
    <s v=" "/>
    <n v="1"/>
    <n v="4"/>
    <n v="1"/>
    <s v="N/A"/>
    <n v="2"/>
    <n v="0"/>
    <s v="NaN"/>
    <n v="2.5000000000000001E-2"/>
    <s v="NaN"/>
    <n v="2.1999999999999999E-2"/>
    <n v="0"/>
    <n v="8.0000000000000002E-3"/>
    <s v="NaN"/>
    <s v="NaN"/>
    <s v="NaN"/>
    <s v="NaN"/>
    <s v="Scale-up"/>
    <n v="45.454999999999998"/>
    <s v="NaN"/>
    <d v="1899-12-30T17:48:29"/>
    <s v="NaN"/>
    <n v="1"/>
    <d v="2025-06-17T05:03:01"/>
    <s v="PJD2_JiraEcoSystem"/>
  </r>
  <r>
    <x v="1260"/>
    <x v="0"/>
    <n v="1688"/>
    <x v="3135"/>
    <x v="1571"/>
    <n v="629"/>
    <n v="629"/>
    <n v="1"/>
    <n v="628"/>
    <n v="22"/>
    <n v="607"/>
    <n v="175"/>
    <n v="432"/>
    <n v="0"/>
    <n v="0.46800000000000003"/>
    <n v="1.4999999999999999E-2"/>
    <n v="0.123"/>
    <n v="0.45300000000000001"/>
    <n v="0.44"/>
    <n v="0.27200000000000002"/>
    <n v="0"/>
    <n v="0.96799999999999997"/>
    <n v="3512.1950000000002"/>
    <s v="Scale-up"/>
    <n v="8.1300000000000008"/>
    <n v="0"/>
    <d v="1899-12-30T16:50:53"/>
    <n v="0.38300000000000001"/>
    <n v="0.38900000000000001"/>
    <d v="2025-06-17T05:03:18"/>
    <s v="PJD2_JiraEcoSystem"/>
  </r>
  <r>
    <x v="1260"/>
    <x v="1"/>
    <n v="0"/>
    <x v="3136"/>
    <x v="1571"/>
    <s v=" "/>
    <s v=" "/>
    <n v="1"/>
    <n v="1"/>
    <n v="1"/>
    <s v="N/A"/>
    <n v="1"/>
    <n v="0"/>
    <s v="NaN"/>
    <s v="NaN"/>
    <s v="NaN"/>
    <s v="NaN"/>
    <n v="0"/>
    <s v="NaN"/>
    <s v="NaN"/>
    <s v="NaN"/>
    <s v="NaN"/>
    <s v="NaN"/>
    <s v="Scale-up"/>
    <s v="NaN"/>
    <s v="NaN"/>
    <s v="NaN"/>
    <s v="NaN"/>
    <s v="NaN"/>
    <d v="2025-06-17T05:03:18"/>
    <s v="PJD2_JiraEcoSystem"/>
  </r>
  <r>
    <x v="1261"/>
    <x v="0"/>
    <n v="2378"/>
    <x v="3137"/>
    <x v="1572"/>
    <n v="75"/>
    <n v="75"/>
    <n v="21"/>
    <n v="54"/>
    <n v="36"/>
    <n v="39"/>
    <n v="39"/>
    <n v="0"/>
    <n v="2.3E-2"/>
    <n v="8.5000000000000006E-2"/>
    <n v="0.01"/>
    <n v="6.0999999999999999E-2"/>
    <n v="9.8000000000000004E-2"/>
    <n v="1.0999999999999999E-2"/>
    <n v="0.622"/>
    <n v="0.21299999999999999"/>
    <n v="0.90700000000000003"/>
    <n v="0"/>
    <s v="Start-up"/>
    <n v="16.393000000000001"/>
    <n v="0.83599999999999997"/>
    <d v="1899-12-30T20:57:07"/>
    <n v="0.35699999999999998"/>
    <n v="0.96199999999999997"/>
    <d v="2025-06-17T05:03:36"/>
    <s v="PJD2_JiraEcoSystem"/>
  </r>
  <r>
    <x v="1261"/>
    <x v="1"/>
    <n v="0"/>
    <x v="3138"/>
    <x v="1572"/>
    <s v=" "/>
    <s v=" "/>
    <n v="1"/>
    <n v="1"/>
    <n v="31"/>
    <s v="N/A"/>
    <n v="1"/>
    <n v="-30"/>
    <s v="NaN"/>
    <s v="NaN"/>
    <n v="15.5"/>
    <s v="NaN"/>
    <n v="0"/>
    <n v="-15.5"/>
    <s v="NaN"/>
    <s v="NaN"/>
    <s v="NaN"/>
    <s v="NaN"/>
    <s v="Start-up"/>
    <s v="NaN"/>
    <s v="NaN"/>
    <s v="NaN"/>
    <n v="0.65600000000000003"/>
    <s v="NaN"/>
    <d v="2025-06-17T05:03:36"/>
    <s v="PJD2_JiraEcoSystem"/>
  </r>
  <r>
    <x v="1262"/>
    <x v="0"/>
    <n v="3671"/>
    <x v="3139"/>
    <x v="1573"/>
    <n v="1534"/>
    <n v="1534"/>
    <n v="435"/>
    <n v="1099"/>
    <n v="422"/>
    <n v="1112"/>
    <n v="852"/>
    <n v="260"/>
    <n v="0.17799999999999999"/>
    <n v="0.47399999999999998"/>
    <n v="0.217"/>
    <n v="0.30399999999999999"/>
    <n v="0.435"/>
    <n v="0.441"/>
    <n v="0.69899999999999995"/>
    <n v="0.27300000000000002"/>
    <n v="0.66700000000000004"/>
    <n v="855.26300000000003"/>
    <s v="Scale-up"/>
    <n v="3.2890000000000001"/>
    <n v="0.85299999999999998"/>
    <d v="1899-12-30T20:25:26"/>
    <n v="0.88600000000000001"/>
    <n v="0.71499999999999997"/>
    <d v="2025-06-17T05:03:56"/>
    <s v="PJD2_JiraEcoSystem"/>
  </r>
  <r>
    <x v="1262"/>
    <x v="1"/>
    <n v="68"/>
    <x v="3140"/>
    <x v="1573"/>
    <s v=" "/>
    <s v=" "/>
    <n v="1"/>
    <n v="1"/>
    <n v="1"/>
    <s v="N/A"/>
    <n v="1"/>
    <n v="-2"/>
    <s v="NaN"/>
    <s v="NaN"/>
    <s v="NaN"/>
    <s v="NaN"/>
    <n v="0"/>
    <n v="-1.4E-2"/>
    <s v="NaN"/>
    <s v="NaN"/>
    <s v="NaN"/>
    <s v="NaN"/>
    <s v="Scale-up"/>
    <s v="NaN"/>
    <s v="NaN"/>
    <s v="NaN"/>
    <s v="NaN"/>
    <s v="NaN"/>
    <d v="2025-06-17T05:03:56"/>
    <s v="PJD2_JiraEcoSystem"/>
  </r>
  <r>
    <x v="1263"/>
    <x v="0"/>
    <n v="384"/>
    <x v="3141"/>
    <x v="1574"/>
    <n v="30"/>
    <n v="30"/>
    <n v="28"/>
    <n v="2"/>
    <n v="0"/>
    <n v="30"/>
    <n v="16"/>
    <n v="14"/>
    <n v="6.4000000000000001E-2"/>
    <n v="0"/>
    <n v="0"/>
    <n v="0.16800000000000001"/>
    <n v="6.4000000000000001E-2"/>
    <n v="7.0000000000000007E-2"/>
    <n v="2.625"/>
    <n v="1"/>
    <n v="1"/>
    <n v="83.332999999999998"/>
    <s v="Catch-up"/>
    <n v="5.952"/>
    <n v="0.59199999999999997"/>
    <d v="1899-12-30T00:00:00"/>
    <n v="0"/>
    <n v="0.84899999999999998"/>
    <d v="2025-06-17T05:04:13"/>
    <s v="PJD2_JiraEcoSystem"/>
  </r>
  <r>
    <x v="1263"/>
    <x v="1"/>
    <n v="74"/>
    <x v="3142"/>
    <x v="1574"/>
    <s v=" "/>
    <s v=" "/>
    <n v="4"/>
    <n v="2"/>
    <n v="1"/>
    <s v="N/A"/>
    <n v="14"/>
    <n v="-7"/>
    <n v="4.4999999999999998E-2"/>
    <s v="NaN"/>
    <n v="0"/>
    <n v="0.17899999999999999"/>
    <n v="4.4999999999999998E-2"/>
    <n v="7.5999999999999998E-2"/>
    <s v="NaN"/>
    <s v="NaN"/>
    <s v="NaN"/>
    <s v="NaN"/>
    <s v="Catch-up"/>
    <n v="5.5869999999999997"/>
    <n v="0.84499999999999997"/>
    <s v="NaN"/>
    <n v="0"/>
    <n v="0.78300000000000003"/>
    <d v="2025-06-17T05:04:13"/>
    <s v="PJD2_JiraEcoSystem"/>
  </r>
  <r>
    <x v="1264"/>
    <x v="0"/>
    <n v="3386"/>
    <x v="3143"/>
    <x v="1575"/>
    <n v="9646"/>
    <n v="9646"/>
    <n v="0"/>
    <n v="9646"/>
    <n v="3521"/>
    <n v="6125"/>
    <n v="1678"/>
    <n v="4447"/>
    <n v="0"/>
    <n v="3.6779999999999999"/>
    <n v="1.3620000000000001"/>
    <n v="0.53200000000000003"/>
    <n v="2.3159999999999998"/>
    <n v="2.177"/>
    <n v="0.23"/>
    <n v="0"/>
    <n v="0.63"/>
    <n v="8359.0229999999992"/>
    <s v="Scale-up"/>
    <n v="1.88"/>
    <n v="0"/>
    <n v="0.95799999999999996"/>
    <n v="0.84499999999999997"/>
    <n v="0.95299999999999996"/>
    <d v="2025-06-17T04:28:16"/>
    <s v="PJD2_Jira"/>
  </r>
  <r>
    <x v="1264"/>
    <x v="1"/>
    <n v="99"/>
    <x v="3144"/>
    <x v="1575"/>
    <s v=" "/>
    <s v=" "/>
    <n v="1"/>
    <n v="52"/>
    <n v="25"/>
    <s v="N/A"/>
    <n v="12"/>
    <n v="14"/>
    <n v="0"/>
    <n v="0.58199999999999996"/>
    <n v="0.53200000000000003"/>
    <n v="0.125"/>
    <n v="4.9999999999999899E-2"/>
    <n v="0.23799999999999999"/>
    <n v="2.5"/>
    <n v="0"/>
    <n v="8.5999999999999993E-2"/>
    <n v="35576"/>
    <s v="Catch-up"/>
    <n v="8"/>
    <n v="0"/>
    <n v="0.96099999999999997"/>
    <n v="0.81399999999999995"/>
    <n v="0.91900000000000004"/>
    <d v="2025-06-17T04:28:20"/>
    <s v="PJD2_Jira"/>
  </r>
  <r>
    <x v="1265"/>
    <x v="0"/>
    <n v="4178"/>
    <x v="3145"/>
    <x v="1576"/>
    <n v="5292"/>
    <n v="5292"/>
    <n v="0"/>
    <n v="5292"/>
    <n v="1168"/>
    <n v="4124"/>
    <n v="1279"/>
    <n v="2845"/>
    <n v="0"/>
    <n v="1.607"/>
    <n v="0.373"/>
    <n v="0.38900000000000001"/>
    <n v="1.234"/>
    <n v="1.2190000000000001"/>
    <n v="0.315"/>
    <n v="0"/>
    <n v="0.76800000000000002"/>
    <n v="7313.625"/>
    <s v="Scale-up"/>
    <n v="2.5710000000000002"/>
    <n v="0"/>
    <n v="0.98799999999999999"/>
    <n v="0.95399999999999996"/>
    <n v="0.96"/>
    <d v="2025-06-17T04:28:41"/>
    <s v="PJD2_Jira"/>
  </r>
  <r>
    <x v="1265"/>
    <x v="1"/>
    <n v="97"/>
    <x v="3146"/>
    <x v="1576"/>
    <s v=" "/>
    <s v=" "/>
    <n v="1"/>
    <n v="40"/>
    <n v="6"/>
    <s v="N/A"/>
    <n v="10"/>
    <n v="23"/>
    <n v="0"/>
    <n v="0.42299999999999999"/>
    <n v="5.3999999999999999E-2"/>
    <n v="0.189"/>
    <n v="0.36899999999999999"/>
    <n v="0.36"/>
    <n v="0.51200000000000001"/>
    <n v="0"/>
    <n v="0.872"/>
    <n v="15052.91"/>
    <s v="Scale-up"/>
    <n v="5.2910000000000004"/>
    <n v="0"/>
    <n v="0.9"/>
    <n v="0.751"/>
    <n v="0.76400000000000001"/>
    <d v="2025-06-17T04:28:45"/>
    <s v="PJD2_Jira"/>
  </r>
  <r>
    <x v="1266"/>
    <x v="0"/>
    <n v="6123"/>
    <x v="3147"/>
    <x v="1577"/>
    <n v="174"/>
    <n v="174"/>
    <n v="37"/>
    <n v="137"/>
    <n v="43"/>
    <n v="131"/>
    <n v="107"/>
    <n v="24"/>
    <n v="8.9999999999999993E-3"/>
    <n v="2.8000000000000001E-2"/>
    <n v="7.0000000000000001E-3"/>
    <n v="2.1000000000000001E-2"/>
    <n v="0.03"/>
    <n v="2.5999999999999999E-2"/>
    <n v="0.7"/>
    <n v="0.24299999999999999"/>
    <n v="0.81100000000000005"/>
    <n v="1142.857"/>
    <s v="Scale-up"/>
    <n v="47.619"/>
    <n v="0.86599999999999999"/>
    <n v="0.94299999999999995"/>
    <n v="0.80300000000000005"/>
    <n v="0.91400000000000003"/>
    <d v="2025-06-17T04:29:04"/>
    <s v="PJD2_Jira"/>
  </r>
  <r>
    <x v="1266"/>
    <x v="1"/>
    <n v="0"/>
    <x v="3148"/>
    <x v="1577"/>
    <s v=" "/>
    <s v=" "/>
    <n v="1"/>
    <n v="1"/>
    <n v="1"/>
    <s v="N/A"/>
    <n v="1"/>
    <n v="-1"/>
    <s v="NaN"/>
    <s v="NaN"/>
    <s v="NaN"/>
    <s v="NaN"/>
    <n v="0"/>
    <s v="NaN"/>
    <s v="NaN"/>
    <s v="NaN"/>
    <s v="NaN"/>
    <s v="NaN"/>
    <s v="Scale-up"/>
    <s v="NaN"/>
    <s v="NaN"/>
    <s v="NaN"/>
    <s v="NaN"/>
    <s v="NaN"/>
    <d v="2025-06-17T04:29:04"/>
    <s v="PJD2_Jira"/>
  </r>
  <r>
    <x v="1267"/>
    <x v="0"/>
    <n v="830"/>
    <x v="3149"/>
    <x v="1578"/>
    <n v="58"/>
    <n v="58"/>
    <n v="0"/>
    <n v="58"/>
    <n v="5"/>
    <n v="53"/>
    <n v="25"/>
    <n v="28"/>
    <n v="0"/>
    <n v="9.0999999999999998E-2"/>
    <n v="8.9999999999999993E-3"/>
    <n v="3.5999999999999997E-2"/>
    <n v="8.2000000000000003E-2"/>
    <n v="8.5000000000000006E-2"/>
    <n v="0.439"/>
    <n v="0"/>
    <n v="0.90100000000000002"/>
    <n v="777.77800000000002"/>
    <s v="Scale-up"/>
    <n v="27.777999999999999"/>
    <n v="0"/>
    <n v="0.93200000000000005"/>
    <n v="0.78700000000000003"/>
    <n v="0.93700000000000006"/>
    <d v="2025-06-17T04:29:22"/>
    <s v="PJD2_Jira"/>
  </r>
  <r>
    <x v="1267"/>
    <x v="1"/>
    <n v="89"/>
    <x v="3150"/>
    <x v="1578"/>
    <s v=" "/>
    <s v=" "/>
    <n v="1"/>
    <n v="2"/>
    <n v="1"/>
    <s v="N/A"/>
    <n v="1"/>
    <n v="2"/>
    <n v="0"/>
    <n v="0.25"/>
    <s v="NaN"/>
    <s v="NaN"/>
    <n v="0.25"/>
    <n v="1.7000000000000001E-2"/>
    <s v="NaN"/>
    <s v="NaN"/>
    <s v="NaN"/>
    <s v="NaN"/>
    <s v="Scale-up"/>
    <s v="NaN"/>
    <n v="0"/>
    <n v="1"/>
    <s v="NaN"/>
    <s v="NaN"/>
    <d v="2025-06-17T04:29:22"/>
    <s v="PJD2_Jira"/>
  </r>
  <r>
    <x v="970"/>
    <x v="0"/>
    <n v="2583"/>
    <x v="3151"/>
    <x v="1579"/>
    <n v="786"/>
    <n v="786"/>
    <n v="0"/>
    <n v="786"/>
    <n v="55"/>
    <n v="731"/>
    <n v="223"/>
    <n v="508"/>
    <n v="0"/>
    <n v="0.52"/>
    <n v="6.3E-2"/>
    <n v="0.223"/>
    <n v="0.45700000000000002"/>
    <n v="0.49199999999999999"/>
    <n v="0.48799999999999999"/>
    <n v="0"/>
    <n v="0.879"/>
    <n v="2278.027"/>
    <s v="Scale-up"/>
    <n v="4.484"/>
    <n v="0"/>
    <n v="0.77100000000000002"/>
    <n v="0.96799999999999997"/>
    <n v="0.874"/>
    <d v="2025-06-17T04:29:41"/>
    <s v="PJD2_Jira"/>
  </r>
  <r>
    <x v="970"/>
    <x v="1"/>
    <n v="98"/>
    <x v="3152"/>
    <x v="1579"/>
    <s v=" "/>
    <s v=" "/>
    <n v="1"/>
    <n v="93"/>
    <n v="11"/>
    <s v="N/A"/>
    <n v="56"/>
    <n v="25"/>
    <n v="0"/>
    <n v="1.026"/>
    <n v="0.12"/>
    <n v="0.67400000000000004"/>
    <n v="0.90600000000000003"/>
    <n v="0.89200000000000002"/>
    <n v="0.74399999999999999"/>
    <n v="0"/>
    <n v="0.88300000000000001"/>
    <n v="753.70899999999995"/>
    <s v="Scale-up"/>
    <n v="1.484"/>
    <n v="0"/>
    <n v="0.98199999999999998"/>
    <n v="0.94099999999999995"/>
    <n v="0.94499999999999995"/>
    <d v="2025-06-17T04:29:45"/>
    <s v="PJD2_Jira"/>
  </r>
  <r>
    <x v="1268"/>
    <x v="0"/>
    <n v="2003"/>
    <x v="3153"/>
    <x v="1580"/>
    <n v="136"/>
    <n v="136"/>
    <n v="0"/>
    <n v="136"/>
    <n v="4"/>
    <n v="132"/>
    <n v="27"/>
    <n v="105"/>
    <n v="0"/>
    <n v="6.2E-2"/>
    <n v="1.7000000000000001E-2"/>
    <n v="9.2999999999999999E-2"/>
    <n v="4.4999999999999998E-2"/>
    <n v="6.0999999999999999E-2"/>
    <n v="2.0670000000000002"/>
    <n v="0"/>
    <n v="0.72599999999999998"/>
    <n v="1129.0319999999999"/>
    <s v="Catch-up"/>
    <n v="10.753"/>
    <n v="0"/>
    <n v="0.39100000000000001"/>
    <n v="0.89400000000000002"/>
    <n v="0.83399999999999996"/>
    <d v="2025-06-17T04:30:03"/>
    <s v="PJD2_Jira"/>
  </r>
  <r>
    <x v="1268"/>
    <x v="1"/>
    <n v="99"/>
    <x v="3154"/>
    <x v="1580"/>
    <s v=" "/>
    <s v=" "/>
    <n v="1"/>
    <n v="33"/>
    <n v="1"/>
    <s v="N/A"/>
    <n v="6"/>
    <n v="25"/>
    <n v="0"/>
    <n v="0.35599999999999998"/>
    <s v="NaN"/>
    <n v="0.122"/>
    <n v="0.35599999999999998"/>
    <n v="0.34399999999999997"/>
    <s v="NaN"/>
    <s v="NaN"/>
    <s v="NaN"/>
    <s v="NaN"/>
    <s v="Catch-up"/>
    <n v="8.1969999999999992"/>
    <n v="0"/>
    <n v="0.94499999999999995"/>
    <s v="NaN"/>
    <n v="0.88100000000000001"/>
    <d v="2025-06-17T04:30:03"/>
    <s v="PJD2_Jira"/>
  </r>
  <r>
    <x v="854"/>
    <x v="0"/>
    <n v="5318"/>
    <x v="3155"/>
    <x v="1581"/>
    <n v="13273"/>
    <n v="13273"/>
    <n v="0"/>
    <n v="13273"/>
    <n v="5502"/>
    <n v="7771"/>
    <n v="5426"/>
    <n v="2345"/>
    <n v="0"/>
    <n v="3.2519999999999998"/>
    <n v="1.512"/>
    <n v="1.5189999999999999"/>
    <n v="1.74"/>
    <n v="1.804"/>
    <n v="0.873"/>
    <n v="0"/>
    <n v="0.53500000000000003"/>
    <n v="1543.779"/>
    <s v="Scale-up"/>
    <n v="0.65800000000000003"/>
    <n v="0"/>
    <n v="0.94499999999999995"/>
    <n v="0.96399999999999997"/>
    <n v="0.90100000000000002"/>
    <d v="2025-06-17T04:30:30"/>
    <s v="PJD2_Jira"/>
  </r>
  <r>
    <x v="854"/>
    <x v="1"/>
    <n v="99"/>
    <x v="3156"/>
    <x v="1581"/>
    <s v=" "/>
    <s v=" "/>
    <n v="1"/>
    <n v="85"/>
    <n v="5"/>
    <s v="N/A"/>
    <n v="13"/>
    <n v="68"/>
    <n v="0"/>
    <n v="0.96399999999999997"/>
    <n v="5.1999999999999998E-2"/>
    <n v="0.158"/>
    <s v="0.9119999999999999"/>
    <n v="0.90200000000000002"/>
    <n v="0.17299999999999999"/>
    <n v="0"/>
    <n v="0.94599999999999995"/>
    <n v="14841.772000000001"/>
    <s v="Scale-up"/>
    <n v="6.3289999999999997"/>
    <n v="0"/>
    <n v="0.99"/>
    <n v="0.81299999999999994"/>
    <n v="0.86599999999999999"/>
    <d v="2025-06-17T04:30:34"/>
    <s v="PJD2_Jira"/>
  </r>
  <r>
    <x v="853"/>
    <x v="0"/>
    <n v="5318"/>
    <x v="3155"/>
    <x v="1582"/>
    <n v="11936"/>
    <n v="11936"/>
    <n v="0"/>
    <n v="11936"/>
    <n v="5325"/>
    <n v="6611"/>
    <n v="3906"/>
    <n v="2705"/>
    <n v="0"/>
    <n v="3.0070000000000001"/>
    <n v="1.2"/>
    <n v="1.0449999999999999"/>
    <n v="1.8069999999999999"/>
    <n v="1.821"/>
    <n v="0.57799999999999996"/>
    <n v="0"/>
    <n v="0.60099999999999998"/>
    <n v="2588.5169999999998"/>
    <s v="Scale-up"/>
    <n v="0.95699999999999996"/>
    <n v="0"/>
    <n v="0.98299999999999998"/>
    <n v="0.92200000000000004"/>
    <n v="0.89200000000000002"/>
    <d v="2025-06-17T04:31:00"/>
    <s v="PJD2_Jira"/>
  </r>
  <r>
    <x v="853"/>
    <x v="1"/>
    <n v="99"/>
    <x v="3157"/>
    <x v="1582"/>
    <s v=" "/>
    <s v=" "/>
    <n v="1"/>
    <n v="228"/>
    <n v="136"/>
    <s v="N/A"/>
    <n v="35"/>
    <n v="56"/>
    <n v="0"/>
    <n v="2.38"/>
    <n v="1.504"/>
    <n v="0.36199999999999999"/>
    <s v="0.8759999999999999"/>
    <n v="0.89800000000000002"/>
    <n v="0.41299999999999998"/>
    <n v="0"/>
    <n v="0.36799999999999999"/>
    <n v="7472.3760000000002"/>
    <s v="Scale-up"/>
    <n v="2.762"/>
    <n v="0"/>
    <n v="0.99099999999999999"/>
    <n v="0.98899999999999999"/>
    <n v="0.97799999999999998"/>
    <d v="2025-06-17T04:31:04"/>
    <s v="PJD2_Jira"/>
  </r>
  <r>
    <x v="1269"/>
    <x v="0"/>
    <n v="3037"/>
    <x v="3158"/>
    <x v="1583"/>
    <n v="6895"/>
    <n v="6895"/>
    <n v="0"/>
    <n v="6895"/>
    <n v="2727"/>
    <n v="4168"/>
    <n v="1471"/>
    <n v="2697"/>
    <n v="0"/>
    <n v="2.09"/>
    <n v="0.67300000000000004"/>
    <n v="0.47299999999999998"/>
    <n v="1.417"/>
    <n v="1.2490000000000001"/>
    <n v="0.33400000000000002"/>
    <n v="0"/>
    <n v="0.67800000000000005"/>
    <n v="5701.9030000000002"/>
    <s v="Scale-up"/>
    <n v="2.1139999999999999"/>
    <n v="0"/>
    <n v="0.97399999999999998"/>
    <n v="0.69799999999999995"/>
    <n v="0.97699999999999998"/>
    <d v="2025-06-17T04:31:27"/>
    <s v="PJD2_Jira"/>
  </r>
  <r>
    <x v="1269"/>
    <x v="1"/>
    <n v="99"/>
    <x v="3159"/>
    <x v="1583"/>
    <s v=" "/>
    <s v=" "/>
    <n v="1"/>
    <n v="208"/>
    <n v="17"/>
    <s v="N/A"/>
    <n v="49"/>
    <n v="143"/>
    <n v="0"/>
    <n v="2.3759999999999999"/>
    <n v="0.20499999999999999"/>
    <n v="0.54700000000000004"/>
    <n v="2.1709999999999998"/>
    <n v="2.1840000000000002"/>
    <n v="0.252"/>
    <n v="0"/>
    <n v="0.91400000000000003"/>
    <n v="4930.53"/>
    <s v="Scale-up"/>
    <n v="1.8280000000000001"/>
    <n v="0"/>
    <n v="0.99099999999999999"/>
    <n v="0.96399999999999997"/>
    <n v="0.92900000000000005"/>
    <d v="2025-06-17T04:31:31"/>
    <s v="PJD2_Jira"/>
  </r>
  <r>
    <x v="1270"/>
    <x v="0"/>
    <n v="3953"/>
    <x v="3160"/>
    <x v="1584"/>
    <n v="6860"/>
    <n v="6860"/>
    <n v="0"/>
    <n v="6860"/>
    <n v="2513"/>
    <n v="4347"/>
    <n v="1471"/>
    <n v="2876"/>
    <n v="0"/>
    <n v="2.2309999999999999"/>
    <n v="0.72699999999999998"/>
    <n v="0.49199999999999999"/>
    <n v="1.504"/>
    <n v="1.538"/>
    <n v="0.32700000000000001"/>
    <n v="0"/>
    <n v="0.67400000000000004"/>
    <n v="5845.5280000000002"/>
    <s v="Scale-up"/>
    <n v="2.0329999999999999"/>
    <n v="0"/>
    <n v="0.996"/>
    <n v="0.83799999999999997"/>
    <n v="0.99299999999999999"/>
    <d v="2025-06-17T04:31:54"/>
    <s v="PJD2_Jira"/>
  </r>
  <r>
    <x v="1270"/>
    <x v="1"/>
    <n v="99"/>
    <x v="3161"/>
    <x v="1584"/>
    <s v=" "/>
    <s v=" "/>
    <n v="1"/>
    <n v="316"/>
    <n v="221"/>
    <s v="N/A"/>
    <n v="43"/>
    <n v="51"/>
    <n v="0"/>
    <n v="3.0960000000000001"/>
    <n v="3.214"/>
    <n v="0.376"/>
    <n v="-0.11799999999999899"/>
    <n v="0.17799999999999999"/>
    <n v="-3.1859999999999999"/>
    <n v="0"/>
    <n v="-3.7999999999999999E-2"/>
    <n v="7648.9359999999997"/>
    <s v="Scale-up"/>
    <n v="2.66"/>
    <n v="0"/>
    <n v="0.99399999999999999"/>
    <n v="0.68"/>
    <n v="0.92100000000000004"/>
    <d v="2025-06-17T04:31:58"/>
    <s v="PJD2_Jira"/>
  </r>
  <r>
    <x v="852"/>
    <x v="0"/>
    <n v="7271"/>
    <x v="3162"/>
    <x v="1585"/>
    <n v="47225"/>
    <n v="47225"/>
    <n v="0"/>
    <n v="47225"/>
    <n v="23859"/>
    <n v="23366"/>
    <n v="14816"/>
    <n v="8550"/>
    <n v="0"/>
    <n v="7.5270000000000001"/>
    <n v="3.956"/>
    <n v="2.3940000000000001"/>
    <n v="3.5710000000000002"/>
    <n v="3.9239999999999999"/>
    <n v="0.67"/>
    <n v="0"/>
    <n v="0.47399999999999998"/>
    <n v="3571.4290000000001"/>
    <s v="Scale-up"/>
    <n v="0.41799999999999998"/>
    <n v="0"/>
    <n v="0.98499999999999999"/>
    <n v="0.93400000000000005"/>
    <n v="0.97799999999999998"/>
    <d v="2025-06-17T04:32:44"/>
    <s v="PJD2_Jira"/>
  </r>
  <r>
    <x v="852"/>
    <x v="1"/>
    <n v="99"/>
    <x v="3163"/>
    <x v="1585"/>
    <s v=" "/>
    <s v=" "/>
    <n v="1"/>
    <n v="292"/>
    <n v="35"/>
    <s v="N/A"/>
    <n v="65"/>
    <n v="191"/>
    <n v="0"/>
    <n v="2.9510000000000001"/>
    <n v="0.48399999999999999"/>
    <n v="0.65800000000000003"/>
    <n v="2.4670000000000001"/>
    <n v="2.5859999999999999"/>
    <n v="0.26700000000000002"/>
    <n v="0"/>
    <n v="0.83599999999999997"/>
    <n v="12993.921"/>
    <s v="Scale-up"/>
    <n v="1.52"/>
    <n v="0"/>
    <n v="0.996"/>
    <n v="0.68899999999999995"/>
    <n v="0.94199999999999995"/>
    <d v="2025-06-17T04:32:48"/>
    <s v="PJD2_Jira"/>
  </r>
  <r>
    <x v="873"/>
    <x v="0"/>
    <n v="7230"/>
    <x v="3164"/>
    <x v="1586"/>
    <n v="27498"/>
    <n v="27498"/>
    <n v="0"/>
    <n v="27498"/>
    <n v="16865"/>
    <n v="10633"/>
    <n v="5000"/>
    <n v="5633"/>
    <n v="0"/>
    <n v="5.3390000000000004"/>
    <n v="4.0019999999999998"/>
    <n v="1.353"/>
    <n v="1.337"/>
    <n v="2.4860000000000002"/>
    <n v="1.012"/>
    <n v="0"/>
    <n v="0.25"/>
    <n v="4163.3410000000003"/>
    <s v="Catch-up"/>
    <n v="0.73899999999999999"/>
    <n v="0"/>
    <n v="0.92"/>
    <n v="0.93200000000000005"/>
    <n v="0.98399999999999999"/>
    <d v="2025-06-17T04:33:23"/>
    <s v="PJD2_Jira"/>
  </r>
  <r>
    <x v="873"/>
    <x v="1"/>
    <n v="99"/>
    <x v="3165"/>
    <x v="1586"/>
    <s v=" "/>
    <s v=" "/>
    <n v="1"/>
    <n v="505"/>
    <n v="371"/>
    <s v="N/A"/>
    <n v="83"/>
    <n v="50"/>
    <n v="0"/>
    <n v="5.1470000000000002"/>
    <n v="4.1630000000000003"/>
    <n v="1.038"/>
    <n v="0.98399999999999999"/>
    <n v="1.0509999999999999"/>
    <n v="1.0549999999999999"/>
    <n v="0"/>
    <n v="0.191"/>
    <n v="5426.7820000000002"/>
    <s v="Catch-up"/>
    <n v="0.96299999999999997"/>
    <n v="0"/>
    <n v="0.995"/>
    <n v="0.98799999999999999"/>
    <n v="0.94"/>
    <d v="2025-06-17T04:33:27"/>
    <s v="PJD2_Jira"/>
  </r>
  <r>
    <x v="1271"/>
    <x v="0"/>
    <n v="2672"/>
    <x v="3166"/>
    <x v="1587"/>
    <n v="2180"/>
    <n v="2180"/>
    <n v="0"/>
    <n v="2180"/>
    <n v="278"/>
    <n v="1902"/>
    <n v="642"/>
    <n v="1260"/>
    <n v="0"/>
    <n v="0.82299999999999995"/>
    <n v="0.114"/>
    <n v="0.254"/>
    <n v="0.70899999999999996"/>
    <n v="0.70899999999999996"/>
    <n v="0.35799999999999998"/>
    <n v="0"/>
    <n v="0.86099999999999999"/>
    <n v="4960.63"/>
    <s v="Scale-up"/>
    <n v="3.9369999999999998"/>
    <n v="0"/>
    <n v="0.96099999999999997"/>
    <n v="0.96399999999999997"/>
    <n v="0.94699999999999995"/>
    <d v="2025-06-17T04:33:46"/>
    <s v="PJD2_Jira"/>
  </r>
  <r>
    <x v="1271"/>
    <x v="1"/>
    <n v="98"/>
    <x v="3167"/>
    <x v="1587"/>
    <s v=" "/>
    <s v=" "/>
    <n v="1"/>
    <n v="44"/>
    <n v="1"/>
    <s v="N/A"/>
    <n v="4"/>
    <n v="38"/>
    <n v="0"/>
    <n v="0.42899999999999999"/>
    <s v="NaN"/>
    <n v="5.6000000000000001E-2"/>
    <n v="0.42899999999999999"/>
    <n v="0.41399999999999998"/>
    <s v="NaN"/>
    <s v="NaN"/>
    <s v="NaN"/>
    <s v="NaN"/>
    <s v="Scale-up"/>
    <n v="17.856999999999999"/>
    <n v="0"/>
    <n v="0.97"/>
    <s v="NaN"/>
    <n v="0.6"/>
    <d v="2025-06-17T04:33:46"/>
    <s v="PJD2_Jira"/>
  </r>
  <r>
    <x v="1272"/>
    <x v="0"/>
    <n v="663"/>
    <x v="3168"/>
    <x v="1588"/>
    <n v="342"/>
    <n v="342"/>
    <n v="0"/>
    <n v="342"/>
    <n v="11"/>
    <n v="331"/>
    <n v="46"/>
    <n v="285"/>
    <n v="0"/>
    <n v="0.54900000000000004"/>
    <n v="1.6E-2"/>
    <n v="8.5000000000000006E-2"/>
    <n v="0.53300000000000003"/>
    <n v="0.53300000000000003"/>
    <n v="0.159"/>
    <n v="0"/>
    <n v="0.97099999999999997"/>
    <n v="3352.9409999999998"/>
    <s v="Scale-up"/>
    <n v="11.765000000000001"/>
    <n v="0"/>
    <n v="0.98599999999999999"/>
    <n v="0.97199999999999998"/>
    <n v="0.86299999999999999"/>
    <d v="2025-06-17T04:34:05"/>
    <s v="PJD2_Jira"/>
  </r>
  <r>
    <x v="1272"/>
    <x v="1"/>
    <n v="99"/>
    <x v="3169"/>
    <x v="1588"/>
    <s v=" "/>
    <s v=" "/>
    <n v="1"/>
    <n v="33"/>
    <n v="1"/>
    <s v="N/A"/>
    <n v="2"/>
    <n v="29"/>
    <n v="0"/>
    <n v="0.33200000000000002"/>
    <s v="NaN"/>
    <s v="NaN"/>
    <n v="0.33200000000000002"/>
    <n v="0.318"/>
    <s v="NaN"/>
    <s v="NaN"/>
    <s v="NaN"/>
    <s v="NaN"/>
    <s v="Scale-up"/>
    <s v="NaN"/>
    <n v="0"/>
    <n v="0.98099999999999998"/>
    <s v="NaN"/>
    <s v="NaN"/>
    <d v="2025-06-17T04:34:05"/>
    <s v="PJD2_Jira"/>
  </r>
  <r>
    <x v="1178"/>
    <x v="0"/>
    <n v="6882"/>
    <x v="3170"/>
    <x v="1589"/>
    <n v="1310"/>
    <n v="1310"/>
    <n v="0"/>
    <n v="1310"/>
    <n v="596"/>
    <n v="714"/>
    <n v="417"/>
    <n v="297"/>
    <n v="0"/>
    <n v="0.38900000000000001"/>
    <n v="0.23300000000000001"/>
    <n v="0.17699999999999999"/>
    <n v="0.156"/>
    <n v="0.22700000000000001"/>
    <n v="1.135"/>
    <n v="0"/>
    <n v="0.40100000000000002"/>
    <n v="1677.9659999999999"/>
    <s v="Catch-up"/>
    <n v="5.65"/>
    <n v="0"/>
    <n v="0.91500000000000004"/>
    <n v="0.85299999999999998"/>
    <n v="0.95699999999999996"/>
    <d v="2025-06-17T04:34:24"/>
    <s v="PJD2_Jira"/>
  </r>
  <r>
    <x v="1178"/>
    <x v="1"/>
    <n v="98"/>
    <x v="3171"/>
    <x v="1589"/>
    <s v=" "/>
    <s v=" "/>
    <n v="1"/>
    <n v="48"/>
    <n v="8"/>
    <s v="N/A"/>
    <n v="11"/>
    <n v="28"/>
    <n v="0"/>
    <n v="0.5"/>
    <n v="0.104"/>
    <n v="0.126"/>
    <n v="0.39600000000000002"/>
    <n v="0.4"/>
    <n v="0.318"/>
    <n v="0"/>
    <n v="0.79200000000000004"/>
    <n v="2357.143"/>
    <s v="Scale-up"/>
    <n v="7.9370000000000003"/>
    <n v="0"/>
    <n v="0.98499999999999999"/>
    <n v="0.93100000000000005"/>
    <n v="0.98099999999999998"/>
    <d v="2025-06-17T04:34:28"/>
    <s v="PJD2_Jira"/>
  </r>
  <r>
    <x v="1273"/>
    <x v="0"/>
    <n v="5677"/>
    <x v="3172"/>
    <x v="1590"/>
    <n v="837"/>
    <n v="837"/>
    <n v="0"/>
    <n v="837"/>
    <n v="34"/>
    <n v="803"/>
    <n v="377"/>
    <n v="426"/>
    <n v="0"/>
    <n v="0.48099999999999998"/>
    <n v="5.2999999999999999E-2"/>
    <n v="0.59299999999999997"/>
    <n v="0.42799999999999999"/>
    <n v="0.45800000000000002"/>
    <n v="1.3859999999999999"/>
    <n v="0"/>
    <n v="0.89"/>
    <n v="718.38099999999997"/>
    <s v="Catch-up"/>
    <n v="1.6859999999999999"/>
    <n v="0"/>
    <n v="0.81699999999999995"/>
    <n v="0.91600000000000004"/>
    <n v="0.95699999999999996"/>
    <d v="2025-06-17T04:34:47"/>
    <s v="PJD2_Jira"/>
  </r>
  <r>
    <x v="1273"/>
    <x v="1"/>
    <n v="98"/>
    <x v="3173"/>
    <x v="1590"/>
    <s v=" "/>
    <s v=" "/>
    <n v="1"/>
    <n v="47"/>
    <n v="1"/>
    <s v="N/A"/>
    <n v="9"/>
    <n v="36"/>
    <n v="0"/>
    <n v="0.46100000000000002"/>
    <s v="NaN"/>
    <n v="7.8E-2"/>
    <n v="0.46100000000000002"/>
    <n v="0.45200000000000001"/>
    <s v="NaN"/>
    <s v="NaN"/>
    <s v="NaN"/>
    <s v="NaN"/>
    <s v="Catch-up"/>
    <n v="12.821"/>
    <n v="0"/>
    <n v="0.99"/>
    <s v="NaN"/>
    <n v="0.95599999999999996"/>
    <d v="2025-06-17T04:34:47"/>
    <s v="PJD2_Jira"/>
  </r>
  <r>
    <x v="851"/>
    <x v="0"/>
    <n v="5789"/>
    <x v="3174"/>
    <x v="1591"/>
    <n v="5561"/>
    <n v="5561"/>
    <n v="0"/>
    <n v="5561"/>
    <n v="1583"/>
    <n v="3978"/>
    <n v="3049"/>
    <n v="929"/>
    <n v="0"/>
    <n v="1.3759999999999999"/>
    <n v="0.34899999999999998"/>
    <n v="0.61599999999999999"/>
    <n v="1.0269999999999999"/>
    <n v="0.93700000000000006"/>
    <n v="0.6"/>
    <n v="0"/>
    <n v="0.746"/>
    <n v="1508.117"/>
    <s v="Scale-up"/>
    <n v="1.623"/>
    <n v="0"/>
    <n v="0.92400000000000004"/>
    <n v="0.97099999999999997"/>
    <n v="0.89100000000000001"/>
    <d v="2025-06-17T04:35:09"/>
    <s v="PJD2_Jira"/>
  </r>
  <r>
    <x v="851"/>
    <x v="1"/>
    <n v="14"/>
    <x v="3175"/>
    <x v="1591"/>
    <s v=" "/>
    <s v=" "/>
    <n v="1"/>
    <n v="1"/>
    <n v="1"/>
    <s v="N/A"/>
    <n v="2"/>
    <n v="-2"/>
    <n v="0"/>
    <s v="NaN"/>
    <s v="NaN"/>
    <n v="6.7000000000000004E-2"/>
    <n v="0"/>
    <s v="NaN"/>
    <s v="NaN"/>
    <s v="NaN"/>
    <s v="NaN"/>
    <s v="NaN"/>
    <s v="Scale-up"/>
    <n v="14.925000000000001"/>
    <n v="0"/>
    <s v="NaN"/>
    <s v="NaN"/>
    <n v="1"/>
    <d v="2025-06-17T04:35:09"/>
    <s v="PJD2_Jira"/>
  </r>
  <r>
    <x v="850"/>
    <x v="0"/>
    <n v="5574"/>
    <x v="3176"/>
    <x v="1592"/>
    <n v="4407"/>
    <n v="4407"/>
    <n v="0"/>
    <n v="4407"/>
    <n v="1045"/>
    <n v="3362"/>
    <n v="2312"/>
    <n v="1050"/>
    <n v="0"/>
    <n v="0.877"/>
    <n v="0.24399999999999999"/>
    <n v="0.47899999999999998"/>
    <n v="0.63300000000000001"/>
    <n v="0.64600000000000002"/>
    <n v="0.75700000000000001"/>
    <n v="0"/>
    <n v="0.72199999999999998"/>
    <n v="2192.067"/>
    <s v="Scale-up"/>
    <n v="2.0880000000000001"/>
    <n v="0"/>
    <n v="0.96399999999999997"/>
    <n v="0.97499999999999998"/>
    <n v="0.95599999999999996"/>
    <d v="2025-06-17T04:35:30"/>
    <s v="PJD2_Jira"/>
  </r>
  <r>
    <x v="850"/>
    <x v="1"/>
    <n v="99"/>
    <x v="3177"/>
    <x v="1592"/>
    <s v=" "/>
    <s v=" "/>
    <n v="1"/>
    <n v="21"/>
    <n v="1"/>
    <s v="N/A"/>
    <n v="12"/>
    <n v="7"/>
    <n v="0"/>
    <n v="0.186"/>
    <s v="NaN"/>
    <n v="0.128"/>
    <n v="0.186"/>
    <n v="0.17100000000000001"/>
    <s v="NaN"/>
    <s v="NaN"/>
    <s v="NaN"/>
    <s v="NaN"/>
    <s v="Scale-up"/>
    <n v="7.8120000000000003"/>
    <n v="0"/>
    <n v="0.94799999999999995"/>
    <s v="NaN"/>
    <n v="0.84599999999999997"/>
    <d v="2025-06-17T04:35:30"/>
    <s v="PJD2_Jira"/>
  </r>
  <r>
    <x v="1274"/>
    <x v="0"/>
    <n v="5230"/>
    <x v="3178"/>
    <x v="1593"/>
    <n v="6765"/>
    <n v="6765"/>
    <n v="0"/>
    <n v="6765"/>
    <n v="2073"/>
    <n v="4692"/>
    <n v="3812"/>
    <n v="880"/>
    <n v="0"/>
    <n v="1.8260000000000001"/>
    <n v="0.46"/>
    <n v="0.81899999999999995"/>
    <n v="1.3660000000000001"/>
    <n v="1.133"/>
    <n v="0.6"/>
    <n v="0"/>
    <n v="0.748"/>
    <n v="1074.481"/>
    <s v="Scale-up"/>
    <n v="1.2210000000000001"/>
    <n v="0"/>
    <n v="0.81399999999999995"/>
    <n v="0.90800000000000003"/>
    <n v="0.72399999999999998"/>
    <d v="2025-06-17T04:35:53"/>
    <s v="PJD2_Jira"/>
  </r>
  <r>
    <x v="1274"/>
    <x v="1"/>
    <n v="92"/>
    <x v="3179"/>
    <x v="1593"/>
    <s v=" "/>
    <s v=" "/>
    <n v="1"/>
    <n v="4"/>
    <n v="2"/>
    <s v="N/A"/>
    <n v="3"/>
    <n v="-2"/>
    <n v="0"/>
    <n v="4.1000000000000002E-2"/>
    <n v="1.6E-2"/>
    <n v="4.2000000000000003E-2"/>
    <n v="2.5000000000000001E-2"/>
    <n v="1.6E-2"/>
    <n v="1.68"/>
    <n v="0"/>
    <n v="0.61"/>
    <n v="20952.381000000001"/>
    <s v="Catch-up"/>
    <n v="23.81"/>
    <n v="0"/>
    <n v="0.97699999999999998"/>
    <n v="1"/>
    <n v="0.77"/>
    <d v="2025-06-17T04:35:57"/>
    <s v="PJD2_Jira"/>
  </r>
  <r>
    <x v="857"/>
    <x v="0"/>
    <n v="6791"/>
    <x v="3180"/>
    <x v="1594"/>
    <n v="43910"/>
    <n v="43910"/>
    <n v="0"/>
    <n v="43910"/>
    <n v="22224"/>
    <n v="21686"/>
    <n v="15066"/>
    <n v="6620"/>
    <n v="0"/>
    <n v="7.7629999999999999"/>
    <n v="4.8099999999999996"/>
    <n v="2.6589999999999998"/>
    <n v="2.9529999999999998"/>
    <n v="3.6230000000000002"/>
    <n v="0.9"/>
    <n v="0"/>
    <n v="0.38"/>
    <n v="2489.6579999999999"/>
    <s v="Scale-up"/>
    <n v="0.376"/>
    <n v="0"/>
    <n v="0.98599999999999999"/>
    <n v="0.92400000000000004"/>
    <n v="0.97799999999999998"/>
    <d v="2025-06-17T04:36:42"/>
    <s v="PJD2_Jira"/>
  </r>
  <r>
    <x v="857"/>
    <x v="1"/>
    <n v="99"/>
    <x v="3181"/>
    <x v="1594"/>
    <s v=" "/>
    <s v=" "/>
    <n v="1"/>
    <n v="236"/>
    <n v="24"/>
    <s v="N/A"/>
    <n v="82"/>
    <n v="131"/>
    <n v="0"/>
    <n v="2.5369999999999999"/>
    <n v="0.254"/>
    <n v="1.139"/>
    <n v="2.2829999999999999"/>
    <n v="2.3010000000000002"/>
    <n v="0.499"/>
    <n v="0"/>
    <n v="0.9"/>
    <n v="5812.116"/>
    <s v="Scale-up"/>
    <n v="0.878"/>
    <n v="0"/>
    <n v="0.99299999999999999"/>
    <n v="0.89300000000000002"/>
    <n v="0.95499999999999996"/>
    <d v="2025-06-17T04:36:46"/>
    <s v="PJD2_Jira"/>
  </r>
  <r>
    <x v="856"/>
    <x v="0"/>
    <n v="6682"/>
    <x v="3182"/>
    <x v="1595"/>
    <n v="25045"/>
    <n v="25045"/>
    <n v="0"/>
    <n v="25045"/>
    <n v="13785"/>
    <n v="11260"/>
    <n v="6316"/>
    <n v="4944"/>
    <n v="0"/>
    <n v="4.9850000000000003"/>
    <n v="3.327"/>
    <n v="1.8320000000000001"/>
    <n v="1.6579999999999999"/>
    <n v="2.3919999999999999"/>
    <n v="1.105"/>
    <n v="0"/>
    <n v="0.33300000000000002"/>
    <n v="2698.69"/>
    <s v="Catch-up"/>
    <n v="0.54600000000000004"/>
    <n v="0"/>
    <n v="0.95399999999999996"/>
    <n v="0.97499999999999998"/>
    <n v="0.93300000000000005"/>
    <d v="2025-06-17T04:37:19"/>
    <s v="PJD2_Jira"/>
  </r>
  <r>
    <x v="856"/>
    <x v="1"/>
    <n v="99"/>
    <x v="3183"/>
    <x v="1595"/>
    <s v=" "/>
    <s v=" "/>
    <n v="1"/>
    <n v="362"/>
    <n v="368"/>
    <s v="N/A"/>
    <n v="80"/>
    <n v="-87"/>
    <n v="0"/>
    <n v="3.86"/>
    <n v="3.927"/>
    <n v="0.747"/>
    <n v="-6.7000000000000101E-2"/>
    <n v="-0.122"/>
    <n v="-11.148999999999999"/>
    <n v="0"/>
    <n v="-1.7000000000000001E-2"/>
    <n v="6618.4740000000002"/>
    <s v="Scale-up"/>
    <n v="1.339"/>
    <n v="0"/>
    <n v="0.98899999999999999"/>
    <n v="0.98099999999999998"/>
    <n v="0.97599999999999998"/>
    <d v="2025-06-17T04:37:23"/>
    <s v="PJD2_Jira"/>
  </r>
  <r>
    <x v="849"/>
    <x v="0"/>
    <n v="4394"/>
    <x v="3184"/>
    <x v="1596"/>
    <n v="1282"/>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4:37:41"/>
    <s v="PJD2_Jira"/>
  </r>
  <r>
    <x v="849"/>
    <x v="1"/>
    <n v="1"/>
    <x v="3185"/>
    <x v="1596"/>
    <s v=" "/>
    <s v=" "/>
    <n v="1"/>
    <n v="1"/>
    <n v="324"/>
    <s v="N/A"/>
    <n v="1"/>
    <n v="-324"/>
    <n v="0"/>
    <s v="NaN"/>
    <n v="154.001"/>
    <s v="NaN"/>
    <n v="-154.001"/>
    <n v="-154.001"/>
    <s v="NaN"/>
    <s v="NaN"/>
    <s v="NaN"/>
    <s v="NaN"/>
    <s v="Start-up"/>
    <s v="NaN"/>
    <n v="0"/>
    <s v="NaN"/>
    <n v="0.66800000000000004"/>
    <s v="NaN"/>
    <d v="2025-06-17T04:37:41"/>
    <s v="PJD2_Jira"/>
  </r>
  <r>
    <x v="900"/>
    <x v="0"/>
    <n v="14284"/>
    <x v="3186"/>
    <x v="1597"/>
    <n v="6793"/>
    <n v="6793"/>
    <n v="0"/>
    <n v="6793"/>
    <n v="3649"/>
    <n v="3144"/>
    <n v="2299"/>
    <n v="845"/>
    <n v="0"/>
    <n v="1.417"/>
    <n v="0.61599999999999999"/>
    <n v="0.6"/>
    <n v="0.80100000000000005"/>
    <n v="0.56699999999999995"/>
    <n v="0.749"/>
    <n v="0"/>
    <n v="0.56499999999999995"/>
    <n v="1408.3330000000001"/>
    <s v="Scale-up"/>
    <n v="1.667"/>
    <n v="0"/>
    <n v="0.93200000000000005"/>
    <n v="0.88700000000000001"/>
    <n v="0.749"/>
    <d v="2025-06-17T04:38:04"/>
    <s v="PJD2_Jira"/>
  </r>
  <r>
    <x v="900"/>
    <x v="1"/>
    <n v="97"/>
    <x v="3187"/>
    <x v="1597"/>
    <s v=" "/>
    <s v=" "/>
    <n v="1"/>
    <n v="46"/>
    <n v="42"/>
    <s v="N/A"/>
    <n v="15"/>
    <n v="-12"/>
    <n v="0"/>
    <n v="0.54700000000000004"/>
    <n v="0.373"/>
    <n v="0.14299999999999999"/>
    <s v="0.17400000000000004"/>
    <n v="0.17399999999999999"/>
    <n v="0.82199999999999995"/>
    <n v="0"/>
    <n v="0.318"/>
    <n v="5909.0910000000003"/>
    <s v="Scale-up"/>
    <n v="6.9930000000000003"/>
    <n v="0"/>
    <n v="0.98599999999999999"/>
    <n v="0.95499999999999996"/>
    <n v="0.97299999999999998"/>
    <d v="2025-06-17T04:38:08"/>
    <s v="PJD2_Jira"/>
  </r>
  <r>
    <x v="1275"/>
    <x v="0"/>
    <n v="3597"/>
    <x v="3188"/>
    <x v="1598"/>
    <n v="7885"/>
    <n v="7885"/>
    <n v="0"/>
    <n v="7885"/>
    <n v="2151"/>
    <n v="5734"/>
    <n v="3510"/>
    <n v="2224"/>
    <n v="0"/>
    <n v="2.4630000000000001"/>
    <n v="0.79400000000000004"/>
    <n v="1.1339999999999999"/>
    <n v="1.669"/>
    <n v="1.732"/>
    <n v="0.67900000000000005"/>
    <n v="0"/>
    <n v="0.67800000000000005"/>
    <n v="1961.1990000000001"/>
    <s v="Scale-up"/>
    <n v="0.88200000000000001"/>
    <n v="0"/>
    <n v="0.97799999999999998"/>
    <n v="0.95399999999999996"/>
    <n v="0.96299999999999997"/>
    <d v="2025-06-17T04:38:31"/>
    <s v="PJD2_Jira"/>
  </r>
  <r>
    <x v="1275"/>
    <x v="1"/>
    <n v="99"/>
    <x v="3189"/>
    <x v="1598"/>
    <s v=" "/>
    <s v=" "/>
    <n v="1"/>
    <n v="104"/>
    <n v="13"/>
    <s v="N/A"/>
    <n v="39"/>
    <n v="51"/>
    <n v="0"/>
    <n v="1.048"/>
    <n v="0.11899999999999999"/>
    <n v="0.42699999999999999"/>
    <n v="0.92900000000000005"/>
    <n v="0.93700000000000006"/>
    <n v="0.46"/>
    <n v="0"/>
    <n v="0.88600000000000001"/>
    <n v="5208.4309999999996"/>
    <s v="Scale-up"/>
    <n v="2.3420000000000001"/>
    <n v="0"/>
    <n v="0.98499999999999999"/>
    <n v="0.92800000000000005"/>
    <n v="0.94699999999999995"/>
    <d v="2025-06-17T04:38:35"/>
    <s v="PJD2_Jira"/>
  </r>
  <r>
    <x v="1276"/>
    <x v="0"/>
    <n v="4953"/>
    <x v="3190"/>
    <x v="1599"/>
    <n v="20352"/>
    <n v="20352"/>
    <n v="0"/>
    <n v="20352"/>
    <n v="8882"/>
    <n v="11470"/>
    <n v="9112"/>
    <n v="2358"/>
    <n v="0"/>
    <n v="4.8310000000000004"/>
    <n v="1.948"/>
    <n v="2.4420000000000002"/>
    <n v="2.883"/>
    <n v="2.964"/>
    <n v="0.84699999999999998"/>
    <n v="0"/>
    <n v="0.59699999999999998"/>
    <n v="965.60199999999998"/>
    <s v="Scale-up"/>
    <n v="0.41"/>
    <n v="0"/>
    <n v="0.98699999999999999"/>
    <n v="0.97699999999999998"/>
    <n v="0.96099999999999997"/>
    <d v="2025-06-17T04:39:06"/>
    <s v="PJD2_Jira"/>
  </r>
  <r>
    <x v="1276"/>
    <x v="1"/>
    <n v="99"/>
    <x v="3191"/>
    <x v="1599"/>
    <s v=" "/>
    <s v=" "/>
    <n v="1"/>
    <n v="187"/>
    <n v="219"/>
    <s v="N/A"/>
    <n v="44"/>
    <n v="-75"/>
    <n v="0"/>
    <n v="1.8680000000000001"/>
    <n v="2.1640000000000001"/>
    <n v="0.40100000000000002"/>
    <n v="-0.29599999999999999"/>
    <n v="-0.314"/>
    <n v="-1.355"/>
    <n v="0"/>
    <n v="-0.158"/>
    <n v="5880.299"/>
    <s v="Scale-up"/>
    <n v="2.4940000000000002"/>
    <n v="0"/>
    <n v="0.995"/>
    <n v="0.99399999999999999"/>
    <n v="0.95599999999999996"/>
    <d v="2025-06-17T04:39:10"/>
    <s v="PJD2_Jira"/>
  </r>
  <r>
    <x v="855"/>
    <x v="0"/>
    <n v="5752"/>
    <x v="3192"/>
    <x v="1600"/>
    <n v="14625"/>
    <n v="14625"/>
    <n v="0"/>
    <n v="14625"/>
    <n v="5099"/>
    <n v="9526"/>
    <n v="7316"/>
    <n v="2210"/>
    <n v="0"/>
    <n v="3.0049999999999999"/>
    <n v="0.96"/>
    <n v="1.4350000000000001"/>
    <n v="2.0449999999999999"/>
    <n v="2.0510000000000002"/>
    <n v="0.70199999999999996"/>
    <n v="0"/>
    <n v="0.68100000000000005"/>
    <n v="1540.07"/>
    <s v="Scale-up"/>
    <n v="0.69699999999999995"/>
    <n v="0"/>
    <n v="0.97799999999999998"/>
    <n v="0.88800000000000001"/>
    <n v="0.97599999999999998"/>
    <d v="2025-06-17T04:39:38"/>
    <s v="PJD2_Jira"/>
  </r>
  <r>
    <x v="855"/>
    <x v="1"/>
    <n v="99"/>
    <x v="3193"/>
    <x v="1600"/>
    <s v=" "/>
    <s v=" "/>
    <n v="1"/>
    <n v="97"/>
    <n v="2"/>
    <s v="N/A"/>
    <n v="51"/>
    <n v="43"/>
    <n v="0"/>
    <n v="1.002"/>
    <n v="0.03"/>
    <n v="0.50700000000000001"/>
    <n v="0.97199999999999998"/>
    <n v="0.97899999999999998"/>
    <n v="0.52200000000000002"/>
    <n v="0"/>
    <n v="0.97"/>
    <n v="4358.9740000000002"/>
    <s v="Scale-up"/>
    <n v="1.972"/>
    <n v="0"/>
    <n v="0.99"/>
    <n v="1"/>
    <n v="0.78900000000000003"/>
    <d v="2025-06-17T04:39:41"/>
    <s v="PJD2_Jira"/>
  </r>
  <r>
    <x v="886"/>
    <x v="0"/>
    <n v="1665"/>
    <x v="3194"/>
    <x v="1601"/>
    <n v="438"/>
    <n v="438"/>
    <n v="0"/>
    <n v="438"/>
    <n v="44"/>
    <n v="394"/>
    <n v="104"/>
    <n v="290"/>
    <n v="0"/>
    <n v="0.38700000000000001"/>
    <n v="4.5999999999999999E-2"/>
    <n v="0.106"/>
    <n v="0.34100000000000003"/>
    <n v="0.34399999999999997"/>
    <n v="0.311"/>
    <n v="0"/>
    <n v="0.88100000000000001"/>
    <n v="2735.8490000000002"/>
    <s v="Scale-up"/>
    <n v="9.4339999999999993"/>
    <n v="0"/>
    <n v="0.98"/>
    <n v="0.96299999999999997"/>
    <n v="0.97199999999999998"/>
    <d v="2025-06-17T04:40:00"/>
    <s v="PJD2_Jira"/>
  </r>
  <r>
    <x v="886"/>
    <x v="1"/>
    <n v="96"/>
    <x v="3195"/>
    <x v="1601"/>
    <s v=" "/>
    <s v=" "/>
    <n v="1"/>
    <n v="29"/>
    <n v="1"/>
    <s v="N/A"/>
    <n v="1"/>
    <n v="27"/>
    <n v="0"/>
    <n v="0.33500000000000002"/>
    <s v="NaN"/>
    <s v="NaN"/>
    <n v="0.33500000000000002"/>
    <n v="0.32400000000000001"/>
    <s v="NaN"/>
    <s v="NaN"/>
    <s v="NaN"/>
    <s v="NaN"/>
    <s v="Scale-up"/>
    <s v="NaN"/>
    <n v="0"/>
    <n v="0.97799999999999998"/>
    <s v="NaN"/>
    <s v="NaN"/>
    <d v="2025-06-17T04:40:00"/>
    <s v="PJD2_Jira"/>
  </r>
  <r>
    <x v="1260"/>
    <x v="0"/>
    <n v="3109"/>
    <x v="3196"/>
    <x v="1602"/>
    <n v="527"/>
    <n v="527"/>
    <n v="0"/>
    <n v="527"/>
    <n v="104"/>
    <n v="423"/>
    <n v="142"/>
    <n v="281"/>
    <n v="0"/>
    <n v="0.29799999999999999"/>
    <n v="7.0000000000000007E-2"/>
    <n v="0.105"/>
    <n v="0.22800000000000001"/>
    <n v="0.248"/>
    <n v="0.46100000000000002"/>
    <n v="0"/>
    <n v="0.76500000000000001"/>
    <n v="2676.19"/>
    <s v="Scale-up"/>
    <n v="9.5239999999999991"/>
    <n v="0"/>
    <n v="0.91700000000000004"/>
    <n v="0.88500000000000001"/>
    <n v="0.98099999999999998"/>
    <d v="2025-06-17T04:40:19"/>
    <s v="PJD2_Jira"/>
  </r>
  <r>
    <x v="1260"/>
    <x v="1"/>
    <n v="99"/>
    <x v="3197"/>
    <x v="1602"/>
    <s v=" "/>
    <s v=" "/>
    <n v="1"/>
    <n v="35"/>
    <n v="9"/>
    <s v="N/A"/>
    <n v="15"/>
    <n v="10"/>
    <n v="0"/>
    <n v="0.33400000000000002"/>
    <n v="7.6999999999999999E-2"/>
    <n v="0.152"/>
    <n v="0.25700000000000001"/>
    <n v="0.25600000000000001"/>
    <n v="0.59099999999999997"/>
    <n v="0"/>
    <n v="0.76900000000000002"/>
    <n v="1848.684"/>
    <s v="Scale-up"/>
    <n v="6.5789999999999997"/>
    <n v="0"/>
    <n v="0.98"/>
    <n v="0.88200000000000001"/>
    <n v="0.94399999999999995"/>
    <d v="2025-06-17T04:40:23"/>
    <s v="PJD2_Jira"/>
  </r>
  <r>
    <x v="1277"/>
    <x v="0"/>
    <n v="4041"/>
    <x v="3198"/>
    <x v="1603"/>
    <n v="249"/>
    <n v="249"/>
    <n v="85"/>
    <n v="164"/>
    <n v="14"/>
    <n v="235"/>
    <n v="127"/>
    <n v="108"/>
    <n v="2.1000000000000001E-2"/>
    <n v="4.7E-2"/>
    <n v="5.0000000000000001E-3"/>
    <n v="3.7999999999999999E-2"/>
    <n v="6.3E-2"/>
    <n v="6.3E-2"/>
    <n v="0.60299999999999998"/>
    <n v="0.309"/>
    <n v="0.92600000000000005"/>
    <n v="2842.105"/>
    <s v="Scale-up"/>
    <n v="26.315999999999999"/>
    <n v="0.97499999999999998"/>
    <n v="0.97399999999999998"/>
    <n v="0.91900000000000004"/>
    <n v="0.98899999999999999"/>
    <d v="2025-06-17T04:25:15"/>
    <s v="PJD2_Jfrog"/>
  </r>
  <r>
    <x v="1277"/>
    <x v="1"/>
    <n v="89"/>
    <x v="3199"/>
    <x v="1603"/>
    <s v=" "/>
    <s v=" "/>
    <n v="1"/>
    <n v="4"/>
    <n v="1"/>
    <s v="N/A"/>
    <n v="1"/>
    <n v="3"/>
    <s v="NaN"/>
    <n v="2.5999999999999999E-2"/>
    <s v="NaN"/>
    <s v="NaN"/>
    <n v="0"/>
    <n v="2.5999999999999999E-2"/>
    <s v="NaN"/>
    <s v="NaN"/>
    <s v="NaN"/>
    <s v="NaN"/>
    <s v="Scale-up"/>
    <s v="NaN"/>
    <s v="NaN"/>
    <n v="0.88800000000000001"/>
    <s v="NaN"/>
    <s v="NaN"/>
    <d v="2025-06-17T04:25:15"/>
    <s v="PJD2_Jfrog"/>
  </r>
  <r>
    <x v="1278"/>
    <x v="0"/>
    <n v="5570"/>
    <x v="3200"/>
    <x v="1604"/>
    <n v="11780"/>
    <n v="11780"/>
    <n v="2490"/>
    <n v="9290"/>
    <n v="3339"/>
    <n v="8441"/>
    <n v="4985"/>
    <n v="3456"/>
    <n v="0.47"/>
    <n v="1.831"/>
    <n v="0.55300000000000005"/>
    <n v="0.93200000000000005"/>
    <n v="1.748"/>
    <n v="2.0569999999999999"/>
    <n v="0.53300000000000003"/>
    <n v="0.20399999999999999"/>
    <n v="0.76"/>
    <n v="3708.1550000000002"/>
    <s v="Scale-up"/>
    <n v="1.073"/>
    <n v="0.95899999999999996"/>
    <n v="0.93799999999999994"/>
    <n v="0.56100000000000005"/>
    <n v="0.996"/>
    <d v="2025-06-17T04:25:42"/>
    <s v="PJD2_Jfrog"/>
  </r>
  <r>
    <x v="1278"/>
    <x v="1"/>
    <n v="99"/>
    <x v="3201"/>
    <x v="1604"/>
    <s v=" "/>
    <s v=" "/>
    <n v="69"/>
    <n v="208"/>
    <n v="2089"/>
    <s v="N/A"/>
    <n v="65"/>
    <n v="-1878"/>
    <n v="0.69399999999999995"/>
    <n v="2.4060000000000001"/>
    <n v="16.042999999999999"/>
    <n v="0.63200000000000001"/>
    <n v="-12.943"/>
    <n v="-13.265000000000001"/>
    <n v="-4.9000000000000002E-2"/>
    <n v="0.224"/>
    <n v="-4.1749999999999998"/>
    <n v="5468.3540000000003"/>
    <s v="Scale-up"/>
    <n v="1.5820000000000001"/>
    <n v="0.85699999999999998"/>
    <n v="0.99199999999999999"/>
    <n v="0.114"/>
    <n v="0.98"/>
    <d v="2025-06-17T04:25:46"/>
    <s v="PJD2_Jfrog"/>
  </r>
  <r>
    <x v="1279"/>
    <x v="0"/>
    <n v="3074"/>
    <x v="3202"/>
    <x v="1605"/>
    <n v="48"/>
    <n v="48"/>
    <n v="5"/>
    <n v="43"/>
    <n v="3"/>
    <n v="45"/>
    <n v="14"/>
    <n v="31"/>
    <n v="1E-3"/>
    <n v="1.4E-2"/>
    <n v="2E-3"/>
    <n v="5.0000000000000001E-3"/>
    <n v="1.2999999999999999E-2"/>
    <n v="1.2999999999999999E-2"/>
    <n v="0.38500000000000001"/>
    <n v="6.7000000000000004E-2"/>
    <n v="0.86699999999999999"/>
    <n v="6200"/>
    <s v="Scale-up"/>
    <n v="200"/>
    <n v="0.97499999999999998"/>
    <n v="0.93400000000000005"/>
    <n v="0.79700000000000004"/>
    <n v="0.72099999999999997"/>
    <d v="2025-06-17T04:26:04"/>
    <s v="PJD2_Jfrog"/>
  </r>
  <r>
    <x v="1279"/>
    <x v="1"/>
    <n v="0"/>
    <x v="3203"/>
    <x v="1605"/>
    <s v=" "/>
    <s v=" "/>
    <n v="1"/>
    <n v="1"/>
    <n v="1"/>
    <s v="N/A"/>
    <n v="1"/>
    <n v="0"/>
    <s v="NaN"/>
    <s v="NaN"/>
    <s v="NaN"/>
    <s v="NaN"/>
    <n v="0"/>
    <s v="NaN"/>
    <s v="NaN"/>
    <s v="NaN"/>
    <s v="NaN"/>
    <s v="NaN"/>
    <s v="Scale-up"/>
    <s v="NaN"/>
    <s v="NaN"/>
    <s v="NaN"/>
    <s v="NaN"/>
    <s v="NaN"/>
    <d v="2025-06-17T04:26:04"/>
    <s v="PJD2_Jfrog"/>
  </r>
  <r>
    <x v="492"/>
    <x v="0"/>
    <n v="2826"/>
    <x v="3204"/>
    <x v="1606"/>
    <n v="33"/>
    <n v="33"/>
    <n v="6"/>
    <n v="27"/>
    <n v="2"/>
    <n v="31"/>
    <n v="19"/>
    <n v="12"/>
    <n v="3.0000000000000001E-3"/>
    <n v="8.9999999999999993E-3"/>
    <n v="3.0000000000000001E-3"/>
    <n v="6.0000000000000001E-3"/>
    <n v="8.9999999999999993E-3"/>
    <n v="1.0999999999999999E-2"/>
    <n v="0.66700000000000004"/>
    <n v="0.25"/>
    <n v="0.75"/>
    <n v="2000"/>
    <s v="Scale-up"/>
    <n v="166.667"/>
    <n v="0.90600000000000003"/>
    <n v="0.88800000000000001"/>
    <n v="1"/>
    <n v="0.94599999999999995"/>
    <d v="2025-06-17T04:26:22"/>
    <s v="PJD2_Jfrog"/>
  </r>
  <r>
    <x v="492"/>
    <x v="1"/>
    <n v="55"/>
    <x v="3205"/>
    <x v="1606"/>
    <s v=" "/>
    <s v=" "/>
    <n v="1"/>
    <n v="1"/>
    <n v="1"/>
    <s v="N/A"/>
    <n v="1"/>
    <n v="-1"/>
    <s v="NaN"/>
    <s v="NaN"/>
    <s v="NaN"/>
    <s v="NaN"/>
    <n v="0"/>
    <s v="NaN"/>
    <s v="NaN"/>
    <s v="NaN"/>
    <s v="NaN"/>
    <s v="NaN"/>
    <s v="Scale-up"/>
    <s v="NaN"/>
    <s v="NaN"/>
    <s v="NaN"/>
    <s v="NaN"/>
    <s v="NaN"/>
    <d v="2025-06-17T04:26:22"/>
    <s v="PJD2_Jfrog"/>
  </r>
  <r>
    <x v="1280"/>
    <x v="0"/>
    <n v="440"/>
    <x v="3206"/>
    <x v="1607"/>
    <n v="31"/>
    <n v="31"/>
    <n v="23"/>
    <n v="8"/>
    <n v="0"/>
    <n v="31"/>
    <n v="4"/>
    <n v="27"/>
    <n v="4.4999999999999998E-2"/>
    <n v="2.5999999999999999E-2"/>
    <n v="0"/>
    <n v="1.6E-2"/>
    <n v="7.0999999999999994E-2"/>
    <n v="6.5000000000000002E-2"/>
    <n v="0.22500000000000001"/>
    <n v="0.63400000000000001"/>
    <n v="1"/>
    <n v="1687.5"/>
    <s v="Scale-up"/>
    <n v="62.5"/>
    <n v="0.82199999999999995"/>
    <n v="0.89100000000000001"/>
    <n v="0"/>
    <n v="0.93200000000000005"/>
    <d v="2025-06-17T04:26:38"/>
    <s v="PJD2_Jfrog"/>
  </r>
  <r>
    <x v="1280"/>
    <x v="1"/>
    <n v="83"/>
    <x v="3207"/>
    <x v="1607"/>
    <s v=" "/>
    <s v=" "/>
    <n v="3"/>
    <n v="3"/>
    <n v="1"/>
    <s v="N/A"/>
    <n v="1"/>
    <n v="5"/>
    <n v="2.1000000000000001E-2"/>
    <n v="0.13300000000000001"/>
    <n v="0"/>
    <s v="NaN"/>
    <n v="0.154"/>
    <n v="4.7E-2"/>
    <s v="NaN"/>
    <s v="NaN"/>
    <s v="NaN"/>
    <s v="NaN"/>
    <s v="Scale-up"/>
    <s v="NaN"/>
    <n v="0.88700000000000001"/>
    <n v="0.999"/>
    <n v="0"/>
    <s v="NaN"/>
    <d v="2025-06-17T04:26:38"/>
    <s v="PJD2_Jfrog"/>
  </r>
  <r>
    <x v="1281"/>
    <x v="0"/>
    <n v="4765"/>
    <x v="3208"/>
    <x v="1608"/>
    <n v="1267"/>
    <n v="1267"/>
    <n v="273"/>
    <n v="994"/>
    <n v="88"/>
    <n v="1179"/>
    <n v="652"/>
    <n v="527"/>
    <n v="6.2E-2"/>
    <n v="0.252"/>
    <n v="2.4E-2"/>
    <n v="0.155"/>
    <n v="0.28999999999999998"/>
    <n v="0.28799999999999998"/>
    <n v="0.53400000000000003"/>
    <n v="0.19700000000000001"/>
    <n v="0.92400000000000004"/>
    <n v="3400"/>
    <s v="Scale-up"/>
    <n v="6.452"/>
    <n v="0.98599999999999999"/>
    <n v="0.98399999999999999"/>
    <n v="0.98799999999999999"/>
    <n v="0.96899999999999997"/>
    <d v="2025-06-17T04:26:58"/>
    <s v="PJD2_Jfrog"/>
  </r>
  <r>
    <x v="1281"/>
    <x v="1"/>
    <n v="87"/>
    <x v="3209"/>
    <x v="1608"/>
    <s v=" "/>
    <s v=" "/>
    <n v="1"/>
    <n v="8"/>
    <n v="1"/>
    <s v="N/A"/>
    <n v="1"/>
    <n v="6"/>
    <s v="NaN"/>
    <n v="7.3999999999999996E-2"/>
    <s v="NaN"/>
    <s v="NaN"/>
    <n v="0"/>
    <n v="7.3999999999999996E-2"/>
    <s v="NaN"/>
    <s v="NaN"/>
    <s v="NaN"/>
    <s v="NaN"/>
    <s v="Scale-up"/>
    <s v="NaN"/>
    <s v="NaN"/>
    <n v="0.79700000000000004"/>
    <s v="NaN"/>
    <s v="NaN"/>
    <d v="2025-06-17T04:26:58"/>
    <s v="PJD2_Jfrog"/>
  </r>
  <r>
    <x v="1282"/>
    <x v="0"/>
    <n v="4217"/>
    <x v="3210"/>
    <x v="1609"/>
    <n v="189"/>
    <n v="189"/>
    <n v="40"/>
    <n v="149"/>
    <n v="8"/>
    <n v="181"/>
    <n v="125"/>
    <n v="56"/>
    <n v="8.9999999999999993E-3"/>
    <n v="3.6999999999999998E-2"/>
    <n v="2E-3"/>
    <n v="0.03"/>
    <n v="4.3999999999999997E-2"/>
    <n v="4.3999999999999997E-2"/>
    <n v="0.68200000000000005"/>
    <n v="0.19600000000000001"/>
    <n v="0.95699999999999996"/>
    <n v="1866.6669999999999"/>
    <s v="Scale-up"/>
    <n v="33.332999999999998"/>
    <n v="0.97499999999999998"/>
    <n v="0.98499999999999999"/>
    <n v="0.94099999999999995"/>
    <n v="0.97399999999999998"/>
    <d v="2025-06-17T04:27:16"/>
    <s v="PJD2_Jfrog"/>
  </r>
  <r>
    <x v="1282"/>
    <x v="1"/>
    <n v="0"/>
    <x v="3211"/>
    <x v="1609"/>
    <s v=" "/>
    <s v=" "/>
    <n v="1"/>
    <n v="1"/>
    <n v="1"/>
    <s v="N/A"/>
    <n v="1"/>
    <n v="0"/>
    <s v="NaN"/>
    <s v="NaN"/>
    <s v="NaN"/>
    <s v="NaN"/>
    <n v="0"/>
    <s v="NaN"/>
    <s v="NaN"/>
    <s v="NaN"/>
    <s v="NaN"/>
    <s v="NaN"/>
    <s v="Scale-up"/>
    <s v="NaN"/>
    <s v="NaN"/>
    <s v="NaN"/>
    <s v="NaN"/>
    <s v="NaN"/>
    <d v="2025-06-17T04:27:16"/>
    <s v="PJD2_Jfrog"/>
  </r>
  <r>
    <x v="1283"/>
    <x v="0"/>
    <n v="4293"/>
    <x v="3212"/>
    <x v="1610"/>
    <n v="295"/>
    <n v="295"/>
    <n v="86"/>
    <n v="209"/>
    <n v="8"/>
    <n v="287"/>
    <n v="214"/>
    <n v="73"/>
    <n v="1.7999999999999999E-2"/>
    <n v="5.7000000000000002E-2"/>
    <n v="2E-3"/>
    <n v="5.3999999999999999E-2"/>
    <n v="7.2999999999999995E-2"/>
    <n v="7.0999999999999994E-2"/>
    <n v="0.74"/>
    <n v="0.24"/>
    <n v="0.97299999999999998"/>
    <n v="1351.8520000000001"/>
    <s v="Scale-up"/>
    <n v="18.518999999999998"/>
    <n v="0.97"/>
    <n v="0.95199999999999996"/>
    <n v="0.85099999999999998"/>
    <n v="0.91100000000000003"/>
    <d v="2025-06-17T04:27:33"/>
    <s v="PJD2_Jfrog"/>
  </r>
  <r>
    <x v="1283"/>
    <x v="1"/>
    <n v="78"/>
    <x v="3213"/>
    <x v="1610"/>
    <s v=" "/>
    <s v=" "/>
    <n v="2"/>
    <n v="2"/>
    <n v="1"/>
    <s v="N/A"/>
    <n v="1"/>
    <n v="3"/>
    <n v="1.4999999999999999E-2"/>
    <n v="1.4999999999999999E-2"/>
    <s v="NaN"/>
    <s v="NaN"/>
    <n v="0.03"/>
    <n v="3.2000000000000001E-2"/>
    <s v="NaN"/>
    <s v="NaN"/>
    <s v="NaN"/>
    <s v="NaN"/>
    <s v="Scale-up"/>
    <s v="NaN"/>
    <n v="1"/>
    <n v="1"/>
    <s v="NaN"/>
    <s v="NaN"/>
    <d v="2025-06-17T04:27:33"/>
    <s v="PJD2_Jfrog"/>
  </r>
  <r>
    <x v="1284"/>
    <x v="0"/>
    <n v="4082"/>
    <x v="3214"/>
    <x v="1611"/>
    <n v="415"/>
    <n v="415"/>
    <n v="113"/>
    <n v="302"/>
    <n v="27"/>
    <n v="388"/>
    <n v="249"/>
    <n v="139"/>
    <n v="2.7E-2"/>
    <n v="8.5999999999999993E-2"/>
    <n v="8.0000000000000002E-3"/>
    <n v="6.6000000000000003E-2"/>
    <n v="0.105"/>
    <n v="0.105"/>
    <n v="0.629"/>
    <n v="0.23899999999999999"/>
    <n v="0.92900000000000005"/>
    <n v="2106.0610000000001"/>
    <s v="Scale-up"/>
    <n v="15.151999999999999"/>
    <n v="0.98799999999999999"/>
    <n v="0.98699999999999999"/>
    <n v="0.98"/>
    <n v="0.98699999999999999"/>
    <d v="2025-06-17T04:27:51"/>
    <s v="PJD2_Jfrog"/>
  </r>
  <r>
    <x v="1284"/>
    <x v="1"/>
    <n v="84"/>
    <x v="3215"/>
    <x v="1611"/>
    <s v=" "/>
    <s v=" "/>
    <n v="1"/>
    <n v="1"/>
    <n v="1"/>
    <s v="N/A"/>
    <n v="1"/>
    <n v="1"/>
    <s v="NaN"/>
    <s v="NaN"/>
    <s v="NaN"/>
    <s v="NaN"/>
    <n v="0"/>
    <n v="1.2E-2"/>
    <s v="NaN"/>
    <s v="NaN"/>
    <s v="NaN"/>
    <s v="NaN"/>
    <s v="Scale-up"/>
    <s v="NaN"/>
    <s v="NaN"/>
    <s v="NaN"/>
    <s v="NaN"/>
    <s v="NaN"/>
    <d v="2025-06-17T04:27:51"/>
    <s v="PJD2_Jfrog"/>
  </r>
  <r>
    <x v="1285"/>
    <x v="0"/>
    <n v="2359"/>
    <x v="3216"/>
    <x v="1612"/>
    <n v="8007"/>
    <n v="8007"/>
    <n v="4728"/>
    <n v="3279"/>
    <n v="1173"/>
    <n v="6834"/>
    <n v="5935"/>
    <n v="899"/>
    <n v="2.778"/>
    <n v="2.0790000000000002"/>
    <n v="1.0489999999999999"/>
    <n v="3.68"/>
    <n v="3.8079999999999998"/>
    <n v="4.0620000000000003"/>
    <n v="0.96599999999999997"/>
    <n v="0.57199999999999995"/>
    <n v="0.78400000000000003"/>
    <n v="244.29300000000001"/>
    <s v="Scale-up"/>
    <n v="0.27200000000000002"/>
    <n v="0.96399999999999997"/>
    <n v="0.91700000000000004"/>
    <n v="0.82599999999999996"/>
    <n v="0.95699999999999996"/>
    <d v="2025-06-17T04:24:29"/>
    <s v="PJD2_IntelDAOS"/>
  </r>
  <r>
    <x v="1285"/>
    <x v="1"/>
    <n v="100"/>
    <x v="3217"/>
    <x v="1612"/>
    <s v=" "/>
    <s v=" "/>
    <n v="334"/>
    <n v="416"/>
    <n v="192"/>
    <s v="N/A"/>
    <n v="461"/>
    <n v="96"/>
    <n v="2.8220000000000001"/>
    <n v="4.6609999999999996"/>
    <n v="1.881"/>
    <n v="4.7089999999999996"/>
    <s v="5.601999999999999"/>
    <n v="5.2919999999999998"/>
    <n v="0.84099999999999997"/>
    <n v="0.377"/>
    <n v="0.749"/>
    <n v="190.911"/>
    <s v="Scale-up"/>
    <n v="0.21199999999999999"/>
    <n v="0.92300000000000004"/>
    <n v="0.99299999999999999"/>
    <n v="0.99299999999999999"/>
    <n v="0.99199999999999999"/>
    <d v="2025-06-17T04:24:34"/>
    <s v="PJD2_IntelDAOS"/>
  </r>
  <r>
    <x v="1286"/>
    <x v="0"/>
    <n v="2082"/>
    <x v="3218"/>
    <x v="1613"/>
    <n v="912"/>
    <n v="912"/>
    <n v="575"/>
    <n v="337"/>
    <n v="93"/>
    <n v="819"/>
    <n v="700"/>
    <n v="119"/>
    <n v="0.34899999999999998"/>
    <n v="0.2"/>
    <n v="4.8000000000000001E-2"/>
    <n v="0.45200000000000001"/>
    <n v="0.501"/>
    <n v="0.49199999999999999"/>
    <n v="0.90200000000000002"/>
    <n v="0.63600000000000001"/>
    <n v="0.91300000000000003"/>
    <n v="263.274"/>
    <s v="Scale-up"/>
    <n v="2.2120000000000002"/>
    <n v="0.96899999999999997"/>
    <n v="0.98799999999999999"/>
    <n v="0.93200000000000005"/>
    <n v="0.97599999999999998"/>
    <d v="2025-06-17T04:24:53"/>
    <s v="PJD2_IntelDAOS"/>
  </r>
  <r>
    <x v="1286"/>
    <x v="1"/>
    <n v="98"/>
    <x v="3219"/>
    <x v="1613"/>
    <s v=" "/>
    <s v=" "/>
    <n v="6"/>
    <n v="3"/>
    <n v="8"/>
    <s v="N/A"/>
    <n v="6"/>
    <n v="-4"/>
    <n v="6.5000000000000002E-2"/>
    <n v="6.4000000000000001E-2"/>
    <n v="6.9000000000000006E-2"/>
    <n v="4.1000000000000002E-2"/>
    <n v="0.06"/>
    <n v="-4.0000000000000001E-3"/>
    <n v="0.68300000000000005"/>
    <n v="0.504"/>
    <n v="0.46500000000000002"/>
    <n v="2902.4389999999999"/>
    <s v="Scale-up"/>
    <n v="24.39"/>
    <n v="0.57599999999999996"/>
    <n v="0.90200000000000002"/>
    <n v="0.874"/>
    <n v="0.90100000000000002"/>
    <d v="2025-06-17T04:24:58"/>
    <s v="PJD2_IntelDAOS"/>
  </r>
  <r>
    <x v="1287"/>
    <x v="0"/>
    <n v="271"/>
    <x v="3220"/>
    <x v="1614"/>
    <n v="53"/>
    <n v="53"/>
    <n v="24"/>
    <n v="29"/>
    <n v="0"/>
    <n v="53"/>
    <n v="20"/>
    <n v="33"/>
    <n v="9.4E-2"/>
    <n v="0.246"/>
    <n v="0"/>
    <n v="7.0999999999999994E-2"/>
    <n v="0.34"/>
    <n v="0.24"/>
    <n v="0.20899999999999999"/>
    <n v="0.27600000000000002"/>
    <n v="1"/>
    <n v="464.78899999999999"/>
    <s v="Scale-up"/>
    <n v="14.085000000000001"/>
    <n v="0.55800000000000005"/>
    <n v="0.29699999999999999"/>
    <n v="0"/>
    <n v="0.55600000000000005"/>
    <d v="2025-06-17T04:16:51"/>
    <s v="PJD2_Hyperledger"/>
  </r>
  <r>
    <x v="1287"/>
    <x v="1"/>
    <n v="69"/>
    <x v="3221"/>
    <x v="1614"/>
    <s v=" "/>
    <s v=" "/>
    <n v="1"/>
    <n v="1"/>
    <n v="1"/>
    <s v="N/A"/>
    <n v="1"/>
    <n v="-1"/>
    <s v="NaN"/>
    <s v="NaN"/>
    <n v="0"/>
    <s v="NaN"/>
    <n v="0"/>
    <s v="NaN"/>
    <s v="NaN"/>
    <s v="NaN"/>
    <s v="NaN"/>
    <s v="NaN"/>
    <s v="Scale-up"/>
    <s v="NaN"/>
    <s v="NaN"/>
    <s v="NaN"/>
    <n v="0"/>
    <s v="NaN"/>
    <d v="2025-06-17T04:16:51"/>
    <s v="PJD2_Hyperledger"/>
  </r>
  <r>
    <x v="858"/>
    <x v="0"/>
    <n v="1771"/>
    <x v="3222"/>
    <x v="1615"/>
    <n v="1572"/>
    <n v="1572"/>
    <n v="384"/>
    <n v="1188"/>
    <n v="0"/>
    <n v="1572"/>
    <n v="1168"/>
    <n v="404"/>
    <n v="0.40500000000000003"/>
    <n v="1.2330000000000001"/>
    <n v="0"/>
    <n v="0.83299999999999996"/>
    <n v="1.6379999999999999"/>
    <n v="1.6220000000000001"/>
    <n v="0.50900000000000001"/>
    <n v="0.247"/>
    <n v="1"/>
    <n v="484.99400000000003"/>
    <s v="Scale-up"/>
    <n v="1.2"/>
    <n v="0.80500000000000005"/>
    <n v="0.89300000000000002"/>
    <n v="0"/>
    <n v="0.76600000000000001"/>
    <d v="2025-06-17T04:17:11"/>
    <s v="PJD2_Hyperledger"/>
  </r>
  <r>
    <x v="858"/>
    <x v="1"/>
    <n v="84"/>
    <x v="3223"/>
    <x v="1615"/>
    <s v=" "/>
    <s v=" "/>
    <n v="1"/>
    <n v="1"/>
    <n v="1"/>
    <s v="N/A"/>
    <n v="74"/>
    <n v="-73"/>
    <s v="NaN"/>
    <s v="NaN"/>
    <n v="0"/>
    <n v="0.62"/>
    <n v="0"/>
    <s v="NaN"/>
    <s v="NaN"/>
    <s v="NaN"/>
    <s v="NaN"/>
    <s v="NaN"/>
    <s v="Scale-up"/>
    <n v="1.613"/>
    <s v="NaN"/>
    <s v="NaN"/>
    <n v="0"/>
    <n v="0.48599999999999999"/>
    <d v="2025-06-17T04:17:11"/>
    <s v="PJD2_Hyperledger"/>
  </r>
  <r>
    <x v="859"/>
    <x v="0"/>
    <n v="1303"/>
    <x v="3224"/>
    <x v="1616"/>
    <n v="1451"/>
    <n v="1451"/>
    <n v="957"/>
    <n v="494"/>
    <n v="158"/>
    <n v="1293"/>
    <n v="1077"/>
    <n v="216"/>
    <n v="0.90400000000000003"/>
    <n v="0.46"/>
    <n v="0.378"/>
    <n v="1.044"/>
    <n v="0.98599999999999999"/>
    <n v="1.21"/>
    <n v="1.0589999999999999"/>
    <n v="0.66300000000000003"/>
    <n v="0.72299999999999998"/>
    <n v="206.89699999999999"/>
    <s v="Catch-up"/>
    <n v="0.95799999999999996"/>
    <n v="0.95799999999999996"/>
    <n v="0.97"/>
    <n v="0.78900000000000003"/>
    <n v="0.97799999999999998"/>
    <d v="2025-06-17T04:17:35"/>
    <s v="PJD2_Hyperledger"/>
  </r>
  <r>
    <x v="859"/>
    <x v="1"/>
    <n v="91"/>
    <x v="3225"/>
    <x v="1616"/>
    <s v=" "/>
    <s v=" "/>
    <n v="1"/>
    <n v="7"/>
    <n v="1"/>
    <s v="N/A"/>
    <n v="1"/>
    <n v="5"/>
    <s v="NaN"/>
    <n v="5.8000000000000003E-2"/>
    <s v="NaN"/>
    <s v="NaN"/>
    <n v="0"/>
    <n v="5.8000000000000003E-2"/>
    <s v="NaN"/>
    <s v="NaN"/>
    <s v="NaN"/>
    <s v="NaN"/>
    <s v="Catch-up"/>
    <s v="NaN"/>
    <s v="NaN"/>
    <n v="0.86399999999999999"/>
    <s v="NaN"/>
    <s v="NaN"/>
    <d v="2025-06-17T04:17:35"/>
    <s v="PJD2_Hyperledger"/>
  </r>
  <r>
    <x v="950"/>
    <x v="0"/>
    <n v="1083"/>
    <x v="3226"/>
    <x v="1617"/>
    <n v="1058"/>
    <n v="1058"/>
    <n v="741"/>
    <n v="317"/>
    <n v="0"/>
    <n v="1058"/>
    <n v="529"/>
    <n v="529"/>
    <n v="0.66700000000000004"/>
    <n v="0.26"/>
    <n v="0"/>
    <n v="0.45300000000000001"/>
    <n v="0.92700000000000005"/>
    <n v="0.90500000000000003"/>
    <n v="0.48899999999999999"/>
    <n v="0.72"/>
    <n v="1"/>
    <n v="1167.77"/>
    <s v="Scale-up"/>
    <n v="2.2080000000000002"/>
    <n v="0.89600000000000002"/>
    <n v="0.94"/>
    <n v="0"/>
    <n v="0.93899999999999995"/>
    <d v="2025-06-17T04:18:04"/>
    <s v="PJD2_Hyperledger"/>
  </r>
  <r>
    <x v="950"/>
    <x v="1"/>
    <n v="0"/>
    <x v="3227"/>
    <x v="1617"/>
    <s v=" "/>
    <s v=" "/>
    <n v="1"/>
    <n v="2"/>
    <n v="1"/>
    <s v="N/A"/>
    <n v="1"/>
    <n v="1"/>
    <s v="NaN"/>
    <n v="1"/>
    <n v="0"/>
    <s v="NaN"/>
    <n v="1"/>
    <n v="1"/>
    <s v="NaN"/>
    <s v="NaN"/>
    <s v="NaN"/>
    <s v="NaN"/>
    <s v="Scale-up"/>
    <s v="NaN"/>
    <s v="NaN"/>
    <n v="1"/>
    <n v="0"/>
    <s v="NaN"/>
    <d v="2025-06-17T04:18:04"/>
    <s v="PJD2_Hyperledger"/>
  </r>
  <r>
    <x v="861"/>
    <x v="0"/>
    <n v="1316"/>
    <x v="3228"/>
    <x v="1618"/>
    <n v="2164"/>
    <n v="2164"/>
    <n v="1338"/>
    <n v="826"/>
    <n v="526"/>
    <n v="1638"/>
    <n v="1319"/>
    <n v="319"/>
    <n v="1.335"/>
    <n v="0.88200000000000001"/>
    <n v="1.3720000000000001"/>
    <n v="3.1989999999999998"/>
    <n v="0.84499999999999997"/>
    <n v="1.6890000000000001"/>
    <n v="3.786"/>
    <n v="0.60199999999999998"/>
    <n v="0.38100000000000001"/>
    <n v="99.718999999999994"/>
    <s v="Catch-up"/>
    <n v="0.313"/>
    <n v="0.95799999999999996"/>
    <n v="0.91500000000000004"/>
    <n v="0.59399999999999997"/>
    <n v="0.48399999999999999"/>
    <d v="2025-06-17T04:18:24"/>
    <s v="PJD2_Hyperledger"/>
  </r>
  <r>
    <x v="861"/>
    <x v="1"/>
    <n v="0"/>
    <x v="3229"/>
    <x v="1618"/>
    <s v=" "/>
    <s v=" "/>
    <n v="1"/>
    <n v="1"/>
    <n v="1"/>
    <s v="N/A"/>
    <n v="1"/>
    <n v="0"/>
    <s v="NaN"/>
    <s v="NaN"/>
    <s v="NaN"/>
    <s v="NaN"/>
    <n v="0"/>
    <s v="NaN"/>
    <s v="NaN"/>
    <s v="NaN"/>
    <s v="NaN"/>
    <s v="NaN"/>
    <s v="Catch-up"/>
    <s v="NaN"/>
    <s v="NaN"/>
    <s v="NaN"/>
    <s v="NaN"/>
    <s v="NaN"/>
    <d v="2025-06-17T04:18:24"/>
    <s v="PJD2_Hyperledger"/>
  </r>
  <r>
    <x v="1288"/>
    <x v="0"/>
    <n v="777"/>
    <x v="3230"/>
    <x v="1619"/>
    <n v="46"/>
    <n v="46"/>
    <n v="45"/>
    <n v="1"/>
    <n v="21"/>
    <n v="25"/>
    <n v="2"/>
    <n v="23"/>
    <n v="0.105"/>
    <n v="0"/>
    <n v="6.0999999999999999E-2"/>
    <n v="0"/>
    <n v="4.3999999999999997E-2"/>
    <n v="4.1000000000000002E-2"/>
    <n v="0"/>
    <n v="1"/>
    <n v="0.41899999999999998"/>
    <s v="NaN"/>
    <s v="Indeterminate"/>
    <n v="0"/>
    <n v="0.69599999999999995"/>
    <n v="0"/>
    <n v="0.46400000000000002"/>
    <n v="0"/>
    <d v="2025-06-17T04:18:39"/>
    <s v="PJD2_Hyperledger"/>
  </r>
  <r>
    <x v="1288"/>
    <x v="1"/>
    <n v="0"/>
    <x v="3231"/>
    <x v="1619"/>
    <s v=" "/>
    <s v=" "/>
    <n v="1"/>
    <n v="1"/>
    <n v="17"/>
    <s v="N/A"/>
    <n v="2"/>
    <n v="-18"/>
    <s v="NaN"/>
    <s v="NaN"/>
    <s v="NaN"/>
    <s v="NaN"/>
    <n v="0"/>
    <s v="NaN"/>
    <s v="NaN"/>
    <s v="NaN"/>
    <s v="NaN"/>
    <s v="NaN"/>
    <s v="Indeterminate"/>
    <s v="NaN"/>
    <s v="NaN"/>
    <s v="NaN"/>
    <s v="NaN"/>
    <s v="NaN"/>
    <d v="2025-06-17T04:18:39"/>
    <s v="PJD2_Hyperledger"/>
  </r>
  <r>
    <x v="1289"/>
    <x v="0"/>
    <n v="635"/>
    <x v="3232"/>
    <x v="1620"/>
    <n v="87"/>
    <n v="87"/>
    <n v="36"/>
    <n v="51"/>
    <n v="0"/>
    <n v="87"/>
    <n v="55"/>
    <n v="32"/>
    <n v="0.28100000000000003"/>
    <n v="0.107"/>
    <n v="0"/>
    <n v="0.32400000000000001"/>
    <n v="0.38800000000000001"/>
    <n v="0.22900000000000001"/>
    <n v="0.83499999999999996"/>
    <n v="0.72399999999999998"/>
    <n v="1"/>
    <n v="98.765000000000001"/>
    <s v="Scale-up"/>
    <n v="3.0859999999999999"/>
    <n v="0.67"/>
    <n v="0.307"/>
    <n v="0"/>
    <n v="0.84399999999999997"/>
    <d v="2025-06-17T04:18:56"/>
    <s v="PJD2_Hyperledger"/>
  </r>
  <r>
    <x v="1289"/>
    <x v="1"/>
    <n v="0"/>
    <x v="3233"/>
    <x v="1620"/>
    <s v=" "/>
    <s v=" "/>
    <n v="1"/>
    <n v="1"/>
    <n v="1"/>
    <s v="N/A"/>
    <n v="1"/>
    <n v="0"/>
    <s v="NaN"/>
    <s v="NaN"/>
    <n v="0"/>
    <s v="NaN"/>
    <n v="0"/>
    <s v="NaN"/>
    <s v="NaN"/>
    <s v="NaN"/>
    <s v="NaN"/>
    <s v="NaN"/>
    <s v="Scale-up"/>
    <s v="NaN"/>
    <s v="NaN"/>
    <s v="NaN"/>
    <n v="0"/>
    <s v="NaN"/>
    <d v="2025-06-17T04:18:56"/>
    <s v="PJD2_Hyperledger"/>
  </r>
  <r>
    <x v="1290"/>
    <x v="0"/>
    <n v="919"/>
    <x v="3234"/>
    <x v="1621"/>
    <n v="108"/>
    <n v="108"/>
    <n v="69"/>
    <n v="39"/>
    <n v="29"/>
    <n v="79"/>
    <n v="71"/>
    <n v="8"/>
    <n v="9.5000000000000001E-2"/>
    <n v="0.04"/>
    <n v="0.04"/>
    <n v="7.9000000000000001E-2"/>
    <n v="9.5000000000000001E-2"/>
    <n v="8.5999999999999993E-2"/>
    <n v="0.83199999999999996"/>
    <n v="0.70399999999999996"/>
    <n v="0.70399999999999996"/>
    <n v="101.26600000000001"/>
    <s v="Scale-up"/>
    <n v="12.657999999999999"/>
    <n v="0.91800000000000004"/>
    <n v="0.93100000000000005"/>
    <n v="0.91600000000000004"/>
    <n v="0.90100000000000002"/>
    <d v="2025-06-17T04:19:15"/>
    <s v="PJD2_Hyperledger"/>
  </r>
  <r>
    <x v="1290"/>
    <x v="1"/>
    <n v="99"/>
    <x v="3235"/>
    <x v="1621"/>
    <s v=" "/>
    <s v=" "/>
    <n v="1"/>
    <n v="3"/>
    <n v="1"/>
    <s v="N/A"/>
    <n v="4"/>
    <n v="0"/>
    <s v="NaN"/>
    <n v="2.1000000000000001E-2"/>
    <s v="NaN"/>
    <n v="2.8000000000000001E-2"/>
    <n v="0"/>
    <n v="2.3E-2"/>
    <s v="NaN"/>
    <s v="NaN"/>
    <s v="NaN"/>
    <s v="NaN"/>
    <s v="Scale-up"/>
    <n v="35.713999999999999"/>
    <s v="NaN"/>
    <n v="0.78"/>
    <s v="NaN"/>
    <n v="0.82699999999999996"/>
    <d v="2025-06-17T04:19:15"/>
    <s v="PJD2_Hyperledger"/>
  </r>
  <r>
    <x v="1291"/>
    <x v="0"/>
    <n v="1461"/>
    <x v="3236"/>
    <x v="1622"/>
    <n v="215"/>
    <n v="215"/>
    <n v="190"/>
    <n v="25"/>
    <n v="8"/>
    <n v="207"/>
    <n v="197"/>
    <n v="10"/>
    <n v="0.14299999999999999"/>
    <n v="2.8000000000000001E-2"/>
    <n v="1.2E-2"/>
    <n v="0.156"/>
    <n v="0.159"/>
    <n v="0.16"/>
    <n v="0.98099999999999998"/>
    <n v="0.83599999999999997"/>
    <n v="0.93"/>
    <n v="64.102999999999994"/>
    <s v="Scale-up"/>
    <n v="6.41"/>
    <n v="0.97299999999999998"/>
    <n v="0.91200000000000003"/>
    <n v="0.77900000000000003"/>
    <n v="0.96899999999999997"/>
    <d v="2025-06-17T04:19:32"/>
    <s v="PJD2_Hyperledger"/>
  </r>
  <r>
    <x v="1291"/>
    <x v="1"/>
    <n v="0"/>
    <x v="3237"/>
    <x v="1622"/>
    <s v=" "/>
    <s v=" "/>
    <n v="1"/>
    <n v="1"/>
    <n v="1"/>
    <s v="N/A"/>
    <n v="1"/>
    <n v="0"/>
    <s v="NaN"/>
    <s v="NaN"/>
    <s v="NaN"/>
    <s v="NaN"/>
    <n v="0"/>
    <s v="NaN"/>
    <s v="NaN"/>
    <s v="NaN"/>
    <s v="NaN"/>
    <s v="NaN"/>
    <s v="Scale-up"/>
    <s v="NaN"/>
    <s v="NaN"/>
    <s v="NaN"/>
    <s v="NaN"/>
    <s v="NaN"/>
    <d v="2025-06-17T04:19:32"/>
    <s v="PJD2_Hyperledger"/>
  </r>
  <r>
    <x v="1292"/>
    <x v="0"/>
    <n v="1849"/>
    <x v="3238"/>
    <x v="1623"/>
    <n v="1478"/>
    <n v="1478"/>
    <n v="665"/>
    <n v="813"/>
    <n v="351"/>
    <n v="1127"/>
    <n v="1115"/>
    <n v="12"/>
    <n v="0.42399999999999999"/>
    <n v="0.52500000000000002"/>
    <n v="0.34799999999999998"/>
    <n v="0.69299999999999995"/>
    <n v="0.60099999999999998"/>
    <n v="0.71899999999999997"/>
    <n v="1.153"/>
    <n v="0.44700000000000001"/>
    <n v="0.63300000000000001"/>
    <n v="17.315999999999999"/>
    <s v="Plan-up"/>
    <n v="1.4430000000000001"/>
    <n v="0.98699999999999999"/>
    <n v="0.98299999999999998"/>
    <n v="0.96399999999999997"/>
    <n v="0.97699999999999998"/>
    <d v="2025-06-17T04:19:52"/>
    <s v="PJD2_Hyperledger"/>
  </r>
  <r>
    <x v="1292"/>
    <x v="1"/>
    <n v="92"/>
    <x v="3239"/>
    <x v="1623"/>
    <s v=" "/>
    <s v=" "/>
    <n v="4"/>
    <n v="5"/>
    <n v="9"/>
    <s v="N/A"/>
    <n v="12"/>
    <n v="-13"/>
    <n v="5.8999999999999997E-2"/>
    <n v="9.8000000000000004E-2"/>
    <n v="9.2999999999999999E-2"/>
    <n v="9.5000000000000001E-2"/>
    <n v="6.4000000000000001E-2"/>
    <n v="8.9999999999999993E-3"/>
    <n v="1.484"/>
    <n v="0.376"/>
    <n v="0.40799999999999997"/>
    <n v="126.316"/>
    <s v="Catch-up"/>
    <n v="10.526"/>
    <n v="0.84399999999999997"/>
    <n v="0.874"/>
    <n v="0.58399999999999996"/>
    <n v="0.872"/>
    <d v="2025-06-17T04:19:56"/>
    <s v="PJD2_Hyperledger"/>
  </r>
  <r>
    <x v="1293"/>
    <x v="0"/>
    <n v="1780"/>
    <x v="3240"/>
    <x v="1624"/>
    <n v="458"/>
    <n v="458"/>
    <n v="292"/>
    <n v="166"/>
    <n v="82"/>
    <n v="376"/>
    <n v="360"/>
    <n v="16"/>
    <n v="0.20100000000000001"/>
    <n v="0.112"/>
    <n v="7.4999999999999997E-2"/>
    <n v="0.26"/>
    <n v="0.23799999999999999"/>
    <n v="0.25"/>
    <n v="1.0920000000000001"/>
    <n v="0.64200000000000002"/>
    <n v="0.76"/>
    <n v="61.537999999999997"/>
    <s v="Catch-up"/>
    <n v="3.8460000000000001"/>
    <n v="0.93899999999999995"/>
    <n v="0.96099999999999997"/>
    <n v="0.94899999999999995"/>
    <n v="0.88500000000000001"/>
    <d v="2025-06-17T04:20:16"/>
    <s v="PJD2_Hyperledger"/>
  </r>
  <r>
    <x v="1293"/>
    <x v="1"/>
    <n v="97"/>
    <x v="3241"/>
    <x v="1624"/>
    <s v=" "/>
    <s v=" "/>
    <n v="1"/>
    <n v="1"/>
    <n v="4"/>
    <s v="N/A"/>
    <n v="2"/>
    <n v="-4"/>
    <s v="NaN"/>
    <s v="NaN"/>
    <n v="7.3999999999999996E-2"/>
    <n v="1"/>
    <n v="0"/>
    <n v="-5.3999999999999999E-2"/>
    <s v="NaN"/>
    <s v="NaN"/>
    <s v="NaN"/>
    <s v="NaN"/>
    <s v="Catch-up"/>
    <n v="1"/>
    <s v="NaN"/>
    <s v="NaN"/>
    <n v="0.6"/>
    <n v="1"/>
    <d v="2025-06-17T04:20:16"/>
    <s v="PJD2_Hyperledger"/>
  </r>
  <r>
    <x v="1294"/>
    <x v="0"/>
    <n v="1711"/>
    <x v="3242"/>
    <x v="1625"/>
    <n v="936"/>
    <n v="936"/>
    <n v="695"/>
    <n v="241"/>
    <n v="31"/>
    <n v="905"/>
    <n v="804"/>
    <n v="101"/>
    <n v="0.58199999999999996"/>
    <n v="0.188"/>
    <n v="0.03"/>
    <n v="0.68799999999999994"/>
    <n v="0.74"/>
    <n v="0.73099999999999998"/>
    <n v="0.93"/>
    <n v="0.75600000000000001"/>
    <n v="0.96099999999999997"/>
    <n v="146.80199999999999"/>
    <s v="Scale-up"/>
    <n v="1.4530000000000001"/>
    <n v="0.83299999999999996"/>
    <n v="0.879"/>
    <n v="0.94799999999999995"/>
    <n v="0.81499999999999995"/>
    <d v="2025-06-17T04:20:36"/>
    <s v="PJD2_Hyperledger"/>
  </r>
  <r>
    <x v="1294"/>
    <x v="1"/>
    <n v="87"/>
    <x v="3243"/>
    <x v="1625"/>
    <s v=" "/>
    <s v=" "/>
    <n v="1"/>
    <n v="6"/>
    <n v="1"/>
    <s v="N/A"/>
    <n v="1"/>
    <n v="5"/>
    <s v="NaN"/>
    <n v="5.0999999999999997E-2"/>
    <s v="NaN"/>
    <s v="NaN"/>
    <n v="0"/>
    <n v="0.06"/>
    <s v="NaN"/>
    <s v="NaN"/>
    <s v="NaN"/>
    <s v="NaN"/>
    <s v="Scale-up"/>
    <s v="NaN"/>
    <s v="NaN"/>
    <n v="0.90900000000000003"/>
    <s v="NaN"/>
    <s v="NaN"/>
    <d v="2025-06-17T04:20:36"/>
    <s v="PJD2_Hyperledger"/>
  </r>
  <r>
    <x v="1295"/>
    <x v="0"/>
    <n v="1207"/>
    <x v="3244"/>
    <x v="1626"/>
    <n v="50"/>
    <n v="50"/>
    <n v="29"/>
    <n v="21"/>
    <n v="3"/>
    <n v="47"/>
    <n v="28"/>
    <n v="19"/>
    <n v="2.8000000000000001E-2"/>
    <n v="2.1999999999999999E-2"/>
    <n v="3.0000000000000001E-3"/>
    <n v="2.8000000000000001E-2"/>
    <n v="4.7E-2"/>
    <n v="4.4999999999999998E-2"/>
    <n v="0.59599999999999997"/>
    <n v="0.56000000000000005"/>
    <n v="0.94"/>
    <n v="678.57100000000003"/>
    <s v="Scale-up"/>
    <n v="35.713999999999999"/>
    <n v="0.71499999999999997"/>
    <n v="0.91400000000000003"/>
    <n v="0.75"/>
    <n v="0.745"/>
    <d v="2025-06-17T04:20:55"/>
    <s v="PJD2_Hyperledger"/>
  </r>
  <r>
    <x v="1295"/>
    <x v="1"/>
    <n v="0"/>
    <x v="3245"/>
    <x v="1626"/>
    <s v=" "/>
    <s v=" "/>
    <n v="1"/>
    <n v="1"/>
    <n v="1"/>
    <s v="N/A"/>
    <n v="1"/>
    <n v="-1"/>
    <s v="NaN"/>
    <s v="NaN"/>
    <s v="NaN"/>
    <s v="NaN"/>
    <n v="0"/>
    <s v="NaN"/>
    <s v="NaN"/>
    <s v="NaN"/>
    <s v="NaN"/>
    <s v="NaN"/>
    <s v="Scale-up"/>
    <s v="NaN"/>
    <s v="NaN"/>
    <s v="NaN"/>
    <s v="NaN"/>
    <s v="NaN"/>
    <d v="2025-06-17T04:20:55"/>
    <s v="PJD2_Hyperledger"/>
  </r>
  <r>
    <x v="1296"/>
    <x v="0"/>
    <n v="1140"/>
    <x v="3246"/>
    <x v="1627"/>
    <n v="112"/>
    <n v="112"/>
    <n v="59"/>
    <n v="53"/>
    <n v="38"/>
    <n v="74"/>
    <n v="53"/>
    <n v="21"/>
    <n v="8.2000000000000003E-2"/>
    <n v="6.7000000000000004E-2"/>
    <n v="6.3E-2"/>
    <n v="0.111"/>
    <n v="8.5999999999999993E-2"/>
    <n v="9.8000000000000004E-2"/>
    <n v="1.2909999999999999"/>
    <n v="0.55000000000000004"/>
    <n v="0.57699999999999996"/>
    <n v="189.18899999999999"/>
    <s v="Catch-up"/>
    <n v="9.0090000000000003"/>
    <n v="0.91"/>
    <n v="0.92600000000000005"/>
    <n v="0.89300000000000002"/>
    <n v="0.95699999999999996"/>
    <d v="2025-06-17T04:21:14"/>
    <s v="PJD2_Hyperledger"/>
  </r>
  <r>
    <x v="1296"/>
    <x v="1"/>
    <n v="97"/>
    <x v="3247"/>
    <x v="1627"/>
    <s v=" "/>
    <s v=" "/>
    <n v="1"/>
    <n v="1"/>
    <n v="2"/>
    <s v="N/A"/>
    <n v="1"/>
    <n v="-1"/>
    <s v="NaN"/>
    <s v="NaN"/>
    <n v="2.3E-2"/>
    <s v="NaN"/>
    <n v="0"/>
    <n v="-1.0999999999999999E-2"/>
    <s v="NaN"/>
    <s v="NaN"/>
    <s v="NaN"/>
    <s v="NaN"/>
    <s v="Catch-up"/>
    <s v="NaN"/>
    <s v="NaN"/>
    <s v="NaN"/>
    <n v="1"/>
    <s v="NaN"/>
    <d v="2025-06-17T04:21:14"/>
    <s v="PJD2_Hyperledger"/>
  </r>
  <r>
    <x v="1297"/>
    <x v="0"/>
    <n v="972"/>
    <x v="3248"/>
    <x v="1628"/>
    <n v="64"/>
    <n v="64"/>
    <n v="41"/>
    <n v="23"/>
    <n v="15"/>
    <n v="49"/>
    <n v="37"/>
    <n v="12"/>
    <n v="5.8000000000000003E-2"/>
    <n v="3.5999999999999997E-2"/>
    <n v="2.5000000000000001E-2"/>
    <n v="6.7000000000000004E-2"/>
    <n v="6.9000000000000006E-2"/>
    <n v="7.2999999999999995E-2"/>
    <n v="0.97099999999999997"/>
    <n v="0.61699999999999999"/>
    <n v="0.73399999999999999"/>
    <n v="179.10400000000001"/>
    <s v="Scale-up"/>
    <n v="14.925000000000001"/>
    <n v="0.86299999999999999"/>
    <n v="0.98899999999999999"/>
    <n v="0.53100000000000003"/>
    <n v="0.93500000000000005"/>
    <d v="2025-06-17T04:21:32"/>
    <s v="PJD2_Hyperledger"/>
  </r>
  <r>
    <x v="1297"/>
    <x v="1"/>
    <n v="97"/>
    <x v="3249"/>
    <x v="1628"/>
    <s v=" "/>
    <s v=" "/>
    <n v="1"/>
    <n v="2"/>
    <n v="1"/>
    <s v="N/A"/>
    <n v="5"/>
    <n v="-4"/>
    <s v="NaN"/>
    <n v="1.4E-2"/>
    <s v="NaN"/>
    <n v="3.7999999999999999E-2"/>
    <n v="0"/>
    <n v="0.02"/>
    <s v="NaN"/>
    <s v="NaN"/>
    <s v="NaN"/>
    <s v="NaN"/>
    <s v="Scale-up"/>
    <n v="26.315999999999999"/>
    <s v="NaN"/>
    <n v="1"/>
    <s v="NaN"/>
    <n v="0.82199999999999995"/>
    <d v="2025-06-17T04:21:32"/>
    <s v="PJD2_Hyperledger"/>
  </r>
  <r>
    <x v="1298"/>
    <x v="0"/>
    <n v="629"/>
    <x v="3250"/>
    <x v="1629"/>
    <n v="31"/>
    <n v="31"/>
    <n v="23"/>
    <n v="8"/>
    <n v="9"/>
    <n v="22"/>
    <n v="19"/>
    <n v="3"/>
    <n v="4.9000000000000002E-2"/>
    <n v="1.2999999999999999E-2"/>
    <n v="0"/>
    <n v="3.6999999999999998E-2"/>
    <n v="6.2E-2"/>
    <n v="3.7999999999999999E-2"/>
    <n v="0.59699999999999998"/>
    <n v="0.79"/>
    <n v="1"/>
    <n v="81.081000000000003"/>
    <s v="Scale-up"/>
    <n v="27.027000000000001"/>
    <n v="0.56599999999999995"/>
    <n v="0.71399999999999997"/>
    <n v="0"/>
    <n v="0.70599999999999996"/>
    <d v="2025-06-17T04:21:51"/>
    <s v="PJD2_Hyperledger"/>
  </r>
  <r>
    <x v="1298"/>
    <x v="1"/>
    <n v="93"/>
    <x v="3251"/>
    <x v="1629"/>
    <s v=" "/>
    <s v=" "/>
    <n v="1"/>
    <n v="1"/>
    <n v="9"/>
    <s v="N/A"/>
    <n v="2"/>
    <n v="-8"/>
    <s v="NaN"/>
    <s v="NaN"/>
    <s v="NaN"/>
    <n v="1.6E-2"/>
    <n v="0"/>
    <n v="-3.5000000000000003E-2"/>
    <s v="NaN"/>
    <s v="NaN"/>
    <s v="NaN"/>
    <s v="NaN"/>
    <s v="Scale-up"/>
    <n v="62.5"/>
    <s v="NaN"/>
    <s v="NaN"/>
    <s v="NaN"/>
    <n v="1"/>
    <d v="2025-06-17T04:21:51"/>
    <s v="PJD2_Hyperledger"/>
  </r>
  <r>
    <x v="1299"/>
    <x v="0"/>
    <n v="1835"/>
    <x v="3252"/>
    <x v="1630"/>
    <n v="806"/>
    <n v="806"/>
    <n v="474"/>
    <n v="332"/>
    <n v="119"/>
    <n v="687"/>
    <n v="574"/>
    <n v="113"/>
    <n v="0.36499999999999999"/>
    <n v="0.248"/>
    <n v="0.13900000000000001"/>
    <n v="0.47799999999999998"/>
    <n v="0.47399999999999998"/>
    <n v="0.52200000000000002"/>
    <n v="1.008"/>
    <n v="0.59499999999999997"/>
    <n v="0.77300000000000002"/>
    <n v="236.40199999999999"/>
    <s v="Catch-up"/>
    <n v="2.0920000000000001"/>
    <n v="0.92900000000000005"/>
    <n v="0.86099999999999999"/>
    <n v="0.753"/>
    <n v="0.89800000000000002"/>
    <d v="2025-06-17T04:22:12"/>
    <s v="PJD2_Hyperledger"/>
  </r>
  <r>
    <x v="1299"/>
    <x v="1"/>
    <n v="63"/>
    <x v="3253"/>
    <x v="1630"/>
    <s v=" "/>
    <s v=" "/>
    <n v="1"/>
    <n v="2"/>
    <n v="1"/>
    <s v="N/A"/>
    <n v="1"/>
    <n v="0"/>
    <s v="NaN"/>
    <n v="5.8999999999999997E-2"/>
    <s v="NaN"/>
    <s v="NaN"/>
    <n v="0"/>
    <n v="0.01"/>
    <s v="NaN"/>
    <s v="NaN"/>
    <s v="NaN"/>
    <s v="NaN"/>
    <s v="Catch-up"/>
    <s v="NaN"/>
    <s v="NaN"/>
    <n v="1"/>
    <s v="NaN"/>
    <s v="NaN"/>
    <d v="2025-06-17T04:22:12"/>
    <s v="PJD2_Hyperledger"/>
  </r>
  <r>
    <x v="1300"/>
    <x v="0"/>
    <n v="1577"/>
    <x v="3254"/>
    <x v="1631"/>
    <n v="118"/>
    <n v="118"/>
    <n v="74"/>
    <n v="44"/>
    <n v="17"/>
    <n v="101"/>
    <n v="97"/>
    <n v="4"/>
    <n v="7.0000000000000007E-2"/>
    <n v="3.1E-2"/>
    <n v="1.4999999999999999E-2"/>
    <n v="7.5999999999999998E-2"/>
    <n v="8.5999999999999993E-2"/>
    <n v="7.8E-2"/>
    <n v="0.88400000000000001"/>
    <n v="0.69299999999999995"/>
    <n v="0.85099999999999998"/>
    <n v="52.631999999999998"/>
    <s v="Scale-up"/>
    <n v="13.157999999999999"/>
    <n v="0.95699999999999996"/>
    <n v="0.94599999999999995"/>
    <n v="0.93100000000000005"/>
    <n v="0.98299999999999998"/>
    <d v="2025-06-17T04:22:33"/>
    <s v="PJD2_Hyperledger"/>
  </r>
  <r>
    <x v="1300"/>
    <x v="1"/>
    <n v="0"/>
    <x v="3255"/>
    <x v="1631"/>
    <s v=" "/>
    <s v=" "/>
    <n v="1"/>
    <n v="1"/>
    <n v="6"/>
    <s v="N/A"/>
    <n v="1"/>
    <n v="-5"/>
    <s v="NaN"/>
    <s v="NaN"/>
    <n v="3"/>
    <s v="NaN"/>
    <n v="0"/>
    <n v="-3"/>
    <s v="NaN"/>
    <s v="NaN"/>
    <s v="NaN"/>
    <s v="NaN"/>
    <s v="Scale-up"/>
    <s v="NaN"/>
    <s v="NaN"/>
    <s v="NaN"/>
    <n v="0.42899999999999999"/>
    <s v="NaN"/>
    <d v="2025-06-17T04:22:33"/>
    <s v="PJD2_Hyperledger"/>
  </r>
  <r>
    <x v="862"/>
    <x v="0"/>
    <n v="1967"/>
    <x v="3256"/>
    <x v="1632"/>
    <n v="9912"/>
    <n v="9912"/>
    <n v="6241"/>
    <n v="3671"/>
    <n v="2136"/>
    <n v="7776"/>
    <n v="7219"/>
    <n v="557"/>
    <n v="4.423"/>
    <n v="2.6349999999999998"/>
    <n v="2.3969999999999998"/>
    <n v="5.3390000000000004"/>
    <n v="4.6609999999999996"/>
    <n v="5.5869999999999997"/>
    <n v="1.145"/>
    <n v="0.627"/>
    <n v="0.66"/>
    <n v="104.327"/>
    <s v="Catch-up"/>
    <n v="0.187"/>
    <n v="0.98599999999999999"/>
    <n v="0.97"/>
    <n v="0.93400000000000005"/>
    <n v="0.98"/>
    <d v="2025-06-17T04:23:03"/>
    <s v="PJD2_Hyperledger"/>
  </r>
  <r>
    <x v="862"/>
    <x v="1"/>
    <n v="85"/>
    <x v="3257"/>
    <x v="1632"/>
    <s v=" "/>
    <s v=" "/>
    <n v="1"/>
    <n v="1"/>
    <n v="2"/>
    <s v="N/A"/>
    <n v="3"/>
    <n v="-4"/>
    <s v="NaN"/>
    <s v="NaN"/>
    <n v="3.1E-2"/>
    <n v="2.8000000000000001E-2"/>
    <n v="0"/>
    <n v="-3.1E-2"/>
    <s v="NaN"/>
    <s v="NaN"/>
    <s v="NaN"/>
    <s v="NaN"/>
    <s v="Catch-up"/>
    <n v="35.713999999999999"/>
    <s v="NaN"/>
    <s v="NaN"/>
    <n v="1"/>
    <n v="0.75"/>
    <d v="2025-06-17T04:23:03"/>
    <s v="PJD2_Hyperledger"/>
  </r>
  <r>
    <x v="1243"/>
    <x v="0"/>
    <n v="1339"/>
    <x v="3258"/>
    <x v="1633"/>
    <n v="572"/>
    <n v="572"/>
    <n v="205"/>
    <n v="367"/>
    <n v="0"/>
    <n v="572"/>
    <n v="520"/>
    <n v="52"/>
    <n v="0.20499999999999999"/>
    <n v="0.41099999999999998"/>
    <n v="0"/>
    <n v="0.58299999999999996"/>
    <n v="0.61599999999999999"/>
    <n v="0.61299999999999999"/>
    <n v="0.94599999999999995"/>
    <n v="0.33300000000000002"/>
    <n v="1"/>
    <n v="89.194000000000003"/>
    <s v="Scale-up"/>
    <n v="1.7150000000000001"/>
    <n v="0.996"/>
    <n v="0.98099999999999998"/>
    <n v="0"/>
    <n v="0.99199999999999999"/>
    <d v="2025-06-17T04:23:23"/>
    <s v="PJD2_Hyperledger"/>
  </r>
  <r>
    <x v="1243"/>
    <x v="1"/>
    <n v="0"/>
    <x v="3259"/>
    <x v="1633"/>
    <s v=" "/>
    <s v=" "/>
    <n v="1"/>
    <n v="1"/>
    <n v="1"/>
    <s v="N/A"/>
    <n v="1"/>
    <n v="0"/>
    <s v="NaN"/>
    <s v="NaN"/>
    <n v="0"/>
    <s v="NaN"/>
    <n v="0"/>
    <s v="NaN"/>
    <s v="NaN"/>
    <s v="NaN"/>
    <s v="NaN"/>
    <s v="NaN"/>
    <s v="Scale-up"/>
    <s v="NaN"/>
    <s v="NaN"/>
    <s v="NaN"/>
    <n v="0"/>
    <s v="NaN"/>
    <d v="2025-06-17T04:23:23"/>
    <s v="PJD2_Hyperledger"/>
  </r>
  <r>
    <x v="1301"/>
    <x v="0"/>
    <n v="143"/>
    <x v="3260"/>
    <x v="1634"/>
    <n v="196"/>
    <n v="196"/>
    <n v="110"/>
    <n v="86"/>
    <n v="0"/>
    <n v="196"/>
    <n v="196"/>
    <n v="0"/>
    <n v="0.97199999999999998"/>
    <n v="0.66700000000000004"/>
    <n v="0"/>
    <n v="1.1599999999999999"/>
    <n v="1.639"/>
    <n v="1.621"/>
    <n v="0.70799999999999996"/>
    <n v="0.59299999999999997"/>
    <n v="1"/>
    <n v="0"/>
    <s v="Start-up"/>
    <n v="0.86199999999999999"/>
    <n v="0.73799999999999999"/>
    <n v="0.79"/>
    <n v="0"/>
    <n v="0.60699999999999998"/>
    <d v="2025-06-17T04:23:43"/>
    <s v="PJD2_Hyperledger"/>
  </r>
  <r>
    <x v="1301"/>
    <x v="1"/>
    <n v="99"/>
    <x v="3261"/>
    <x v="1634"/>
    <s v=" "/>
    <s v=" "/>
    <n v="20"/>
    <n v="20"/>
    <n v="1"/>
    <s v="N/A"/>
    <n v="175"/>
    <n v="-136"/>
    <n v="0.27200000000000002"/>
    <n v="0.36899999999999999"/>
    <n v="0"/>
    <n v="1.8839999999999999"/>
    <n v="0.64100000000000001"/>
    <n v="0.60599999999999998"/>
    <n v="2.9390000000000001"/>
    <n v="0.42399999999999999"/>
    <n v="1"/>
    <n v="0"/>
    <s v="Plan-up"/>
    <n v="0.53100000000000003"/>
    <n v="0.91200000000000003"/>
    <n v="0.94899999999999995"/>
    <n v="0"/>
    <n v="0.56000000000000005"/>
    <d v="2025-06-17T04:23:47"/>
    <s v="PJD2_Hyperledger"/>
  </r>
  <r>
    <x v="860"/>
    <x v="0"/>
    <n v="1912"/>
    <x v="3262"/>
    <x v="1635"/>
    <n v="735"/>
    <n v="735"/>
    <n v="495"/>
    <n v="240"/>
    <n v="0"/>
    <n v="735"/>
    <n v="690"/>
    <n v="45"/>
    <n v="0.42899999999999999"/>
    <n v="0.16"/>
    <n v="0"/>
    <n v="0.57399999999999995"/>
    <n v="0.58899999999999997"/>
    <n v="0.56000000000000005"/>
    <n v="0.97499999999999998"/>
    <n v="0.72799999999999998"/>
    <n v="1"/>
    <n v="78.397000000000006"/>
    <s v="Scale-up"/>
    <n v="1.742"/>
    <n v="0.877"/>
    <n v="0.95099999999999996"/>
    <n v="0"/>
    <n v="0.91200000000000003"/>
    <d v="2025-06-17T04:24:04"/>
    <s v="PJD2_Hyperledger"/>
  </r>
  <r>
    <x v="860"/>
    <x v="1"/>
    <n v="77"/>
    <x v="3263"/>
    <x v="1635"/>
    <s v=" "/>
    <s v=" "/>
    <n v="1"/>
    <n v="3"/>
    <n v="1"/>
    <s v="N/A"/>
    <n v="1"/>
    <n v="3"/>
    <s v="NaN"/>
    <n v="2.5000000000000001E-2"/>
    <n v="0"/>
    <s v="NaN"/>
    <n v="2.5000000000000001E-2"/>
    <n v="3.1E-2"/>
    <s v="NaN"/>
    <s v="NaN"/>
    <s v="NaN"/>
    <s v="NaN"/>
    <s v="Scale-up"/>
    <s v="NaN"/>
    <s v="NaN"/>
    <n v="0.95099999999999996"/>
    <n v="0"/>
    <s v="NaN"/>
    <d v="2025-06-17T04:24:04"/>
    <s v="PJD2_Hyperledger"/>
  </r>
  <r>
    <x v="8"/>
    <x v="0"/>
    <n v="4958"/>
    <x v="3264"/>
    <x v="1636"/>
    <n v="3887"/>
    <n v="3887"/>
    <n v="440"/>
    <n v="3447"/>
    <n v="512"/>
    <n v="3375"/>
    <n v="2028"/>
    <n v="1347"/>
    <n v="7.4999999999999997E-2"/>
    <n v="0.66700000000000004"/>
    <n v="0.112"/>
    <n v="0.376"/>
    <n v="0.63"/>
    <n v="0.63200000000000001"/>
    <n v="0.59699999999999998"/>
    <n v="0.10100000000000001"/>
    <n v="0.84899999999999998"/>
    <n v="3582.4470000000001"/>
    <s v="Scale-up"/>
    <n v="2.66"/>
    <n v="0.96799999999999997"/>
    <n v="0.998"/>
    <n v="0.99199999999999999"/>
    <n v="0.99099999999999999"/>
    <d v="2025-06-17T01:11:46"/>
    <s v="PJD2_Apache"/>
  </r>
  <r>
    <x v="8"/>
    <x v="1"/>
    <n v="99"/>
    <x v="3265"/>
    <x v="1636"/>
    <s v=" "/>
    <s v=" "/>
    <n v="6"/>
    <n v="43"/>
    <n v="1"/>
    <s v="N/A"/>
    <n v="12"/>
    <n v="35"/>
    <n v="5.6000000000000001E-2"/>
    <n v="0.41099999999999998"/>
    <s v="NaN"/>
    <n v="0.11899999999999999"/>
    <s v="0.46699999999999997"/>
    <n v="0.45900000000000002"/>
    <s v="NaN"/>
    <s v="NaN"/>
    <s v="NaN"/>
    <s v="NaN"/>
    <s v="Scale-up"/>
    <n v="8.4030000000000005"/>
    <n v="0.77800000000000002"/>
    <n v="0.97099999999999997"/>
    <s v="NaN"/>
    <n v="0.94299999999999995"/>
    <d v="2025-06-17T01:11:46"/>
    <s v="PJD2_Apache"/>
  </r>
  <r>
    <x v="21"/>
    <x v="0"/>
    <n v="3790"/>
    <x v="3266"/>
    <x v="1637"/>
    <n v="118"/>
    <n v="118"/>
    <n v="17"/>
    <n v="101"/>
    <n v="4"/>
    <n v="114"/>
    <n v="23"/>
    <n v="91"/>
    <n v="2.5999999999999999E-2"/>
    <n v="3.1E-2"/>
    <n v="0.01"/>
    <n v="4.0000000000000001E-3"/>
    <n v="4.7E-2"/>
    <n v="3.6999999999999998E-2"/>
    <n v="8.5000000000000006E-2"/>
    <n v="0.45600000000000002"/>
    <n v="0.82499999999999996"/>
    <n v="22750"/>
    <s v="Scale-up"/>
    <n v="250"/>
    <n v="0.94699999999999995"/>
    <n v="0.34"/>
    <n v="0.93400000000000005"/>
    <n v="0.22600000000000001"/>
    <d v="2025-06-17T01:12:05"/>
    <s v="PJD2_Apache"/>
  </r>
  <r>
    <x v="21"/>
    <x v="1"/>
    <n v="0"/>
    <x v="3267"/>
    <x v="1637"/>
    <s v=" "/>
    <s v=" "/>
    <n v="1"/>
    <n v="1"/>
    <n v="1"/>
    <s v="N/A"/>
    <n v="1"/>
    <n v="-1"/>
    <s v="NaN"/>
    <s v="NaN"/>
    <s v="NaN"/>
    <s v="NaN"/>
    <n v="0"/>
    <s v="NaN"/>
    <s v="NaN"/>
    <s v="NaN"/>
    <s v="NaN"/>
    <s v="NaN"/>
    <s v="Scale-up"/>
    <s v="NaN"/>
    <s v="NaN"/>
    <s v="NaN"/>
    <s v="NaN"/>
    <s v="NaN"/>
    <d v="2025-06-17T01:12:05"/>
    <s v="PJD2_Apache"/>
  </r>
  <r>
    <x v="1302"/>
    <x v="0"/>
    <n v="2485"/>
    <x v="3268"/>
    <x v="1638"/>
    <n v="5153"/>
    <n v="5153"/>
    <n v="562"/>
    <n v="4591"/>
    <n v="443"/>
    <n v="4710"/>
    <n v="2636"/>
    <n v="2074"/>
    <n v="0.24099999999999999"/>
    <n v="2.0179999999999998"/>
    <n v="0.2"/>
    <n v="1.121"/>
    <n v="2.0590000000000002"/>
    <n v="2.056"/>
    <n v="0.54400000000000004"/>
    <n v="0.107"/>
    <n v="0.91100000000000003"/>
    <n v="1850.134"/>
    <s v="Scale-up"/>
    <n v="0.89200000000000002"/>
    <n v="0.95399999999999996"/>
    <n v="0.96499999999999997"/>
    <n v="0.95"/>
    <n v="0.95599999999999996"/>
    <d v="2025-06-17T01:12:27"/>
    <s v="PJD2_Apache"/>
  </r>
  <r>
    <x v="1302"/>
    <x v="1"/>
    <n v="99"/>
    <x v="3269"/>
    <x v="1638"/>
    <s v=" "/>
    <s v=" "/>
    <n v="10"/>
    <n v="75"/>
    <n v="3"/>
    <s v="N/A"/>
    <n v="34"/>
    <n v="47"/>
    <n v="0.13600000000000001"/>
    <n v="0.71599999999999997"/>
    <n v="3.1E-2"/>
    <n v="0.28899999999999998"/>
    <n v="0.82099999999999995"/>
    <n v="0.77200000000000002"/>
    <n v="0.35199999999999998"/>
    <n v="0.16"/>
    <n v="0.96399999999999997"/>
    <n v="7176.4709999999995"/>
    <s v="Scale-up"/>
    <n v="3.46"/>
    <n v="0.96699999999999997"/>
    <n v="0.97599999999999998"/>
    <n v="0.88800000000000001"/>
    <n v="0.78300000000000003"/>
    <d v="2025-06-17T01:12:32"/>
    <s v="PJD2_Apache"/>
  </r>
  <r>
    <x v="1303"/>
    <x v="0"/>
    <n v="699"/>
    <x v="3270"/>
    <x v="1639"/>
    <n v="620"/>
    <n v="620"/>
    <n v="152"/>
    <n v="468"/>
    <n v="61"/>
    <n v="559"/>
    <n v="421"/>
    <n v="138"/>
    <n v="0.2"/>
    <n v="0.63300000000000001"/>
    <n v="8.5000000000000006E-2"/>
    <n v="0.57199999999999995"/>
    <n v="0.748"/>
    <n v="0.74299999999999999"/>
    <n v="0.76500000000000001"/>
    <n v="0.24"/>
    <n v="0.89800000000000002"/>
    <n v="241.25899999999999"/>
    <s v="Scale-up"/>
    <n v="1.748"/>
    <n v="0.93300000000000005"/>
    <n v="0.97899999999999998"/>
    <n v="0.98599999999999999"/>
    <n v="0.98499999999999999"/>
    <d v="2025-06-17T01:12:52"/>
    <s v="PJD2_Apache"/>
  </r>
  <r>
    <x v="1303"/>
    <x v="1"/>
    <n v="99"/>
    <x v="3271"/>
    <x v="1639"/>
    <s v=" "/>
    <s v=" "/>
    <n v="18"/>
    <n v="51"/>
    <n v="10"/>
    <s v="N/A"/>
    <n v="52"/>
    <n v="8"/>
    <n v="0.17899999999999999"/>
    <n v="0.56799999999999995"/>
    <n v="9.6000000000000002E-2"/>
    <n v="0.58199999999999996"/>
    <s v="0.6509999999999999"/>
    <n v="0.63300000000000001"/>
    <n v="0.89400000000000002"/>
    <n v="0.24"/>
    <n v="0.871"/>
    <n v="237.113"/>
    <s v="Scale-up"/>
    <n v="1.718"/>
    <n v="0.94599999999999995"/>
    <n v="0.98399999999999999"/>
    <n v="0.92300000000000004"/>
    <n v="0.96799999999999997"/>
    <d v="2025-06-17T01:12:56"/>
    <s v="PJD2_Apache"/>
  </r>
  <r>
    <x v="1304"/>
    <x v="0"/>
    <n v="4847"/>
    <x v="3272"/>
    <x v="1640"/>
    <n v="1104"/>
    <n v="1104"/>
    <n v="243"/>
    <n v="861"/>
    <n v="160"/>
    <n v="944"/>
    <n v="708"/>
    <n v="236"/>
    <n v="9.4E-2"/>
    <n v="0.34599999999999997"/>
    <n v="6.6000000000000003E-2"/>
    <n v="0.28699999999999998"/>
    <n v="0.374"/>
    <n v="0.371"/>
    <n v="0.76700000000000002"/>
    <n v="0.214"/>
    <n v="0.85"/>
    <n v="822.3"/>
    <s v="Scale-up"/>
    <n v="3.484"/>
    <n v="0.92800000000000005"/>
    <n v="0.97"/>
    <n v="0.96899999999999997"/>
    <n v="0.97399999999999998"/>
    <d v="2025-06-17T01:13:19"/>
    <s v="PJD2_Apache"/>
  </r>
  <r>
    <x v="1304"/>
    <x v="1"/>
    <n v="97"/>
    <x v="3273"/>
    <x v="1640"/>
    <s v=" "/>
    <s v=" "/>
    <n v="10"/>
    <n v="20"/>
    <n v="8"/>
    <s v="N/A"/>
    <n v="38"/>
    <n v="-17"/>
    <n v="0.108"/>
    <n v="0.25900000000000001"/>
    <n v="0.53900000000000003"/>
    <n v="0.41699999999999998"/>
    <n v="-0.17199999999999999"/>
    <n v="0.26400000000000001"/>
    <n v="-2.4239999999999999"/>
    <n v="0.29399999999999998"/>
    <n v="-0.46899999999999997"/>
    <n v="565.947"/>
    <s v="Scale-up"/>
    <n v="2.3980000000000001"/>
    <n v="0.876"/>
    <n v="0.95699999999999996"/>
    <n v="0.75700000000000001"/>
    <n v="0.91300000000000003"/>
    <d v="2025-06-17T01:13:25"/>
    <s v="PJD2_Apache"/>
  </r>
  <r>
    <x v="11"/>
    <x v="0"/>
    <n v="4667"/>
    <x v="3274"/>
    <x v="1641"/>
    <n v="7297"/>
    <n v="7297"/>
    <n v="658"/>
    <n v="6639"/>
    <n v="1319"/>
    <n v="5978"/>
    <n v="3689"/>
    <n v="2289"/>
    <n v="0.21"/>
    <n v="2.214"/>
    <n v="0.47599999999999998"/>
    <n v="1.2529999999999999"/>
    <n v="1.948"/>
    <n v="1.9650000000000001"/>
    <n v="0.64300000000000002"/>
    <n v="8.6999999999999994E-2"/>
    <n v="0.80400000000000005"/>
    <n v="1826.816"/>
    <s v="Scale-up"/>
    <n v="0.79800000000000004"/>
    <n v="0.96899999999999997"/>
    <n v="0.98899999999999999"/>
    <n v="0.96"/>
    <n v="0.99099999999999999"/>
    <d v="2025-06-17T01:13:49"/>
    <s v="PJD2_Apache"/>
  </r>
  <r>
    <x v="11"/>
    <x v="1"/>
    <n v="99"/>
    <x v="3275"/>
    <x v="1641"/>
    <s v=" "/>
    <s v=" "/>
    <n v="11"/>
    <n v="53"/>
    <n v="11"/>
    <s v="N/A"/>
    <n v="33"/>
    <n v="19"/>
    <n v="0.19500000000000001"/>
    <n v="0.56200000000000006"/>
    <n v="0.10100000000000001"/>
    <n v="0.33100000000000002"/>
    <s v="0.6560000000000001"/>
    <n v="0.63100000000000001"/>
    <n v="0.505"/>
    <n v="0.25800000000000001"/>
    <n v="0.86699999999999999"/>
    <n v="6915.4080000000004"/>
    <s v="Scale-up"/>
    <n v="3.0209999999999999"/>
    <n v="0.90700000000000003"/>
    <n v="0.97499999999999998"/>
    <n v="0.95399999999999996"/>
    <n v="0.90700000000000003"/>
    <d v="2025-06-17T01:13:54"/>
    <s v="PJD2_Apache"/>
  </r>
  <r>
    <x v="7"/>
    <x v="0"/>
    <n v="4068"/>
    <x v="3276"/>
    <x v="1642"/>
    <n v="1128"/>
    <n v="1128"/>
    <n v="189"/>
    <n v="939"/>
    <n v="158"/>
    <n v="970"/>
    <n v="849"/>
    <n v="121"/>
    <n v="7.4999999999999997E-2"/>
    <n v="0.33600000000000002"/>
    <n v="0.06"/>
    <n v="0.35099999999999998"/>
    <n v="0.35099999999999998"/>
    <n v="0.35199999999999998"/>
    <n v="1"/>
    <n v="0.182"/>
    <n v="0.85399999999999998"/>
    <n v="344.72899999999998"/>
    <s v="Catch-up"/>
    <n v="2.8490000000000002"/>
    <n v="0.91"/>
    <n v="0.92200000000000004"/>
    <n v="0.95299999999999996"/>
    <n v="0.96799999999999997"/>
    <d v="2025-06-17T01:14:12"/>
    <s v="PJD2_Apache"/>
  </r>
  <r>
    <x v="7"/>
    <x v="1"/>
    <n v="43"/>
    <x v="3277"/>
    <x v="1642"/>
    <s v=" "/>
    <s v=" "/>
    <n v="1"/>
    <n v="1"/>
    <n v="1"/>
    <s v="N/A"/>
    <n v="1"/>
    <n v="1"/>
    <s v="NaN"/>
    <s v="NaN"/>
    <s v="NaN"/>
    <s v="NaN"/>
    <n v="0"/>
    <n v="2.3E-2"/>
    <s v="NaN"/>
    <s v="NaN"/>
    <s v="NaN"/>
    <s v="NaN"/>
    <s v="Catch-up"/>
    <s v="NaN"/>
    <s v="NaN"/>
    <s v="NaN"/>
    <s v="NaN"/>
    <s v="NaN"/>
    <d v="2025-06-17T01:14:12"/>
    <s v="PJD2_Apache"/>
  </r>
  <r>
    <x v="1305"/>
    <x v="0"/>
    <n v="4800"/>
    <x v="3278"/>
    <x v="1643"/>
    <n v="61"/>
    <n v="61"/>
    <n v="6"/>
    <n v="55"/>
    <n v="10"/>
    <n v="51"/>
    <n v="44"/>
    <n v="7"/>
    <n v="2E-3"/>
    <n v="1.2999999999999999E-2"/>
    <n v="3.0000000000000001E-3"/>
    <n v="0.01"/>
    <n v="1.2E-2"/>
    <n v="1.0999999999999999E-2"/>
    <n v="0.83299999999999996"/>
    <n v="0.13300000000000001"/>
    <n v="0.8"/>
    <n v="700"/>
    <s v="Scale-up"/>
    <n v="100"/>
    <n v="0.91100000000000003"/>
    <n v="0.97299999999999998"/>
    <n v="0.877"/>
    <n v="0.94899999999999995"/>
    <d v="2025-06-17T01:14:31"/>
    <s v="PJD2_Apache"/>
  </r>
  <r>
    <x v="1305"/>
    <x v="1"/>
    <n v="0"/>
    <x v="3279"/>
    <x v="1643"/>
    <s v=" "/>
    <s v=" "/>
    <n v="2"/>
    <n v="1"/>
    <n v="1"/>
    <s v="N/A"/>
    <n v="4"/>
    <n v="-3"/>
    <n v="1"/>
    <s v="NaN"/>
    <s v="NaN"/>
    <s v="NaN"/>
    <n v="0"/>
    <n v="1"/>
    <s v="NaN"/>
    <s v="NaN"/>
    <s v="NaN"/>
    <s v="NaN"/>
    <s v="Scale-up"/>
    <s v="NaN"/>
    <n v="1"/>
    <s v="NaN"/>
    <s v="NaN"/>
    <s v="NaN"/>
    <d v="2025-06-17T01:14:31"/>
    <s v="PJD2_Apache"/>
  </r>
  <r>
    <x v="26"/>
    <x v="0"/>
    <n v="4210"/>
    <x v="3280"/>
    <x v="1644"/>
    <n v="193"/>
    <n v="193"/>
    <n v="8"/>
    <n v="185"/>
    <n v="61"/>
    <n v="132"/>
    <n v="115"/>
    <n v="17"/>
    <n v="2E-3"/>
    <n v="5.5E-2"/>
    <n v="2.3E-2"/>
    <n v="6.5000000000000002E-2"/>
    <n v="3.4000000000000002E-2"/>
    <n v="3.4000000000000002E-2"/>
    <n v="1.9119999999999999"/>
    <n v="3.5000000000000003E-2"/>
    <n v="0.59599999999999997"/>
    <n v="261.53800000000001"/>
    <s v="Catch-up"/>
    <n v="15.385"/>
    <n v="0.92300000000000004"/>
    <n v="0.93100000000000005"/>
    <n v="0.65100000000000002"/>
    <n v="0.76900000000000002"/>
    <d v="2025-06-17T01:14:49"/>
    <s v="PJD2_Apache"/>
  </r>
  <r>
    <x v="26"/>
    <x v="1"/>
    <n v="0"/>
    <x v="3281"/>
    <x v="1644"/>
    <s v=" "/>
    <s v=" "/>
    <n v="1"/>
    <n v="1"/>
    <n v="1"/>
    <s v="N/A"/>
    <n v="1"/>
    <n v="0"/>
    <s v="NaN"/>
    <s v="NaN"/>
    <s v="NaN"/>
    <s v="NaN"/>
    <n v="0"/>
    <s v="NaN"/>
    <s v="NaN"/>
    <s v="NaN"/>
    <s v="NaN"/>
    <s v="NaN"/>
    <s v="Catch-up"/>
    <s v="NaN"/>
    <s v="NaN"/>
    <s v="NaN"/>
    <s v="NaN"/>
    <s v="NaN"/>
    <d v="2025-06-17T01:14:49"/>
    <s v="PJD2_Apache"/>
  </r>
  <r>
    <x v="0"/>
    <x v="0"/>
    <n v="7066"/>
    <x v="3282"/>
    <x v="1645"/>
    <n v="92"/>
    <n v="92"/>
    <n v="1"/>
    <n v="91"/>
    <n v="38"/>
    <n v="54"/>
    <n v="17"/>
    <n v="37"/>
    <n v="0"/>
    <n v="1.7000000000000001E-2"/>
    <n v="7.0000000000000001E-3"/>
    <n v="3.4000000000000002E-2"/>
    <n v="0.01"/>
    <n v="1.0999999999999999E-2"/>
    <n v="3.4"/>
    <n v="0"/>
    <n v="0.58799999999999997"/>
    <n v="1088.2349999999999"/>
    <s v="Catch-up"/>
    <n v="29.411999999999999"/>
    <n v="0"/>
    <n v="0.84199999999999997"/>
    <n v="0.16900000000000001"/>
    <n v="0.16700000000000001"/>
    <d v="2025-06-17T01:15:05"/>
    <s v="PJD2_Apache"/>
  </r>
  <r>
    <x v="0"/>
    <x v="1"/>
    <n v="0"/>
    <x v="3283"/>
    <x v="1645"/>
    <s v=" "/>
    <s v=" "/>
    <n v="1"/>
    <n v="1"/>
    <n v="1"/>
    <s v="N/A"/>
    <n v="1"/>
    <n v="0"/>
    <s v="NaN"/>
    <s v="NaN"/>
    <s v="NaN"/>
    <s v="NaN"/>
    <n v="0"/>
    <s v="NaN"/>
    <s v="NaN"/>
    <s v="NaN"/>
    <s v="NaN"/>
    <s v="NaN"/>
    <s v="Catch-up"/>
    <s v="NaN"/>
    <s v="NaN"/>
    <s v="NaN"/>
    <s v="NaN"/>
    <s v="NaN"/>
    <d v="2025-06-17T01:15:05"/>
    <s v="PJD2_Apache"/>
  </r>
  <r>
    <x v="27"/>
    <x v="0"/>
    <n v="6666"/>
    <x v="3284"/>
    <x v="1646"/>
    <n v="582"/>
    <n v="582"/>
    <n v="53"/>
    <n v="529"/>
    <n v="174"/>
    <n v="408"/>
    <n v="246"/>
    <n v="162"/>
    <n v="7.0000000000000001E-3"/>
    <n v="7.2999999999999995E-2"/>
    <n v="2.3E-2"/>
    <n v="2.7E-2"/>
    <n v="5.7000000000000002E-2"/>
    <n v="5.2999999999999999E-2"/>
    <n v="0.47399999999999998"/>
    <n v="8.7999999999999995E-2"/>
    <n v="0.71199999999999997"/>
    <n v="6000"/>
    <s v="Scale-up"/>
    <n v="37.036999999999999"/>
    <n v="0.74299999999999999"/>
    <n v="0.77100000000000002"/>
    <n v="0.83199999999999996"/>
    <n v="0.81200000000000006"/>
    <d v="2025-06-17T01:15:25"/>
    <s v="PJD2_Apache"/>
  </r>
  <r>
    <x v="27"/>
    <x v="1"/>
    <n v="94"/>
    <x v="3285"/>
    <x v="1646"/>
    <s v=" "/>
    <s v=" "/>
    <n v="1"/>
    <n v="14"/>
    <n v="4"/>
    <s v="N/A"/>
    <n v="12"/>
    <n v="-2"/>
    <s v="NaN"/>
    <n v="0.105"/>
    <n v="2.4E-2"/>
    <n v="9.2999999999999999E-2"/>
    <n v="8.0999999999999905E-2"/>
    <n v="0.105"/>
    <s v="NaN"/>
    <s v="NaN"/>
    <s v="NaN"/>
    <s v="NaN"/>
    <s v="Scale-up"/>
    <n v="10.753"/>
    <s v="NaN"/>
    <n v="0.82899999999999996"/>
    <n v="0.6"/>
    <n v="0.75900000000000001"/>
    <d v="2025-06-17T01:15:25"/>
    <s v="PJD2_Apache"/>
  </r>
  <r>
    <x v="25"/>
    <x v="0"/>
    <n v="5472"/>
    <x v="3286"/>
    <x v="1647"/>
    <n v="125"/>
    <n v="125"/>
    <n v="2"/>
    <n v="123"/>
    <n v="16"/>
    <n v="109"/>
    <n v="82"/>
    <n v="27"/>
    <n v="0"/>
    <n v="2.5000000000000001E-2"/>
    <n v="3.0000000000000001E-3"/>
    <n v="1.7999999999999999E-2"/>
    <n v="2.1999999999999999E-2"/>
    <n v="2.3E-2"/>
    <n v="0.81799999999999995"/>
    <n v="0"/>
    <n v="0.88"/>
    <n v="1500"/>
    <s v="Scale-up"/>
    <n v="55.555999999999997"/>
    <n v="1"/>
    <n v="0.94399999999999995"/>
    <n v="0.875"/>
    <n v="0.93100000000000005"/>
    <d v="2025-06-17T01:15:44"/>
    <s v="PJD2_Apache"/>
  </r>
  <r>
    <x v="25"/>
    <x v="1"/>
    <n v="0"/>
    <x v="3287"/>
    <x v="1647"/>
    <s v=" "/>
    <s v=" "/>
    <n v="1"/>
    <n v="1"/>
    <n v="1"/>
    <s v="N/A"/>
    <n v="1"/>
    <n v="-1"/>
    <s v="NaN"/>
    <s v="NaN"/>
    <s v="NaN"/>
    <s v="NaN"/>
    <n v="0"/>
    <s v="NaN"/>
    <s v="NaN"/>
    <s v="NaN"/>
    <s v="NaN"/>
    <s v="NaN"/>
    <s v="Scale-up"/>
    <s v="NaN"/>
    <s v="NaN"/>
    <s v="NaN"/>
    <s v="NaN"/>
    <s v="NaN"/>
    <d v="2025-06-17T01:15:44"/>
    <s v="PJD2_Apache"/>
  </r>
  <r>
    <x v="30"/>
    <x v="0"/>
    <n v="7276"/>
    <x v="3288"/>
    <x v="1648"/>
    <n v="55"/>
    <n v="55"/>
    <n v="1"/>
    <n v="54"/>
    <n v="9"/>
    <n v="46"/>
    <n v="28"/>
    <n v="18"/>
    <n v="0"/>
    <n v="8.0000000000000002E-3"/>
    <n v="0"/>
    <n v="1.4E-2"/>
    <n v="8.0000000000000002E-3"/>
    <n v="6.0000000000000001E-3"/>
    <n v="1.75"/>
    <n v="0"/>
    <n v="1"/>
    <n v="1285.7139999999999"/>
    <s v="Catch-up"/>
    <n v="71.429000000000002"/>
    <n v="0"/>
    <n v="0.55100000000000005"/>
    <n v="0"/>
    <n v="0.104"/>
    <d v="2025-06-17T01:16:00"/>
    <s v="PJD2_Apache"/>
  </r>
  <r>
    <x v="30"/>
    <x v="1"/>
    <n v="0"/>
    <x v="3289"/>
    <x v="1648"/>
    <s v=" "/>
    <s v=" "/>
    <n v="1"/>
    <n v="2"/>
    <n v="1"/>
    <s v="N/A"/>
    <n v="1"/>
    <n v="1"/>
    <s v="NaN"/>
    <n v="1"/>
    <s v="NaN"/>
    <s v="NaN"/>
    <n v="0"/>
    <n v="1"/>
    <s v="NaN"/>
    <s v="NaN"/>
    <s v="NaN"/>
    <s v="NaN"/>
    <s v="Catch-up"/>
    <s v="NaN"/>
    <s v="NaN"/>
    <n v="1"/>
    <s v="NaN"/>
    <s v="NaN"/>
    <d v="2025-06-17T01:16:00"/>
    <s v="PJD2_Apache"/>
  </r>
  <r>
    <x v="28"/>
    <x v="0"/>
    <n v="7626"/>
    <x v="3290"/>
    <x v="1649"/>
    <n v="1725"/>
    <n v="1725"/>
    <n v="67"/>
    <n v="1658"/>
    <n v="638"/>
    <n v="1087"/>
    <n v="822"/>
    <n v="265"/>
    <n v="1.4999999999999999E-2"/>
    <n v="0.26600000000000001"/>
    <n v="0.106"/>
    <n v="0.155"/>
    <n v="0.17499999999999999"/>
    <n v="0.124"/>
    <n v="0.88600000000000001"/>
    <n v="5.2999999999999999E-2"/>
    <n v="0.623"/>
    <n v="1709.6769999999999"/>
    <s v="Scale-up"/>
    <n v="6.452"/>
    <n v="0.74399999999999999"/>
    <n v="0.77300000000000002"/>
    <n v="0.52800000000000002"/>
    <n v="0.70899999999999996"/>
    <d v="2025-06-17T01:16:20"/>
    <s v="PJD2_Apache"/>
  </r>
  <r>
    <x v="28"/>
    <x v="1"/>
    <n v="66"/>
    <x v="3291"/>
    <x v="1649"/>
    <s v=" "/>
    <s v=" "/>
    <n v="1"/>
    <n v="4"/>
    <n v="4"/>
    <s v="N/A"/>
    <n v="3"/>
    <n v="-4"/>
    <s v="NaN"/>
    <n v="5.3999999999999999E-2"/>
    <n v="6.8000000000000005E-2"/>
    <n v="3.1E-2"/>
    <n v="-1.4E-2"/>
    <n v="6.0000000000000001E-3"/>
    <s v="NaN"/>
    <s v="NaN"/>
    <s v="NaN"/>
    <s v="NaN"/>
    <s v="Scale-up"/>
    <n v="32.258000000000003"/>
    <s v="NaN"/>
    <n v="0.88900000000000001"/>
    <n v="0.84899999999999998"/>
    <n v="1"/>
    <d v="2025-06-17T01:16:20"/>
    <s v="PJD2_Apache"/>
  </r>
  <r>
    <x v="9"/>
    <x v="0"/>
    <n v="7606"/>
    <x v="3292"/>
    <x v="1650"/>
    <n v="2227"/>
    <n v="2227"/>
    <n v="43"/>
    <n v="2184"/>
    <n v="872"/>
    <n v="1355"/>
    <n v="1188"/>
    <n v="167"/>
    <n v="6.0000000000000001E-3"/>
    <n v="0.309"/>
    <n v="0.13400000000000001"/>
    <n v="0.17599999999999999"/>
    <n v="0.18099999999999999"/>
    <n v="0.13800000000000001"/>
    <n v="0.97199999999999998"/>
    <n v="1.9E-2"/>
    <n v="0.57499999999999996"/>
    <n v="948.86400000000003"/>
    <s v="Scale-up"/>
    <n v="5.6820000000000004"/>
    <n v="0.85"/>
    <n v="0.73"/>
    <n v="0.63"/>
    <n v="0.66100000000000003"/>
    <d v="2025-06-17T01:16:41"/>
    <s v="PJD2_Apache"/>
  </r>
  <r>
    <x v="9"/>
    <x v="1"/>
    <n v="99"/>
    <x v="3293"/>
    <x v="1650"/>
    <s v=" "/>
    <s v=" "/>
    <n v="1"/>
    <n v="14"/>
    <n v="3"/>
    <s v="N/A"/>
    <n v="1"/>
    <n v="10"/>
    <s v="NaN"/>
    <n v="0.104"/>
    <n v="9.1999999999999998E-2"/>
    <s v="NaN"/>
    <s v="0.011999999999999997"/>
    <n v="7.9000000000000001E-2"/>
    <s v="NaN"/>
    <s v="NaN"/>
    <s v="NaN"/>
    <s v="NaN"/>
    <s v="Scale-up"/>
    <s v="NaN"/>
    <s v="NaN"/>
    <n v="0.91200000000000003"/>
    <n v="0.96399999999999997"/>
    <s v="NaN"/>
    <d v="2025-06-17T01:16:41"/>
    <s v="PJD2_Apache"/>
  </r>
  <r>
    <x v="1"/>
    <x v="0"/>
    <n v="5668"/>
    <x v="3294"/>
    <x v="1651"/>
    <n v="305"/>
    <n v="305"/>
    <n v="72"/>
    <n v="233"/>
    <n v="18"/>
    <n v="287"/>
    <n v="243"/>
    <n v="44"/>
    <n v="1.2E-2"/>
    <n v="4.4999999999999998E-2"/>
    <n v="3.0000000000000001E-3"/>
    <n v="4.3999999999999997E-2"/>
    <n v="5.3999999999999999E-2"/>
    <n v="5.1999999999999998E-2"/>
    <n v="0.81499999999999995"/>
    <n v="0.21099999999999999"/>
    <n v="0.94699999999999995"/>
    <n v="1000"/>
    <s v="Scale-up"/>
    <n v="22.727"/>
    <n v="0.93200000000000005"/>
    <n v="0.93899999999999995"/>
    <n v="0.92"/>
    <n v="0.93100000000000005"/>
    <d v="2025-06-17T01:17:00"/>
    <s v="PJD2_Apache"/>
  </r>
  <r>
    <x v="1"/>
    <x v="1"/>
    <n v="38"/>
    <x v="3295"/>
    <x v="1651"/>
    <s v=" "/>
    <s v=" "/>
    <n v="2"/>
    <n v="1"/>
    <n v="1"/>
    <s v="N/A"/>
    <n v="1"/>
    <n v="0"/>
    <n v="2.5999999999999999E-2"/>
    <s v="NaN"/>
    <s v="NaN"/>
    <s v="NaN"/>
    <n v="0"/>
    <n v="2.5999999999999999E-2"/>
    <s v="NaN"/>
    <s v="NaN"/>
    <s v="NaN"/>
    <s v="NaN"/>
    <s v="Scale-up"/>
    <s v="NaN"/>
    <n v="1"/>
    <s v="NaN"/>
    <s v="NaN"/>
    <s v="NaN"/>
    <d v="2025-06-17T01:17:00"/>
    <s v="PJD2_Apache"/>
  </r>
  <r>
    <x v="3"/>
    <x v="0"/>
    <n v="659"/>
    <x v="3296"/>
    <x v="1652"/>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7T01:17:19"/>
    <s v="PJD2_Apache"/>
  </r>
  <r>
    <x v="3"/>
    <x v="1"/>
    <n v="100"/>
    <x v="3297"/>
    <x v="1652"/>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7T01:17:19"/>
    <s v="PJD2_Apache"/>
  </r>
  <r>
    <x v="22"/>
    <x v="0"/>
    <n v="5580"/>
    <x v="3298"/>
    <x v="1653"/>
    <n v="954"/>
    <n v="954"/>
    <n v="31"/>
    <n v="923"/>
    <n v="248"/>
    <n v="706"/>
    <n v="449"/>
    <n v="257"/>
    <n v="1.0999999999999999E-2"/>
    <n v="0.32200000000000001"/>
    <n v="0.11"/>
    <n v="0.20799999999999999"/>
    <n v="0.223"/>
    <n v="0.19500000000000001"/>
    <n v="0.93300000000000005"/>
    <n v="3.3000000000000002E-2"/>
    <n v="0.67"/>
    <n v="1235.577"/>
    <s v="Scale-up"/>
    <n v="4.8079999999999998"/>
    <n v="0.91900000000000004"/>
    <n v="0.82099999999999995"/>
    <n v="0.4"/>
    <n v="0.43"/>
    <d v="2025-06-17T01:17:38"/>
    <s v="PJD2_Apache"/>
  </r>
  <r>
    <x v="22"/>
    <x v="1"/>
    <n v="0"/>
    <x v="3299"/>
    <x v="1653"/>
    <s v=" "/>
    <s v=" "/>
    <n v="1"/>
    <n v="1"/>
    <n v="1"/>
    <s v="N/A"/>
    <n v="1"/>
    <n v="0"/>
    <s v="NaN"/>
    <s v="NaN"/>
    <s v="NaN"/>
    <s v="NaN"/>
    <n v="0"/>
    <s v="NaN"/>
    <s v="NaN"/>
    <s v="NaN"/>
    <s v="NaN"/>
    <s v="NaN"/>
    <s v="Scale-up"/>
    <s v="NaN"/>
    <s v="NaN"/>
    <s v="NaN"/>
    <s v="NaN"/>
    <s v="NaN"/>
    <d v="2025-06-17T01:17:38"/>
    <s v="PJD2_Apache"/>
  </r>
  <r>
    <x v="29"/>
    <x v="0"/>
    <n v="7585"/>
    <x v="3300"/>
    <x v="1654"/>
    <n v="813"/>
    <n v="813"/>
    <n v="32"/>
    <n v="781"/>
    <n v="283"/>
    <n v="530"/>
    <n v="463"/>
    <n v="67"/>
    <n v="7.0000000000000001E-3"/>
    <n v="0.113"/>
    <n v="6.0999999999999999E-2"/>
    <n v="6.6000000000000003E-2"/>
    <n v="5.8999999999999997E-2"/>
    <n v="6.2E-2"/>
    <n v="1.119"/>
    <n v="5.8000000000000003E-2"/>
    <n v="0.49199999999999999"/>
    <n v="1015.152"/>
    <s v="Catch-up"/>
    <n v="15.151999999999999"/>
    <n v="0.95199999999999996"/>
    <n v="0.69499999999999995"/>
    <n v="0.54100000000000004"/>
    <n v="0.51700000000000002"/>
    <d v="2025-06-17T01:17:56"/>
    <s v="PJD2_Apache"/>
  </r>
  <r>
    <x v="29"/>
    <x v="1"/>
    <n v="0"/>
    <x v="3301"/>
    <x v="1654"/>
    <s v=" "/>
    <s v=" "/>
    <n v="1"/>
    <n v="1"/>
    <n v="1"/>
    <s v="N/A"/>
    <n v="1"/>
    <n v="0"/>
    <s v="NaN"/>
    <s v="NaN"/>
    <s v="NaN"/>
    <s v="NaN"/>
    <n v="0"/>
    <s v="NaN"/>
    <s v="NaN"/>
    <s v="NaN"/>
    <s v="NaN"/>
    <s v="NaN"/>
    <s v="Catch-up"/>
    <s v="NaN"/>
    <s v="NaN"/>
    <s v="NaN"/>
    <s v="NaN"/>
    <s v="NaN"/>
    <d v="2025-06-17T01:17:56"/>
    <s v="PJD2_Apache"/>
  </r>
  <r>
    <x v="2"/>
    <x v="0"/>
    <n v="7173"/>
    <x v="3302"/>
    <x v="1655"/>
    <n v="5009"/>
    <n v="5009"/>
    <n v="778"/>
    <n v="4231"/>
    <n v="1381"/>
    <n v="3628"/>
    <n v="3304"/>
    <n v="324"/>
    <n v="0.112"/>
    <n v="0.752"/>
    <n v="0.25800000000000001"/>
    <n v="0.53200000000000003"/>
    <n v="0.60599999999999998"/>
    <n v="0.59499999999999997"/>
    <n v="0.878"/>
    <n v="0.13"/>
    <n v="0.70099999999999996"/>
    <n v="609.02300000000002"/>
    <s v="Scale-up"/>
    <n v="1.88"/>
    <n v="0.85"/>
    <n v="0.93400000000000005"/>
    <n v="0.88600000000000001"/>
    <n v="0.94"/>
    <d v="2025-06-17T01:18:18"/>
    <s v="PJD2_Apache"/>
  </r>
  <r>
    <x v="2"/>
    <x v="1"/>
    <n v="99"/>
    <x v="3303"/>
    <x v="1655"/>
    <s v=" "/>
    <s v=" "/>
    <n v="9"/>
    <n v="14"/>
    <n v="4"/>
    <s v="N/A"/>
    <n v="24"/>
    <n v="-6"/>
    <n v="0.06"/>
    <n v="0.13400000000000001"/>
    <n v="3.6999999999999998E-2"/>
    <n v="0.19600000000000001"/>
    <n v="0.157"/>
    <n v="0.14199999999999999"/>
    <n v="1.248"/>
    <n v="0.309"/>
    <n v="0.80900000000000005"/>
    <n v="1653.0609999999999"/>
    <s v="Catch-up"/>
    <n v="5.1020000000000003"/>
    <n v="0.89800000000000002"/>
    <n v="0.73799999999999999"/>
    <n v="0.92400000000000004"/>
    <n v="0.61199999999999999"/>
    <d v="2025-06-17T01:18:23"/>
    <s v="PJD2_Apache"/>
  </r>
  <r>
    <x v="33"/>
    <x v="0"/>
    <n v="6363"/>
    <x v="3304"/>
    <x v="1656"/>
    <n v="650"/>
    <n v="650"/>
    <n v="62"/>
    <n v="588"/>
    <n v="109"/>
    <n v="541"/>
    <n v="527"/>
    <n v="14"/>
    <n v="1.2999999999999999E-2"/>
    <n v="0.115"/>
    <n v="0.02"/>
    <n v="0.111"/>
    <n v="0.108"/>
    <n v="0.106"/>
    <n v="1.028"/>
    <n v="0.10199999999999999"/>
    <n v="0.84399999999999997"/>
    <n v="126.126"/>
    <s v="Catch-up"/>
    <n v="9.0090000000000003"/>
    <n v="0.94699999999999995"/>
    <n v="0.97599999999999998"/>
    <n v="0.96499999999999997"/>
    <n v="0.96799999999999997"/>
    <d v="2025-06-17T01:18:42"/>
    <s v="PJD2_Apache"/>
  </r>
  <r>
    <x v="33"/>
    <x v="1"/>
    <n v="99"/>
    <x v="3305"/>
    <x v="1656"/>
    <s v=" "/>
    <s v=" "/>
    <n v="2"/>
    <n v="2"/>
    <n v="1"/>
    <s v="N/A"/>
    <n v="1"/>
    <n v="1"/>
    <n v="0.01"/>
    <n v="4.2999999999999997E-2"/>
    <s v="NaN"/>
    <s v="NaN"/>
    <n v="5.2999999999999999E-2"/>
    <n v="2.1999999999999999E-2"/>
    <s v="NaN"/>
    <s v="NaN"/>
    <s v="NaN"/>
    <s v="NaN"/>
    <s v="Catch-up"/>
    <s v="NaN"/>
    <n v="1"/>
    <n v="1"/>
    <s v="NaN"/>
    <s v="NaN"/>
    <d v="2025-06-17T01:18:42"/>
    <s v="PJD2_Apache"/>
  </r>
  <r>
    <x v="42"/>
    <x v="0"/>
    <n v="1876"/>
    <x v="3306"/>
    <x v="1657"/>
    <n v="109"/>
    <n v="109"/>
    <n v="6"/>
    <n v="103"/>
    <n v="7"/>
    <n v="102"/>
    <n v="63"/>
    <n v="39"/>
    <n v="3.0000000000000001E-3"/>
    <n v="5.5E-2"/>
    <n v="8.9999999999999993E-3"/>
    <n v="4.4999999999999998E-2"/>
    <n v="4.9000000000000002E-2"/>
    <n v="5.5E-2"/>
    <n v="0.91800000000000004"/>
    <n v="5.1999999999999998E-2"/>
    <n v="0.84499999999999997"/>
    <n v="866.66700000000003"/>
    <s v="Scale-up"/>
    <n v="22.222000000000001"/>
    <n v="0.747"/>
    <n v="0.84199999999999997"/>
    <n v="0.86699999999999999"/>
    <n v="0.93300000000000005"/>
    <d v="2025-06-17T01:18:59"/>
    <s v="PJD2_Apache"/>
  </r>
  <r>
    <x v="42"/>
    <x v="1"/>
    <n v="32"/>
    <x v="3307"/>
    <x v="1657"/>
    <s v=" "/>
    <s v=" "/>
    <n v="1"/>
    <n v="4"/>
    <n v="1"/>
    <s v="N/A"/>
    <n v="1"/>
    <n v="3"/>
    <s v="NaN"/>
    <n v="7.0999999999999994E-2"/>
    <s v="NaN"/>
    <s v="NaN"/>
    <n v="0"/>
    <n v="7.0999999999999994E-2"/>
    <s v="NaN"/>
    <s v="NaN"/>
    <s v="NaN"/>
    <s v="NaN"/>
    <s v="Scale-up"/>
    <s v="NaN"/>
    <s v="NaN"/>
    <n v="0.69899999999999995"/>
    <s v="NaN"/>
    <s v="NaN"/>
    <d v="2025-06-17T01:18:59"/>
    <s v="PJD2_Apache"/>
  </r>
  <r>
    <x v="36"/>
    <x v="0"/>
    <n v="2993"/>
    <x v="3308"/>
    <x v="1658"/>
    <n v="94"/>
    <n v="94"/>
    <n v="5"/>
    <n v="89"/>
    <n v="6"/>
    <n v="88"/>
    <n v="39"/>
    <n v="49"/>
    <n v="6.0000000000000001E-3"/>
    <n v="3.5000000000000003E-2"/>
    <n v="6.0000000000000001E-3"/>
    <n v="2.4E-2"/>
    <n v="3.5000000000000003E-2"/>
    <n v="3.5000000000000003E-2"/>
    <n v="0.68600000000000005"/>
    <n v="0.14599999999999999"/>
    <n v="0.85399999999999998"/>
    <n v="2041.6669999999999"/>
    <s v="Scale-up"/>
    <n v="41.667000000000002"/>
    <n v="0.749"/>
    <n v="0.74399999999999999"/>
    <n v="0.77100000000000002"/>
    <n v="0.51700000000000002"/>
    <d v="2025-06-17T01:19:16"/>
    <s v="PJD2_Apache"/>
  </r>
  <r>
    <x v="36"/>
    <x v="1"/>
    <n v="0"/>
    <x v="3309"/>
    <x v="1658"/>
    <s v=" "/>
    <s v=" "/>
    <n v="1"/>
    <n v="1"/>
    <n v="1"/>
    <s v="N/A"/>
    <n v="1"/>
    <n v="0"/>
    <s v="NaN"/>
    <s v="NaN"/>
    <s v="NaN"/>
    <s v="NaN"/>
    <n v="0"/>
    <s v="NaN"/>
    <s v="NaN"/>
    <s v="NaN"/>
    <s v="NaN"/>
    <s v="NaN"/>
    <s v="Scale-up"/>
    <s v="NaN"/>
    <s v="NaN"/>
    <s v="NaN"/>
    <s v="NaN"/>
    <s v="NaN"/>
    <d v="2025-06-17T01:19:16"/>
    <s v="PJD2_Apache"/>
  </r>
  <r>
    <x v="32"/>
    <x v="0"/>
    <n v="3690"/>
    <x v="3310"/>
    <x v="1659"/>
    <n v="197"/>
    <n v="197"/>
    <n v="15"/>
    <n v="182"/>
    <n v="17"/>
    <n v="180"/>
    <n v="156"/>
    <n v="24"/>
    <n v="8.9999999999999993E-3"/>
    <n v="6.8000000000000005E-2"/>
    <n v="4.0000000000000001E-3"/>
    <n v="8.6999999999999994E-2"/>
    <n v="7.2999999999999995E-2"/>
    <n v="6.2E-2"/>
    <n v="1.1919999999999999"/>
    <n v="0.11700000000000001"/>
    <n v="0.94799999999999995"/>
    <n v="275.86200000000002"/>
    <s v="Catch-up"/>
    <n v="11.494"/>
    <n v="0.68200000000000005"/>
    <n v="0.84599999999999997"/>
    <n v="0.78"/>
    <n v="0.93600000000000005"/>
    <d v="2025-06-17T01:19:36"/>
    <s v="PJD2_Apache"/>
  </r>
  <r>
    <x v="32"/>
    <x v="1"/>
    <n v="71"/>
    <x v="3311"/>
    <x v="1659"/>
    <s v=" "/>
    <s v=" "/>
    <n v="1"/>
    <n v="2"/>
    <n v="2"/>
    <s v="N/A"/>
    <n v="1"/>
    <n v="-1"/>
    <s v="NaN"/>
    <n v="1.4E-2"/>
    <n v="1.4E-2"/>
    <s v="NaN"/>
    <n v="0"/>
    <n v="0"/>
    <s v="NaN"/>
    <s v="NaN"/>
    <s v="NaN"/>
    <s v="NaN"/>
    <s v="Catch-up"/>
    <s v="NaN"/>
    <s v="NaN"/>
    <n v="1"/>
    <n v="1"/>
    <s v="NaN"/>
    <d v="2025-06-17T01:19:36"/>
    <s v="PJD2_Apache"/>
  </r>
  <r>
    <x v="4"/>
    <x v="0"/>
    <n v="4340"/>
    <x v="3312"/>
    <x v="1660"/>
    <n v="382"/>
    <n v="382"/>
    <n v="84"/>
    <n v="298"/>
    <n v="27"/>
    <n v="355"/>
    <n v="308"/>
    <n v="47"/>
    <n v="5.3999999999999999E-2"/>
    <n v="0.183"/>
    <n v="0.01"/>
    <n v="0.12"/>
    <n v="0.22700000000000001"/>
    <n v="0.20699999999999999"/>
    <n v="0.52900000000000003"/>
    <n v="0.22800000000000001"/>
    <n v="0.95799999999999996"/>
    <n v="391.66699999999997"/>
    <s v="Scale-up"/>
    <n v="8.3330000000000002"/>
    <n v="0.96"/>
    <n v="0.95799999999999996"/>
    <n v="0.70499999999999996"/>
    <n v="0.63400000000000001"/>
    <d v="2025-06-17T01:19:54"/>
    <s v="PJD2_Apache"/>
  </r>
  <r>
    <x v="4"/>
    <x v="1"/>
    <n v="0"/>
    <x v="3313"/>
    <x v="1660"/>
    <s v=" "/>
    <s v=" "/>
    <n v="1"/>
    <n v="1"/>
    <n v="1"/>
    <s v="N/A"/>
    <n v="1"/>
    <n v="0"/>
    <s v="NaN"/>
    <s v="NaN"/>
    <s v="NaN"/>
    <s v="NaN"/>
    <n v="0"/>
    <s v="NaN"/>
    <s v="NaN"/>
    <s v="NaN"/>
    <s v="NaN"/>
    <s v="NaN"/>
    <s v="Scale-up"/>
    <s v="NaN"/>
    <s v="NaN"/>
    <s v="NaN"/>
    <s v="NaN"/>
    <s v="NaN"/>
    <d v="2025-06-17T01:19:54"/>
    <s v="PJD2_Apache"/>
  </r>
  <r>
    <x v="39"/>
    <x v="0"/>
    <n v="4500"/>
    <x v="3314"/>
    <x v="1661"/>
    <n v="243"/>
    <n v="243"/>
    <n v="49"/>
    <n v="194"/>
    <n v="7"/>
    <n v="236"/>
    <n v="179"/>
    <n v="57"/>
    <n v="4.9000000000000002E-2"/>
    <n v="4.9000000000000002E-2"/>
    <n v="1E-3"/>
    <n v="5.7000000000000002E-2"/>
    <n v="9.7000000000000003E-2"/>
    <n v="0.06"/>
    <n v="0.58799999999999997"/>
    <n v="0.5"/>
    <n v="0.99"/>
    <n v="1000"/>
    <s v="Scale-up"/>
    <n v="17.544"/>
    <n v="0.72799999999999998"/>
    <n v="0.51100000000000001"/>
    <n v="0.94899999999999995"/>
    <n v="0.52400000000000002"/>
    <d v="2025-06-17T01:20:11"/>
    <s v="PJD2_Apache"/>
  </r>
  <r>
    <x v="39"/>
    <x v="1"/>
    <n v="0"/>
    <x v="3315"/>
    <x v="1661"/>
    <s v=" "/>
    <s v=" "/>
    <n v="1"/>
    <n v="1"/>
    <n v="1"/>
    <s v="N/A"/>
    <n v="1"/>
    <n v="0"/>
    <s v="NaN"/>
    <s v="NaN"/>
    <s v="NaN"/>
    <s v="NaN"/>
    <n v="0"/>
    <s v="NaN"/>
    <s v="NaN"/>
    <s v="NaN"/>
    <s v="NaN"/>
    <s v="NaN"/>
    <s v="Scale-up"/>
    <s v="NaN"/>
    <s v="NaN"/>
    <s v="NaN"/>
    <s v="NaN"/>
    <s v="NaN"/>
    <d v="2025-06-17T01:20:11"/>
    <s v="PJD2_Apache"/>
  </r>
  <r>
    <x v="5"/>
    <x v="0"/>
    <n v="2716"/>
    <x v="3316"/>
    <x v="1662"/>
    <n v="427"/>
    <n v="427"/>
    <n v="66"/>
    <n v="361"/>
    <n v="42"/>
    <n v="385"/>
    <n v="311"/>
    <n v="74"/>
    <n v="2.5000000000000001E-2"/>
    <n v="0.14599999999999999"/>
    <n v="1.6E-2"/>
    <n v="0.16"/>
    <n v="0.155"/>
    <n v="0.152"/>
    <n v="1.032"/>
    <n v="0.14599999999999999"/>
    <n v="0.90600000000000003"/>
    <n v="462.5"/>
    <s v="Catch-up"/>
    <n v="6.25"/>
    <n v="0.63900000000000001"/>
    <n v="0.72"/>
    <n v="0.64300000000000002"/>
    <n v="0.64600000000000002"/>
    <d v="2025-06-17T01:20:29"/>
    <s v="PJD2_Apache"/>
  </r>
  <r>
    <x v="5"/>
    <x v="1"/>
    <n v="0"/>
    <x v="3317"/>
    <x v="1662"/>
    <s v=" "/>
    <s v=" "/>
    <n v="1"/>
    <n v="2"/>
    <n v="1"/>
    <s v="N/A"/>
    <n v="1"/>
    <n v="1"/>
    <s v="NaN"/>
    <n v="1"/>
    <s v="NaN"/>
    <s v="NaN"/>
    <n v="0"/>
    <n v="1"/>
    <s v="NaN"/>
    <s v="NaN"/>
    <s v="NaN"/>
    <s v="NaN"/>
    <s v="Catch-up"/>
    <s v="NaN"/>
    <s v="NaN"/>
    <n v="1"/>
    <s v="NaN"/>
    <s v="NaN"/>
    <d v="2025-06-17T01:20:29"/>
    <s v="PJD2_Apache"/>
  </r>
  <r>
    <x v="13"/>
    <x v="0"/>
    <n v="5554"/>
    <x v="3318"/>
    <x v="1663"/>
    <n v="6779"/>
    <n v="6779"/>
    <n v="503"/>
    <n v="6276"/>
    <n v="1805"/>
    <n v="4974"/>
    <n v="4851"/>
    <n v="123"/>
    <n v="9.1999999999999998E-2"/>
    <n v="1.375"/>
    <n v="0.42799999999999999"/>
    <n v="1.06"/>
    <n v="1.0389999999999999"/>
    <n v="1.038"/>
    <n v="1.02"/>
    <n v="6.3E-2"/>
    <n v="0.70799999999999996"/>
    <n v="116.038"/>
    <s v="Catch-up"/>
    <n v="0.94299999999999995"/>
    <n v="0.92200000000000004"/>
    <n v="0.92300000000000004"/>
    <n v="0.90700000000000003"/>
    <n v="0.92900000000000005"/>
    <d v="2025-06-17T01:20:53"/>
    <s v="PJD2_Apache"/>
  </r>
  <r>
    <x v="13"/>
    <x v="1"/>
    <n v="99"/>
    <x v="3319"/>
    <x v="1663"/>
    <s v=" "/>
    <s v=" "/>
    <n v="4"/>
    <n v="17"/>
    <n v="6"/>
    <s v="N/A"/>
    <n v="11"/>
    <n v="3"/>
    <n v="3.7999999999999999E-2"/>
    <n v="0.19500000000000001"/>
    <n v="6.0999999999999999E-2"/>
    <n v="0.11700000000000001"/>
    <s v="0.17200000000000001"/>
    <n v="0.161"/>
    <n v="0.68"/>
    <n v="0.16300000000000001"/>
    <n v="0.73799999999999999"/>
    <n v="1051.2819999999999"/>
    <s v="Scale-up"/>
    <n v="8.5470000000000006"/>
    <n v="0.93600000000000005"/>
    <n v="0.93"/>
    <n v="0.84099999999999997"/>
    <n v="0.91300000000000003"/>
    <d v="2025-06-17T01:20:57"/>
    <s v="PJD2_Apache"/>
  </r>
  <r>
    <x v="14"/>
    <x v="0"/>
    <n v="2087"/>
    <x v="3320"/>
    <x v="1664"/>
    <n v="711"/>
    <n v="711"/>
    <n v="131"/>
    <n v="580"/>
    <n v="79"/>
    <n v="632"/>
    <n v="437"/>
    <n v="195"/>
    <n v="0.11700000000000001"/>
    <n v="0.48499999999999999"/>
    <n v="7.9000000000000001E-2"/>
    <n v="0.39500000000000002"/>
    <n v="0.52300000000000002"/>
    <n v="0.52300000000000002"/>
    <n v="0.755"/>
    <n v="0.19400000000000001"/>
    <n v="0.86899999999999999"/>
    <n v="493.67099999999999"/>
    <s v="Scale-up"/>
    <n v="2.532"/>
    <n v="0.92900000000000005"/>
    <n v="0.95699999999999996"/>
    <n v="0.93300000000000005"/>
    <n v="0.96799999999999997"/>
    <d v="2025-06-17T01:21:15"/>
    <s v="PJD2_Apache"/>
  </r>
  <r>
    <x v="14"/>
    <x v="1"/>
    <n v="0"/>
    <x v="3321"/>
    <x v="1664"/>
    <s v=" "/>
    <s v=" "/>
    <n v="1"/>
    <n v="1"/>
    <n v="1"/>
    <s v="N/A"/>
    <n v="1"/>
    <n v="0"/>
    <s v="NaN"/>
    <s v="NaN"/>
    <s v="NaN"/>
    <s v="NaN"/>
    <n v="0"/>
    <s v="NaN"/>
    <s v="NaN"/>
    <s v="NaN"/>
    <s v="NaN"/>
    <s v="NaN"/>
    <s v="Scale-up"/>
    <s v="NaN"/>
    <s v="NaN"/>
    <s v="NaN"/>
    <s v="NaN"/>
    <s v="NaN"/>
    <d v="2025-06-17T01:21:15"/>
    <s v="PJD2_Apache"/>
  </r>
  <r>
    <x v="1306"/>
    <x v="0"/>
    <n v="2690"/>
    <x v="3322"/>
    <x v="1665"/>
    <n v="369"/>
    <n v="369"/>
    <n v="90"/>
    <n v="279"/>
    <n v="25"/>
    <n v="344"/>
    <n v="196"/>
    <n v="148"/>
    <n v="3.6999999999999998E-2"/>
    <n v="0.13700000000000001"/>
    <n v="1.4E-2"/>
    <n v="9.9000000000000005E-2"/>
    <n v="0.16"/>
    <n v="0.16"/>
    <n v="0.61899999999999999"/>
    <n v="0.21299999999999999"/>
    <n v="0.92"/>
    <n v="1494.9490000000001"/>
    <s v="Scale-up"/>
    <n v="10.101000000000001"/>
    <n v="0.96699999999999997"/>
    <n v="0.96399999999999997"/>
    <n v="0.95499999999999996"/>
    <n v="0.95499999999999996"/>
    <d v="2025-06-17T01:21:35"/>
    <s v="PJD2_Apache"/>
  </r>
  <r>
    <x v="1306"/>
    <x v="1"/>
    <n v="57"/>
    <x v="3323"/>
    <x v="1665"/>
    <s v=" "/>
    <s v=" "/>
    <n v="1"/>
    <n v="4"/>
    <n v="1"/>
    <s v="N/A"/>
    <n v="2"/>
    <n v="1"/>
    <s v="NaN"/>
    <n v="3.6999999999999998E-2"/>
    <s v="NaN"/>
    <n v="1.9E-2"/>
    <n v="0"/>
    <n v="3.6999999999999998E-2"/>
    <s v="NaN"/>
    <s v="NaN"/>
    <s v="NaN"/>
    <s v="NaN"/>
    <s v="Scale-up"/>
    <n v="52.631999999999998"/>
    <s v="NaN"/>
    <n v="0.83499999999999996"/>
    <s v="NaN"/>
    <n v="1"/>
    <d v="2025-06-17T01:21:35"/>
    <s v="PJD2_Apache"/>
  </r>
  <r>
    <x v="1307"/>
    <x v="0"/>
    <n v="1566"/>
    <x v="3324"/>
    <x v="1666"/>
    <n v="659"/>
    <n v="659"/>
    <n v="104"/>
    <n v="555"/>
    <n v="40"/>
    <n v="619"/>
    <n v="388"/>
    <n v="231"/>
    <n v="0.17599999999999999"/>
    <n v="1.052"/>
    <n v="7.0999999999999994E-2"/>
    <n v="0.90500000000000003"/>
    <n v="1.157"/>
    <n v="1.125"/>
    <n v="0.78200000000000003"/>
    <n v="0.14299999999999999"/>
    <n v="0.94199999999999995"/>
    <n v="255.249"/>
    <s v="Scale-up"/>
    <n v="1.105"/>
    <n v="0.93200000000000005"/>
    <n v="0.85099999999999998"/>
    <n v="0.71899999999999997"/>
    <n v="0.76500000000000001"/>
    <d v="2025-06-17T01:21:53"/>
    <s v="PJD2_Apache"/>
  </r>
  <r>
    <x v="1307"/>
    <x v="1"/>
    <n v="0"/>
    <x v="3325"/>
    <x v="1666"/>
    <s v=" "/>
    <s v=" "/>
    <n v="1"/>
    <n v="1"/>
    <n v="1"/>
    <s v="N/A"/>
    <n v="1"/>
    <n v="0"/>
    <s v="NaN"/>
    <s v="NaN"/>
    <s v="NaN"/>
    <s v="NaN"/>
    <n v="0"/>
    <s v="NaN"/>
    <s v="NaN"/>
    <s v="NaN"/>
    <s v="NaN"/>
    <s v="NaN"/>
    <s v="Scale-up"/>
    <s v="NaN"/>
    <s v="NaN"/>
    <s v="NaN"/>
    <s v="NaN"/>
    <s v="NaN"/>
    <d v="2025-06-17T01:21:53"/>
    <s v="PJD2_Apache"/>
  </r>
  <r>
    <x v="1308"/>
    <x v="0"/>
    <n v="253"/>
    <x v="3326"/>
    <x v="1667"/>
    <n v="35"/>
    <n v="35"/>
    <n v="14"/>
    <n v="21"/>
    <n v="0"/>
    <n v="35"/>
    <n v="19"/>
    <n v="16"/>
    <n v="4.2999999999999997E-2"/>
    <n v="5.6000000000000001E-2"/>
    <n v="0"/>
    <n v="4.9000000000000002E-2"/>
    <n v="9.9000000000000005E-2"/>
    <n v="9.8000000000000004E-2"/>
    <n v="0.495"/>
    <n v="0.434"/>
    <n v="1"/>
    <n v="326.53100000000001"/>
    <s v="Scale-up"/>
    <n v="20.408000000000001"/>
    <n v="0.76700000000000002"/>
    <n v="0.84899999999999998"/>
    <n v="0"/>
    <n v="0.84099999999999997"/>
    <d v="2025-06-17T01:22:11"/>
    <s v="PJD2_Apache"/>
  </r>
  <r>
    <x v="1308"/>
    <x v="1"/>
    <n v="49"/>
    <x v="3327"/>
    <x v="1667"/>
    <s v=" "/>
    <s v=" "/>
    <n v="3"/>
    <n v="9"/>
    <n v="1"/>
    <s v="N/A"/>
    <n v="9"/>
    <n v="2"/>
    <n v="7.6999999999999999E-2"/>
    <n v="0.157"/>
    <n v="0"/>
    <n v="0.16300000000000001"/>
    <s v="0.23399999999999999"/>
    <n v="0.23599999999999999"/>
    <n v="0.69699999999999995"/>
    <n v="0.32900000000000001"/>
    <n v="1"/>
    <n v="98.16"/>
    <s v="Scale-up"/>
    <n v="6.1349999999999998"/>
    <n v="1"/>
    <n v="0.64200000000000002"/>
    <n v="0"/>
    <n v="0.78500000000000003"/>
    <d v="2025-06-17T01:22:15"/>
    <s v="PJD2_Apache"/>
  </r>
  <r>
    <x v="17"/>
    <x v="0"/>
    <n v="2280"/>
    <x v="3328"/>
    <x v="1668"/>
    <n v="443"/>
    <n v="443"/>
    <n v="28"/>
    <n v="415"/>
    <n v="100"/>
    <n v="343"/>
    <n v="235"/>
    <n v="111"/>
    <n v="1.0999999999999999E-2"/>
    <n v="0.192"/>
    <n v="4.8000000000000001E-2"/>
    <n v="0.10299999999999999"/>
    <n v="0.155"/>
    <n v="0.16500000000000001"/>
    <n v="0.66500000000000004"/>
    <n v="5.3999999999999999E-2"/>
    <n v="0.76400000000000001"/>
    <n v="1077.67"/>
    <s v="Scale-up"/>
    <n v="9.7089999999999996"/>
    <n v="0.82899999999999996"/>
    <n v="0.51200000000000001"/>
    <n v="0.85199999999999998"/>
    <n v="0.60199999999999998"/>
    <d v="2025-06-17T01:22:34"/>
    <s v="PJD2_Apache"/>
  </r>
  <r>
    <x v="17"/>
    <x v="1"/>
    <n v="97"/>
    <x v="3329"/>
    <x v="1668"/>
    <s v=" "/>
    <s v=" "/>
    <n v="1"/>
    <n v="4"/>
    <n v="1"/>
    <s v="N/A"/>
    <n v="2"/>
    <n v="2"/>
    <s v="NaN"/>
    <n v="2.1999999999999999E-2"/>
    <s v="NaN"/>
    <n v="0.01"/>
    <n v="0"/>
    <n v="0.02"/>
    <s v="NaN"/>
    <s v="NaN"/>
    <s v="NaN"/>
    <s v="NaN"/>
    <s v="Scale-up"/>
    <n v="100"/>
    <s v="NaN"/>
    <n v="0.85099999999999998"/>
    <s v="NaN"/>
    <n v="1"/>
    <d v="2025-06-17T01:22:34"/>
    <s v="PJD2_Apache"/>
  </r>
  <r>
    <x v="349"/>
    <x v="0"/>
    <n v="6480"/>
    <x v="3330"/>
    <x v="1669"/>
    <n v="594"/>
    <n v="594"/>
    <n v="125"/>
    <n v="469"/>
    <n v="205"/>
    <n v="389"/>
    <n v="374"/>
    <n v="15"/>
    <n v="1.4999999999999999E-2"/>
    <n v="7.8E-2"/>
    <n v="3.5000000000000003E-2"/>
    <n v="5.6000000000000001E-2"/>
    <n v="5.8000000000000003E-2"/>
    <n v="5.1999999999999998E-2"/>
    <n v="0.96599999999999997"/>
    <n v="0.161"/>
    <n v="0.624"/>
    <n v="267.85700000000003"/>
    <s v="Scale-up"/>
    <n v="17.856999999999999"/>
    <n v="0.873"/>
    <n v="0.95299999999999996"/>
    <n v="0.95699999999999996"/>
    <n v="0.98099999999999998"/>
    <d v="2025-06-17T01:22:53"/>
    <s v="PJD2_Apache"/>
  </r>
  <r>
    <x v="349"/>
    <x v="1"/>
    <n v="45"/>
    <x v="3331"/>
    <x v="1669"/>
    <s v=" "/>
    <s v=" "/>
    <n v="11"/>
    <n v="1"/>
    <n v="2"/>
    <s v="N/A"/>
    <n v="10"/>
    <n v="-2"/>
    <n v="0.16700000000000001"/>
    <s v="NaN"/>
    <n v="1"/>
    <n v="1.25"/>
    <n v="-0.83299999999999996"/>
    <n v="0.186"/>
    <s v="NaN"/>
    <s v="NaN"/>
    <s v="NaN"/>
    <s v="NaN"/>
    <s v="Scale-up"/>
    <n v="0.8"/>
    <n v="0.38"/>
    <s v="NaN"/>
    <n v="1"/>
    <n v="0.75800000000000001"/>
    <d v="2025-06-17T01:22:53"/>
    <s v="PJD2_Apache"/>
  </r>
  <r>
    <x v="6"/>
    <x v="0"/>
    <n v="4443"/>
    <x v="3332"/>
    <x v="1670"/>
    <n v="254"/>
    <n v="254"/>
    <n v="54"/>
    <n v="200"/>
    <n v="16"/>
    <n v="238"/>
    <n v="176"/>
    <n v="62"/>
    <n v="1.9E-2"/>
    <n v="0.1"/>
    <n v="0.01"/>
    <n v="0.115"/>
    <n v="0.109"/>
    <n v="0.11"/>
    <n v="1.0549999999999999"/>
    <n v="0.16"/>
    <n v="0.91600000000000004"/>
    <n v="539.13"/>
    <s v="Catch-up"/>
    <n v="8.6959999999999997"/>
    <n v="0.623"/>
    <n v="0.89100000000000001"/>
    <n v="0.96099999999999997"/>
    <n v="0.88"/>
    <d v="2025-06-17T01:23:11"/>
    <s v="PJD2_Apache"/>
  </r>
  <r>
    <x v="6"/>
    <x v="1"/>
    <n v="0"/>
    <x v="3333"/>
    <x v="1670"/>
    <s v=" "/>
    <s v=" "/>
    <n v="1"/>
    <n v="1"/>
    <n v="1"/>
    <s v="N/A"/>
    <n v="1"/>
    <n v="0"/>
    <s v="NaN"/>
    <s v="NaN"/>
    <s v="NaN"/>
    <s v="NaN"/>
    <n v="0"/>
    <s v="NaN"/>
    <s v="NaN"/>
    <s v="NaN"/>
    <s v="NaN"/>
    <s v="NaN"/>
    <s v="Catch-up"/>
    <s v="NaN"/>
    <s v="NaN"/>
    <s v="NaN"/>
    <s v="NaN"/>
    <s v="NaN"/>
    <d v="2025-06-17T01:23:11"/>
    <s v="PJD2_Apache"/>
  </r>
  <r>
    <x v="23"/>
    <x v="0"/>
    <n v="4224"/>
    <x v="3334"/>
    <x v="1671"/>
    <n v="199"/>
    <n v="199"/>
    <n v="59"/>
    <n v="140"/>
    <n v="7"/>
    <n v="192"/>
    <n v="96"/>
    <n v="96"/>
    <n v="2.1999999999999999E-2"/>
    <n v="5.7000000000000002E-2"/>
    <n v="2E-3"/>
    <n v="3.9E-2"/>
    <n v="7.6999999999999999E-2"/>
    <n v="7.4999999999999997E-2"/>
    <n v="0.50600000000000001"/>
    <n v="0.27800000000000002"/>
    <n v="0.97499999999999998"/>
    <n v="2461.538"/>
    <s v="Scale-up"/>
    <n v="25.640999999999998"/>
    <n v="0.88300000000000001"/>
    <n v="0.874"/>
    <n v="0.85899999999999999"/>
    <n v="0.877"/>
    <d v="2025-06-17T01:23:30"/>
    <s v="PJD2_Apache"/>
  </r>
  <r>
    <x v="23"/>
    <x v="1"/>
    <n v="0"/>
    <x v="3335"/>
    <x v="1671"/>
    <s v=" "/>
    <s v=" "/>
    <n v="1"/>
    <n v="1"/>
    <n v="1"/>
    <s v="N/A"/>
    <n v="1"/>
    <n v="-1"/>
    <s v="NaN"/>
    <s v="NaN"/>
    <s v="NaN"/>
    <s v="NaN"/>
    <n v="0"/>
    <s v="NaN"/>
    <s v="NaN"/>
    <s v="NaN"/>
    <s v="NaN"/>
    <s v="NaN"/>
    <s v="Scale-up"/>
    <s v="NaN"/>
    <s v="NaN"/>
    <s v="NaN"/>
    <s v="NaN"/>
    <s v="NaN"/>
    <d v="2025-06-17T01:23:30"/>
    <s v="PJD2_Apache"/>
  </r>
  <r>
    <x v="37"/>
    <x v="0"/>
    <n v="6492"/>
    <x v="3336"/>
    <x v="1672"/>
    <n v="804"/>
    <n v="804"/>
    <n v="84"/>
    <n v="720"/>
    <n v="76"/>
    <n v="728"/>
    <n v="476"/>
    <n v="252"/>
    <n v="1.4999999999999999E-2"/>
    <n v="0.11899999999999999"/>
    <n v="1.4E-2"/>
    <n v="0.08"/>
    <n v="0.12"/>
    <n v="0.11899999999999999"/>
    <n v="0.66700000000000004"/>
    <n v="0.112"/>
    <n v="0.89600000000000002"/>
    <n v="3150"/>
    <s v="Scale-up"/>
    <n v="12.5"/>
    <n v="0.97799999999999998"/>
    <n v="0.99"/>
    <n v="0.93300000000000005"/>
    <n v="0.99"/>
    <d v="2025-06-17T01:23:50"/>
    <s v="PJD2_Apache"/>
  </r>
  <r>
    <x v="37"/>
    <x v="1"/>
    <n v="32"/>
    <x v="3337"/>
    <x v="1672"/>
    <s v=" "/>
    <s v=" "/>
    <n v="1"/>
    <n v="4"/>
    <n v="1"/>
    <s v="N/A"/>
    <n v="11"/>
    <n v="-9"/>
    <s v="NaN"/>
    <n v="7.8E-2"/>
    <s v="NaN"/>
    <n v="0.26800000000000002"/>
    <n v="0"/>
    <n v="5.8000000000000003E-2"/>
    <s v="NaN"/>
    <s v="NaN"/>
    <s v="NaN"/>
    <s v="NaN"/>
    <s v="Scale-up"/>
    <n v="3.7309999999999999"/>
    <s v="NaN"/>
    <n v="0.63"/>
    <s v="NaN"/>
    <n v="0.80400000000000005"/>
    <d v="2025-06-17T01:23:50"/>
    <s v="PJD2_Apache"/>
  </r>
  <r>
    <x v="53"/>
    <x v="0"/>
    <n v="7160"/>
    <x v="3338"/>
    <x v="1673"/>
    <n v="192"/>
    <n v="192"/>
    <n v="29"/>
    <n v="163"/>
    <n v="46"/>
    <n v="146"/>
    <n v="139"/>
    <n v="7"/>
    <n v="5.0000000000000001E-3"/>
    <n v="2.4E-2"/>
    <n v="6.0000000000000001E-3"/>
    <n v="0.02"/>
    <n v="2.3E-2"/>
    <n v="2.1000000000000001E-2"/>
    <n v="0.87"/>
    <n v="0.17199999999999999"/>
    <n v="0.79300000000000004"/>
    <n v="350"/>
    <s v="Scale-up"/>
    <n v="50"/>
    <n v="0.72099999999999997"/>
    <n v="0.90200000000000002"/>
    <n v="0.89300000000000002"/>
    <n v="0.83399999999999996"/>
    <d v="2025-06-17T01:24:08"/>
    <s v="PJD2_Apache"/>
  </r>
  <r>
    <x v="53"/>
    <x v="1"/>
    <n v="61"/>
    <x v="3339"/>
    <x v="1673"/>
    <s v=" "/>
    <s v=" "/>
    <n v="1"/>
    <n v="5"/>
    <n v="1"/>
    <s v="N/A"/>
    <n v="3"/>
    <n v="0"/>
    <s v="NaN"/>
    <n v="6.8000000000000005E-2"/>
    <s v="NaN"/>
    <n v="2.5999999999999999E-2"/>
    <n v="0"/>
    <n v="6.0999999999999999E-2"/>
    <s v="NaN"/>
    <s v="NaN"/>
    <s v="NaN"/>
    <s v="NaN"/>
    <s v="Scale-up"/>
    <n v="38.462000000000003"/>
    <s v="NaN"/>
    <n v="0.77800000000000002"/>
    <s v="NaN"/>
    <n v="0.75"/>
    <d v="2025-06-17T01:24:08"/>
    <s v="PJD2_Apache"/>
  </r>
  <r>
    <x v="24"/>
    <x v="0"/>
    <n v="7583"/>
    <x v="3340"/>
    <x v="1674"/>
    <n v="864"/>
    <n v="864"/>
    <n v="58"/>
    <n v="806"/>
    <n v="298"/>
    <n v="566"/>
    <n v="553"/>
    <n v="13"/>
    <n v="8.9999999999999993E-3"/>
    <n v="0.122"/>
    <n v="4.8000000000000001E-2"/>
    <n v="0.09"/>
    <n v="8.3000000000000004E-2"/>
    <n v="7.2999999999999995E-2"/>
    <n v="1.0840000000000001"/>
    <n v="6.9000000000000006E-2"/>
    <n v="0.63400000000000001"/>
    <n v="144.44399999999999"/>
    <s v="Catch-up"/>
    <n v="11.111000000000001"/>
    <n v="0.77600000000000002"/>
    <n v="0.87"/>
    <n v="0.83499999999999996"/>
    <n v="0.76500000000000001"/>
    <d v="2025-06-17T01:24:28"/>
    <s v="PJD2_Apache"/>
  </r>
  <r>
    <x v="24"/>
    <x v="1"/>
    <n v="3"/>
    <x v="3341"/>
    <x v="1674"/>
    <s v=" "/>
    <s v=" "/>
    <n v="1"/>
    <n v="3"/>
    <n v="1"/>
    <s v="N/A"/>
    <n v="1"/>
    <n v="1"/>
    <s v="NaN"/>
    <n v="0.375"/>
    <s v="NaN"/>
    <s v="NaN"/>
    <n v="0"/>
    <n v="0.16700000000000001"/>
    <s v="NaN"/>
    <s v="NaN"/>
    <s v="NaN"/>
    <s v="NaN"/>
    <s v="Catch-up"/>
    <s v="NaN"/>
    <s v="NaN"/>
    <n v="0.75"/>
    <s v="NaN"/>
    <s v="NaN"/>
    <d v="2025-06-17T01:24:28"/>
    <s v="PJD2_Apache"/>
  </r>
  <r>
    <x v="10"/>
    <x v="0"/>
    <n v="4633"/>
    <x v="3342"/>
    <x v="1675"/>
    <n v="1088"/>
    <n v="1088"/>
    <n v="155"/>
    <n v="933"/>
    <n v="53"/>
    <n v="1035"/>
    <n v="903"/>
    <n v="132"/>
    <n v="3.9E-2"/>
    <n v="0.24099999999999999"/>
    <n v="1.4999999999999999E-2"/>
    <n v="0.252"/>
    <n v="0.26500000000000001"/>
    <n v="0.26400000000000001"/>
    <n v="0.95099999999999996"/>
    <n v="0.13900000000000001"/>
    <n v="0.94599999999999995"/>
    <n v="523.80999999999995"/>
    <s v="Scale-up"/>
    <n v="3.968"/>
    <n v="0.90500000000000003"/>
    <n v="0.96499999999999997"/>
    <n v="0.98099999999999998"/>
    <n v="0.97799999999999998"/>
    <d v="2025-06-17T01:24:46"/>
    <s v="PJD2_Apache"/>
  </r>
  <r>
    <x v="10"/>
    <x v="1"/>
    <n v="0"/>
    <x v="3343"/>
    <x v="1675"/>
    <s v=" "/>
    <s v=" "/>
    <n v="1"/>
    <n v="1"/>
    <n v="1"/>
    <s v="N/A"/>
    <n v="1"/>
    <n v="0"/>
    <s v="NaN"/>
    <s v="NaN"/>
    <s v="NaN"/>
    <s v="NaN"/>
    <n v="0"/>
    <s v="NaN"/>
    <s v="NaN"/>
    <s v="NaN"/>
    <s v="NaN"/>
    <s v="NaN"/>
    <s v="Scale-up"/>
    <s v="NaN"/>
    <s v="NaN"/>
    <s v="NaN"/>
    <s v="NaN"/>
    <s v="NaN"/>
    <d v="2025-06-17T01:24:46"/>
    <s v="PJD2_Apache"/>
  </r>
  <r>
    <x v="54"/>
    <x v="0"/>
    <n v="7103"/>
    <x v="3344"/>
    <x v="1676"/>
    <n v="478"/>
    <n v="478"/>
    <n v="38"/>
    <n v="440"/>
    <n v="206"/>
    <n v="272"/>
    <n v="260"/>
    <n v="12"/>
    <n v="7.0000000000000001E-3"/>
    <n v="5.8000000000000003E-2"/>
    <n v="0.03"/>
    <n v="0.04"/>
    <n v="3.5000000000000003E-2"/>
    <n v="3.1E-2"/>
    <n v="1.143"/>
    <n v="0.108"/>
    <n v="0.53800000000000003"/>
    <n v="300"/>
    <s v="Catch-up"/>
    <n v="25"/>
    <n v="0.90800000000000003"/>
    <n v="0.94599999999999995"/>
    <n v="0.93100000000000005"/>
    <n v="0.89800000000000002"/>
    <d v="2025-06-17T01:25:06"/>
    <s v="PJD2_Apache"/>
  </r>
  <r>
    <x v="54"/>
    <x v="1"/>
    <n v="73"/>
    <x v="3345"/>
    <x v="1676"/>
    <s v=" "/>
    <s v=" "/>
    <n v="1"/>
    <n v="3"/>
    <n v="1"/>
    <s v="N/A"/>
    <n v="1"/>
    <n v="2"/>
    <s v="NaN"/>
    <n v="2.7E-2"/>
    <s v="NaN"/>
    <s v="NaN"/>
    <n v="0"/>
    <n v="2.7E-2"/>
    <s v="NaN"/>
    <s v="NaN"/>
    <s v="NaN"/>
    <s v="NaN"/>
    <s v="Catch-up"/>
    <s v="NaN"/>
    <s v="NaN"/>
    <n v="0.998"/>
    <s v="NaN"/>
    <s v="NaN"/>
    <d v="2025-06-17T01:25:06"/>
    <s v="PJD2_Apache"/>
  </r>
  <r>
    <x v="843"/>
    <x v="0"/>
    <n v="2883"/>
    <x v="3346"/>
    <x v="1677"/>
    <n v="1241"/>
    <n v="1241"/>
    <n v="805"/>
    <n v="436"/>
    <n v="139"/>
    <n v="1102"/>
    <n v="642"/>
    <n v="460"/>
    <n v="1.0469999999999999"/>
    <n v="0.27800000000000002"/>
    <n v="0.17799999999999999"/>
    <n v="0.66500000000000004"/>
    <n v="1.147"/>
    <n v="1.004"/>
    <n v="0.57999999999999996"/>
    <n v="0.79"/>
    <n v="0.86599999999999999"/>
    <n v="691.72900000000004"/>
    <s v="Scale-up"/>
    <n v="1.504"/>
    <n v="0.88500000000000001"/>
    <n v="0.73099999999999998"/>
    <n v="0.92700000000000005"/>
    <n v="0.80400000000000005"/>
    <d v="2025-06-17T01:25:25"/>
    <s v="PJD2_Apache"/>
  </r>
  <r>
    <x v="843"/>
    <x v="1"/>
    <n v="0"/>
    <x v="3347"/>
    <x v="1677"/>
    <s v=" "/>
    <s v=" "/>
    <n v="1"/>
    <n v="1"/>
    <n v="1"/>
    <s v="N/A"/>
    <n v="1"/>
    <n v="0"/>
    <s v="NaN"/>
    <s v="NaN"/>
    <s v="NaN"/>
    <s v="NaN"/>
    <n v="0"/>
    <s v="NaN"/>
    <s v="NaN"/>
    <s v="NaN"/>
    <s v="NaN"/>
    <s v="NaN"/>
    <s v="Scale-up"/>
    <s v="NaN"/>
    <s v="NaN"/>
    <s v="NaN"/>
    <s v="NaN"/>
    <s v="NaN"/>
    <d v="2025-06-17T01:25:25"/>
    <s v="PJD2_Apache"/>
  </r>
  <r>
    <x v="1309"/>
    <x v="0"/>
    <n v="2253"/>
    <x v="3348"/>
    <x v="1678"/>
    <n v="457"/>
    <n v="457"/>
    <n v="61"/>
    <n v="396"/>
    <n v="20"/>
    <n v="437"/>
    <n v="360"/>
    <n v="77"/>
    <n v="2.5000000000000001E-2"/>
    <n v="0.16800000000000001"/>
    <n v="0.01"/>
    <n v="0.152"/>
    <n v="0.183"/>
    <n v="0.184"/>
    <n v="0.83099999999999996"/>
    <n v="0.13"/>
    <n v="0.94799999999999995"/>
    <n v="506.57900000000001"/>
    <s v="Scale-up"/>
    <n v="6.5789999999999997"/>
    <n v="0.97199999999999998"/>
    <n v="0.98599999999999999"/>
    <n v="0.94199999999999995"/>
    <n v="0.98699999999999999"/>
    <d v="2025-06-17T01:25:44"/>
    <s v="PJD2_Apache"/>
  </r>
  <r>
    <x v="1309"/>
    <x v="1"/>
    <n v="98"/>
    <x v="3349"/>
    <x v="1678"/>
    <s v=" "/>
    <s v=" "/>
    <n v="5"/>
    <n v="27"/>
    <n v="1"/>
    <s v="N/A"/>
    <n v="22"/>
    <n v="9"/>
    <n v="0.05"/>
    <n v="0.26400000000000001"/>
    <s v="NaN"/>
    <n v="0.23200000000000001"/>
    <n v="0.314"/>
    <n v="0.316"/>
    <s v="NaN"/>
    <s v="NaN"/>
    <s v="NaN"/>
    <s v="NaN"/>
    <s v="Scale-up"/>
    <n v="4.3099999999999996"/>
    <n v="0.95199999999999996"/>
    <n v="0.96899999999999997"/>
    <s v="NaN"/>
    <n v="0.96299999999999997"/>
    <d v="2025-06-17T01:25:44"/>
    <s v="PJD2_Apache"/>
  </r>
  <r>
    <x v="18"/>
    <x v="0"/>
    <n v="5532"/>
    <x v="3350"/>
    <x v="1679"/>
    <n v="6335"/>
    <n v="6335"/>
    <n v="956"/>
    <n v="5379"/>
    <n v="440"/>
    <n v="5895"/>
    <n v="5369"/>
    <n v="526"/>
    <n v="0.187"/>
    <n v="1.107"/>
    <n v="7.9000000000000001E-2"/>
    <n v="1.1020000000000001"/>
    <n v="1.2150000000000001"/>
    <n v="1.212"/>
    <n v="0.90700000000000003"/>
    <n v="0.14499999999999999"/>
    <n v="0.93899999999999995"/>
    <n v="477.31400000000002"/>
    <s v="Scale-up"/>
    <n v="0.90700000000000003"/>
    <n v="0.97899999999999998"/>
    <n v="0.98499999999999999"/>
    <n v="0.97599999999999998"/>
    <n v="0.98299999999999998"/>
    <d v="2025-06-17T01:26:08"/>
    <s v="PJD2_Apache"/>
  </r>
  <r>
    <x v="18"/>
    <x v="1"/>
    <n v="88"/>
    <x v="3351"/>
    <x v="1679"/>
    <s v=" "/>
    <s v=" "/>
    <n v="2"/>
    <n v="21"/>
    <n v="1"/>
    <s v="N/A"/>
    <n v="13"/>
    <n v="9"/>
    <n v="6.7000000000000004E-2"/>
    <n v="0.19800000000000001"/>
    <s v="NaN"/>
    <n v="0.14699999999999999"/>
    <n v="0.26500000000000001"/>
    <n v="0.223"/>
    <s v="NaN"/>
    <s v="NaN"/>
    <s v="NaN"/>
    <s v="NaN"/>
    <s v="Scale-up"/>
    <n v="6.8029999999999999"/>
    <n v="1"/>
    <n v="0.96099999999999997"/>
    <s v="NaN"/>
    <n v="0.97"/>
    <d v="2025-06-17T01:26:08"/>
    <s v="PJD2_Apache"/>
  </r>
  <r>
    <x v="1310"/>
    <x v="0"/>
    <n v="2251"/>
    <x v="3352"/>
    <x v="1680"/>
    <n v="251"/>
    <n v="251"/>
    <n v="52"/>
    <n v="199"/>
    <n v="18"/>
    <n v="233"/>
    <n v="163"/>
    <n v="70"/>
    <n v="2.4E-2"/>
    <n v="0.106"/>
    <n v="0.01"/>
    <n v="7.5999999999999998E-2"/>
    <n v="0.12"/>
    <n v="0.12"/>
    <n v="0.63300000000000001"/>
    <n v="0.185"/>
    <n v="0.92300000000000004"/>
    <n v="921.053"/>
    <s v="Scale-up"/>
    <n v="13.157999999999999"/>
    <n v="0.88600000000000001"/>
    <n v="0.95799999999999996"/>
    <n v="0.96599999999999997"/>
    <n v="0.91900000000000004"/>
    <d v="2025-06-17T01:26:26"/>
    <s v="PJD2_Apache"/>
  </r>
  <r>
    <x v="1310"/>
    <x v="1"/>
    <n v="15"/>
    <x v="3353"/>
    <x v="1680"/>
    <s v=" "/>
    <s v=" "/>
    <n v="1"/>
    <n v="1"/>
    <n v="1"/>
    <s v="N/A"/>
    <n v="9"/>
    <n v="-6"/>
    <s v="NaN"/>
    <s v="NaN"/>
    <s v="NaN"/>
    <n v="0.49099999999999999"/>
    <n v="0"/>
    <n v="0.111"/>
    <s v="NaN"/>
    <s v="NaN"/>
    <s v="NaN"/>
    <s v="NaN"/>
    <s v="Scale-up"/>
    <n v="2.0369999999999999"/>
    <s v="NaN"/>
    <s v="NaN"/>
    <s v="NaN"/>
    <n v="0.76900000000000002"/>
    <d v="2025-06-17T01:26:26"/>
    <s v="PJD2_Apache"/>
  </r>
  <r>
    <x v="1311"/>
    <x v="0"/>
    <n v="353"/>
    <x v="3354"/>
    <x v="1681"/>
    <n v="32"/>
    <n v="32"/>
    <n v="6"/>
    <n v="26"/>
    <n v="1"/>
    <n v="31"/>
    <n v="22"/>
    <n v="9"/>
    <n v="8.6999999999999994E-2"/>
    <n v="7.0999999999999994E-2"/>
    <n v="0"/>
    <n v="4.8000000000000001E-2"/>
    <n v="0.158"/>
    <n v="8.6999999999999994E-2"/>
    <n v="0.30399999999999999"/>
    <n v="0.55100000000000005"/>
    <n v="1"/>
    <n v="187.5"/>
    <s v="Scale-up"/>
    <n v="20.832999999999998"/>
    <n v="0.83799999999999997"/>
    <n v="0.68899999999999995"/>
    <n v="0"/>
    <n v="0.82499999999999996"/>
    <d v="2025-06-17T01:26:44"/>
    <s v="PJD2_Apache"/>
  </r>
  <r>
    <x v="1311"/>
    <x v="1"/>
    <n v="93"/>
    <x v="3355"/>
    <x v="1681"/>
    <s v=" "/>
    <s v=" "/>
    <n v="1"/>
    <n v="2"/>
    <n v="1"/>
    <s v="N/A"/>
    <n v="8"/>
    <n v="-5"/>
    <s v="NaN"/>
    <n v="1.6E-2"/>
    <s v="NaN"/>
    <n v="7.0000000000000007E-2"/>
    <n v="0"/>
    <n v="1.6E-2"/>
    <s v="NaN"/>
    <s v="NaN"/>
    <s v="NaN"/>
    <s v="NaN"/>
    <s v="Scale-up"/>
    <n v="14.286"/>
    <s v="NaN"/>
    <n v="1"/>
    <s v="NaN"/>
    <n v="0.71399999999999997"/>
    <d v="2025-06-17T01:26:44"/>
    <s v="PJD2_Apache"/>
  </r>
  <r>
    <x v="41"/>
    <x v="0"/>
    <n v="3291"/>
    <x v="3356"/>
    <x v="1682"/>
    <n v="4015"/>
    <n v="4015"/>
    <n v="468"/>
    <n v="3547"/>
    <n v="384"/>
    <n v="3631"/>
    <n v="3055"/>
    <n v="576"/>
    <n v="0.24099999999999999"/>
    <n v="1.722"/>
    <n v="0.16800000000000001"/>
    <n v="1.528"/>
    <n v="1.7949999999999999"/>
    <n v="1.762"/>
    <n v="0.85099999999999998"/>
    <n v="0.123"/>
    <n v="0.91400000000000003"/>
    <n v="376.96300000000002"/>
    <s v="Scale-up"/>
    <n v="0.65400000000000003"/>
    <n v="0.89"/>
    <n v="0.95099999999999996"/>
    <n v="0.93100000000000005"/>
    <n v="0.95"/>
    <d v="2025-06-17T01:27:05"/>
    <s v="PJD2_Apache"/>
  </r>
  <r>
    <x v="41"/>
    <x v="1"/>
    <n v="0"/>
    <x v="3357"/>
    <x v="1682"/>
    <s v=" "/>
    <s v=" "/>
    <n v="1"/>
    <n v="1"/>
    <n v="1"/>
    <s v="N/A"/>
    <n v="1"/>
    <n v="0"/>
    <s v="NaN"/>
    <s v="NaN"/>
    <s v="NaN"/>
    <s v="NaN"/>
    <n v="0"/>
    <s v="NaN"/>
    <s v="NaN"/>
    <s v="NaN"/>
    <s v="NaN"/>
    <s v="NaN"/>
    <s v="Scale-up"/>
    <s v="NaN"/>
    <s v="NaN"/>
    <s v="NaN"/>
    <s v="NaN"/>
    <s v="NaN"/>
    <d v="2025-06-17T01:27:05"/>
    <s v="PJD2_Apache"/>
  </r>
  <r>
    <x v="55"/>
    <x v="0"/>
    <n v="5882"/>
    <x v="3358"/>
    <x v="1683"/>
    <n v="56"/>
    <n v="56"/>
    <n v="8"/>
    <n v="48"/>
    <n v="6"/>
    <n v="50"/>
    <n v="14"/>
    <n v="36"/>
    <n v="2E-3"/>
    <n v="8.9999999999999993E-3"/>
    <n v="1E-3"/>
    <n v="3.0000000000000001E-3"/>
    <n v="0.01"/>
    <n v="0.01"/>
    <n v="0.3"/>
    <n v="0.182"/>
    <n v="0.90900000000000003"/>
    <n v="12000"/>
    <s v="Scale-up"/>
    <n v="333.33300000000003"/>
    <n v="0.97899999999999998"/>
    <n v="0.92900000000000005"/>
    <n v="0.83599999999999997"/>
    <n v="0.80300000000000005"/>
    <d v="2025-06-17T01:27:22"/>
    <s v="PJD2_Apache"/>
  </r>
  <r>
    <x v="55"/>
    <x v="1"/>
    <n v="0"/>
    <x v="3359"/>
    <x v="1683"/>
    <s v=" "/>
    <s v=" "/>
    <n v="1"/>
    <n v="1"/>
    <n v="1"/>
    <s v="N/A"/>
    <n v="1"/>
    <n v="0"/>
    <s v="NaN"/>
    <s v="NaN"/>
    <s v="NaN"/>
    <s v="NaN"/>
    <n v="0"/>
    <s v="NaN"/>
    <s v="NaN"/>
    <s v="NaN"/>
    <s v="NaN"/>
    <s v="NaN"/>
    <s v="Scale-up"/>
    <s v="NaN"/>
    <s v="NaN"/>
    <s v="NaN"/>
    <s v="NaN"/>
    <s v="NaN"/>
    <d v="2025-06-17T01:27:22"/>
    <s v="PJD2_Apache"/>
  </r>
  <r>
    <x v="19"/>
    <x v="0"/>
    <n v="2625"/>
    <x v="3360"/>
    <x v="1684"/>
    <n v="5066"/>
    <n v="5066"/>
    <n v="503"/>
    <n v="4563"/>
    <n v="917"/>
    <n v="4149"/>
    <n v="3460"/>
    <n v="689"/>
    <n v="0.20699999999999999"/>
    <n v="1.75"/>
    <n v="0.432"/>
    <n v="1.335"/>
    <n v="1.5249999999999999"/>
    <n v="1.5720000000000001"/>
    <n v="0.875"/>
    <n v="0.106"/>
    <n v="0.77900000000000003"/>
    <n v="516.10500000000002"/>
    <s v="Scale-up"/>
    <n v="0.749"/>
    <n v="0.95499999999999996"/>
    <n v="0.98299999999999998"/>
    <n v="0.93500000000000005"/>
    <n v="0.98"/>
    <d v="2025-06-17T01:27:45"/>
    <s v="PJD2_Apache"/>
  </r>
  <r>
    <x v="19"/>
    <x v="1"/>
    <n v="100"/>
    <x v="3361"/>
    <x v="1684"/>
    <s v=" "/>
    <s v=" "/>
    <n v="10"/>
    <n v="200"/>
    <n v="15"/>
    <s v="N/A"/>
    <n v="144"/>
    <n v="52"/>
    <n v="0.106"/>
    <n v="2.1579999999999999"/>
    <n v="0.18099999999999999"/>
    <n v="1.31"/>
    <s v="2.0829999999999997"/>
    <n v="2.1309999999999998"/>
    <n v="0.629"/>
    <n v="4.7E-2"/>
    <n v="0.92"/>
    <n v="525.95399999999995"/>
    <s v="Scale-up"/>
    <n v="0.76300000000000001"/>
    <n v="0.95099999999999996"/>
    <n v="0.93"/>
    <n v="0.95699999999999996"/>
    <n v="0.90200000000000002"/>
    <d v="2025-06-17T01:27:50"/>
    <s v="PJD2_Apache"/>
  </r>
  <r>
    <x v="38"/>
    <x v="0"/>
    <n v="5410"/>
    <x v="3362"/>
    <x v="1685"/>
    <n v="2543"/>
    <n v="2543"/>
    <n v="197"/>
    <n v="2346"/>
    <n v="259"/>
    <n v="2284"/>
    <n v="1585"/>
    <n v="699"/>
    <n v="8.5000000000000006E-2"/>
    <n v="0.75"/>
    <n v="8.7999999999999995E-2"/>
    <n v="0.5"/>
    <n v="0.747"/>
    <n v="0.73499999999999999"/>
    <n v="0.66900000000000004"/>
    <n v="0.10199999999999999"/>
    <n v="0.89500000000000002"/>
    <n v="1398"/>
    <s v="Scale-up"/>
    <n v="2"/>
    <n v="0.91300000000000003"/>
    <n v="0.89900000000000002"/>
    <n v="0.89"/>
    <n v="0.90800000000000003"/>
    <d v="2025-06-17T01:28:09"/>
    <s v="PJD2_Apache"/>
  </r>
  <r>
    <x v="38"/>
    <x v="1"/>
    <n v="0"/>
    <x v="3363"/>
    <x v="1685"/>
    <s v=" "/>
    <s v=" "/>
    <n v="1"/>
    <n v="1"/>
    <n v="1"/>
    <s v="N/A"/>
    <n v="1"/>
    <n v="0"/>
    <s v="NaN"/>
    <s v="NaN"/>
    <s v="NaN"/>
    <s v="NaN"/>
    <n v="0"/>
    <s v="NaN"/>
    <s v="NaN"/>
    <s v="NaN"/>
    <s v="NaN"/>
    <s v="NaN"/>
    <s v="Scale-up"/>
    <s v="NaN"/>
    <s v="NaN"/>
    <s v="NaN"/>
    <s v="NaN"/>
    <s v="NaN"/>
    <d v="2025-06-17T01:28:09"/>
    <s v="PJD2_Apache"/>
  </r>
  <r>
    <x v="60"/>
    <x v="0"/>
    <n v="5900"/>
    <x v="3364"/>
    <x v="1686"/>
    <n v="82"/>
    <n v="82"/>
    <n v="15"/>
    <n v="67"/>
    <n v="11"/>
    <n v="71"/>
    <n v="59"/>
    <n v="12"/>
    <n v="2E-3"/>
    <n v="1.2999999999999999E-2"/>
    <n v="2E-3"/>
    <n v="1.0999999999999999E-2"/>
    <n v="1.2999999999999999E-2"/>
    <n v="1.2E-2"/>
    <n v="0.84599999999999997"/>
    <n v="0.13300000000000001"/>
    <n v="0.86699999999999999"/>
    <n v="1090.9090000000001"/>
    <s v="Scale-up"/>
    <n v="90.909000000000006"/>
    <n v="0.60899999999999999"/>
    <n v="0.82399999999999995"/>
    <n v="0.90400000000000003"/>
    <n v="0.88200000000000001"/>
    <d v="2025-06-17T01:28:28"/>
    <s v="PJD2_Apache"/>
  </r>
  <r>
    <x v="60"/>
    <x v="1"/>
    <n v="41"/>
    <x v="3365"/>
    <x v="1686"/>
    <s v=" "/>
    <s v=" "/>
    <n v="2"/>
    <n v="1"/>
    <n v="1"/>
    <s v="N/A"/>
    <n v="1"/>
    <n v="0"/>
    <n v="2.4E-2"/>
    <s v="NaN"/>
    <s v="NaN"/>
    <s v="NaN"/>
    <n v="0"/>
    <n v="2.4E-2"/>
    <s v="NaN"/>
    <s v="NaN"/>
    <s v="NaN"/>
    <s v="NaN"/>
    <s v="Scale-up"/>
    <s v="NaN"/>
    <n v="1"/>
    <s v="NaN"/>
    <s v="NaN"/>
    <s v="NaN"/>
    <d v="2025-06-17T01:28:28"/>
    <s v="PJD2_Apache"/>
  </r>
  <r>
    <x v="62"/>
    <x v="0"/>
    <n v="3211"/>
    <x v="3366"/>
    <x v="1687"/>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7T01:28:45"/>
    <s v="PJD2_Apache"/>
  </r>
  <r>
    <x v="62"/>
    <x v="1"/>
    <n v="0"/>
    <x v="3367"/>
    <x v="1687"/>
    <s v=" "/>
    <s v=" "/>
    <n v="1"/>
    <n v="1"/>
    <n v="1"/>
    <s v="N/A"/>
    <n v="1"/>
    <n v="0"/>
    <s v="NaN"/>
    <s v="NaN"/>
    <s v="NaN"/>
    <s v="NaN"/>
    <n v="0"/>
    <s v="NaN"/>
    <s v="NaN"/>
    <s v="NaN"/>
    <s v="NaN"/>
    <s v="NaN"/>
    <s v="Catch-up"/>
    <s v="NaN"/>
    <s v="NaN"/>
    <s v="NaN"/>
    <s v="NaN"/>
    <s v="NaN"/>
    <d v="2025-06-17T01:28:45"/>
    <s v="PJD2_Apache"/>
  </r>
  <r>
    <x v="1312"/>
    <x v="0"/>
    <n v="807"/>
    <x v="3368"/>
    <x v="1688"/>
    <n v="37"/>
    <n v="37"/>
    <n v="15"/>
    <n v="22"/>
    <n v="3"/>
    <n v="34"/>
    <n v="27"/>
    <n v="7"/>
    <n v="1.4999999999999999E-2"/>
    <n v="2.8000000000000001E-2"/>
    <n v="7.0000000000000001E-3"/>
    <n v="3.1E-2"/>
    <n v="3.5999999999999997E-2"/>
    <n v="0.04"/>
    <n v="0.86099999999999999"/>
    <n v="0.34899999999999998"/>
    <n v="0.83699999999999997"/>
    <n v="225.80600000000001"/>
    <s v="Scale-up"/>
    <n v="32.258000000000003"/>
    <n v="0.66600000000000004"/>
    <n v="0.85499999999999998"/>
    <n v="0.99299999999999999"/>
    <n v="0.86899999999999999"/>
    <d v="2025-06-17T01:29:04"/>
    <s v="PJD2_Apache"/>
  </r>
  <r>
    <x v="1312"/>
    <x v="1"/>
    <n v="56"/>
    <x v="3369"/>
    <x v="1688"/>
    <s v=" "/>
    <s v=" "/>
    <n v="1"/>
    <n v="1"/>
    <n v="1"/>
    <s v="N/A"/>
    <n v="2"/>
    <n v="1"/>
    <s v="NaN"/>
    <s v="NaN"/>
    <s v="NaN"/>
    <n v="0.02"/>
    <n v="0"/>
    <n v="1.9E-2"/>
    <s v="NaN"/>
    <s v="NaN"/>
    <s v="NaN"/>
    <s v="NaN"/>
    <s v="Scale-up"/>
    <n v="50"/>
    <s v="NaN"/>
    <s v="NaN"/>
    <s v="NaN"/>
    <n v="1"/>
    <d v="2025-06-17T01:29:04"/>
    <s v="PJD2_Apache"/>
  </r>
  <r>
    <x v="1313"/>
    <x v="0"/>
    <n v="2005"/>
    <x v="3370"/>
    <x v="1689"/>
    <n v="3076"/>
    <n v="3076"/>
    <n v="329"/>
    <n v="2747"/>
    <n v="125"/>
    <n v="2951"/>
    <n v="2189"/>
    <n v="762"/>
    <n v="0.19600000000000001"/>
    <n v="1.8620000000000001"/>
    <n v="0.1"/>
    <n v="1.41"/>
    <n v="1.958"/>
    <n v="1.891"/>
    <n v="0.72"/>
    <n v="9.5000000000000001E-2"/>
    <n v="0.95099999999999996"/>
    <n v="540.42600000000004"/>
    <s v="Scale-up"/>
    <n v="0.70899999999999996"/>
    <n v="0.96199999999999997"/>
    <n v="0.80300000000000005"/>
    <n v="0.91700000000000004"/>
    <n v="0.77900000000000003"/>
    <d v="2025-06-17T01:29:24"/>
    <s v="PJD2_Apache"/>
  </r>
  <r>
    <x v="1313"/>
    <x v="1"/>
    <n v="0"/>
    <x v="3371"/>
    <x v="1689"/>
    <s v=" "/>
    <s v=" "/>
    <n v="1"/>
    <n v="1"/>
    <n v="1"/>
    <s v="N/A"/>
    <n v="1"/>
    <n v="0"/>
    <s v="NaN"/>
    <s v="NaN"/>
    <s v="NaN"/>
    <s v="NaN"/>
    <n v="0"/>
    <s v="NaN"/>
    <s v="NaN"/>
    <s v="NaN"/>
    <s v="NaN"/>
    <s v="NaN"/>
    <s v="Scale-up"/>
    <s v="NaN"/>
    <s v="NaN"/>
    <s v="NaN"/>
    <s v="NaN"/>
    <s v="NaN"/>
    <d v="2025-06-17T01:29:24"/>
    <s v="PJD2_Apache"/>
  </r>
  <r>
    <x v="61"/>
    <x v="0"/>
    <n v="12"/>
    <x v="3372"/>
    <x v="1690"/>
    <n v="378"/>
    <n v="378"/>
    <n v="15"/>
    <n v="363"/>
    <n v="20"/>
    <n v="358"/>
    <n v="11"/>
    <n v="347"/>
    <n v="0"/>
    <n v="0"/>
    <n v="1"/>
    <n v="0"/>
    <n v="-1"/>
    <n v="19.884"/>
    <n v="0"/>
    <s v="NaN"/>
    <s v="NaN"/>
    <s v="NaN"/>
    <s v="Indeterminate"/>
    <n v="0"/>
    <n v="0"/>
    <n v="0"/>
    <n v="0.38300000000000001"/>
    <n v="0"/>
    <d v="2025-06-17T01:29:40"/>
    <s v="PJD2_Apache"/>
  </r>
  <r>
    <x v="61"/>
    <x v="1"/>
    <n v="12"/>
    <x v="3372"/>
    <x v="1690"/>
    <s v=" "/>
    <s v=" "/>
    <n v="15"/>
    <n v="363"/>
    <n v="20"/>
    <s v="N/A"/>
    <n v="11"/>
    <n v="346"/>
    <s v="NaN"/>
    <s v="NaN"/>
    <n v="0.90900000000000003"/>
    <s v="NaN"/>
    <n v="0"/>
    <n v="21.475000000000001"/>
    <s v="NaN"/>
    <s v="NaN"/>
    <s v="NaN"/>
    <s v="NaN"/>
    <s v="Indeterminate"/>
    <s v="NaN"/>
    <s v="NaN"/>
    <s v="NaN"/>
    <n v="0.38300000000000001"/>
    <s v="NaN"/>
    <d v="2025-06-17T01:29:40"/>
    <s v="PJD2_Apache"/>
  </r>
  <r>
    <x v="574"/>
    <x v="0"/>
    <n v="5736"/>
    <x v="3373"/>
    <x v="1691"/>
    <n v="328"/>
    <n v="328"/>
    <n v="29"/>
    <n v="299"/>
    <n v="34"/>
    <n v="294"/>
    <n v="293"/>
    <n v="1"/>
    <n v="6.0000000000000001E-3"/>
    <n v="6.8000000000000005E-2"/>
    <n v="7.0000000000000001E-3"/>
    <n v="6.9000000000000006E-2"/>
    <n v="6.7000000000000004E-2"/>
    <n v="6.4000000000000001E-2"/>
    <n v="1.03"/>
    <n v="8.1000000000000003E-2"/>
    <n v="0.90500000000000003"/>
    <n v="14.493"/>
    <s v="Plan-up"/>
    <n v="14.493"/>
    <n v="0.91900000000000004"/>
    <n v="0.93600000000000005"/>
    <n v="0.93200000000000005"/>
    <n v="0.87"/>
    <d v="2025-06-17T01:29:59"/>
    <s v="PJD2_Apache"/>
  </r>
  <r>
    <x v="574"/>
    <x v="1"/>
    <n v="10"/>
    <x v="3374"/>
    <x v="1691"/>
    <s v=" "/>
    <s v=" "/>
    <n v="1"/>
    <n v="1"/>
    <n v="1"/>
    <s v="N/A"/>
    <n v="1"/>
    <n v="-1"/>
    <s v="NaN"/>
    <s v="NaN"/>
    <s v="NaN"/>
    <s v="NaN"/>
    <n v="0"/>
    <s v="NaN"/>
    <s v="NaN"/>
    <s v="NaN"/>
    <s v="NaN"/>
    <s v="NaN"/>
    <s v="Plan-up"/>
    <s v="NaN"/>
    <s v="NaN"/>
    <s v="NaN"/>
    <s v="NaN"/>
    <s v="NaN"/>
    <d v="2025-06-17T01:29:59"/>
    <s v="PJD2_Apache"/>
  </r>
  <r>
    <x v="1314"/>
    <x v="0"/>
    <n v="2374"/>
    <x v="3375"/>
    <x v="1692"/>
    <n v="523"/>
    <n v="523"/>
    <n v="42"/>
    <n v="481"/>
    <n v="140"/>
    <n v="383"/>
    <n v="238"/>
    <n v="145"/>
    <n v="1.7000000000000001E-2"/>
    <n v="0.26500000000000001"/>
    <n v="5.1999999999999998E-2"/>
    <n v="0.13500000000000001"/>
    <n v="0.23"/>
    <n v="0.20200000000000001"/>
    <n v="0.58699999999999997"/>
    <n v="0.06"/>
    <n v="0.81599999999999995"/>
    <n v="1074.0740000000001"/>
    <s v="Scale-up"/>
    <n v="7.407"/>
    <n v="0.72899999999999998"/>
    <n v="0.85499999999999998"/>
    <n v="0.72599999999999998"/>
    <n v="0.67"/>
    <d v="2025-06-17T01:30:19"/>
    <s v="PJD2_Apache"/>
  </r>
  <r>
    <x v="1314"/>
    <x v="1"/>
    <n v="83"/>
    <x v="3376"/>
    <x v="1692"/>
    <s v=" "/>
    <s v=" "/>
    <n v="3"/>
    <n v="3"/>
    <n v="8"/>
    <s v="N/A"/>
    <n v="3"/>
    <n v="-6"/>
    <s v="NaN"/>
    <n v="2.5000000000000001E-2"/>
    <n v="0.21099999999999999"/>
    <n v="0.107"/>
    <n v="-0.186"/>
    <n v="-2.1000000000000001E-2"/>
    <s v="NaN"/>
    <s v="NaN"/>
    <s v="NaN"/>
    <s v="NaN"/>
    <s v="Scale-up"/>
    <n v="9.3460000000000001"/>
    <s v="NaN"/>
    <n v="0.89600000000000002"/>
    <n v="0.69099999999999995"/>
    <n v="0.75"/>
    <d v="2025-06-17T01:30:19"/>
    <s v="PJD2_Apache"/>
  </r>
  <r>
    <x v="12"/>
    <x v="0"/>
    <n v="5280"/>
    <x v="3377"/>
    <x v="1693"/>
    <n v="2630"/>
    <n v="2630"/>
    <n v="933"/>
    <n v="1697"/>
    <n v="131"/>
    <n v="2499"/>
    <n v="2078"/>
    <n v="421"/>
    <n v="0.24099999999999999"/>
    <n v="0.47899999999999998"/>
    <n v="3.6999999999999998E-2"/>
    <n v="0.56499999999999995"/>
    <n v="0.68300000000000005"/>
    <n v="0.67"/>
    <n v="0.82699999999999996"/>
    <n v="0.33500000000000002"/>
    <n v="0.94899999999999995"/>
    <n v="745.13300000000004"/>
    <s v="Scale-up"/>
    <n v="1.77"/>
    <n v="0.98899999999999999"/>
    <n v="0.93899999999999995"/>
    <n v="0.995"/>
    <n v="0.93500000000000005"/>
    <d v="2025-06-17T01:30:40"/>
    <s v="PJD2_Apache"/>
  </r>
  <r>
    <x v="12"/>
    <x v="1"/>
    <n v="93"/>
    <x v="3378"/>
    <x v="1693"/>
    <s v=" "/>
    <s v=" "/>
    <n v="11"/>
    <n v="13"/>
    <n v="1"/>
    <s v="N/A"/>
    <n v="17"/>
    <n v="6"/>
    <n v="0.129"/>
    <n v="0.122"/>
    <s v="NaN"/>
    <n v="0.17299999999999999"/>
    <n v="0.251"/>
    <n v="0.25"/>
    <s v="NaN"/>
    <s v="NaN"/>
    <s v="NaN"/>
    <s v="NaN"/>
    <s v="Scale-up"/>
    <n v="5.78"/>
    <n v="0.93200000000000005"/>
    <n v="0.90400000000000003"/>
    <s v="NaN"/>
    <n v="0.97599999999999998"/>
    <d v="2025-06-17T01:30:40"/>
    <s v="PJD2_Apache"/>
  </r>
  <r>
    <x v="31"/>
    <x v="0"/>
    <n v="6141"/>
    <x v="3379"/>
    <x v="1694"/>
    <n v="1675"/>
    <n v="1675"/>
    <n v="190"/>
    <n v="1485"/>
    <n v="312"/>
    <n v="1363"/>
    <n v="878"/>
    <n v="485"/>
    <n v="8.7999999999999995E-2"/>
    <n v="0.47599999999999998"/>
    <n v="0.107"/>
    <n v="0.315"/>
    <n v="0.45700000000000002"/>
    <n v="0.42799999999999999"/>
    <n v="0.68899999999999995"/>
    <n v="0.156"/>
    <n v="0.81"/>
    <n v="1539.683"/>
    <s v="Scale-up"/>
    <n v="3.1749999999999998"/>
    <n v="0.879"/>
    <n v="0.70399999999999996"/>
    <n v="0.78800000000000003"/>
    <n v="0.83399999999999996"/>
    <d v="2025-06-17T01:30:59"/>
    <s v="PJD2_Apache"/>
  </r>
  <r>
    <x v="31"/>
    <x v="1"/>
    <n v="0"/>
    <x v="3380"/>
    <x v="1694"/>
    <s v=" "/>
    <s v=" "/>
    <n v="1"/>
    <n v="1"/>
    <n v="1"/>
    <s v="N/A"/>
    <n v="1"/>
    <n v="0"/>
    <s v="NaN"/>
    <s v="NaN"/>
    <s v="NaN"/>
    <s v="NaN"/>
    <n v="0"/>
    <s v="NaN"/>
    <s v="NaN"/>
    <s v="NaN"/>
    <s v="NaN"/>
    <s v="NaN"/>
    <s v="Scale-up"/>
    <s v="NaN"/>
    <s v="NaN"/>
    <s v="NaN"/>
    <s v="NaN"/>
    <s v="NaN"/>
    <d v="2025-06-17T01:30:59"/>
    <s v="PJD2_Apache"/>
  </r>
  <r>
    <x v="20"/>
    <x v="0"/>
    <n v="5858"/>
    <x v="3381"/>
    <x v="1695"/>
    <n v="2035"/>
    <n v="2035"/>
    <n v="513"/>
    <n v="1522"/>
    <n v="240"/>
    <n v="1795"/>
    <n v="1728"/>
    <n v="67"/>
    <n v="0.09"/>
    <n v="0.26500000000000001"/>
    <n v="3.5999999999999997E-2"/>
    <n v="0.307"/>
    <n v="0.31900000000000001"/>
    <n v="0.315"/>
    <n v="0.96199999999999997"/>
    <n v="0.254"/>
    <n v="0.89900000000000002"/>
    <n v="218.24100000000001"/>
    <s v="Scale-up"/>
    <n v="3.2570000000000001"/>
    <n v="0.99299999999999999"/>
    <n v="0.96199999999999997"/>
    <n v="0.97699999999999998"/>
    <n v="0.99099999999999999"/>
    <d v="2025-06-17T01:31:19"/>
    <s v="PJD2_Apache"/>
  </r>
  <r>
    <x v="20"/>
    <x v="1"/>
    <n v="85"/>
    <x v="3382"/>
    <x v="1695"/>
    <s v=" "/>
    <s v=" "/>
    <n v="8"/>
    <n v="5"/>
    <n v="9"/>
    <s v="N/A"/>
    <n v="14"/>
    <n v="-11"/>
    <n v="0.14799999999999999"/>
    <n v="4.8000000000000001E-2"/>
    <s v="NaN"/>
    <n v="0.246"/>
    <n v="0.19600000000000001"/>
    <n v="1.2999999999999999E-2"/>
    <s v="NaN"/>
    <s v="NaN"/>
    <s v="NaN"/>
    <s v="NaN"/>
    <s v="Scale-up"/>
    <n v="4.0650000000000004"/>
    <n v="0.97099999999999997"/>
    <n v="0.91500000000000004"/>
    <s v="NaN"/>
    <n v="0.70799999999999996"/>
    <d v="2025-06-17T01:31:19"/>
    <s v="PJD2_Apache"/>
  </r>
  <r>
    <x v="1315"/>
    <x v="0"/>
    <n v="3521"/>
    <x v="3383"/>
    <x v="1696"/>
    <n v="39"/>
    <n v="39"/>
    <n v="18"/>
    <n v="21"/>
    <n v="0"/>
    <n v="39"/>
    <n v="0"/>
    <n v="39"/>
    <n v="8.0000000000000002E-3"/>
    <n v="5.0000000000000001E-3"/>
    <n v="0"/>
    <n v="0"/>
    <n v="1.2999999999999999E-2"/>
    <n v="0.01"/>
    <n v="0"/>
    <n v="0.61499999999999999"/>
    <n v="1"/>
    <s v="NaN"/>
    <s v="Indeterminate"/>
    <n v="0"/>
    <n v="0.49199999999999999"/>
    <n v="0.57799999999999996"/>
    <n v="0"/>
    <n v="0"/>
    <d v="2025-06-17T01:31:33"/>
    <s v="PJD2_Apache"/>
  </r>
  <r>
    <x v="1315"/>
    <x v="1"/>
    <n v="77"/>
    <x v="3384"/>
    <x v="1696"/>
    <s v=" "/>
    <s v=" "/>
    <n v="6"/>
    <n v="5"/>
    <n v="1"/>
    <s v="N/A"/>
    <n v="1"/>
    <n v="10"/>
    <n v="0.17299999999999999"/>
    <n v="7.0999999999999994E-2"/>
    <n v="0"/>
    <s v="NaN"/>
    <n v="0.24399999999999999"/>
    <n v="0.14899999999999999"/>
    <s v="NaN"/>
    <s v="NaN"/>
    <s v="NaN"/>
    <s v="NaN"/>
    <s v="Indeterminate"/>
    <s v="NaN"/>
    <n v="0.78900000000000003"/>
    <n v="0.76"/>
    <n v="0"/>
    <s v="NaN"/>
    <d v="2025-06-17T01:31:33"/>
    <s v="PJD2_Apache"/>
  </r>
  <r>
    <x v="1316"/>
    <x v="0"/>
    <n v="3002"/>
    <x v="3385"/>
    <x v="1697"/>
    <n v="2681"/>
    <n v="2681"/>
    <n v="9"/>
    <n v="2672"/>
    <n v="544"/>
    <n v="2137"/>
    <n v="1956"/>
    <n v="181"/>
    <n v="4.0000000000000001E-3"/>
    <n v="0.97"/>
    <n v="0.253"/>
    <n v="0.747"/>
    <n v="0.72099999999999997"/>
    <n v="0.72399999999999998"/>
    <n v="1.036"/>
    <n v="4.0000000000000001E-3"/>
    <n v="0.74"/>
    <n v="242.303"/>
    <s v="Catch-up"/>
    <n v="1.339"/>
    <n v="0.93700000000000006"/>
    <n v="0.92700000000000005"/>
    <n v="0.96299999999999997"/>
    <n v="0.89700000000000002"/>
    <d v="2025-06-17T01:31:54"/>
    <s v="PJD2_Apache"/>
  </r>
  <r>
    <x v="1316"/>
    <x v="1"/>
    <n v="99"/>
    <x v="3386"/>
    <x v="1697"/>
    <s v=" "/>
    <s v=" "/>
    <n v="1"/>
    <n v="57"/>
    <n v="6"/>
    <s v="N/A"/>
    <n v="37"/>
    <n v="13"/>
    <s v="NaN"/>
    <n v="0.627"/>
    <n v="0.06"/>
    <n v="0.36899999999999999"/>
    <n v="0.56699999999999995"/>
    <n v="0.57799999999999996"/>
    <s v="NaN"/>
    <s v="NaN"/>
    <s v="NaN"/>
    <s v="NaN"/>
    <s v="Catch-up"/>
    <n v="2.71"/>
    <s v="NaN"/>
    <n v="0.98"/>
    <n v="0.92700000000000005"/>
    <n v="0.94199999999999995"/>
    <d v="2025-06-17T01:31:54"/>
    <s v="PJD2_Apache"/>
  </r>
  <r>
    <x v="43"/>
    <x v="0"/>
    <n v="5981"/>
    <x v="3387"/>
    <x v="1698"/>
    <n v="540"/>
    <n v="540"/>
    <n v="125"/>
    <n v="415"/>
    <n v="101"/>
    <n v="439"/>
    <n v="406"/>
    <n v="33"/>
    <n v="3.9E-2"/>
    <n v="0.115"/>
    <n v="3.2000000000000001E-2"/>
    <n v="0.158"/>
    <n v="0.122"/>
    <n v="0.122"/>
    <n v="1.2949999999999999"/>
    <n v="0.253"/>
    <n v="0.79200000000000004"/>
    <n v="208.86099999999999"/>
    <s v="Catch-up"/>
    <n v="6.3289999999999997"/>
    <n v="0.76400000000000001"/>
    <n v="0.76700000000000002"/>
    <n v="0.78100000000000003"/>
    <n v="0.77400000000000002"/>
    <d v="2025-06-17T01:32:12"/>
    <s v="PJD2_Apache"/>
  </r>
  <r>
    <x v="43"/>
    <x v="1"/>
    <n v="0"/>
    <x v="3388"/>
    <x v="1698"/>
    <s v=" "/>
    <s v=" "/>
    <n v="1"/>
    <n v="1"/>
    <n v="1"/>
    <s v="N/A"/>
    <n v="1"/>
    <n v="0"/>
    <s v="NaN"/>
    <s v="NaN"/>
    <s v="NaN"/>
    <s v="NaN"/>
    <n v="0"/>
    <s v="NaN"/>
    <s v="NaN"/>
    <s v="NaN"/>
    <s v="NaN"/>
    <s v="NaN"/>
    <s v="Catch-up"/>
    <s v="NaN"/>
    <s v="NaN"/>
    <s v="NaN"/>
    <s v="NaN"/>
    <s v="NaN"/>
    <d v="2025-06-17T01:32:12"/>
    <s v="PJD2_Apache"/>
  </r>
  <r>
    <x v="63"/>
    <x v="0"/>
    <n v="5394"/>
    <x v="3389"/>
    <x v="1699"/>
    <n v="3568"/>
    <n v="3568"/>
    <n v="643"/>
    <n v="2925"/>
    <n v="448"/>
    <n v="3120"/>
    <n v="2194"/>
    <n v="926"/>
    <n v="0.108"/>
    <n v="0.61199999999999999"/>
    <n v="0.1"/>
    <n v="0.433"/>
    <n v="0.62"/>
    <n v="0.61299999999999999"/>
    <n v="0.69799999999999995"/>
    <n v="0.15"/>
    <n v="0.86099999999999999"/>
    <n v="2138.5680000000002"/>
    <s v="Scale-up"/>
    <n v="2.3090000000000002"/>
    <n v="0.91500000000000004"/>
    <n v="0.99"/>
    <n v="0.97599999999999998"/>
    <n v="0.99299999999999999"/>
    <d v="2025-06-17T01:32:33"/>
    <s v="PJD2_Apache"/>
  </r>
  <r>
    <x v="63"/>
    <x v="1"/>
    <n v="99"/>
    <x v="3390"/>
    <x v="1699"/>
    <s v=" "/>
    <s v=" "/>
    <n v="23"/>
    <n v="58"/>
    <n v="10"/>
    <s v="N/A"/>
    <n v="50"/>
    <n v="20"/>
    <n v="0.19700000000000001"/>
    <n v="0.60599999999999998"/>
    <n v="8.5000000000000006E-2"/>
    <n v="0.48299999999999998"/>
    <n v="0.71799999999999997"/>
    <n v="0.71"/>
    <n v="0.67300000000000004"/>
    <n v="0.245"/>
    <n v="0.89400000000000002"/>
    <n v="1917.184"/>
    <s v="Scale-up"/>
    <n v="2.0699999999999998"/>
    <n v="0.89600000000000002"/>
    <n v="0.98699999999999999"/>
    <n v="0.88900000000000001"/>
    <n v="0.98499999999999999"/>
    <d v="2025-06-17T01:32:38"/>
    <s v="PJD2_Apache"/>
  </r>
  <r>
    <x v="56"/>
    <x v="0"/>
    <n v="4988"/>
    <x v="3391"/>
    <x v="1700"/>
    <n v="5204"/>
    <n v="5204"/>
    <n v="480"/>
    <n v="4724"/>
    <n v="722"/>
    <n v="4482"/>
    <n v="3711"/>
    <n v="771"/>
    <n v="9.5000000000000001E-2"/>
    <n v="1.069"/>
    <n v="0.16500000000000001"/>
    <n v="0.85199999999999998"/>
    <n v="0.999"/>
    <n v="1.0029999999999999"/>
    <n v="0.85299999999999998"/>
    <n v="8.2000000000000003E-2"/>
    <n v="0.85799999999999998"/>
    <n v="904.93"/>
    <s v="Scale-up"/>
    <n v="1.1739999999999999"/>
    <n v="0.99199999999999999"/>
    <n v="0.99"/>
    <n v="0.97899999999999998"/>
    <n v="0.98699999999999999"/>
    <d v="2025-06-17T01:33:01"/>
    <s v="PJD2_Apache"/>
  </r>
  <r>
    <x v="56"/>
    <x v="1"/>
    <n v="97"/>
    <x v="3392"/>
    <x v="1700"/>
    <s v=" "/>
    <s v=" "/>
    <n v="2"/>
    <n v="29"/>
    <n v="2"/>
    <s v="N/A"/>
    <n v="15"/>
    <n v="13"/>
    <n v="7.0999999999999994E-2"/>
    <n v="0.27500000000000002"/>
    <n v="4.4999999999999998E-2"/>
    <n v="0.17699999999999999"/>
    <s v="0.30100000000000005"/>
    <n v="0.27800000000000002"/>
    <n v="0.58799999999999997"/>
    <n v="0.20499999999999999"/>
    <n v="0.87"/>
    <n v="4355.9319999999998"/>
    <s v="Scale-up"/>
    <n v="5.65"/>
    <n v="1"/>
    <n v="0.98699999999999999"/>
    <n v="1"/>
    <n v="0.85299999999999998"/>
    <d v="2025-06-17T01:33:05"/>
    <s v="PJD2_Apache"/>
  </r>
  <r>
    <x v="57"/>
    <x v="0"/>
    <n v="3207"/>
    <x v="3393"/>
    <x v="1701"/>
    <n v="3459"/>
    <n v="3459"/>
    <n v="328"/>
    <n v="3131"/>
    <n v="415"/>
    <n v="3044"/>
    <n v="2138"/>
    <n v="906"/>
    <n v="0.14499999999999999"/>
    <n v="1.1679999999999999"/>
    <n v="0.14899999999999999"/>
    <n v="0.80200000000000005"/>
    <n v="1.1639999999999999"/>
    <n v="1.1379999999999999"/>
    <n v="0.68899999999999995"/>
    <n v="0.11"/>
    <n v="0.88700000000000001"/>
    <n v="1129.6759999999999"/>
    <s v="Scale-up"/>
    <n v="1.2470000000000001"/>
    <n v="0.86899999999999999"/>
    <n v="0.83799999999999997"/>
    <n v="0.83799999999999997"/>
    <n v="0.83699999999999997"/>
    <d v="2025-06-17T01:33:29"/>
    <s v="PJD2_Apache"/>
  </r>
  <r>
    <x v="57"/>
    <x v="1"/>
    <n v="99"/>
    <x v="3394"/>
    <x v="1701"/>
    <s v=" "/>
    <s v=" "/>
    <n v="1"/>
    <n v="19"/>
    <n v="1"/>
    <s v="N/A"/>
    <n v="11"/>
    <n v="6"/>
    <s v="NaN"/>
    <n v="0.184"/>
    <s v="NaN"/>
    <n v="0.10199999999999999"/>
    <n v="0"/>
    <n v="0.17"/>
    <s v="NaN"/>
    <s v="NaN"/>
    <s v="NaN"/>
    <s v="NaN"/>
    <s v="Scale-up"/>
    <n v="9.8040000000000003"/>
    <s v="NaN"/>
    <n v="0.97199999999999998"/>
    <s v="NaN"/>
    <n v="0.89600000000000002"/>
    <d v="2025-06-17T01:33:29"/>
    <s v="PJD2_Apache"/>
  </r>
  <r>
    <x v="1317"/>
    <x v="0"/>
    <n v="5435"/>
    <x v="3395"/>
    <x v="1702"/>
    <n v="192"/>
    <n v="192"/>
    <n v="56"/>
    <n v="136"/>
    <n v="13"/>
    <n v="179"/>
    <n v="143"/>
    <n v="36"/>
    <n v="2.3E-2"/>
    <n v="4.2000000000000003E-2"/>
    <n v="8.0000000000000002E-3"/>
    <n v="7.3999999999999996E-2"/>
    <n v="5.7000000000000002E-2"/>
    <n v="5.8999999999999997E-2"/>
    <n v="1.298"/>
    <n v="0.35399999999999998"/>
    <n v="0.877"/>
    <n v="486.48599999999999"/>
    <s v="Catch-up"/>
    <n v="13.513999999999999"/>
    <n v="0.75700000000000001"/>
    <n v="0.83"/>
    <n v="0.89100000000000001"/>
    <n v="0.92100000000000004"/>
    <d v="2025-06-17T01:33:52"/>
    <s v="PJD2_Apache"/>
  </r>
  <r>
    <x v="1317"/>
    <x v="1"/>
    <n v="86"/>
    <x v="3396"/>
    <x v="1702"/>
    <s v=" "/>
    <s v=" "/>
    <n v="1"/>
    <n v="6"/>
    <n v="1"/>
    <s v="N/A"/>
    <n v="3"/>
    <n v="3"/>
    <s v="NaN"/>
    <n v="5.5E-2"/>
    <s v="NaN"/>
    <n v="0.05"/>
    <n v="0"/>
    <n v="6.3E-2"/>
    <s v="NaN"/>
    <s v="NaN"/>
    <s v="NaN"/>
    <s v="NaN"/>
    <s v="Catch-up"/>
    <n v="20"/>
    <s v="NaN"/>
    <n v="0.89700000000000002"/>
    <s v="NaN"/>
    <n v="0.94399999999999995"/>
    <d v="2025-06-17T01:33:52"/>
    <s v="PJD2_Apache"/>
  </r>
  <r>
    <x v="1318"/>
    <x v="0"/>
    <n v="2714"/>
    <x v="3397"/>
    <x v="1703"/>
    <n v="280"/>
    <n v="280"/>
    <n v="59"/>
    <n v="221"/>
    <n v="19"/>
    <n v="261"/>
    <n v="167"/>
    <n v="94"/>
    <n v="2.1999999999999999E-2"/>
    <n v="0.105"/>
    <n v="8.9999999999999993E-3"/>
    <n v="7.0999999999999994E-2"/>
    <n v="0.11799999999999999"/>
    <n v="0.11899999999999999"/>
    <n v="0.60199999999999998"/>
    <n v="0.17299999999999999"/>
    <n v="0.92900000000000005"/>
    <n v="1323.944"/>
    <s v="Scale-up"/>
    <n v="14.085000000000001"/>
    <n v="0.67800000000000005"/>
    <n v="0.90900000000000003"/>
    <n v="0.88500000000000001"/>
    <n v="0.90500000000000003"/>
    <d v="2025-06-17T01:34:12"/>
    <s v="PJD2_Apache"/>
  </r>
  <r>
    <x v="1318"/>
    <x v="1"/>
    <n v="0"/>
    <x v="3398"/>
    <x v="1703"/>
    <s v=" "/>
    <s v=" "/>
    <n v="1"/>
    <n v="2"/>
    <n v="1"/>
    <s v="N/A"/>
    <n v="1"/>
    <n v="1"/>
    <s v="NaN"/>
    <n v="1"/>
    <s v="NaN"/>
    <s v="NaN"/>
    <n v="0"/>
    <n v="1"/>
    <s v="NaN"/>
    <s v="NaN"/>
    <s v="NaN"/>
    <s v="NaN"/>
    <s v="Scale-up"/>
    <s v="NaN"/>
    <s v="NaN"/>
    <n v="1"/>
    <s v="NaN"/>
    <s v="NaN"/>
    <d v="2025-06-17T01:34:12"/>
    <s v="PJD2_Apache"/>
  </r>
  <r>
    <x v="1319"/>
    <x v="0"/>
    <n v="312"/>
    <x v="3399"/>
    <x v="1704"/>
    <n v="553"/>
    <n v="553"/>
    <n v="73"/>
    <n v="480"/>
    <n v="34"/>
    <n v="519"/>
    <n v="292"/>
    <n v="227"/>
    <n v="0.249"/>
    <n v="1.5289999999999999"/>
    <n v="0.10299999999999999"/>
    <n v="0.88"/>
    <n v="1.675"/>
    <n v="1.694"/>
    <n v="0.52500000000000002"/>
    <n v="0.14000000000000001"/>
    <n v="0.94199999999999995"/>
    <n v="257.95499999999998"/>
    <s v="Scale-up"/>
    <n v="1.1359999999999999"/>
    <n v="0.92200000000000004"/>
    <n v="0.97599999999999998"/>
    <n v="0.88800000000000001"/>
    <n v="0.96799999999999997"/>
    <d v="2025-06-17T01:34:33"/>
    <s v="PJD2_Apache"/>
  </r>
  <r>
    <x v="1319"/>
    <x v="1"/>
    <n v="98"/>
    <x v="3400"/>
    <x v="1704"/>
    <s v=" "/>
    <s v=" "/>
    <n v="24"/>
    <n v="184"/>
    <n v="21"/>
    <s v="N/A"/>
    <n v="137"/>
    <n v="49"/>
    <n v="0.29899999999999999"/>
    <n v="1.891"/>
    <n v="0.2"/>
    <n v="1.228"/>
    <n v="1.99"/>
    <n v="1.9550000000000001"/>
    <n v="0.61699999999999999"/>
    <n v="0.13700000000000001"/>
    <n v="0.90900000000000003"/>
    <n v="184.85300000000001"/>
    <s v="Scale-up"/>
    <n v="0.81399999999999995"/>
    <n v="0.94199999999999995"/>
    <n v="0.93400000000000005"/>
    <n v="0.91700000000000004"/>
    <n v="0.89400000000000002"/>
    <d v="2025-06-17T01:34:38"/>
    <s v="PJD2_Apache"/>
  </r>
  <r>
    <x v="1320"/>
    <x v="0"/>
    <n v="4911"/>
    <x v="3401"/>
    <x v="1705"/>
    <n v="974"/>
    <n v="974"/>
    <n v="293"/>
    <n v="681"/>
    <n v="1"/>
    <n v="973"/>
    <n v="124"/>
    <n v="849"/>
    <n v="8.4000000000000005E-2"/>
    <n v="0.20499999999999999"/>
    <n v="0"/>
    <n v="8.8999999999999996E-2"/>
    <n v="0.28899999999999998"/>
    <n v="0.28599999999999998"/>
    <n v="0.308"/>
    <n v="0.29099999999999998"/>
    <n v="1"/>
    <n v="9539.3259999999991"/>
    <s v="Scale-up"/>
    <n v="11.236000000000001"/>
    <n v="0.98399999999999999"/>
    <n v="0.94299999999999995"/>
    <n v="0"/>
    <n v="0.88"/>
    <d v="2025-06-17T01:34:55"/>
    <s v="PJD2_Apache"/>
  </r>
  <r>
    <x v="1320"/>
    <x v="1"/>
    <n v="2"/>
    <x v="3402"/>
    <x v="1705"/>
    <s v=" "/>
    <s v=" "/>
    <n v="1"/>
    <n v="4"/>
    <n v="1"/>
    <s v="N/A"/>
    <n v="1"/>
    <n v="3"/>
    <s v="NaN"/>
    <n v="0.81499999999999995"/>
    <s v="NaN"/>
    <s v="NaN"/>
    <n v="0"/>
    <n v="0.81499999999999995"/>
    <s v="NaN"/>
    <s v="NaN"/>
    <s v="NaN"/>
    <s v="NaN"/>
    <s v="Scale-up"/>
    <s v="NaN"/>
    <s v="NaN"/>
    <n v="0.89600000000000002"/>
    <s v="NaN"/>
    <s v="NaN"/>
    <d v="2025-06-17T01:34:55"/>
    <s v="PJD2_Apache"/>
  </r>
  <r>
    <x v="68"/>
    <x v="0"/>
    <n v="3228"/>
    <x v="3403"/>
    <x v="1706"/>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7T01:35:16"/>
    <s v="PJD2_Apache"/>
  </r>
  <r>
    <x v="68"/>
    <x v="1"/>
    <n v="78"/>
    <x v="3404"/>
    <x v="1706"/>
    <s v=" "/>
    <s v=" "/>
    <n v="1"/>
    <n v="7"/>
    <n v="2"/>
    <s v="N/A"/>
    <n v="1"/>
    <n v="4"/>
    <s v="NaN"/>
    <n v="7.0000000000000007E-2"/>
    <n v="0.5"/>
    <s v="NaN"/>
    <n v="-0.43"/>
    <n v="4.1000000000000002E-2"/>
    <s v="NaN"/>
    <s v="NaN"/>
    <s v="NaN"/>
    <s v="NaN"/>
    <s v="Catch-up"/>
    <s v="NaN"/>
    <s v="NaN"/>
    <n v="0.96"/>
    <n v="1"/>
    <s v="NaN"/>
    <d v="2025-06-17T01:35:16"/>
    <s v="PJD2_Apache"/>
  </r>
  <r>
    <x v="69"/>
    <x v="0"/>
    <n v="5616"/>
    <x v="3405"/>
    <x v="1707"/>
    <n v="2660"/>
    <n v="2660"/>
    <n v="370"/>
    <n v="2290"/>
    <n v="905"/>
    <n v="1755"/>
    <n v="1573"/>
    <n v="182"/>
    <n v="0.10199999999999999"/>
    <n v="0.57899999999999996"/>
    <n v="0.28399999999999997"/>
    <n v="0.40300000000000002"/>
    <n v="0.39700000000000002"/>
    <n v="0.45100000000000001"/>
    <n v="1.0149999999999999"/>
    <n v="0.15"/>
    <n v="0.58299999999999996"/>
    <n v="451.613"/>
    <s v="Catch-up"/>
    <n v="2.4809999999999999"/>
    <n v="0.81499999999999995"/>
    <n v="0.83399999999999996"/>
    <n v="0.96199999999999997"/>
    <n v="0.85899999999999999"/>
    <d v="2025-06-17T01:35:37"/>
    <s v="PJD2_Apache"/>
  </r>
  <r>
    <x v="69"/>
    <x v="1"/>
    <n v="95"/>
    <x v="3406"/>
    <x v="1707"/>
    <s v=" "/>
    <s v=" "/>
    <n v="1"/>
    <n v="7"/>
    <n v="1"/>
    <s v="N/A"/>
    <n v="9"/>
    <n v="-3"/>
    <s v="NaN"/>
    <n v="5.2999999999999999E-2"/>
    <s v="NaN"/>
    <n v="7.1999999999999995E-2"/>
    <n v="0"/>
    <n v="5.2999999999999999E-2"/>
    <s v="NaN"/>
    <s v="NaN"/>
    <s v="NaN"/>
    <s v="NaN"/>
    <s v="Catch-up"/>
    <n v="13.888999999999999"/>
    <s v="NaN"/>
    <n v="0.82499999999999996"/>
    <s v="NaN"/>
    <n v="0.91400000000000003"/>
    <d v="2025-06-17T01:35:37"/>
    <s v="PJD2_Apache"/>
  </r>
  <r>
    <x v="1321"/>
    <x v="0"/>
    <n v="2198"/>
    <x v="3407"/>
    <x v="1708"/>
    <n v="331"/>
    <n v="331"/>
    <n v="102"/>
    <n v="229"/>
    <n v="26"/>
    <n v="305"/>
    <n v="279"/>
    <n v="26"/>
    <n v="5.0999999999999997E-2"/>
    <n v="0.125"/>
    <n v="1.2E-2"/>
    <n v="0.14299999999999999"/>
    <n v="0.16400000000000001"/>
    <n v="0.16200000000000001"/>
    <n v="0.872"/>
    <n v="0.28999999999999998"/>
    <n v="0.93200000000000005"/>
    <n v="181.81800000000001"/>
    <s v="Scale-up"/>
    <n v="6.9930000000000003"/>
    <n v="0.96699999999999997"/>
    <n v="0.98099999999999998"/>
    <n v="0.97099999999999997"/>
    <n v="0.99199999999999999"/>
    <d v="2025-06-17T01:35:56"/>
    <s v="PJD2_Apache"/>
  </r>
  <r>
    <x v="1321"/>
    <x v="1"/>
    <n v="77"/>
    <x v="3408"/>
    <x v="1708"/>
    <s v=" "/>
    <s v=" "/>
    <n v="1"/>
    <n v="2"/>
    <n v="1"/>
    <s v="N/A"/>
    <n v="1"/>
    <n v="0"/>
    <s v="NaN"/>
    <n v="1.2999999999999999E-2"/>
    <s v="NaN"/>
    <s v="NaN"/>
    <n v="0"/>
    <n v="1.2999999999999999E-2"/>
    <s v="NaN"/>
    <s v="NaN"/>
    <s v="NaN"/>
    <s v="NaN"/>
    <s v="Scale-up"/>
    <s v="NaN"/>
    <s v="NaN"/>
    <n v="1"/>
    <s v="NaN"/>
    <s v="NaN"/>
    <d v="2025-06-17T01:35:56"/>
    <s v="PJD2_Apache"/>
  </r>
  <r>
    <x v="70"/>
    <x v="0"/>
    <n v="2919"/>
    <x v="3409"/>
    <x v="1709"/>
    <n v="1838"/>
    <n v="1838"/>
    <n v="355"/>
    <n v="1483"/>
    <n v="252"/>
    <n v="1586"/>
    <n v="1282"/>
    <n v="304"/>
    <n v="0.29799999999999999"/>
    <n v="1.3859999999999999"/>
    <n v="0.25800000000000001"/>
    <n v="1.159"/>
    <n v="1.4259999999999999"/>
    <n v="1.4490000000000001"/>
    <n v="0.81299999999999994"/>
    <n v="0.17699999999999999"/>
    <n v="0.84699999999999998"/>
    <n v="262.29500000000002"/>
    <s v="Scale-up"/>
    <n v="0.86299999999999999"/>
    <n v="0.98199999999999998"/>
    <n v="0.94699999999999995"/>
    <n v="0.97799999999999998"/>
    <n v="0.95899999999999996"/>
    <d v="2025-06-17T01:36:15"/>
    <s v="PJD2_Apache"/>
  </r>
  <r>
    <x v="70"/>
    <x v="1"/>
    <n v="0"/>
    <x v="3410"/>
    <x v="1709"/>
    <s v=" "/>
    <s v=" "/>
    <n v="1"/>
    <n v="1"/>
    <n v="1"/>
    <s v="N/A"/>
    <n v="1"/>
    <n v="0"/>
    <s v="NaN"/>
    <s v="NaN"/>
    <s v="NaN"/>
    <s v="NaN"/>
    <n v="0"/>
    <s v="NaN"/>
    <s v="NaN"/>
    <s v="NaN"/>
    <s v="NaN"/>
    <s v="NaN"/>
    <s v="Scale-up"/>
    <s v="NaN"/>
    <s v="NaN"/>
    <s v="NaN"/>
    <s v="NaN"/>
    <s v="NaN"/>
    <d v="2025-06-17T01:36:15"/>
    <s v="PJD2_Apache"/>
  </r>
  <r>
    <x v="1322"/>
    <x v="0"/>
    <n v="2340"/>
    <x v="3411"/>
    <x v="1710"/>
    <n v="2286"/>
    <n v="2286"/>
    <n v="1066"/>
    <n v="1220"/>
    <n v="156"/>
    <n v="2130"/>
    <n v="1621"/>
    <n v="509"/>
    <n v="0.379"/>
    <n v="0.46200000000000002"/>
    <n v="5.8000000000000003E-2"/>
    <n v="0.61499999999999999"/>
    <n v="0.78300000000000003"/>
    <n v="0.76900000000000002"/>
    <n v="0.78500000000000003"/>
    <n v="0.45100000000000001"/>
    <n v="0.93100000000000005"/>
    <n v="827.64200000000005"/>
    <s v="Scale-up"/>
    <n v="1.6259999999999999"/>
    <n v="0.89800000000000002"/>
    <n v="0.88600000000000001"/>
    <n v="0.89500000000000002"/>
    <n v="0.91100000000000003"/>
    <d v="2025-06-17T01:36:36"/>
    <s v="PJD2_Apache"/>
  </r>
  <r>
    <x v="1322"/>
    <x v="1"/>
    <n v="97"/>
    <x v="3412"/>
    <x v="1710"/>
    <s v=" "/>
    <s v=" "/>
    <n v="61"/>
    <n v="58"/>
    <n v="2"/>
    <s v="N/A"/>
    <n v="81"/>
    <n v="35"/>
    <n v="0.71199999999999997"/>
    <n v="0.60899999999999999"/>
    <s v="NaN"/>
    <n v="0.83499999999999996"/>
    <n v="1.321"/>
    <n v="1.2789999999999999"/>
    <s v="NaN"/>
    <s v="NaN"/>
    <s v="NaN"/>
    <s v="NaN"/>
    <s v="Scale-up"/>
    <n v="1.198"/>
    <n v="0.97"/>
    <n v="0.98199999999999998"/>
    <s v="NaN"/>
    <n v="0.97799999999999998"/>
    <d v="2025-06-17T01:36:36"/>
    <s v="PJD2_Apache"/>
  </r>
  <r>
    <x v="64"/>
    <x v="0"/>
    <n v="3597"/>
    <x v="3413"/>
    <x v="1711"/>
    <n v="1536"/>
    <n v="1536"/>
    <n v="178"/>
    <n v="1358"/>
    <n v="123"/>
    <n v="1413"/>
    <n v="1390"/>
    <n v="23"/>
    <n v="5.5E-2"/>
    <n v="0.41899999999999998"/>
    <n v="3.7999999999999999E-2"/>
    <n v="0.437"/>
    <n v="0.436"/>
    <n v="0.435"/>
    <n v="1.002"/>
    <n v="0.11600000000000001"/>
    <n v="0.92"/>
    <n v="52.631999999999998"/>
    <s v="Catch-up"/>
    <n v="2.2879999999999998"/>
    <n v="0.97799999999999998"/>
    <n v="0.98299999999999998"/>
    <n v="0.97599999999999998"/>
    <n v="0.98499999999999999"/>
    <d v="2025-06-17T01:36:56"/>
    <s v="PJD2_Apache"/>
  </r>
  <r>
    <x v="64"/>
    <x v="1"/>
    <n v="99"/>
    <x v="3414"/>
    <x v="1711"/>
    <s v=" "/>
    <s v=" "/>
    <n v="1"/>
    <n v="11"/>
    <n v="1"/>
    <s v="N/A"/>
    <n v="10"/>
    <n v="2"/>
    <s v="NaN"/>
    <n v="0.151"/>
    <s v="NaN"/>
    <n v="0.123"/>
    <n v="0"/>
    <n v="0.128"/>
    <s v="NaN"/>
    <s v="NaN"/>
    <s v="NaN"/>
    <s v="NaN"/>
    <s v="Catch-up"/>
    <n v="8.1300000000000008"/>
    <s v="NaN"/>
    <n v="0.91300000000000003"/>
    <s v="NaN"/>
    <n v="0.96299999999999997"/>
    <d v="2025-06-17T01:36:56"/>
    <s v="PJD2_Apache"/>
  </r>
  <r>
    <x v="71"/>
    <x v="0"/>
    <n v="5522"/>
    <x v="3415"/>
    <x v="1712"/>
    <n v="1096"/>
    <n v="1096"/>
    <n v="117"/>
    <n v="979"/>
    <n v="91"/>
    <n v="1005"/>
    <n v="882"/>
    <n v="123"/>
    <n v="2.4E-2"/>
    <n v="0.23899999999999999"/>
    <n v="2.4E-2"/>
    <n v="0.224"/>
    <n v="0.23899999999999999"/>
    <n v="0.23699999999999999"/>
    <n v="0.93700000000000006"/>
    <n v="9.0999999999999998E-2"/>
    <n v="0.90900000000000003"/>
    <n v="549.10699999999997"/>
    <s v="Scale-up"/>
    <n v="4.4640000000000004"/>
    <n v="0.877"/>
    <n v="0.84199999999999997"/>
    <n v="0.93300000000000005"/>
    <n v="0.88400000000000001"/>
    <d v="2025-06-17T01:37:14"/>
    <s v="PJD2_Apache"/>
  </r>
  <r>
    <x v="71"/>
    <x v="1"/>
    <n v="60"/>
    <x v="3416"/>
    <x v="1712"/>
    <s v=" "/>
    <s v=" "/>
    <n v="2"/>
    <n v="1"/>
    <n v="1"/>
    <s v="N/A"/>
    <n v="1"/>
    <n v="2"/>
    <n v="1.7999999999999999E-2"/>
    <s v="NaN"/>
    <s v="NaN"/>
    <s v="NaN"/>
    <n v="0"/>
    <n v="2.5999999999999999E-2"/>
    <s v="NaN"/>
    <s v="NaN"/>
    <s v="NaN"/>
    <s v="NaN"/>
    <s v="Scale-up"/>
    <s v="NaN"/>
    <n v="1"/>
    <s v="NaN"/>
    <s v="NaN"/>
    <s v="NaN"/>
    <d v="2025-06-17T01:37:14"/>
    <s v="PJD2_Apache"/>
  </r>
  <r>
    <x v="1196"/>
    <x v="0"/>
    <n v="7595"/>
    <x v="3417"/>
    <x v="1713"/>
    <n v="4500"/>
    <n v="4500"/>
    <n v="498"/>
    <n v="4002"/>
    <n v="1133"/>
    <n v="3367"/>
    <n v="2597"/>
    <n v="770"/>
    <n v="7.8E-2"/>
    <n v="0.67700000000000005"/>
    <n v="0.215"/>
    <n v="0.53300000000000003"/>
    <n v="0.54"/>
    <n v="0.498"/>
    <n v="0.98699999999999999"/>
    <n v="0.10299999999999999"/>
    <n v="0.71499999999999997"/>
    <n v="1444.653"/>
    <s v="Scale-up"/>
    <n v="1.8759999999999999"/>
    <n v="0.874"/>
    <n v="0.93100000000000005"/>
    <n v="0.79800000000000004"/>
    <n v="0.91700000000000004"/>
    <d v="2025-06-17T01:37:37"/>
    <s v="PJD2_Apache"/>
  </r>
  <r>
    <x v="1196"/>
    <x v="1"/>
    <n v="60"/>
    <x v="3418"/>
    <x v="1713"/>
    <s v=" "/>
    <s v=" "/>
    <n v="1"/>
    <n v="2"/>
    <n v="4"/>
    <s v="N/A"/>
    <n v="3"/>
    <n v="-6"/>
    <s v="NaN"/>
    <n v="1.6E-2"/>
    <s v="NaN"/>
    <n v="0.3"/>
    <n v="0"/>
    <n v="-4.7E-2"/>
    <s v="NaN"/>
    <s v="NaN"/>
    <s v="NaN"/>
    <s v="NaN"/>
    <s v="Scale-up"/>
    <n v="3.3330000000000002"/>
    <s v="NaN"/>
    <n v="1"/>
    <s v="NaN"/>
    <n v="0.75"/>
    <d v="2025-06-17T01:37:37"/>
    <s v="PJD2_Apache"/>
  </r>
  <r>
    <x v="355"/>
    <x v="0"/>
    <n v="6332"/>
    <x v="3419"/>
    <x v="1714"/>
    <n v="1943"/>
    <n v="1943"/>
    <n v="265"/>
    <n v="1678"/>
    <n v="652"/>
    <n v="1291"/>
    <n v="1029"/>
    <n v="262"/>
    <n v="0.04"/>
    <n v="0.26600000000000001"/>
    <n v="0.107"/>
    <n v="0.17299999999999999"/>
    <n v="0.19900000000000001"/>
    <n v="0.19500000000000001"/>
    <n v="0.86899999999999999"/>
    <n v="0.13100000000000001"/>
    <n v="0.65"/>
    <n v="1514.451"/>
    <s v="Scale-up"/>
    <n v="5.78"/>
    <n v="0.95699999999999996"/>
    <n v="0.996"/>
    <n v="0.98199999999999998"/>
    <n v="0.995"/>
    <d v="2025-06-17T01:37:57"/>
    <s v="PJD2_Apache"/>
  </r>
  <r>
    <x v="355"/>
    <x v="1"/>
    <n v="93"/>
    <x v="3420"/>
    <x v="1714"/>
    <s v=" "/>
    <s v=" "/>
    <n v="6"/>
    <n v="22"/>
    <n v="6"/>
    <s v="N/A"/>
    <n v="16"/>
    <n v="5"/>
    <n v="8.5999999999999993E-2"/>
    <n v="0.215"/>
    <n v="9.2999999999999999E-2"/>
    <n v="0.33300000000000002"/>
    <n v="0.20799999999999999"/>
    <n v="0.20399999999999999"/>
    <n v="1.601"/>
    <n v="0.28599999999999998"/>
    <n v="0.69099999999999995"/>
    <n v="786.78700000000003"/>
    <s v="Catch-up"/>
    <n v="3.0030000000000001"/>
    <n v="0.95499999999999996"/>
    <n v="0.96499999999999997"/>
    <n v="0.89200000000000002"/>
    <n v="0.72899999999999998"/>
    <d v="2025-06-17T01:38:02"/>
    <s v="PJD2_Apache"/>
  </r>
  <r>
    <x v="1323"/>
    <x v="0"/>
    <n v="1365"/>
    <x v="3421"/>
    <x v="1715"/>
    <n v="741"/>
    <n v="741"/>
    <n v="219"/>
    <n v="522"/>
    <n v="58"/>
    <n v="683"/>
    <n v="586"/>
    <n v="97"/>
    <n v="0.16"/>
    <n v="0.49299999999999999"/>
    <n v="5.0999999999999997E-2"/>
    <n v="0.55200000000000005"/>
    <n v="0.60199999999999998"/>
    <n v="0.58299999999999996"/>
    <n v="0.91700000000000004"/>
    <n v="0.245"/>
    <n v="0.92200000000000004"/>
    <n v="175.72499999999999"/>
    <s v="Scale-up"/>
    <n v="1.8120000000000001"/>
    <n v="0.96699999999999997"/>
    <n v="0.99299999999999999"/>
    <n v="0.92900000000000005"/>
    <n v="0.97099999999999997"/>
    <d v="2025-06-17T01:38:22"/>
    <s v="PJD2_Apache"/>
  </r>
  <r>
    <x v="1323"/>
    <x v="1"/>
    <n v="99"/>
    <x v="3422"/>
    <x v="1715"/>
    <s v=" "/>
    <s v=" "/>
    <n v="20"/>
    <n v="72"/>
    <n v="1"/>
    <s v="N/A"/>
    <n v="56"/>
    <n v="34"/>
    <n v="0.20100000000000001"/>
    <n v="0.70299999999999996"/>
    <s v="NaN"/>
    <n v="0.53800000000000003"/>
    <s v="0.9039999999999999"/>
    <n v="0.9"/>
    <s v="NaN"/>
    <s v="NaN"/>
    <s v="NaN"/>
    <s v="NaN"/>
    <s v="Scale-up"/>
    <n v="1.859"/>
    <n v="0.96099999999999997"/>
    <n v="0.93400000000000005"/>
    <s v="NaN"/>
    <n v="0.97199999999999998"/>
    <d v="2025-06-17T01:38:22"/>
    <s v="PJD2_Apache"/>
  </r>
  <r>
    <x v="1324"/>
    <x v="0"/>
    <n v="2885"/>
    <x v="3423"/>
    <x v="1716"/>
    <n v="632"/>
    <n v="632"/>
    <n v="235"/>
    <n v="397"/>
    <n v="37"/>
    <n v="595"/>
    <n v="490"/>
    <n v="105"/>
    <n v="9.2999999999999999E-2"/>
    <n v="0.17699999999999999"/>
    <n v="1.7999999999999999E-2"/>
    <n v="0.23300000000000001"/>
    <n v="0.252"/>
    <n v="0.245"/>
    <n v="0.92500000000000004"/>
    <n v="0.34399999999999997"/>
    <n v="0.93300000000000005"/>
    <n v="450.64400000000001"/>
    <s v="Scale-up"/>
    <n v="4.2919999999999998"/>
    <n v="0.95799999999999996"/>
    <n v="0.90400000000000003"/>
    <n v="0.64900000000000002"/>
    <n v="0.95099999999999996"/>
    <d v="2025-06-17T01:38:41"/>
    <s v="PJD2_Apache"/>
  </r>
  <r>
    <x v="1324"/>
    <x v="1"/>
    <n v="99"/>
    <x v="3424"/>
    <x v="1716"/>
    <s v=" "/>
    <s v=" "/>
    <n v="8"/>
    <n v="5"/>
    <n v="2"/>
    <s v="N/A"/>
    <n v="8"/>
    <n v="2"/>
    <n v="6.3E-2"/>
    <n v="4.9000000000000002E-2"/>
    <s v="NaN"/>
    <n v="6.5000000000000002E-2"/>
    <n v="0.112"/>
    <n v="7.6999999999999999E-2"/>
    <s v="NaN"/>
    <s v="NaN"/>
    <s v="NaN"/>
    <s v="NaN"/>
    <s v="Scale-up"/>
    <n v="15.385"/>
    <n v="0.77600000000000002"/>
    <n v="0.79500000000000004"/>
    <s v="NaN"/>
    <n v="0.33300000000000002"/>
    <d v="2025-06-17T01:38:41"/>
    <s v="PJD2_Apache"/>
  </r>
  <r>
    <x v="1325"/>
    <x v="0"/>
    <n v="759"/>
    <x v="3425"/>
    <x v="1717"/>
    <n v="441"/>
    <n v="441"/>
    <n v="120"/>
    <n v="321"/>
    <n v="6"/>
    <n v="435"/>
    <n v="306"/>
    <n v="129"/>
    <n v="0.14099999999999999"/>
    <n v="0.41099999999999998"/>
    <n v="1.0999999999999999E-2"/>
    <n v="0.40500000000000003"/>
    <n v="0.54100000000000004"/>
    <n v="0.54100000000000004"/>
    <n v="0.749"/>
    <n v="0.255"/>
    <n v="0.98"/>
    <n v="318.51900000000001"/>
    <s v="Scale-up"/>
    <n v="2.4689999999999999"/>
    <n v="0.98"/>
    <n v="0.99099999999999999"/>
    <n v="0.92600000000000005"/>
    <n v="0.98499999999999999"/>
    <d v="2025-06-17T01:39:00"/>
    <s v="PJD2_Apache"/>
  </r>
  <r>
    <x v="1325"/>
    <x v="1"/>
    <n v="99"/>
    <x v="3426"/>
    <x v="1717"/>
    <s v=" "/>
    <s v=" "/>
    <n v="9"/>
    <n v="44"/>
    <n v="1"/>
    <s v="N/A"/>
    <n v="39"/>
    <n v="13"/>
    <n v="7.6999999999999999E-2"/>
    <n v="0.41299999999999998"/>
    <s v="NaN"/>
    <n v="0.35599999999999998"/>
    <n v="0.49"/>
    <n v="0.47599999999999998"/>
    <s v="NaN"/>
    <s v="NaN"/>
    <s v="NaN"/>
    <s v="NaN"/>
    <s v="Scale-up"/>
    <n v="2.8090000000000002"/>
    <n v="0.94899999999999995"/>
    <n v="0.98199999999999998"/>
    <s v="NaN"/>
    <n v="0.79200000000000004"/>
    <d v="2025-06-17T01:39:00"/>
    <s v="PJD2_Apache"/>
  </r>
  <r>
    <x v="79"/>
    <x v="0"/>
    <n v="1189"/>
    <x v="3427"/>
    <x v="1718"/>
    <n v="1445"/>
    <n v="1445"/>
    <n v="252"/>
    <n v="1193"/>
    <n v="95"/>
    <n v="1350"/>
    <n v="1075"/>
    <n v="275"/>
    <n v="0.30399999999999999"/>
    <n v="1.4550000000000001"/>
    <n v="0.111"/>
    <n v="1.23"/>
    <n v="1.6479999999999999"/>
    <n v="1.641"/>
    <n v="0.746"/>
    <n v="0.17299999999999999"/>
    <n v="0.93700000000000006"/>
    <n v="223.577"/>
    <s v="Scale-up"/>
    <n v="0.81299999999999994"/>
    <n v="0.98599999999999999"/>
    <n v="0.98199999999999998"/>
    <n v="0.94699999999999995"/>
    <n v="0.97199999999999998"/>
    <d v="2025-06-17T01:39:21"/>
    <s v="PJD2_Apache"/>
  </r>
  <r>
    <x v="79"/>
    <x v="1"/>
    <n v="94"/>
    <x v="3428"/>
    <x v="1718"/>
    <s v=" "/>
    <s v=" "/>
    <n v="1"/>
    <n v="3"/>
    <n v="1"/>
    <s v="N/A"/>
    <n v="4"/>
    <n v="0"/>
    <s v="NaN"/>
    <n v="1.6E-2"/>
    <s v="NaN"/>
    <n v="0.154"/>
    <n v="0"/>
    <n v="1.6E-2"/>
    <s v="NaN"/>
    <s v="NaN"/>
    <s v="NaN"/>
    <s v="NaN"/>
    <s v="Scale-up"/>
    <n v="6.4939999999999998"/>
    <s v="NaN"/>
    <n v="0.75"/>
    <s v="NaN"/>
    <n v="0.8"/>
    <d v="2025-06-17T01:39:21"/>
    <s v="PJD2_Apache"/>
  </r>
  <r>
    <x v="72"/>
    <x v="0"/>
    <n v="6521"/>
    <x v="3429"/>
    <x v="1719"/>
    <n v="3006"/>
    <n v="3006"/>
    <n v="79"/>
    <n v="2927"/>
    <n v="1365"/>
    <n v="1641"/>
    <n v="1397"/>
    <n v="244"/>
    <n v="3.1E-2"/>
    <n v="1.1100000000000001"/>
    <n v="0.81899999999999995"/>
    <n v="1.2749999999999999"/>
    <n v="0.32200000000000001"/>
    <n v="0.65700000000000003"/>
    <n v="3.96"/>
    <n v="2.7E-2"/>
    <n v="0.28199999999999997"/>
    <n v="191.37299999999999"/>
    <s v="Catch-up"/>
    <n v="0.78400000000000003"/>
    <n v="0.68200000000000005"/>
    <n v="0.83"/>
    <n v="0.26500000000000001"/>
    <n v="0.42399999999999999"/>
    <d v="2025-06-17T01:39:42"/>
    <s v="PJD2_Apache"/>
  </r>
  <r>
    <x v="72"/>
    <x v="1"/>
    <n v="0"/>
    <x v="3430"/>
    <x v="1719"/>
    <s v=" "/>
    <s v=" "/>
    <n v="1"/>
    <n v="1"/>
    <n v="1"/>
    <s v="N/A"/>
    <n v="1"/>
    <n v="-1"/>
    <s v="NaN"/>
    <s v="NaN"/>
    <s v="NaN"/>
    <s v="NaN"/>
    <n v="0"/>
    <s v="NaN"/>
    <s v="NaN"/>
    <s v="NaN"/>
    <s v="NaN"/>
    <s v="NaN"/>
    <s v="Catch-up"/>
    <s v="NaN"/>
    <s v="NaN"/>
    <s v="NaN"/>
    <s v="NaN"/>
    <s v="NaN"/>
    <d v="2025-06-17T01:39:42"/>
    <s v="PJD2_Apache"/>
  </r>
  <r>
    <x v="81"/>
    <x v="0"/>
    <n v="2951"/>
    <x v="3431"/>
    <x v="1720"/>
    <n v="3595"/>
    <n v="3595"/>
    <n v="644"/>
    <n v="2951"/>
    <n v="331"/>
    <n v="3264"/>
    <n v="2222"/>
    <n v="1042"/>
    <n v="0.28799999999999998"/>
    <n v="1.228"/>
    <n v="0.154"/>
    <n v="0.998"/>
    <n v="1.3620000000000001"/>
    <n v="1.359"/>
    <n v="0.73299999999999998"/>
    <n v="0.19"/>
    <n v="0.89800000000000002"/>
    <n v="1044.088"/>
    <s v="Scale-up"/>
    <n v="1.002"/>
    <n v="0.88800000000000001"/>
    <n v="0.95799999999999996"/>
    <n v="0.93400000000000005"/>
    <n v="0.95799999999999996"/>
    <d v="2025-06-17T01:40:04"/>
    <s v="PJD2_Apache"/>
  </r>
  <r>
    <x v="81"/>
    <x v="1"/>
    <n v="89"/>
    <x v="3432"/>
    <x v="1720"/>
    <s v=" "/>
    <s v=" "/>
    <n v="1"/>
    <n v="18"/>
    <n v="1"/>
    <s v="N/A"/>
    <n v="8"/>
    <n v="8"/>
    <s v="NaN"/>
    <n v="0.16700000000000001"/>
    <s v="NaN"/>
    <n v="0.08"/>
    <n v="0"/>
    <n v="0.16300000000000001"/>
    <s v="NaN"/>
    <s v="NaN"/>
    <s v="NaN"/>
    <s v="NaN"/>
    <s v="Scale-up"/>
    <n v="12.5"/>
    <s v="NaN"/>
    <n v="0.95499999999999996"/>
    <s v="NaN"/>
    <n v="0.74299999999999999"/>
    <d v="2025-06-17T01:40:04"/>
    <s v="PJD2_Apache"/>
  </r>
  <r>
    <x v="74"/>
    <x v="0"/>
    <n v="930"/>
    <x v="3433"/>
    <x v="1721"/>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7T01:40:22"/>
    <s v="PJD2_Apache"/>
  </r>
  <r>
    <x v="74"/>
    <x v="1"/>
    <n v="0"/>
    <x v="3434"/>
    <x v="1721"/>
    <s v=" "/>
    <s v=" "/>
    <n v="1"/>
    <n v="1"/>
    <n v="1"/>
    <s v="N/A"/>
    <n v="1"/>
    <n v="0"/>
    <s v="NaN"/>
    <s v="NaN"/>
    <s v="NaN"/>
    <s v="NaN"/>
    <n v="0"/>
    <s v="NaN"/>
    <s v="NaN"/>
    <s v="NaN"/>
    <s v="NaN"/>
    <s v="NaN"/>
    <s v="Scale-up"/>
    <s v="NaN"/>
    <s v="NaN"/>
    <s v="NaN"/>
    <s v="NaN"/>
    <s v="NaN"/>
    <d v="2025-06-17T01:40:22"/>
    <s v="PJD2_Apache"/>
  </r>
  <r>
    <x v="1326"/>
    <x v="0"/>
    <n v="1987"/>
    <x v="3435"/>
    <x v="1722"/>
    <n v="55"/>
    <n v="55"/>
    <n v="3"/>
    <n v="52"/>
    <n v="4"/>
    <n v="51"/>
    <n v="9"/>
    <n v="42"/>
    <n v="3.0000000000000001E-3"/>
    <n v="3.2000000000000001E-2"/>
    <n v="3.0000000000000001E-3"/>
    <n v="8.9999999999999993E-3"/>
    <n v="3.2000000000000001E-2"/>
    <n v="3.1E-2"/>
    <n v="0.28100000000000003"/>
    <n v="8.5999999999999993E-2"/>
    <n v="0.91400000000000003"/>
    <n v="4666.6670000000004"/>
    <s v="Scale-up"/>
    <n v="111.111"/>
    <n v="1"/>
    <n v="0.81899999999999995"/>
    <n v="0.86"/>
    <n v="0.85699999999999998"/>
    <d v="2025-06-17T01:40:39"/>
    <s v="PJD2_Apache"/>
  </r>
  <r>
    <x v="1326"/>
    <x v="1"/>
    <n v="0"/>
    <x v="3436"/>
    <x v="1722"/>
    <s v=" "/>
    <s v=" "/>
    <n v="1"/>
    <n v="1"/>
    <n v="1"/>
    <s v="N/A"/>
    <n v="1"/>
    <n v="0"/>
    <s v="NaN"/>
    <s v="NaN"/>
    <s v="NaN"/>
    <s v="NaN"/>
    <n v="0"/>
    <s v="NaN"/>
    <s v="NaN"/>
    <s v="NaN"/>
    <s v="NaN"/>
    <s v="NaN"/>
    <s v="Scale-up"/>
    <s v="NaN"/>
    <s v="NaN"/>
    <s v="NaN"/>
    <s v="NaN"/>
    <s v="NaN"/>
    <d v="2025-06-17T01:40:39"/>
    <s v="PJD2_Apache"/>
  </r>
  <r>
    <x v="73"/>
    <x v="0"/>
    <n v="2882"/>
    <x v="3437"/>
    <x v="1723"/>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7T01:40:57"/>
    <s v="PJD2_Apache"/>
  </r>
  <r>
    <x v="73"/>
    <x v="1"/>
    <n v="0"/>
    <x v="3438"/>
    <x v="1723"/>
    <s v=" "/>
    <s v=" "/>
    <n v="1"/>
    <n v="1"/>
    <n v="1"/>
    <s v="N/A"/>
    <n v="1"/>
    <n v="0"/>
    <s v="NaN"/>
    <s v="NaN"/>
    <s v="NaN"/>
    <s v="NaN"/>
    <n v="0"/>
    <s v="NaN"/>
    <s v="NaN"/>
    <s v="NaN"/>
    <s v="NaN"/>
    <s v="NaN"/>
    <s v="Scale-up"/>
    <s v="NaN"/>
    <s v="NaN"/>
    <s v="NaN"/>
    <s v="NaN"/>
    <s v="NaN"/>
    <d v="2025-06-17T01:40:57"/>
    <s v="PJD2_Apache"/>
  </r>
  <r>
    <x v="1327"/>
    <x v="0"/>
    <n v="1435"/>
    <x v="3439"/>
    <x v="1724"/>
    <n v="31"/>
    <n v="31"/>
    <n v="12"/>
    <n v="19"/>
    <n v="1"/>
    <n v="30"/>
    <n v="21"/>
    <n v="9"/>
    <n v="8.0000000000000002E-3"/>
    <n v="1.2E-2"/>
    <n v="0"/>
    <n v="1.2999999999999999E-2"/>
    <n v="0.02"/>
    <n v="1.6E-2"/>
    <n v="0.65"/>
    <n v="0.4"/>
    <n v="1"/>
    <n v="692.30799999999999"/>
    <s v="Scale-up"/>
    <n v="76.923000000000002"/>
    <n v="0.91600000000000004"/>
    <n v="0.65300000000000002"/>
    <n v="0"/>
    <n v="0.57999999999999996"/>
    <d v="2025-06-17T01:41:15"/>
    <s v="PJD2_Apache"/>
  </r>
  <r>
    <x v="1327"/>
    <x v="1"/>
    <n v="97"/>
    <x v="3440"/>
    <x v="1724"/>
    <s v=" "/>
    <s v=" "/>
    <n v="1"/>
    <n v="12"/>
    <n v="1"/>
    <s v="N/A"/>
    <n v="12"/>
    <n v="0"/>
    <s v="NaN"/>
    <n v="0.187"/>
    <s v="NaN"/>
    <n v="9.1999999999999998E-2"/>
    <n v="0"/>
    <n v="0.19800000000000001"/>
    <s v="NaN"/>
    <s v="NaN"/>
    <s v="NaN"/>
    <s v="NaN"/>
    <s v="Scale-up"/>
    <n v="10.87"/>
    <s v="NaN"/>
    <n v="0.67700000000000005"/>
    <s v="NaN"/>
    <n v="0.92200000000000004"/>
    <d v="2025-06-17T01:41:15"/>
    <s v="PJD2_Apache"/>
  </r>
  <r>
    <x v="66"/>
    <x v="0"/>
    <n v="3063"/>
    <x v="3441"/>
    <x v="1725"/>
    <n v="1270"/>
    <n v="1270"/>
    <n v="262"/>
    <n v="1008"/>
    <n v="95"/>
    <n v="1175"/>
    <n v="1032"/>
    <n v="143"/>
    <n v="0.17899999999999999"/>
    <n v="0.52"/>
    <n v="3.4000000000000002E-2"/>
    <n v="0.55400000000000005"/>
    <n v="0.66500000000000004"/>
    <n v="0.59899999999999998"/>
    <n v="0.83299999999999996"/>
    <n v="0.25600000000000001"/>
    <n v="0.95099999999999996"/>
    <n v="258.12299999999999"/>
    <s v="Scale-up"/>
    <n v="1.8049999999999999"/>
    <n v="0.93100000000000005"/>
    <n v="0.84399999999999997"/>
    <n v="0.90500000000000003"/>
    <n v="0.85099999999999998"/>
    <d v="2025-06-17T01:41:34"/>
    <s v="PJD2_Apache"/>
  </r>
  <r>
    <x v="66"/>
    <x v="1"/>
    <n v="0"/>
    <x v="3442"/>
    <x v="1725"/>
    <s v=" "/>
    <s v=" "/>
    <n v="1"/>
    <n v="1"/>
    <n v="1"/>
    <s v="N/A"/>
    <n v="1"/>
    <n v="0"/>
    <s v="NaN"/>
    <s v="NaN"/>
    <s v="NaN"/>
    <s v="NaN"/>
    <n v="0"/>
    <s v="NaN"/>
    <s v="NaN"/>
    <s v="NaN"/>
    <s v="NaN"/>
    <s v="NaN"/>
    <s v="Scale-up"/>
    <s v="NaN"/>
    <s v="NaN"/>
    <s v="NaN"/>
    <s v="NaN"/>
    <s v="NaN"/>
    <d v="2025-06-17T01:41:34"/>
    <s v="PJD2_Apache"/>
  </r>
  <r>
    <x v="67"/>
    <x v="0"/>
    <n v="4772"/>
    <x v="3443"/>
    <x v="1726"/>
    <n v="1234"/>
    <n v="1234"/>
    <n v="147"/>
    <n v="1087"/>
    <n v="203"/>
    <n v="1031"/>
    <n v="948"/>
    <n v="83"/>
    <n v="3.1E-2"/>
    <n v="0.248"/>
    <n v="4.8000000000000001E-2"/>
    <n v="0.221"/>
    <n v="0.23100000000000001"/>
    <n v="0.23499999999999999"/>
    <n v="0.95699999999999996"/>
    <n v="0.111"/>
    <n v="0.82799999999999996"/>
    <n v="375.56599999999997"/>
    <s v="Scale-up"/>
    <n v="4.5250000000000004"/>
    <n v="0.95399999999999996"/>
    <n v="0.97499999999999998"/>
    <n v="0.96399999999999997"/>
    <n v="0.96799999999999997"/>
    <d v="2025-06-17T01:41:55"/>
    <s v="PJD2_Apache"/>
  </r>
  <r>
    <x v="67"/>
    <x v="1"/>
    <n v="96"/>
    <x v="3444"/>
    <x v="1726"/>
    <s v=" "/>
    <s v=" "/>
    <n v="1"/>
    <n v="20"/>
    <n v="6"/>
    <s v="N/A"/>
    <n v="19"/>
    <n v="-6"/>
    <s v="NaN"/>
    <n v="0.248"/>
    <n v="7.0999999999999994E-2"/>
    <n v="0.27100000000000002"/>
    <n v="0.17699999999999999"/>
    <n v="0.155"/>
    <s v="NaN"/>
    <s v="NaN"/>
    <s v="NaN"/>
    <s v="NaN"/>
    <s v="Scale-up"/>
    <n v="3.69"/>
    <s v="NaN"/>
    <n v="0.94399999999999995"/>
    <n v="0.55100000000000005"/>
    <n v="0.93600000000000005"/>
    <d v="2025-06-17T01:41:55"/>
    <s v="PJD2_Apache"/>
  </r>
  <r>
    <x v="58"/>
    <x v="0"/>
    <n v="3635"/>
    <x v="3445"/>
    <x v="1727"/>
    <n v="2426"/>
    <n v="2426"/>
    <n v="318"/>
    <n v="2108"/>
    <n v="208"/>
    <n v="2218"/>
    <n v="1403"/>
    <n v="815"/>
    <n v="0.11"/>
    <n v="0.88700000000000001"/>
    <n v="9.4E-2"/>
    <n v="0.627"/>
    <n v="0.90300000000000002"/>
    <n v="0.90500000000000003"/>
    <n v="0.69399999999999995"/>
    <n v="0.11"/>
    <n v="0.90600000000000003"/>
    <n v="1299.8409999999999"/>
    <s v="Scale-up"/>
    <n v="1.595"/>
    <n v="0.91300000000000003"/>
    <n v="0.93300000000000005"/>
    <n v="0.90400000000000003"/>
    <n v="0.93400000000000005"/>
    <d v="2025-06-17T01:42:14"/>
    <s v="PJD2_Apache"/>
  </r>
  <r>
    <x v="58"/>
    <x v="1"/>
    <n v="0"/>
    <x v="3446"/>
    <x v="1727"/>
    <s v=" "/>
    <s v=" "/>
    <n v="1"/>
    <n v="1"/>
    <n v="1"/>
    <s v="N/A"/>
    <n v="1"/>
    <n v="0"/>
    <s v="NaN"/>
    <s v="NaN"/>
    <s v="NaN"/>
    <s v="NaN"/>
    <n v="0"/>
    <s v="NaN"/>
    <s v="NaN"/>
    <s v="NaN"/>
    <s v="NaN"/>
    <s v="NaN"/>
    <s v="Scale-up"/>
    <s v="NaN"/>
    <s v="NaN"/>
    <s v="NaN"/>
    <s v="NaN"/>
    <s v="NaN"/>
    <d v="2025-06-17T01:42:14"/>
    <s v="PJD2_Apache"/>
  </r>
  <r>
    <x v="1328"/>
    <x v="0"/>
    <n v="1505"/>
    <x v="3447"/>
    <x v="1728"/>
    <n v="290"/>
    <n v="290"/>
    <n v="125"/>
    <n v="165"/>
    <n v="62"/>
    <n v="228"/>
    <n v="113"/>
    <n v="115"/>
    <n v="0.124"/>
    <n v="0.13600000000000001"/>
    <n v="2.7E-2"/>
    <n v="6.8000000000000005E-2"/>
    <n v="0.23300000000000001"/>
    <n v="0.13600000000000001"/>
    <n v="0.29199999999999998"/>
    <n v="0.47699999999999998"/>
    <n v="0.89600000000000002"/>
    <n v="1691.1759999999999"/>
    <s v="Scale-up"/>
    <n v="14.706"/>
    <n v="0.47199999999999998"/>
    <n v="0.747"/>
    <n v="0.56399999999999995"/>
    <n v="0.89300000000000002"/>
    <d v="2025-06-17T01:42:33"/>
    <s v="PJD2_Apache"/>
  </r>
  <r>
    <x v="1328"/>
    <x v="1"/>
    <n v="97"/>
    <x v="3448"/>
    <x v="1728"/>
    <s v=" "/>
    <s v=" "/>
    <n v="1"/>
    <n v="2"/>
    <n v="45"/>
    <s v="N/A"/>
    <n v="1"/>
    <n v="-43"/>
    <s v="NaN"/>
    <n v="1.0999999999999999E-2"/>
    <s v="NaN"/>
    <s v="NaN"/>
    <n v="0"/>
    <n v="-0.216"/>
    <s v="NaN"/>
    <s v="NaN"/>
    <s v="NaN"/>
    <s v="NaN"/>
    <s v="Scale-up"/>
    <s v="NaN"/>
    <s v="NaN"/>
    <n v="1"/>
    <s v="NaN"/>
    <s v="NaN"/>
    <d v="2025-06-17T01:42:33"/>
    <s v="PJD2_Apache"/>
  </r>
  <r>
    <x v="1152"/>
    <x v="0"/>
    <n v="3364"/>
    <x v="3449"/>
    <x v="1729"/>
    <n v="31075"/>
    <n v="30786"/>
    <n v="4116"/>
    <n v="26670"/>
    <n v="11133"/>
    <n v="19653"/>
    <n v="17985"/>
    <n v="1897"/>
    <n v="1.3919999999999999"/>
    <n v="9.3870000000000005"/>
    <n v="4.2549999999999999"/>
    <n v="6.0739999999999998"/>
    <n v="6.524"/>
    <n v="6.5010000000000003"/>
    <n v="0.93100000000000005"/>
    <n v="0.129"/>
    <n v="0.60499999999999998"/>
    <n v="312.315"/>
    <s v="Scale-up"/>
    <n v="0.16500000000000001"/>
    <n v="0.96899999999999997"/>
    <n v="0.97399999999999998"/>
    <n v="0.97799999999999998"/>
    <n v="0.97099999999999997"/>
    <d v="2025-06-17T01:43:13"/>
    <s v="PJD2_Apache"/>
  </r>
  <r>
    <x v="1152"/>
    <x v="1"/>
    <n v="100"/>
    <x v="3450"/>
    <x v="1729"/>
    <s v=" "/>
    <s v=" "/>
    <n v="101"/>
    <n v="547"/>
    <n v="84"/>
    <s v="N/A"/>
    <n v="388"/>
    <n v="177"/>
    <n v="1.05"/>
    <n v="5.8129999999999997"/>
    <n v="0.83699999999999997"/>
    <n v="3.9489999999999998"/>
    <n v="6.0259999999999998"/>
    <n v="6.0110000000000001"/>
    <n v="0.65500000000000003"/>
    <n v="0.153"/>
    <n v="0.878"/>
    <n v="480.375"/>
    <s v="Scale-up"/>
    <n v="0.253"/>
    <n v="0.995"/>
    <n v="0.998"/>
    <n v="0.99099999999999999"/>
    <n v="0.998"/>
    <d v="2025-06-17T01:43:18"/>
    <s v="PJD2_Apache"/>
  </r>
  <r>
    <x v="75"/>
    <x v="0"/>
    <n v="5823"/>
    <x v="3451"/>
    <x v="1730"/>
    <n v="14750"/>
    <n v="14750"/>
    <n v="2663"/>
    <n v="12087"/>
    <n v="3005"/>
    <n v="11745"/>
    <n v="8054"/>
    <n v="3691"/>
    <n v="0.52"/>
    <n v="2.6240000000000001"/>
    <n v="0.66200000000000003"/>
    <n v="1.6559999999999999"/>
    <n v="2.4820000000000002"/>
    <n v="2.5270000000000001"/>
    <n v="0.66700000000000004"/>
    <n v="0.16500000000000001"/>
    <n v="0.78900000000000003"/>
    <n v="2228.8649999999998"/>
    <s v="Scale-up"/>
    <n v="0.60399999999999998"/>
    <n v="0.97399999999999998"/>
    <n v="0.98099999999999998"/>
    <n v="0.97199999999999998"/>
    <n v="0.98299999999999998"/>
    <d v="2025-06-17T01:43:46"/>
    <s v="PJD2_Apache"/>
  </r>
  <r>
    <x v="75"/>
    <x v="1"/>
    <n v="100"/>
    <x v="3452"/>
    <x v="1730"/>
    <s v=" "/>
    <s v=" "/>
    <n v="44"/>
    <n v="126"/>
    <n v="32"/>
    <s v="N/A"/>
    <n v="135"/>
    <n v="2"/>
    <n v="0.436"/>
    <n v="1.7070000000000001"/>
    <n v="0.41599999999999998"/>
    <n v="1.3660000000000001"/>
    <s v="1.7270000000000003"/>
    <n v="1.669"/>
    <n v="0.79100000000000004"/>
    <n v="0.20300000000000001"/>
    <n v="0.80600000000000005"/>
    <n v="2702.05"/>
    <s v="Scale-up"/>
    <n v="0.73199999999999998"/>
    <n v="0.96"/>
    <n v="0.98199999999999998"/>
    <n v="0.93500000000000005"/>
    <n v="0.96899999999999997"/>
    <d v="2025-06-17T01:43:51"/>
    <s v="PJD2_Apache"/>
  </r>
  <r>
    <x v="1329"/>
    <x v="0"/>
    <n v="2144"/>
    <x v="3453"/>
    <x v="1731"/>
    <n v="173"/>
    <n v="173"/>
    <n v="0"/>
    <n v="173"/>
    <n v="71"/>
    <n v="102"/>
    <n v="74"/>
    <n v="28"/>
    <n v="0"/>
    <n v="0.112"/>
    <n v="0"/>
    <n v="0.83699999999999997"/>
    <n v="0.112"/>
    <n v="7.6999999999999999E-2"/>
    <n v="7.4729999999999999"/>
    <n v="0"/>
    <n v="1"/>
    <n v="33.453000000000003"/>
    <s v="Catch-up"/>
    <n v="1.1950000000000001"/>
    <n v="0"/>
    <n v="0.72"/>
    <n v="0"/>
    <n v="0.189"/>
    <d v="2025-06-17T01:44:07"/>
    <s v="PJD2_Apache"/>
  </r>
  <r>
    <x v="1329"/>
    <x v="1"/>
    <n v="0"/>
    <x v="3454"/>
    <x v="1731"/>
    <s v=" "/>
    <s v=" "/>
    <n v="1"/>
    <n v="1"/>
    <n v="1"/>
    <s v="N/A"/>
    <n v="1"/>
    <n v="0"/>
    <n v="0"/>
    <s v="NaN"/>
    <s v="NaN"/>
    <s v="NaN"/>
    <n v="0"/>
    <s v="NaN"/>
    <s v="NaN"/>
    <s v="NaN"/>
    <s v="NaN"/>
    <s v="NaN"/>
    <s v="Catch-up"/>
    <s v="NaN"/>
    <n v="0"/>
    <s v="NaN"/>
    <s v="NaN"/>
    <s v="NaN"/>
    <d v="2025-06-17T01:44:07"/>
    <s v="PJD2_Apache"/>
  </r>
  <r>
    <x v="76"/>
    <x v="0"/>
    <n v="4661"/>
    <x v="3455"/>
    <x v="1732"/>
    <n v="964"/>
    <n v="964"/>
    <n v="196"/>
    <n v="768"/>
    <n v="40"/>
    <n v="924"/>
    <n v="699"/>
    <n v="225"/>
    <n v="0.09"/>
    <n v="0.41199999999999998"/>
    <n v="3.1E-2"/>
    <n v="0.36"/>
    <n v="0.47099999999999997"/>
    <n v="0.47599999999999998"/>
    <n v="0.76400000000000001"/>
    <n v="0.17899999999999999"/>
    <n v="0.93799999999999994"/>
    <n v="625"/>
    <s v="Scale-up"/>
    <n v="2.778"/>
    <n v="0.90700000000000003"/>
    <n v="0.878"/>
    <n v="0.94099999999999995"/>
    <n v="0.83"/>
    <d v="2025-06-17T01:44:25"/>
    <s v="PJD2_Apache"/>
  </r>
  <r>
    <x v="76"/>
    <x v="1"/>
    <n v="0"/>
    <x v="3456"/>
    <x v="1732"/>
    <s v=" "/>
    <s v=" "/>
    <n v="1"/>
    <n v="1"/>
    <n v="1"/>
    <s v="N/A"/>
    <n v="2"/>
    <n v="-1"/>
    <s v="NaN"/>
    <s v="NaN"/>
    <s v="NaN"/>
    <n v="1"/>
    <n v="0"/>
    <s v="NaN"/>
    <s v="NaN"/>
    <s v="NaN"/>
    <s v="NaN"/>
    <s v="NaN"/>
    <s v="Scale-up"/>
    <n v="1"/>
    <s v="NaN"/>
    <s v="NaN"/>
    <s v="NaN"/>
    <n v="1"/>
    <d v="2025-06-17T01:44:25"/>
    <s v="PJD2_Apache"/>
  </r>
  <r>
    <x v="77"/>
    <x v="0"/>
    <n v="2272"/>
    <x v="3457"/>
    <x v="1733"/>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7T01:44:44"/>
    <s v="PJD2_Apache"/>
  </r>
  <r>
    <x v="77"/>
    <x v="1"/>
    <n v="56"/>
    <x v="3458"/>
    <x v="1733"/>
    <s v=" "/>
    <s v=" "/>
    <n v="1"/>
    <n v="5"/>
    <n v="1"/>
    <s v="N/A"/>
    <n v="5"/>
    <n v="0"/>
    <s v="NaN"/>
    <n v="5.8000000000000003E-2"/>
    <s v="NaN"/>
    <n v="5.7000000000000002E-2"/>
    <n v="0"/>
    <n v="6.4000000000000001E-2"/>
    <s v="NaN"/>
    <s v="NaN"/>
    <s v="NaN"/>
    <s v="NaN"/>
    <s v="Scale-up"/>
    <n v="17.544"/>
    <s v="NaN"/>
    <n v="0.753"/>
    <s v="NaN"/>
    <n v="0.71099999999999997"/>
    <d v="2025-06-17T01:44:44"/>
    <s v="PJD2_Apache"/>
  </r>
  <r>
    <x v="78"/>
    <x v="0"/>
    <n v="762"/>
    <x v="3459"/>
    <x v="1734"/>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7T01:45:02"/>
    <s v="PJD2_Apache"/>
  </r>
  <r>
    <x v="78"/>
    <x v="1"/>
    <n v="0"/>
    <x v="3460"/>
    <x v="1734"/>
    <s v=" "/>
    <s v=" "/>
    <n v="1"/>
    <n v="1"/>
    <n v="1"/>
    <s v="N/A"/>
    <n v="1"/>
    <n v="0"/>
    <s v="NaN"/>
    <s v="NaN"/>
    <s v="NaN"/>
    <s v="NaN"/>
    <n v="0"/>
    <s v="NaN"/>
    <s v="NaN"/>
    <s v="NaN"/>
    <s v="NaN"/>
    <s v="NaN"/>
    <s v="Scale-up"/>
    <s v="NaN"/>
    <s v="NaN"/>
    <s v="NaN"/>
    <s v="NaN"/>
    <s v="NaN"/>
    <d v="2025-06-17T01:45:02"/>
    <s v="PJD2_Apache"/>
  </r>
  <r>
    <x v="59"/>
    <x v="0"/>
    <n v="4966"/>
    <x v="3461"/>
    <x v="1735"/>
    <n v="1853"/>
    <n v="1853"/>
    <n v="997"/>
    <n v="856"/>
    <n v="152"/>
    <n v="1701"/>
    <n v="1585"/>
    <n v="116"/>
    <n v="0.43"/>
    <n v="0.33300000000000002"/>
    <n v="0.06"/>
    <n v="0.65100000000000002"/>
    <n v="0.70299999999999996"/>
    <n v="0.65900000000000003"/>
    <n v="0.92600000000000005"/>
    <n v="0.56399999999999995"/>
    <n v="0.92100000000000004"/>
    <n v="178.18700000000001"/>
    <s v="Scale-up"/>
    <n v="1.536"/>
    <n v="0.93600000000000005"/>
    <n v="0.89500000000000002"/>
    <n v="0.98399999999999999"/>
    <n v="0.99299999999999999"/>
    <d v="2025-06-17T01:45:21"/>
    <s v="PJD2_Apache"/>
  </r>
  <r>
    <x v="59"/>
    <x v="1"/>
    <n v="56"/>
    <x v="3462"/>
    <x v="1735"/>
    <s v=" "/>
    <s v=" "/>
    <n v="1"/>
    <n v="2"/>
    <n v="1"/>
    <s v="N/A"/>
    <n v="1"/>
    <n v="1"/>
    <s v="NaN"/>
    <n v="1.7999999999999999E-2"/>
    <s v="NaN"/>
    <s v="NaN"/>
    <n v="0"/>
    <n v="1.7999999999999999E-2"/>
    <s v="NaN"/>
    <s v="NaN"/>
    <s v="NaN"/>
    <s v="NaN"/>
    <s v="Scale-up"/>
    <s v="NaN"/>
    <s v="NaN"/>
    <n v="1"/>
    <s v="NaN"/>
    <s v="NaN"/>
    <d v="2025-06-17T01:45:21"/>
    <s v="PJD2_Apache"/>
  </r>
  <r>
    <x v="40"/>
    <x v="0"/>
    <n v="6019"/>
    <x v="3463"/>
    <x v="1736"/>
    <n v="4228"/>
    <n v="4228"/>
    <n v="2590"/>
    <n v="1638"/>
    <n v="443"/>
    <n v="3785"/>
    <n v="3687"/>
    <n v="98"/>
    <n v="0.435"/>
    <n v="0.28699999999999998"/>
    <n v="0.09"/>
    <n v="0.53600000000000003"/>
    <n v="0.63200000000000001"/>
    <n v="0.51800000000000002"/>
    <n v="0.84799999999999998"/>
    <n v="0.60199999999999998"/>
    <n v="0.875"/>
    <n v="182.83600000000001"/>
    <s v="Scale-up"/>
    <n v="1.8660000000000001"/>
    <n v="0.80200000000000005"/>
    <n v="0.84499999999999997"/>
    <n v="0.85399999999999998"/>
    <n v="0.94299999999999995"/>
    <d v="2025-06-17T01:45:44"/>
    <s v="PJD2_Apache"/>
  </r>
  <r>
    <x v="40"/>
    <x v="1"/>
    <n v="94"/>
    <x v="3464"/>
    <x v="1736"/>
    <s v=" "/>
    <s v=" "/>
    <n v="99"/>
    <n v="7"/>
    <n v="1"/>
    <s v="N/A"/>
    <n v="105"/>
    <n v="-1"/>
    <n v="0.77900000000000003"/>
    <n v="9.6000000000000002E-2"/>
    <s v="NaN"/>
    <n v="0.85"/>
    <n v="0.875"/>
    <n v="0.84499999999999997"/>
    <s v="NaN"/>
    <s v="NaN"/>
    <s v="NaN"/>
    <s v="NaN"/>
    <s v="Scale-up"/>
    <n v="1.1759999999999999"/>
    <n v="0.92900000000000005"/>
    <n v="0.88500000000000001"/>
    <s v="NaN"/>
    <n v="0.94299999999999995"/>
    <d v="2025-06-17T01:45:44"/>
    <s v="PJD2_Apache"/>
  </r>
  <r>
    <x v="80"/>
    <x v="0"/>
    <n v="5230"/>
    <x v="3465"/>
    <x v="1737"/>
    <n v="10607"/>
    <n v="10607"/>
    <n v="1848"/>
    <n v="8759"/>
    <n v="816"/>
    <n v="9791"/>
    <n v="8744"/>
    <n v="1047"/>
    <n v="0.36"/>
    <n v="1.7210000000000001"/>
    <n v="0.16600000000000001"/>
    <n v="1.72"/>
    <n v="1.915"/>
    <n v="1.913"/>
    <n v="0.89800000000000002"/>
    <n v="0.17299999999999999"/>
    <n v="0.92"/>
    <n v="608.721"/>
    <s v="Scale-up"/>
    <n v="0.58099999999999996"/>
    <n v="0.96399999999999997"/>
    <n v="0.98399999999999999"/>
    <n v="0.98099999999999998"/>
    <n v="0.98099999999999998"/>
    <d v="2025-06-17T01:46:10"/>
    <s v="PJD2_Apache"/>
  </r>
  <r>
    <x v="80"/>
    <x v="1"/>
    <n v="99"/>
    <x v="3466"/>
    <x v="1737"/>
    <s v=" "/>
    <s v=" "/>
    <n v="45"/>
    <n v="146"/>
    <n v="21"/>
    <s v="N/A"/>
    <n v="162"/>
    <n v="7"/>
    <n v="0.41399999999999998"/>
    <n v="1.5780000000000001"/>
    <n v="0.245"/>
    <n v="1.784"/>
    <s v="1.7469999999999999"/>
    <n v="1.732"/>
    <n v="1.0209999999999999"/>
    <n v="0.20799999999999999"/>
    <n v="0.877"/>
    <n v="586.88300000000004"/>
    <s v="Catch-up"/>
    <n v="0.56100000000000005"/>
    <n v="0.95099999999999996"/>
    <n v="0.96599999999999997"/>
    <n v="0.92700000000000005"/>
    <n v="0.96299999999999997"/>
    <d v="2025-06-17T01:46:15"/>
    <s v="PJD2_Apache"/>
  </r>
  <r>
    <x v="1330"/>
    <x v="0"/>
    <n v="1490"/>
    <x v="3467"/>
    <x v="1738"/>
    <n v="1002"/>
    <n v="1002"/>
    <n v="180"/>
    <n v="822"/>
    <n v="89"/>
    <n v="913"/>
    <n v="670"/>
    <n v="243"/>
    <n v="0.17899999999999999"/>
    <n v="0.66300000000000003"/>
    <n v="8.1000000000000003E-2"/>
    <n v="0.55600000000000005"/>
    <n v="0.76100000000000001"/>
    <n v="0.73799999999999999"/>
    <n v="0.73099999999999998"/>
    <n v="0.21299999999999999"/>
    <n v="0.90400000000000003"/>
    <n v="437.05"/>
    <s v="Scale-up"/>
    <n v="1.7989999999999999"/>
    <n v="0.76600000000000001"/>
    <n v="0.84"/>
    <n v="0.751"/>
    <n v="0.78800000000000003"/>
    <d v="2025-06-17T01:46:34"/>
    <s v="PJD2_Apache"/>
  </r>
  <r>
    <x v="1330"/>
    <x v="1"/>
    <n v="98"/>
    <x v="3468"/>
    <x v="1738"/>
    <s v=" "/>
    <s v=" "/>
    <n v="1"/>
    <n v="3"/>
    <n v="1"/>
    <s v="N/A"/>
    <n v="4"/>
    <n v="1"/>
    <s v="NaN"/>
    <n v="8.3000000000000004E-2"/>
    <s v="NaN"/>
    <n v="0.104"/>
    <n v="0"/>
    <n v="2.5999999999999999E-2"/>
    <s v="NaN"/>
    <s v="NaN"/>
    <s v="NaN"/>
    <s v="NaN"/>
    <s v="Scale-up"/>
    <n v="9.6150000000000002"/>
    <s v="NaN"/>
    <n v="0.75"/>
    <s v="NaN"/>
    <n v="0.997"/>
    <d v="2025-06-17T01:46:34"/>
    <s v="PJD2_Apache"/>
  </r>
  <r>
    <x v="84"/>
    <x v="0"/>
    <n v="4303"/>
    <x v="3469"/>
    <x v="1739"/>
    <n v="417"/>
    <n v="417"/>
    <n v="170"/>
    <n v="247"/>
    <n v="30"/>
    <n v="387"/>
    <n v="275"/>
    <n v="112"/>
    <n v="0.04"/>
    <n v="6.7000000000000004E-2"/>
    <n v="8.0000000000000002E-3"/>
    <n v="6.8000000000000005E-2"/>
    <n v="9.9000000000000005E-2"/>
    <n v="9.9000000000000005E-2"/>
    <n v="0.68700000000000006"/>
    <n v="0.374"/>
    <n v="0.92500000000000004"/>
    <n v="1647.059"/>
    <s v="Scale-up"/>
    <n v="14.706"/>
    <n v="0.98699999999999999"/>
    <n v="0.97799999999999998"/>
    <n v="0.95"/>
    <n v="0.98799999999999999"/>
    <d v="2025-06-17T01:46:53"/>
    <s v="PJD2_Apache"/>
  </r>
  <r>
    <x v="84"/>
    <x v="1"/>
    <n v="84"/>
    <x v="3470"/>
    <x v="1739"/>
    <s v=" "/>
    <s v=" "/>
    <n v="9"/>
    <n v="7"/>
    <n v="5"/>
    <s v="N/A"/>
    <n v="18"/>
    <n v="-6"/>
    <n v="8.5999999999999993E-2"/>
    <n v="0.16300000000000001"/>
    <n v="8.7999999999999995E-2"/>
    <n v="0.182"/>
    <n v="0.161"/>
    <n v="0.157"/>
    <n v="1.1299999999999999"/>
    <n v="0.34499999999999997"/>
    <n v="0.64700000000000002"/>
    <n v="615.38499999999999"/>
    <s v="Catch-up"/>
    <n v="5.4950000000000001"/>
    <n v="0.93400000000000005"/>
    <n v="0.67900000000000005"/>
    <n v="0.64100000000000001"/>
    <n v="0.80200000000000005"/>
    <d v="2025-06-17T01:46:58"/>
    <s v="PJD2_Apache"/>
  </r>
  <r>
    <x v="1331"/>
    <x v="0"/>
    <n v="1209"/>
    <x v="3471"/>
    <x v="1740"/>
    <n v="65"/>
    <n v="65"/>
    <n v="27"/>
    <n v="38"/>
    <n v="4"/>
    <n v="61"/>
    <n v="53"/>
    <n v="8"/>
    <n v="2.1000000000000001E-2"/>
    <n v="2.9000000000000001E-2"/>
    <n v="8.9999999999999993E-3"/>
    <n v="3.9E-2"/>
    <n v="4.1000000000000002E-2"/>
    <n v="4.4999999999999998E-2"/>
    <n v="0.95099999999999996"/>
    <n v="0.42"/>
    <n v="0.82"/>
    <n v="205.12799999999999"/>
    <s v="Scale-up"/>
    <n v="25.640999999999998"/>
    <n v="0.72199999999999998"/>
    <n v="0.91"/>
    <n v="0.89700000000000002"/>
    <n v="0.89"/>
    <d v="2025-06-17T01:47:17"/>
    <s v="PJD2_Apache"/>
  </r>
  <r>
    <x v="1331"/>
    <x v="1"/>
    <n v="0"/>
    <x v="3472"/>
    <x v="1740"/>
    <s v=" "/>
    <s v=" "/>
    <n v="1"/>
    <n v="1"/>
    <n v="1"/>
    <s v="N/A"/>
    <n v="1"/>
    <n v="-1"/>
    <s v="NaN"/>
    <s v="NaN"/>
    <s v="NaN"/>
    <s v="NaN"/>
    <n v="0"/>
    <s v="NaN"/>
    <s v="NaN"/>
    <s v="NaN"/>
    <s v="NaN"/>
    <s v="NaN"/>
    <s v="Scale-up"/>
    <s v="NaN"/>
    <s v="NaN"/>
    <s v="NaN"/>
    <s v="NaN"/>
    <s v="NaN"/>
    <d v="2025-06-17T01:47:17"/>
    <s v="PJD2_Apache"/>
  </r>
  <r>
    <x v="1332"/>
    <x v="0"/>
    <n v="2402"/>
    <x v="3473"/>
    <x v="1741"/>
    <n v="527"/>
    <n v="527"/>
    <n v="206"/>
    <n v="321"/>
    <n v="18"/>
    <n v="509"/>
    <n v="326"/>
    <n v="183"/>
    <n v="0.11"/>
    <n v="0.14399999999999999"/>
    <n v="1.4999999999999999E-2"/>
    <n v="0.14799999999999999"/>
    <n v="0.23899999999999999"/>
    <n v="0.23599999999999999"/>
    <n v="0.61899999999999999"/>
    <n v="0.433"/>
    <n v="0.94099999999999995"/>
    <n v="1236.4860000000001"/>
    <s v="Scale-up"/>
    <n v="6.7569999999999997"/>
    <n v="0.92200000000000004"/>
    <n v="0.93"/>
    <n v="0.75800000000000001"/>
    <n v="0.79900000000000004"/>
    <d v="2025-06-17T01:47:36"/>
    <s v="PJD2_Apache"/>
  </r>
  <r>
    <x v="1332"/>
    <x v="1"/>
    <n v="90"/>
    <x v="3474"/>
    <x v="1741"/>
    <s v=" "/>
    <s v=" "/>
    <n v="1"/>
    <n v="8"/>
    <n v="1"/>
    <s v="N/A"/>
    <n v="5"/>
    <n v="2"/>
    <s v="NaN"/>
    <n v="5.0999999999999997E-2"/>
    <s v="NaN"/>
    <n v="1.786"/>
    <n v="0"/>
    <n v="5.0999999999999997E-2"/>
    <s v="NaN"/>
    <s v="NaN"/>
    <s v="NaN"/>
    <s v="NaN"/>
    <s v="Scale-up"/>
    <n v="0.56000000000000005"/>
    <s v="NaN"/>
    <n v="0.40899999999999997"/>
    <s v="NaN"/>
    <n v="0.89300000000000002"/>
    <d v="2025-06-17T01:47:36"/>
    <s v="PJD2_Apache"/>
  </r>
  <r>
    <x v="90"/>
    <x v="0"/>
    <n v="4856"/>
    <x v="3475"/>
    <x v="1742"/>
    <n v="834"/>
    <n v="834"/>
    <n v="224"/>
    <n v="610"/>
    <n v="96"/>
    <n v="738"/>
    <n v="480"/>
    <n v="258"/>
    <n v="3.7999999999999999E-2"/>
    <n v="0.126"/>
    <n v="1.7999999999999999E-2"/>
    <n v="8.5999999999999993E-2"/>
    <n v="0.14599999999999999"/>
    <n v="0.14399999999999999"/>
    <n v="0.58899999999999997"/>
    <n v="0.23200000000000001"/>
    <n v="0.89"/>
    <n v="3000"/>
    <s v="Scale-up"/>
    <n v="11.628"/>
    <n v="0.91900000000000004"/>
    <n v="0.97399999999999998"/>
    <n v="0.98399999999999999"/>
    <n v="0.95799999999999996"/>
    <d v="2025-06-17T01:47:56"/>
    <s v="PJD2_Apache"/>
  </r>
  <r>
    <x v="90"/>
    <x v="1"/>
    <n v="94"/>
    <x v="3476"/>
    <x v="1742"/>
    <s v=" "/>
    <s v=" "/>
    <n v="9"/>
    <n v="6"/>
    <n v="11"/>
    <s v="N/A"/>
    <n v="12"/>
    <n v="-7"/>
    <n v="6.4000000000000001E-2"/>
    <n v="8.6999999999999994E-2"/>
    <n v="0.222"/>
    <n v="0.14599999999999999"/>
    <n v="-7.0999999999999994E-2"/>
    <n v="-7.0000000000000001E-3"/>
    <n v="-2.056"/>
    <n v="0.42399999999999999"/>
    <n v="-0.47"/>
    <n v="1767.123"/>
    <s v="Scale-up"/>
    <n v="6.8490000000000002"/>
    <n v="0.42199999999999999"/>
    <n v="0.96799999999999997"/>
    <n v="0.28100000000000003"/>
    <n v="0.85899999999999999"/>
    <d v="2025-06-17T01:48:00"/>
    <s v="PJD2_Apache"/>
  </r>
  <r>
    <x v="82"/>
    <x v="0"/>
    <n v="2774"/>
    <x v="3477"/>
    <x v="1743"/>
    <n v="1892"/>
    <n v="1892"/>
    <n v="222"/>
    <n v="1670"/>
    <n v="202"/>
    <n v="1690"/>
    <n v="1476"/>
    <n v="214"/>
    <n v="0.112"/>
    <n v="0.74"/>
    <n v="7.4999999999999997E-2"/>
    <n v="0.69199999999999995"/>
    <n v="0.77700000000000002"/>
    <n v="0.751"/>
    <n v="0.89100000000000001"/>
    <n v="0.13100000000000001"/>
    <n v="0.91200000000000003"/>
    <n v="309.24900000000002"/>
    <s v="Scale-up"/>
    <n v="1.4450000000000001"/>
    <n v="0.85599999999999998"/>
    <n v="0.89700000000000002"/>
    <n v="0.875"/>
    <n v="0.89"/>
    <d v="2025-06-17T01:48:21"/>
    <s v="PJD2_Apache"/>
  </r>
  <r>
    <x v="82"/>
    <x v="1"/>
    <n v="75"/>
    <x v="3478"/>
    <x v="1743"/>
    <s v=" "/>
    <s v=" "/>
    <n v="1"/>
    <n v="3"/>
    <n v="1"/>
    <s v="N/A"/>
    <n v="2"/>
    <n v="1"/>
    <s v="NaN"/>
    <n v="2.5000000000000001E-2"/>
    <s v="NaN"/>
    <n v="1.4E-2"/>
    <n v="0"/>
    <n v="3.2000000000000001E-2"/>
    <s v="NaN"/>
    <s v="NaN"/>
    <s v="NaN"/>
    <s v="NaN"/>
    <s v="Scale-up"/>
    <n v="71.429000000000002"/>
    <s v="NaN"/>
    <n v="0.92700000000000005"/>
    <s v="NaN"/>
    <n v="1"/>
    <d v="2025-06-17T01:48:21"/>
    <s v="PJD2_Apache"/>
  </r>
  <r>
    <x v="85"/>
    <x v="0"/>
    <n v="1610"/>
    <x v="3479"/>
    <x v="1744"/>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7T01:48:39"/>
    <s v="PJD2_Apache"/>
  </r>
  <r>
    <x v="85"/>
    <x v="1"/>
    <n v="27"/>
    <x v="3480"/>
    <x v="1744"/>
    <s v=" "/>
    <s v=" "/>
    <n v="1"/>
    <n v="2"/>
    <n v="1"/>
    <s v="N/A"/>
    <n v="1"/>
    <n v="1"/>
    <s v="NaN"/>
    <n v="3.5999999999999997E-2"/>
    <s v="NaN"/>
    <s v="NaN"/>
    <n v="0"/>
    <n v="3.5999999999999997E-2"/>
    <s v="NaN"/>
    <s v="NaN"/>
    <s v="NaN"/>
    <s v="NaN"/>
    <s v="Catch-up"/>
    <s v="NaN"/>
    <s v="NaN"/>
    <n v="1"/>
    <s v="NaN"/>
    <s v="NaN"/>
    <d v="2025-06-17T01:48:39"/>
    <s v="PJD2_Apache"/>
  </r>
  <r>
    <x v="1333"/>
    <x v="0"/>
    <n v="5458"/>
    <x v="3481"/>
    <x v="1745"/>
    <n v="196"/>
    <n v="196"/>
    <n v="0"/>
    <n v="196"/>
    <n v="39"/>
    <n v="157"/>
    <n v="126"/>
    <n v="31"/>
    <n v="0"/>
    <n v="4.3999999999999997E-2"/>
    <n v="7.0000000000000001E-3"/>
    <n v="3.3000000000000002E-2"/>
    <n v="3.6999999999999998E-2"/>
    <n v="3.6999999999999998E-2"/>
    <n v="0.89200000000000002"/>
    <n v="0"/>
    <n v="0.84099999999999997"/>
    <n v="939.39400000000001"/>
    <s v="Scale-up"/>
    <n v="30.303000000000001"/>
    <n v="0"/>
    <n v="0.94799999999999995"/>
    <n v="0.97199999999999998"/>
    <n v="0.93799999999999994"/>
    <d v="2025-06-17T01:48:56"/>
    <s v="PJD2_Apache"/>
  </r>
  <r>
    <x v="1333"/>
    <x v="1"/>
    <n v="0"/>
    <x v="3482"/>
    <x v="1745"/>
    <s v=" "/>
    <s v=" "/>
    <n v="1"/>
    <n v="1"/>
    <n v="1"/>
    <s v="N/A"/>
    <n v="1"/>
    <n v="0"/>
    <n v="0"/>
    <s v="NaN"/>
    <s v="NaN"/>
    <s v="NaN"/>
    <n v="0"/>
    <s v="NaN"/>
    <s v="NaN"/>
    <s v="NaN"/>
    <s v="NaN"/>
    <s v="NaN"/>
    <s v="Scale-up"/>
    <s v="NaN"/>
    <n v="0"/>
    <s v="NaN"/>
    <s v="NaN"/>
    <s v="NaN"/>
    <d v="2025-06-17T01:48:56"/>
    <s v="PJD2_Apache"/>
  </r>
  <r>
    <x v="93"/>
    <x v="0"/>
    <n v="2700"/>
    <x v="3483"/>
    <x v="1746"/>
    <n v="1849"/>
    <n v="1849"/>
    <n v="315"/>
    <n v="1534"/>
    <n v="237"/>
    <n v="1612"/>
    <n v="1049"/>
    <n v="563"/>
    <n v="0.17599999999999999"/>
    <n v="0.74399999999999999"/>
    <n v="0.127"/>
    <n v="0.52600000000000002"/>
    <n v="0.79300000000000004"/>
    <n v="0.79400000000000004"/>
    <n v="0.66300000000000003"/>
    <n v="0.191"/>
    <n v="0.86199999999999999"/>
    <n v="1070.3420000000001"/>
    <s v="Scale-up"/>
    <n v="1.901"/>
    <n v="0.95799999999999996"/>
    <n v="0.98299999999999998"/>
    <n v="0.99"/>
    <n v="0.98099999999999998"/>
    <d v="2025-06-17T01:49:14"/>
    <s v="PJD2_Apache"/>
  </r>
  <r>
    <x v="93"/>
    <x v="1"/>
    <n v="91"/>
    <x v="3484"/>
    <x v="1746"/>
    <s v=" "/>
    <s v=" "/>
    <n v="1"/>
    <n v="8"/>
    <n v="1"/>
    <s v="N/A"/>
    <n v="1"/>
    <n v="7"/>
    <s v="NaN"/>
    <n v="5.5E-2"/>
    <s v="NaN"/>
    <s v="NaN"/>
    <n v="0"/>
    <n v="5.5E-2"/>
    <s v="NaN"/>
    <s v="NaN"/>
    <s v="NaN"/>
    <s v="NaN"/>
    <s v="Scale-up"/>
    <s v="NaN"/>
    <s v="NaN"/>
    <n v="0.53400000000000003"/>
    <s v="NaN"/>
    <s v="NaN"/>
    <d v="2025-06-17T01:49:15"/>
    <s v="PJD2_Apache"/>
  </r>
  <r>
    <x v="1334"/>
    <x v="0"/>
    <n v="466"/>
    <x v="3485"/>
    <x v="1747"/>
    <n v="76"/>
    <n v="76"/>
    <n v="27"/>
    <n v="49"/>
    <n v="5"/>
    <n v="71"/>
    <n v="47"/>
    <n v="24"/>
    <n v="9.5000000000000001E-2"/>
    <n v="0.112"/>
    <n v="2.1000000000000001E-2"/>
    <n v="0.106"/>
    <n v="0.186"/>
    <n v="0.18"/>
    <n v="0.56999999999999995"/>
    <n v="0.45900000000000002"/>
    <n v="0.89900000000000002"/>
    <n v="226.41499999999999"/>
    <s v="Scale-up"/>
    <n v="9.4339999999999993"/>
    <n v="0.80700000000000005"/>
    <n v="0.98699999999999999"/>
    <n v="0.85"/>
    <n v="0.96599999999999997"/>
    <d v="2025-06-17T01:49:33"/>
    <s v="PJD2_Apache"/>
  </r>
  <r>
    <x v="1334"/>
    <x v="1"/>
    <n v="91"/>
    <x v="3486"/>
    <x v="1747"/>
    <s v=" "/>
    <s v=" "/>
    <n v="1"/>
    <n v="13"/>
    <n v="1"/>
    <s v="N/A"/>
    <n v="19"/>
    <n v="-7"/>
    <s v="NaN"/>
    <n v="0.14000000000000001"/>
    <s v="NaN"/>
    <n v="0.17699999999999999"/>
    <n v="0"/>
    <n v="0.14000000000000001"/>
    <s v="NaN"/>
    <s v="NaN"/>
    <s v="NaN"/>
    <s v="NaN"/>
    <s v="Scale-up"/>
    <n v="5.65"/>
    <s v="NaN"/>
    <n v="0.93400000000000005"/>
    <s v="NaN"/>
    <n v="0.73"/>
    <d v="2025-06-17T01:49:33"/>
    <s v="PJD2_Apache"/>
  </r>
  <r>
    <x v="1335"/>
    <x v="0"/>
    <n v="1511"/>
    <x v="3487"/>
    <x v="1748"/>
    <n v="316"/>
    <n v="316"/>
    <n v="103"/>
    <n v="213"/>
    <n v="7"/>
    <n v="309"/>
    <n v="171"/>
    <n v="138"/>
    <n v="6.0999999999999999E-2"/>
    <n v="0.13400000000000001"/>
    <n v="6.0000000000000001E-3"/>
    <n v="0.113"/>
    <n v="0.189"/>
    <n v="0.19"/>
    <n v="0.59799999999999998"/>
    <n v="0.313"/>
    <n v="0.96899999999999997"/>
    <n v="1221.239"/>
    <s v="Scale-up"/>
    <n v="8.85"/>
    <n v="0.94799999999999995"/>
    <n v="0.96099999999999997"/>
    <n v="0.93300000000000005"/>
    <n v="0.96399999999999997"/>
    <d v="2025-06-17T01:49:53"/>
    <s v="PJD2_Apache"/>
  </r>
  <r>
    <x v="1335"/>
    <x v="1"/>
    <n v="99"/>
    <x v="3488"/>
    <x v="1748"/>
    <s v=" "/>
    <s v=" "/>
    <n v="5"/>
    <n v="19"/>
    <n v="1"/>
    <s v="N/A"/>
    <n v="11"/>
    <n v="12"/>
    <n v="5.7000000000000002E-2"/>
    <n v="0.153"/>
    <s v="NaN"/>
    <n v="0.14499999999999999"/>
    <n v="0.21"/>
    <n v="0.20599999999999999"/>
    <s v="NaN"/>
    <s v="NaN"/>
    <s v="NaN"/>
    <s v="NaN"/>
    <s v="Scale-up"/>
    <n v="6.8970000000000002"/>
    <n v="0.99"/>
    <n v="0.92700000000000005"/>
    <s v="NaN"/>
    <n v="0.57499999999999996"/>
    <d v="2025-06-17T01:49:53"/>
    <s v="PJD2_Apache"/>
  </r>
  <r>
    <x v="96"/>
    <x v="0"/>
    <n v="5447"/>
    <x v="3489"/>
    <x v="1749"/>
    <n v="258"/>
    <n v="258"/>
    <n v="61"/>
    <n v="197"/>
    <n v="51"/>
    <n v="207"/>
    <n v="194"/>
    <n v="13"/>
    <n v="1.2999999999999999E-2"/>
    <n v="3.6999999999999998E-2"/>
    <n v="0.01"/>
    <n v="3.9E-2"/>
    <n v="0.04"/>
    <n v="0.04"/>
    <n v="0.97499999999999998"/>
    <n v="0.26"/>
    <n v="0.8"/>
    <n v="333.33300000000003"/>
    <s v="Scale-up"/>
    <n v="25.640999999999998"/>
    <n v="0.96899999999999997"/>
    <n v="0.95"/>
    <n v="0.92200000000000004"/>
    <n v="0.95299999999999996"/>
    <d v="2025-06-17T01:50:11"/>
    <s v="PJD2_Apache"/>
  </r>
  <r>
    <x v="96"/>
    <x v="1"/>
    <n v="0"/>
    <x v="3490"/>
    <x v="1749"/>
    <s v=" "/>
    <s v=" "/>
    <n v="1"/>
    <n v="1"/>
    <n v="1"/>
    <s v="N/A"/>
    <n v="1"/>
    <n v="0"/>
    <s v="NaN"/>
    <s v="NaN"/>
    <s v="NaN"/>
    <s v="NaN"/>
    <n v="0"/>
    <s v="NaN"/>
    <s v="NaN"/>
    <s v="NaN"/>
    <s v="NaN"/>
    <s v="NaN"/>
    <s v="Scale-up"/>
    <s v="NaN"/>
    <s v="NaN"/>
    <s v="NaN"/>
    <s v="NaN"/>
    <s v="NaN"/>
    <d v="2025-06-17T01:50:11"/>
    <s v="PJD2_Apache"/>
  </r>
  <r>
    <x v="94"/>
    <x v="0"/>
    <n v="6058"/>
    <x v="3491"/>
    <x v="1750"/>
    <n v="138"/>
    <n v="138"/>
    <n v="27"/>
    <n v="111"/>
    <n v="6"/>
    <n v="132"/>
    <n v="129"/>
    <n v="3"/>
    <n v="0.01"/>
    <n v="2.5000000000000001E-2"/>
    <n v="1E-3"/>
    <n v="3.5000000000000003E-2"/>
    <n v="3.4000000000000002E-2"/>
    <n v="2.9000000000000001E-2"/>
    <n v="1.0289999999999999"/>
    <n v="0.28599999999999998"/>
    <n v="0.97099999999999997"/>
    <n v="85.713999999999999"/>
    <s v="Catch-up"/>
    <n v="28.571000000000002"/>
    <n v="0.95599999999999996"/>
    <n v="0.746"/>
    <n v="0.75800000000000001"/>
    <n v="0.75"/>
    <d v="2025-06-17T01:50:29"/>
    <s v="PJD2_Apache"/>
  </r>
  <r>
    <x v="94"/>
    <x v="1"/>
    <n v="0"/>
    <x v="3492"/>
    <x v="1750"/>
    <s v=" "/>
    <s v=" "/>
    <n v="1"/>
    <n v="1"/>
    <n v="1"/>
    <s v="N/A"/>
    <n v="1"/>
    <n v="-1"/>
    <s v="NaN"/>
    <s v="NaN"/>
    <s v="NaN"/>
    <s v="NaN"/>
    <n v="0"/>
    <s v="NaN"/>
    <s v="NaN"/>
    <s v="NaN"/>
    <s v="NaN"/>
    <s v="NaN"/>
    <s v="Catch-up"/>
    <s v="NaN"/>
    <s v="NaN"/>
    <s v="NaN"/>
    <s v="NaN"/>
    <s v="NaN"/>
    <d v="2025-06-17T01:50:29"/>
    <s v="PJD2_Apache"/>
  </r>
  <r>
    <x v="364"/>
    <x v="0"/>
    <n v="6466"/>
    <x v="3493"/>
    <x v="1751"/>
    <n v="943"/>
    <n v="943"/>
    <n v="171"/>
    <n v="772"/>
    <n v="304"/>
    <n v="639"/>
    <n v="604"/>
    <n v="35"/>
    <n v="2.5999999999999999E-2"/>
    <n v="0.13600000000000001"/>
    <n v="5.8999999999999997E-2"/>
    <n v="9.6000000000000002E-2"/>
    <n v="0.10299999999999999"/>
    <n v="0.106"/>
    <n v="0.93200000000000005"/>
    <n v="0.16"/>
    <n v="0.63600000000000001"/>
    <n v="364.58300000000003"/>
    <s v="Scale-up"/>
    <n v="10.417"/>
    <n v="0.88200000000000001"/>
    <n v="0.93300000000000005"/>
    <n v="0.85099999999999998"/>
    <n v="0.90200000000000002"/>
    <d v="2025-06-17T01:50:49"/>
    <s v="PJD2_Apache"/>
  </r>
  <r>
    <x v="364"/>
    <x v="1"/>
    <n v="98"/>
    <x v="3494"/>
    <x v="1751"/>
    <s v=" "/>
    <s v=" "/>
    <n v="2"/>
    <n v="3"/>
    <n v="6"/>
    <s v="N/A"/>
    <n v="8"/>
    <n v="-10"/>
    <n v="0.02"/>
    <n v="1.6E-2"/>
    <n v="6.0999999999999999E-2"/>
    <n v="9.0999999999999998E-2"/>
    <n v="-2.4999999999999901E-2"/>
    <n v="-2.5000000000000001E-2"/>
    <n v="-3.64"/>
    <n v="0.55600000000000005"/>
    <n v="-0.69399999999999995"/>
    <n v="384.61500000000001"/>
    <s v="Scale-up"/>
    <n v="10.989000000000001"/>
    <n v="1"/>
    <n v="0.80300000000000005"/>
    <n v="0.442"/>
    <n v="0.88300000000000001"/>
    <d v="2025-06-17T01:50:54"/>
    <s v="PJD2_Apache"/>
  </r>
  <r>
    <x v="1336"/>
    <x v="0"/>
    <n v="2019"/>
    <x v="3495"/>
    <x v="1752"/>
    <n v="91"/>
    <n v="91"/>
    <n v="3"/>
    <n v="88"/>
    <n v="7"/>
    <n v="84"/>
    <n v="38"/>
    <n v="46"/>
    <n v="2E-3"/>
    <n v="5.6000000000000001E-2"/>
    <n v="1.167"/>
    <n v="1.7110000000000001"/>
    <n v="-1.109"/>
    <n v="5.2999999999999999E-2"/>
    <n v="-1.5429999999999999"/>
    <n v="3.4000000000000002E-2"/>
    <n v="-19.120999999999999"/>
    <n v="26.885000000000002"/>
    <s v="Start-up"/>
    <n v="0.58399999999999996"/>
    <n v="0.99099999999999999"/>
    <n v="0.94499999999999995"/>
    <n v="0.75"/>
    <n v="0.11"/>
    <d v="2025-06-17T01:51:11"/>
    <s v="PJD2_Apache"/>
  </r>
  <r>
    <x v="1336"/>
    <x v="1"/>
    <n v="0"/>
    <x v="3496"/>
    <x v="1752"/>
    <s v=" "/>
    <s v=" "/>
    <n v="1"/>
    <n v="1"/>
    <n v="1"/>
    <s v="N/A"/>
    <n v="1"/>
    <n v="0"/>
    <s v="NaN"/>
    <s v="NaN"/>
    <s v="NaN"/>
    <s v="NaN"/>
    <n v="0"/>
    <s v="NaN"/>
    <s v="NaN"/>
    <s v="NaN"/>
    <s v="NaN"/>
    <s v="NaN"/>
    <s v="Start-up"/>
    <s v="NaN"/>
    <s v="NaN"/>
    <s v="NaN"/>
    <s v="NaN"/>
    <s v="NaN"/>
    <d v="2025-06-17T01:51:11"/>
    <s v="PJD2_Apache"/>
  </r>
  <r>
    <x v="1337"/>
    <x v="0"/>
    <n v="1478"/>
    <x v="3497"/>
    <x v="1753"/>
    <n v="1890"/>
    <n v="1890"/>
    <n v="603"/>
    <n v="1287"/>
    <n v="97"/>
    <n v="1793"/>
    <n v="1496"/>
    <n v="297"/>
    <n v="0.47899999999999998"/>
    <n v="0.90200000000000002"/>
    <n v="7.1999999999999995E-2"/>
    <n v="1.0920000000000001"/>
    <n v="1.3089999999999999"/>
    <n v="1.296"/>
    <n v="0.83399999999999996"/>
    <n v="0.34699999999999998"/>
    <n v="0.94799999999999995"/>
    <n v="271.97800000000001"/>
    <s v="Scale-up"/>
    <n v="0.91600000000000004"/>
    <n v="0.96399999999999997"/>
    <n v="0.95799999999999996"/>
    <n v="0.97899999999999998"/>
    <n v="0.95799999999999996"/>
    <d v="2025-06-17T01:51:32"/>
    <s v="PJD2_Apache"/>
  </r>
  <r>
    <x v="1337"/>
    <x v="1"/>
    <n v="99"/>
    <x v="3498"/>
    <x v="1753"/>
    <s v=" "/>
    <s v=" "/>
    <n v="3"/>
    <n v="19"/>
    <n v="2"/>
    <s v="N/A"/>
    <n v="9"/>
    <n v="10"/>
    <n v="7.4999999999999997E-2"/>
    <n v="0.191"/>
    <s v="NaN"/>
    <n v="0.23"/>
    <n v="0.26600000000000001"/>
    <n v="0.20599999999999999"/>
    <s v="NaN"/>
    <s v="NaN"/>
    <s v="NaN"/>
    <s v="NaN"/>
    <s v="Scale-up"/>
    <n v="4.3479999999999999"/>
    <n v="0.89800000000000002"/>
    <n v="0.96299999999999997"/>
    <s v="NaN"/>
    <n v="0.876"/>
    <d v="2025-06-17T01:51:32"/>
    <s v="PJD2_Apache"/>
  </r>
  <r>
    <x v="98"/>
    <x v="0"/>
    <n v="3052"/>
    <x v="3499"/>
    <x v="1754"/>
    <n v="208"/>
    <n v="208"/>
    <n v="17"/>
    <n v="191"/>
    <n v="27"/>
    <n v="181"/>
    <n v="154"/>
    <n v="27"/>
    <n v="8.0000000000000002E-3"/>
    <n v="5.8999999999999997E-2"/>
    <n v="8.9999999999999993E-3"/>
    <n v="4.9000000000000002E-2"/>
    <n v="5.8000000000000003E-2"/>
    <n v="5.5E-2"/>
    <n v="0.84499999999999997"/>
    <n v="0.11899999999999999"/>
    <n v="0.86599999999999999"/>
    <n v="551.02"/>
    <s v="Scale-up"/>
    <n v="20.408000000000001"/>
    <n v="0.94699999999999995"/>
    <n v="0.98899999999999999"/>
    <n v="0.98199999999999998"/>
    <n v="0.99099999999999999"/>
    <d v="2025-06-17T01:51:51"/>
    <s v="PJD2_Apache"/>
  </r>
  <r>
    <x v="98"/>
    <x v="1"/>
    <n v="95"/>
    <x v="3500"/>
    <x v="1754"/>
    <s v=" "/>
    <s v=" "/>
    <n v="1"/>
    <n v="4"/>
    <n v="2"/>
    <s v="N/A"/>
    <n v="7"/>
    <n v="-6"/>
    <s v="NaN"/>
    <n v="2.9000000000000001E-2"/>
    <n v="3.6999999999999998E-2"/>
    <n v="0.34200000000000003"/>
    <n v="-7.9999999999999898E-3"/>
    <n v="1.4999999999999999E-2"/>
    <s v="NaN"/>
    <s v="NaN"/>
    <s v="NaN"/>
    <s v="NaN"/>
    <s v="Scale-up"/>
    <n v="2.9239999999999999"/>
    <s v="NaN"/>
    <n v="0.878"/>
    <n v="1"/>
    <n v="0.67200000000000004"/>
    <d v="2025-06-17T01:51:51"/>
    <s v="PJD2_Apache"/>
  </r>
  <r>
    <x v="99"/>
    <x v="0"/>
    <n v="2391"/>
    <x v="3501"/>
    <x v="1755"/>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7T01:52:08"/>
    <s v="PJD2_Apache"/>
  </r>
  <r>
    <x v="99"/>
    <x v="1"/>
    <n v="0"/>
    <x v="3502"/>
    <x v="1755"/>
    <s v=" "/>
    <s v=" "/>
    <n v="1"/>
    <n v="1"/>
    <n v="1"/>
    <s v="N/A"/>
    <n v="1"/>
    <n v="0"/>
    <s v="NaN"/>
    <s v="NaN"/>
    <s v="NaN"/>
    <s v="NaN"/>
    <n v="0"/>
    <s v="NaN"/>
    <s v="NaN"/>
    <s v="NaN"/>
    <s v="NaN"/>
    <s v="NaN"/>
    <s v="Catch-up"/>
    <s v="NaN"/>
    <s v="NaN"/>
    <s v="NaN"/>
    <s v="NaN"/>
    <s v="NaN"/>
    <d v="2025-06-17T01:52:08"/>
    <s v="PJD2_Apache"/>
  </r>
  <r>
    <x v="100"/>
    <x v="0"/>
    <n v="3974"/>
    <x v="3503"/>
    <x v="1756"/>
    <n v="216"/>
    <n v="216"/>
    <n v="11"/>
    <n v="205"/>
    <n v="9"/>
    <n v="207"/>
    <n v="155"/>
    <n v="52"/>
    <n v="4.0000000000000001E-3"/>
    <n v="8.7999999999999995E-2"/>
    <n v="8.0000000000000002E-3"/>
    <n v="9.7000000000000003E-2"/>
    <n v="8.4000000000000005E-2"/>
    <n v="8.7999999999999995E-2"/>
    <n v="1.155"/>
    <n v="4.2999999999999997E-2"/>
    <n v="0.91300000000000003"/>
    <n v="536.08199999999999"/>
    <s v="Catch-up"/>
    <n v="10.308999999999999"/>
    <n v="0.81"/>
    <n v="0.69899999999999995"/>
    <n v="0.76200000000000001"/>
    <n v="0.80500000000000005"/>
    <d v="2025-06-17T01:52:26"/>
    <s v="PJD2_Apache"/>
  </r>
  <r>
    <x v="100"/>
    <x v="1"/>
    <n v="0"/>
    <x v="3504"/>
    <x v="1756"/>
    <s v=" "/>
    <s v=" "/>
    <n v="1"/>
    <n v="1"/>
    <n v="1"/>
    <s v="N/A"/>
    <n v="1"/>
    <n v="0"/>
    <s v="NaN"/>
    <s v="NaN"/>
    <s v="NaN"/>
    <s v="NaN"/>
    <n v="0"/>
    <s v="NaN"/>
    <s v="NaN"/>
    <s v="NaN"/>
    <s v="NaN"/>
    <s v="NaN"/>
    <s v="Catch-up"/>
    <s v="NaN"/>
    <s v="NaN"/>
    <s v="NaN"/>
    <s v="NaN"/>
    <s v="NaN"/>
    <d v="2025-06-17T01:52:26"/>
    <s v="PJD2_Apache"/>
  </r>
  <r>
    <x v="87"/>
    <x v="0"/>
    <n v="6626"/>
    <x v="3505"/>
    <x v="1757"/>
    <n v="237"/>
    <n v="237"/>
    <n v="47"/>
    <n v="190"/>
    <n v="12"/>
    <n v="225"/>
    <n v="144"/>
    <n v="81"/>
    <n v="1.2E-2"/>
    <n v="4.2000000000000003E-2"/>
    <n v="3.0000000000000001E-3"/>
    <n v="4.3999999999999997E-2"/>
    <n v="5.0999999999999997E-2"/>
    <n v="0.05"/>
    <n v="0.86299999999999999"/>
    <n v="0.222"/>
    <n v="0.94399999999999995"/>
    <n v="1840.9090000000001"/>
    <s v="Scale-up"/>
    <n v="22.727"/>
    <n v="0.87"/>
    <n v="0.91900000000000004"/>
    <n v="0.77800000000000002"/>
    <n v="0.90800000000000003"/>
    <d v="2025-06-17T01:52:43"/>
    <s v="PJD2_Apache"/>
  </r>
  <r>
    <x v="87"/>
    <x v="1"/>
    <n v="0"/>
    <x v="3506"/>
    <x v="1757"/>
    <s v=" "/>
    <s v=" "/>
    <n v="1"/>
    <n v="1"/>
    <n v="1"/>
    <s v="N/A"/>
    <n v="1"/>
    <n v="0"/>
    <s v="NaN"/>
    <s v="NaN"/>
    <s v="NaN"/>
    <s v="NaN"/>
    <n v="0"/>
    <s v="NaN"/>
    <s v="NaN"/>
    <s v="NaN"/>
    <s v="NaN"/>
    <s v="NaN"/>
    <s v="Scale-up"/>
    <s v="NaN"/>
    <s v="NaN"/>
    <s v="NaN"/>
    <s v="NaN"/>
    <s v="NaN"/>
    <d v="2025-06-17T01:52:43"/>
    <s v="PJD2_Apache"/>
  </r>
  <r>
    <x v="106"/>
    <x v="0"/>
    <n v="3053"/>
    <x v="3507"/>
    <x v="1758"/>
    <n v="2485"/>
    <n v="2485"/>
    <n v="358"/>
    <n v="2127"/>
    <n v="157"/>
    <n v="2328"/>
    <n v="1518"/>
    <n v="810"/>
    <n v="0.14099999999999999"/>
    <n v="0.77400000000000002"/>
    <n v="5.8999999999999997E-2"/>
    <n v="0.56799999999999995"/>
    <n v="0.85599999999999998"/>
    <n v="0.85399999999999998"/>
    <n v="0.66400000000000003"/>
    <n v="0.154"/>
    <n v="0.93600000000000005"/>
    <n v="1426.056"/>
    <s v="Scale-up"/>
    <n v="1.7609999999999999"/>
    <n v="0.98099999999999998"/>
    <n v="0.98799999999999999"/>
    <n v="0.98399999999999999"/>
    <n v="0.98799999999999999"/>
    <d v="2025-06-17T01:53:04"/>
    <s v="PJD2_Apache"/>
  </r>
  <r>
    <x v="106"/>
    <x v="1"/>
    <n v="96"/>
    <x v="3508"/>
    <x v="1758"/>
    <s v=" "/>
    <s v=" "/>
    <n v="3"/>
    <n v="24"/>
    <n v="1"/>
    <s v="N/A"/>
    <n v="21"/>
    <n v="5"/>
    <n v="3.5999999999999997E-2"/>
    <n v="0.23"/>
    <s v="NaN"/>
    <n v="0.17"/>
    <n v="0.26600000000000001"/>
    <n v="0.25600000000000001"/>
    <s v="NaN"/>
    <s v="NaN"/>
    <s v="NaN"/>
    <s v="NaN"/>
    <s v="Scale-up"/>
    <n v="5.8819999999999997"/>
    <n v="0.84399999999999997"/>
    <n v="0.97899999999999998"/>
    <s v="NaN"/>
    <n v="0.61899999999999999"/>
    <d v="2025-06-17T01:53:04"/>
    <s v="PJD2_Apache"/>
  </r>
  <r>
    <x v="1338"/>
    <x v="0"/>
    <n v="2229"/>
    <x v="3509"/>
    <x v="1759"/>
    <n v="83"/>
    <n v="83"/>
    <n v="46"/>
    <n v="37"/>
    <n v="0"/>
    <n v="83"/>
    <n v="57"/>
    <n v="26"/>
    <n v="2.9000000000000001E-2"/>
    <n v="1.4999999999999999E-2"/>
    <n v="0"/>
    <n v="5.5E-2"/>
    <n v="4.3999999999999997E-2"/>
    <n v="0.04"/>
    <n v="1.25"/>
    <n v="0.65900000000000003"/>
    <n v="1"/>
    <n v="472.72699999999998"/>
    <s v="Catch-up"/>
    <n v="18.181999999999999"/>
    <n v="0.73199999999999998"/>
    <n v="0.72"/>
    <n v="0"/>
    <n v="0.84"/>
    <d v="2025-06-17T01:53:20"/>
    <s v="PJD2_Apache"/>
  </r>
  <r>
    <x v="1338"/>
    <x v="1"/>
    <n v="0"/>
    <x v="3510"/>
    <x v="1759"/>
    <s v=" "/>
    <s v=" "/>
    <n v="1"/>
    <n v="3"/>
    <n v="1"/>
    <s v="N/A"/>
    <n v="1"/>
    <n v="2"/>
    <s v="NaN"/>
    <n v="1.5"/>
    <n v="0"/>
    <s v="NaN"/>
    <n v="1.5"/>
    <n v="1.5"/>
    <s v="NaN"/>
    <s v="NaN"/>
    <s v="NaN"/>
    <s v="NaN"/>
    <s v="Catch-up"/>
    <s v="NaN"/>
    <s v="NaN"/>
    <n v="0.75"/>
    <n v="0"/>
    <s v="NaN"/>
    <d v="2025-06-17T01:53:20"/>
    <s v="PJD2_Apache"/>
  </r>
  <r>
    <x v="104"/>
    <x v="0"/>
    <n v="3558"/>
    <x v="3511"/>
    <x v="1760"/>
    <n v="159"/>
    <n v="159"/>
    <n v="48"/>
    <n v="111"/>
    <n v="12"/>
    <n v="147"/>
    <n v="84"/>
    <n v="63"/>
    <n v="8.0000000000000002E-3"/>
    <n v="3.5000000000000003E-2"/>
    <n v="1.6E-2"/>
    <n v="0.12"/>
    <n v="2.7E-2"/>
    <n v="2.8000000000000001E-2"/>
    <n v="4.444"/>
    <n v="0.186"/>
    <n v="0.628"/>
    <n v="525"/>
    <s v="Catch-up"/>
    <n v="8.3330000000000002"/>
    <n v="0.77400000000000002"/>
    <n v="0.36299999999999999"/>
    <n v="0.83"/>
    <n v="0.86899999999999999"/>
    <d v="2025-06-17T01:53:38"/>
    <s v="PJD2_Apache"/>
  </r>
  <r>
    <x v="104"/>
    <x v="1"/>
    <n v="0"/>
    <x v="3512"/>
    <x v="1760"/>
    <s v=" "/>
    <s v=" "/>
    <n v="1"/>
    <n v="2"/>
    <n v="1"/>
    <s v="N/A"/>
    <n v="1"/>
    <n v="1"/>
    <s v="NaN"/>
    <n v="1"/>
    <s v="NaN"/>
    <s v="NaN"/>
    <n v="0"/>
    <n v="1"/>
    <s v="NaN"/>
    <s v="NaN"/>
    <s v="NaN"/>
    <s v="NaN"/>
    <s v="Catch-up"/>
    <s v="NaN"/>
    <s v="NaN"/>
    <n v="1"/>
    <s v="NaN"/>
    <s v="NaN"/>
    <d v="2025-06-17T01:53:38"/>
    <s v="PJD2_Apache"/>
  </r>
  <r>
    <x v="1339"/>
    <x v="0"/>
    <n v="1626"/>
    <x v="3513"/>
    <x v="1761"/>
    <n v="194"/>
    <n v="194"/>
    <n v="68"/>
    <n v="126"/>
    <n v="0"/>
    <n v="194"/>
    <n v="120"/>
    <n v="74"/>
    <n v="0.05"/>
    <n v="8.4000000000000005E-2"/>
    <n v="0"/>
    <n v="9.7000000000000003E-2"/>
    <n v="0.13400000000000001"/>
    <n v="0.13200000000000001"/>
    <n v="0.72399999999999998"/>
    <n v="0.373"/>
    <n v="1"/>
    <n v="762.88699999999994"/>
    <s v="Scale-up"/>
    <n v="10.308999999999999"/>
    <n v="0.92600000000000005"/>
    <n v="0.93400000000000005"/>
    <n v="0"/>
    <n v="0.93700000000000006"/>
    <d v="2025-06-17T01:53:55"/>
    <s v="PJD2_Apache"/>
  </r>
  <r>
    <x v="1339"/>
    <x v="1"/>
    <n v="58"/>
    <x v="3514"/>
    <x v="1761"/>
    <s v=" "/>
    <s v=" "/>
    <n v="1"/>
    <n v="4"/>
    <n v="1"/>
    <s v="N/A"/>
    <n v="1"/>
    <n v="3"/>
    <s v="NaN"/>
    <n v="5.0999999999999997E-2"/>
    <n v="0"/>
    <s v="NaN"/>
    <n v="5.0999999999999997E-2"/>
    <n v="5.0999999999999997E-2"/>
    <s v="NaN"/>
    <s v="NaN"/>
    <s v="NaN"/>
    <s v="NaN"/>
    <s v="Scale-up"/>
    <s v="NaN"/>
    <s v="NaN"/>
    <n v="0.98599999999999999"/>
    <n v="0"/>
    <s v="NaN"/>
    <d v="2025-06-17T01:53:55"/>
    <s v="PJD2_Apache"/>
  </r>
  <r>
    <x v="1340"/>
    <x v="0"/>
    <n v="1985"/>
    <x v="3515"/>
    <x v="1762"/>
    <n v="428"/>
    <n v="428"/>
    <n v="139"/>
    <n v="289"/>
    <n v="27"/>
    <n v="401"/>
    <n v="227"/>
    <n v="174"/>
    <n v="0.104"/>
    <n v="0.20799999999999999"/>
    <n v="1.2999999999999999E-2"/>
    <n v="0.14599999999999999"/>
    <n v="0.29899999999999999"/>
    <n v="0.28199999999999997"/>
    <n v="0.48799999999999999"/>
    <n v="0.33300000000000002"/>
    <n v="0.95799999999999996"/>
    <n v="1191.7809999999999"/>
    <s v="Scale-up"/>
    <n v="6.8490000000000002"/>
    <n v="0.85"/>
    <n v="0.84099999999999997"/>
    <n v="0.79600000000000004"/>
    <n v="0.80700000000000005"/>
    <d v="2025-06-17T01:54:14"/>
    <s v="PJD2_Apache"/>
  </r>
  <r>
    <x v="1340"/>
    <x v="1"/>
    <n v="86"/>
    <x v="3516"/>
    <x v="1762"/>
    <s v=" "/>
    <s v=" "/>
    <n v="1"/>
    <n v="1"/>
    <n v="1"/>
    <s v="N/A"/>
    <n v="2"/>
    <n v="0"/>
    <s v="NaN"/>
    <s v="NaN"/>
    <s v="NaN"/>
    <n v="0.125"/>
    <n v="0"/>
    <s v="NaN"/>
    <s v="NaN"/>
    <s v="NaN"/>
    <s v="NaN"/>
    <s v="NaN"/>
    <s v="Scale-up"/>
    <n v="8"/>
    <s v="NaN"/>
    <s v="NaN"/>
    <s v="NaN"/>
    <n v="1"/>
    <d v="2025-06-17T01:54:14"/>
    <s v="PJD2_Apache"/>
  </r>
  <r>
    <x v="89"/>
    <x v="0"/>
    <n v="280"/>
    <x v="3517"/>
    <x v="1763"/>
    <n v="52"/>
    <n v="52"/>
    <n v="9"/>
    <n v="43"/>
    <n v="23"/>
    <n v="29"/>
    <n v="29"/>
    <n v="0"/>
    <n v="3.9E-2"/>
    <n v="0.193"/>
    <n v="0.14299999999999999"/>
    <n v="0.107"/>
    <n v="8.8999999999999996E-2"/>
    <n v="0.11899999999999999"/>
    <n v="1.202"/>
    <n v="0.16800000000000001"/>
    <n v="0.38400000000000001"/>
    <n v="0"/>
    <s v="Plan-up"/>
    <n v="9.3460000000000001"/>
    <n v="0.91800000000000004"/>
    <n v="0.98499999999999999"/>
    <n v="0.23799999999999999"/>
    <n v="0.94399999999999995"/>
    <d v="2025-06-17T01:54:32"/>
    <s v="PJD2_Apache"/>
  </r>
  <r>
    <x v="89"/>
    <x v="1"/>
    <n v="89"/>
    <x v="3518"/>
    <x v="1763"/>
    <s v=" "/>
    <s v=" "/>
    <n v="1"/>
    <n v="5"/>
    <n v="23"/>
    <s v="N/A"/>
    <n v="5"/>
    <n v="-24"/>
    <s v="NaN"/>
    <n v="9.9000000000000005E-2"/>
    <n v="0.14199999999999999"/>
    <n v="3.2000000000000001E-2"/>
    <n v="-4.2999999999999899E-2"/>
    <n v="-0.11899999999999999"/>
    <s v="NaN"/>
    <s v="NaN"/>
    <s v="NaN"/>
    <s v="NaN"/>
    <s v="Plan-up"/>
    <n v="31.25"/>
    <s v="NaN"/>
    <n v="0.71499999999999997"/>
    <n v="0.23699999999999999"/>
    <n v="0.76200000000000001"/>
    <d v="2025-06-17T01:54:32"/>
    <s v="PJD2_Apache"/>
  </r>
  <r>
    <x v="83"/>
    <x v="0"/>
    <n v="7051"/>
    <x v="3519"/>
    <x v="1764"/>
    <n v="2134"/>
    <n v="2134"/>
    <n v="266"/>
    <n v="1868"/>
    <n v="725"/>
    <n v="1409"/>
    <n v="1343"/>
    <n v="66"/>
    <n v="4.5999999999999999E-2"/>
    <n v="0.36299999999999999"/>
    <n v="0.14000000000000001"/>
    <n v="0.249"/>
    <n v="0.26900000000000002"/>
    <n v="0.26600000000000001"/>
    <n v="0.92600000000000005"/>
    <n v="0.112"/>
    <n v="0.65800000000000003"/>
    <n v="265.06"/>
    <s v="Scale-up"/>
    <n v="4.016"/>
    <n v="0.85599999999999998"/>
    <n v="0.753"/>
    <n v="0.94299999999999995"/>
    <n v="0.88300000000000001"/>
    <d v="2025-06-17T01:54:53"/>
    <s v="PJD2_Apache"/>
  </r>
  <r>
    <x v="83"/>
    <x v="1"/>
    <n v="1"/>
    <x v="3520"/>
    <x v="1764"/>
    <s v=" "/>
    <s v=" "/>
    <n v="1"/>
    <n v="1"/>
    <n v="1"/>
    <s v="N/A"/>
    <n v="1"/>
    <n v="-1"/>
    <s v="NaN"/>
    <s v="NaN"/>
    <s v="NaN"/>
    <s v="NaN"/>
    <n v="0"/>
    <s v="NaN"/>
    <s v="NaN"/>
    <s v="NaN"/>
    <s v="NaN"/>
    <s v="NaN"/>
    <s v="Scale-up"/>
    <s v="NaN"/>
    <s v="NaN"/>
    <s v="NaN"/>
    <s v="NaN"/>
    <s v="NaN"/>
    <d v="2025-06-17T01:54:53"/>
    <s v="PJD2_Apache"/>
  </r>
  <r>
    <x v="1341"/>
    <x v="0"/>
    <n v="453"/>
    <x v="3521"/>
    <x v="1765"/>
    <n v="374"/>
    <n v="374"/>
    <n v="58"/>
    <n v="316"/>
    <n v="55"/>
    <n v="319"/>
    <n v="175"/>
    <n v="144"/>
    <n v="0.10299999999999999"/>
    <n v="0.70399999999999996"/>
    <n v="0.11"/>
    <n v="0.38800000000000001"/>
    <n v="0.69699999999999995"/>
    <n v="0.67200000000000004"/>
    <n v="0.55700000000000005"/>
    <n v="0.128"/>
    <n v="0.86399999999999999"/>
    <n v="371.13400000000001"/>
    <s v="Scale-up"/>
    <n v="2.577"/>
    <n v="0.96099999999999997"/>
    <n v="0.96299999999999997"/>
    <n v="0.84799999999999998"/>
    <n v="0.96799999999999997"/>
    <d v="2025-06-17T01:55:13"/>
    <s v="PJD2_Apache"/>
  </r>
  <r>
    <x v="1341"/>
    <x v="1"/>
    <n v="99"/>
    <x v="3522"/>
    <x v="1765"/>
    <s v=" "/>
    <s v=" "/>
    <n v="18"/>
    <n v="40"/>
    <n v="26"/>
    <s v="N/A"/>
    <n v="46"/>
    <n v="-15"/>
    <n v="0.17"/>
    <n v="0.39300000000000002"/>
    <n v="0.23599999999999999"/>
    <n v="0.311"/>
    <s v="0.32700000000000007"/>
    <n v="0.46"/>
    <n v="0.95099999999999996"/>
    <n v="0.30199999999999999"/>
    <n v="0.58099999999999996"/>
    <n v="463.02300000000002"/>
    <s v="Scale-up"/>
    <n v="3.2149999999999999"/>
    <n v="0.89500000000000002"/>
    <n v="0.94599999999999995"/>
    <n v="0.13200000000000001"/>
    <n v="0.34"/>
    <d v="2025-06-17T01:55:17"/>
    <s v="PJD2_Apache"/>
  </r>
  <r>
    <x v="1342"/>
    <x v="0"/>
    <n v="1879"/>
    <x v="3523"/>
    <x v="1766"/>
    <n v="149"/>
    <n v="149"/>
    <n v="62"/>
    <n v="87"/>
    <n v="8"/>
    <n v="141"/>
    <n v="130"/>
    <n v="11"/>
    <n v="2.7E-2"/>
    <n v="4.3999999999999997E-2"/>
    <n v="4.0000000000000001E-3"/>
    <n v="7.9000000000000001E-2"/>
    <n v="6.7000000000000004E-2"/>
    <n v="6.8000000000000005E-2"/>
    <n v="1.179"/>
    <n v="0.38"/>
    <n v="0.94399999999999995"/>
    <n v="139.24100000000001"/>
    <s v="Catch-up"/>
    <n v="12.657999999999999"/>
    <n v="0.93200000000000005"/>
    <n v="0.94"/>
    <n v="0.91400000000000003"/>
    <n v="0.88200000000000001"/>
    <d v="2025-06-17T01:55:36"/>
    <s v="PJD2_Apache"/>
  </r>
  <r>
    <x v="1342"/>
    <x v="1"/>
    <n v="99"/>
    <x v="3524"/>
    <x v="1766"/>
    <s v=" "/>
    <s v=" "/>
    <n v="5"/>
    <n v="16"/>
    <n v="2"/>
    <s v="N/A"/>
    <n v="23"/>
    <n v="-5"/>
    <n v="7.4999999999999997E-2"/>
    <n v="0.13600000000000001"/>
    <n v="3.7999999999999999E-2"/>
    <n v="0.22700000000000001"/>
    <s v="0.17300000000000001"/>
    <n v="0.17"/>
    <n v="1.3120000000000001"/>
    <n v="0.35499999999999998"/>
    <n v="0.82"/>
    <n v="48.457999999999998"/>
    <s v="Catch-up"/>
    <n v="4.4050000000000002"/>
    <n v="0.98"/>
    <n v="0.878"/>
    <n v="1"/>
    <n v="0.82499999999999996"/>
    <d v="2025-06-17T01:55:40"/>
    <s v="PJD2_Apache"/>
  </r>
  <r>
    <x v="86"/>
    <x v="0"/>
    <n v="4610"/>
    <x v="3525"/>
    <x v="1767"/>
    <n v="450"/>
    <n v="450"/>
    <n v="83"/>
    <n v="367"/>
    <n v="21"/>
    <n v="429"/>
    <n v="165"/>
    <n v="264"/>
    <n v="1.4999999999999999E-2"/>
    <n v="9.5000000000000001E-2"/>
    <n v="5.0000000000000001E-3"/>
    <n v="4.1000000000000002E-2"/>
    <n v="0.105"/>
    <n v="9.1999999999999998E-2"/>
    <n v="0.39"/>
    <n v="0.13600000000000001"/>
    <n v="0.95499999999999996"/>
    <n v="6439.0240000000003"/>
    <s v="Scale-up"/>
    <n v="24.39"/>
    <n v="0.80700000000000005"/>
    <n v="0.61299999999999999"/>
    <n v="0.93300000000000005"/>
    <n v="0.92200000000000004"/>
    <d v="2025-06-17T01:55:59"/>
    <s v="PJD2_Apache"/>
  </r>
  <r>
    <x v="86"/>
    <x v="1"/>
    <n v="62"/>
    <x v="3526"/>
    <x v="1767"/>
    <s v=" "/>
    <s v=" "/>
    <n v="1"/>
    <n v="1"/>
    <n v="3"/>
    <s v="N/A"/>
    <n v="1"/>
    <n v="-2"/>
    <s v="NaN"/>
    <s v="NaN"/>
    <s v="NaN"/>
    <s v="NaN"/>
    <n v="0"/>
    <n v="-3.5000000000000003E-2"/>
    <s v="NaN"/>
    <s v="NaN"/>
    <s v="NaN"/>
    <s v="NaN"/>
    <s v="Scale-up"/>
    <s v="NaN"/>
    <s v="NaN"/>
    <s v="NaN"/>
    <s v="NaN"/>
    <s v="NaN"/>
    <d v="2025-06-17T01:55:59"/>
    <s v="PJD2_Apache"/>
  </r>
  <r>
    <x v="109"/>
    <x v="0"/>
    <n v="1006"/>
    <x v="3527"/>
    <x v="1768"/>
    <n v="105"/>
    <n v="105"/>
    <n v="13"/>
    <n v="92"/>
    <n v="6"/>
    <n v="99"/>
    <n v="43"/>
    <n v="56"/>
    <n v="1.2E-2"/>
    <n v="8.2000000000000003E-2"/>
    <n v="5.0000000000000001E-3"/>
    <n v="3.6999999999999998E-2"/>
    <n v="8.8999999999999996E-2"/>
    <n v="8.5999999999999993E-2"/>
    <n v="0.41599999999999998"/>
    <n v="0.128"/>
    <n v="0.94699999999999995"/>
    <n v="1513.5139999999999"/>
    <s v="Scale-up"/>
    <n v="27.027000000000001"/>
    <n v="0.53500000000000003"/>
    <n v="0.97699999999999998"/>
    <n v="0.59299999999999997"/>
    <n v="0.95099999999999996"/>
    <d v="2025-06-17T01:56:18"/>
    <s v="PJD2_Apache"/>
  </r>
  <r>
    <x v="109"/>
    <x v="1"/>
    <n v="83"/>
    <x v="3528"/>
    <x v="1768"/>
    <s v=" "/>
    <s v=" "/>
    <n v="1"/>
    <n v="6"/>
    <n v="1"/>
    <s v="N/A"/>
    <n v="4"/>
    <n v="1"/>
    <s v="NaN"/>
    <n v="0.05"/>
    <s v="NaN"/>
    <n v="0.4"/>
    <n v="0"/>
    <n v="0.05"/>
    <s v="NaN"/>
    <s v="NaN"/>
    <s v="NaN"/>
    <s v="NaN"/>
    <s v="Scale-up"/>
    <n v="2.5"/>
    <s v="NaN"/>
    <n v="0.75600000000000001"/>
    <s v="NaN"/>
    <n v="0.8"/>
    <d v="2025-06-17T01:56:18"/>
    <s v="PJD2_Apache"/>
  </r>
  <r>
    <x v="88"/>
    <x v="0"/>
    <n v="2680"/>
    <x v="3529"/>
    <x v="1769"/>
    <n v="41"/>
    <n v="41"/>
    <n v="0"/>
    <n v="41"/>
    <n v="11"/>
    <n v="30"/>
    <n v="23"/>
    <n v="7"/>
    <n v="0"/>
    <n v="2.1000000000000001E-2"/>
    <n v="0"/>
    <n v="0.01"/>
    <n v="2.1000000000000001E-2"/>
    <n v="2.1000000000000001E-2"/>
    <n v="0.47599999999999998"/>
    <n v="0"/>
    <n v="1"/>
    <n v="700"/>
    <s v="Scale-up"/>
    <n v="100"/>
    <n v="0"/>
    <n v="0.59399999999999997"/>
    <n v="0"/>
    <n v="0.34100000000000003"/>
    <d v="2025-06-17T01:56:35"/>
    <s v="PJD2_Apache"/>
  </r>
  <r>
    <x v="88"/>
    <x v="1"/>
    <n v="15"/>
    <x v="3530"/>
    <x v="1769"/>
    <s v=" "/>
    <s v=" "/>
    <n v="1"/>
    <n v="1"/>
    <n v="1"/>
    <s v="N/A"/>
    <n v="3"/>
    <n v="-1"/>
    <n v="0"/>
    <s v="NaN"/>
    <s v="NaN"/>
    <n v="0.1"/>
    <n v="0"/>
    <s v="NaN"/>
    <s v="NaN"/>
    <s v="NaN"/>
    <s v="NaN"/>
    <s v="NaN"/>
    <s v="Scale-up"/>
    <n v="10"/>
    <n v="0"/>
    <s v="NaN"/>
    <s v="NaN"/>
    <n v="0.75"/>
    <d v="2025-06-17T01:56:35"/>
    <s v="PJD2_Apache"/>
  </r>
  <r>
    <x v="1343"/>
    <x v="0"/>
    <n v="2442"/>
    <x v="3531"/>
    <x v="1770"/>
    <n v="1410"/>
    <n v="1410"/>
    <n v="412"/>
    <n v="998"/>
    <n v="77"/>
    <n v="1333"/>
    <n v="994"/>
    <n v="339"/>
    <n v="0.35899999999999999"/>
    <n v="0.73699999999999999"/>
    <n v="7.1999999999999995E-2"/>
    <n v="0.8"/>
    <n v="1.024"/>
    <n v="1.0249999999999999"/>
    <n v="0.78100000000000003"/>
    <n v="0.32800000000000001"/>
    <n v="0.93400000000000005"/>
    <n v="423.75"/>
    <s v="Scale-up"/>
    <n v="1.25"/>
    <n v="0.85199999999999998"/>
    <n v="0.83299999999999996"/>
    <n v="0.94499999999999995"/>
    <n v="0.80800000000000005"/>
    <d v="2025-06-17T01:56:55"/>
    <s v="PJD2_Apache"/>
  </r>
  <r>
    <x v="1343"/>
    <x v="1"/>
    <n v="83"/>
    <x v="3532"/>
    <x v="1770"/>
    <s v=" "/>
    <s v=" "/>
    <n v="1"/>
    <n v="2"/>
    <n v="1"/>
    <s v="N/A"/>
    <n v="1"/>
    <n v="0"/>
    <s v="NaN"/>
    <n v="1.2E-2"/>
    <s v="NaN"/>
    <s v="NaN"/>
    <n v="0"/>
    <n v="1.2E-2"/>
    <s v="NaN"/>
    <s v="NaN"/>
    <s v="NaN"/>
    <s v="NaN"/>
    <s v="Scale-up"/>
    <s v="NaN"/>
    <s v="NaN"/>
    <n v="1"/>
    <s v="NaN"/>
    <s v="NaN"/>
    <d v="2025-06-17T01:56:55"/>
    <s v="PJD2_Apache"/>
  </r>
  <r>
    <x v="65"/>
    <x v="0"/>
    <n v="1413"/>
    <x v="3533"/>
    <x v="1771"/>
    <n v="698"/>
    <n v="698"/>
    <n v="240"/>
    <n v="458"/>
    <n v="33"/>
    <n v="665"/>
    <n v="445"/>
    <n v="220"/>
    <n v="0.193"/>
    <n v="0.42599999999999999"/>
    <n v="3.2000000000000001E-2"/>
    <n v="0.44800000000000001"/>
    <n v="0.58699999999999997"/>
    <n v="0.57199999999999995"/>
    <n v="0.76300000000000001"/>
    <n v="0.312"/>
    <n v="0.94799999999999995"/>
    <n v="491.07100000000003"/>
    <s v="Scale-up"/>
    <n v="2.2320000000000002"/>
    <n v="0.82199999999999995"/>
    <n v="0.91700000000000004"/>
    <n v="0.74199999999999999"/>
    <n v="0.90100000000000002"/>
    <d v="2025-06-17T01:57:15"/>
    <s v="PJD2_Apache"/>
  </r>
  <r>
    <x v="65"/>
    <x v="1"/>
    <n v="73"/>
    <x v="3534"/>
    <x v="1771"/>
    <s v=" "/>
    <s v=" "/>
    <n v="1"/>
    <n v="2"/>
    <n v="1"/>
    <s v="N/A"/>
    <n v="3"/>
    <n v="-1"/>
    <s v="NaN"/>
    <n v="0.5"/>
    <s v="NaN"/>
    <n v="2.5000000000000001E-2"/>
    <n v="0"/>
    <n v="-0.02"/>
    <s v="NaN"/>
    <s v="NaN"/>
    <s v="NaN"/>
    <s v="NaN"/>
    <s v="Scale-up"/>
    <n v="40"/>
    <s v="NaN"/>
    <n v="1"/>
    <s v="NaN"/>
    <n v="0.75"/>
    <d v="2025-06-17T01:57:15"/>
    <s v="PJD2_Apache"/>
  </r>
  <r>
    <x v="1344"/>
    <x v="0"/>
    <n v="1792"/>
    <x v="3535"/>
    <x v="1772"/>
    <n v="1046"/>
    <n v="1046"/>
    <n v="142"/>
    <n v="904"/>
    <n v="114"/>
    <n v="932"/>
    <n v="712"/>
    <n v="220"/>
    <n v="0.08"/>
    <n v="0.58499999999999996"/>
    <n v="8.5000000000000006E-2"/>
    <n v="0.438"/>
    <n v="0.57999999999999996"/>
    <n v="0.58299999999999996"/>
    <n v="0.755"/>
    <n v="0.12"/>
    <n v="0.872"/>
    <n v="502.28300000000002"/>
    <s v="Scale-up"/>
    <n v="2.2829999999999999"/>
    <n v="0.99399999999999999"/>
    <n v="0.98299999999999998"/>
    <n v="0.95"/>
    <n v="0.99199999999999999"/>
    <d v="2025-06-17T01:57:35"/>
    <s v="PJD2_Apache"/>
  </r>
  <r>
    <x v="1344"/>
    <x v="1"/>
    <n v="99"/>
    <x v="3536"/>
    <x v="1772"/>
    <s v=" "/>
    <s v=" "/>
    <n v="7"/>
    <n v="35"/>
    <n v="4"/>
    <s v="N/A"/>
    <n v="36"/>
    <n v="3"/>
    <n v="5.7000000000000002E-2"/>
    <n v="0.34499999999999997"/>
    <n v="2.9000000000000001E-2"/>
    <n v="0.375"/>
    <s v="0.37299999999999994"/>
    <n v="0.36199999999999999"/>
    <n v="1.0049999999999999"/>
    <n v="0.14199999999999999"/>
    <n v="0.92800000000000005"/>
    <n v="586.66700000000003"/>
    <s v="Catch-up"/>
    <n v="2.6669999999999998"/>
    <n v="0.94299999999999995"/>
    <n v="0.95599999999999996"/>
    <n v="0.63300000000000001"/>
    <n v="0.94699999999999995"/>
    <d v="2025-06-17T01:57:39"/>
    <s v="PJD2_Apache"/>
  </r>
  <r>
    <x v="103"/>
    <x v="0"/>
    <n v="5078"/>
    <x v="3537"/>
    <x v="1773"/>
    <n v="291"/>
    <n v="291"/>
    <n v="51"/>
    <n v="240"/>
    <n v="26"/>
    <n v="265"/>
    <n v="187"/>
    <n v="78"/>
    <n v="8.0000000000000002E-3"/>
    <n v="4.9000000000000002E-2"/>
    <n v="5.0000000000000001E-3"/>
    <n v="0.04"/>
    <n v="5.1999999999999998E-2"/>
    <n v="5.1999999999999998E-2"/>
    <n v="0.76900000000000002"/>
    <n v="0.14000000000000001"/>
    <n v="0.91200000000000003"/>
    <n v="1950"/>
    <s v="Scale-up"/>
    <n v="25"/>
    <n v="0.95099999999999996"/>
    <n v="0.97599999999999998"/>
    <n v="0.98"/>
    <n v="0.96899999999999997"/>
    <d v="2025-06-17T01:57:58"/>
    <s v="PJD2_Apache"/>
  </r>
  <r>
    <x v="103"/>
    <x v="1"/>
    <n v="7"/>
    <x v="3538"/>
    <x v="1773"/>
    <s v=" "/>
    <s v=" "/>
    <n v="1"/>
    <n v="3"/>
    <n v="1"/>
    <s v="N/A"/>
    <n v="2"/>
    <n v="3"/>
    <s v="NaN"/>
    <n v="0.214"/>
    <s v="NaN"/>
    <n v="1"/>
    <n v="0"/>
    <n v="0.27300000000000002"/>
    <s v="NaN"/>
    <s v="NaN"/>
    <s v="NaN"/>
    <s v="NaN"/>
    <s v="Scale-up"/>
    <n v="1"/>
    <s v="NaN"/>
    <n v="0.75"/>
    <s v="NaN"/>
    <n v="1"/>
    <d v="2025-06-17T01:57:58"/>
    <s v="PJD2_Apache"/>
  </r>
  <r>
    <x v="1345"/>
    <x v="0"/>
    <n v="2717"/>
    <x v="3539"/>
    <x v="1774"/>
    <n v="3426"/>
    <n v="3426"/>
    <n v="280"/>
    <n v="3146"/>
    <n v="238"/>
    <n v="3188"/>
    <n v="2696"/>
    <n v="492"/>
    <n v="0.105"/>
    <n v="1.143"/>
    <n v="0.09"/>
    <n v="1.0089999999999999"/>
    <n v="1.1579999999999999"/>
    <n v="1.155"/>
    <n v="0.871"/>
    <n v="8.4000000000000005E-2"/>
    <n v="0.92800000000000005"/>
    <n v="487.61099999999999"/>
    <s v="Scale-up"/>
    <n v="0.99099999999999999"/>
    <n v="0.96399999999999997"/>
    <n v="0.99399999999999999"/>
    <n v="0.95899999999999996"/>
    <n v="0.98799999999999999"/>
    <d v="2025-06-17T01:58:20"/>
    <s v="PJD2_Apache"/>
  </r>
  <r>
    <x v="1345"/>
    <x v="1"/>
    <n v="99"/>
    <x v="3540"/>
    <x v="1774"/>
    <s v=" "/>
    <s v=" "/>
    <n v="14"/>
    <n v="108"/>
    <n v="19"/>
    <s v="N/A"/>
    <n v="88"/>
    <n v="14"/>
    <n v="0.123"/>
    <n v="0.99299999999999999"/>
    <n v="0.24"/>
    <n v="0.86299999999999999"/>
    <s v="0.8760000000000001"/>
    <n v="0.88300000000000001"/>
    <n v="0.98499999999999999"/>
    <n v="0.11"/>
    <n v="0.78500000000000003"/>
    <n v="570.10400000000004"/>
    <s v="Scale-up"/>
    <n v="1.159"/>
    <n v="0.97499999999999998"/>
    <n v="0.98799999999999999"/>
    <n v="0.78"/>
    <n v="0.98499999999999999"/>
    <d v="2025-06-17T01:58:25"/>
    <s v="PJD2_Apache"/>
  </r>
  <r>
    <x v="111"/>
    <x v="0"/>
    <n v="2678"/>
    <x v="3541"/>
    <x v="1775"/>
    <n v="159"/>
    <n v="159"/>
    <n v="37"/>
    <n v="122"/>
    <n v="6"/>
    <n v="153"/>
    <n v="112"/>
    <n v="41"/>
    <n v="4.8000000000000001E-2"/>
    <n v="0.06"/>
    <n v="1.7000000000000001E-2"/>
    <n v="0.127"/>
    <n v="9.0999999999999998E-2"/>
    <n v="0.08"/>
    <n v="1.3959999999999999"/>
    <n v="0.44400000000000001"/>
    <n v="0.84299999999999997"/>
    <n v="322.83499999999998"/>
    <s v="Catch-up"/>
    <n v="7.8739999999999997"/>
    <n v="0.88100000000000001"/>
    <n v="0.70199999999999996"/>
    <n v="0.86499999999999999"/>
    <n v="0.84499999999999997"/>
    <d v="2025-06-17T01:58:42"/>
    <s v="PJD2_Apache"/>
  </r>
  <r>
    <x v="111"/>
    <x v="1"/>
    <n v="23"/>
    <x v="3542"/>
    <x v="1775"/>
    <s v=" "/>
    <s v=" "/>
    <n v="1"/>
    <n v="2"/>
    <n v="1"/>
    <s v="N/A"/>
    <n v="1"/>
    <n v="1"/>
    <s v="NaN"/>
    <n v="4.2000000000000003E-2"/>
    <s v="NaN"/>
    <s v="NaN"/>
    <n v="0"/>
    <n v="4.2000000000000003E-2"/>
    <s v="NaN"/>
    <s v="NaN"/>
    <s v="NaN"/>
    <s v="NaN"/>
    <s v="Catch-up"/>
    <s v="NaN"/>
    <s v="NaN"/>
    <n v="1"/>
    <s v="NaN"/>
    <s v="NaN"/>
    <d v="2025-06-17T01:58:42"/>
    <s v="PJD2_Apache"/>
  </r>
  <r>
    <x v="110"/>
    <x v="0"/>
    <n v="5620"/>
    <x v="3543"/>
    <x v="1776"/>
    <n v="441"/>
    <n v="441"/>
    <n v="33"/>
    <n v="408"/>
    <n v="57"/>
    <n v="384"/>
    <n v="287"/>
    <n v="97"/>
    <n v="0.01"/>
    <n v="0.109"/>
    <n v="1.4E-2"/>
    <n v="8.1000000000000003E-2"/>
    <n v="0.105"/>
    <n v="0.10100000000000001"/>
    <n v="0.77100000000000002"/>
    <n v="8.4000000000000005E-2"/>
    <n v="0.88200000000000001"/>
    <n v="1197.5309999999999"/>
    <s v="Scale-up"/>
    <n v="12.346"/>
    <n v="0.79700000000000004"/>
    <n v="0.84199999999999997"/>
    <n v="0.86799999999999999"/>
    <n v="0.80400000000000005"/>
    <d v="2025-06-17T01:59:00"/>
    <s v="PJD2_Apache"/>
  </r>
  <r>
    <x v="110"/>
    <x v="1"/>
    <n v="0"/>
    <x v="3544"/>
    <x v="1776"/>
    <s v=" "/>
    <s v=" "/>
    <n v="1"/>
    <n v="1"/>
    <n v="1"/>
    <s v="N/A"/>
    <n v="1"/>
    <n v="0"/>
    <s v="NaN"/>
    <s v="NaN"/>
    <s v="NaN"/>
    <s v="NaN"/>
    <n v="0"/>
    <s v="NaN"/>
    <s v="NaN"/>
    <s v="NaN"/>
    <s v="NaN"/>
    <s v="NaN"/>
    <s v="Scale-up"/>
    <s v="NaN"/>
    <s v="NaN"/>
    <s v="NaN"/>
    <s v="NaN"/>
    <s v="NaN"/>
    <d v="2025-06-17T01:59:00"/>
    <s v="PJD2_Apache"/>
  </r>
  <r>
    <x v="1346"/>
    <x v="0"/>
    <n v="777"/>
    <x v="3545"/>
    <x v="1777"/>
    <n v="121"/>
    <n v="121"/>
    <n v="32"/>
    <n v="89"/>
    <n v="5"/>
    <n v="116"/>
    <n v="63"/>
    <n v="53"/>
    <n v="3.4000000000000002E-2"/>
    <n v="0.112"/>
    <n v="8.0000000000000002E-3"/>
    <n v="7.5999999999999998E-2"/>
    <n v="0.13800000000000001"/>
    <n v="0.13800000000000001"/>
    <n v="0.55100000000000005"/>
    <n v="0.23300000000000001"/>
    <n v="0.94499999999999995"/>
    <n v="697.36800000000005"/>
    <s v="Scale-up"/>
    <n v="13.157999999999999"/>
    <n v="0.92"/>
    <n v="0.92400000000000004"/>
    <n v="0.79900000000000004"/>
    <n v="0.95099999999999996"/>
    <d v="2025-06-17T01:59:19"/>
    <s v="PJD2_Apache"/>
  </r>
  <r>
    <x v="1346"/>
    <x v="1"/>
    <n v="79"/>
    <x v="3546"/>
    <x v="1777"/>
    <s v=" "/>
    <s v=" "/>
    <n v="4"/>
    <n v="8"/>
    <n v="1"/>
    <s v="N/A"/>
    <n v="10"/>
    <n v="0"/>
    <n v="4.3999999999999997E-2"/>
    <n v="0.12"/>
    <s v="NaN"/>
    <n v="0.17"/>
    <s v="0.16399999999999998"/>
    <n v="0.155"/>
    <s v="NaN"/>
    <s v="NaN"/>
    <s v="NaN"/>
    <s v="NaN"/>
    <s v="Scale-up"/>
    <n v="5.8819999999999997"/>
    <n v="0.86199999999999999"/>
    <n v="0.56399999999999995"/>
    <s v="NaN"/>
    <n v="0.77800000000000002"/>
    <d v="2025-06-17T01:59:19"/>
    <s v="PJD2_Apache"/>
  </r>
  <r>
    <x v="1347"/>
    <x v="0"/>
    <n v="3065"/>
    <x v="3547"/>
    <x v="1778"/>
    <n v="549"/>
    <n v="549"/>
    <n v="162"/>
    <n v="387"/>
    <n v="48"/>
    <n v="501"/>
    <n v="478"/>
    <n v="23"/>
    <n v="5.8999999999999997E-2"/>
    <n v="0.16900000000000001"/>
    <n v="1.7000000000000001E-2"/>
    <n v="0.19500000000000001"/>
    <n v="0.21099999999999999"/>
    <n v="0.20200000000000001"/>
    <n v="0.92400000000000004"/>
    <n v="0.25900000000000001"/>
    <n v="0.92500000000000004"/>
    <n v="117.949"/>
    <s v="Scale-up"/>
    <n v="5.1280000000000001"/>
    <n v="0.98899999999999999"/>
    <n v="0.94399999999999995"/>
    <n v="0.96099999999999997"/>
    <n v="0.95299999999999996"/>
    <d v="2025-06-17T01:59:39"/>
    <s v="PJD2_Apache"/>
  </r>
  <r>
    <x v="1347"/>
    <x v="1"/>
    <n v="81"/>
    <x v="3548"/>
    <x v="1778"/>
    <s v=" "/>
    <s v=" "/>
    <n v="7"/>
    <n v="4"/>
    <n v="1"/>
    <s v="N/A"/>
    <n v="13"/>
    <n v="-2"/>
    <n v="7.0000000000000007E-2"/>
    <n v="0.04"/>
    <s v="NaN"/>
    <n v="0.11"/>
    <s v="0.11000000000000001"/>
    <n v="9.4E-2"/>
    <s v="NaN"/>
    <s v="NaN"/>
    <s v="NaN"/>
    <s v="NaN"/>
    <s v="Scale-up"/>
    <n v="9.0909999999999993"/>
    <n v="0.92700000000000005"/>
    <n v="0.95199999999999996"/>
    <s v="NaN"/>
    <n v="0.59699999999999998"/>
    <d v="2025-06-17T01:59:39"/>
    <s v="PJD2_Apache"/>
  </r>
  <r>
    <x v="1348"/>
    <x v="0"/>
    <n v="2339"/>
    <x v="3549"/>
    <x v="1779"/>
    <n v="137"/>
    <n v="137"/>
    <n v="51"/>
    <n v="86"/>
    <n v="13"/>
    <n v="124"/>
    <n v="83"/>
    <n v="41"/>
    <n v="2.7E-2"/>
    <n v="5.8000000000000003E-2"/>
    <n v="6.0000000000000001E-3"/>
    <n v="4.3999999999999997E-2"/>
    <n v="7.9000000000000001E-2"/>
    <n v="7.1999999999999995E-2"/>
    <n v="0.55700000000000005"/>
    <n v="0.318"/>
    <n v="0.92900000000000005"/>
    <n v="931.81799999999998"/>
    <s v="Scale-up"/>
    <n v="22.727"/>
    <n v="0.90600000000000003"/>
    <n v="0.83299999999999996"/>
    <n v="0.71599999999999997"/>
    <n v="0.81499999999999995"/>
    <d v="2025-06-17T01:59:57"/>
    <s v="PJD2_Apache"/>
  </r>
  <r>
    <x v="1348"/>
    <x v="1"/>
    <n v="15"/>
    <x v="3550"/>
    <x v="1779"/>
    <s v=" "/>
    <s v=" "/>
    <n v="1"/>
    <n v="1"/>
    <n v="1"/>
    <s v="N/A"/>
    <n v="4"/>
    <n v="-2"/>
    <s v="NaN"/>
    <s v="NaN"/>
    <s v="NaN"/>
    <s v="NaN"/>
    <n v="0"/>
    <n v="3.1E-2"/>
    <s v="NaN"/>
    <s v="NaN"/>
    <s v="NaN"/>
    <s v="NaN"/>
    <s v="Scale-up"/>
    <s v="NaN"/>
    <s v="NaN"/>
    <s v="NaN"/>
    <s v="NaN"/>
    <s v="NaN"/>
    <d v="2025-06-17T01:59:57"/>
    <s v="PJD2_Apache"/>
  </r>
  <r>
    <x v="95"/>
    <x v="0"/>
    <n v="5560"/>
    <x v="3551"/>
    <x v="1780"/>
    <n v="8279"/>
    <n v="8279"/>
    <n v="797"/>
    <n v="7482"/>
    <n v="1271"/>
    <n v="7008"/>
    <n v="6360"/>
    <n v="648"/>
    <n v="0.156"/>
    <n v="1.7290000000000001"/>
    <n v="0.311"/>
    <n v="1.4690000000000001"/>
    <n v="1.5740000000000001"/>
    <n v="1.577"/>
    <n v="0.93300000000000005"/>
    <n v="8.3000000000000004E-2"/>
    <n v="0.83499999999999996"/>
    <n v="441.11599999999999"/>
    <s v="Scale-up"/>
    <n v="0.68100000000000005"/>
    <n v="0.96599999999999997"/>
    <n v="0.98399999999999999"/>
    <n v="0.95399999999999996"/>
    <n v="0.98399999999999999"/>
    <d v="2025-06-17T02:00:22"/>
    <s v="PJD2_Apache"/>
  </r>
  <r>
    <x v="95"/>
    <x v="1"/>
    <n v="76"/>
    <x v="3552"/>
    <x v="1780"/>
    <s v=" "/>
    <s v=" "/>
    <n v="1"/>
    <n v="8"/>
    <n v="1"/>
    <s v="N/A"/>
    <n v="1"/>
    <n v="6"/>
    <s v="NaN"/>
    <n v="9.0999999999999998E-2"/>
    <s v="NaN"/>
    <s v="NaN"/>
    <n v="0"/>
    <n v="7.5999999999999998E-2"/>
    <s v="NaN"/>
    <s v="NaN"/>
    <s v="NaN"/>
    <s v="NaN"/>
    <s v="Scale-up"/>
    <s v="NaN"/>
    <s v="NaN"/>
    <n v="0.91"/>
    <s v="NaN"/>
    <s v="NaN"/>
    <d v="2025-06-17T02:00:22"/>
    <s v="PJD2_Apache"/>
  </r>
  <r>
    <x v="1349"/>
    <x v="0"/>
    <n v="4656"/>
    <x v="3553"/>
    <x v="1781"/>
    <n v="61"/>
    <n v="61"/>
    <n v="3"/>
    <n v="58"/>
    <n v="14"/>
    <n v="47"/>
    <n v="32"/>
    <n v="15"/>
    <n v="3.0000000000000001E-3"/>
    <n v="1.2E-2"/>
    <n v="3.0000000000000001E-3"/>
    <n v="7.0000000000000001E-3"/>
    <n v="1.2E-2"/>
    <n v="0.01"/>
    <n v="0.58299999999999996"/>
    <n v="0.2"/>
    <n v="0.8"/>
    <n v="2142.857"/>
    <s v="Scale-up"/>
    <n v="142.857"/>
    <n v="0.96699999999999997"/>
    <n v="0.97099999999999997"/>
    <n v="0.95099999999999996"/>
    <n v="0.96399999999999997"/>
    <d v="2025-06-17T02:00:41"/>
    <s v="PJD2_Apache"/>
  </r>
  <r>
    <x v="1349"/>
    <x v="1"/>
    <n v="86"/>
    <x v="3554"/>
    <x v="1781"/>
    <s v=" "/>
    <s v=" "/>
    <n v="1"/>
    <n v="1"/>
    <n v="1"/>
    <s v="N/A"/>
    <n v="2"/>
    <n v="-2"/>
    <s v="NaN"/>
    <s v="NaN"/>
    <s v="NaN"/>
    <n v="0.5"/>
    <n v="0"/>
    <n v="3.3000000000000002E-2"/>
    <s v="NaN"/>
    <s v="NaN"/>
    <s v="NaN"/>
    <s v="NaN"/>
    <s v="Scale-up"/>
    <n v="2"/>
    <s v="NaN"/>
    <s v="NaN"/>
    <s v="NaN"/>
    <n v="1"/>
    <d v="2025-06-17T02:00:41"/>
    <s v="PJD2_Apache"/>
  </r>
  <r>
    <x v="113"/>
    <x v="0"/>
    <n v="161"/>
    <x v="3555"/>
    <x v="1782"/>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7T02:00:59"/>
    <s v="PJD2_Apache"/>
  </r>
  <r>
    <x v="113"/>
    <x v="1"/>
    <n v="86"/>
    <x v="3556"/>
    <x v="1782"/>
    <s v=" "/>
    <s v=" "/>
    <n v="5"/>
    <n v="11"/>
    <n v="1"/>
    <s v="N/A"/>
    <n v="15"/>
    <n v="0"/>
    <n v="8.8999999999999996E-2"/>
    <n v="0.124"/>
    <s v="NaN"/>
    <n v="0.184"/>
    <n v="0.21299999999999999"/>
    <n v="0.20100000000000001"/>
    <s v="NaN"/>
    <s v="NaN"/>
    <s v="NaN"/>
    <s v="NaN"/>
    <s v="Scale-up"/>
    <n v="5.4349999999999996"/>
    <n v="0.5"/>
    <n v="0.74099999999999999"/>
    <s v="NaN"/>
    <n v="0.80400000000000005"/>
    <d v="2025-06-17T02:00:59"/>
    <s v="PJD2_Apache"/>
  </r>
  <r>
    <x v="101"/>
    <x v="0"/>
    <n v="3429"/>
    <x v="3557"/>
    <x v="1783"/>
    <n v="2450"/>
    <n v="2450"/>
    <n v="289"/>
    <n v="2161"/>
    <n v="307"/>
    <n v="2143"/>
    <n v="1779"/>
    <n v="364"/>
    <n v="7.6999999999999999E-2"/>
    <n v="0.68"/>
    <n v="0.109"/>
    <n v="0.57499999999999996"/>
    <n v="0.64800000000000002"/>
    <n v="0.64400000000000002"/>
    <n v="0.88700000000000001"/>
    <n v="0.10199999999999999"/>
    <n v="0.85599999999999998"/>
    <n v="633.04300000000001"/>
    <s v="Scale-up"/>
    <n v="1.7390000000000001"/>
    <n v="0.99"/>
    <n v="0.98399999999999999"/>
    <n v="0.95399999999999996"/>
    <n v="0.98099999999999998"/>
    <d v="2025-06-17T02:01:20"/>
    <s v="PJD2_Apache"/>
  </r>
  <r>
    <x v="101"/>
    <x v="1"/>
    <n v="91"/>
    <x v="3558"/>
    <x v="1783"/>
    <s v=" "/>
    <s v=" "/>
    <n v="10"/>
    <n v="34"/>
    <n v="3"/>
    <s v="N/A"/>
    <n v="40"/>
    <n v="0"/>
    <n v="0.14299999999999999"/>
    <n v="0.501"/>
    <n v="5.7000000000000002E-2"/>
    <n v="0.497"/>
    <n v="0.58699999999999997"/>
    <n v="0.58599999999999997"/>
    <n v="0.84699999999999998"/>
    <n v="0.222"/>
    <n v="0.91100000000000003"/>
    <n v="732.39400000000001"/>
    <s v="Scale-up"/>
    <n v="2.012"/>
    <n v="0.95199999999999996"/>
    <n v="0.85599999999999998"/>
    <n v="0.93600000000000005"/>
    <n v="0.76300000000000001"/>
    <d v="2025-06-17T02:01:24"/>
    <s v="PJD2_Apache"/>
  </r>
  <r>
    <x v="112"/>
    <x v="0"/>
    <n v="4236"/>
    <x v="3559"/>
    <x v="1784"/>
    <n v="118"/>
    <n v="118"/>
    <n v="54"/>
    <n v="64"/>
    <n v="9"/>
    <n v="109"/>
    <n v="104"/>
    <n v="5"/>
    <n v="2.4E-2"/>
    <n v="1.7999999999999999E-2"/>
    <n v="2E-3"/>
    <n v="2.3E-2"/>
    <n v="0.04"/>
    <n v="3.4000000000000002E-2"/>
    <n v="0.57499999999999996"/>
    <n v="0.57099999999999995"/>
    <n v="0.95199999999999996"/>
    <n v="217.39099999999999"/>
    <s v="Scale-up"/>
    <n v="43.478000000000002"/>
    <n v="0.56599999999999995"/>
    <n v="0.60399999999999998"/>
    <n v="0.91200000000000003"/>
    <n v="0.41699999999999998"/>
    <d v="2025-06-17T02:01:41"/>
    <s v="PJD2_Apache"/>
  </r>
  <r>
    <x v="112"/>
    <x v="1"/>
    <n v="3"/>
    <x v="3560"/>
    <x v="1784"/>
    <s v=" "/>
    <s v=" "/>
    <n v="1"/>
    <n v="1"/>
    <n v="1"/>
    <s v="N/A"/>
    <n v="4"/>
    <n v="-3"/>
    <s v="NaN"/>
    <s v="NaN"/>
    <s v="NaN"/>
    <n v="0.63600000000000001"/>
    <n v="0"/>
    <s v="NaN"/>
    <s v="NaN"/>
    <s v="NaN"/>
    <s v="NaN"/>
    <s v="NaN"/>
    <s v="Scale-up"/>
    <n v="1.5720000000000001"/>
    <s v="NaN"/>
    <s v="NaN"/>
    <s v="NaN"/>
    <n v="0.89100000000000001"/>
    <d v="2025-06-17T02:01:41"/>
    <s v="PJD2_Apache"/>
  </r>
  <r>
    <x v="117"/>
    <x v="0"/>
    <n v="3516"/>
    <x v="3561"/>
    <x v="1785"/>
    <n v="235"/>
    <n v="235"/>
    <n v="40"/>
    <n v="195"/>
    <n v="22"/>
    <n v="213"/>
    <n v="185"/>
    <n v="28"/>
    <n v="1.7999999999999999E-2"/>
    <n v="0.115"/>
    <n v="5.0000000000000001E-3"/>
    <n v="0.11"/>
    <n v="0.128"/>
    <n v="0.08"/>
    <n v="0.85899999999999999"/>
    <n v="0.13500000000000001"/>
    <n v="0.96199999999999997"/>
    <n v="254.54499999999999"/>
    <s v="Scale-up"/>
    <n v="9.0909999999999993"/>
    <n v="0.77900000000000003"/>
    <n v="0.88500000000000001"/>
    <n v="0.85799999999999998"/>
    <n v="0.874"/>
    <d v="2025-06-17T02:01:59"/>
    <s v="PJD2_Apache"/>
  </r>
  <r>
    <x v="117"/>
    <x v="1"/>
    <n v="0"/>
    <x v="3562"/>
    <x v="1785"/>
    <s v=" "/>
    <s v=" "/>
    <n v="1"/>
    <n v="1"/>
    <n v="11"/>
    <s v="N/A"/>
    <n v="1"/>
    <n v="-10"/>
    <s v="NaN"/>
    <s v="NaN"/>
    <s v="NaN"/>
    <s v="NaN"/>
    <n v="0"/>
    <s v="NaN"/>
    <s v="NaN"/>
    <s v="NaN"/>
    <s v="NaN"/>
    <s v="NaN"/>
    <s v="Scale-up"/>
    <s v="NaN"/>
    <s v="NaN"/>
    <s v="NaN"/>
    <s v="NaN"/>
    <s v="NaN"/>
    <d v="2025-06-17T02:01:59"/>
    <s v="PJD2_Apache"/>
  </r>
  <r>
    <x v="116"/>
    <x v="0"/>
    <n v="7188"/>
    <x v="3563"/>
    <x v="1786"/>
    <n v="383"/>
    <n v="383"/>
    <n v="29"/>
    <n v="354"/>
    <n v="73"/>
    <n v="310"/>
    <n v="282"/>
    <n v="28"/>
    <n v="5.0000000000000001E-3"/>
    <n v="5.2999999999999999E-2"/>
    <n v="1.6E-2"/>
    <n v="5.8000000000000003E-2"/>
    <n v="4.2000000000000003E-2"/>
    <n v="4.3999999999999997E-2"/>
    <n v="1.381"/>
    <n v="8.5999999999999993E-2"/>
    <n v="0.72399999999999998"/>
    <n v="482.75900000000001"/>
    <s v="Catch-up"/>
    <n v="17.241"/>
    <n v="0.93799999999999994"/>
    <n v="0.995"/>
    <n v="0.92800000000000005"/>
    <n v="0.92500000000000004"/>
    <d v="2025-06-17T02:02:18"/>
    <s v="PJD2_Apache"/>
  </r>
  <r>
    <x v="116"/>
    <x v="1"/>
    <n v="83"/>
    <x v="3564"/>
    <x v="1786"/>
    <s v=" "/>
    <s v=" "/>
    <n v="1"/>
    <n v="4"/>
    <n v="1"/>
    <s v="N/A"/>
    <n v="1"/>
    <n v="2"/>
    <s v="NaN"/>
    <n v="3.1E-2"/>
    <s v="NaN"/>
    <s v="NaN"/>
    <n v="0"/>
    <n v="3.1E-2"/>
    <s v="NaN"/>
    <s v="NaN"/>
    <s v="NaN"/>
    <s v="NaN"/>
    <s v="Catch-up"/>
    <s v="NaN"/>
    <s v="NaN"/>
    <n v="0.79700000000000004"/>
    <s v="NaN"/>
    <s v="NaN"/>
    <d v="2025-06-17T02:02:18"/>
    <s v="PJD2_Apache"/>
  </r>
  <r>
    <x v="1350"/>
    <x v="0"/>
    <n v="1270"/>
    <x v="3565"/>
    <x v="1787"/>
    <n v="232"/>
    <n v="232"/>
    <n v="85"/>
    <n v="147"/>
    <n v="24"/>
    <n v="208"/>
    <n v="150"/>
    <n v="58"/>
    <n v="0.06"/>
    <n v="0.121"/>
    <n v="3.3000000000000002E-2"/>
    <n v="0.11700000000000001"/>
    <n v="0.14799999999999999"/>
    <n v="0.158"/>
    <n v="0.79100000000000004"/>
    <n v="0.33100000000000002"/>
    <n v="0.81799999999999995"/>
    <n v="495.726"/>
    <s v="Scale-up"/>
    <n v="8.5470000000000006"/>
    <n v="0.94699999999999995"/>
    <n v="0.93"/>
    <n v="0.86699999999999999"/>
    <n v="0.92400000000000004"/>
    <d v="2025-06-17T02:02:37"/>
    <s v="PJD2_Apache"/>
  </r>
  <r>
    <x v="1350"/>
    <x v="1"/>
    <n v="40"/>
    <x v="3566"/>
    <x v="1787"/>
    <s v=" "/>
    <s v=" "/>
    <n v="3"/>
    <n v="1"/>
    <n v="1"/>
    <s v="N/A"/>
    <n v="2"/>
    <n v="0"/>
    <n v="3.6999999999999998E-2"/>
    <s v="NaN"/>
    <s v="NaN"/>
    <s v="NaN"/>
    <n v="0"/>
    <n v="3.6999999999999998E-2"/>
    <s v="NaN"/>
    <s v="NaN"/>
    <s v="NaN"/>
    <s v="NaN"/>
    <s v="Scale-up"/>
    <s v="NaN"/>
    <n v="0.75"/>
    <s v="NaN"/>
    <s v="NaN"/>
    <s v="NaN"/>
    <d v="2025-06-17T02:02:37"/>
    <s v="PJD2_Apache"/>
  </r>
  <r>
    <x v="118"/>
    <x v="0"/>
    <n v="3700"/>
    <x v="3567"/>
    <x v="1788"/>
    <n v="186"/>
    <n v="186"/>
    <n v="186"/>
    <n v="0"/>
    <n v="18"/>
    <n v="168"/>
    <n v="167"/>
    <n v="1"/>
    <n v="5.7000000000000002E-2"/>
    <n v="0"/>
    <n v="6.0000000000000001E-3"/>
    <n v="5.0999999999999997E-2"/>
    <n v="5.0999999999999997E-2"/>
    <n v="5.1999999999999998E-2"/>
    <n v="1"/>
    <n v="1"/>
    <n v="0.89500000000000002"/>
    <n v="19.608000000000001"/>
    <s v="Plan-up"/>
    <n v="19.608000000000001"/>
    <n v="0.99299999999999999"/>
    <n v="0"/>
    <n v="0.91500000000000004"/>
    <n v="0.99299999999999999"/>
    <d v="2025-06-17T02:02:54"/>
    <s v="PJD2_Apache"/>
  </r>
  <r>
    <x v="118"/>
    <x v="1"/>
    <n v="0"/>
    <x v="3568"/>
    <x v="1788"/>
    <s v=" "/>
    <s v=" "/>
    <n v="1"/>
    <n v="1"/>
    <n v="1"/>
    <s v="N/A"/>
    <n v="1"/>
    <n v="0"/>
    <s v="NaN"/>
    <n v="0"/>
    <s v="NaN"/>
    <s v="NaN"/>
    <n v="0"/>
    <s v="NaN"/>
    <s v="NaN"/>
    <s v="NaN"/>
    <s v="NaN"/>
    <s v="NaN"/>
    <s v="Plan-up"/>
    <s v="NaN"/>
    <s v="NaN"/>
    <n v="0"/>
    <s v="NaN"/>
    <s v="NaN"/>
    <d v="2025-06-17T02:02:54"/>
    <s v="PJD2_Apache"/>
  </r>
  <r>
    <x v="1351"/>
    <x v="0"/>
    <n v="120"/>
    <x v="3569"/>
    <x v="1789"/>
    <n v="58"/>
    <n v="58"/>
    <n v="37"/>
    <n v="21"/>
    <n v="1"/>
    <n v="57"/>
    <n v="11"/>
    <n v="46"/>
    <n v="0.74299999999999999"/>
    <n v="0.17599999999999999"/>
    <n v="0"/>
    <n v="0.27200000000000002"/>
    <n v="0.91900000000000004"/>
    <n v="0.64600000000000002"/>
    <n v="0.29599999999999999"/>
    <n v="0.80800000000000005"/>
    <n v="1"/>
    <n v="169.11799999999999"/>
    <s v="Scale-up"/>
    <n v="3.6760000000000002"/>
    <n v="0.90500000000000003"/>
    <n v="0.85499999999999998"/>
    <n v="0"/>
    <n v="0.80700000000000005"/>
    <d v="2025-06-17T02:03:12"/>
    <s v="PJD2_Apache"/>
  </r>
  <r>
    <x v="1351"/>
    <x v="1"/>
    <n v="99"/>
    <x v="3570"/>
    <x v="1789"/>
    <s v=" "/>
    <s v=" "/>
    <n v="35"/>
    <n v="19"/>
    <n v="1"/>
    <s v="N/A"/>
    <n v="9"/>
    <n v="43"/>
    <n v="0.82"/>
    <n v="0.16400000000000001"/>
    <s v="NaN"/>
    <n v="0.28599999999999998"/>
    <n v="0.98399999999999999"/>
    <n v="0.61499999999999999"/>
    <s v="NaN"/>
    <s v="NaN"/>
    <s v="NaN"/>
    <s v="NaN"/>
    <s v="Scale-up"/>
    <n v="3.4969999999999999"/>
    <n v="0.91900000000000004"/>
    <n v="0.83199999999999996"/>
    <s v="NaN"/>
    <n v="0.65400000000000003"/>
    <d v="2025-06-17T02:03:12"/>
    <s v="PJD2_Apache"/>
  </r>
  <r>
    <x v="114"/>
    <x v="0"/>
    <n v="6664"/>
    <x v="3571"/>
    <x v="1790"/>
    <n v="759"/>
    <n v="759"/>
    <n v="106"/>
    <n v="653"/>
    <n v="122"/>
    <n v="637"/>
    <n v="621"/>
    <n v="16"/>
    <n v="1.2999999999999999E-2"/>
    <n v="0.1"/>
    <n v="1.7999999999999999E-2"/>
    <n v="8.5999999999999993E-2"/>
    <n v="9.5000000000000001E-2"/>
    <n v="9.0999999999999998E-2"/>
    <n v="0.90500000000000003"/>
    <n v="0.115"/>
    <n v="0.84099999999999997"/>
    <n v="186.047"/>
    <s v="Scale-up"/>
    <n v="11.628"/>
    <n v="0.82199999999999995"/>
    <n v="0.83"/>
    <n v="0.82299999999999995"/>
    <n v="0.85899999999999999"/>
    <d v="2025-06-17T02:03:31"/>
    <s v="PJD2_Apache"/>
  </r>
  <r>
    <x v="114"/>
    <x v="1"/>
    <n v="21"/>
    <x v="3572"/>
    <x v="1790"/>
    <s v=" "/>
    <s v=" "/>
    <n v="2"/>
    <n v="1"/>
    <n v="3"/>
    <s v="N/A"/>
    <n v="7"/>
    <n v="-6"/>
    <s v="NaN"/>
    <s v="NaN"/>
    <n v="0.75"/>
    <n v="0.19500000000000001"/>
    <n v="0"/>
    <n v="0.58599999999999997"/>
    <s v="NaN"/>
    <s v="NaN"/>
    <s v="NaN"/>
    <s v="NaN"/>
    <s v="Scale-up"/>
    <n v="5.1280000000000001"/>
    <s v="NaN"/>
    <s v="NaN"/>
    <n v="0.75"/>
    <n v="0.48599999999999999"/>
    <d v="2025-06-17T02:03:31"/>
    <s v="PJD2_Apache"/>
  </r>
  <r>
    <x v="1352"/>
    <x v="0"/>
    <n v="1476"/>
    <x v="3573"/>
    <x v="1791"/>
    <n v="309"/>
    <n v="309"/>
    <n v="82"/>
    <n v="227"/>
    <n v="31"/>
    <n v="278"/>
    <n v="194"/>
    <n v="84"/>
    <n v="5.8999999999999997E-2"/>
    <n v="0.16800000000000001"/>
    <n v="1.9E-2"/>
    <n v="0.14499999999999999"/>
    <n v="0.20799999999999999"/>
    <n v="0.20200000000000001"/>
    <n v="0.69699999999999995"/>
    <n v="0.26"/>
    <n v="0.91600000000000004"/>
    <n v="579.30999999999995"/>
    <s v="Scale-up"/>
    <n v="6.8970000000000002"/>
    <n v="0.97399999999999998"/>
    <n v="0.99"/>
    <n v="0.96399999999999997"/>
    <n v="0.97599999999999998"/>
    <d v="2025-06-17T02:03:51"/>
    <s v="PJD2_Apache"/>
  </r>
  <r>
    <x v="1352"/>
    <x v="1"/>
    <n v="96"/>
    <x v="3574"/>
    <x v="1791"/>
    <s v=" "/>
    <s v=" "/>
    <n v="1"/>
    <n v="12"/>
    <n v="6"/>
    <s v="N/A"/>
    <n v="9"/>
    <n v="-4"/>
    <s v="NaN"/>
    <n v="0.11"/>
    <n v="0.04"/>
    <n v="8.2000000000000003E-2"/>
    <n v="7.0000000000000007E-2"/>
    <n v="7.1999999999999995E-2"/>
    <s v="NaN"/>
    <s v="NaN"/>
    <s v="NaN"/>
    <s v="NaN"/>
    <s v="Scale-up"/>
    <n v="12.195"/>
    <s v="NaN"/>
    <n v="0.97299999999999998"/>
    <n v="0.42899999999999999"/>
    <n v="0.96"/>
    <d v="2025-06-17T02:03:51"/>
    <s v="PJD2_Apache"/>
  </r>
  <r>
    <x v="102"/>
    <x v="0"/>
    <n v="4637"/>
    <x v="3575"/>
    <x v="1792"/>
    <n v="1019"/>
    <n v="1019"/>
    <n v="233"/>
    <n v="786"/>
    <n v="106"/>
    <n v="913"/>
    <n v="719"/>
    <n v="194"/>
    <n v="7.5999999999999998E-2"/>
    <n v="0.19400000000000001"/>
    <n v="3.6999999999999998E-2"/>
    <n v="0.19400000000000001"/>
    <n v="0.23300000000000001"/>
    <n v="0.22800000000000001"/>
    <n v="0.83299999999999996"/>
    <n v="0.28100000000000003"/>
    <n v="0.86299999999999999"/>
    <n v="1000"/>
    <s v="Scale-up"/>
    <n v="5.1550000000000002"/>
    <n v="0.51200000000000001"/>
    <n v="0.72"/>
    <n v="0.65300000000000002"/>
    <n v="0.69199999999999995"/>
    <d v="2025-06-17T02:04:09"/>
    <s v="PJD2_Apache"/>
  </r>
  <r>
    <x v="102"/>
    <x v="1"/>
    <n v="46"/>
    <x v="3576"/>
    <x v="1792"/>
    <s v=" "/>
    <s v=" "/>
    <n v="1"/>
    <n v="3"/>
    <n v="1"/>
    <s v="N/A"/>
    <n v="1"/>
    <n v="2"/>
    <s v="NaN"/>
    <n v="3.6999999999999998E-2"/>
    <s v="NaN"/>
    <s v="NaN"/>
    <n v="0"/>
    <n v="3.6999999999999998E-2"/>
    <s v="NaN"/>
    <s v="NaN"/>
    <s v="NaN"/>
    <s v="NaN"/>
    <s v="Scale-up"/>
    <s v="NaN"/>
    <s v="NaN"/>
    <n v="0.873"/>
    <s v="NaN"/>
    <s v="NaN"/>
    <d v="2025-06-17T02:04:09"/>
    <s v="PJD2_Apache"/>
  </r>
  <r>
    <x v="1353"/>
    <x v="0"/>
    <n v="126"/>
    <x v="3577"/>
    <x v="1793"/>
    <n v="80"/>
    <n v="80"/>
    <n v="10"/>
    <n v="70"/>
    <n v="3"/>
    <n v="77"/>
    <n v="60"/>
    <n v="17"/>
    <n v="0.1"/>
    <n v="0.59499999999999997"/>
    <n v="2.1999999999999999E-2"/>
    <n v="0.58299999999999996"/>
    <n v="0.67300000000000004"/>
    <n v="0.65200000000000002"/>
    <n v="0.86599999999999999"/>
    <n v="0.14399999999999999"/>
    <n v="0.96799999999999997"/>
    <n v="29.16"/>
    <s v="Start-up"/>
    <n v="1.7150000000000001"/>
    <n v="0.77400000000000002"/>
    <n v="0.86699999999999999"/>
    <n v="0.75"/>
    <n v="0.68200000000000005"/>
    <d v="2025-06-17T02:04:27"/>
    <s v="PJD2_Apache"/>
  </r>
  <r>
    <x v="1353"/>
    <x v="1"/>
    <n v="99"/>
    <x v="3578"/>
    <x v="1793"/>
    <s v=" "/>
    <s v=" "/>
    <n v="3"/>
    <n v="35"/>
    <n v="3"/>
    <s v="N/A"/>
    <n v="60"/>
    <n v="-26"/>
    <n v="3.5999999999999997E-2"/>
    <n v="0.35899999999999999"/>
    <n v="2.1999999999999999E-2"/>
    <n v="0.58199999999999996"/>
    <s v="0.37299999999999994"/>
    <n v="0.36899999999999999"/>
    <n v="1.56"/>
    <n v="9.0999999999999998E-2"/>
    <n v="0.94399999999999995"/>
    <n v="29.21"/>
    <s v="Plan-up"/>
    <n v="1.718"/>
    <n v="0.871"/>
    <n v="0.94799999999999995"/>
    <n v="0.75"/>
    <n v="0.68400000000000005"/>
    <d v="2025-06-17T02:04:32"/>
    <s v="PJD2_Apache"/>
  </r>
  <r>
    <x v="1354"/>
    <x v="0"/>
    <n v="1568"/>
    <x v="3579"/>
    <x v="1794"/>
    <n v="207"/>
    <n v="207"/>
    <n v="60"/>
    <n v="147"/>
    <n v="13"/>
    <n v="194"/>
    <n v="146"/>
    <n v="48"/>
    <n v="5.2999999999999999E-2"/>
    <n v="0.13"/>
    <n v="1.4999999999999999E-2"/>
    <n v="0.13500000000000001"/>
    <n v="0.16800000000000001"/>
    <n v="0.16900000000000001"/>
    <n v="0.80400000000000005"/>
    <n v="0.28999999999999998"/>
    <n v="0.91800000000000004"/>
    <n v="355.55599999999998"/>
    <s v="Scale-up"/>
    <n v="7.407"/>
    <n v="0.94499999999999995"/>
    <n v="0.93500000000000005"/>
    <n v="0.96"/>
    <n v="0.97699999999999998"/>
    <d v="2025-06-17T02:04:49"/>
    <s v="PJD2_Apache"/>
  </r>
  <r>
    <x v="1354"/>
    <x v="1"/>
    <n v="0"/>
    <x v="3580"/>
    <x v="1794"/>
    <s v=" "/>
    <s v=" "/>
    <n v="1"/>
    <n v="1"/>
    <n v="1"/>
    <s v="N/A"/>
    <n v="1"/>
    <n v="0"/>
    <s v="NaN"/>
    <s v="NaN"/>
    <s v="NaN"/>
    <s v="NaN"/>
    <n v="0"/>
    <s v="NaN"/>
    <s v="NaN"/>
    <s v="NaN"/>
    <s v="NaN"/>
    <s v="NaN"/>
    <s v="Scale-up"/>
    <s v="NaN"/>
    <s v="NaN"/>
    <s v="NaN"/>
    <s v="NaN"/>
    <s v="NaN"/>
    <d v="2025-06-17T02:04:49"/>
    <s v="PJD2_Apache"/>
  </r>
  <r>
    <x v="115"/>
    <x v="0"/>
    <n v="5147"/>
    <x v="3581"/>
    <x v="1795"/>
    <n v="4745"/>
    <n v="4745"/>
    <n v="494"/>
    <n v="4251"/>
    <n v="635"/>
    <n v="4110"/>
    <n v="3131"/>
    <n v="979"/>
    <n v="0.14899999999999999"/>
    <n v="1.226"/>
    <n v="0.192"/>
    <n v="0.92300000000000004"/>
    <n v="1.1830000000000001"/>
    <n v="1.173"/>
    <n v="0.78"/>
    <n v="0.108"/>
    <n v="0.86"/>
    <n v="1060.672"/>
    <s v="Scale-up"/>
    <n v="1.083"/>
    <n v="0.93899999999999995"/>
    <n v="0.96699999999999997"/>
    <n v="0.92700000000000005"/>
    <n v="0.96799999999999997"/>
    <d v="2025-06-17T02:05:11"/>
    <s v="PJD2_Apache"/>
  </r>
  <r>
    <x v="115"/>
    <x v="1"/>
    <n v="93"/>
    <x v="3582"/>
    <x v="1795"/>
    <s v=" "/>
    <s v=" "/>
    <n v="1"/>
    <n v="8"/>
    <n v="3"/>
    <s v="N/A"/>
    <n v="1"/>
    <n v="6"/>
    <s v="NaN"/>
    <n v="7.9000000000000001E-2"/>
    <n v="2.4E-2"/>
    <s v="NaN"/>
    <n v="5.5E-2"/>
    <n v="6.0999999999999999E-2"/>
    <s v="NaN"/>
    <s v="NaN"/>
    <s v="NaN"/>
    <s v="NaN"/>
    <s v="Scale-up"/>
    <s v="NaN"/>
    <s v="NaN"/>
    <n v="0.69699999999999995"/>
    <n v="0.77300000000000002"/>
    <s v="NaN"/>
    <d v="2025-06-17T02:05:11"/>
    <s v="PJD2_Apache"/>
  </r>
  <r>
    <x v="120"/>
    <x v="0"/>
    <n v="1472"/>
    <x v="3583"/>
    <x v="1796"/>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7T02:05:30"/>
    <s v="PJD2_Apache"/>
  </r>
  <r>
    <x v="120"/>
    <x v="1"/>
    <n v="92"/>
    <x v="3584"/>
    <x v="1796"/>
    <s v=" "/>
    <s v=" "/>
    <n v="1"/>
    <n v="3"/>
    <n v="1"/>
    <s v="N/A"/>
    <n v="7"/>
    <n v="-4"/>
    <s v="NaN"/>
    <n v="1.9E-2"/>
    <s v="NaN"/>
    <n v="4.9000000000000002E-2"/>
    <n v="0"/>
    <n v="2.5999999999999999E-2"/>
    <s v="NaN"/>
    <s v="NaN"/>
    <s v="NaN"/>
    <s v="NaN"/>
    <s v="Scale-up"/>
    <n v="20.408000000000001"/>
    <s v="NaN"/>
    <n v="0.89600000000000002"/>
    <s v="NaN"/>
    <n v="0.51600000000000001"/>
    <d v="2025-06-17T02:05:30"/>
    <s v="PJD2_Apache"/>
  </r>
  <r>
    <x v="1355"/>
    <x v="0"/>
    <n v="2915"/>
    <x v="3585"/>
    <x v="1797"/>
    <n v="5893"/>
    <n v="5893"/>
    <n v="1349"/>
    <n v="4544"/>
    <n v="805"/>
    <n v="5088"/>
    <n v="3647"/>
    <n v="1441"/>
    <n v="0.39200000000000002"/>
    <n v="1.68"/>
    <n v="0.308"/>
    <n v="1.1739999999999999"/>
    <n v="1.764"/>
    <n v="1.7110000000000001"/>
    <n v="0.66600000000000004"/>
    <n v="0.189"/>
    <n v="0.85099999999999998"/>
    <n v="1227.4280000000001"/>
    <s v="Scale-up"/>
    <n v="0.85199999999999998"/>
    <n v="0.77200000000000002"/>
    <n v="0.98599999999999999"/>
    <n v="0.94799999999999995"/>
    <n v="0.96699999999999997"/>
    <d v="2025-06-17T02:05:53"/>
    <s v="PJD2_Apache"/>
  </r>
  <r>
    <x v="1355"/>
    <x v="1"/>
    <n v="100"/>
    <x v="3586"/>
    <x v="1797"/>
    <s v=" "/>
    <s v=" "/>
    <n v="7"/>
    <n v="44"/>
    <n v="7"/>
    <s v="N/A"/>
    <n v="31"/>
    <n v="12"/>
    <n v="0.05"/>
    <n v="0.48399999999999999"/>
    <n v="6.8000000000000005E-2"/>
    <n v="0.28599999999999998"/>
    <n v="0.46600000000000003"/>
    <n v="0.45400000000000001"/>
    <n v="0.61399999999999999"/>
    <n v="9.4E-2"/>
    <n v="0.873"/>
    <n v="5038.4620000000004"/>
    <s v="Scale-up"/>
    <n v="3.4969999999999999"/>
    <n v="0.79600000000000004"/>
    <n v="0.97499999999999998"/>
    <n v="0.95"/>
    <n v="0.97199999999999998"/>
    <d v="2025-06-17T02:05:57"/>
    <s v="PJD2_Apache"/>
  </r>
  <r>
    <x v="105"/>
    <x v="0"/>
    <n v="6759"/>
    <x v="3587"/>
    <x v="1798"/>
    <n v="5254"/>
    <n v="5254"/>
    <n v="377"/>
    <n v="4877"/>
    <n v="1572"/>
    <n v="3682"/>
    <n v="3301"/>
    <n v="381"/>
    <n v="5.7000000000000002E-2"/>
    <n v="0.99"/>
    <n v="0.40200000000000002"/>
    <n v="0.78700000000000003"/>
    <n v="0.64500000000000002"/>
    <n v="0.69699999999999995"/>
    <n v="1.22"/>
    <n v="5.3999999999999999E-2"/>
    <n v="0.61599999999999999"/>
    <n v="484.11700000000002"/>
    <s v="Catch-up"/>
    <n v="1.2709999999999999"/>
    <n v="0.99199999999999999"/>
    <n v="0.96399999999999997"/>
    <n v="0.94799999999999995"/>
    <n v="0.97099999999999997"/>
    <d v="2025-06-17T02:06:20"/>
    <s v="PJD2_Apache"/>
  </r>
  <r>
    <x v="105"/>
    <x v="1"/>
    <n v="99"/>
    <x v="3588"/>
    <x v="1798"/>
    <s v=" "/>
    <s v=" "/>
    <n v="9"/>
    <n v="61"/>
    <n v="22"/>
    <s v="N/A"/>
    <n v="35"/>
    <n v="14"/>
    <n v="0.09"/>
    <n v="0.67"/>
    <n v="0.254"/>
    <n v="0.42899999999999999"/>
    <n v="0.50600000000000001"/>
    <n v="0.505"/>
    <n v="0.84799999999999998"/>
    <n v="0.11799999999999999"/>
    <n v="0.66600000000000004"/>
    <n v="888.11199999999997"/>
    <s v="Scale-up"/>
    <n v="2.331"/>
    <n v="0.95099999999999996"/>
    <n v="0.98699999999999999"/>
    <n v="0.95299999999999996"/>
    <n v="0.97899999999999998"/>
    <d v="2025-06-17T02:06:25"/>
    <s v="PJD2_Apache"/>
  </r>
  <r>
    <x v="119"/>
    <x v="0"/>
    <n v="3694"/>
    <x v="3589"/>
    <x v="1799"/>
    <n v="95"/>
    <n v="95"/>
    <n v="11"/>
    <n v="84"/>
    <n v="19"/>
    <n v="76"/>
    <n v="61"/>
    <n v="15"/>
    <n v="3.0000000000000001E-3"/>
    <n v="3.2000000000000001E-2"/>
    <n v="7.0000000000000001E-3"/>
    <n v="0.02"/>
    <n v="2.8000000000000001E-2"/>
    <n v="2.8000000000000001E-2"/>
    <n v="0.71399999999999997"/>
    <n v="8.5999999999999993E-2"/>
    <n v="0.8"/>
    <n v="750"/>
    <s v="Scale-up"/>
    <n v="50"/>
    <n v="0.91200000000000003"/>
    <n v="0.79900000000000004"/>
    <n v="0.92400000000000004"/>
    <n v="0.68600000000000005"/>
    <d v="2025-06-17T02:06:43"/>
    <s v="PJD2_Apache"/>
  </r>
  <r>
    <x v="119"/>
    <x v="1"/>
    <n v="4"/>
    <x v="3590"/>
    <x v="1799"/>
    <s v=" "/>
    <s v=" "/>
    <n v="1"/>
    <n v="2"/>
    <n v="1"/>
    <s v="N/A"/>
    <n v="2"/>
    <n v="-1"/>
    <s v="NaN"/>
    <n v="0.33300000000000002"/>
    <s v="NaN"/>
    <n v="0.33300000000000002"/>
    <n v="0"/>
    <n v="0.33300000000000002"/>
    <s v="NaN"/>
    <s v="NaN"/>
    <s v="NaN"/>
    <s v="NaN"/>
    <s v="Scale-up"/>
    <n v="3.0030000000000001"/>
    <s v="NaN"/>
    <n v="1"/>
    <s v="NaN"/>
    <n v="1"/>
    <d v="2025-06-17T02:06:43"/>
    <s v="PJD2_Apache"/>
  </r>
  <r>
    <x v="1356"/>
    <x v="0"/>
    <n v="2761"/>
    <x v="3591"/>
    <x v="1800"/>
    <n v="2024"/>
    <n v="2024"/>
    <n v="317"/>
    <n v="1707"/>
    <n v="177"/>
    <n v="1847"/>
    <n v="1373"/>
    <n v="474"/>
    <n v="0.127"/>
    <n v="0.67300000000000004"/>
    <n v="7.4999999999999997E-2"/>
    <n v="0.56599999999999995"/>
    <n v="0.72499999999999998"/>
    <n v="0.72499999999999998"/>
    <n v="0.78100000000000003"/>
    <n v="0.159"/>
    <n v="0.90600000000000003"/>
    <n v="837.45600000000002"/>
    <s v="Scale-up"/>
    <n v="1.7669999999999999"/>
    <n v="0.97"/>
    <n v="0.99"/>
    <n v="0.98199999999999998"/>
    <n v="0.98399999999999999"/>
    <d v="2025-06-17T02:07:07"/>
    <s v="PJD2_Apache"/>
  </r>
  <r>
    <x v="1356"/>
    <x v="1"/>
    <n v="99"/>
    <x v="3592"/>
    <x v="1800"/>
    <s v=" "/>
    <s v=" "/>
    <n v="1"/>
    <n v="14"/>
    <n v="3"/>
    <s v="N/A"/>
    <n v="10"/>
    <n v="0"/>
    <s v="NaN"/>
    <n v="0.13200000000000001"/>
    <n v="2.5000000000000001E-2"/>
    <n v="0.104"/>
    <s v="0.10700000000000001"/>
    <n v="9.8000000000000004E-2"/>
    <s v="NaN"/>
    <s v="NaN"/>
    <s v="NaN"/>
    <s v="NaN"/>
    <s v="Scale-up"/>
    <n v="9.6150000000000002"/>
    <s v="NaN"/>
    <n v="0.95099999999999996"/>
    <n v="0.90500000000000003"/>
    <n v="0.92200000000000004"/>
    <d v="2025-06-17T02:07:07"/>
    <s v="PJD2_Apache"/>
  </r>
  <r>
    <x v="107"/>
    <x v="0"/>
    <n v="4773"/>
    <x v="3593"/>
    <x v="1801"/>
    <n v="1363"/>
    <n v="1363"/>
    <n v="257"/>
    <n v="1106"/>
    <n v="99"/>
    <n v="1264"/>
    <n v="1233"/>
    <n v="31"/>
    <n v="4.7E-2"/>
    <n v="0.26500000000000001"/>
    <n v="2.3E-2"/>
    <n v="0.28000000000000003"/>
    <n v="0.28899999999999998"/>
    <n v="0.27900000000000003"/>
    <n v="0.96899999999999997"/>
    <n v="0.151"/>
    <n v="0.92600000000000005"/>
    <n v="110.714"/>
    <s v="Scale-up"/>
    <n v="3.5710000000000002"/>
    <n v="0.95299999999999996"/>
    <n v="0.89900000000000002"/>
    <n v="0.91700000000000004"/>
    <n v="0.92200000000000004"/>
    <d v="2025-06-17T02:07:31"/>
    <s v="PJD2_Apache"/>
  </r>
  <r>
    <x v="107"/>
    <x v="1"/>
    <n v="96"/>
    <x v="3594"/>
    <x v="1801"/>
    <s v=" "/>
    <s v=" "/>
    <n v="4"/>
    <n v="7"/>
    <n v="2"/>
    <s v="N/A"/>
    <n v="11"/>
    <n v="-3"/>
    <n v="2.9000000000000001E-2"/>
    <n v="4.8000000000000001E-2"/>
    <s v="NaN"/>
    <n v="7.2999999999999995E-2"/>
    <n v="7.6999999999999999E-2"/>
    <n v="6.8000000000000005E-2"/>
    <s v="NaN"/>
    <s v="NaN"/>
    <s v="NaN"/>
    <s v="NaN"/>
    <s v="Scale-up"/>
    <n v="13.699"/>
    <n v="0.89200000000000002"/>
    <n v="0.83299999999999996"/>
    <s v="NaN"/>
    <n v="0.83899999999999997"/>
    <d v="2025-06-17T02:07:31"/>
    <s v="PJD2_Apache"/>
  </r>
  <r>
    <x v="122"/>
    <x v="0"/>
    <n v="3288"/>
    <x v="3595"/>
    <x v="1802"/>
    <n v="67"/>
    <n v="67"/>
    <n v="7"/>
    <n v="60"/>
    <n v="8"/>
    <n v="59"/>
    <n v="42"/>
    <n v="17"/>
    <n v="2E-3"/>
    <n v="2.1000000000000001E-2"/>
    <n v="4.0000000000000001E-3"/>
    <n v="1.2999999999999999E-2"/>
    <n v="1.9E-2"/>
    <n v="2.1000000000000001E-2"/>
    <n v="0.68400000000000005"/>
    <n v="8.6999999999999994E-2"/>
    <n v="0.82599999999999996"/>
    <n v="1307.692"/>
    <s v="Scale-up"/>
    <n v="76.923000000000002"/>
    <n v="0.84099999999999997"/>
    <n v="0.78700000000000003"/>
    <n v="0.92600000000000005"/>
    <n v="0.69699999999999995"/>
    <d v="2025-06-17T02:07:53"/>
    <s v="PJD2_Apache"/>
  </r>
  <r>
    <x v="122"/>
    <x v="1"/>
    <n v="1"/>
    <x v="3596"/>
    <x v="1802"/>
    <s v=" "/>
    <s v=" "/>
    <n v="1"/>
    <n v="1"/>
    <n v="1"/>
    <s v="N/A"/>
    <n v="1"/>
    <n v="-1"/>
    <s v="NaN"/>
    <s v="NaN"/>
    <s v="NaN"/>
    <s v="NaN"/>
    <n v="0"/>
    <s v="NaN"/>
    <s v="NaN"/>
    <s v="NaN"/>
    <s v="NaN"/>
    <s v="NaN"/>
    <s v="Scale-up"/>
    <s v="NaN"/>
    <s v="NaN"/>
    <s v="NaN"/>
    <s v="NaN"/>
    <s v="NaN"/>
    <d v="2025-06-17T02:07:53"/>
    <s v="PJD2_Apache"/>
  </r>
  <r>
    <x v="1357"/>
    <x v="0"/>
    <n v="3281"/>
    <x v="3597"/>
    <x v="1803"/>
    <n v="922"/>
    <n v="922"/>
    <n v="125"/>
    <n v="797"/>
    <n v="44"/>
    <n v="878"/>
    <n v="663"/>
    <n v="215"/>
    <n v="4.2999999999999997E-2"/>
    <n v="0.33800000000000002"/>
    <n v="2.1999999999999999E-2"/>
    <n v="0.27700000000000002"/>
    <n v="0.35899999999999999"/>
    <n v="0.35699999999999998"/>
    <n v="0.77200000000000002"/>
    <n v="0.113"/>
    <n v="0.94199999999999995"/>
    <n v="776.173"/>
    <s v="Scale-up"/>
    <n v="3.61"/>
    <n v="0.89300000000000002"/>
    <n v="0.98799999999999999"/>
    <n v="0.96499999999999997"/>
    <n v="0.97699999999999998"/>
    <d v="2025-06-17T02:08:15"/>
    <s v="PJD2_Apache"/>
  </r>
  <r>
    <x v="1357"/>
    <x v="1"/>
    <n v="99"/>
    <x v="3598"/>
    <x v="1803"/>
    <s v=" "/>
    <s v=" "/>
    <n v="20"/>
    <n v="47"/>
    <n v="1"/>
    <s v="N/A"/>
    <n v="54"/>
    <n v="12"/>
    <n v="0.17399999999999999"/>
    <n v="0.39800000000000002"/>
    <s v="NaN"/>
    <n v="0.48899999999999999"/>
    <s v="0.5720000000000001"/>
    <n v="0.57299999999999995"/>
    <s v="NaN"/>
    <s v="NaN"/>
    <s v="NaN"/>
    <s v="NaN"/>
    <s v="Scale-up"/>
    <n v="2.0449999999999999"/>
    <n v="0.79800000000000004"/>
    <n v="0.97599999999999998"/>
    <s v="NaN"/>
    <n v="0.91600000000000004"/>
    <d v="2025-06-17T02:08:15"/>
    <s v="PJD2_Apache"/>
  </r>
  <r>
    <x v="1358"/>
    <x v="0"/>
    <n v="958"/>
    <x v="3599"/>
    <x v="1804"/>
    <n v="47"/>
    <n v="47"/>
    <n v="43"/>
    <n v="4"/>
    <n v="1"/>
    <n v="46"/>
    <n v="2"/>
    <n v="44"/>
    <n v="6.5000000000000002E-2"/>
    <n v="7.0000000000000001E-3"/>
    <n v="0"/>
    <n v="5.8999999999999997E-2"/>
    <n v="7.1999999999999995E-2"/>
    <n v="4.2000000000000003E-2"/>
    <n v="0.81899999999999995"/>
    <n v="0.90300000000000002"/>
    <n v="1"/>
    <n v="745.76300000000003"/>
    <s v="Scale-up"/>
    <n v="16.949000000000002"/>
    <n v="0.56599999999999995"/>
    <n v="0.91800000000000004"/>
    <n v="0"/>
    <n v="1"/>
    <d v="2025-06-17T02:08:31"/>
    <s v="PJD2_Apache"/>
  </r>
  <r>
    <x v="1358"/>
    <x v="1"/>
    <n v="92"/>
    <x v="3600"/>
    <x v="1804"/>
    <s v=" "/>
    <s v=" "/>
    <n v="1"/>
    <n v="2"/>
    <n v="1"/>
    <s v="N/A"/>
    <n v="1"/>
    <n v="1"/>
    <s v="NaN"/>
    <n v="1.0999999999999999E-2"/>
    <s v="NaN"/>
    <s v="NaN"/>
    <n v="0"/>
    <n v="1.0999999999999999E-2"/>
    <s v="NaN"/>
    <s v="NaN"/>
    <s v="NaN"/>
    <s v="NaN"/>
    <s v="Scale-up"/>
    <s v="NaN"/>
    <s v="NaN"/>
    <n v="1"/>
    <s v="NaN"/>
    <s v="NaN"/>
    <d v="2025-06-17T02:08:31"/>
    <s v="PJD2_Apache"/>
  </r>
  <r>
    <x v="108"/>
    <x v="0"/>
    <n v="4044"/>
    <x v="3601"/>
    <x v="1805"/>
    <n v="1294"/>
    <n v="1294"/>
    <n v="286"/>
    <n v="1008"/>
    <n v="136"/>
    <n v="1158"/>
    <n v="988"/>
    <n v="170"/>
    <n v="7.1999999999999995E-2"/>
    <n v="0.26800000000000002"/>
    <n v="4.2000000000000003E-2"/>
    <n v="0.27400000000000002"/>
    <n v="0.29799999999999999"/>
    <n v="0.29599999999999999"/>
    <n v="0.91900000000000004"/>
    <n v="0.21199999999999999"/>
    <n v="0.876"/>
    <n v="620.43799999999999"/>
    <s v="Scale-up"/>
    <n v="3.65"/>
    <n v="0.96299999999999997"/>
    <n v="0.94299999999999995"/>
    <n v="0.749"/>
    <n v="0.94899999999999995"/>
    <d v="2025-06-17T02:08:51"/>
    <s v="PJD2_Apache"/>
  </r>
  <r>
    <x v="108"/>
    <x v="1"/>
    <n v="99"/>
    <x v="3602"/>
    <x v="1805"/>
    <s v=" "/>
    <s v=" "/>
    <n v="2"/>
    <n v="12"/>
    <n v="2"/>
    <s v="N/A"/>
    <n v="1"/>
    <n v="10"/>
    <n v="1.4999999999999999E-2"/>
    <n v="0.11"/>
    <n v="0.01"/>
    <s v="NaN"/>
    <n v="0.115"/>
    <n v="0.112"/>
    <s v="NaN"/>
    <s v="NaN"/>
    <s v="NaN"/>
    <s v="NaN"/>
    <s v="Scale-up"/>
    <s v="NaN"/>
    <n v="1"/>
    <n v="0.86"/>
    <n v="1"/>
    <s v="NaN"/>
    <d v="2025-06-17T02:08:51"/>
    <s v="PJD2_Apache"/>
  </r>
  <r>
    <x v="44"/>
    <x v="0"/>
    <n v="3655"/>
    <x v="3603"/>
    <x v="1806"/>
    <n v="2640"/>
    <n v="2640"/>
    <n v="304"/>
    <n v="2336"/>
    <n v="542"/>
    <n v="2098"/>
    <n v="2008"/>
    <n v="90"/>
    <n v="6.5000000000000002E-2"/>
    <n v="0.60699999999999998"/>
    <n v="0.14399999999999999"/>
    <n v="0.53300000000000003"/>
    <n v="0.52800000000000002"/>
    <n v="0.52100000000000002"/>
    <n v="1.0089999999999999"/>
    <n v="9.7000000000000003E-2"/>
    <n v="0.78600000000000003"/>
    <n v="168.85599999999999"/>
    <s v="Catch-up"/>
    <n v="1.8759999999999999"/>
    <n v="0.95799999999999996"/>
    <n v="0.99"/>
    <n v="0.98"/>
    <n v="0.996"/>
    <d v="2025-06-17T02:09:12"/>
    <s v="PJD2_Apache"/>
  </r>
  <r>
    <x v="44"/>
    <x v="1"/>
    <n v="99"/>
    <x v="3604"/>
    <x v="1806"/>
    <s v=" "/>
    <s v=" "/>
    <n v="21"/>
    <n v="43"/>
    <n v="12"/>
    <s v="N/A"/>
    <n v="45"/>
    <n v="6"/>
    <n v="0.245"/>
    <n v="0.39800000000000002"/>
    <n v="0.09"/>
    <n v="0.40699999999999997"/>
    <n v="0.55300000000000005"/>
    <n v="0.55300000000000005"/>
    <n v="0.73599999999999999"/>
    <n v="0.38100000000000001"/>
    <n v="0.86"/>
    <n v="221.13"/>
    <s v="Scale-up"/>
    <n v="2.4569999999999999"/>
    <n v="0.92800000000000005"/>
    <n v="0.98199999999999998"/>
    <n v="0.877"/>
    <n v="0.96299999999999997"/>
    <d v="2025-06-17T02:09:17"/>
    <s v="PJD2_Apache"/>
  </r>
  <r>
    <x v="45"/>
    <x v="0"/>
    <n v="5707"/>
    <x v="3605"/>
    <x v="1807"/>
    <n v="2654"/>
    <n v="2654"/>
    <n v="290"/>
    <n v="2364"/>
    <n v="263"/>
    <n v="2391"/>
    <n v="1612"/>
    <n v="779"/>
    <n v="5.2999999999999999E-2"/>
    <n v="0.51"/>
    <n v="6.6000000000000003E-2"/>
    <n v="0.32600000000000001"/>
    <n v="0.497"/>
    <n v="0.504"/>
    <n v="0.65600000000000003"/>
    <n v="9.4E-2"/>
    <n v="0.88300000000000001"/>
    <n v="2389.5709999999999"/>
    <s v="Scale-up"/>
    <n v="3.0670000000000002"/>
    <n v="0.79700000000000004"/>
    <n v="0.84399999999999997"/>
    <n v="0.87"/>
    <n v="0.78800000000000003"/>
    <d v="2025-06-17T02:09:38"/>
    <s v="PJD2_Apache"/>
  </r>
  <r>
    <x v="45"/>
    <x v="1"/>
    <n v="91"/>
    <x v="3606"/>
    <x v="1807"/>
    <s v=" "/>
    <s v=" "/>
    <n v="2"/>
    <n v="14"/>
    <n v="1"/>
    <s v="N/A"/>
    <n v="10"/>
    <n v="5"/>
    <s v="NaN"/>
    <n v="0.155"/>
    <s v="NaN"/>
    <n v="0.108"/>
    <n v="0"/>
    <n v="0.185"/>
    <s v="NaN"/>
    <s v="NaN"/>
    <s v="NaN"/>
    <s v="NaN"/>
    <s v="Scale-up"/>
    <n v="9.2590000000000003"/>
    <s v="NaN"/>
    <n v="0.89900000000000002"/>
    <s v="NaN"/>
    <n v="0.89"/>
    <d v="2025-06-17T02:09:38"/>
    <s v="PJD2_Apache"/>
  </r>
  <r>
    <x v="46"/>
    <x v="0"/>
    <n v="6322"/>
    <x v="3607"/>
    <x v="1808"/>
    <n v="1477"/>
    <n v="1477"/>
    <n v="370"/>
    <n v="1107"/>
    <n v="99"/>
    <n v="1378"/>
    <n v="1129"/>
    <n v="249"/>
    <n v="0.112"/>
    <n v="0.317"/>
    <n v="2.5000000000000001E-2"/>
    <n v="0.36899999999999999"/>
    <n v="0.40400000000000003"/>
    <n v="0.39600000000000002"/>
    <n v="0.91300000000000003"/>
    <n v="0.26100000000000001"/>
    <n v="0.94199999999999995"/>
    <n v="674.79700000000003"/>
    <s v="Scale-up"/>
    <n v="2.71"/>
    <n v="0.96899999999999997"/>
    <n v="0.94699999999999995"/>
    <n v="0.94399999999999995"/>
    <n v="0.97899999999999998"/>
    <d v="2025-06-17T02:09:58"/>
    <s v="PJD2_Apache"/>
  </r>
  <r>
    <x v="46"/>
    <x v="1"/>
    <n v="64"/>
    <x v="3608"/>
    <x v="1808"/>
    <s v=" "/>
    <s v=" "/>
    <n v="1"/>
    <n v="3"/>
    <n v="1"/>
    <s v="N/A"/>
    <n v="1"/>
    <n v="1"/>
    <s v="NaN"/>
    <n v="3.1E-2"/>
    <s v="NaN"/>
    <s v="NaN"/>
    <n v="0"/>
    <n v="1.4999999999999999E-2"/>
    <s v="NaN"/>
    <s v="NaN"/>
    <s v="NaN"/>
    <s v="NaN"/>
    <s v="Scale-up"/>
    <s v="NaN"/>
    <s v="NaN"/>
    <n v="0.996"/>
    <s v="NaN"/>
    <s v="NaN"/>
    <d v="2025-06-17T02:09:58"/>
    <s v="PJD2_Apache"/>
  </r>
  <r>
    <x v="91"/>
    <x v="0"/>
    <n v="3802"/>
    <x v="3609"/>
    <x v="1809"/>
    <n v="3233"/>
    <n v="3233"/>
    <n v="358"/>
    <n v="2875"/>
    <n v="377"/>
    <n v="2856"/>
    <n v="2034"/>
    <n v="822"/>
    <n v="0.10299999999999999"/>
    <n v="0.872"/>
    <n v="9.4E-2"/>
    <n v="0.626"/>
    <n v="0.88100000000000001"/>
    <n v="0.83099999999999996"/>
    <n v="0.71099999999999997"/>
    <n v="0.106"/>
    <n v="0.90400000000000003"/>
    <n v="1313.0989999999999"/>
    <s v="Scale-up"/>
    <n v="1.597"/>
    <n v="0.92800000000000005"/>
    <n v="0.95499999999999996"/>
    <n v="0.98499999999999999"/>
    <n v="0.92700000000000005"/>
    <d v="2025-06-17T02:10:19"/>
    <s v="PJD2_Apache"/>
  </r>
  <r>
    <x v="91"/>
    <x v="1"/>
    <n v="92"/>
    <x v="3610"/>
    <x v="1809"/>
    <s v=" "/>
    <s v=" "/>
    <n v="4"/>
    <n v="10"/>
    <n v="1"/>
    <s v="N/A"/>
    <n v="2"/>
    <n v="10"/>
    <n v="0.17299999999999999"/>
    <n v="8.1000000000000003E-2"/>
    <s v="NaN"/>
    <n v="2.9000000000000001E-2"/>
    <n v="0.254"/>
    <n v="9.9000000000000005E-2"/>
    <s v="NaN"/>
    <s v="NaN"/>
    <s v="NaN"/>
    <s v="NaN"/>
    <s v="Scale-up"/>
    <n v="34.482999999999997"/>
    <n v="0.91900000000000004"/>
    <n v="0.86799999999999999"/>
    <s v="NaN"/>
    <n v="1"/>
    <d v="2025-06-17T02:10:19"/>
    <s v="PJD2_Apache"/>
  </r>
  <r>
    <x v="129"/>
    <x v="0"/>
    <n v="4261"/>
    <x v="3611"/>
    <x v="1810"/>
    <n v="889"/>
    <n v="889"/>
    <n v="147"/>
    <n v="742"/>
    <n v="221"/>
    <n v="668"/>
    <n v="620"/>
    <n v="48"/>
    <n v="5.0999999999999997E-2"/>
    <n v="0.22900000000000001"/>
    <n v="0.08"/>
    <n v="0.20100000000000001"/>
    <n v="0.2"/>
    <n v="0.20799999999999999"/>
    <n v="1.0049999999999999"/>
    <n v="0.182"/>
    <n v="0.71399999999999997"/>
    <n v="238.80600000000001"/>
    <s v="Catch-up"/>
    <n v="4.9749999999999996"/>
    <n v="0.80600000000000005"/>
    <n v="0.89600000000000002"/>
    <n v="0.69299999999999995"/>
    <n v="0.92900000000000005"/>
    <d v="2025-06-17T02:10:39"/>
    <s v="PJD2_Apache"/>
  </r>
  <r>
    <x v="129"/>
    <x v="1"/>
    <n v="48"/>
    <x v="3612"/>
    <x v="1810"/>
    <s v=" "/>
    <s v=" "/>
    <n v="1"/>
    <n v="4"/>
    <n v="1"/>
    <s v="N/A"/>
    <n v="1"/>
    <n v="2"/>
    <s v="NaN"/>
    <n v="4.3999999999999997E-2"/>
    <s v="NaN"/>
    <s v="NaN"/>
    <n v="0"/>
    <n v="4.3999999999999997E-2"/>
    <s v="NaN"/>
    <s v="NaN"/>
    <s v="NaN"/>
    <s v="NaN"/>
    <s v="Catch-up"/>
    <s v="NaN"/>
    <s v="NaN"/>
    <n v="0.66600000000000004"/>
    <s v="NaN"/>
    <s v="NaN"/>
    <d v="2025-06-17T02:10:39"/>
    <s v="PJD2_Apache"/>
  </r>
  <r>
    <x v="128"/>
    <x v="0"/>
    <n v="1043"/>
    <x v="3613"/>
    <x v="1811"/>
    <n v="118"/>
    <n v="118"/>
    <n v="43"/>
    <n v="75"/>
    <n v="2"/>
    <n v="116"/>
    <n v="106"/>
    <n v="10"/>
    <n v="6.6000000000000003E-2"/>
    <n v="6.6000000000000003E-2"/>
    <n v="2E-3"/>
    <n v="0.10299999999999999"/>
    <n v="0.13"/>
    <n v="0.112"/>
    <n v="0.79200000000000004"/>
    <n v="0.5"/>
    <n v="0.98499999999999999"/>
    <n v="97.087000000000003"/>
    <s v="Scale-up"/>
    <n v="9.7089999999999996"/>
    <n v="0.36399999999999999"/>
    <n v="0.432"/>
    <n v="1"/>
    <n v="0.46"/>
    <d v="2025-06-17T02:10:58"/>
    <s v="PJD2_Apache"/>
  </r>
  <r>
    <x v="128"/>
    <x v="1"/>
    <n v="65"/>
    <x v="3614"/>
    <x v="1811"/>
    <s v=" "/>
    <s v=" "/>
    <n v="1"/>
    <n v="2"/>
    <n v="1"/>
    <s v="N/A"/>
    <n v="2"/>
    <n v="1"/>
    <s v="NaN"/>
    <n v="1"/>
    <s v="NaN"/>
    <n v="1.4999999999999999E-2"/>
    <n v="0"/>
    <n v="1"/>
    <s v="NaN"/>
    <s v="NaN"/>
    <s v="NaN"/>
    <s v="NaN"/>
    <s v="Scale-up"/>
    <n v="66.667000000000002"/>
    <s v="NaN"/>
    <n v="1"/>
    <s v="NaN"/>
    <n v="1"/>
    <d v="2025-06-17T02:10:58"/>
    <s v="PJD2_Apache"/>
  </r>
  <r>
    <x v="1359"/>
    <x v="0"/>
    <n v="2084"/>
    <x v="3615"/>
    <x v="1812"/>
    <n v="157"/>
    <n v="157"/>
    <n v="42"/>
    <n v="115"/>
    <n v="9"/>
    <n v="148"/>
    <n v="115"/>
    <n v="33"/>
    <n v="1.7999999999999999E-2"/>
    <n v="4.7E-2"/>
    <n v="5.0000000000000001E-3"/>
    <n v="4.7E-2"/>
    <n v="0.06"/>
    <n v="0.06"/>
    <n v="0.78300000000000003"/>
    <n v="0.27700000000000002"/>
    <n v="0.92300000000000004"/>
    <n v="702.12800000000004"/>
    <s v="Scale-up"/>
    <n v="21.277000000000001"/>
    <n v="0.91"/>
    <n v="0.96599999999999997"/>
    <n v="0.94799999999999995"/>
    <n v="0.95199999999999996"/>
    <d v="2025-06-17T02:11:17"/>
    <s v="PJD2_Apache"/>
  </r>
  <r>
    <x v="1359"/>
    <x v="1"/>
    <n v="83"/>
    <x v="3616"/>
    <x v="1812"/>
    <s v=" "/>
    <s v=" "/>
    <n v="1"/>
    <n v="3"/>
    <n v="1"/>
    <s v="N/A"/>
    <n v="2"/>
    <n v="1"/>
    <s v="NaN"/>
    <n v="1.9E-2"/>
    <s v="NaN"/>
    <n v="0.25"/>
    <n v="0"/>
    <n v="2.5000000000000001E-2"/>
    <s v="NaN"/>
    <s v="NaN"/>
    <s v="NaN"/>
    <s v="NaN"/>
    <s v="Scale-up"/>
    <n v="4"/>
    <s v="NaN"/>
    <n v="0.78600000000000003"/>
    <s v="NaN"/>
    <n v="1"/>
    <d v="2025-06-17T02:11:17"/>
    <s v="PJD2_Apache"/>
  </r>
  <r>
    <x v="133"/>
    <x v="0"/>
    <n v="2794"/>
    <x v="3617"/>
    <x v="1813"/>
    <n v="202"/>
    <n v="202"/>
    <n v="27"/>
    <n v="175"/>
    <n v="39"/>
    <n v="163"/>
    <n v="138"/>
    <n v="25"/>
    <n v="1.7999999999999999E-2"/>
    <n v="7.0999999999999994E-2"/>
    <n v="1.4E-2"/>
    <n v="6.3E-2"/>
    <n v="7.4999999999999997E-2"/>
    <n v="6.9000000000000006E-2"/>
    <n v="0.84"/>
    <n v="0.20200000000000001"/>
    <n v="0.84299999999999997"/>
    <n v="396.82499999999999"/>
    <s v="Scale-up"/>
    <n v="15.872999999999999"/>
    <n v="0.73599999999999999"/>
    <n v="0.97499999999999998"/>
    <n v="0.91200000000000003"/>
    <n v="0.92300000000000004"/>
    <d v="2025-06-17T02:11:36"/>
    <s v="PJD2_Apache"/>
  </r>
  <r>
    <x v="133"/>
    <x v="1"/>
    <n v="78"/>
    <x v="3618"/>
    <x v="1813"/>
    <s v=" "/>
    <s v=" "/>
    <n v="1"/>
    <n v="5"/>
    <n v="13"/>
    <s v="N/A"/>
    <n v="8"/>
    <n v="-14"/>
    <s v="NaN"/>
    <n v="0.04"/>
    <n v="9.0999999999999998E-2"/>
    <n v="5.7000000000000002E-2"/>
    <n v="-5.0999999999999997E-2"/>
    <n v="-1.2E-2"/>
    <s v="NaN"/>
    <s v="NaN"/>
    <s v="NaN"/>
    <s v="NaN"/>
    <s v="Scale-up"/>
    <n v="17.544"/>
    <s v="NaN"/>
    <n v="0.69399999999999995"/>
    <n v="0.254"/>
    <n v="0.379"/>
    <d v="2025-06-17T02:11:36"/>
    <s v="PJD2_Apache"/>
  </r>
  <r>
    <x v="126"/>
    <x v="0"/>
    <n v="1150"/>
    <x v="3619"/>
    <x v="1814"/>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7T02:11:54"/>
    <s v="PJD2_Apache"/>
  </r>
  <r>
    <x v="126"/>
    <x v="1"/>
    <n v="0"/>
    <x v="3620"/>
    <x v="1814"/>
    <s v=" "/>
    <s v=" "/>
    <n v="1"/>
    <n v="1"/>
    <n v="1"/>
    <s v="N/A"/>
    <n v="1"/>
    <n v="0"/>
    <s v="NaN"/>
    <s v="NaN"/>
    <s v="NaN"/>
    <s v="NaN"/>
    <n v="0"/>
    <s v="NaN"/>
    <s v="NaN"/>
    <s v="NaN"/>
    <s v="NaN"/>
    <s v="NaN"/>
    <s v="Scale-up"/>
    <s v="NaN"/>
    <s v="NaN"/>
    <s v="NaN"/>
    <s v="NaN"/>
    <s v="NaN"/>
    <d v="2025-06-17T02:11:54"/>
    <s v="PJD2_Apache"/>
  </r>
  <r>
    <x v="130"/>
    <x v="0"/>
    <n v="3081"/>
    <x v="3621"/>
    <x v="1815"/>
    <n v="1472"/>
    <n v="1472"/>
    <n v="286"/>
    <n v="1186"/>
    <n v="205"/>
    <n v="1267"/>
    <n v="965"/>
    <n v="302"/>
    <n v="9.6000000000000002E-2"/>
    <n v="0.435"/>
    <n v="0.10199999999999999"/>
    <n v="0.38200000000000001"/>
    <n v="0.42899999999999999"/>
    <n v="0.44800000000000001"/>
    <n v="0.89"/>
    <n v="0.18099999999999999"/>
    <n v="0.80800000000000005"/>
    <n v="790.57600000000002"/>
    <s v="Scale-up"/>
    <n v="2.6179999999999999"/>
    <n v="0.81100000000000005"/>
    <n v="0.93799999999999994"/>
    <n v="0.84099999999999997"/>
    <n v="0.89"/>
    <d v="2025-06-17T02:12:13"/>
    <s v="PJD2_Apache"/>
  </r>
  <r>
    <x v="130"/>
    <x v="1"/>
    <n v="99"/>
    <x v="3622"/>
    <x v="1815"/>
    <s v=" "/>
    <s v=" "/>
    <n v="3"/>
    <n v="3"/>
    <n v="1"/>
    <s v="N/A"/>
    <n v="1"/>
    <n v="5"/>
    <n v="1.5"/>
    <n v="0.221"/>
    <s v="NaN"/>
    <s v="NaN"/>
    <n v="1.7210000000000001"/>
    <n v="3.2000000000000001E-2"/>
    <s v="NaN"/>
    <s v="NaN"/>
    <s v="NaN"/>
    <s v="NaN"/>
    <s v="Scale-up"/>
    <s v="NaN"/>
    <n v="0.75"/>
    <n v="0.996"/>
    <s v="NaN"/>
    <s v="NaN"/>
    <d v="2025-06-17T02:12:13"/>
    <s v="PJD2_Apache"/>
  </r>
  <r>
    <x v="136"/>
    <x v="0"/>
    <n v="1399"/>
    <x v="3623"/>
    <x v="1816"/>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7T02:12:32"/>
    <s v="PJD2_Apache"/>
  </r>
  <r>
    <x v="136"/>
    <x v="1"/>
    <n v="6"/>
    <x v="3624"/>
    <x v="1816"/>
    <s v=" "/>
    <s v=" "/>
    <n v="1"/>
    <n v="1"/>
    <n v="1"/>
    <s v="N/A"/>
    <n v="1"/>
    <n v="-1"/>
    <s v="NaN"/>
    <s v="NaN"/>
    <s v="NaN"/>
    <s v="NaN"/>
    <n v="0"/>
    <s v="NaN"/>
    <s v="NaN"/>
    <s v="NaN"/>
    <s v="NaN"/>
    <s v="NaN"/>
    <s v="Scale-up"/>
    <s v="NaN"/>
    <s v="NaN"/>
    <s v="NaN"/>
    <s v="NaN"/>
    <s v="NaN"/>
    <d v="2025-06-17T02:12:32"/>
    <s v="PJD2_Apache"/>
  </r>
  <r>
    <x v="131"/>
    <x v="0"/>
    <n v="5896"/>
    <x v="3625"/>
    <x v="1817"/>
    <n v="250"/>
    <n v="250"/>
    <n v="22"/>
    <n v="228"/>
    <n v="46"/>
    <n v="204"/>
    <n v="150"/>
    <n v="54"/>
    <n v="7.0000000000000001E-3"/>
    <n v="5.2999999999999999E-2"/>
    <n v="7.0000000000000001E-3"/>
    <n v="2.9000000000000001E-2"/>
    <n v="5.2999999999999999E-2"/>
    <n v="4.4999999999999998E-2"/>
    <n v="0.54700000000000004"/>
    <n v="0.11700000000000001"/>
    <n v="0.88300000000000001"/>
    <n v="1862.069"/>
    <s v="Scale-up"/>
    <n v="34.482999999999997"/>
    <n v="0.71799999999999997"/>
    <n v="0.745"/>
    <n v="0.64200000000000002"/>
    <n v="0.61399999999999999"/>
    <d v="2025-06-17T02:12:50"/>
    <s v="PJD2_Apache"/>
  </r>
  <r>
    <x v="131"/>
    <x v="1"/>
    <n v="47"/>
    <x v="3626"/>
    <x v="1817"/>
    <s v=" "/>
    <s v=" "/>
    <n v="1"/>
    <n v="1"/>
    <n v="3"/>
    <s v="N/A"/>
    <n v="4"/>
    <n v="-7"/>
    <s v="NaN"/>
    <s v="NaN"/>
    <s v="NaN"/>
    <s v="NaN"/>
    <n v="0"/>
    <n v="-4.2000000000000003E-2"/>
    <s v="NaN"/>
    <s v="NaN"/>
    <s v="NaN"/>
    <s v="NaN"/>
    <s v="Scale-up"/>
    <s v="NaN"/>
    <s v="NaN"/>
    <s v="NaN"/>
    <s v="NaN"/>
    <s v="NaN"/>
    <d v="2025-06-17T02:12:50"/>
    <s v="PJD2_Apache"/>
  </r>
  <r>
    <x v="92"/>
    <x v="0"/>
    <n v="5708"/>
    <x v="3627"/>
    <x v="1818"/>
    <n v="9214"/>
    <n v="9214"/>
    <n v="771"/>
    <n v="8443"/>
    <n v="1659"/>
    <n v="7555"/>
    <n v="6359"/>
    <n v="1196"/>
    <n v="0.13200000000000001"/>
    <n v="1.4890000000000001"/>
    <n v="0.31900000000000001"/>
    <n v="1.1000000000000001"/>
    <n v="1.302"/>
    <n v="1.2969999999999999"/>
    <n v="0.84499999999999997"/>
    <n v="8.1000000000000003E-2"/>
    <n v="0.80300000000000005"/>
    <n v="1087.2729999999999"/>
    <s v="Scale-up"/>
    <n v="0.90900000000000003"/>
    <n v="0.93600000000000005"/>
    <n v="0.99399999999999999"/>
    <n v="0.98399999999999999"/>
    <n v="0.99099999999999999"/>
    <d v="2025-06-17T02:13:15"/>
    <s v="PJD2_Apache"/>
  </r>
  <r>
    <x v="92"/>
    <x v="1"/>
    <n v="99"/>
    <x v="3628"/>
    <x v="1818"/>
    <s v=" "/>
    <s v=" "/>
    <n v="8"/>
    <n v="118"/>
    <n v="15"/>
    <s v="N/A"/>
    <n v="90"/>
    <n v="22"/>
    <n v="0.11700000000000001"/>
    <n v="1.5920000000000001"/>
    <n v="0.186"/>
    <n v="0.90200000000000002"/>
    <s v="1.5230000000000001"/>
    <n v="1.496"/>
    <n v="0.59199999999999997"/>
    <n v="6.8000000000000005E-2"/>
    <n v="0.89100000000000001"/>
    <n v="1325.942"/>
    <s v="Scale-up"/>
    <n v="1.109"/>
    <n v="0.82199999999999995"/>
    <n v="0.94099999999999995"/>
    <n v="0.77400000000000002"/>
    <n v="0.93899999999999995"/>
    <d v="2025-06-17T02:13:20"/>
    <s v="PJD2_Apache"/>
  </r>
  <r>
    <x v="143"/>
    <x v="0"/>
    <n v="3373"/>
    <x v="3629"/>
    <x v="1819"/>
    <n v="37"/>
    <n v="37"/>
    <n v="15"/>
    <n v="22"/>
    <n v="1"/>
    <n v="36"/>
    <n v="22"/>
    <n v="14"/>
    <n v="1.4999999999999999E-2"/>
    <n v="7.0000000000000001E-3"/>
    <n v="0"/>
    <n v="4.2000000000000003E-2"/>
    <n v="2.1999999999999999E-2"/>
    <n v="1.4E-2"/>
    <n v="1.909"/>
    <n v="0.68200000000000005"/>
    <n v="1"/>
    <n v="333.33300000000003"/>
    <s v="Catch-up"/>
    <n v="23.81"/>
    <n v="0.88400000000000001"/>
    <n v="0.504"/>
    <n v="0"/>
    <n v="0.80800000000000005"/>
    <d v="2025-06-17T02:13:38"/>
    <s v="PJD2_Apache"/>
  </r>
  <r>
    <x v="143"/>
    <x v="1"/>
    <n v="0"/>
    <x v="3630"/>
    <x v="1819"/>
    <s v=" "/>
    <s v=" "/>
    <n v="1"/>
    <n v="1"/>
    <n v="1"/>
    <s v="N/A"/>
    <n v="1"/>
    <n v="0"/>
    <s v="NaN"/>
    <s v="NaN"/>
    <s v="NaN"/>
    <s v="NaN"/>
    <n v="0"/>
    <s v="NaN"/>
    <s v="NaN"/>
    <s v="NaN"/>
    <s v="NaN"/>
    <s v="NaN"/>
    <s v="Catch-up"/>
    <s v="NaN"/>
    <s v="NaN"/>
    <s v="NaN"/>
    <s v="NaN"/>
    <s v="NaN"/>
    <d v="2025-06-17T02:13:38"/>
    <s v="PJD2_Apache"/>
  </r>
  <r>
    <x v="145"/>
    <x v="0"/>
    <n v="3472"/>
    <x v="3631"/>
    <x v="1820"/>
    <n v="479"/>
    <n v="479"/>
    <n v="18"/>
    <n v="461"/>
    <n v="50"/>
    <n v="429"/>
    <n v="292"/>
    <n v="137"/>
    <n v="6.0000000000000001E-3"/>
    <n v="0.13600000000000001"/>
    <n v="1.7999999999999999E-2"/>
    <n v="7.6999999999999999E-2"/>
    <n v="0.124"/>
    <n v="0.126"/>
    <n v="0.621"/>
    <n v="4.2000000000000003E-2"/>
    <n v="0.873"/>
    <n v="1779.221"/>
    <s v="Scale-up"/>
    <n v="12.987"/>
    <n v="0.84899999999999998"/>
    <n v="0.84"/>
    <n v="0.64400000000000002"/>
    <n v="0.78200000000000003"/>
    <d v="2025-06-17T02:13:58"/>
    <s v="PJD2_Apache"/>
  </r>
  <r>
    <x v="145"/>
    <x v="1"/>
    <n v="39"/>
    <x v="3632"/>
    <x v="1820"/>
    <s v=" "/>
    <s v=" "/>
    <n v="1"/>
    <n v="4"/>
    <n v="1"/>
    <s v="N/A"/>
    <n v="1"/>
    <n v="2"/>
    <s v="NaN"/>
    <n v="6.2E-2"/>
    <s v="NaN"/>
    <s v="NaN"/>
    <n v="0"/>
    <n v="6.2E-2"/>
    <s v="NaN"/>
    <s v="NaN"/>
    <s v="NaN"/>
    <s v="NaN"/>
    <s v="Scale-up"/>
    <s v="NaN"/>
    <s v="NaN"/>
    <n v="0.90800000000000003"/>
    <s v="NaN"/>
    <s v="NaN"/>
    <d v="2025-06-17T02:13:58"/>
    <s v="PJD2_Apache"/>
  </r>
  <r>
    <x v="97"/>
    <x v="0"/>
    <n v="5077"/>
    <x v="3633"/>
    <x v="1821"/>
    <n v="1052"/>
    <n v="1052"/>
    <n v="161"/>
    <n v="891"/>
    <n v="113"/>
    <n v="939"/>
    <n v="705"/>
    <n v="234"/>
    <n v="0.06"/>
    <n v="0.26500000000000001"/>
    <n v="2.5000000000000001E-2"/>
    <n v="0.189"/>
    <n v="0.3"/>
    <n v="0.26900000000000002"/>
    <n v="0.63"/>
    <n v="0.185"/>
    <n v="0.92300000000000004"/>
    <n v="1238.095"/>
    <s v="Scale-up"/>
    <n v="5.2910000000000004"/>
    <n v="0.79600000000000004"/>
    <n v="0.78900000000000003"/>
    <n v="0.92700000000000005"/>
    <n v="0.80900000000000005"/>
    <d v="2025-06-17T02:14:16"/>
    <s v="PJD2_Apache"/>
  </r>
  <r>
    <x v="97"/>
    <x v="1"/>
    <n v="0"/>
    <x v="3634"/>
    <x v="1821"/>
    <s v=" "/>
    <s v=" "/>
    <n v="1"/>
    <n v="1"/>
    <n v="1"/>
    <s v="N/A"/>
    <n v="1"/>
    <n v="0"/>
    <s v="NaN"/>
    <s v="NaN"/>
    <s v="NaN"/>
    <s v="NaN"/>
    <n v="0"/>
    <s v="NaN"/>
    <s v="NaN"/>
    <s v="NaN"/>
    <s v="NaN"/>
    <s v="NaN"/>
    <s v="Scale-up"/>
    <s v="NaN"/>
    <s v="NaN"/>
    <s v="NaN"/>
    <s v="NaN"/>
    <s v="NaN"/>
    <d v="2025-06-17T02:14:16"/>
    <s v="PJD2_Apache"/>
  </r>
  <r>
    <x v="144"/>
    <x v="0"/>
    <n v="4599"/>
    <x v="3635"/>
    <x v="1822"/>
    <n v="70"/>
    <n v="70"/>
    <n v="15"/>
    <n v="55"/>
    <n v="7"/>
    <n v="63"/>
    <n v="20"/>
    <n v="43"/>
    <n v="4.0000000000000001E-3"/>
    <n v="1.7000000000000001E-2"/>
    <n v="4.0000000000000001E-3"/>
    <n v="1.2E-2"/>
    <n v="1.7000000000000001E-2"/>
    <n v="1.9E-2"/>
    <n v="0.70599999999999996"/>
    <n v="0.19"/>
    <n v="0.81"/>
    <n v="3583.3330000000001"/>
    <s v="Scale-up"/>
    <n v="83.332999999999998"/>
    <n v="0.91900000000000004"/>
    <n v="0.89700000000000002"/>
    <n v="0.63200000000000001"/>
    <n v="0.65600000000000003"/>
    <d v="2025-06-17T02:14:34"/>
    <s v="PJD2_Apache"/>
  </r>
  <r>
    <x v="144"/>
    <x v="1"/>
    <n v="0"/>
    <x v="3636"/>
    <x v="1822"/>
    <s v=" "/>
    <s v=" "/>
    <n v="1"/>
    <n v="1"/>
    <n v="1"/>
    <s v="N/A"/>
    <n v="1"/>
    <n v="0"/>
    <s v="NaN"/>
    <s v="NaN"/>
    <s v="NaN"/>
    <s v="NaN"/>
    <n v="0"/>
    <s v="NaN"/>
    <s v="NaN"/>
    <s v="NaN"/>
    <s v="NaN"/>
    <s v="NaN"/>
    <s v="Scale-up"/>
    <s v="NaN"/>
    <s v="NaN"/>
    <s v="NaN"/>
    <s v="NaN"/>
    <s v="NaN"/>
    <d v="2025-06-17T02:14:34"/>
    <s v="PJD2_Apache"/>
  </r>
  <r>
    <x v="137"/>
    <x v="0"/>
    <n v="3592"/>
    <x v="3637"/>
    <x v="1823"/>
    <n v="8427"/>
    <n v="8427"/>
    <n v="1624"/>
    <n v="6803"/>
    <n v="1447"/>
    <n v="6980"/>
    <n v="6300"/>
    <n v="680"/>
    <n v="0.55800000000000005"/>
    <n v="2.34"/>
    <n v="0.57499999999999996"/>
    <n v="2.1579999999999999"/>
    <n v="2.323"/>
    <n v="2.35"/>
    <n v="0.92900000000000005"/>
    <n v="0.193"/>
    <n v="0.80200000000000005"/>
    <n v="315.10700000000003"/>
    <s v="Scale-up"/>
    <n v="0.46300000000000002"/>
    <n v="0.96899999999999997"/>
    <n v="0.97299999999999998"/>
    <n v="0.94199999999999995"/>
    <n v="0.97699999999999998"/>
    <d v="2025-06-17T02:14:59"/>
    <s v="PJD2_Apache"/>
  </r>
  <r>
    <x v="137"/>
    <x v="1"/>
    <n v="99"/>
    <x v="3638"/>
    <x v="1823"/>
    <s v=" "/>
    <s v=" "/>
    <n v="25"/>
    <n v="41"/>
    <n v="4"/>
    <s v="N/A"/>
    <n v="46"/>
    <n v="15"/>
    <n v="0.224"/>
    <n v="0.42599999999999999"/>
    <n v="4.3999999999999997E-2"/>
    <n v="0.44900000000000001"/>
    <n v="0.60599999999999998"/>
    <n v="0.59399999999999997"/>
    <n v="0.74099999999999999"/>
    <n v="0.34499999999999997"/>
    <n v="0.93200000000000005"/>
    <n v="1514.4770000000001"/>
    <s v="Scale-up"/>
    <n v="2.2269999999999999"/>
    <n v="0.98099999999999998"/>
    <n v="0.97699999999999998"/>
    <n v="0.89900000000000002"/>
    <n v="0.98599999999999999"/>
    <d v="2025-06-17T02:15:04"/>
    <s v="PJD2_Apache"/>
  </r>
  <r>
    <x v="124"/>
    <x v="0"/>
    <n v="6171"/>
    <x v="3639"/>
    <x v="1824"/>
    <n v="2771"/>
    <n v="2771"/>
    <n v="417"/>
    <n v="2354"/>
    <n v="695"/>
    <n v="2076"/>
    <n v="1809"/>
    <n v="267"/>
    <n v="8.2000000000000003E-2"/>
    <n v="0.41299999999999998"/>
    <n v="0.11899999999999999"/>
    <n v="0.32300000000000001"/>
    <n v="0.376"/>
    <n v="0.373"/>
    <n v="0.85899999999999999"/>
    <n v="0.16600000000000001"/>
    <n v="0.76"/>
    <n v="826.625"/>
    <s v="Scale-up"/>
    <n v="3.0960000000000001"/>
    <n v="0.97099999999999997"/>
    <n v="0.99"/>
    <n v="0.96599999999999997"/>
    <n v="0.99199999999999999"/>
    <d v="2025-06-17T02:15:25"/>
    <s v="PJD2_Apache"/>
  </r>
  <r>
    <x v="124"/>
    <x v="1"/>
    <n v="97"/>
    <x v="3640"/>
    <x v="1824"/>
    <s v=" "/>
    <s v=" "/>
    <n v="3"/>
    <n v="27"/>
    <n v="2"/>
    <s v="N/A"/>
    <n v="23"/>
    <n v="4"/>
    <n v="3.3000000000000002E-2"/>
    <n v="0.313"/>
    <n v="1"/>
    <n v="0.35199999999999998"/>
    <n v="-0.65400000000000003"/>
    <n v="0.314"/>
    <n v="-0.53800000000000003"/>
    <n v="9.5000000000000001E-2"/>
    <n v="-1.89"/>
    <n v="758.52300000000002"/>
    <s v="Scale-up"/>
    <n v="2.8410000000000002"/>
    <n v="0.93300000000000005"/>
    <n v="0.90500000000000003"/>
    <n v="1"/>
    <n v="0.88500000000000001"/>
    <d v="2025-06-17T02:15:29"/>
    <s v="PJD2_Apache"/>
  </r>
  <r>
    <x v="1360"/>
    <x v="0"/>
    <n v="3610"/>
    <x v="3641"/>
    <x v="1825"/>
    <n v="173"/>
    <n v="173"/>
    <n v="64"/>
    <n v="109"/>
    <n v="18"/>
    <n v="155"/>
    <n v="131"/>
    <n v="24"/>
    <n v="3.4000000000000002E-2"/>
    <n v="4.9000000000000002E-2"/>
    <n v="1.2E-2"/>
    <n v="6.9000000000000006E-2"/>
    <n v="7.0999999999999994E-2"/>
    <n v="7.2999999999999995E-2"/>
    <n v="0.97199999999999998"/>
    <n v="0.41"/>
    <n v="0.85499999999999998"/>
    <n v="347.82600000000002"/>
    <s v="Scale-up"/>
    <n v="14.493"/>
    <n v="0.91200000000000003"/>
    <n v="0.89900000000000002"/>
    <n v="0.91100000000000003"/>
    <n v="0.97099999999999997"/>
    <d v="2025-06-17T02:15:48"/>
    <s v="PJD2_Apache"/>
  </r>
  <r>
    <x v="1360"/>
    <x v="1"/>
    <n v="81"/>
    <x v="3642"/>
    <x v="1825"/>
    <s v=" "/>
    <s v=" "/>
    <n v="3"/>
    <n v="11"/>
    <n v="1"/>
    <s v="N/A"/>
    <n v="12"/>
    <n v="1"/>
    <n v="2.5999999999999999E-2"/>
    <n v="0.124"/>
    <s v="NaN"/>
    <n v="0.128"/>
    <n v="0.15"/>
    <n v="0.14799999999999999"/>
    <s v="NaN"/>
    <s v="NaN"/>
    <s v="NaN"/>
    <s v="NaN"/>
    <s v="Scale-up"/>
    <n v="7.8120000000000003"/>
    <n v="0.94799999999999995"/>
    <n v="0.98399999999999999"/>
    <s v="NaN"/>
    <n v="0.95599999999999996"/>
    <d v="2025-06-17T02:15:48"/>
    <s v="PJD2_Apache"/>
  </r>
  <r>
    <x v="138"/>
    <x v="0"/>
    <n v="2198"/>
    <x v="3643"/>
    <x v="1826"/>
    <n v="610"/>
    <n v="610"/>
    <n v="60"/>
    <n v="550"/>
    <n v="52"/>
    <n v="558"/>
    <n v="425"/>
    <n v="133"/>
    <n v="3.3000000000000002E-2"/>
    <n v="0.29599999999999999"/>
    <n v="3.1E-2"/>
    <n v="0.21199999999999999"/>
    <n v="0.29799999999999999"/>
    <n v="0.29499999999999998"/>
    <n v="0.71099999999999997"/>
    <n v="0.1"/>
    <n v="0.90600000000000003"/>
    <n v="627.35799999999995"/>
    <s v="Scale-up"/>
    <n v="4.7169999999999996"/>
    <n v="0.96299999999999997"/>
    <n v="0.90900000000000003"/>
    <n v="0.78100000000000003"/>
    <n v="0.86899999999999999"/>
    <d v="2025-06-17T02:16:06"/>
    <s v="PJD2_Apache"/>
  </r>
  <r>
    <x v="138"/>
    <x v="1"/>
    <n v="0"/>
    <x v="3644"/>
    <x v="1826"/>
    <s v=" "/>
    <s v=" "/>
    <n v="1"/>
    <n v="1"/>
    <n v="1"/>
    <s v="N/A"/>
    <n v="1"/>
    <n v="0"/>
    <s v="NaN"/>
    <s v="NaN"/>
    <s v="NaN"/>
    <s v="NaN"/>
    <n v="0"/>
    <s v="NaN"/>
    <s v="NaN"/>
    <s v="NaN"/>
    <s v="NaN"/>
    <s v="NaN"/>
    <s v="Scale-up"/>
    <s v="NaN"/>
    <s v="NaN"/>
    <s v="NaN"/>
    <s v="NaN"/>
    <s v="NaN"/>
    <d v="2025-06-17T02:16:06"/>
    <s v="PJD2_Apache"/>
  </r>
  <r>
    <x v="1361"/>
    <x v="0"/>
    <n v="658"/>
    <x v="3645"/>
    <x v="1827"/>
    <n v="471"/>
    <n v="471"/>
    <n v="249"/>
    <n v="222"/>
    <n v="10"/>
    <n v="461"/>
    <n v="383"/>
    <n v="78"/>
    <n v="0.374"/>
    <n v="0.40899999999999997"/>
    <n v="0.02"/>
    <n v="0.69299999999999995"/>
    <n v="0.76300000000000001"/>
    <n v="0.751"/>
    <n v="0.90800000000000003"/>
    <n v="0.47799999999999998"/>
    <n v="0.97399999999999998"/>
    <n v="112.554"/>
    <s v="Scale-up"/>
    <n v="1.4430000000000001"/>
    <n v="0.96899999999999997"/>
    <n v="0.98"/>
    <n v="0.88500000000000001"/>
    <n v="0.98099999999999998"/>
    <d v="2025-06-17T02:16:25"/>
    <s v="PJD2_Apache"/>
  </r>
  <r>
    <x v="1361"/>
    <x v="1"/>
    <n v="98"/>
    <x v="3646"/>
    <x v="1827"/>
    <s v=" "/>
    <s v=" "/>
    <n v="19"/>
    <n v="4"/>
    <n v="1"/>
    <s v="N/A"/>
    <n v="16"/>
    <n v="6"/>
    <n v="0.11700000000000001"/>
    <s v="NaN"/>
    <s v="NaN"/>
    <n v="9.4E-2"/>
    <n v="0"/>
    <n v="0.14499999999999999"/>
    <s v="NaN"/>
    <s v="NaN"/>
    <s v="NaN"/>
    <s v="NaN"/>
    <s v="Scale-up"/>
    <n v="10.638"/>
    <n v="0.58099999999999996"/>
    <s v="NaN"/>
    <s v="NaN"/>
    <n v="0.373"/>
    <d v="2025-06-17T02:16:25"/>
    <s v="PJD2_Apache"/>
  </r>
  <r>
    <x v="1362"/>
    <x v="0"/>
    <n v="1720"/>
    <x v="3647"/>
    <x v="1828"/>
    <n v="313"/>
    <n v="313"/>
    <n v="60"/>
    <n v="253"/>
    <n v="29"/>
    <n v="284"/>
    <n v="283"/>
    <n v="1"/>
    <n v="4.5999999999999999E-2"/>
    <n v="0.20100000000000001"/>
    <n v="1.7999999999999999E-2"/>
    <n v="0.22600000000000001"/>
    <n v="0.22900000000000001"/>
    <n v="0.221"/>
    <n v="0.98699999999999999"/>
    <n v="0.186"/>
    <n v="0.92700000000000005"/>
    <n v="4.4249999999999998"/>
    <s v="Start-up"/>
    <n v="4.4249999999999998"/>
    <n v="0.98699999999999999"/>
    <n v="0.95499999999999996"/>
    <n v="0.92300000000000004"/>
    <n v="0.97799999999999998"/>
    <d v="2025-06-17T02:16:42"/>
    <s v="PJD2_Apache"/>
  </r>
  <r>
    <x v="1362"/>
    <x v="1"/>
    <n v="0"/>
    <x v="3648"/>
    <x v="1828"/>
    <s v=" "/>
    <s v=" "/>
    <n v="1"/>
    <n v="1"/>
    <n v="1"/>
    <s v="N/A"/>
    <n v="1"/>
    <n v="0"/>
    <s v="NaN"/>
    <s v="NaN"/>
    <s v="NaN"/>
    <s v="NaN"/>
    <n v="0"/>
    <s v="NaN"/>
    <s v="NaN"/>
    <s v="NaN"/>
    <s v="NaN"/>
    <s v="NaN"/>
    <s v="Start-up"/>
    <s v="NaN"/>
    <s v="NaN"/>
    <s v="NaN"/>
    <s v="NaN"/>
    <s v="NaN"/>
    <d v="2025-06-17T02:16:42"/>
    <s v="PJD2_Apache"/>
  </r>
  <r>
    <x v="1363"/>
    <x v="0"/>
    <n v="2587"/>
    <x v="3649"/>
    <x v="1829"/>
    <n v="8949"/>
    <n v="8949"/>
    <n v="1166"/>
    <n v="7783"/>
    <n v="749"/>
    <n v="8200"/>
    <n v="5391"/>
    <n v="2809"/>
    <n v="0.44"/>
    <n v="3.0590000000000002"/>
    <n v="0.3"/>
    <n v="2.0819999999999999"/>
    <n v="3.1989999999999998"/>
    <n v="3.1960000000000002"/>
    <n v="0.65100000000000002"/>
    <n v="0.126"/>
    <n v="0.91400000000000003"/>
    <n v="1349.183"/>
    <s v="Scale-up"/>
    <n v="0.48"/>
    <n v="0.995"/>
    <n v="0.99199999999999999"/>
    <n v="0.98799999999999999"/>
    <n v="0.99"/>
    <d v="2025-06-17T02:17:09"/>
    <s v="PJD2_Apache"/>
  </r>
  <r>
    <x v="1363"/>
    <x v="1"/>
    <n v="99"/>
    <x v="3650"/>
    <x v="1829"/>
    <s v=" "/>
    <s v=" "/>
    <n v="24"/>
    <n v="259"/>
    <n v="25"/>
    <s v="N/A"/>
    <n v="238"/>
    <n v="19"/>
    <n v="0.23400000000000001"/>
    <n v="2.5979999999999999"/>
    <n v="0.224"/>
    <n v="2.4409999999999998"/>
    <s v="2.6079999999999997"/>
    <n v="2.6240000000000001"/>
    <n v="0.93600000000000005"/>
    <n v="8.3000000000000004E-2"/>
    <n v="0.92100000000000004"/>
    <n v="1150.758"/>
    <s v="Scale-up"/>
    <n v="0.41"/>
    <n v="0.95299999999999996"/>
    <n v="0.99299999999999999"/>
    <n v="0.95499999999999996"/>
    <n v="0.99399999999999999"/>
    <d v="2025-06-17T02:17:14"/>
    <s v="PJD2_Apache"/>
  </r>
  <r>
    <x v="1364"/>
    <x v="0"/>
    <n v="1336"/>
    <x v="3651"/>
    <x v="1830"/>
    <n v="42"/>
    <n v="42"/>
    <n v="13"/>
    <n v="29"/>
    <n v="3"/>
    <n v="39"/>
    <n v="22"/>
    <n v="17"/>
    <n v="1.2999999999999999E-2"/>
    <n v="2.1999999999999999E-2"/>
    <n v="2E-3"/>
    <n v="2.9000000000000001E-2"/>
    <n v="3.3000000000000002E-2"/>
    <n v="3.2000000000000001E-2"/>
    <n v="0.879"/>
    <n v="0.371"/>
    <n v="0.94299999999999995"/>
    <n v="586.20699999999999"/>
    <s v="Scale-up"/>
    <n v="34.482999999999997"/>
    <n v="0.97499999999999998"/>
    <n v="0.97899999999999998"/>
    <n v="0.98099999999999998"/>
    <n v="0.88100000000000001"/>
    <d v="2025-06-17T02:17:33"/>
    <s v="PJD2_Apache"/>
  </r>
  <r>
    <x v="1364"/>
    <x v="1"/>
    <n v="84"/>
    <x v="3652"/>
    <x v="1830"/>
    <s v=" "/>
    <s v=" "/>
    <n v="1"/>
    <n v="2"/>
    <n v="1"/>
    <s v="N/A"/>
    <n v="1"/>
    <n v="0"/>
    <s v="NaN"/>
    <n v="1.2E-2"/>
    <s v="NaN"/>
    <s v="NaN"/>
    <n v="0"/>
    <n v="6.0000000000000001E-3"/>
    <s v="NaN"/>
    <s v="NaN"/>
    <s v="NaN"/>
    <s v="NaN"/>
    <s v="Scale-up"/>
    <s v="NaN"/>
    <s v="NaN"/>
    <n v="1"/>
    <s v="NaN"/>
    <s v="NaN"/>
    <d v="2025-06-17T02:17:33"/>
    <s v="PJD2_Apache"/>
  </r>
  <r>
    <x v="1365"/>
    <x v="0"/>
    <n v="1889"/>
    <x v="3653"/>
    <x v="1831"/>
    <n v="6093"/>
    <n v="6093"/>
    <n v="347"/>
    <n v="5746"/>
    <n v="1011"/>
    <n v="5082"/>
    <n v="1766"/>
    <n v="3316"/>
    <n v="0.219"/>
    <n v="3.9670000000000001"/>
    <n v="0.79300000000000004"/>
    <n v="1.272"/>
    <n v="3.3929999999999998"/>
    <n v="3.456"/>
    <n v="0.375"/>
    <n v="5.1999999999999998E-2"/>
    <n v="0.81100000000000005"/>
    <n v="2606.9180000000001"/>
    <s v="Scale-up"/>
    <n v="0.78600000000000003"/>
    <n v="0.95399999999999996"/>
    <n v="0.995"/>
    <n v="0.95099999999999996"/>
    <n v="0.99299999999999999"/>
    <d v="2025-06-17T02:17:55"/>
    <s v="PJD2_Apache"/>
  </r>
  <r>
    <x v="1365"/>
    <x v="1"/>
    <n v="99"/>
    <x v="3654"/>
    <x v="1831"/>
    <s v=" "/>
    <s v=" "/>
    <n v="25"/>
    <n v="264"/>
    <n v="72"/>
    <s v="N/A"/>
    <n v="93"/>
    <n v="125"/>
    <n v="0.21099999999999999"/>
    <n v="2.5230000000000001"/>
    <n v="0.747"/>
    <n v="0.89700000000000002"/>
    <n v="1.9870000000000001"/>
    <n v="2.0129999999999999"/>
    <n v="0.45100000000000001"/>
    <n v="7.6999999999999999E-2"/>
    <n v="0.72699999999999998"/>
    <n v="3696.7669999999998"/>
    <s v="Scale-up"/>
    <n v="1.115"/>
    <n v="0.91300000000000003"/>
    <n v="0.995"/>
    <n v="0.98"/>
    <n v="0.98599999999999999"/>
    <d v="2025-06-17T02:18:00"/>
    <s v="PJD2_Apache"/>
  </r>
  <r>
    <x v="149"/>
    <x v="0"/>
    <n v="7252"/>
    <x v="3655"/>
    <x v="1832"/>
    <n v="692"/>
    <n v="692"/>
    <n v="47"/>
    <n v="645"/>
    <n v="231"/>
    <n v="461"/>
    <n v="418"/>
    <n v="43"/>
    <n v="1.2E-2"/>
    <n v="0.107"/>
    <n v="4.3999999999999997E-2"/>
    <n v="8.4000000000000005E-2"/>
    <n v="7.4999999999999997E-2"/>
    <n v="7.3999999999999996E-2"/>
    <n v="1.1200000000000001"/>
    <n v="0.10100000000000001"/>
    <n v="0.63"/>
    <n v="511.90499999999997"/>
    <s v="Catch-up"/>
    <n v="11.904999999999999"/>
    <n v="0.89300000000000002"/>
    <n v="0.97299999999999998"/>
    <n v="0.92300000000000004"/>
    <n v="0.92200000000000004"/>
    <d v="2025-06-17T02:18:19"/>
    <s v="PJD2_Apache"/>
  </r>
  <r>
    <x v="149"/>
    <x v="1"/>
    <n v="54"/>
    <x v="3656"/>
    <x v="1832"/>
    <s v=" "/>
    <s v=" "/>
    <n v="1"/>
    <n v="5"/>
    <n v="1"/>
    <s v="N/A"/>
    <n v="1"/>
    <n v="3"/>
    <s v="NaN"/>
    <n v="6.7000000000000004E-2"/>
    <s v="NaN"/>
    <s v="NaN"/>
    <n v="0"/>
    <n v="6.7000000000000004E-2"/>
    <s v="NaN"/>
    <s v="NaN"/>
    <s v="NaN"/>
    <s v="NaN"/>
    <s v="Catch-up"/>
    <s v="NaN"/>
    <s v="NaN"/>
    <n v="0.92800000000000005"/>
    <s v="NaN"/>
    <s v="NaN"/>
    <d v="2025-06-17T02:18:19"/>
    <s v="PJD2_Apache"/>
  </r>
  <r>
    <x v="1366"/>
    <x v="0"/>
    <n v="1288"/>
    <x v="3657"/>
    <x v="1833"/>
    <n v="442"/>
    <n v="442"/>
    <n v="136"/>
    <n v="306"/>
    <n v="31"/>
    <n v="411"/>
    <n v="236"/>
    <n v="175"/>
    <n v="0.113"/>
    <n v="0.28199999999999997"/>
    <n v="5.6000000000000001E-2"/>
    <n v="0.30399999999999999"/>
    <n v="0.33900000000000002"/>
    <n v="0.36299999999999999"/>
    <n v="0.89700000000000002"/>
    <n v="0.28599999999999998"/>
    <n v="0.85799999999999998"/>
    <n v="575.65800000000002"/>
    <s v="Scale-up"/>
    <n v="3.2890000000000001"/>
    <n v="0.80700000000000005"/>
    <n v="0.754"/>
    <n v="0.84799999999999998"/>
    <n v="0.78"/>
    <d v="2025-06-17T02:18:37"/>
    <s v="PJD2_Apache"/>
  </r>
  <r>
    <x v="1366"/>
    <x v="1"/>
    <n v="38"/>
    <x v="3658"/>
    <x v="1833"/>
    <s v=" "/>
    <s v=" "/>
    <n v="3"/>
    <n v="1"/>
    <n v="1"/>
    <s v="N/A"/>
    <n v="1"/>
    <n v="3"/>
    <n v="0.14199999999999999"/>
    <s v="NaN"/>
    <s v="NaN"/>
    <s v="NaN"/>
    <n v="0"/>
    <n v="7.1999999999999995E-2"/>
    <s v="NaN"/>
    <s v="NaN"/>
    <s v="NaN"/>
    <s v="NaN"/>
    <s v="Scale-up"/>
    <s v="NaN"/>
    <n v="0.99299999999999999"/>
    <s v="NaN"/>
    <s v="NaN"/>
    <s v="NaN"/>
    <d v="2025-06-17T02:18:37"/>
    <s v="PJD2_Apache"/>
  </r>
  <r>
    <x v="1367"/>
    <x v="0"/>
    <n v="1828"/>
    <x v="3659"/>
    <x v="1834"/>
    <n v="292"/>
    <n v="292"/>
    <n v="43"/>
    <n v="249"/>
    <n v="28"/>
    <n v="264"/>
    <n v="117"/>
    <n v="147"/>
    <n v="1.9E-2"/>
    <n v="0.152"/>
    <n v="1.4999999999999999E-2"/>
    <n v="5.3999999999999999E-2"/>
    <n v="0.156"/>
    <n v="0.13100000000000001"/>
    <n v="0.34599999999999997"/>
    <n v="0.111"/>
    <n v="0.91200000000000003"/>
    <n v="2722.2220000000002"/>
    <s v="Scale-up"/>
    <n v="18.518999999999998"/>
    <n v="0.94099999999999995"/>
    <n v="0.754"/>
    <n v="0.57199999999999995"/>
    <n v="0.77800000000000002"/>
    <d v="2025-06-17T02:18:57"/>
    <s v="PJD2_Apache"/>
  </r>
  <r>
    <x v="1367"/>
    <x v="1"/>
    <n v="82"/>
    <x v="3660"/>
    <x v="1834"/>
    <s v=" "/>
    <s v=" "/>
    <n v="12"/>
    <n v="8"/>
    <n v="2"/>
    <s v="N/A"/>
    <n v="18"/>
    <n v="-1"/>
    <n v="0.23100000000000001"/>
    <n v="7.9000000000000001E-2"/>
    <n v="3.7999999999999999E-2"/>
    <n v="0.24199999999999999"/>
    <n v="0.27200000000000002"/>
    <n v="0.24399999999999999"/>
    <n v="0.89"/>
    <n v="0.745"/>
    <n v="0.877"/>
    <n v="607.43799999999999"/>
    <s v="Scale-up"/>
    <n v="4.1319999999999997"/>
    <n v="0.93100000000000005"/>
    <n v="0.94"/>
    <n v="1"/>
    <n v="0.86699999999999999"/>
    <d v="2025-06-17T02:19:01"/>
    <s v="PJD2_Apache"/>
  </r>
  <r>
    <x v="1368"/>
    <x v="0"/>
    <n v="62"/>
    <x v="3661"/>
    <x v="1835"/>
    <n v="63"/>
    <n v="63"/>
    <n v="46"/>
    <n v="17"/>
    <n v="2"/>
    <n v="61"/>
    <n v="32"/>
    <n v="29"/>
    <n v="1.133"/>
    <n v="0.26300000000000001"/>
    <n v="0.1"/>
    <n v="1.0169999999999999"/>
    <n v="1.296"/>
    <n v="1.248"/>
    <n v="0.78500000000000003"/>
    <n v="0.81200000000000006"/>
    <n v="0.92800000000000005"/>
    <n v="28.515000000000001"/>
    <s v="Start-up"/>
    <n v="0.98299999999999998"/>
    <n v="0.52"/>
    <n v="0.89400000000000002"/>
    <n v="1"/>
    <n v="0.878"/>
    <d v="2025-06-17T02:19:20"/>
    <s v="PJD2_Apache"/>
  </r>
  <r>
    <x v="1368"/>
    <x v="1"/>
    <n v="62"/>
    <x v="3661"/>
    <x v="1835"/>
    <s v=" "/>
    <s v=" "/>
    <n v="46"/>
    <n v="17"/>
    <n v="2"/>
    <s v="N/A"/>
    <n v="32"/>
    <n v="28"/>
    <n v="1.133"/>
    <n v="0.26200000000000001"/>
    <n v="9.0999999999999998E-2"/>
    <n v="0.99"/>
    <n v="1.304"/>
    <n v="1.244"/>
    <n v="0.75900000000000001"/>
    <n v="0.81200000000000006"/>
    <n v="0.93500000000000005"/>
    <n v="29.292999999999999"/>
    <s v="Start-up"/>
    <n v="1.01"/>
    <n v="0.52"/>
    <n v="0.89600000000000002"/>
    <n v="1"/>
    <n v="0.874"/>
    <d v="2025-06-17T02:19:24"/>
    <s v="PJD2_Apache"/>
  </r>
  <r>
    <x v="146"/>
    <x v="0"/>
    <n v="3181"/>
    <x v="3662"/>
    <x v="1836"/>
    <n v="72"/>
    <n v="72"/>
    <n v="24"/>
    <n v="48"/>
    <n v="4"/>
    <n v="68"/>
    <n v="61"/>
    <n v="7"/>
    <n v="1.2999999999999999E-2"/>
    <n v="1.7999999999999999E-2"/>
    <n v="1E-3"/>
    <n v="2.4E-2"/>
    <n v="0.03"/>
    <n v="2.5000000000000001E-2"/>
    <n v="0.8"/>
    <n v="0.41899999999999998"/>
    <n v="0.96799999999999997"/>
    <n v="291.66699999999997"/>
    <s v="Scale-up"/>
    <n v="41.667000000000002"/>
    <n v="0.56499999999999995"/>
    <n v="0.61299999999999999"/>
    <n v="0.89900000000000002"/>
    <n v="0.57699999999999996"/>
    <d v="2025-06-17T02:19:43"/>
    <s v="PJD2_Apache"/>
  </r>
  <r>
    <x v="146"/>
    <x v="1"/>
    <n v="1"/>
    <x v="3663"/>
    <x v="1836"/>
    <s v=" "/>
    <s v=" "/>
    <n v="1"/>
    <n v="1"/>
    <n v="1"/>
    <s v="N/A"/>
    <n v="1"/>
    <n v="-1"/>
    <s v="NaN"/>
    <s v="NaN"/>
    <s v="NaN"/>
    <s v="NaN"/>
    <n v="0"/>
    <n v="-0.5"/>
    <s v="NaN"/>
    <s v="NaN"/>
    <s v="NaN"/>
    <s v="NaN"/>
    <s v="Scale-up"/>
    <s v="NaN"/>
    <s v="NaN"/>
    <s v="NaN"/>
    <s v="NaN"/>
    <s v="NaN"/>
    <d v="2025-06-17T02:19:43"/>
    <s v="PJD2_Apache"/>
  </r>
  <r>
    <x v="125"/>
    <x v="0"/>
    <n v="6250"/>
    <x v="3664"/>
    <x v="1837"/>
    <n v="3907"/>
    <n v="3907"/>
    <n v="728"/>
    <n v="3179"/>
    <n v="1055"/>
    <n v="2852"/>
    <n v="2839"/>
    <n v="13"/>
    <n v="0.151"/>
    <n v="0.58299999999999996"/>
    <n v="0.18099999999999999"/>
    <n v="0.52600000000000002"/>
    <n v="0.55300000000000005"/>
    <n v="0.55200000000000005"/>
    <n v="0.95099999999999996"/>
    <n v="0.20599999999999999"/>
    <n v="0.753"/>
    <n v="24.715"/>
    <s v="Start-up"/>
    <n v="1.901"/>
    <n v="0.82099999999999995"/>
    <n v="0.91100000000000003"/>
    <n v="0.97"/>
    <n v="0.91600000000000004"/>
    <d v="2025-06-17T02:20:06"/>
    <s v="PJD2_Apache"/>
  </r>
  <r>
    <x v="125"/>
    <x v="1"/>
    <n v="96"/>
    <x v="3665"/>
    <x v="1837"/>
    <s v=" "/>
    <s v=" "/>
    <n v="3"/>
    <n v="13"/>
    <n v="6"/>
    <s v="N/A"/>
    <n v="11"/>
    <n v="-2"/>
    <n v="2.3E-2"/>
    <n v="9.9000000000000005E-2"/>
    <n v="6.2E-2"/>
    <n v="7.8E-2"/>
    <n v="0.06"/>
    <n v="5.1999999999999998E-2"/>
    <n v="1.3"/>
    <n v="0.189"/>
    <n v="0.49199999999999999"/>
    <n v="166.667"/>
    <s v="Catch-up"/>
    <n v="12.821"/>
    <n v="0.85699999999999998"/>
    <n v="0.90400000000000003"/>
    <n v="0.95599999999999996"/>
    <n v="0.77800000000000002"/>
    <d v="2025-06-17T02:20:10"/>
    <s v="PJD2_Apache"/>
  </r>
  <r>
    <x v="845"/>
    <x v="0"/>
    <n v="1372"/>
    <x v="3666"/>
    <x v="1838"/>
    <n v="1145"/>
    <n v="1145"/>
    <n v="424"/>
    <n v="721"/>
    <n v="24"/>
    <n v="1121"/>
    <n v="241"/>
    <n v="880"/>
    <n v="0.85199999999999998"/>
    <n v="1.1519999999999999"/>
    <n v="7.1999999999999995E-2"/>
    <n v="0.46500000000000002"/>
    <n v="1.9319999999999999"/>
    <n v="1.9550000000000001"/>
    <n v="0.24099999999999999"/>
    <n v="0.42499999999999999"/>
    <n v="0.96399999999999997"/>
    <n v="1892.473"/>
    <s v="Scale-up"/>
    <n v="2.1509999999999998"/>
    <n v="0.82499999999999996"/>
    <n v="0.70899999999999996"/>
    <n v="0.879"/>
    <n v="0.76100000000000001"/>
    <d v="2025-06-17T02:20:28"/>
    <s v="PJD2_Apache"/>
  </r>
  <r>
    <x v="845"/>
    <x v="1"/>
    <n v="0"/>
    <x v="3667"/>
    <x v="1838"/>
    <s v=" "/>
    <s v=" "/>
    <n v="1"/>
    <n v="1"/>
    <n v="1"/>
    <s v="N/A"/>
    <n v="1"/>
    <n v="0"/>
    <s v="NaN"/>
    <s v="NaN"/>
    <s v="NaN"/>
    <s v="NaN"/>
    <n v="0"/>
    <s v="NaN"/>
    <s v="NaN"/>
    <s v="NaN"/>
    <s v="NaN"/>
    <s v="NaN"/>
    <s v="Scale-up"/>
    <s v="NaN"/>
    <s v="NaN"/>
    <s v="NaN"/>
    <s v="NaN"/>
    <s v="NaN"/>
    <d v="2025-06-17T02:20:28"/>
    <s v="PJD2_Apache"/>
  </r>
  <r>
    <x v="1369"/>
    <x v="0"/>
    <n v="1085"/>
    <x v="3668"/>
    <x v="1839"/>
    <n v="47"/>
    <n v="47"/>
    <n v="8"/>
    <n v="39"/>
    <n v="7"/>
    <n v="40"/>
    <n v="27"/>
    <n v="13"/>
    <n v="5.0000000000000001E-3"/>
    <n v="0.04"/>
    <n v="1.4E-2"/>
    <n v="2.8000000000000001E-2"/>
    <n v="3.1E-2"/>
    <n v="3.4000000000000002E-2"/>
    <n v="0.90300000000000002"/>
    <n v="0.111"/>
    <n v="0.68899999999999995"/>
    <n v="464.286"/>
    <s v="Scale-up"/>
    <n v="35.713999999999999"/>
    <n v="0.57999999999999996"/>
    <n v="0.78100000000000003"/>
    <n v="0.375"/>
    <n v="0.36599999999999999"/>
    <d v="2025-06-17T02:20:47"/>
    <s v="PJD2_Apache"/>
  </r>
  <r>
    <x v="1369"/>
    <x v="1"/>
    <n v="89"/>
    <x v="3669"/>
    <x v="1839"/>
    <s v=" "/>
    <s v=" "/>
    <n v="6"/>
    <n v="24"/>
    <n v="1"/>
    <s v="N/A"/>
    <n v="23"/>
    <n v="5"/>
    <n v="0.05"/>
    <n v="0.54900000000000004"/>
    <s v="NaN"/>
    <n v="1.105"/>
    <s v="0.5990000000000001"/>
    <n v="0.34"/>
    <s v="NaN"/>
    <s v="NaN"/>
    <s v="NaN"/>
    <s v="NaN"/>
    <s v="Scale-up"/>
    <n v="0.90500000000000003"/>
    <n v="0.80800000000000005"/>
    <n v="0.78300000000000003"/>
    <s v="NaN"/>
    <n v="0.878"/>
    <d v="2025-06-17T02:20:47"/>
    <s v="PJD2_Apache"/>
  </r>
  <r>
    <x v="395"/>
    <x v="0"/>
    <n v="5999"/>
    <x v="3670"/>
    <x v="1840"/>
    <n v="433"/>
    <n v="433"/>
    <n v="64"/>
    <n v="369"/>
    <n v="185"/>
    <n v="248"/>
    <n v="232"/>
    <n v="16"/>
    <n v="0.01"/>
    <n v="6.8000000000000005E-2"/>
    <n v="3.5999999999999997E-2"/>
    <n v="0.04"/>
    <n v="4.2000000000000003E-2"/>
    <n v="4.1000000000000002E-2"/>
    <n v="0.95199999999999996"/>
    <n v="0.128"/>
    <n v="0.53800000000000003"/>
    <n v="400"/>
    <s v="Scale-up"/>
    <n v="25"/>
    <n v="0.95699999999999996"/>
    <n v="0.95199999999999996"/>
    <n v="0.97899999999999998"/>
    <n v="0.97199999999999998"/>
    <d v="2025-06-17T02:21:07"/>
    <s v="PJD2_Apache"/>
  </r>
  <r>
    <x v="395"/>
    <x v="1"/>
    <n v="82"/>
    <x v="3671"/>
    <x v="1840"/>
    <s v=" "/>
    <s v=" "/>
    <n v="2"/>
    <n v="1"/>
    <n v="1"/>
    <s v="N/A"/>
    <n v="1"/>
    <n v="1"/>
    <n v="1.4E-2"/>
    <s v="NaN"/>
    <s v="NaN"/>
    <s v="NaN"/>
    <n v="0"/>
    <n v="2.5999999999999999E-2"/>
    <s v="NaN"/>
    <s v="NaN"/>
    <s v="NaN"/>
    <s v="NaN"/>
    <s v="Scale-up"/>
    <s v="NaN"/>
    <n v="1"/>
    <s v="NaN"/>
    <s v="NaN"/>
    <s v="NaN"/>
    <d v="2025-06-17T02:21:07"/>
    <s v="PJD2_Apache"/>
  </r>
  <r>
    <x v="1370"/>
    <x v="0"/>
    <n v="5281"/>
    <x v="3672"/>
    <x v="1841"/>
    <n v="36"/>
    <n v="36"/>
    <n v="14"/>
    <n v="22"/>
    <n v="7"/>
    <n v="29"/>
    <n v="24"/>
    <n v="5"/>
    <n v="2E-3"/>
    <n v="5.0000000000000001E-3"/>
    <n v="3.0000000000000001E-3"/>
    <n v="5.0000000000000001E-3"/>
    <n v="4.0000000000000001E-3"/>
    <n v="5.0000000000000001E-3"/>
    <n v="1.25"/>
    <n v="0.28599999999999998"/>
    <n v="0.57099999999999995"/>
    <n v="1000"/>
    <s v="Catch-up"/>
    <n v="200"/>
    <n v="0.92100000000000004"/>
    <n v="0.86699999999999999"/>
    <n v="0.93400000000000005"/>
    <n v="0.78700000000000003"/>
    <d v="2025-06-17T02:21:24"/>
    <s v="PJD2_Apache"/>
  </r>
  <r>
    <x v="1370"/>
    <x v="1"/>
    <n v="0"/>
    <x v="3673"/>
    <x v="1841"/>
    <s v=" "/>
    <s v=" "/>
    <n v="1"/>
    <n v="1"/>
    <n v="1"/>
    <s v="N/A"/>
    <n v="1"/>
    <n v="0"/>
    <s v="NaN"/>
    <s v="NaN"/>
    <s v="NaN"/>
    <s v="NaN"/>
    <n v="0"/>
    <s v="NaN"/>
    <s v="NaN"/>
    <s v="NaN"/>
    <s v="NaN"/>
    <s v="NaN"/>
    <s v="Catch-up"/>
    <s v="NaN"/>
    <s v="NaN"/>
    <s v="NaN"/>
    <s v="NaN"/>
    <s v="NaN"/>
    <d v="2025-06-17T02:21:24"/>
    <s v="PJD2_Apache"/>
  </r>
  <r>
    <x v="139"/>
    <x v="0"/>
    <n v="2635"/>
    <x v="3674"/>
    <x v="1842"/>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7T02:21:44"/>
    <s v="PJD2_Apache"/>
  </r>
  <r>
    <x v="139"/>
    <x v="1"/>
    <n v="5"/>
    <x v="3675"/>
    <x v="1842"/>
    <s v=" "/>
    <s v=" "/>
    <n v="1"/>
    <n v="1"/>
    <n v="1"/>
    <s v="N/A"/>
    <n v="1"/>
    <n v="-1"/>
    <s v="NaN"/>
    <s v="NaN"/>
    <s v="NaN"/>
    <s v="NaN"/>
    <n v="0"/>
    <n v="-0.16700000000000001"/>
    <s v="NaN"/>
    <s v="NaN"/>
    <s v="NaN"/>
    <s v="NaN"/>
    <s v="Scale-up"/>
    <s v="NaN"/>
    <s v="NaN"/>
    <s v="NaN"/>
    <s v="NaN"/>
    <s v="NaN"/>
    <d v="2025-06-17T02:21:44"/>
    <s v="PJD2_Apache"/>
  </r>
  <r>
    <x v="1371"/>
    <x v="0"/>
    <n v="4403"/>
    <x v="3676"/>
    <x v="1843"/>
    <n v="34"/>
    <n v="34"/>
    <n v="8"/>
    <n v="26"/>
    <n v="7"/>
    <n v="27"/>
    <n v="20"/>
    <n v="7"/>
    <n v="2E-3"/>
    <n v="6.0000000000000001E-3"/>
    <n v="2E-3"/>
    <n v="7.0000000000000001E-3"/>
    <n v="6.0000000000000001E-3"/>
    <n v="6.0000000000000001E-3"/>
    <n v="1.167"/>
    <n v="0.25"/>
    <n v="0.75"/>
    <n v="1000"/>
    <s v="Catch-up"/>
    <n v="142.857"/>
    <n v="0.93400000000000005"/>
    <n v="0.96199999999999997"/>
    <n v="0.86299999999999999"/>
    <n v="0.89"/>
    <d v="2025-06-17T02:22:01"/>
    <s v="PJD2_Apache"/>
  </r>
  <r>
    <x v="1371"/>
    <x v="1"/>
    <n v="69"/>
    <x v="3677"/>
    <x v="1843"/>
    <s v=" "/>
    <s v=" "/>
    <n v="1"/>
    <n v="2"/>
    <n v="1"/>
    <s v="N/A"/>
    <n v="1"/>
    <n v="1"/>
    <s v="NaN"/>
    <n v="1.4E-2"/>
    <s v="NaN"/>
    <s v="NaN"/>
    <n v="0"/>
    <n v="1.4E-2"/>
    <s v="NaN"/>
    <s v="NaN"/>
    <s v="NaN"/>
    <s v="NaN"/>
    <s v="Catch-up"/>
    <s v="NaN"/>
    <s v="NaN"/>
    <n v="1"/>
    <s v="NaN"/>
    <s v="NaN"/>
    <d v="2025-06-17T02:22:01"/>
    <s v="PJD2_Apache"/>
  </r>
  <r>
    <x v="150"/>
    <x v="0"/>
    <n v="5416"/>
    <x v="3678"/>
    <x v="1844"/>
    <n v="316"/>
    <n v="316"/>
    <n v="35"/>
    <n v="281"/>
    <n v="79"/>
    <n v="237"/>
    <n v="171"/>
    <n v="66"/>
    <n v="1.2E-2"/>
    <n v="8.4000000000000005E-2"/>
    <n v="0.02"/>
    <n v="9.7000000000000003E-2"/>
    <n v="7.5999999999999998E-2"/>
    <n v="6.4000000000000001E-2"/>
    <n v="1.276"/>
    <n v="0.125"/>
    <n v="0.79200000000000004"/>
    <n v="680.41200000000003"/>
    <s v="Catch-up"/>
    <n v="10.308999999999999"/>
    <n v="0.93500000000000005"/>
    <n v="0.84199999999999997"/>
    <n v="0.64500000000000002"/>
    <n v="0.72699999999999998"/>
    <d v="2025-06-17T02:22:21"/>
    <s v="PJD2_Apache"/>
  </r>
  <r>
    <x v="150"/>
    <x v="1"/>
    <n v="0"/>
    <x v="3679"/>
    <x v="1844"/>
    <s v=" "/>
    <s v=" "/>
    <n v="1"/>
    <n v="1"/>
    <n v="1"/>
    <s v="N/A"/>
    <n v="1"/>
    <n v="-1"/>
    <s v="NaN"/>
    <s v="NaN"/>
    <s v="NaN"/>
    <s v="NaN"/>
    <n v="0"/>
    <s v="NaN"/>
    <s v="NaN"/>
    <s v="NaN"/>
    <s v="NaN"/>
    <s v="NaN"/>
    <s v="Catch-up"/>
    <s v="NaN"/>
    <s v="NaN"/>
    <s v="NaN"/>
    <s v="NaN"/>
    <s v="NaN"/>
    <d v="2025-06-17T02:22:21"/>
    <s v="PJD2_Apache"/>
  </r>
  <r>
    <x v="415"/>
    <x v="0"/>
    <n v="5739"/>
    <x v="3680"/>
    <x v="1845"/>
    <n v="122"/>
    <n v="122"/>
    <n v="25"/>
    <n v="97"/>
    <n v="28"/>
    <n v="94"/>
    <n v="88"/>
    <n v="6"/>
    <n v="4.0000000000000001E-3"/>
    <n v="1.7999999999999999E-2"/>
    <n v="6.0000000000000001E-3"/>
    <n v="1.7000000000000001E-2"/>
    <n v="1.6E-2"/>
    <n v="1.6E-2"/>
    <n v="1.0620000000000001"/>
    <n v="0.182"/>
    <n v="0.72699999999999998"/>
    <n v="352.94099999999997"/>
    <s v="Catch-up"/>
    <n v="58.823999999999998"/>
    <n v="0.91100000000000003"/>
    <n v="0.96899999999999997"/>
    <n v="0.93"/>
    <n v="0.96499999999999997"/>
    <d v="2025-06-17T02:22:38"/>
    <s v="PJD2_Apache"/>
  </r>
  <r>
    <x v="415"/>
    <x v="1"/>
    <n v="0"/>
    <x v="3681"/>
    <x v="1845"/>
    <s v=" "/>
    <s v=" "/>
    <n v="1"/>
    <n v="1"/>
    <n v="1"/>
    <s v="N/A"/>
    <n v="1"/>
    <n v="0"/>
    <s v="NaN"/>
    <s v="NaN"/>
    <s v="NaN"/>
    <s v="NaN"/>
    <n v="0"/>
    <s v="NaN"/>
    <s v="NaN"/>
    <s v="NaN"/>
    <s v="NaN"/>
    <s v="NaN"/>
    <s v="Catch-up"/>
    <s v="NaN"/>
    <s v="NaN"/>
    <s v="NaN"/>
    <s v="NaN"/>
    <s v="NaN"/>
    <d v="2025-06-17T02:22:38"/>
    <s v="PJD2_Apache"/>
  </r>
  <r>
    <x v="392"/>
    <x v="0"/>
    <n v="5474"/>
    <x v="3682"/>
    <x v="1846"/>
    <n v="158"/>
    <n v="158"/>
    <n v="45"/>
    <n v="113"/>
    <n v="20"/>
    <n v="138"/>
    <n v="125"/>
    <n v="13"/>
    <n v="1.0999999999999999E-2"/>
    <n v="2.5999999999999999E-2"/>
    <n v="7.0000000000000001E-3"/>
    <n v="2.9000000000000001E-2"/>
    <n v="0.03"/>
    <n v="3.1E-2"/>
    <n v="0.96699999999999997"/>
    <n v="0.29699999999999999"/>
    <n v="0.81100000000000005"/>
    <n v="448.27600000000001"/>
    <s v="Scale-up"/>
    <n v="34.482999999999997"/>
    <n v="0.92700000000000005"/>
    <n v="0.88"/>
    <n v="0.82"/>
    <n v="0.90700000000000003"/>
    <d v="2025-06-17T02:22:56"/>
    <s v="PJD2_Apache"/>
  </r>
  <r>
    <x v="392"/>
    <x v="1"/>
    <n v="58"/>
    <x v="3683"/>
    <x v="1846"/>
    <s v=" "/>
    <s v=" "/>
    <n v="1"/>
    <n v="2"/>
    <n v="1"/>
    <s v="N/A"/>
    <n v="1"/>
    <n v="1"/>
    <s v="NaN"/>
    <n v="1.7000000000000001E-2"/>
    <s v="NaN"/>
    <s v="NaN"/>
    <n v="0"/>
    <n v="1.7000000000000001E-2"/>
    <s v="NaN"/>
    <s v="NaN"/>
    <s v="NaN"/>
    <s v="NaN"/>
    <s v="Scale-up"/>
    <s v="NaN"/>
    <s v="NaN"/>
    <n v="1"/>
    <s v="NaN"/>
    <s v="NaN"/>
    <d v="2025-06-17T02:22:56"/>
    <s v="PJD2_Apache"/>
  </r>
  <r>
    <x v="393"/>
    <x v="0"/>
    <n v="6361"/>
    <x v="3684"/>
    <x v="1847"/>
    <n v="776"/>
    <n v="776"/>
    <n v="111"/>
    <n v="665"/>
    <n v="298"/>
    <n v="478"/>
    <n v="440"/>
    <n v="38"/>
    <n v="1.7999999999999999E-2"/>
    <n v="0.126"/>
    <n v="0.06"/>
    <n v="0.08"/>
    <n v="8.4000000000000005E-2"/>
    <n v="0.08"/>
    <n v="0.95199999999999996"/>
    <n v="0.125"/>
    <n v="0.58299999999999996"/>
    <n v="475"/>
    <s v="Scale-up"/>
    <n v="12.5"/>
    <n v="0.95"/>
    <n v="0.91200000000000003"/>
    <n v="0.96299999999999997"/>
    <n v="0.94"/>
    <d v="2025-06-17T02:23:15"/>
    <s v="PJD2_Apache"/>
  </r>
  <r>
    <x v="393"/>
    <x v="1"/>
    <n v="32"/>
    <x v="3685"/>
    <x v="1847"/>
    <s v=" "/>
    <s v=" "/>
    <n v="1"/>
    <n v="2"/>
    <n v="1"/>
    <s v="N/A"/>
    <n v="2"/>
    <n v="0"/>
    <s v="NaN"/>
    <n v="0.16700000000000001"/>
    <s v="NaN"/>
    <n v="0.111"/>
    <n v="0"/>
    <n v="5.2999999999999999E-2"/>
    <s v="NaN"/>
    <s v="NaN"/>
    <s v="NaN"/>
    <s v="NaN"/>
    <s v="Scale-up"/>
    <n v="9.0090000000000003"/>
    <s v="NaN"/>
    <n v="1"/>
    <s v="NaN"/>
    <n v="1"/>
    <d v="2025-06-17T02:23:15"/>
    <s v="PJD2_Apache"/>
  </r>
  <r>
    <x v="396"/>
    <x v="0"/>
    <n v="5982"/>
    <x v="3686"/>
    <x v="1848"/>
    <n v="990"/>
    <n v="990"/>
    <n v="280"/>
    <n v="710"/>
    <n v="128"/>
    <n v="862"/>
    <n v="804"/>
    <n v="58"/>
    <n v="5.5E-2"/>
    <n v="0.14000000000000001"/>
    <n v="2.7E-2"/>
    <n v="0.16600000000000001"/>
    <n v="0.16800000000000001"/>
    <n v="0.16700000000000001"/>
    <n v="0.98799999999999999"/>
    <n v="0.28199999999999997"/>
    <n v="0.86199999999999999"/>
    <n v="349.39800000000002"/>
    <s v="Scale-up"/>
    <n v="6.024"/>
    <n v="0.86499999999999999"/>
    <n v="0.97"/>
    <n v="0.90800000000000003"/>
    <n v="0.95199999999999996"/>
    <d v="2025-06-17T02:23:35"/>
    <s v="PJD2_Apache"/>
  </r>
  <r>
    <x v="396"/>
    <x v="1"/>
    <n v="97"/>
    <x v="3687"/>
    <x v="1848"/>
    <s v=" "/>
    <s v=" "/>
    <n v="9"/>
    <n v="12"/>
    <n v="4"/>
    <s v="N/A"/>
    <n v="18"/>
    <n v="0"/>
    <n v="7.1999999999999995E-2"/>
    <n v="9.7000000000000003E-2"/>
    <n v="2"/>
    <n v="0.189"/>
    <n v="-1.831"/>
    <n v="0.121"/>
    <n v="-0.10299999999999999"/>
    <n v="0.42599999999999999"/>
    <n v="-10.834"/>
    <n v="306.87799999999999"/>
    <s v="Scale-up"/>
    <n v="5.2910000000000004"/>
    <n v="0.64800000000000002"/>
    <n v="0.82899999999999996"/>
    <n v="0.8"/>
    <n v="0.61299999999999999"/>
    <d v="2025-06-17T02:23:39"/>
    <s v="PJD2_Apache"/>
  </r>
  <r>
    <x v="419"/>
    <x v="0"/>
    <n v="5356"/>
    <x v="3688"/>
    <x v="1849"/>
    <n v="406"/>
    <n v="406"/>
    <n v="75"/>
    <n v="331"/>
    <n v="103"/>
    <n v="303"/>
    <n v="216"/>
    <n v="87"/>
    <n v="1.2999999999999999E-2"/>
    <n v="6.3E-2"/>
    <n v="2.1999999999999999E-2"/>
    <n v="3.7999999999999999E-2"/>
    <n v="5.3999999999999999E-2"/>
    <n v="5.3999999999999999E-2"/>
    <n v="0.70399999999999996"/>
    <n v="0.17100000000000001"/>
    <n v="0.71099999999999997"/>
    <n v="2289.4740000000002"/>
    <s v="Scale-up"/>
    <n v="26.315999999999999"/>
    <n v="0.83799999999999997"/>
    <n v="0.997"/>
    <n v="0.94199999999999995"/>
    <n v="0.98699999999999999"/>
    <d v="2025-06-17T02:23:59"/>
    <s v="PJD2_Apache"/>
  </r>
  <r>
    <x v="419"/>
    <x v="1"/>
    <n v="98"/>
    <x v="3689"/>
    <x v="1849"/>
    <s v=" "/>
    <s v=" "/>
    <n v="1"/>
    <n v="3"/>
    <n v="1"/>
    <s v="N/A"/>
    <n v="2"/>
    <n v="0"/>
    <s v="NaN"/>
    <n v="0.02"/>
    <s v="NaN"/>
    <n v="1.6E-2"/>
    <n v="0"/>
    <n v="1.7999999999999999E-2"/>
    <s v="NaN"/>
    <s v="NaN"/>
    <s v="NaN"/>
    <s v="NaN"/>
    <s v="Scale-up"/>
    <n v="62.5"/>
    <s v="NaN"/>
    <n v="0.97599999999999998"/>
    <s v="NaN"/>
    <n v="1"/>
    <d v="2025-06-17T02:23:59"/>
    <s v="PJD2_Apache"/>
  </r>
  <r>
    <x v="1372"/>
    <x v="0"/>
    <n v="2996"/>
    <x v="3690"/>
    <x v="1850"/>
    <n v="45"/>
    <n v="45"/>
    <n v="15"/>
    <n v="30"/>
    <n v="8"/>
    <n v="37"/>
    <n v="37"/>
    <n v="0"/>
    <n v="4.0000000000000001E-3"/>
    <n v="0.01"/>
    <n v="2E-3"/>
    <n v="1.2E-2"/>
    <n v="1.2E-2"/>
    <n v="1.2E-2"/>
    <n v="1"/>
    <n v="0.28599999999999998"/>
    <n v="0.85699999999999998"/>
    <n v="0"/>
    <s v="Plan-up"/>
    <n v="83.332999999999998"/>
    <n v="0.84099999999999997"/>
    <n v="0.95099999999999996"/>
    <n v="0.88100000000000001"/>
    <n v="0.97199999999999998"/>
    <d v="2025-06-17T02:24:17"/>
    <s v="PJD2_Apache"/>
  </r>
  <r>
    <x v="1372"/>
    <x v="1"/>
    <n v="45"/>
    <x v="3691"/>
    <x v="1850"/>
    <s v=" "/>
    <s v=" "/>
    <n v="1"/>
    <n v="1"/>
    <n v="2"/>
    <s v="N/A"/>
    <n v="1"/>
    <n v="-3"/>
    <s v="NaN"/>
    <s v="NaN"/>
    <s v="NaN"/>
    <s v="NaN"/>
    <n v="0"/>
    <n v="-3.3000000000000002E-2"/>
    <s v="NaN"/>
    <s v="NaN"/>
    <s v="NaN"/>
    <s v="NaN"/>
    <s v="Plan-up"/>
    <s v="NaN"/>
    <s v="NaN"/>
    <s v="NaN"/>
    <s v="NaN"/>
    <s v="NaN"/>
    <d v="2025-06-17T02:24:17"/>
    <s v="PJD2_Apache"/>
  </r>
  <r>
    <x v="147"/>
    <x v="0"/>
    <n v="1807"/>
    <x v="3692"/>
    <x v="1851"/>
    <n v="207"/>
    <n v="207"/>
    <n v="64"/>
    <n v="143"/>
    <n v="20"/>
    <n v="187"/>
    <n v="155"/>
    <n v="32"/>
    <n v="4.8000000000000001E-2"/>
    <n v="0.106"/>
    <n v="1.2999999999999999E-2"/>
    <n v="0.13300000000000001"/>
    <n v="0.14099999999999999"/>
    <n v="0.13200000000000001"/>
    <n v="0.94299999999999995"/>
    <n v="0.312"/>
    <n v="0.91600000000000004"/>
    <n v="240.602"/>
    <s v="Scale-up"/>
    <n v="7.5190000000000001"/>
    <n v="0.77100000000000002"/>
    <n v="0.86799999999999999"/>
    <n v="0.497"/>
    <n v="0.876"/>
    <d v="2025-06-17T02:24:36"/>
    <s v="PJD2_Apache"/>
  </r>
  <r>
    <x v="147"/>
    <x v="1"/>
    <n v="0"/>
    <x v="3693"/>
    <x v="1851"/>
    <s v=" "/>
    <s v=" "/>
    <n v="1"/>
    <n v="1"/>
    <n v="1"/>
    <s v="N/A"/>
    <n v="1"/>
    <n v="-1"/>
    <s v="NaN"/>
    <s v="NaN"/>
    <s v="NaN"/>
    <s v="NaN"/>
    <n v="0"/>
    <s v="NaN"/>
    <s v="NaN"/>
    <s v="NaN"/>
    <s v="NaN"/>
    <s v="NaN"/>
    <s v="Scale-up"/>
    <s v="NaN"/>
    <s v="NaN"/>
    <s v="NaN"/>
    <s v="NaN"/>
    <s v="NaN"/>
    <d v="2025-06-17T02:24:36"/>
    <s v="PJD2_Apache"/>
  </r>
  <r>
    <x v="397"/>
    <x v="0"/>
    <n v="5419"/>
    <x v="3694"/>
    <x v="1852"/>
    <n v="117"/>
    <n v="117"/>
    <n v="32"/>
    <n v="85"/>
    <n v="14"/>
    <n v="103"/>
    <n v="94"/>
    <n v="9"/>
    <n v="6.0000000000000001E-3"/>
    <n v="1.6E-2"/>
    <n v="2E-3"/>
    <n v="1.7999999999999999E-2"/>
    <n v="0.02"/>
    <n v="1.9E-2"/>
    <n v="0.9"/>
    <n v="0.27300000000000002"/>
    <n v="0.90900000000000003"/>
    <n v="500"/>
    <s v="Scale-up"/>
    <n v="55.555999999999997"/>
    <n v="0.97799999999999998"/>
    <n v="0.93700000000000006"/>
    <n v="0.97699999999999998"/>
    <n v="0.96299999999999997"/>
    <d v="2025-06-17T02:24:55"/>
    <s v="PJD2_Apache"/>
  </r>
  <r>
    <x v="397"/>
    <x v="1"/>
    <n v="8"/>
    <x v="3695"/>
    <x v="1852"/>
    <s v=" "/>
    <s v=" "/>
    <n v="1"/>
    <n v="1"/>
    <n v="1"/>
    <s v="N/A"/>
    <n v="1"/>
    <n v="-1"/>
    <s v="NaN"/>
    <s v="NaN"/>
    <s v="NaN"/>
    <s v="NaN"/>
    <n v="0"/>
    <n v="8.0000000000000002E-3"/>
    <s v="NaN"/>
    <s v="NaN"/>
    <s v="NaN"/>
    <s v="NaN"/>
    <s v="Scale-up"/>
    <s v="NaN"/>
    <s v="NaN"/>
    <s v="NaN"/>
    <s v="NaN"/>
    <s v="NaN"/>
    <d v="2025-06-17T02:24:55"/>
    <s v="PJD2_Apache"/>
  </r>
  <r>
    <x v="1373"/>
    <x v="0"/>
    <n v="1630"/>
    <x v="3696"/>
    <x v="1853"/>
    <n v="95"/>
    <n v="95"/>
    <n v="23"/>
    <n v="72"/>
    <n v="6"/>
    <n v="89"/>
    <n v="89"/>
    <n v="0"/>
    <n v="1.7000000000000001E-2"/>
    <n v="5.2999999999999999E-2"/>
    <n v="2E-3"/>
    <n v="6.5000000000000002E-2"/>
    <n v="6.8000000000000005E-2"/>
    <n v="6.3E-2"/>
    <n v="0.95599999999999996"/>
    <n v="0.24299999999999999"/>
    <n v="0.97099999999999997"/>
    <n v="0"/>
    <s v="Start-up"/>
    <n v="15.385"/>
    <n v="0.98499999999999999"/>
    <n v="0.96599999999999997"/>
    <n v="0.42899999999999999"/>
    <n v="0.97299999999999998"/>
    <d v="2025-06-17T02:25:13"/>
    <s v="PJD2_Apache"/>
  </r>
  <r>
    <x v="1373"/>
    <x v="1"/>
    <n v="0"/>
    <x v="3697"/>
    <x v="1853"/>
    <s v=" "/>
    <s v=" "/>
    <n v="1"/>
    <n v="1"/>
    <n v="5"/>
    <s v="N/A"/>
    <n v="1"/>
    <n v="-4"/>
    <s v="NaN"/>
    <s v="NaN"/>
    <n v="2.5"/>
    <s v="NaN"/>
    <n v="0"/>
    <n v="-2.5"/>
    <s v="NaN"/>
    <s v="NaN"/>
    <s v="NaN"/>
    <s v="NaN"/>
    <s v="Start-up"/>
    <s v="NaN"/>
    <s v="NaN"/>
    <s v="NaN"/>
    <n v="0.75"/>
    <s v="NaN"/>
    <d v="2025-06-17T02:25:13"/>
    <s v="PJD2_Apache"/>
  </r>
  <r>
    <x v="344"/>
    <x v="0"/>
    <n v="6375"/>
    <x v="3698"/>
    <x v="1854"/>
    <n v="1922"/>
    <n v="1922"/>
    <n v="327"/>
    <n v="1595"/>
    <n v="458"/>
    <n v="1464"/>
    <n v="1262"/>
    <n v="202"/>
    <n v="7.0999999999999994E-2"/>
    <n v="0.36099999999999999"/>
    <n v="8.7999999999999995E-2"/>
    <n v="0.28699999999999998"/>
    <n v="0.34399999999999997"/>
    <n v="0.307"/>
    <n v="0.83399999999999996"/>
    <n v="0.16400000000000001"/>
    <n v="0.79600000000000004"/>
    <n v="703.83299999999997"/>
    <s v="Scale-up"/>
    <n v="3.484"/>
    <n v="0.83499999999999996"/>
    <n v="0.82299999999999995"/>
    <n v="0.93899999999999995"/>
    <n v="0.86899999999999999"/>
    <d v="2025-06-17T02:25:34"/>
    <s v="PJD2_Apache"/>
  </r>
  <r>
    <x v="344"/>
    <x v="1"/>
    <n v="69"/>
    <x v="3699"/>
    <x v="1854"/>
    <s v=" "/>
    <s v=" "/>
    <n v="3"/>
    <n v="4"/>
    <n v="1"/>
    <s v="N/A"/>
    <n v="7"/>
    <n v="-2"/>
    <n v="0.375"/>
    <n v="3.9E-2"/>
    <s v="NaN"/>
    <n v="1.8149999999999999"/>
    <n v="0.41399999999999998"/>
    <n v="6.5000000000000002E-2"/>
    <s v="NaN"/>
    <s v="NaN"/>
    <s v="NaN"/>
    <s v="NaN"/>
    <s v="Scale-up"/>
    <n v="0.55100000000000005"/>
    <n v="0.75"/>
    <n v="0.81799999999999995"/>
    <s v="NaN"/>
    <n v="0.90700000000000003"/>
    <d v="2025-06-17T02:25:34"/>
    <s v="PJD2_Apache"/>
  </r>
  <r>
    <x v="426"/>
    <x v="0"/>
    <n v="5967"/>
    <x v="3700"/>
    <x v="1855"/>
    <n v="255"/>
    <n v="255"/>
    <n v="39"/>
    <n v="216"/>
    <n v="109"/>
    <n v="146"/>
    <n v="137"/>
    <n v="9"/>
    <n v="6.0000000000000001E-3"/>
    <n v="3.9E-2"/>
    <n v="2.1999999999999999E-2"/>
    <n v="2.1999999999999999E-2"/>
    <n v="2.3E-2"/>
    <n v="2.1999999999999999E-2"/>
    <n v="0.95699999999999996"/>
    <n v="0.13300000000000001"/>
    <n v="0.51100000000000001"/>
    <n v="409.09100000000001"/>
    <s v="Scale-up"/>
    <n v="45.454999999999998"/>
    <n v="0.97699999999999998"/>
    <n v="0.96299999999999997"/>
    <n v="0.96799999999999997"/>
    <n v="0.98299999999999998"/>
    <d v="2025-06-17T02:25:53"/>
    <s v="PJD2_Apache"/>
  </r>
  <r>
    <x v="426"/>
    <x v="1"/>
    <n v="73"/>
    <x v="3701"/>
    <x v="1855"/>
    <s v=" "/>
    <s v=" "/>
    <n v="1"/>
    <n v="2"/>
    <n v="1"/>
    <s v="N/A"/>
    <n v="7"/>
    <n v="-6"/>
    <s v="NaN"/>
    <n v="8.3000000000000004E-2"/>
    <s v="NaN"/>
    <s v="NaN"/>
    <n v="0"/>
    <n v="1.0999999999999999E-2"/>
    <s v="NaN"/>
    <s v="NaN"/>
    <s v="NaN"/>
    <s v="NaN"/>
    <s v="Scale-up"/>
    <s v="NaN"/>
    <s v="NaN"/>
    <n v="1"/>
    <s v="NaN"/>
    <s v="NaN"/>
    <d v="2025-06-17T02:25:53"/>
    <s v="PJD2_Apache"/>
  </r>
  <r>
    <x v="1374"/>
    <x v="0"/>
    <n v="2244"/>
    <x v="3702"/>
    <x v="1856"/>
    <n v="218"/>
    <n v="218"/>
    <n v="112"/>
    <n v="106"/>
    <n v="24"/>
    <n v="194"/>
    <n v="163"/>
    <n v="31"/>
    <n v="5.6000000000000001E-2"/>
    <n v="5.1999999999999998E-2"/>
    <n v="1.4E-2"/>
    <n v="8.7999999999999995E-2"/>
    <n v="9.4E-2"/>
    <n v="9.0999999999999998E-2"/>
    <n v="0.93600000000000005"/>
    <n v="0.51900000000000002"/>
    <n v="0.87"/>
    <n v="352.27300000000002"/>
    <s v="Scale-up"/>
    <n v="11.364000000000001"/>
    <n v="0.874"/>
    <n v="0.99099999999999999"/>
    <n v="0.95199999999999996"/>
    <n v="0.94399999999999995"/>
    <d v="2025-06-17T02:26:12"/>
    <s v="PJD2_Apache"/>
  </r>
  <r>
    <x v="1374"/>
    <x v="1"/>
    <n v="88"/>
    <x v="3703"/>
    <x v="1856"/>
    <s v=" "/>
    <s v=" "/>
    <n v="13"/>
    <n v="10"/>
    <n v="1"/>
    <s v="N/A"/>
    <n v="17"/>
    <n v="4"/>
    <n v="0.14299999999999999"/>
    <n v="9.8000000000000004E-2"/>
    <s v="NaN"/>
    <n v="0.191"/>
    <n v="0.24099999999999999"/>
    <n v="0.21099999999999999"/>
    <s v="NaN"/>
    <s v="NaN"/>
    <s v="NaN"/>
    <s v="NaN"/>
    <s v="Scale-up"/>
    <n v="5.2359999999999998"/>
    <n v="0.94899999999999995"/>
    <n v="0.79300000000000004"/>
    <s v="NaN"/>
    <n v="0.79400000000000004"/>
    <d v="2025-06-17T02:26:12"/>
    <s v="PJD2_Apache"/>
  </r>
  <r>
    <x v="1375"/>
    <x v="0"/>
    <n v="4850"/>
    <x v="3704"/>
    <x v="1857"/>
    <n v="39"/>
    <n v="39"/>
    <n v="8"/>
    <n v="31"/>
    <n v="8"/>
    <n v="31"/>
    <n v="31"/>
    <n v="0"/>
    <n v="1E-3"/>
    <n v="7.0000000000000001E-3"/>
    <n v="2E-3"/>
    <n v="6.0000000000000001E-3"/>
    <n v="6.0000000000000001E-3"/>
    <n v="6.0000000000000001E-3"/>
    <n v="1"/>
    <n v="0.125"/>
    <n v="0.75"/>
    <n v="0"/>
    <s v="Plan-up"/>
    <n v="166.667"/>
    <n v="0.83399999999999996"/>
    <n v="0.93899999999999995"/>
    <n v="0.88500000000000001"/>
    <n v="0.95399999999999996"/>
    <d v="2025-06-17T02:26:31"/>
    <s v="PJD2_Apache"/>
  </r>
  <r>
    <x v="1375"/>
    <x v="1"/>
    <n v="8"/>
    <x v="3705"/>
    <x v="1857"/>
    <s v=" "/>
    <s v=" "/>
    <n v="1"/>
    <n v="1"/>
    <n v="1"/>
    <s v="N/A"/>
    <n v="1"/>
    <n v="-1"/>
    <s v="NaN"/>
    <s v="NaN"/>
    <s v="NaN"/>
    <s v="NaN"/>
    <n v="0"/>
    <s v="NaN"/>
    <s v="NaN"/>
    <s v="NaN"/>
    <s v="NaN"/>
    <s v="NaN"/>
    <s v="Plan-up"/>
    <s v="NaN"/>
    <s v="NaN"/>
    <s v="NaN"/>
    <s v="NaN"/>
    <s v="NaN"/>
    <d v="2025-06-17T02:26:31"/>
    <s v="PJD2_Apache"/>
  </r>
  <r>
    <x v="424"/>
    <x v="0"/>
    <n v="5960"/>
    <x v="3706"/>
    <x v="1858"/>
    <n v="1043"/>
    <n v="1043"/>
    <n v="120"/>
    <n v="923"/>
    <n v="535"/>
    <n v="508"/>
    <n v="411"/>
    <n v="97"/>
    <n v="0.02"/>
    <n v="0.184"/>
    <n v="0.113"/>
    <n v="6.8000000000000005E-2"/>
    <n v="9.0999999999999998E-2"/>
    <n v="8.7999999999999995E-2"/>
    <n v="0.747"/>
    <n v="9.8000000000000004E-2"/>
    <n v="0.44600000000000001"/>
    <n v="1426.471"/>
    <s v="Scale-up"/>
    <n v="14.706"/>
    <n v="0.97099999999999997"/>
    <n v="0.91500000000000004"/>
    <n v="0.95899999999999996"/>
    <n v="0.93300000000000005"/>
    <d v="2025-06-17T02:26:50"/>
    <s v="PJD2_Apache"/>
  </r>
  <r>
    <x v="424"/>
    <x v="1"/>
    <n v="56"/>
    <x v="3707"/>
    <x v="1858"/>
    <s v=" "/>
    <s v=" "/>
    <n v="4"/>
    <n v="1"/>
    <n v="1"/>
    <s v="N/A"/>
    <n v="7"/>
    <n v="-3"/>
    <n v="6.5000000000000002E-2"/>
    <s v="NaN"/>
    <s v="NaN"/>
    <n v="0.154"/>
    <n v="0"/>
    <n v="5.5E-2"/>
    <s v="NaN"/>
    <s v="NaN"/>
    <s v="NaN"/>
    <s v="NaN"/>
    <s v="Scale-up"/>
    <n v="6.4939999999999998"/>
    <n v="0.625"/>
    <s v="NaN"/>
    <s v="NaN"/>
    <n v="0.65500000000000003"/>
    <d v="2025-06-17T02:26:50"/>
    <s v="PJD2_Apache"/>
  </r>
  <r>
    <x v="404"/>
    <x v="0"/>
    <n v="5803"/>
    <x v="3708"/>
    <x v="1859"/>
    <n v="82"/>
    <n v="82"/>
    <n v="44"/>
    <n v="38"/>
    <n v="15"/>
    <n v="67"/>
    <n v="65"/>
    <n v="2"/>
    <n v="8.0000000000000002E-3"/>
    <n v="6.0000000000000001E-3"/>
    <n v="2E-3"/>
    <n v="1.2E-2"/>
    <n v="1.2E-2"/>
    <n v="1.0999999999999999E-2"/>
    <n v="1"/>
    <n v="0.57099999999999995"/>
    <n v="0.85699999999999998"/>
    <n v="166.667"/>
    <s v="Catch-up"/>
    <n v="83.332999999999998"/>
    <n v="0.81699999999999995"/>
    <n v="0.94499999999999995"/>
    <n v="0.91"/>
    <n v="0.81200000000000006"/>
    <d v="2025-06-17T02:27:08"/>
    <s v="PJD2_Apache"/>
  </r>
  <r>
    <x v="404"/>
    <x v="1"/>
    <n v="0"/>
    <x v="3709"/>
    <x v="1859"/>
    <s v=" "/>
    <s v=" "/>
    <n v="1"/>
    <n v="1"/>
    <n v="1"/>
    <s v="N/A"/>
    <n v="1"/>
    <n v="0"/>
    <s v="NaN"/>
    <s v="NaN"/>
    <s v="NaN"/>
    <s v="NaN"/>
    <n v="0"/>
    <s v="NaN"/>
    <s v="NaN"/>
    <s v="NaN"/>
    <s v="NaN"/>
    <s v="NaN"/>
    <s v="Catch-up"/>
    <s v="NaN"/>
    <s v="NaN"/>
    <s v="NaN"/>
    <s v="NaN"/>
    <s v="NaN"/>
    <d v="2025-06-17T02:27:08"/>
    <s v="PJD2_Apache"/>
  </r>
  <r>
    <x v="1376"/>
    <x v="0"/>
    <n v="4650"/>
    <x v="3710"/>
    <x v="1860"/>
    <n v="44"/>
    <n v="44"/>
    <n v="22"/>
    <n v="22"/>
    <n v="3"/>
    <n v="41"/>
    <n v="36"/>
    <n v="5"/>
    <n v="6.0000000000000001E-3"/>
    <n v="1.2E-2"/>
    <n v="2E-3"/>
    <n v="1.0999999999999999E-2"/>
    <n v="1.6E-2"/>
    <n v="1.4E-2"/>
    <n v="0.68799999999999994"/>
    <n v="0.33300000000000002"/>
    <n v="0.88900000000000001"/>
    <n v="454.54500000000002"/>
    <s v="Scale-up"/>
    <n v="90.909000000000006"/>
    <n v="0.78900000000000003"/>
    <n v="0.84099999999999997"/>
    <n v="0.98499999999999999"/>
    <n v="0.72099999999999997"/>
    <d v="2025-06-17T02:27:26"/>
    <s v="PJD2_Apache"/>
  </r>
  <r>
    <x v="1376"/>
    <x v="1"/>
    <n v="0"/>
    <x v="3711"/>
    <x v="1860"/>
    <s v=" "/>
    <s v=" "/>
    <n v="1"/>
    <n v="1"/>
    <n v="1"/>
    <s v="N/A"/>
    <n v="1"/>
    <n v="0"/>
    <s v="NaN"/>
    <s v="NaN"/>
    <s v="NaN"/>
    <s v="NaN"/>
    <n v="0"/>
    <s v="NaN"/>
    <s v="NaN"/>
    <s v="NaN"/>
    <s v="NaN"/>
    <s v="NaN"/>
    <s v="Scale-up"/>
    <s v="NaN"/>
    <s v="NaN"/>
    <s v="NaN"/>
    <s v="NaN"/>
    <s v="NaN"/>
    <d v="2025-06-17T02:27:26"/>
    <s v="PJD2_Apache"/>
  </r>
  <r>
    <x v="148"/>
    <x v="0"/>
    <n v="3985"/>
    <x v="3712"/>
    <x v="1861"/>
    <n v="269"/>
    <n v="269"/>
    <n v="98"/>
    <n v="171"/>
    <n v="31"/>
    <n v="238"/>
    <n v="230"/>
    <n v="8"/>
    <n v="3.6999999999999998E-2"/>
    <n v="4.3999999999999997E-2"/>
    <n v="8.9999999999999993E-3"/>
    <n v="6.3E-2"/>
    <n v="7.1999999999999995E-2"/>
    <n v="6.4000000000000001E-2"/>
    <n v="0.875"/>
    <n v="0.45700000000000002"/>
    <n v="0.88900000000000001"/>
    <n v="126.98399999999999"/>
    <s v="Scale-up"/>
    <n v="15.872999999999999"/>
    <n v="0.92"/>
    <n v="0.96799999999999997"/>
    <n v="0.93"/>
    <n v="0.96399999999999997"/>
    <d v="2025-06-17T02:27:45"/>
    <s v="PJD2_Apache"/>
  </r>
  <r>
    <x v="148"/>
    <x v="1"/>
    <n v="90"/>
    <x v="3713"/>
    <x v="1861"/>
    <s v=" "/>
    <s v=" "/>
    <n v="7"/>
    <n v="6"/>
    <n v="2"/>
    <s v="N/A"/>
    <n v="13"/>
    <n v="-1"/>
    <n v="7.2999999999999995E-2"/>
    <n v="6.3E-2"/>
    <n v="0.111"/>
    <n v="0.121"/>
    <n v="2.5000000000000001E-2"/>
    <n v="0.123"/>
    <n v="4.84"/>
    <n v="0.53700000000000003"/>
    <n v="0.184"/>
    <n v="66.116"/>
    <s v="Catch-up"/>
    <n v="8.2639999999999993"/>
    <n v="0.66300000000000003"/>
    <n v="0.752"/>
    <n v="1"/>
    <n v="0.88800000000000001"/>
    <d v="2025-06-17T02:27:49"/>
    <s v="PJD2_Apache"/>
  </r>
  <r>
    <x v="400"/>
    <x v="0"/>
    <n v="5901"/>
    <x v="3714"/>
    <x v="1862"/>
    <n v="324"/>
    <n v="324"/>
    <n v="72"/>
    <n v="252"/>
    <n v="67"/>
    <n v="257"/>
    <n v="242"/>
    <n v="15"/>
    <n v="1.0999999999999999E-2"/>
    <n v="4.1000000000000002E-2"/>
    <n v="1.2999999999999999E-2"/>
    <n v="3.7999999999999999E-2"/>
    <n v="3.9E-2"/>
    <n v="3.9E-2"/>
    <n v="0.97399999999999998"/>
    <n v="0.21199999999999999"/>
    <n v="0.75"/>
    <n v="394.73700000000002"/>
    <s v="Scale-up"/>
    <n v="26.315999999999999"/>
    <n v="0.98099999999999998"/>
    <n v="0.995"/>
    <n v="0.97799999999999998"/>
    <n v="0.995"/>
    <d v="2025-06-17T02:28:08"/>
    <s v="PJD2_Apache"/>
  </r>
  <r>
    <x v="400"/>
    <x v="1"/>
    <n v="85"/>
    <x v="3715"/>
    <x v="1862"/>
    <s v=" "/>
    <s v=" "/>
    <n v="2"/>
    <n v="7"/>
    <n v="1"/>
    <s v="N/A"/>
    <n v="10"/>
    <n v="-2"/>
    <n v="0.16700000000000001"/>
    <n v="5.2999999999999999E-2"/>
    <s v="NaN"/>
    <n v="9.2999999999999999E-2"/>
    <n v="0.22"/>
    <n v="8.3000000000000004E-2"/>
    <s v="NaN"/>
    <s v="NaN"/>
    <s v="NaN"/>
    <s v="NaN"/>
    <s v="Scale-up"/>
    <n v="10.753"/>
    <n v="1"/>
    <n v="0.56799999999999995"/>
    <s v="NaN"/>
    <n v="0.67100000000000004"/>
    <d v="2025-06-17T02:28:08"/>
    <s v="PJD2_Apache"/>
  </r>
  <r>
    <x v="1377"/>
    <x v="0"/>
    <n v="5174"/>
    <x v="3716"/>
    <x v="1863"/>
    <n v="66"/>
    <n v="66"/>
    <n v="13"/>
    <n v="53"/>
    <n v="16"/>
    <n v="50"/>
    <n v="44"/>
    <n v="6"/>
    <n v="3.0000000000000001E-3"/>
    <n v="1.0999999999999999E-2"/>
    <n v="4.0000000000000001E-3"/>
    <n v="8.9999999999999993E-3"/>
    <n v="0.01"/>
    <n v="0.01"/>
    <n v="0.9"/>
    <n v="0.214"/>
    <n v="0.71399999999999997"/>
    <n v="666.66700000000003"/>
    <s v="Scale-up"/>
    <n v="111.111"/>
    <n v="0.88200000000000001"/>
    <n v="0.95199999999999996"/>
    <n v="0.97499999999999998"/>
    <n v="0.95499999999999996"/>
    <d v="2025-06-17T02:28:26"/>
    <s v="PJD2_Apache"/>
  </r>
  <r>
    <x v="1377"/>
    <x v="1"/>
    <n v="2"/>
    <x v="3717"/>
    <x v="1863"/>
    <s v=" "/>
    <s v=" "/>
    <n v="1"/>
    <n v="1"/>
    <n v="2"/>
    <s v="N/A"/>
    <n v="1"/>
    <n v="-2"/>
    <s v="NaN"/>
    <s v="NaN"/>
    <n v="0.33300000000000002"/>
    <s v="NaN"/>
    <n v="0"/>
    <n v="-0.33300000000000002"/>
    <s v="NaN"/>
    <s v="NaN"/>
    <s v="NaN"/>
    <s v="NaN"/>
    <s v="Scale-up"/>
    <s v="NaN"/>
    <s v="NaN"/>
    <s v="NaN"/>
    <n v="1"/>
    <s v="NaN"/>
    <d v="2025-06-17T02:28:26"/>
    <s v="PJD2_Apache"/>
  </r>
  <r>
    <x v="433"/>
    <x v="0"/>
    <n v="6155"/>
    <x v="3718"/>
    <x v="1864"/>
    <n v="367"/>
    <n v="367"/>
    <n v="70"/>
    <n v="297"/>
    <n v="79"/>
    <n v="288"/>
    <n v="274"/>
    <n v="14"/>
    <n v="1.0999999999999999E-2"/>
    <n v="5.2999999999999999E-2"/>
    <n v="1.4E-2"/>
    <n v="4.7E-2"/>
    <n v="0.05"/>
    <n v="4.8000000000000001E-2"/>
    <n v="0.94"/>
    <n v="0.17199999999999999"/>
    <n v="0.78100000000000003"/>
    <n v="297.87200000000001"/>
    <s v="Scale-up"/>
    <n v="21.277000000000001"/>
    <n v="0.98699999999999999"/>
    <n v="0.95699999999999996"/>
    <n v="0.98"/>
    <n v="0.94"/>
    <d v="2025-06-17T02:28:45"/>
    <s v="PJD2_Apache"/>
  </r>
  <r>
    <x v="433"/>
    <x v="1"/>
    <n v="99"/>
    <x v="3719"/>
    <x v="1864"/>
    <s v=" "/>
    <s v=" "/>
    <n v="5"/>
    <n v="8"/>
    <n v="1"/>
    <s v="N/A"/>
    <n v="13"/>
    <n v="0"/>
    <n v="5.6000000000000001E-2"/>
    <n v="8.1000000000000003E-2"/>
    <s v="NaN"/>
    <n v="0.13700000000000001"/>
    <n v="0.13700000000000001"/>
    <n v="0.123"/>
    <s v="NaN"/>
    <s v="NaN"/>
    <s v="NaN"/>
    <s v="NaN"/>
    <s v="Scale-up"/>
    <n v="7.2990000000000004"/>
    <n v="0.93200000000000005"/>
    <n v="0.82599999999999996"/>
    <s v="NaN"/>
    <n v="0.88300000000000001"/>
    <d v="2025-06-17T02:28:45"/>
    <s v="PJD2_Apache"/>
  </r>
  <r>
    <x v="428"/>
    <x v="0"/>
    <n v="5826"/>
    <x v="3720"/>
    <x v="1865"/>
    <n v="381"/>
    <n v="381"/>
    <n v="61"/>
    <n v="320"/>
    <n v="100"/>
    <n v="281"/>
    <n v="274"/>
    <n v="7"/>
    <n v="0.01"/>
    <n v="6.0999999999999999E-2"/>
    <n v="1.9E-2"/>
    <n v="0.05"/>
    <n v="5.1999999999999998E-2"/>
    <n v="5.0999999999999997E-2"/>
    <n v="0.96199999999999997"/>
    <n v="0.14099999999999999"/>
    <n v="0.73199999999999998"/>
    <n v="140"/>
    <s v="Scale-up"/>
    <n v="20"/>
    <n v="0.97799999999999998"/>
    <n v="0.94"/>
    <n v="0.97899999999999998"/>
    <n v="0.97399999999999998"/>
    <d v="2025-06-17T02:29:03"/>
    <s v="PJD2_Apache"/>
  </r>
  <r>
    <x v="428"/>
    <x v="1"/>
    <n v="90"/>
    <x v="3721"/>
    <x v="1865"/>
    <s v=" "/>
    <s v=" "/>
    <n v="1"/>
    <n v="2"/>
    <n v="1"/>
    <s v="N/A"/>
    <n v="1"/>
    <n v="1"/>
    <s v="NaN"/>
    <n v="1.0999999999999999E-2"/>
    <s v="NaN"/>
    <s v="NaN"/>
    <n v="0"/>
    <n v="1.0999999999999999E-2"/>
    <s v="NaN"/>
    <s v="NaN"/>
    <s v="NaN"/>
    <s v="NaN"/>
    <s v="Scale-up"/>
    <s v="NaN"/>
    <s v="NaN"/>
    <n v="1"/>
    <s v="NaN"/>
    <s v="NaN"/>
    <d v="2025-06-17T02:29:03"/>
    <s v="PJD2_Apache"/>
  </r>
  <r>
    <x v="422"/>
    <x v="0"/>
    <n v="5916"/>
    <x v="3722"/>
    <x v="1866"/>
    <n v="169"/>
    <n v="169"/>
    <n v="58"/>
    <n v="111"/>
    <n v="46"/>
    <n v="123"/>
    <n v="116"/>
    <n v="7"/>
    <n v="8.0000000000000002E-3"/>
    <n v="1.7000000000000001E-2"/>
    <n v="7.0000000000000001E-3"/>
    <n v="1.7999999999999999E-2"/>
    <n v="1.7999999999999999E-2"/>
    <n v="1.7999999999999999E-2"/>
    <n v="1"/>
    <n v="0.32"/>
    <n v="0.72"/>
    <n v="388.88900000000001"/>
    <s v="Catch-up"/>
    <n v="55.555999999999997"/>
    <n v="0.875"/>
    <n v="0.96099999999999997"/>
    <n v="0.96899999999999997"/>
    <n v="0.93200000000000005"/>
    <d v="2025-06-17T02:29:22"/>
    <s v="PJD2_Apache"/>
  </r>
  <r>
    <x v="422"/>
    <x v="1"/>
    <n v="64"/>
    <x v="3723"/>
    <x v="1866"/>
    <s v=" "/>
    <s v=" "/>
    <n v="2"/>
    <n v="5"/>
    <n v="4"/>
    <s v="N/A"/>
    <n v="1"/>
    <n v="1"/>
    <n v="1"/>
    <n v="5.7000000000000002E-2"/>
    <n v="2"/>
    <s v="NaN"/>
    <n v="-0.94299999999999995"/>
    <n v="2.1999999999999999E-2"/>
    <s v="NaN"/>
    <s v="NaN"/>
    <s v="NaN"/>
    <s v="NaN"/>
    <s v="Catch-up"/>
    <s v="NaN"/>
    <n v="1"/>
    <n v="0.82"/>
    <n v="0.6"/>
    <s v="NaN"/>
    <d v="2025-06-17T02:29:22"/>
    <s v="PJD2_Apache"/>
  </r>
  <r>
    <x v="423"/>
    <x v="0"/>
    <n v="4657"/>
    <x v="3724"/>
    <x v="1867"/>
    <n v="92"/>
    <n v="92"/>
    <n v="26"/>
    <n v="66"/>
    <n v="17"/>
    <n v="75"/>
    <n v="69"/>
    <n v="6"/>
    <n v="5.0000000000000001E-3"/>
    <n v="1.6E-2"/>
    <n v="5.0000000000000001E-3"/>
    <n v="1.2999999999999999E-2"/>
    <n v="1.6E-2"/>
    <n v="1.4E-2"/>
    <n v="0.81200000000000006"/>
    <n v="0.23799999999999999"/>
    <n v="0.76200000000000001"/>
    <n v="461.53800000000001"/>
    <s v="Scale-up"/>
    <n v="76.923000000000002"/>
    <n v="0.93"/>
    <n v="0.873"/>
    <n v="0.94499999999999995"/>
    <n v="0.94799999999999995"/>
    <d v="2025-06-17T02:29:41"/>
    <s v="PJD2_Apache"/>
  </r>
  <r>
    <x v="423"/>
    <x v="1"/>
    <n v="98"/>
    <x v="3725"/>
    <x v="1867"/>
    <s v=" "/>
    <s v=" "/>
    <n v="1"/>
    <n v="1"/>
    <n v="1"/>
    <s v="N/A"/>
    <n v="4"/>
    <n v="-3"/>
    <s v="NaN"/>
    <s v="NaN"/>
    <s v="NaN"/>
    <n v="2.1000000000000001E-2"/>
    <n v="0"/>
    <n v="0.01"/>
    <s v="NaN"/>
    <s v="NaN"/>
    <s v="NaN"/>
    <s v="NaN"/>
    <s v="Scale-up"/>
    <n v="47.619"/>
    <s v="NaN"/>
    <s v="NaN"/>
    <s v="NaN"/>
    <n v="0.80400000000000005"/>
    <d v="2025-06-17T02:29:41"/>
    <s v="PJD2_Apache"/>
  </r>
  <r>
    <x v="132"/>
    <x v="0"/>
    <n v="1990"/>
    <x v="3726"/>
    <x v="1868"/>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7T02:29:59"/>
    <s v="PJD2_Apache"/>
  </r>
  <r>
    <x v="132"/>
    <x v="1"/>
    <n v="86"/>
    <x v="3727"/>
    <x v="1868"/>
    <s v=" "/>
    <s v=" "/>
    <n v="1"/>
    <n v="2"/>
    <n v="1"/>
    <s v="N/A"/>
    <n v="1"/>
    <n v="1"/>
    <s v="NaN"/>
    <n v="1.0999999999999999E-2"/>
    <s v="NaN"/>
    <s v="NaN"/>
    <n v="0"/>
    <n v="1.0999999999999999E-2"/>
    <s v="NaN"/>
    <s v="NaN"/>
    <s v="NaN"/>
    <s v="NaN"/>
    <s v="Catch-up"/>
    <s v="NaN"/>
    <s v="NaN"/>
    <n v="1"/>
    <s v="NaN"/>
    <s v="NaN"/>
    <d v="2025-06-17T02:29:59"/>
    <s v="PJD2_Apache"/>
  </r>
  <r>
    <x v="151"/>
    <x v="0"/>
    <n v="5279"/>
    <x v="3728"/>
    <x v="1869"/>
    <n v="32"/>
    <n v="32"/>
    <n v="1"/>
    <n v="31"/>
    <n v="4"/>
    <n v="28"/>
    <n v="20"/>
    <n v="8"/>
    <n v="0"/>
    <n v="7.0000000000000001E-3"/>
    <n v="1E-3"/>
    <n v="0.04"/>
    <n v="6.0000000000000001E-3"/>
    <n v="6.0000000000000001E-3"/>
    <n v="6.6669999999999998"/>
    <n v="0"/>
    <n v="0.85699999999999998"/>
    <n v="200"/>
    <s v="Catch-up"/>
    <n v="25"/>
    <n v="0"/>
    <n v="0.73099999999999998"/>
    <n v="0.68700000000000006"/>
    <n v="0.76300000000000001"/>
    <d v="2025-06-17T02:30:16"/>
    <s v="PJD2_Apache"/>
  </r>
  <r>
    <x v="151"/>
    <x v="1"/>
    <n v="0"/>
    <x v="3729"/>
    <x v="1869"/>
    <s v=" "/>
    <s v=" "/>
    <n v="1"/>
    <n v="1"/>
    <n v="1"/>
    <s v="N/A"/>
    <n v="1"/>
    <n v="0"/>
    <s v="NaN"/>
    <s v="NaN"/>
    <s v="NaN"/>
    <s v="NaN"/>
    <n v="0"/>
    <s v="NaN"/>
    <s v="NaN"/>
    <s v="NaN"/>
    <s v="NaN"/>
    <s v="NaN"/>
    <s v="Catch-up"/>
    <s v="NaN"/>
    <s v="NaN"/>
    <s v="NaN"/>
    <s v="NaN"/>
    <s v="NaN"/>
    <d v="2025-06-17T02:30:16"/>
    <s v="PJD2_Apache"/>
  </r>
  <r>
    <x v="453"/>
    <x v="0"/>
    <n v="5990"/>
    <x v="3730"/>
    <x v="1870"/>
    <n v="411"/>
    <n v="411"/>
    <n v="39"/>
    <n v="372"/>
    <n v="111"/>
    <n v="300"/>
    <n v="257"/>
    <n v="43"/>
    <n v="6.0000000000000001E-3"/>
    <n v="6.5000000000000002E-2"/>
    <n v="2.3E-2"/>
    <n v="4.7E-2"/>
    <n v="4.8000000000000001E-2"/>
    <n v="4.8000000000000001E-2"/>
    <n v="0.97899999999999998"/>
    <n v="8.5000000000000006E-2"/>
    <n v="0.67600000000000005"/>
    <n v="914.89400000000001"/>
    <s v="Scale-up"/>
    <n v="21.277000000000001"/>
    <n v="0.98499999999999999"/>
    <n v="0.99199999999999999"/>
    <n v="0.94499999999999995"/>
    <n v="0.98799999999999999"/>
    <d v="2025-06-17T02:30:35"/>
    <s v="PJD2_Apache"/>
  </r>
  <r>
    <x v="453"/>
    <x v="1"/>
    <n v="96"/>
    <x v="3731"/>
    <x v="1870"/>
    <s v=" "/>
    <s v=" "/>
    <n v="1"/>
    <n v="11"/>
    <n v="3"/>
    <s v="N/A"/>
    <n v="5"/>
    <n v="3"/>
    <s v="NaN"/>
    <n v="0.09"/>
    <n v="2.1999999999999999E-2"/>
    <n v="0.03"/>
    <n v="6.8000000000000005E-2"/>
    <n v="5.8999999999999997E-2"/>
    <s v="NaN"/>
    <s v="NaN"/>
    <s v="NaN"/>
    <s v="NaN"/>
    <s v="Scale-up"/>
    <n v="33.332999999999998"/>
    <s v="NaN"/>
    <n v="0.871"/>
    <n v="0.82099999999999995"/>
    <n v="0.77600000000000002"/>
    <d v="2025-06-17T02:30:35"/>
    <s v="PJD2_Apache"/>
  </r>
  <r>
    <x v="412"/>
    <x v="0"/>
    <n v="6983"/>
    <x v="3732"/>
    <x v="1871"/>
    <n v="5929"/>
    <n v="5929"/>
    <n v="1020"/>
    <n v="4909"/>
    <n v="2522"/>
    <n v="3407"/>
    <n v="2969"/>
    <n v="438"/>
    <n v="0.129"/>
    <n v="0.748"/>
    <n v="0.438"/>
    <n v="0.43"/>
    <n v="0.439"/>
    <n v="0.41799999999999998"/>
    <n v="0.97899999999999998"/>
    <n v="0.14699999999999999"/>
    <n v="0.501"/>
    <n v="1018.605"/>
    <s v="Scale-up"/>
    <n v="2.3260000000000001"/>
    <n v="0.90700000000000003"/>
    <n v="0.91"/>
    <n v="0.96799999999999997"/>
    <n v="0.88100000000000001"/>
    <d v="2025-06-17T02:30:59"/>
    <s v="PJD2_Apache"/>
  </r>
  <r>
    <x v="412"/>
    <x v="1"/>
    <n v="99"/>
    <x v="3733"/>
    <x v="1871"/>
    <s v=" "/>
    <s v=" "/>
    <n v="23"/>
    <n v="57"/>
    <n v="17"/>
    <s v="N/A"/>
    <n v="40"/>
    <n v="24"/>
    <n v="0.19800000000000001"/>
    <n v="0.52400000000000002"/>
    <n v="0.158"/>
    <n v="0.312"/>
    <n v="0.56399999999999995"/>
    <n v="0.55400000000000005"/>
    <n v="0.55300000000000005"/>
    <n v="0.27400000000000002"/>
    <n v="0.78100000000000003"/>
    <n v="1403.846"/>
    <s v="Scale-up"/>
    <n v="3.2050000000000001"/>
    <n v="0.94199999999999995"/>
    <n v="0.96499999999999997"/>
    <n v="0.93500000000000005"/>
    <n v="0.92100000000000004"/>
    <d v="2025-06-17T02:31:03"/>
    <s v="PJD2_Apache"/>
  </r>
  <r>
    <x v="1378"/>
    <x v="0"/>
    <n v="2097"/>
    <x v="3734"/>
    <x v="1872"/>
    <n v="528"/>
    <n v="528"/>
    <n v="249"/>
    <n v="279"/>
    <n v="27"/>
    <n v="501"/>
    <n v="469"/>
    <n v="32"/>
    <n v="0.10199999999999999"/>
    <n v="0.11700000000000001"/>
    <n v="1.0999999999999999E-2"/>
    <n v="0.19"/>
    <n v="0.20799999999999999"/>
    <n v="0.20699999999999999"/>
    <n v="0.91300000000000003"/>
    <n v="0.46600000000000003"/>
    <n v="0.95"/>
    <n v="168.42099999999999"/>
    <s v="Scale-up"/>
    <n v="5.2629999999999999"/>
    <n v="0.79200000000000004"/>
    <n v="0.80500000000000005"/>
    <n v="0.84699999999999998"/>
    <n v="0.78200000000000003"/>
    <d v="2025-06-17T02:31:23"/>
    <s v="PJD2_Apache"/>
  </r>
  <r>
    <x v="1378"/>
    <x v="1"/>
    <n v="99"/>
    <x v="3735"/>
    <x v="1872"/>
    <s v=" "/>
    <s v=" "/>
    <n v="10"/>
    <n v="5"/>
    <n v="3"/>
    <s v="N/A"/>
    <n v="20"/>
    <n v="-9"/>
    <n v="0.08"/>
    <n v="5.6000000000000001E-2"/>
    <n v="5.3999999999999999E-2"/>
    <n v="0.27800000000000002"/>
    <n v="8.2000000000000003E-2"/>
    <n v="9.8000000000000004E-2"/>
    <n v="3.39"/>
    <n v="0.58799999999999997"/>
    <n v="0.60299999999999998"/>
    <n v="115.108"/>
    <s v="Catch-up"/>
    <n v="3.597"/>
    <n v="0.86399999999999999"/>
    <n v="0.89900000000000002"/>
    <n v="0.75"/>
    <n v="0.84199999999999997"/>
    <d v="2025-06-17T02:31:27"/>
    <s v="PJD2_Apache"/>
  </r>
  <r>
    <x v="1379"/>
    <x v="0"/>
    <n v="3956"/>
    <x v="3736"/>
    <x v="1873"/>
    <n v="38"/>
    <n v="38"/>
    <n v="11"/>
    <n v="27"/>
    <n v="5"/>
    <n v="33"/>
    <n v="23"/>
    <n v="10"/>
    <n v="2E-3"/>
    <n v="7.0000000000000001E-3"/>
    <n v="1E-3"/>
    <n v="6.0000000000000001E-3"/>
    <n v="8.0000000000000002E-3"/>
    <n v="8.0000000000000002E-3"/>
    <n v="0.75"/>
    <n v="0.222"/>
    <n v="0.88900000000000001"/>
    <n v="1666.6669999999999"/>
    <s v="Scale-up"/>
    <n v="166.667"/>
    <n v="0.92100000000000004"/>
    <n v="0.89300000000000002"/>
    <n v="0.95399999999999996"/>
    <n v="0.92"/>
    <d v="2025-06-17T02:31:46"/>
    <s v="PJD2_Apache"/>
  </r>
  <r>
    <x v="1379"/>
    <x v="1"/>
    <n v="1"/>
    <x v="3737"/>
    <x v="1873"/>
    <s v=" "/>
    <s v=" "/>
    <n v="1"/>
    <n v="1"/>
    <n v="1"/>
    <s v="N/A"/>
    <n v="1"/>
    <n v="-1"/>
    <s v="NaN"/>
    <s v="NaN"/>
    <s v="NaN"/>
    <s v="NaN"/>
    <n v="0"/>
    <n v="-0.5"/>
    <s v="NaN"/>
    <s v="NaN"/>
    <s v="NaN"/>
    <s v="NaN"/>
    <s v="Scale-up"/>
    <s v="NaN"/>
    <s v="NaN"/>
    <s v="NaN"/>
    <s v="NaN"/>
    <s v="NaN"/>
    <d v="2025-06-17T02:31:46"/>
    <s v="PJD2_Apache"/>
  </r>
  <r>
    <x v="1380"/>
    <x v="0"/>
    <n v="1250"/>
    <x v="3738"/>
    <x v="1874"/>
    <n v="64"/>
    <n v="64"/>
    <n v="33"/>
    <n v="31"/>
    <n v="5"/>
    <n v="59"/>
    <n v="57"/>
    <n v="2"/>
    <n v="2.9000000000000001E-2"/>
    <n v="1.7000000000000001E-2"/>
    <n v="3.0000000000000001E-3"/>
    <n v="3.6999999999999998E-2"/>
    <n v="4.2999999999999997E-2"/>
    <n v="4.1000000000000002E-2"/>
    <n v="0.86"/>
    <n v="0.63"/>
    <n v="0.93500000000000005"/>
    <n v="54.054000000000002"/>
    <s v="Scale-up"/>
    <n v="27.027000000000001"/>
    <n v="0.90800000000000003"/>
    <n v="0.89300000000000002"/>
    <n v="0.79300000000000004"/>
    <n v="0.93"/>
    <d v="2025-06-17T02:32:05"/>
    <s v="PJD2_Apache"/>
  </r>
  <r>
    <x v="1380"/>
    <x v="1"/>
    <n v="97"/>
    <x v="3739"/>
    <x v="1874"/>
    <s v=" "/>
    <s v=" "/>
    <n v="2"/>
    <n v="10"/>
    <n v="3"/>
    <s v="N/A"/>
    <n v="18"/>
    <n v="-10"/>
    <n v="0.02"/>
    <n v="8.6999999999999994E-2"/>
    <n v="6.8000000000000005E-2"/>
    <n v="0.22700000000000001"/>
    <n v="3.8999999999999903E-2"/>
    <n v="6.3E-2"/>
    <n v="5.8209999999999997"/>
    <n v="0.187"/>
    <n v="0.36399999999999999"/>
    <n v="8.8109999999999999"/>
    <s v="Plan-up"/>
    <n v="4.4050000000000002"/>
    <n v="1"/>
    <n v="0.70299999999999996"/>
    <n v="0.98099999999999998"/>
    <n v="0.90900000000000003"/>
    <d v="2025-06-17T02:32:09"/>
    <s v="PJD2_Apache"/>
  </r>
  <r>
    <x v="461"/>
    <x v="0"/>
    <n v="6136"/>
    <x v="3740"/>
    <x v="1875"/>
    <n v="686"/>
    <n v="686"/>
    <n v="76"/>
    <n v="610"/>
    <n v="234"/>
    <n v="452"/>
    <n v="419"/>
    <n v="33"/>
    <n v="1.2E-2"/>
    <n v="9.0999999999999998E-2"/>
    <n v="3.5999999999999997E-2"/>
    <n v="5.8999999999999997E-2"/>
    <n v="6.7000000000000004E-2"/>
    <n v="6.6000000000000003E-2"/>
    <n v="0.88100000000000001"/>
    <n v="0.11700000000000001"/>
    <n v="0.65"/>
    <n v="559.322"/>
    <s v="Scale-up"/>
    <n v="16.949000000000002"/>
    <n v="0.98"/>
    <n v="0.98299999999999998"/>
    <n v="0.98"/>
    <n v="0.96599999999999997"/>
    <d v="2025-06-17T02:32:29"/>
    <s v="PJD2_Apache"/>
  </r>
  <r>
    <x v="461"/>
    <x v="1"/>
    <n v="92"/>
    <x v="3741"/>
    <x v="1875"/>
    <s v=" "/>
    <s v=" "/>
    <n v="2"/>
    <n v="10"/>
    <n v="1"/>
    <s v="N/A"/>
    <n v="2"/>
    <n v="9"/>
    <n v="4.4999999999999998E-2"/>
    <n v="9.5000000000000001E-2"/>
    <s v="NaN"/>
    <n v="1.2E-2"/>
    <n v="0.14000000000000001"/>
    <n v="0.124"/>
    <s v="NaN"/>
    <s v="NaN"/>
    <s v="NaN"/>
    <s v="NaN"/>
    <s v="Scale-up"/>
    <n v="83.332999999999998"/>
    <n v="1"/>
    <n v="0.97399999999999998"/>
    <s v="NaN"/>
    <n v="1"/>
    <d v="2025-06-17T02:32:29"/>
    <s v="PJD2_Apache"/>
  </r>
  <r>
    <x v="1381"/>
    <x v="0"/>
    <n v="4775"/>
    <x v="3742"/>
    <x v="1876"/>
    <n v="59"/>
    <n v="59"/>
    <n v="23"/>
    <n v="36"/>
    <n v="12"/>
    <n v="47"/>
    <n v="39"/>
    <n v="8"/>
    <n v="5.0000000000000001E-3"/>
    <n v="8.9999999999999993E-3"/>
    <n v="3.0000000000000001E-3"/>
    <n v="1.0999999999999999E-2"/>
    <n v="1.0999999999999999E-2"/>
    <n v="1.0999999999999999E-2"/>
    <n v="1"/>
    <n v="0.35699999999999998"/>
    <n v="0.78600000000000003"/>
    <n v="727.27300000000002"/>
    <s v="Catch-up"/>
    <n v="90.909000000000006"/>
    <n v="0.93600000000000005"/>
    <n v="0.94499999999999995"/>
    <n v="0.91500000000000004"/>
    <n v="0.85299999999999998"/>
    <d v="2025-06-17T02:32:48"/>
    <s v="PJD2_Apache"/>
  </r>
  <r>
    <x v="1381"/>
    <x v="1"/>
    <n v="0"/>
    <x v="3743"/>
    <x v="1876"/>
    <s v=" "/>
    <s v=" "/>
    <n v="1"/>
    <n v="1"/>
    <n v="1"/>
    <s v="N/A"/>
    <n v="1"/>
    <n v="-1"/>
    <s v="NaN"/>
    <s v="NaN"/>
    <s v="NaN"/>
    <s v="NaN"/>
    <n v="0"/>
    <s v="NaN"/>
    <s v="NaN"/>
    <s v="NaN"/>
    <s v="NaN"/>
    <s v="NaN"/>
    <s v="Catch-up"/>
    <s v="NaN"/>
    <s v="NaN"/>
    <s v="NaN"/>
    <s v="NaN"/>
    <s v="NaN"/>
    <d v="2025-06-17T02:32:48"/>
    <s v="PJD2_Apache"/>
  </r>
  <r>
    <x v="460"/>
    <x v="0"/>
    <n v="5938"/>
    <x v="3744"/>
    <x v="1877"/>
    <n v="261"/>
    <n v="261"/>
    <n v="49"/>
    <n v="212"/>
    <n v="103"/>
    <n v="158"/>
    <n v="147"/>
    <n v="11"/>
    <n v="7.0000000000000001E-3"/>
    <n v="3.5000000000000003E-2"/>
    <n v="1.7999999999999999E-2"/>
    <n v="2.3E-2"/>
    <n v="2.4E-2"/>
    <n v="2.3E-2"/>
    <n v="0.95799999999999996"/>
    <n v="0.16700000000000001"/>
    <n v="0.57099999999999995"/>
    <n v="478.26100000000002"/>
    <s v="Scale-up"/>
    <n v="43.478000000000002"/>
    <n v="0.95899999999999996"/>
    <n v="0.96599999999999997"/>
    <n v="0.96199999999999997"/>
    <n v="0.95899999999999996"/>
    <d v="2025-06-17T02:33:07"/>
    <s v="PJD2_Apache"/>
  </r>
  <r>
    <x v="460"/>
    <x v="1"/>
    <n v="82"/>
    <x v="3745"/>
    <x v="1877"/>
    <s v=" "/>
    <s v=" "/>
    <n v="3"/>
    <n v="2"/>
    <n v="1"/>
    <s v="N/A"/>
    <n v="6"/>
    <n v="-3"/>
    <n v="2.3E-2"/>
    <n v="1.7999999999999999E-2"/>
    <s v="NaN"/>
    <n v="0.17599999999999999"/>
    <s v="0.040999999999999995"/>
    <n v="3.3000000000000002E-2"/>
    <s v="NaN"/>
    <s v="NaN"/>
    <s v="NaN"/>
    <s v="NaN"/>
    <s v="Scale-up"/>
    <n v="5.6820000000000004"/>
    <n v="0.94599999999999995"/>
    <n v="1"/>
    <s v="NaN"/>
    <n v="0.42899999999999999"/>
    <d v="2025-06-17T02:33:07"/>
    <s v="PJD2_Apache"/>
  </r>
  <r>
    <x v="462"/>
    <x v="0"/>
    <n v="5554"/>
    <x v="3746"/>
    <x v="1878"/>
    <n v="287"/>
    <n v="287"/>
    <n v="87"/>
    <n v="200"/>
    <n v="51"/>
    <n v="236"/>
    <n v="219"/>
    <n v="17"/>
    <n v="1.4E-2"/>
    <n v="3.5000000000000003E-2"/>
    <n v="8.9999999999999993E-3"/>
    <n v="3.5999999999999997E-2"/>
    <n v="0.04"/>
    <n v="0.04"/>
    <n v="0.9"/>
    <n v="0.28599999999999998"/>
    <n v="0.81599999999999995"/>
    <n v="472.22199999999998"/>
    <s v="Scale-up"/>
    <n v="27.777999999999999"/>
    <n v="0.95299999999999996"/>
    <n v="0.98099999999999998"/>
    <n v="0.97599999999999998"/>
    <n v="0.96599999999999997"/>
    <d v="2025-06-17T02:33:26"/>
    <s v="PJD2_Apache"/>
  </r>
  <r>
    <x v="462"/>
    <x v="1"/>
    <n v="92"/>
    <x v="3747"/>
    <x v="1878"/>
    <s v=" "/>
    <s v=" "/>
    <n v="2"/>
    <n v="9"/>
    <n v="4"/>
    <s v="N/A"/>
    <n v="7"/>
    <n v="-1"/>
    <n v="1.9E-2"/>
    <n v="0.20100000000000001"/>
    <n v="0.11799999999999999"/>
    <n v="7.0000000000000007E-2"/>
    <s v="0.10200000000000001"/>
    <n v="4.9000000000000002E-2"/>
    <n v="0.68600000000000005"/>
    <n v="8.5999999999999993E-2"/>
    <n v="0.46400000000000002"/>
    <n v="242.857"/>
    <s v="Scale-up"/>
    <n v="14.286"/>
    <n v="1"/>
    <n v="0.81799999999999995"/>
    <n v="0.6"/>
    <n v="0.77"/>
    <d v="2025-06-17T02:33:31"/>
    <s v="PJD2_Apache"/>
  </r>
  <r>
    <x v="468"/>
    <x v="0"/>
    <n v="5919"/>
    <x v="3748"/>
    <x v="1879"/>
    <n v="166"/>
    <n v="166"/>
    <n v="51"/>
    <n v="115"/>
    <n v="61"/>
    <n v="105"/>
    <n v="93"/>
    <n v="12"/>
    <n v="8.0000000000000002E-3"/>
    <n v="1.9E-2"/>
    <n v="0.01"/>
    <n v="1.4999999999999999E-2"/>
    <n v="1.7000000000000001E-2"/>
    <n v="1.7000000000000001E-2"/>
    <n v="0.88200000000000001"/>
    <n v="0.29599999999999999"/>
    <n v="0.63"/>
    <n v="800"/>
    <s v="Scale-up"/>
    <n v="66.667000000000002"/>
    <n v="0.94399999999999995"/>
    <n v="0.97199999999999998"/>
    <n v="0.99199999999999999"/>
    <n v="0.98299999999999998"/>
    <d v="2025-06-17T02:33:49"/>
    <s v="PJD2_Apache"/>
  </r>
  <r>
    <x v="468"/>
    <x v="1"/>
    <n v="10"/>
    <x v="3749"/>
    <x v="1879"/>
    <s v=" "/>
    <s v=" "/>
    <n v="1"/>
    <n v="1"/>
    <n v="1"/>
    <s v="N/A"/>
    <n v="2"/>
    <n v="-2"/>
    <s v="NaN"/>
    <s v="NaN"/>
    <s v="NaN"/>
    <n v="0.125"/>
    <n v="0"/>
    <s v="NaN"/>
    <s v="NaN"/>
    <s v="NaN"/>
    <s v="NaN"/>
    <s v="NaN"/>
    <s v="Scale-up"/>
    <n v="8"/>
    <s v="NaN"/>
    <s v="NaN"/>
    <s v="NaN"/>
    <n v="1"/>
    <d v="2025-06-17T02:33:49"/>
    <s v="PJD2_Apache"/>
  </r>
  <r>
    <x v="1382"/>
    <x v="0"/>
    <n v="2107"/>
    <x v="3750"/>
    <x v="1880"/>
    <n v="1623"/>
    <n v="1623"/>
    <n v="340"/>
    <n v="1283"/>
    <n v="88"/>
    <n v="1535"/>
    <n v="1130"/>
    <n v="405"/>
    <n v="0.17399999999999999"/>
    <n v="0.72199999999999998"/>
    <n v="4.2999999999999997E-2"/>
    <n v="0.60199999999999998"/>
    <n v="0.85299999999999998"/>
    <n v="0.85099999999999998"/>
    <n v="0.70599999999999996"/>
    <n v="0.19400000000000001"/>
    <n v="0.95199999999999996"/>
    <n v="672.75699999999995"/>
    <s v="Scale-up"/>
    <n v="1.661"/>
    <n v="0.97399999999999998"/>
    <n v="0.996"/>
    <n v="0.99"/>
    <n v="0.997"/>
    <d v="2025-06-17T02:34:10"/>
    <s v="PJD2_Apache"/>
  </r>
  <r>
    <x v="1382"/>
    <x v="1"/>
    <n v="99"/>
    <x v="3751"/>
    <x v="1880"/>
    <s v=" "/>
    <s v=" "/>
    <n v="17"/>
    <n v="45"/>
    <n v="5"/>
    <s v="N/A"/>
    <n v="52"/>
    <n v="6"/>
    <n v="0.152"/>
    <n v="0.39500000000000002"/>
    <n v="4.4999999999999998E-2"/>
    <n v="0.51"/>
    <n v="0.502"/>
    <n v="0.51400000000000001"/>
    <n v="1.016"/>
    <n v="0.27800000000000002"/>
    <n v="0.91800000000000004"/>
    <n v="794.11800000000005"/>
    <s v="Catch-up"/>
    <n v="1.9610000000000001"/>
    <n v="0.97199999999999998"/>
    <n v="0.97699999999999998"/>
    <n v="0.92600000000000005"/>
    <n v="0.94199999999999995"/>
    <d v="2025-06-17T02:34:15"/>
    <s v="PJD2_Apache"/>
  </r>
  <r>
    <x v="1383"/>
    <x v="0"/>
    <n v="1857"/>
    <x v="3752"/>
    <x v="1881"/>
    <n v="229"/>
    <n v="229"/>
    <n v="62"/>
    <n v="167"/>
    <n v="26"/>
    <n v="203"/>
    <n v="203"/>
    <n v="0"/>
    <n v="3.7999999999999999E-2"/>
    <n v="9.7000000000000003E-2"/>
    <n v="1.2E-2"/>
    <n v="0.12"/>
    <n v="0.123"/>
    <n v="0.11600000000000001"/>
    <n v="0.97599999999999998"/>
    <n v="0.28100000000000003"/>
    <n v="0.91100000000000003"/>
    <n v="0"/>
    <s v="Start-up"/>
    <n v="8.3330000000000002"/>
    <n v="0.89900000000000002"/>
    <n v="0.93700000000000006"/>
    <n v="0.94799999999999995"/>
    <n v="0.92900000000000005"/>
    <d v="2025-06-17T02:34:33"/>
    <s v="PJD2_Apache"/>
  </r>
  <r>
    <x v="1383"/>
    <x v="1"/>
    <n v="73"/>
    <x v="3753"/>
    <x v="1881"/>
    <s v=" "/>
    <s v=" "/>
    <n v="1"/>
    <n v="3"/>
    <n v="3"/>
    <s v="N/A"/>
    <n v="5"/>
    <n v="-5"/>
    <s v="NaN"/>
    <n v="2.9000000000000001E-2"/>
    <s v="NaN"/>
    <n v="2.5"/>
    <n v="0"/>
    <n v="-3.0000000000000001E-3"/>
    <s v="NaN"/>
    <s v="NaN"/>
    <s v="NaN"/>
    <s v="NaN"/>
    <s v="Start-up"/>
    <n v="0.4"/>
    <s v="NaN"/>
    <n v="0.75"/>
    <s v="NaN"/>
    <n v="0.5"/>
    <d v="2025-06-17T02:34:33"/>
    <s v="PJD2_Apache"/>
  </r>
  <r>
    <x v="457"/>
    <x v="0"/>
    <n v="4028"/>
    <x v="3754"/>
    <x v="1882"/>
    <n v="126"/>
    <n v="126"/>
    <n v="29"/>
    <n v="97"/>
    <n v="26"/>
    <n v="100"/>
    <n v="93"/>
    <n v="7"/>
    <n v="7.0000000000000001E-3"/>
    <n v="2.3E-2"/>
    <n v="8.0000000000000002E-3"/>
    <n v="2.1999999999999999E-2"/>
    <n v="2.1999999999999999E-2"/>
    <n v="2.1999999999999999E-2"/>
    <n v="1"/>
    <n v="0.23300000000000001"/>
    <n v="0.73299999999999998"/>
    <n v="318.18200000000002"/>
    <s v="Catch-up"/>
    <n v="45.454999999999998"/>
    <n v="0.95099999999999996"/>
    <n v="0.82099999999999995"/>
    <n v="0.86299999999999999"/>
    <n v="0.91200000000000003"/>
    <d v="2025-06-17T02:34:52"/>
    <s v="PJD2_Apache"/>
  </r>
  <r>
    <x v="457"/>
    <x v="1"/>
    <n v="93"/>
    <x v="3755"/>
    <x v="1882"/>
    <s v=" "/>
    <s v=" "/>
    <n v="1"/>
    <n v="1"/>
    <n v="1"/>
    <s v="N/A"/>
    <n v="1"/>
    <n v="-1"/>
    <s v="NaN"/>
    <s v="NaN"/>
    <s v="NaN"/>
    <s v="NaN"/>
    <n v="0"/>
    <n v="8.0000000000000002E-3"/>
    <s v="NaN"/>
    <s v="NaN"/>
    <s v="NaN"/>
    <s v="NaN"/>
    <s v="Catch-up"/>
    <s v="NaN"/>
    <s v="NaN"/>
    <s v="NaN"/>
    <s v="NaN"/>
    <s v="NaN"/>
    <d v="2025-06-17T02:34:52"/>
    <s v="PJD2_Apache"/>
  </r>
  <r>
    <x v="140"/>
    <x v="0"/>
    <n v="5553"/>
    <x v="3756"/>
    <x v="1883"/>
    <n v="300"/>
    <n v="300"/>
    <n v="78"/>
    <n v="222"/>
    <n v="21"/>
    <n v="279"/>
    <n v="220"/>
    <n v="59"/>
    <n v="1.2E-2"/>
    <n v="3.9E-2"/>
    <n v="4.0000000000000001E-3"/>
    <n v="3.3000000000000002E-2"/>
    <n v="4.7E-2"/>
    <n v="4.5999999999999999E-2"/>
    <n v="0.70199999999999996"/>
    <n v="0.23499999999999999"/>
    <n v="0.92200000000000004"/>
    <n v="1787.8789999999999"/>
    <s v="Scale-up"/>
    <n v="30.303000000000001"/>
    <n v="0.68400000000000005"/>
    <n v="0.89900000000000002"/>
    <n v="0.83"/>
    <n v="0.74199999999999999"/>
    <d v="2025-06-17T02:35:12"/>
    <s v="PJD2_Apache"/>
  </r>
  <r>
    <x v="140"/>
    <x v="1"/>
    <n v="74"/>
    <x v="3757"/>
    <x v="1883"/>
    <s v=" "/>
    <s v=" "/>
    <n v="2"/>
    <n v="5"/>
    <n v="2"/>
    <s v="N/A"/>
    <n v="11"/>
    <n v="-5"/>
    <n v="2.4E-2"/>
    <n v="6.8000000000000005E-2"/>
    <n v="1.2999999999999999E-2"/>
    <n v="9.8000000000000004E-2"/>
    <n v="7.9000000000000001E-2"/>
    <n v="8.2000000000000003E-2"/>
    <n v="1.2410000000000001"/>
    <n v="0.26100000000000001"/>
    <n v="0.85899999999999999"/>
    <n v="602.04100000000005"/>
    <s v="Catch-up"/>
    <n v="10.204000000000001"/>
    <n v="1"/>
    <n v="0.92800000000000005"/>
    <n v="1"/>
    <n v="0.74399999999999999"/>
    <d v="2025-06-17T02:35:16"/>
    <s v="PJD2_Apache"/>
  </r>
  <r>
    <x v="1384"/>
    <x v="0"/>
    <n v="1260"/>
    <x v="3758"/>
    <x v="1884"/>
    <n v="36"/>
    <n v="36"/>
    <n v="28"/>
    <n v="8"/>
    <n v="25"/>
    <n v="11"/>
    <n v="10"/>
    <n v="1"/>
    <n v="1.4999999999999999E-2"/>
    <n v="5.0000000000000001E-3"/>
    <n v="0.17299999999999999"/>
    <n v="5.0000000000000001E-3"/>
    <n v="-0.153"/>
    <n v="8.0000000000000002E-3"/>
    <n v="-3.3000000000000002E-2"/>
    <n v="0.75"/>
    <n v="-7.65"/>
    <n v="200"/>
    <s v="Scale-up"/>
    <n v="200"/>
    <n v="0.82099999999999995"/>
    <n v="0.49199999999999999"/>
    <n v="0.73"/>
    <n v="0.35299999999999998"/>
    <d v="2025-06-17T02:35:35"/>
    <s v="PJD2_Apache"/>
  </r>
  <r>
    <x v="1384"/>
    <x v="1"/>
    <n v="73"/>
    <x v="3759"/>
    <x v="1884"/>
    <s v=" "/>
    <s v=" "/>
    <n v="8"/>
    <n v="3"/>
    <n v="25"/>
    <s v="N/A"/>
    <n v="9"/>
    <n v="-22"/>
    <s v="NaN"/>
    <n v="0.375"/>
    <n v="0.17299999999999999"/>
    <n v="6.2E-2"/>
    <n v="0.20200000000000001"/>
    <n v="-0.04"/>
    <s v="NaN"/>
    <s v="NaN"/>
    <s v="NaN"/>
    <s v="NaN"/>
    <s v="Scale-up"/>
    <n v="16.129000000000001"/>
    <s v="NaN"/>
    <n v="0.75"/>
    <n v="0.73199999999999998"/>
    <n v="0.76"/>
    <d v="2025-06-17T02:35:35"/>
    <s v="PJD2_Apache"/>
  </r>
  <r>
    <x v="484"/>
    <x v="0"/>
    <n v="5453"/>
    <x v="3760"/>
    <x v="1885"/>
    <n v="83"/>
    <n v="83"/>
    <n v="18"/>
    <n v="65"/>
    <n v="24"/>
    <n v="59"/>
    <n v="51"/>
    <n v="8"/>
    <n v="3.0000000000000001E-3"/>
    <n v="1.0999999999999999E-2"/>
    <n v="4.0000000000000001E-3"/>
    <n v="8.0000000000000002E-3"/>
    <n v="0.01"/>
    <n v="0.01"/>
    <n v="0.8"/>
    <n v="0.214"/>
    <n v="0.71399999999999997"/>
    <n v="1000"/>
    <s v="Scale-up"/>
    <n v="125"/>
    <n v="0.94799999999999995"/>
    <n v="0.98199999999999998"/>
    <n v="0.91600000000000004"/>
    <n v="0.97"/>
    <d v="2025-06-17T02:35:54"/>
    <s v="PJD2_Apache"/>
  </r>
  <r>
    <x v="484"/>
    <x v="1"/>
    <n v="0"/>
    <x v="3761"/>
    <x v="1885"/>
    <s v=" "/>
    <s v=" "/>
    <n v="1"/>
    <n v="1"/>
    <n v="1"/>
    <s v="N/A"/>
    <n v="1"/>
    <n v="-1"/>
    <s v="NaN"/>
    <s v="NaN"/>
    <s v="NaN"/>
    <s v="NaN"/>
    <n v="0"/>
    <s v="NaN"/>
    <s v="NaN"/>
    <s v="NaN"/>
    <s v="NaN"/>
    <s v="NaN"/>
    <s v="Scale-up"/>
    <s v="NaN"/>
    <s v="NaN"/>
    <s v="NaN"/>
    <s v="NaN"/>
    <s v="NaN"/>
    <d v="2025-06-17T02:35:54"/>
    <s v="PJD2_Apache"/>
  </r>
  <r>
    <x v="152"/>
    <x v="0"/>
    <n v="1397"/>
    <x v="3762"/>
    <x v="1886"/>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7T02:36:10"/>
    <s v="PJD2_Apache"/>
  </r>
  <r>
    <x v="152"/>
    <x v="1"/>
    <n v="0"/>
    <x v="3763"/>
    <x v="1886"/>
    <s v=" "/>
    <s v=" "/>
    <n v="1"/>
    <n v="1"/>
    <n v="1"/>
    <s v="N/A"/>
    <n v="1"/>
    <n v="0"/>
    <s v="NaN"/>
    <s v="NaN"/>
    <s v="NaN"/>
    <s v="NaN"/>
    <n v="0"/>
    <s v="NaN"/>
    <s v="NaN"/>
    <s v="NaN"/>
    <s v="NaN"/>
    <s v="NaN"/>
    <s v="Scale-up"/>
    <s v="NaN"/>
    <s v="NaN"/>
    <s v="NaN"/>
    <s v="NaN"/>
    <s v="NaN"/>
    <d v="2025-06-17T02:36:10"/>
    <s v="PJD2_Apache"/>
  </r>
  <r>
    <x v="1385"/>
    <x v="0"/>
    <n v="1855"/>
    <x v="3764"/>
    <x v="1887"/>
    <n v="2041"/>
    <n v="2041"/>
    <n v="283"/>
    <n v="1758"/>
    <n v="0"/>
    <n v="2041"/>
    <n v="1417"/>
    <n v="624"/>
    <n v="0.20100000000000001"/>
    <n v="1.29"/>
    <n v="0"/>
    <n v="1.048"/>
    <n v="1.4910000000000001"/>
    <n v="1.4890000000000001"/>
    <n v="0.70299999999999996"/>
    <n v="0.13500000000000001"/>
    <n v="1"/>
    <n v="595.41999999999996"/>
    <s v="Scale-up"/>
    <n v="0.95399999999999996"/>
    <n v="0.95099999999999996"/>
    <n v="0.98"/>
    <n v="0"/>
    <n v="0.98299999999999998"/>
    <d v="2025-06-17T02:36:30"/>
    <s v="PJD2_Apache"/>
  </r>
  <r>
    <x v="1385"/>
    <x v="1"/>
    <n v="46"/>
    <x v="3765"/>
    <x v="1887"/>
    <s v=" "/>
    <s v=" "/>
    <n v="1"/>
    <n v="3"/>
    <n v="1"/>
    <s v="N/A"/>
    <n v="3"/>
    <n v="-1"/>
    <s v="NaN"/>
    <n v="3.6999999999999998E-2"/>
    <n v="0"/>
    <n v="5.3999999999999999E-2"/>
    <n v="3.6999999999999998E-2"/>
    <n v="3.6999999999999998E-2"/>
    <s v="NaN"/>
    <s v="NaN"/>
    <s v="NaN"/>
    <s v="NaN"/>
    <s v="Scale-up"/>
    <n v="18.518999999999998"/>
    <s v="NaN"/>
    <n v="0.873"/>
    <n v="0"/>
    <n v="0.75"/>
    <d v="2025-06-17T02:36:30"/>
    <s v="PJD2_Apache"/>
  </r>
  <r>
    <x v="153"/>
    <x v="0"/>
    <n v="2842"/>
    <x v="3766"/>
    <x v="1888"/>
    <n v="399"/>
    <n v="399"/>
    <n v="85"/>
    <n v="314"/>
    <n v="26"/>
    <n v="373"/>
    <n v="233"/>
    <n v="140"/>
    <n v="3.9E-2"/>
    <n v="0.13200000000000001"/>
    <n v="1.0999999999999999E-2"/>
    <n v="0.113"/>
    <n v="0.16"/>
    <n v="0.16"/>
    <n v="0.70599999999999996"/>
    <n v="0.22800000000000001"/>
    <n v="0.93600000000000005"/>
    <n v="1238.9380000000001"/>
    <s v="Scale-up"/>
    <n v="8.85"/>
    <n v="0.98299999999999998"/>
    <n v="0.88700000000000001"/>
    <n v="0.84199999999999997"/>
    <n v="0.94899999999999995"/>
    <d v="2025-06-17T02:36:47"/>
    <s v="PJD2_Apache"/>
  </r>
  <r>
    <x v="153"/>
    <x v="1"/>
    <n v="88"/>
    <x v="3767"/>
    <x v="1888"/>
    <s v=" "/>
    <s v=" "/>
    <n v="1"/>
    <n v="5"/>
    <n v="1"/>
    <s v="N/A"/>
    <n v="1"/>
    <n v="4"/>
    <s v="NaN"/>
    <n v="4.2999999999999997E-2"/>
    <s v="NaN"/>
    <s v="NaN"/>
    <n v="0"/>
    <n v="4.2999999999999997E-2"/>
    <s v="NaN"/>
    <s v="NaN"/>
    <s v="NaN"/>
    <s v="NaN"/>
    <s v="Scale-up"/>
    <s v="NaN"/>
    <s v="NaN"/>
    <n v="0.82699999999999996"/>
    <s v="NaN"/>
    <s v="NaN"/>
    <d v="2025-06-17T02:36:47"/>
    <s v="PJD2_Apache"/>
  </r>
  <r>
    <x v="121"/>
    <x v="0"/>
    <n v="3962"/>
    <x v="3768"/>
    <x v="1889"/>
    <n v="9914"/>
    <n v="9914"/>
    <n v="2470"/>
    <n v="7444"/>
    <n v="1437"/>
    <n v="8477"/>
    <n v="5592"/>
    <n v="2885"/>
    <n v="1.0960000000000001"/>
    <n v="3.238"/>
    <n v="0.57099999999999995"/>
    <n v="2.222"/>
    <n v="3.7629999999999999"/>
    <n v="3.7530000000000001"/>
    <n v="0.59"/>
    <n v="0.253"/>
    <n v="0.86799999999999999"/>
    <n v="1298.3800000000001"/>
    <s v="Scale-up"/>
    <n v="0.45"/>
    <n v="0.92"/>
    <n v="0.95599999999999996"/>
    <n v="0.97299999999999998"/>
    <n v="0.97299999999999998"/>
    <d v="2025-06-17T02:37:12"/>
    <s v="PJD2_Apache"/>
  </r>
  <r>
    <x v="121"/>
    <x v="1"/>
    <n v="97"/>
    <x v="3769"/>
    <x v="1889"/>
    <s v=" "/>
    <s v=" "/>
    <n v="1"/>
    <n v="5"/>
    <n v="6"/>
    <s v="N/A"/>
    <n v="4"/>
    <n v="-6"/>
    <s v="NaN"/>
    <n v="3.6999999999999998E-2"/>
    <n v="0.10299999999999999"/>
    <n v="9.7000000000000003E-2"/>
    <n v="-6.6000000000000003E-2"/>
    <n v="-3.0000000000000001E-3"/>
    <s v="NaN"/>
    <s v="NaN"/>
    <s v="NaN"/>
    <s v="NaN"/>
    <s v="Scale-up"/>
    <n v="10.308999999999999"/>
    <s v="NaN"/>
    <n v="0.82899999999999996"/>
    <n v="0.59299999999999997"/>
    <n v="0.84"/>
    <d v="2025-06-17T02:37:12"/>
    <s v="PJD2_Apache"/>
  </r>
  <r>
    <x v="476"/>
    <x v="0"/>
    <n v="5770"/>
    <x v="3770"/>
    <x v="1890"/>
    <n v="402"/>
    <n v="402"/>
    <n v="103"/>
    <n v="299"/>
    <n v="132"/>
    <n v="270"/>
    <n v="244"/>
    <n v="26"/>
    <n v="1.7999999999999999E-2"/>
    <n v="5.3999999999999999E-2"/>
    <n v="2.3E-2"/>
    <n v="4.2999999999999997E-2"/>
    <n v="4.9000000000000002E-2"/>
    <n v="4.9000000000000002E-2"/>
    <n v="0.878"/>
    <n v="0.25"/>
    <n v="0.68100000000000005"/>
    <n v="604.65099999999995"/>
    <s v="Scale-up"/>
    <n v="23.256"/>
    <n v="0.99399999999999999"/>
    <n v="0.99399999999999999"/>
    <n v="0.95899999999999996"/>
    <n v="0.98799999999999999"/>
    <d v="2025-06-17T02:37:31"/>
    <s v="PJD2_Apache"/>
  </r>
  <r>
    <x v="476"/>
    <x v="1"/>
    <n v="81"/>
    <x v="3771"/>
    <x v="1890"/>
    <s v=" "/>
    <s v=" "/>
    <n v="2"/>
    <n v="8"/>
    <n v="1"/>
    <s v="N/A"/>
    <n v="6"/>
    <n v="5"/>
    <n v="0.02"/>
    <n v="7.2999999999999995E-2"/>
    <s v="NaN"/>
    <n v="7.4999999999999997E-2"/>
    <n v="9.2999999999999999E-2"/>
    <n v="9.5000000000000001E-2"/>
    <s v="NaN"/>
    <s v="NaN"/>
    <s v="NaN"/>
    <s v="NaN"/>
    <s v="Scale-up"/>
    <n v="13.333"/>
    <n v="1"/>
    <n v="0.92700000000000005"/>
    <s v="NaN"/>
    <n v="0.55600000000000005"/>
    <d v="2025-06-17T02:37:31"/>
    <s v="PJD2_Apache"/>
  </r>
  <r>
    <x v="495"/>
    <x v="0"/>
    <n v="5913"/>
    <x v="3772"/>
    <x v="1891"/>
    <n v="122"/>
    <n v="122"/>
    <n v="34"/>
    <n v="88"/>
    <n v="22"/>
    <n v="100"/>
    <n v="96"/>
    <n v="4"/>
    <n v="5.0000000000000001E-3"/>
    <n v="1.6E-2"/>
    <n v="4.0000000000000001E-3"/>
    <n v="1.7000000000000001E-2"/>
    <n v="1.7000000000000001E-2"/>
    <n v="1.6E-2"/>
    <n v="1"/>
    <n v="0.23799999999999999"/>
    <n v="0.81"/>
    <n v="235.29400000000001"/>
    <s v="Catch-up"/>
    <n v="58.823999999999998"/>
    <n v="0.92500000000000004"/>
    <n v="0.95599999999999996"/>
    <n v="0.875"/>
    <n v="0.89200000000000002"/>
    <d v="2025-06-17T02:37:51"/>
    <s v="PJD2_Apache"/>
  </r>
  <r>
    <x v="495"/>
    <x v="1"/>
    <n v="60"/>
    <x v="3773"/>
    <x v="1891"/>
    <s v=" "/>
    <s v=" "/>
    <n v="1"/>
    <n v="1"/>
    <n v="1"/>
    <s v="N/A"/>
    <n v="1"/>
    <n v="0"/>
    <s v="NaN"/>
    <s v="NaN"/>
    <s v="NaN"/>
    <s v="NaN"/>
    <n v="0"/>
    <n v="8.0000000000000002E-3"/>
    <s v="NaN"/>
    <s v="NaN"/>
    <s v="NaN"/>
    <s v="NaN"/>
    <s v="Catch-up"/>
    <s v="NaN"/>
    <s v="NaN"/>
    <s v="NaN"/>
    <s v="NaN"/>
    <s v="NaN"/>
    <d v="2025-06-17T02:37:51"/>
    <s v="PJD2_Apache"/>
  </r>
  <r>
    <x v="1386"/>
    <x v="0"/>
    <n v="1804"/>
    <x v="3774"/>
    <x v="1892"/>
    <n v="306"/>
    <n v="306"/>
    <n v="162"/>
    <n v="144"/>
    <n v="6"/>
    <n v="300"/>
    <n v="297"/>
    <n v="3"/>
    <n v="8.5999999999999993E-2"/>
    <n v="9.2999999999999999E-2"/>
    <n v="3.0000000000000001E-3"/>
    <n v="0.16900000000000001"/>
    <n v="0.17599999999999999"/>
    <n v="0.17100000000000001"/>
    <n v="0.96"/>
    <n v="0.48"/>
    <n v="0.98299999999999998"/>
    <n v="17.751000000000001"/>
    <s v="Start-up"/>
    <n v="5.9169999999999998"/>
    <n v="0.99099999999999999"/>
    <n v="0.92700000000000005"/>
    <n v="0.91800000000000004"/>
    <n v="0.97799999999999998"/>
    <d v="2025-06-17T02:38:10"/>
    <s v="PJD2_Apache"/>
  </r>
  <r>
    <x v="1386"/>
    <x v="1"/>
    <n v="76"/>
    <x v="3775"/>
    <x v="1892"/>
    <s v=" "/>
    <s v=" "/>
    <n v="6"/>
    <n v="3"/>
    <n v="1"/>
    <s v="N/A"/>
    <n v="10"/>
    <n v="-2"/>
    <n v="4.5999999999999999E-2"/>
    <n v="0.28999999999999998"/>
    <s v="NaN"/>
    <n v="7.3999999999999996E-2"/>
    <s v="0.33599999999999997"/>
    <n v="6.7000000000000004E-2"/>
    <s v="NaN"/>
    <s v="NaN"/>
    <s v="NaN"/>
    <s v="NaN"/>
    <s v="Start-up"/>
    <n v="13.513999999999999"/>
    <n v="0.77700000000000002"/>
    <n v="0.871"/>
    <s v="NaN"/>
    <n v="0.78700000000000003"/>
    <d v="2025-06-17T02:38:10"/>
    <s v="PJD2_Apache"/>
  </r>
  <r>
    <x v="491"/>
    <x v="0"/>
    <n v="3948"/>
    <x v="3776"/>
    <x v="1893"/>
    <n v="721"/>
    <n v="721"/>
    <n v="84"/>
    <n v="637"/>
    <n v="492"/>
    <n v="229"/>
    <n v="229"/>
    <n v="0"/>
    <n v="2.4E-2"/>
    <n v="0.24"/>
    <n v="0.10100000000000001"/>
    <n v="7.9000000000000001E-2"/>
    <n v="0.16300000000000001"/>
    <n v="7.4999999999999997E-2"/>
    <n v="0.48499999999999999"/>
    <n v="9.0999999999999998E-2"/>
    <n v="0.61699999999999999"/>
    <n v="0"/>
    <s v="Start-up"/>
    <n v="12.657999999999999"/>
    <n v="0.71599999999999997"/>
    <n v="0.90800000000000003"/>
    <n v="0.751"/>
    <n v="0.82"/>
    <d v="2025-06-17T02:38:29"/>
    <s v="PJD2_Apache"/>
  </r>
  <r>
    <x v="491"/>
    <x v="1"/>
    <n v="78"/>
    <x v="3777"/>
    <x v="1893"/>
    <s v=" "/>
    <s v=" "/>
    <n v="1"/>
    <n v="1"/>
    <n v="59"/>
    <s v="N/A"/>
    <n v="1"/>
    <n v="-59"/>
    <s v="NaN"/>
    <s v="NaN"/>
    <n v="29.5"/>
    <s v="NaN"/>
    <n v="0"/>
    <n v="-0.437"/>
    <s v="NaN"/>
    <s v="NaN"/>
    <s v="NaN"/>
    <s v="NaN"/>
    <s v="Start-up"/>
    <s v="NaN"/>
    <s v="NaN"/>
    <s v="NaN"/>
    <n v="0.59299999999999997"/>
    <s v="NaN"/>
    <d v="2025-06-17T02:38:29"/>
    <s v="PJD2_Apache"/>
  </r>
  <r>
    <x v="499"/>
    <x v="0"/>
    <n v="5959"/>
    <x v="3778"/>
    <x v="1894"/>
    <n v="296"/>
    <n v="296"/>
    <n v="74"/>
    <n v="222"/>
    <n v="89"/>
    <n v="207"/>
    <n v="194"/>
    <n v="13"/>
    <n v="1.2E-2"/>
    <n v="3.6999999999999998E-2"/>
    <n v="1.6E-2"/>
    <n v="3.1E-2"/>
    <n v="3.3000000000000002E-2"/>
    <n v="3.2000000000000001E-2"/>
    <n v="0.93899999999999995"/>
    <n v="0.245"/>
    <n v="0.67300000000000004"/>
    <n v="419.35500000000002"/>
    <s v="Scale-up"/>
    <n v="32.258000000000003"/>
    <n v="0.97199999999999998"/>
    <n v="0.97399999999999998"/>
    <n v="0.96699999999999997"/>
    <n v="0.98499999999999999"/>
    <d v="2025-06-17T02:38:47"/>
    <s v="PJD2_Apache"/>
  </r>
  <r>
    <x v="499"/>
    <x v="1"/>
    <n v="72"/>
    <x v="3779"/>
    <x v="1894"/>
    <s v=" "/>
    <s v=" "/>
    <n v="2"/>
    <n v="1"/>
    <n v="1"/>
    <s v="N/A"/>
    <n v="1"/>
    <n v="2"/>
    <n v="1.4E-2"/>
    <s v="NaN"/>
    <s v="NaN"/>
    <s v="NaN"/>
    <n v="0"/>
    <n v="2.7E-2"/>
    <s v="NaN"/>
    <s v="NaN"/>
    <s v="NaN"/>
    <s v="NaN"/>
    <s v="Scale-up"/>
    <s v="NaN"/>
    <n v="1"/>
    <s v="NaN"/>
    <s v="NaN"/>
    <s v="NaN"/>
    <d v="2025-06-17T02:38:47"/>
    <s v="PJD2_Apache"/>
  </r>
  <r>
    <x v="1387"/>
    <x v="0"/>
    <n v="5443"/>
    <x v="3780"/>
    <x v="1895"/>
    <n v="33"/>
    <n v="33"/>
    <n v="6"/>
    <n v="27"/>
    <n v="12"/>
    <n v="21"/>
    <n v="21"/>
    <n v="0"/>
    <n v="1E-3"/>
    <n v="5.0000000000000001E-3"/>
    <n v="3.0000000000000001E-3"/>
    <n v="3.0000000000000001E-3"/>
    <n v="3.0000000000000001E-3"/>
    <n v="3.0000000000000001E-3"/>
    <n v="1"/>
    <n v="0.16700000000000001"/>
    <n v="0.5"/>
    <n v="0"/>
    <s v="Plan-up"/>
    <n v="333.33300000000003"/>
    <n v="0.90700000000000003"/>
    <n v="0.88500000000000001"/>
    <n v="0.64900000000000002"/>
    <n v="0.89900000000000002"/>
    <d v="2025-06-17T02:39:05"/>
    <s v="PJD2_Apache"/>
  </r>
  <r>
    <x v="1387"/>
    <x v="1"/>
    <n v="21"/>
    <x v="3781"/>
    <x v="1895"/>
    <s v=" "/>
    <s v=" "/>
    <n v="1"/>
    <n v="1"/>
    <n v="1"/>
    <s v="N/A"/>
    <n v="2"/>
    <n v="-1"/>
    <s v="NaN"/>
    <s v="NaN"/>
    <s v="NaN"/>
    <n v="4.4999999999999998E-2"/>
    <n v="0"/>
    <s v="NaN"/>
    <s v="NaN"/>
    <s v="NaN"/>
    <s v="NaN"/>
    <s v="NaN"/>
    <s v="Plan-up"/>
    <n v="22.222000000000001"/>
    <s v="NaN"/>
    <s v="NaN"/>
    <s v="NaN"/>
    <n v="1"/>
    <d v="2025-06-17T02:39:05"/>
    <s v="PJD2_Apache"/>
  </r>
  <r>
    <x v="487"/>
    <x v="0"/>
    <n v="5368"/>
    <x v="3782"/>
    <x v="1896"/>
    <n v="55"/>
    <n v="55"/>
    <n v="18"/>
    <n v="37"/>
    <n v="4"/>
    <n v="51"/>
    <n v="48"/>
    <n v="3"/>
    <n v="3.0000000000000001E-3"/>
    <n v="7.0000000000000001E-3"/>
    <n v="1E-3"/>
    <n v="0.01"/>
    <n v="8.9999999999999993E-3"/>
    <n v="8.9999999999999993E-3"/>
    <n v="1.111"/>
    <n v="0.3"/>
    <n v="0.9"/>
    <n v="300"/>
    <s v="Catch-up"/>
    <n v="100"/>
    <n v="0.92600000000000005"/>
    <n v="0.92600000000000005"/>
    <n v="0.80700000000000005"/>
    <n v="0.94199999999999995"/>
    <d v="2025-06-17T02:39:23"/>
    <s v="PJD2_Apache"/>
  </r>
  <r>
    <x v="487"/>
    <x v="1"/>
    <n v="0"/>
    <x v="3783"/>
    <x v="1896"/>
    <s v=" "/>
    <s v=" "/>
    <n v="1"/>
    <n v="1"/>
    <n v="1"/>
    <s v="N/A"/>
    <n v="1"/>
    <n v="0"/>
    <s v="NaN"/>
    <s v="NaN"/>
    <s v="NaN"/>
    <s v="NaN"/>
    <n v="0"/>
    <s v="NaN"/>
    <s v="NaN"/>
    <s v="NaN"/>
    <s v="NaN"/>
    <s v="NaN"/>
    <s v="Catch-up"/>
    <s v="NaN"/>
    <s v="NaN"/>
    <s v="NaN"/>
    <s v="NaN"/>
    <s v="NaN"/>
    <d v="2025-06-17T02:39:23"/>
    <s v="PJD2_Apache"/>
  </r>
  <r>
    <x v="478"/>
    <x v="0"/>
    <n v="5921"/>
    <x v="3784"/>
    <x v="1897"/>
    <n v="264"/>
    <n v="264"/>
    <n v="56"/>
    <n v="208"/>
    <n v="141"/>
    <n v="123"/>
    <n v="100"/>
    <n v="23"/>
    <n v="8.9999999999999993E-3"/>
    <n v="3.3000000000000002E-2"/>
    <n v="2.4E-2"/>
    <n v="1.6E-2"/>
    <n v="1.7999999999999999E-2"/>
    <n v="1.7999999999999999E-2"/>
    <n v="0.88900000000000001"/>
    <n v="0.214"/>
    <n v="0.42899999999999999"/>
    <n v="1437.5"/>
    <s v="Scale-up"/>
    <n v="62.5"/>
    <n v="0.97699999999999998"/>
    <n v="0.98099999999999998"/>
    <n v="0.98499999999999999"/>
    <n v="0.99"/>
    <d v="2025-06-17T02:39:42"/>
    <s v="PJD2_Apache"/>
  </r>
  <r>
    <x v="478"/>
    <x v="1"/>
    <n v="79"/>
    <x v="3785"/>
    <x v="1897"/>
    <s v=" "/>
    <s v=" "/>
    <n v="1"/>
    <n v="2"/>
    <n v="4"/>
    <s v="N/A"/>
    <n v="3"/>
    <n v="-6"/>
    <s v="NaN"/>
    <n v="1.9E-2"/>
    <s v="NaN"/>
    <n v="7.0999999999999994E-2"/>
    <n v="0"/>
    <n v="-2.1999999999999999E-2"/>
    <s v="NaN"/>
    <s v="NaN"/>
    <s v="NaN"/>
    <s v="NaN"/>
    <s v="Scale-up"/>
    <n v="14.085000000000001"/>
    <s v="NaN"/>
    <n v="1"/>
    <s v="NaN"/>
    <n v="0.81499999999999995"/>
    <d v="2025-06-17T02:39:42"/>
    <s v="PJD2_Apache"/>
  </r>
  <r>
    <x v="488"/>
    <x v="0"/>
    <n v="5831"/>
    <x v="3786"/>
    <x v="1898"/>
    <n v="748"/>
    <n v="748"/>
    <n v="140"/>
    <n v="608"/>
    <n v="257"/>
    <n v="491"/>
    <n v="358"/>
    <n v="133"/>
    <n v="2.1000000000000001E-2"/>
    <n v="0.10199999999999999"/>
    <n v="4.9000000000000002E-2"/>
    <n v="5.8000000000000003E-2"/>
    <n v="7.3999999999999996E-2"/>
    <n v="7.3999999999999996E-2"/>
    <n v="0.78400000000000003"/>
    <n v="0.17100000000000001"/>
    <n v="0.60199999999999998"/>
    <n v="2293.1030000000001"/>
    <s v="Scale-up"/>
    <n v="17.241"/>
    <n v="0.95599999999999996"/>
    <n v="0.99"/>
    <n v="0.94199999999999995"/>
    <n v="0.99199999999999999"/>
    <d v="2025-06-17T02:40:02"/>
    <s v="PJD2_Apache"/>
  </r>
  <r>
    <x v="488"/>
    <x v="1"/>
    <n v="97"/>
    <x v="3787"/>
    <x v="1898"/>
    <s v=" "/>
    <s v=" "/>
    <n v="3"/>
    <n v="14"/>
    <n v="3"/>
    <s v="N/A"/>
    <n v="8"/>
    <n v="5"/>
    <n v="6.4000000000000001E-2"/>
    <n v="0.115"/>
    <n v="0.10100000000000001"/>
    <n v="7.3999999999999996E-2"/>
    <n v="7.7999999999999903E-2"/>
    <n v="0.108"/>
    <n v="0.94899999999999995"/>
    <n v="0.35799999999999998"/>
    <n v="0.436"/>
    <n v="1797.297"/>
    <s v="Scale-up"/>
    <n v="13.513999999999999"/>
    <n v="0.997"/>
    <n v="0.88200000000000001"/>
    <n v="0.90700000000000003"/>
    <n v="0.83799999999999997"/>
    <d v="2025-06-17T02:40:06"/>
    <s v="PJD2_Apache"/>
  </r>
  <r>
    <x v="479"/>
    <x v="0"/>
    <n v="6351"/>
    <x v="3788"/>
    <x v="1899"/>
    <n v="462"/>
    <n v="462"/>
    <n v="51"/>
    <n v="411"/>
    <n v="201"/>
    <n v="261"/>
    <n v="183"/>
    <n v="78"/>
    <n v="8.0000000000000002E-3"/>
    <n v="6.5000000000000002E-2"/>
    <n v="3.9E-2"/>
    <n v="0.03"/>
    <n v="3.4000000000000002E-2"/>
    <n v="3.6999999999999998E-2"/>
    <n v="0.88200000000000001"/>
    <n v="0.11"/>
    <n v="0.46600000000000003"/>
    <n v="2600"/>
    <s v="Scale-up"/>
    <n v="33.332999999999998"/>
    <n v="0.96499999999999997"/>
    <n v="0.98799999999999999"/>
    <n v="0.93500000000000005"/>
    <n v="0.98"/>
    <d v="2025-06-17T02:40:26"/>
    <s v="PJD2_Apache"/>
  </r>
  <r>
    <x v="479"/>
    <x v="1"/>
    <n v="80"/>
    <x v="3789"/>
    <x v="1899"/>
    <s v=" "/>
    <s v=" "/>
    <n v="2"/>
    <n v="6"/>
    <n v="1"/>
    <s v="N/A"/>
    <n v="1"/>
    <n v="5"/>
    <n v="3.4000000000000002E-2"/>
    <n v="0.06"/>
    <s v="NaN"/>
    <s v="NaN"/>
    <n v="9.4E-2"/>
    <n v="6.9000000000000006E-2"/>
    <s v="NaN"/>
    <s v="NaN"/>
    <s v="NaN"/>
    <s v="NaN"/>
    <s v="Scale-up"/>
    <s v="NaN"/>
    <n v="1"/>
    <n v="0.95399999999999996"/>
    <s v="NaN"/>
    <s v="NaN"/>
    <d v="2025-06-17T02:40:26"/>
    <s v="PJD2_Apache"/>
  </r>
  <r>
    <x v="496"/>
    <x v="0"/>
    <n v="5851"/>
    <x v="3790"/>
    <x v="1900"/>
    <n v="85"/>
    <n v="85"/>
    <n v="21"/>
    <n v="64"/>
    <n v="18"/>
    <n v="67"/>
    <n v="64"/>
    <n v="3"/>
    <n v="3.0000000000000001E-3"/>
    <n v="1.0999999999999999E-2"/>
    <n v="3.0000000000000001E-3"/>
    <n v="1.0999999999999999E-2"/>
    <n v="1.0999999999999999E-2"/>
    <n v="0.01"/>
    <n v="1"/>
    <n v="0.214"/>
    <n v="0.78600000000000003"/>
    <n v="272.72699999999998"/>
    <s v="Catch-up"/>
    <n v="90.909000000000006"/>
    <n v="0.92900000000000005"/>
    <n v="0.94899999999999995"/>
    <n v="0.97299999999999998"/>
    <n v="0.96"/>
    <d v="2025-06-17T02:40:46"/>
    <s v="PJD2_Apache"/>
  </r>
  <r>
    <x v="496"/>
    <x v="1"/>
    <n v="62"/>
    <x v="3791"/>
    <x v="1900"/>
    <s v=" "/>
    <s v=" "/>
    <n v="1"/>
    <n v="1"/>
    <n v="1"/>
    <s v="N/A"/>
    <n v="1"/>
    <n v="1"/>
    <s v="NaN"/>
    <s v="NaN"/>
    <s v="NaN"/>
    <s v="NaN"/>
    <n v="0"/>
    <n v="1.6E-2"/>
    <s v="NaN"/>
    <s v="NaN"/>
    <s v="NaN"/>
    <s v="NaN"/>
    <s v="Catch-up"/>
    <s v="NaN"/>
    <s v="NaN"/>
    <s v="NaN"/>
    <s v="NaN"/>
    <s v="NaN"/>
    <d v="2025-06-17T02:40:46"/>
    <s v="PJD2_Apache"/>
  </r>
  <r>
    <x v="481"/>
    <x v="0"/>
    <n v="5983"/>
    <x v="3792"/>
    <x v="1901"/>
    <n v="396"/>
    <n v="396"/>
    <n v="68"/>
    <n v="328"/>
    <n v="121"/>
    <n v="275"/>
    <n v="245"/>
    <n v="30"/>
    <n v="1.0999999999999999E-2"/>
    <n v="5.8999999999999997E-2"/>
    <n v="2.4E-2"/>
    <n v="4.2000000000000003E-2"/>
    <n v="4.5999999999999999E-2"/>
    <n v="4.7E-2"/>
    <n v="0.91300000000000003"/>
    <n v="0.157"/>
    <n v="0.65700000000000003"/>
    <n v="714.28599999999994"/>
    <s v="Scale-up"/>
    <n v="23.81"/>
    <n v="0.95399999999999996"/>
    <n v="0.98"/>
    <n v="0.95"/>
    <n v="0.97"/>
    <d v="2025-06-17T02:41:09"/>
    <s v="PJD2_Apache"/>
  </r>
  <r>
    <x v="481"/>
    <x v="1"/>
    <n v="90"/>
    <x v="3793"/>
    <x v="1901"/>
    <s v=" "/>
    <s v=" "/>
    <n v="1"/>
    <n v="3"/>
    <n v="1"/>
    <s v="N/A"/>
    <n v="3"/>
    <n v="-2"/>
    <s v="NaN"/>
    <n v="2.3E-2"/>
    <s v="NaN"/>
    <n v="0.16700000000000001"/>
    <n v="0"/>
    <n v="1.2E-2"/>
    <s v="NaN"/>
    <s v="NaN"/>
    <s v="NaN"/>
    <s v="NaN"/>
    <s v="Scale-up"/>
    <n v="5.9880000000000004"/>
    <s v="NaN"/>
    <n v="0.78300000000000003"/>
    <s v="NaN"/>
    <n v="0.75"/>
    <d v="2025-06-17T02:41:09"/>
    <s v="PJD2_Apache"/>
  </r>
  <r>
    <x v="463"/>
    <x v="0"/>
    <n v="5943"/>
    <x v="3794"/>
    <x v="1902"/>
    <n v="404"/>
    <n v="404"/>
    <n v="95"/>
    <n v="309"/>
    <n v="125"/>
    <n v="279"/>
    <n v="251"/>
    <n v="28"/>
    <n v="1.7999999999999999E-2"/>
    <n v="6.5000000000000002E-2"/>
    <n v="2.4E-2"/>
    <n v="5.1999999999999998E-2"/>
    <n v="5.8999999999999997E-2"/>
    <n v="5.6000000000000001E-2"/>
    <n v="0.88100000000000001"/>
    <n v="0.217"/>
    <n v="0.71099999999999997"/>
    <n v="538.46199999999999"/>
    <s v="Scale-up"/>
    <n v="19.231000000000002"/>
    <n v="0.93799999999999994"/>
    <n v="0.94499999999999995"/>
    <n v="0.98199999999999998"/>
    <n v="0.92900000000000005"/>
    <d v="2025-06-17T02:41:30"/>
    <s v="PJD2_Apache"/>
  </r>
  <r>
    <x v="463"/>
    <x v="1"/>
    <n v="0"/>
    <x v="3795"/>
    <x v="1902"/>
    <s v=" "/>
    <s v=" "/>
    <n v="1"/>
    <n v="1"/>
    <n v="1"/>
    <s v="N/A"/>
    <n v="1"/>
    <n v="0"/>
    <s v="NaN"/>
    <s v="NaN"/>
    <s v="NaN"/>
    <s v="NaN"/>
    <n v="0"/>
    <s v="NaN"/>
    <s v="NaN"/>
    <s v="NaN"/>
    <s v="NaN"/>
    <s v="NaN"/>
    <s v="Scale-up"/>
    <s v="NaN"/>
    <s v="NaN"/>
    <s v="NaN"/>
    <s v="NaN"/>
    <s v="NaN"/>
    <d v="2025-06-17T02:41:30"/>
    <s v="PJD2_Apache"/>
  </r>
  <r>
    <x v="501"/>
    <x v="0"/>
    <n v="5338"/>
    <x v="3796"/>
    <x v="1903"/>
    <n v="144"/>
    <n v="144"/>
    <n v="25"/>
    <n v="119"/>
    <n v="49"/>
    <n v="95"/>
    <n v="86"/>
    <n v="9"/>
    <n v="4.0000000000000001E-3"/>
    <n v="2.8000000000000001E-2"/>
    <n v="8.9999999999999993E-3"/>
    <n v="1.6E-2"/>
    <n v="2.3E-2"/>
    <n v="1.7000000000000001E-2"/>
    <n v="0.69599999999999995"/>
    <n v="0.125"/>
    <n v="0.71899999999999997"/>
    <n v="562.5"/>
    <s v="Scale-up"/>
    <n v="62.5"/>
    <n v="0.89400000000000002"/>
    <n v="0.83"/>
    <n v="0.94599999999999995"/>
    <n v="0.8"/>
    <d v="2025-06-17T02:41:52"/>
    <s v="PJD2_Apache"/>
  </r>
  <r>
    <x v="501"/>
    <x v="1"/>
    <n v="50"/>
    <x v="3797"/>
    <x v="1903"/>
    <s v=" "/>
    <s v=" "/>
    <n v="4"/>
    <n v="1"/>
    <n v="1"/>
    <s v="N/A"/>
    <n v="2"/>
    <n v="2"/>
    <n v="0.33300000000000002"/>
    <s v="NaN"/>
    <s v="NaN"/>
    <s v="NaN"/>
    <n v="0"/>
    <n v="5.3999999999999999E-2"/>
    <s v="NaN"/>
    <s v="NaN"/>
    <s v="NaN"/>
    <s v="NaN"/>
    <s v="Scale-up"/>
    <s v="NaN"/>
    <n v="0.6"/>
    <s v="NaN"/>
    <s v="NaN"/>
    <s v="NaN"/>
    <d v="2025-06-17T02:41:52"/>
    <s v="PJD2_Apache"/>
  </r>
  <r>
    <x v="1388"/>
    <x v="0"/>
    <n v="1552"/>
    <x v="3798"/>
    <x v="1904"/>
    <n v="49"/>
    <n v="49"/>
    <n v="7"/>
    <n v="42"/>
    <n v="3"/>
    <n v="46"/>
    <n v="39"/>
    <n v="7"/>
    <n v="8.0000000000000002E-3"/>
    <n v="6.6000000000000003E-2"/>
    <n v="1E-3"/>
    <n v="3.1E-2"/>
    <n v="7.2999999999999995E-2"/>
    <n v="4.2000000000000003E-2"/>
    <n v="0.42499999999999999"/>
    <n v="0.108"/>
    <n v="0.98599999999999999"/>
    <n v="225.80600000000001"/>
    <s v="Scale-up"/>
    <n v="32.258000000000003"/>
    <n v="0.76900000000000002"/>
    <n v="0.81699999999999995"/>
    <n v="0.75600000000000001"/>
    <n v="0.59299999999999997"/>
    <d v="2025-06-17T02:42:09"/>
    <s v="PJD2_Apache"/>
  </r>
  <r>
    <x v="1388"/>
    <x v="1"/>
    <n v="0"/>
    <x v="3799"/>
    <x v="1904"/>
    <s v=" "/>
    <s v=" "/>
    <n v="1"/>
    <n v="1"/>
    <n v="1"/>
    <s v="N/A"/>
    <n v="1"/>
    <n v="-1"/>
    <s v="NaN"/>
    <s v="NaN"/>
    <s v="NaN"/>
    <s v="NaN"/>
    <n v="0"/>
    <s v="NaN"/>
    <s v="NaN"/>
    <s v="NaN"/>
    <s v="NaN"/>
    <s v="NaN"/>
    <s v="Scale-up"/>
    <s v="NaN"/>
    <s v="NaN"/>
    <s v="NaN"/>
    <s v="NaN"/>
    <s v="NaN"/>
    <d v="2025-06-17T02:42:09"/>
    <s v="PJD2_Apache"/>
  </r>
  <r>
    <x v="123"/>
    <x v="0"/>
    <n v="6797"/>
    <x v="3800"/>
    <x v="1905"/>
    <n v="1540"/>
    <n v="1540"/>
    <n v="287"/>
    <n v="1253"/>
    <n v="260"/>
    <n v="1280"/>
    <n v="1140"/>
    <n v="140"/>
    <n v="5.8000000000000003E-2"/>
    <n v="0.22900000000000001"/>
    <n v="5.7000000000000002E-2"/>
    <n v="0.26900000000000002"/>
    <n v="0.23"/>
    <n v="0.23799999999999999"/>
    <n v="1.17"/>
    <n v="0.20200000000000001"/>
    <n v="0.80100000000000005"/>
    <n v="520.44600000000003"/>
    <s v="Catch-up"/>
    <n v="3.7170000000000001"/>
    <n v="0.92100000000000004"/>
    <n v="0.92600000000000005"/>
    <n v="0.96099999999999997"/>
    <n v="0.89500000000000002"/>
    <d v="2025-06-17T02:42:29"/>
    <s v="PJD2_Apache"/>
  </r>
  <r>
    <x v="123"/>
    <x v="1"/>
    <n v="83"/>
    <x v="3801"/>
    <x v="1905"/>
    <s v=" "/>
    <s v=" "/>
    <n v="4"/>
    <n v="4"/>
    <n v="2"/>
    <s v="N/A"/>
    <n v="1"/>
    <n v="4"/>
    <n v="3.6999999999999998E-2"/>
    <n v="7.4999999999999997E-2"/>
    <n v="1.4E-2"/>
    <s v="NaN"/>
    <n v="9.7999999999999907E-2"/>
    <n v="5.7000000000000002E-2"/>
    <s v="NaN"/>
    <s v="NaN"/>
    <s v="NaN"/>
    <s v="NaN"/>
    <s v="Catch-up"/>
    <s v="NaN"/>
    <n v="0.70499999999999996"/>
    <n v="0.98799999999999999"/>
    <n v="1"/>
    <s v="NaN"/>
    <d v="2025-06-17T02:42:29"/>
    <s v="PJD2_Apache"/>
  </r>
  <r>
    <x v="489"/>
    <x v="0"/>
    <n v="6005"/>
    <x v="3802"/>
    <x v="1906"/>
    <n v="940"/>
    <n v="940"/>
    <n v="111"/>
    <n v="829"/>
    <n v="315"/>
    <n v="625"/>
    <n v="548"/>
    <n v="77"/>
    <n v="1.7000000000000001E-2"/>
    <n v="0.159"/>
    <n v="6.0999999999999999E-2"/>
    <n v="0.10100000000000001"/>
    <n v="0.115"/>
    <n v="0.108"/>
    <n v="0.878"/>
    <n v="9.7000000000000003E-2"/>
    <n v="0.65300000000000002"/>
    <n v="762.37599999999998"/>
    <s v="Scale-up"/>
    <n v="9.9009999999999998"/>
    <n v="0.98299999999999998"/>
    <n v="0.94799999999999995"/>
    <n v="0.97899999999999998"/>
    <n v="0.97299999999999998"/>
    <d v="2025-06-17T02:42:48"/>
    <s v="PJD2_Apache"/>
  </r>
  <r>
    <x v="489"/>
    <x v="1"/>
    <n v="32"/>
    <x v="3803"/>
    <x v="1906"/>
    <s v=" "/>
    <s v=" "/>
    <n v="1"/>
    <n v="1"/>
    <n v="1"/>
    <s v="N/A"/>
    <n v="1"/>
    <n v="1"/>
    <s v="NaN"/>
    <s v="NaN"/>
    <s v="NaN"/>
    <s v="NaN"/>
    <n v="0"/>
    <n v="0.03"/>
    <s v="NaN"/>
    <s v="NaN"/>
    <s v="NaN"/>
    <s v="NaN"/>
    <s v="Scale-up"/>
    <s v="NaN"/>
    <s v="NaN"/>
    <s v="NaN"/>
    <s v="NaN"/>
    <s v="NaN"/>
    <d v="2025-06-17T02:42:48"/>
    <s v="PJD2_Apache"/>
  </r>
  <r>
    <x v="1389"/>
    <x v="0"/>
    <n v="3981"/>
    <x v="3804"/>
    <x v="1907"/>
    <n v="41"/>
    <n v="41"/>
    <n v="10"/>
    <n v="31"/>
    <n v="28"/>
    <n v="13"/>
    <n v="7"/>
    <n v="6"/>
    <n v="6.0000000000000001E-3"/>
    <n v="6.0000000000000001E-3"/>
    <n v="8.0000000000000002E-3"/>
    <n v="3.0000000000000001E-3"/>
    <n v="4.0000000000000001E-3"/>
    <n v="3.0000000000000001E-3"/>
    <n v="0.75"/>
    <n v="0.5"/>
    <n v="0.33300000000000002"/>
    <n v="2000"/>
    <s v="Scale-up"/>
    <n v="333.33300000000003"/>
    <n v="0.95099999999999996"/>
    <n v="0.92200000000000004"/>
    <n v="0.68"/>
    <n v="0.77700000000000002"/>
    <d v="2025-06-17T02:43:07"/>
    <s v="PJD2_Apache"/>
  </r>
  <r>
    <x v="1389"/>
    <x v="1"/>
    <n v="98"/>
    <x v="3805"/>
    <x v="1907"/>
    <s v=" "/>
    <s v=" "/>
    <n v="2"/>
    <n v="3"/>
    <n v="4"/>
    <s v="N/A"/>
    <n v="1"/>
    <n v="0"/>
    <n v="4.2999999999999997E-2"/>
    <n v="1.7000000000000001E-2"/>
    <n v="2.3E-2"/>
    <s v="NaN"/>
    <n v="3.6999999999999998E-2"/>
    <n v="1.0999999999999999E-2"/>
    <s v="NaN"/>
    <s v="NaN"/>
    <s v="NaN"/>
    <s v="NaN"/>
    <s v="Scale-up"/>
    <s v="NaN"/>
    <n v="1"/>
    <n v="0.75800000000000001"/>
    <n v="0.68300000000000005"/>
    <s v="NaN"/>
    <d v="2025-06-17T02:43:07"/>
    <s v="PJD2_Apache"/>
  </r>
  <r>
    <x v="1390"/>
    <x v="0"/>
    <n v="854"/>
    <x v="3806"/>
    <x v="1908"/>
    <n v="75"/>
    <n v="75"/>
    <n v="23"/>
    <n v="52"/>
    <n v="0"/>
    <n v="75"/>
    <n v="31"/>
    <n v="44"/>
    <n v="3.6999999999999998E-2"/>
    <n v="5.8000000000000003E-2"/>
    <n v="0"/>
    <n v="3.7999999999999999E-2"/>
    <n v="9.5000000000000001E-2"/>
    <n v="0.09"/>
    <n v="0.4"/>
    <n v="0.38900000000000001"/>
    <n v="1"/>
    <n v="1157.895"/>
    <s v="Scale-up"/>
    <n v="26.315999999999999"/>
    <n v="0.73299999999999998"/>
    <n v="0.78500000000000003"/>
    <n v="0"/>
    <n v="0.51600000000000001"/>
    <d v="2025-06-17T02:43:24"/>
    <s v="PJD2_Apache"/>
  </r>
  <r>
    <x v="1390"/>
    <x v="1"/>
    <n v="63"/>
    <x v="3807"/>
    <x v="1908"/>
    <s v=" "/>
    <s v=" "/>
    <n v="1"/>
    <n v="2"/>
    <n v="1"/>
    <s v="N/A"/>
    <n v="1"/>
    <n v="1"/>
    <s v="NaN"/>
    <n v="1.6E-2"/>
    <n v="0"/>
    <s v="NaN"/>
    <n v="1.6E-2"/>
    <n v="1.6E-2"/>
    <s v="NaN"/>
    <s v="NaN"/>
    <s v="NaN"/>
    <s v="NaN"/>
    <s v="Scale-up"/>
    <s v="NaN"/>
    <s v="NaN"/>
    <n v="1"/>
    <n v="0"/>
    <s v="NaN"/>
    <d v="2025-06-17T02:43:24"/>
    <s v="PJD2_Apache"/>
  </r>
  <r>
    <x v="127"/>
    <x v="0"/>
    <n v="2993"/>
    <x v="3808"/>
    <x v="1909"/>
    <n v="604"/>
    <n v="604"/>
    <n v="151"/>
    <n v="453"/>
    <n v="68"/>
    <n v="536"/>
    <n v="401"/>
    <n v="135"/>
    <n v="8.2000000000000003E-2"/>
    <n v="0.23300000000000001"/>
    <n v="4.1000000000000002E-2"/>
    <n v="0.26100000000000001"/>
    <n v="0.27400000000000002"/>
    <n v="0.27900000000000003"/>
    <n v="0.95299999999999996"/>
    <n v="0.26"/>
    <n v="0.87"/>
    <n v="517.24099999999999"/>
    <s v="Scale-up"/>
    <n v="3.831"/>
    <n v="0.70099999999999996"/>
    <n v="0.68899999999999995"/>
    <n v="0.82"/>
    <n v="0.755"/>
    <d v="2025-06-17T02:43:42"/>
    <s v="PJD2_Apache"/>
  </r>
  <r>
    <x v="127"/>
    <x v="1"/>
    <n v="0"/>
    <x v="3809"/>
    <x v="1909"/>
    <s v=" "/>
    <s v=" "/>
    <n v="1"/>
    <n v="1"/>
    <n v="1"/>
    <s v="N/A"/>
    <n v="1"/>
    <n v="0"/>
    <s v="NaN"/>
    <s v="NaN"/>
    <s v="NaN"/>
    <s v="NaN"/>
    <n v="0"/>
    <s v="NaN"/>
    <s v="NaN"/>
    <s v="NaN"/>
    <s v="NaN"/>
    <s v="NaN"/>
    <s v="Scale-up"/>
    <s v="NaN"/>
    <s v="NaN"/>
    <s v="NaN"/>
    <s v="NaN"/>
    <s v="NaN"/>
    <d v="2025-06-17T02:43:42"/>
    <s v="PJD2_Apache"/>
  </r>
  <r>
    <x v="1391"/>
    <x v="0"/>
    <n v="5578"/>
    <x v="3810"/>
    <x v="1910"/>
    <n v="56"/>
    <n v="56"/>
    <n v="16"/>
    <n v="40"/>
    <n v="20"/>
    <n v="36"/>
    <n v="31"/>
    <n v="5"/>
    <n v="2E-3"/>
    <n v="7.0000000000000001E-3"/>
    <n v="7.0000000000000001E-3"/>
    <n v="8.0000000000000002E-3"/>
    <n v="2E-3"/>
    <n v="4.0000000000000001E-3"/>
    <n v="4"/>
    <n v="0.222"/>
    <n v="0.222"/>
    <n v="625"/>
    <s v="Catch-up"/>
    <n v="125"/>
    <n v="0.67900000000000005"/>
    <n v="0.97799999999999998"/>
    <n v="0.6"/>
    <n v="0.80300000000000005"/>
    <d v="2025-06-17T02:44:01"/>
    <s v="PJD2_Apache"/>
  </r>
  <r>
    <x v="1391"/>
    <x v="1"/>
    <n v="92"/>
    <x v="3811"/>
    <x v="1910"/>
    <s v=" "/>
    <s v=" "/>
    <n v="1"/>
    <n v="1"/>
    <n v="1"/>
    <s v="N/A"/>
    <n v="2"/>
    <n v="1"/>
    <s v="NaN"/>
    <s v="NaN"/>
    <s v="NaN"/>
    <n v="0.25"/>
    <n v="0"/>
    <n v="1.0999999999999999E-2"/>
    <s v="NaN"/>
    <s v="NaN"/>
    <s v="NaN"/>
    <s v="NaN"/>
    <s v="Catch-up"/>
    <n v="4"/>
    <s v="NaN"/>
    <s v="NaN"/>
    <s v="NaN"/>
    <n v="1"/>
    <d v="2025-06-17T02:44:01"/>
    <s v="PJD2_Apache"/>
  </r>
  <r>
    <x v="141"/>
    <x v="0"/>
    <n v="5772"/>
    <x v="3812"/>
    <x v="1911"/>
    <n v="6561"/>
    <n v="6561"/>
    <n v="619"/>
    <n v="5942"/>
    <n v="1628"/>
    <n v="4933"/>
    <n v="3333"/>
    <n v="1600"/>
    <n v="0.155"/>
    <n v="1.621"/>
    <n v="0.52800000000000002"/>
    <n v="1.0109999999999999"/>
    <n v="1.248"/>
    <n v="1.296"/>
    <n v="0.81"/>
    <n v="8.6999999999999994E-2"/>
    <n v="0.70299999999999996"/>
    <n v="1582.5909999999999"/>
    <s v="Scale-up"/>
    <n v="0.98899999999999999"/>
    <n v="0.85799999999999998"/>
    <n v="0.89500000000000002"/>
    <n v="0.93200000000000005"/>
    <n v="0.9"/>
    <d v="2025-06-17T02:44:24"/>
    <s v="PJD2_Apache"/>
  </r>
  <r>
    <x v="141"/>
    <x v="1"/>
    <n v="99"/>
    <x v="3813"/>
    <x v="1911"/>
    <s v=" "/>
    <s v=" "/>
    <n v="2"/>
    <n v="7"/>
    <n v="2"/>
    <s v="N/A"/>
    <n v="2"/>
    <n v="4"/>
    <n v="0.01"/>
    <n v="0.108"/>
    <n v="9.0999999999999998E-2"/>
    <n v="1.4E-2"/>
    <s v="0.026999999999999996"/>
    <n v="6.3E-2"/>
    <n v="0.51900000000000002"/>
    <n v="8.5000000000000006E-2"/>
    <n v="0.22900000000000001"/>
    <n v="114285.71400000001"/>
    <s v="Scale-up"/>
    <n v="71.429000000000002"/>
    <n v="1"/>
    <n v="0.97199999999999998"/>
    <n v="1"/>
    <n v="1"/>
    <d v="2025-06-17T02:44:28"/>
    <s v="PJD2_Apache"/>
  </r>
  <r>
    <x v="493"/>
    <x v="0"/>
    <n v="4660"/>
    <x v="3814"/>
    <x v="1912"/>
    <n v="245"/>
    <n v="245"/>
    <n v="24"/>
    <n v="221"/>
    <n v="124"/>
    <n v="121"/>
    <n v="121"/>
    <n v="0"/>
    <n v="6.0000000000000001E-3"/>
    <n v="6.5000000000000002E-2"/>
    <n v="2.3E-2"/>
    <n v="4.8000000000000001E-2"/>
    <n v="4.8000000000000001E-2"/>
    <n v="3.5000000000000003E-2"/>
    <n v="1"/>
    <n v="8.5000000000000006E-2"/>
    <n v="0.67600000000000005"/>
    <n v="0"/>
    <s v="Plan-up"/>
    <n v="20.832999999999998"/>
    <n v="0.86799999999999999"/>
    <n v="0.93100000000000005"/>
    <n v="0.89900000000000002"/>
    <n v="0.88900000000000001"/>
    <d v="2025-06-17T02:44:46"/>
    <s v="PJD2_Apache"/>
  </r>
  <r>
    <x v="493"/>
    <x v="1"/>
    <n v="0"/>
    <x v="3815"/>
    <x v="1912"/>
    <s v=" "/>
    <s v=" "/>
    <n v="1"/>
    <n v="1"/>
    <n v="1"/>
    <s v="N/A"/>
    <n v="1"/>
    <n v="0"/>
    <s v="NaN"/>
    <s v="NaN"/>
    <s v="NaN"/>
    <s v="NaN"/>
    <n v="0"/>
    <s v="NaN"/>
    <s v="NaN"/>
    <s v="NaN"/>
    <s v="NaN"/>
    <s v="NaN"/>
    <s v="Plan-up"/>
    <s v="NaN"/>
    <s v="NaN"/>
    <s v="NaN"/>
    <s v="NaN"/>
    <s v="NaN"/>
    <d v="2025-06-17T02:44:46"/>
    <s v="PJD2_Apache"/>
  </r>
  <r>
    <x v="512"/>
    <x v="0"/>
    <n v="5980"/>
    <x v="3816"/>
    <x v="1913"/>
    <n v="202"/>
    <n v="202"/>
    <n v="38"/>
    <n v="164"/>
    <n v="97"/>
    <n v="105"/>
    <n v="98"/>
    <n v="7"/>
    <n v="6.0000000000000001E-3"/>
    <n v="2.9000000000000001E-2"/>
    <n v="1.9E-2"/>
    <n v="1.6E-2"/>
    <n v="1.6E-2"/>
    <n v="1.4999999999999999E-2"/>
    <n v="1"/>
    <n v="0.17100000000000001"/>
    <n v="0.45700000000000002"/>
    <n v="437.5"/>
    <s v="Catch-up"/>
    <n v="62.5"/>
    <n v="0.97099999999999997"/>
    <n v="0.875"/>
    <n v="0.95399999999999996"/>
    <n v="0.95199999999999996"/>
    <d v="2025-06-17T02:45:05"/>
    <s v="PJD2_Apache"/>
  </r>
  <r>
    <x v="512"/>
    <x v="1"/>
    <n v="96"/>
    <x v="3817"/>
    <x v="1913"/>
    <s v=" "/>
    <s v=" "/>
    <n v="1"/>
    <n v="3"/>
    <n v="1"/>
    <s v="N/A"/>
    <n v="1"/>
    <n v="2"/>
    <s v="NaN"/>
    <n v="1.6E-2"/>
    <s v="NaN"/>
    <s v="NaN"/>
    <n v="0"/>
    <n v="2.5000000000000001E-2"/>
    <s v="NaN"/>
    <s v="NaN"/>
    <s v="NaN"/>
    <s v="NaN"/>
    <s v="Catch-up"/>
    <s v="NaN"/>
    <s v="NaN"/>
    <n v="0.76500000000000001"/>
    <s v="NaN"/>
    <s v="NaN"/>
    <d v="2025-06-17T02:45:05"/>
    <s v="PJD2_Apache"/>
  </r>
  <r>
    <x v="511"/>
    <x v="0"/>
    <n v="5054"/>
    <x v="3818"/>
    <x v="1914"/>
    <n v="77"/>
    <n v="77"/>
    <n v="12"/>
    <n v="65"/>
    <n v="27"/>
    <n v="50"/>
    <n v="50"/>
    <n v="0"/>
    <n v="2E-3"/>
    <n v="1.6E-2"/>
    <n v="4.0000000000000001E-3"/>
    <n v="1.0999999999999999E-2"/>
    <n v="1.4E-2"/>
    <n v="1.0999999999999999E-2"/>
    <n v="0.78600000000000003"/>
    <n v="0.111"/>
    <n v="0.77800000000000002"/>
    <n v="0"/>
    <s v="Start-up"/>
    <n v="90.909000000000006"/>
    <n v="0.85299999999999998"/>
    <n v="0.92300000000000004"/>
    <n v="0.93300000000000005"/>
    <n v="0.78100000000000003"/>
    <d v="2025-06-17T02:45:22"/>
    <s v="PJD2_Apache"/>
  </r>
  <r>
    <x v="511"/>
    <x v="1"/>
    <n v="18"/>
    <x v="3819"/>
    <x v="1914"/>
    <s v=" "/>
    <s v=" "/>
    <n v="1"/>
    <n v="1"/>
    <n v="5"/>
    <s v="N/A"/>
    <n v="1"/>
    <n v="-5"/>
    <s v="NaN"/>
    <s v="NaN"/>
    <s v="NaN"/>
    <s v="NaN"/>
    <n v="0"/>
    <s v="NaN"/>
    <s v="NaN"/>
    <s v="NaN"/>
    <s v="NaN"/>
    <s v="NaN"/>
    <s v="Start-up"/>
    <s v="NaN"/>
    <s v="NaN"/>
    <s v="NaN"/>
    <s v="NaN"/>
    <s v="NaN"/>
    <d v="2025-06-17T02:45:22"/>
    <s v="PJD2_Apache"/>
  </r>
  <r>
    <x v="158"/>
    <x v="0"/>
    <n v="6973"/>
    <x v="3820"/>
    <x v="1915"/>
    <n v="150"/>
    <n v="150"/>
    <n v="50"/>
    <n v="100"/>
    <n v="9"/>
    <n v="141"/>
    <n v="116"/>
    <n v="25"/>
    <n v="1.0999999999999999E-2"/>
    <n v="0.02"/>
    <n v="2E-3"/>
    <n v="2.4E-2"/>
    <n v="2.9000000000000001E-2"/>
    <n v="2.7E-2"/>
    <n v="0.82799999999999996"/>
    <n v="0.35499999999999998"/>
    <n v="0.93500000000000005"/>
    <n v="1041.6669999999999"/>
    <s v="Scale-up"/>
    <n v="41.667000000000002"/>
    <n v="0.87"/>
    <n v="0.80600000000000005"/>
    <n v="0.91700000000000004"/>
    <n v="0.92300000000000004"/>
    <d v="2025-06-17T02:45:40"/>
    <s v="PJD2_Apache"/>
  </r>
  <r>
    <x v="158"/>
    <x v="1"/>
    <n v="0"/>
    <x v="3821"/>
    <x v="1915"/>
    <s v=" "/>
    <s v=" "/>
    <n v="1"/>
    <n v="1"/>
    <n v="1"/>
    <s v="N/A"/>
    <n v="3"/>
    <n v="-3"/>
    <s v="NaN"/>
    <s v="NaN"/>
    <s v="NaN"/>
    <s v="NaN"/>
    <n v="0"/>
    <s v="NaN"/>
    <s v="NaN"/>
    <s v="NaN"/>
    <s v="NaN"/>
    <s v="NaN"/>
    <s v="Scale-up"/>
    <s v="NaN"/>
    <s v="NaN"/>
    <s v="NaN"/>
    <s v="NaN"/>
    <s v="NaN"/>
    <d v="2025-06-17T02:45:40"/>
    <s v="PJD2_Apache"/>
  </r>
  <r>
    <x v="142"/>
    <x v="0"/>
    <n v="5265"/>
    <x v="3822"/>
    <x v="1916"/>
    <n v="399"/>
    <n v="399"/>
    <n v="114"/>
    <n v="285"/>
    <n v="45"/>
    <n v="354"/>
    <n v="315"/>
    <n v="39"/>
    <n v="2.5999999999999999E-2"/>
    <n v="6.9000000000000006E-2"/>
    <n v="1.0999999999999999E-2"/>
    <n v="7.3999999999999996E-2"/>
    <n v="8.4000000000000005E-2"/>
    <n v="8.5000000000000006E-2"/>
    <n v="0.88100000000000001"/>
    <n v="0.27400000000000002"/>
    <n v="0.88400000000000001"/>
    <n v="527.02700000000004"/>
    <s v="Scale-up"/>
    <n v="13.513999999999999"/>
    <n v="0.91"/>
    <n v="0.95299999999999996"/>
    <n v="0.92900000000000005"/>
    <n v="0.93799999999999994"/>
    <d v="2025-06-17T02:45:59"/>
    <s v="PJD2_Apache"/>
  </r>
  <r>
    <x v="142"/>
    <x v="1"/>
    <n v="2"/>
    <x v="3823"/>
    <x v="1916"/>
    <s v=" "/>
    <s v=" "/>
    <n v="1"/>
    <n v="2"/>
    <n v="1"/>
    <s v="N/A"/>
    <n v="4"/>
    <n v="-4"/>
    <s v="NaN"/>
    <s v="NaN"/>
    <s v="NaN"/>
    <n v="0.66700000000000004"/>
    <n v="0"/>
    <s v="NaN"/>
    <s v="NaN"/>
    <s v="NaN"/>
    <s v="NaN"/>
    <s v="NaN"/>
    <s v="Scale-up"/>
    <n v="1.4990000000000001"/>
    <s v="NaN"/>
    <s v="NaN"/>
    <s v="NaN"/>
    <n v="0.6"/>
    <d v="2025-06-17T02:45:59"/>
    <s v="PJD2_Apache"/>
  </r>
  <r>
    <x v="154"/>
    <x v="0"/>
    <n v="5066"/>
    <x v="3824"/>
    <x v="1917"/>
    <n v="2079"/>
    <n v="2079"/>
    <n v="475"/>
    <n v="1604"/>
    <n v="506"/>
    <n v="1573"/>
    <n v="1470"/>
    <n v="103"/>
    <n v="0.11600000000000001"/>
    <n v="0.46800000000000003"/>
    <n v="0.16400000000000001"/>
    <n v="0.42899999999999999"/>
    <n v="0.42"/>
    <n v="0.42399999999999999"/>
    <n v="1.0209999999999999"/>
    <n v="0.19900000000000001"/>
    <n v="0.71899999999999997"/>
    <n v="240.09299999999999"/>
    <s v="Catch-up"/>
    <n v="2.331"/>
    <n v="0.96399999999999997"/>
    <n v="0.93500000000000005"/>
    <n v="0.92500000000000004"/>
    <n v="0.94499999999999995"/>
    <d v="2025-06-17T02:46:19"/>
    <s v="PJD2_Apache"/>
  </r>
  <r>
    <x v="154"/>
    <x v="1"/>
    <n v="0"/>
    <x v="3825"/>
    <x v="1917"/>
    <s v=" "/>
    <s v=" "/>
    <n v="1"/>
    <n v="1"/>
    <n v="1"/>
    <s v="N/A"/>
    <n v="1"/>
    <n v="0"/>
    <s v="NaN"/>
    <s v="NaN"/>
    <s v="NaN"/>
    <s v="NaN"/>
    <n v="0"/>
    <s v="NaN"/>
    <s v="NaN"/>
    <s v="NaN"/>
    <s v="NaN"/>
    <s v="NaN"/>
    <s v="Catch-up"/>
    <s v="NaN"/>
    <s v="NaN"/>
    <s v="NaN"/>
    <s v="NaN"/>
    <s v="NaN"/>
    <d v="2025-06-17T02:46:19"/>
    <s v="PJD2_Apache"/>
  </r>
  <r>
    <x v="1392"/>
    <x v="0"/>
    <n v="3977"/>
    <x v="3826"/>
    <x v="1918"/>
    <n v="1358"/>
    <n v="1358"/>
    <n v="464"/>
    <n v="894"/>
    <n v="72"/>
    <n v="1286"/>
    <n v="399"/>
    <n v="887"/>
    <n v="0.114"/>
    <n v="0.219"/>
    <n v="5.0999999999999997E-2"/>
    <n v="0.20699999999999999"/>
    <n v="0.28199999999999997"/>
    <n v="0.316"/>
    <n v="0.73399999999999999"/>
    <n v="0.34200000000000003"/>
    <n v="0.84699999999999998"/>
    <n v="4285.0240000000003"/>
    <s v="Scale-up"/>
    <n v="4.8310000000000004"/>
    <n v="0.93300000000000005"/>
    <n v="0.93899999999999995"/>
    <n v="0.70699999999999996"/>
    <n v="0.98699999999999999"/>
    <d v="2025-06-17T02:46:38"/>
    <s v="PJD2_Apache"/>
  </r>
  <r>
    <x v="1392"/>
    <x v="1"/>
    <n v="78"/>
    <x v="3827"/>
    <x v="1918"/>
    <s v=" "/>
    <s v=" "/>
    <n v="1"/>
    <n v="2"/>
    <n v="1"/>
    <s v="N/A"/>
    <n v="3"/>
    <n v="-2"/>
    <s v="NaN"/>
    <n v="1.2999999999999999E-2"/>
    <s v="NaN"/>
    <n v="1.9E-2"/>
    <n v="0"/>
    <n v="1.2999999999999999E-2"/>
    <s v="NaN"/>
    <s v="NaN"/>
    <s v="NaN"/>
    <s v="NaN"/>
    <s v="Scale-up"/>
    <n v="52.631999999999998"/>
    <s v="NaN"/>
    <n v="1"/>
    <s v="NaN"/>
    <n v="0.75900000000000001"/>
    <d v="2025-06-17T02:46:38"/>
    <s v="PJD2_Apache"/>
  </r>
  <r>
    <x v="1393"/>
    <x v="0"/>
    <n v="3338"/>
    <x v="3828"/>
    <x v="1919"/>
    <n v="53"/>
    <n v="53"/>
    <n v="28"/>
    <n v="25"/>
    <n v="1"/>
    <n v="52"/>
    <n v="50"/>
    <n v="2"/>
    <n v="0.01"/>
    <n v="8.0000000000000002E-3"/>
    <n v="0"/>
    <n v="1.7999999999999999E-2"/>
    <n v="1.7999999999999999E-2"/>
    <n v="1.7999999999999999E-2"/>
    <n v="1"/>
    <n v="0.55600000000000005"/>
    <n v="1"/>
    <n v="111.111"/>
    <s v="Catch-up"/>
    <n v="55.555999999999997"/>
    <n v="0.88400000000000001"/>
    <n v="0.81499999999999995"/>
    <n v="0"/>
    <n v="0.877"/>
    <d v="2025-06-17T02:46:57"/>
    <s v="PJD2_Apache"/>
  </r>
  <r>
    <x v="1393"/>
    <x v="1"/>
    <n v="32"/>
    <x v="3829"/>
    <x v="1919"/>
    <s v=" "/>
    <s v=" "/>
    <n v="1"/>
    <n v="1"/>
    <n v="1"/>
    <s v="N/A"/>
    <n v="2"/>
    <n v="-1"/>
    <s v="NaN"/>
    <s v="NaN"/>
    <s v="NaN"/>
    <n v="1"/>
    <n v="0"/>
    <n v="0.03"/>
    <s v="NaN"/>
    <s v="NaN"/>
    <s v="NaN"/>
    <s v="NaN"/>
    <s v="Catch-up"/>
    <n v="1"/>
    <s v="NaN"/>
    <s v="NaN"/>
    <s v="NaN"/>
    <n v="1"/>
    <d v="2025-06-17T02:46:57"/>
    <s v="PJD2_Apache"/>
  </r>
  <r>
    <x v="155"/>
    <x v="0"/>
    <n v="3508"/>
    <x v="3830"/>
    <x v="1920"/>
    <n v="251"/>
    <n v="251"/>
    <n v="69"/>
    <n v="182"/>
    <n v="18"/>
    <n v="233"/>
    <n v="218"/>
    <n v="15"/>
    <n v="2.7E-2"/>
    <n v="5.6000000000000001E-2"/>
    <n v="5.0000000000000001E-3"/>
    <n v="6.9000000000000006E-2"/>
    <n v="7.8E-2"/>
    <n v="7.1999999999999995E-2"/>
    <n v="0.88500000000000001"/>
    <n v="0.32500000000000001"/>
    <n v="0.94"/>
    <n v="217.39099999999999"/>
    <s v="Scale-up"/>
    <n v="14.493"/>
    <n v="0.77900000000000003"/>
    <n v="0.92300000000000004"/>
    <n v="0.95"/>
    <n v="0.89100000000000001"/>
    <d v="2025-06-17T02:47:16"/>
    <s v="PJD2_Apache"/>
  </r>
  <r>
    <x v="155"/>
    <x v="1"/>
    <n v="96"/>
    <x v="3831"/>
    <x v="1920"/>
    <s v=" "/>
    <s v=" "/>
    <n v="1"/>
    <n v="3"/>
    <n v="2"/>
    <s v="N/A"/>
    <n v="1"/>
    <n v="0"/>
    <s v="NaN"/>
    <n v="9.7000000000000003E-2"/>
    <n v="1.2999999999999999E-2"/>
    <s v="NaN"/>
    <n v="8.4000000000000005E-2"/>
    <n v="5.0000000000000001E-3"/>
    <s v="NaN"/>
    <s v="NaN"/>
    <s v="NaN"/>
    <s v="NaN"/>
    <s v="Scale-up"/>
    <s v="NaN"/>
    <s v="NaN"/>
    <n v="0.97099999999999997"/>
    <n v="1"/>
    <s v="NaN"/>
    <d v="2025-06-17T02:47:16"/>
    <s v="PJD2_Apache"/>
  </r>
  <r>
    <x v="157"/>
    <x v="0"/>
    <n v="5729"/>
    <x v="3832"/>
    <x v="1921"/>
    <n v="638"/>
    <n v="638"/>
    <n v="92"/>
    <n v="546"/>
    <n v="200"/>
    <n v="438"/>
    <n v="438"/>
    <n v="0"/>
    <n v="1.7000000000000001E-2"/>
    <n v="0.115"/>
    <n v="3.1E-2"/>
    <n v="7.9000000000000001E-2"/>
    <n v="0.10100000000000001"/>
    <n v="8.5000000000000006E-2"/>
    <n v="0.78200000000000003"/>
    <n v="0.129"/>
    <n v="0.76500000000000001"/>
    <n v="0"/>
    <s v="Start-up"/>
    <n v="12.657999999999999"/>
    <n v="0.92600000000000005"/>
    <n v="0.81"/>
    <n v="0.92200000000000004"/>
    <n v="0.78600000000000003"/>
    <d v="2025-06-17T02:47:34"/>
    <s v="PJD2_Apache"/>
  </r>
  <r>
    <x v="157"/>
    <x v="1"/>
    <n v="1"/>
    <x v="3833"/>
    <x v="1921"/>
    <s v=" "/>
    <s v=" "/>
    <n v="1"/>
    <n v="1"/>
    <n v="19"/>
    <s v="N/A"/>
    <n v="13"/>
    <n v="-31"/>
    <s v="NaN"/>
    <s v="NaN"/>
    <n v="9.5"/>
    <n v="3.25"/>
    <n v="0"/>
    <n v="-9.5"/>
    <s v="NaN"/>
    <s v="NaN"/>
    <s v="NaN"/>
    <s v="NaN"/>
    <s v="Start-up"/>
    <n v="0.308"/>
    <s v="NaN"/>
    <s v="NaN"/>
    <n v="0.15"/>
    <n v="0.214"/>
    <d v="2025-06-17T02:47:34"/>
    <s v="PJD2_Apache"/>
  </r>
  <r>
    <x v="134"/>
    <x v="0"/>
    <n v="7392"/>
    <x v="3834"/>
    <x v="1922"/>
    <n v="9988"/>
    <n v="9988"/>
    <n v="1736"/>
    <n v="8252"/>
    <n v="1388"/>
    <n v="8600"/>
    <n v="6756"/>
    <n v="1844"/>
    <n v="0.314"/>
    <n v="1.419"/>
    <n v="0.24"/>
    <n v="1.2669999999999999"/>
    <n v="1.4930000000000001"/>
    <n v="1.5029999999999999"/>
    <n v="0.84899999999999998"/>
    <n v="0.18099999999999999"/>
    <n v="0.86199999999999999"/>
    <n v="1455.4059999999999"/>
    <s v="Scale-up"/>
    <n v="0.78900000000000003"/>
    <n v="0.99"/>
    <n v="0.97699999999999998"/>
    <n v="0.98599999999999999"/>
    <n v="0.98799999999999999"/>
    <d v="2025-06-17T02:48:00"/>
    <s v="PJD2_Apache"/>
  </r>
  <r>
    <x v="134"/>
    <x v="1"/>
    <n v="99"/>
    <x v="3835"/>
    <x v="1922"/>
    <s v=" "/>
    <s v=" "/>
    <n v="64"/>
    <n v="150"/>
    <n v="28"/>
    <s v="N/A"/>
    <n v="135"/>
    <n v="52"/>
    <n v="0.58499999999999996"/>
    <n v="1.454"/>
    <n v="0.316"/>
    <n v="1.2889999999999999"/>
    <s v="1.7229999999999996"/>
    <n v="1.7250000000000001"/>
    <n v="0.748"/>
    <n v="0.28699999999999998"/>
    <n v="0.84499999999999997"/>
    <n v="1430.566"/>
    <s v="Scale-up"/>
    <n v="0.77600000000000002"/>
    <n v="0.98199999999999998"/>
    <n v="0.995"/>
    <n v="0.95299999999999996"/>
    <n v="0.98299999999999998"/>
    <d v="2025-06-17T02:48:04"/>
    <s v="PJD2_Apache"/>
  </r>
  <r>
    <x v="181"/>
    <x v="0"/>
    <n v="7225"/>
    <x v="3836"/>
    <x v="1923"/>
    <n v="171"/>
    <n v="171"/>
    <n v="6"/>
    <n v="165"/>
    <n v="62"/>
    <n v="109"/>
    <n v="94"/>
    <n v="15"/>
    <n v="1E-3"/>
    <n v="2.5000000000000001E-2"/>
    <n v="1.2E-2"/>
    <n v="3.2000000000000001E-2"/>
    <n v="1.4E-2"/>
    <n v="1.2999999999999999E-2"/>
    <n v="2.286"/>
    <n v="3.7999999999999999E-2"/>
    <n v="0.53800000000000003"/>
    <n v="468.75"/>
    <s v="Catch-up"/>
    <n v="31.25"/>
    <n v="0.97199999999999998"/>
    <n v="0.79200000000000004"/>
    <n v="0.61899999999999999"/>
    <n v="0.748"/>
    <d v="2025-06-17T02:48:22"/>
    <s v="PJD2_Apache"/>
  </r>
  <r>
    <x v="181"/>
    <x v="1"/>
    <n v="0"/>
    <x v="3837"/>
    <x v="1923"/>
    <s v=" "/>
    <s v=" "/>
    <n v="1"/>
    <n v="1"/>
    <n v="1"/>
    <s v="N/A"/>
    <n v="1"/>
    <n v="0"/>
    <s v="NaN"/>
    <s v="NaN"/>
    <s v="NaN"/>
    <s v="NaN"/>
    <n v="0"/>
    <s v="NaN"/>
    <s v="NaN"/>
    <s v="NaN"/>
    <s v="NaN"/>
    <s v="NaN"/>
    <s v="Catch-up"/>
    <s v="NaN"/>
    <s v="NaN"/>
    <s v="NaN"/>
    <s v="NaN"/>
    <s v="NaN"/>
    <d v="2025-06-17T02:48:22"/>
    <s v="PJD2_Apache"/>
  </r>
  <r>
    <x v="160"/>
    <x v="0"/>
    <n v="6381"/>
    <x v="3838"/>
    <x v="1924"/>
    <n v="528"/>
    <n v="528"/>
    <n v="24"/>
    <n v="504"/>
    <n v="154"/>
    <n v="374"/>
    <n v="357"/>
    <n v="17"/>
    <n v="3.0000000000000001E-3"/>
    <n v="7.8E-2"/>
    <n v="2.1000000000000001E-2"/>
    <n v="5.0999999999999997E-2"/>
    <n v="0.06"/>
    <n v="5.1999999999999998E-2"/>
    <n v="0.85"/>
    <n v="3.6999999999999998E-2"/>
    <n v="0.74099999999999999"/>
    <n v="333.33300000000003"/>
    <s v="Scale-up"/>
    <n v="19.608000000000001"/>
    <n v="0.89400000000000002"/>
    <n v="0.84799999999999998"/>
    <n v="0.93100000000000005"/>
    <n v="0.84799999999999998"/>
    <d v="2025-06-17T02:48:41"/>
    <s v="PJD2_Apache"/>
  </r>
  <r>
    <x v="160"/>
    <x v="1"/>
    <n v="26"/>
    <x v="3839"/>
    <x v="1924"/>
    <s v=" "/>
    <s v=" "/>
    <n v="1"/>
    <n v="12"/>
    <n v="2"/>
    <s v="N/A"/>
    <n v="12"/>
    <n v="-3"/>
    <s v="NaN"/>
    <n v="0.41699999999999998"/>
    <n v="0.1"/>
    <n v="0.51"/>
    <s v="0.31699999999999995"/>
    <n v="0.315"/>
    <s v="NaN"/>
    <s v="NaN"/>
    <s v="NaN"/>
    <s v="NaN"/>
    <s v="Scale-up"/>
    <n v="1.9610000000000001"/>
    <s v="NaN"/>
    <n v="0.77900000000000003"/>
    <n v="1"/>
    <n v="0.84499999999999997"/>
    <d v="2025-06-17T02:48:41"/>
    <s v="PJD2_Apache"/>
  </r>
  <r>
    <x v="174"/>
    <x v="0"/>
    <n v="4477"/>
    <x v="3840"/>
    <x v="1925"/>
    <n v="244"/>
    <n v="244"/>
    <n v="44"/>
    <n v="200"/>
    <n v="20"/>
    <n v="224"/>
    <n v="163"/>
    <n v="61"/>
    <n v="1.4E-2"/>
    <n v="5.8000000000000003E-2"/>
    <n v="1.0999999999999999E-2"/>
    <n v="8.6999999999999994E-2"/>
    <n v="6.0999999999999999E-2"/>
    <n v="6.6000000000000003E-2"/>
    <n v="1.4259999999999999"/>
    <n v="0.19400000000000001"/>
    <n v="0.84699999999999998"/>
    <n v="701.149"/>
    <s v="Catch-up"/>
    <n v="11.494"/>
    <n v="0.86399999999999999"/>
    <n v="0.84199999999999997"/>
    <n v="0.79400000000000004"/>
    <n v="0.92400000000000004"/>
    <d v="2025-06-17T02:48:59"/>
    <s v="PJD2_Apache"/>
  </r>
  <r>
    <x v="174"/>
    <x v="1"/>
    <n v="0"/>
    <x v="3841"/>
    <x v="1925"/>
    <s v=" "/>
    <s v=" "/>
    <n v="1"/>
    <n v="1"/>
    <n v="1"/>
    <s v="N/A"/>
    <n v="1"/>
    <n v="0"/>
    <s v="NaN"/>
    <s v="NaN"/>
    <s v="NaN"/>
    <s v="NaN"/>
    <n v="0"/>
    <s v="NaN"/>
    <s v="NaN"/>
    <s v="NaN"/>
    <s v="NaN"/>
    <s v="NaN"/>
    <s v="Catch-up"/>
    <s v="NaN"/>
    <s v="NaN"/>
    <s v="NaN"/>
    <s v="NaN"/>
    <s v="NaN"/>
    <d v="2025-06-17T02:48:59"/>
    <s v="PJD2_Apache"/>
  </r>
  <r>
    <x v="161"/>
    <x v="0"/>
    <n v="6134"/>
    <x v="3842"/>
    <x v="1926"/>
    <n v="676"/>
    <n v="676"/>
    <n v="112"/>
    <n v="564"/>
    <n v="203"/>
    <n v="473"/>
    <n v="250"/>
    <n v="223"/>
    <n v="2.1000000000000001E-2"/>
    <n v="9.5000000000000001E-2"/>
    <n v="0.04"/>
    <n v="4.2000000000000003E-2"/>
    <n v="7.5999999999999998E-2"/>
    <n v="7.4999999999999997E-2"/>
    <n v="0.55300000000000005"/>
    <n v="0.18099999999999999"/>
    <n v="0.65500000000000003"/>
    <n v="5309.5240000000003"/>
    <s v="Scale-up"/>
    <n v="23.81"/>
    <n v="0.95599999999999996"/>
    <n v="0.996"/>
    <n v="0.94699999999999995"/>
    <n v="0.97699999999999998"/>
    <d v="2025-06-17T02:49:18"/>
    <s v="PJD2_Apache"/>
  </r>
  <r>
    <x v="161"/>
    <x v="1"/>
    <n v="98"/>
    <x v="3843"/>
    <x v="1926"/>
    <s v=" "/>
    <s v=" "/>
    <n v="1"/>
    <n v="9"/>
    <n v="9"/>
    <s v="N/A"/>
    <n v="2"/>
    <n v="-3"/>
    <s v="NaN"/>
    <n v="6.6000000000000003E-2"/>
    <n v="0.19600000000000001"/>
    <s v="NaN"/>
    <n v="-0.13"/>
    <n v="-4.7E-2"/>
    <s v="NaN"/>
    <s v="NaN"/>
    <s v="NaN"/>
    <s v="NaN"/>
    <s v="Scale-up"/>
    <s v="NaN"/>
    <s v="NaN"/>
    <n v="0.93200000000000005"/>
    <n v="0.3"/>
    <s v="NaN"/>
    <d v="2025-06-17T02:49:18"/>
    <s v="PJD2_Apache"/>
  </r>
  <r>
    <x v="178"/>
    <x v="0"/>
    <n v="5004"/>
    <x v="3844"/>
    <x v="1927"/>
    <n v="3251"/>
    <n v="3251"/>
    <n v="472"/>
    <n v="2779"/>
    <n v="469"/>
    <n v="2782"/>
    <n v="1959"/>
    <n v="823"/>
    <n v="0.13600000000000001"/>
    <n v="0.78500000000000003"/>
    <n v="0.123"/>
    <n v="0.59599999999999997"/>
    <n v="0.79800000000000004"/>
    <n v="0.79700000000000004"/>
    <n v="0.747"/>
    <n v="0.14799999999999999"/>
    <n v="0.86599999999999999"/>
    <n v="1380.8720000000001"/>
    <s v="Scale-up"/>
    <n v="1.6779999999999999"/>
    <n v="0.94299999999999995"/>
    <n v="0.97099999999999997"/>
    <n v="0.98"/>
    <n v="0.98"/>
    <d v="2025-06-17T02:49:40"/>
    <s v="PJD2_Apache"/>
  </r>
  <r>
    <x v="178"/>
    <x v="1"/>
    <n v="99"/>
    <x v="3845"/>
    <x v="1927"/>
    <s v=" "/>
    <s v=" "/>
    <n v="22"/>
    <n v="128"/>
    <n v="38"/>
    <s v="N/A"/>
    <n v="77"/>
    <n v="34"/>
    <n v="0.46200000000000002"/>
    <n v="1.3779999999999999"/>
    <n v="0.505"/>
    <n v="0.93700000000000006"/>
    <n v="1.335"/>
    <n v="1.238"/>
    <n v="0.70199999999999996"/>
    <n v="0.251"/>
    <n v="0.72599999999999998"/>
    <n v="878.33500000000004"/>
    <s v="Scale-up"/>
    <n v="1.0669999999999999"/>
    <n v="0.63100000000000001"/>
    <n v="0.77500000000000002"/>
    <n v="0.77300000000000002"/>
    <n v="0.81"/>
    <d v="2025-06-17T02:49:45"/>
    <s v="PJD2_Apache"/>
  </r>
  <r>
    <x v="1394"/>
    <x v="0"/>
    <n v="2475"/>
    <x v="3846"/>
    <x v="1928"/>
    <n v="729"/>
    <n v="729"/>
    <n v="123"/>
    <n v="606"/>
    <n v="96"/>
    <n v="633"/>
    <n v="321"/>
    <n v="312"/>
    <n v="5.7000000000000002E-2"/>
    <n v="0.29199999999999998"/>
    <n v="5.0999999999999997E-2"/>
    <n v="0.187"/>
    <n v="0.29799999999999999"/>
    <n v="0.30099999999999999"/>
    <n v="0.628"/>
    <n v="0.16300000000000001"/>
    <n v="0.85399999999999998"/>
    <n v="1668.4490000000001"/>
    <s v="Scale-up"/>
    <n v="5.3479999999999999"/>
    <n v="0.95099999999999996"/>
    <n v="0.97699999999999998"/>
    <n v="0.93700000000000006"/>
    <n v="0.93300000000000005"/>
    <d v="2025-06-17T02:50:03"/>
    <s v="PJD2_Apache"/>
  </r>
  <r>
    <x v="1394"/>
    <x v="1"/>
    <n v="99"/>
    <x v="3847"/>
    <x v="1928"/>
    <s v=" "/>
    <s v=" "/>
    <n v="1"/>
    <n v="12"/>
    <n v="1"/>
    <s v="N/A"/>
    <n v="1"/>
    <n v="11"/>
    <s v="NaN"/>
    <n v="0.12"/>
    <s v="NaN"/>
    <s v="NaN"/>
    <n v="0"/>
    <n v="0.12"/>
    <s v="NaN"/>
    <s v="NaN"/>
    <s v="NaN"/>
    <s v="NaN"/>
    <s v="Scale-up"/>
    <s v="NaN"/>
    <s v="NaN"/>
    <n v="0.94899999999999995"/>
    <s v="NaN"/>
    <s v="NaN"/>
    <d v="2025-06-17T02:50:03"/>
    <s v="PJD2_Apache"/>
  </r>
  <r>
    <x v="1395"/>
    <x v="0"/>
    <n v="463"/>
    <x v="3848"/>
    <x v="1929"/>
    <n v="77"/>
    <n v="77"/>
    <n v="34"/>
    <n v="43"/>
    <n v="7"/>
    <n v="70"/>
    <n v="31"/>
    <n v="39"/>
    <n v="6.2E-2"/>
    <n v="9.9000000000000005E-2"/>
    <n v="1.2E-2"/>
    <n v="8.5000000000000006E-2"/>
    <n v="0.14899999999999999"/>
    <n v="0.13500000000000001"/>
    <n v="0.56999999999999995"/>
    <n v="0.38500000000000001"/>
    <n v="0.92500000000000004"/>
    <n v="458.82400000000001"/>
    <s v="Scale-up"/>
    <n v="11.765000000000001"/>
    <n v="0.90500000000000003"/>
    <n v="0.85199999999999998"/>
    <n v="0.879"/>
    <n v="0.93300000000000005"/>
    <d v="2025-06-17T02:50:22"/>
    <s v="PJD2_Apache"/>
  </r>
  <r>
    <x v="1395"/>
    <x v="1"/>
    <n v="85"/>
    <x v="3849"/>
    <x v="1929"/>
    <s v=" "/>
    <s v=" "/>
    <n v="5"/>
    <n v="1"/>
    <n v="3"/>
    <s v="N/A"/>
    <n v="5"/>
    <n v="-3"/>
    <n v="3.7999999999999999E-2"/>
    <s v="NaN"/>
    <n v="3.5999999999999997E-2"/>
    <n v="9.7000000000000003E-2"/>
    <n v="2E-3"/>
    <n v="1.2999999999999999E-2"/>
    <s v="NaN"/>
    <s v="NaN"/>
    <s v="NaN"/>
    <s v="NaN"/>
    <s v="Scale-up"/>
    <n v="10.308999999999999"/>
    <n v="0.876"/>
    <s v="NaN"/>
    <n v="0.75"/>
    <n v="0.84199999999999997"/>
    <d v="2025-06-17T02:50:22"/>
    <s v="PJD2_Apache"/>
  </r>
  <r>
    <x v="162"/>
    <x v="0"/>
    <n v="3459"/>
    <x v="3850"/>
    <x v="1930"/>
    <n v="1036"/>
    <n v="1036"/>
    <n v="202"/>
    <n v="834"/>
    <n v="49"/>
    <n v="987"/>
    <n v="540"/>
    <n v="447"/>
    <n v="7.2999999999999995E-2"/>
    <n v="0.29399999999999998"/>
    <n v="1.4999999999999999E-2"/>
    <n v="0.215"/>
    <n v="0.35199999999999998"/>
    <n v="0.35"/>
    <n v="0.61099999999999999"/>
    <n v="0.19900000000000001"/>
    <n v="0.95899999999999996"/>
    <n v="2079.0700000000002"/>
    <s v="Scale-up"/>
    <n v="4.6509999999999998"/>
    <n v="0.97099999999999997"/>
    <n v="0.97499999999999998"/>
    <n v="0.97199999999999998"/>
    <n v="0.92200000000000004"/>
    <d v="2025-06-17T02:50:42"/>
    <s v="PJD2_Apache"/>
  </r>
  <r>
    <x v="162"/>
    <x v="1"/>
    <n v="99"/>
    <x v="3851"/>
    <x v="1930"/>
    <s v=" "/>
    <s v=" "/>
    <n v="1"/>
    <n v="9"/>
    <n v="1"/>
    <s v="N/A"/>
    <n v="3"/>
    <n v="5"/>
    <s v="NaN"/>
    <n v="7.5999999999999998E-2"/>
    <s v="NaN"/>
    <n v="0.214"/>
    <n v="0"/>
    <n v="7.5999999999999998E-2"/>
    <s v="NaN"/>
    <s v="NaN"/>
    <s v="NaN"/>
    <s v="NaN"/>
    <s v="Scale-up"/>
    <n v="4.673"/>
    <s v="NaN"/>
    <n v="0.96799999999999997"/>
    <s v="NaN"/>
    <n v="0.75"/>
    <d v="2025-06-17T02:50:42"/>
    <s v="PJD2_Apache"/>
  </r>
  <r>
    <x v="1396"/>
    <x v="0"/>
    <n v="2041"/>
    <x v="3852"/>
    <x v="1931"/>
    <n v="1235"/>
    <n v="1235"/>
    <n v="204"/>
    <n v="1031"/>
    <n v="108"/>
    <n v="1127"/>
    <n v="797"/>
    <n v="330"/>
    <n v="0.14499999999999999"/>
    <n v="0.78900000000000003"/>
    <n v="0.11"/>
    <n v="0.65"/>
    <n v="0.82399999999999995"/>
    <n v="0.85"/>
    <n v="0.78900000000000003"/>
    <n v="0.155"/>
    <n v="0.88200000000000001"/>
    <n v="507.69200000000001"/>
    <s v="Scale-up"/>
    <n v="1.538"/>
    <n v="0.879"/>
    <n v="0.84199999999999997"/>
    <n v="0.85099999999999998"/>
    <n v="0.89900000000000002"/>
    <d v="2025-06-17T02:51:00"/>
    <s v="PJD2_Apache"/>
  </r>
  <r>
    <x v="1396"/>
    <x v="1"/>
    <n v="34"/>
    <x v="3853"/>
    <x v="1931"/>
    <s v=" "/>
    <s v=" "/>
    <n v="1"/>
    <n v="3"/>
    <n v="1"/>
    <s v="N/A"/>
    <n v="1"/>
    <n v="3"/>
    <s v="NaN"/>
    <n v="1.5"/>
    <s v="NaN"/>
    <s v="NaN"/>
    <n v="0"/>
    <n v="5.8999999999999997E-2"/>
    <s v="NaN"/>
    <s v="NaN"/>
    <s v="NaN"/>
    <s v="NaN"/>
    <s v="Scale-up"/>
    <s v="NaN"/>
    <s v="NaN"/>
    <n v="0.75"/>
    <s v="NaN"/>
    <s v="NaN"/>
    <d v="2025-06-17T02:51:00"/>
    <s v="PJD2_Apache"/>
  </r>
  <r>
    <x v="159"/>
    <x v="0"/>
    <n v="4942"/>
    <x v="3854"/>
    <x v="1932"/>
    <n v="582"/>
    <n v="582"/>
    <n v="67"/>
    <n v="515"/>
    <n v="135"/>
    <n v="447"/>
    <n v="430"/>
    <n v="17"/>
    <n v="1.2E-2"/>
    <n v="0.104"/>
    <n v="3.3000000000000002E-2"/>
    <n v="0.09"/>
    <n v="8.3000000000000004E-2"/>
    <n v="8.4000000000000005E-2"/>
    <n v="1.0840000000000001"/>
    <n v="0.10299999999999999"/>
    <n v="0.71599999999999997"/>
    <n v="188.88900000000001"/>
    <s v="Catch-up"/>
    <n v="11.111000000000001"/>
    <n v="0.89500000000000002"/>
    <n v="0.96199999999999997"/>
    <n v="0.92400000000000004"/>
    <n v="0.91"/>
    <d v="2025-06-17T02:51:18"/>
    <s v="PJD2_Apache"/>
  </r>
  <r>
    <x v="159"/>
    <x v="1"/>
    <n v="96"/>
    <x v="3855"/>
    <x v="1932"/>
    <s v=" "/>
    <s v=" "/>
    <n v="1"/>
    <n v="5"/>
    <n v="2"/>
    <s v="N/A"/>
    <n v="3"/>
    <n v="0"/>
    <s v="NaN"/>
    <n v="3.4000000000000002E-2"/>
    <s v="NaN"/>
    <n v="6.9000000000000006E-2"/>
    <n v="0"/>
    <n v="1.7999999999999999E-2"/>
    <s v="NaN"/>
    <s v="NaN"/>
    <s v="NaN"/>
    <s v="NaN"/>
    <s v="Catch-up"/>
    <n v="14.493"/>
    <s v="NaN"/>
    <n v="0.747"/>
    <s v="NaN"/>
    <n v="1"/>
    <d v="2025-06-17T02:51:18"/>
    <s v="PJD2_Apache"/>
  </r>
  <r>
    <x v="135"/>
    <x v="0"/>
    <n v="7157"/>
    <x v="3856"/>
    <x v="1933"/>
    <n v="1587"/>
    <n v="1587"/>
    <n v="337"/>
    <n v="1250"/>
    <n v="327"/>
    <n v="1260"/>
    <n v="1045"/>
    <n v="215"/>
    <n v="6.3E-2"/>
    <n v="0.18"/>
    <n v="6.0999999999999999E-2"/>
    <n v="0.184"/>
    <n v="0.182"/>
    <n v="0.183"/>
    <n v="1.0109999999999999"/>
    <n v="0.25900000000000001"/>
    <n v="0.749"/>
    <n v="1168.4780000000001"/>
    <s v="Catch-up"/>
    <n v="5.4349999999999996"/>
    <n v="0.98799999999999999"/>
    <n v="0.997"/>
    <n v="0.97599999999999998"/>
    <n v="0.98699999999999999"/>
    <d v="2025-06-17T02:51:39"/>
    <s v="PJD2_Apache"/>
  </r>
  <r>
    <x v="135"/>
    <x v="1"/>
    <n v="89"/>
    <x v="3857"/>
    <x v="1933"/>
    <s v=" "/>
    <s v=" "/>
    <n v="2"/>
    <n v="5"/>
    <n v="3"/>
    <s v="N/A"/>
    <n v="3"/>
    <n v="0"/>
    <n v="8.3000000000000004E-2"/>
    <n v="0.04"/>
    <n v="2.4E-2"/>
    <n v="0.107"/>
    <n v="9.9000000000000005E-2"/>
    <n v="3.9E-2"/>
    <n v="1.081"/>
    <n v="0.67500000000000004"/>
    <n v="0.80500000000000005"/>
    <n v="2009.346"/>
    <s v="Catch-up"/>
    <n v="9.3460000000000001"/>
    <n v="1"/>
    <n v="0.93899999999999995"/>
    <n v="0.82599999999999996"/>
    <n v="0.75"/>
    <d v="2025-06-17T02:51:43"/>
    <s v="PJD2_Apache"/>
  </r>
  <r>
    <x v="34"/>
    <x v="0"/>
    <n v="4960"/>
    <x v="3858"/>
    <x v="1934"/>
    <n v="345"/>
    <n v="345"/>
    <n v="104"/>
    <n v="241"/>
    <n v="55"/>
    <n v="290"/>
    <n v="232"/>
    <n v="58"/>
    <n v="2.8000000000000001E-2"/>
    <n v="8.4000000000000005E-2"/>
    <n v="1.4E-2"/>
    <n v="0.21199999999999999"/>
    <n v="9.8000000000000004E-2"/>
    <n v="7.6999999999999999E-2"/>
    <n v="2.1629999999999998"/>
    <n v="0.25"/>
    <n v="0.875"/>
    <n v="273.58499999999998"/>
    <s v="Catch-up"/>
    <n v="4.7169999999999996"/>
    <n v="0.40300000000000002"/>
    <n v="0.31900000000000001"/>
    <n v="0.58399999999999996"/>
    <n v="0.56599999999999995"/>
    <d v="2025-06-17T02:52:02"/>
    <s v="PJD2_Apache"/>
  </r>
  <r>
    <x v="34"/>
    <x v="1"/>
    <n v="63"/>
    <x v="3859"/>
    <x v="1934"/>
    <s v=" "/>
    <s v=" "/>
    <n v="1"/>
    <n v="1"/>
    <n v="1"/>
    <s v="N/A"/>
    <n v="1"/>
    <n v="0"/>
    <s v="NaN"/>
    <s v="NaN"/>
    <s v="NaN"/>
    <s v="NaN"/>
    <n v="0"/>
    <n v="8.0000000000000002E-3"/>
    <s v="NaN"/>
    <s v="NaN"/>
    <s v="NaN"/>
    <s v="NaN"/>
    <s v="Catch-up"/>
    <s v="NaN"/>
    <s v="NaN"/>
    <s v="NaN"/>
    <s v="NaN"/>
    <s v="NaN"/>
    <d v="2025-06-17T02:52:02"/>
    <s v="PJD2_Apache"/>
  </r>
  <r>
    <x v="1397"/>
    <x v="0"/>
    <n v="2570"/>
    <x v="3860"/>
    <x v="1935"/>
    <n v="4705"/>
    <n v="4705"/>
    <n v="480"/>
    <n v="4225"/>
    <n v="910"/>
    <n v="3795"/>
    <n v="3216"/>
    <n v="579"/>
    <n v="0.191"/>
    <n v="1.7230000000000001"/>
    <n v="0.39600000000000002"/>
    <n v="1.349"/>
    <n v="1.518"/>
    <n v="1.5069999999999999"/>
    <n v="0.88900000000000001"/>
    <n v="0.1"/>
    <n v="0.79300000000000004"/>
    <n v="429.20699999999999"/>
    <s v="Scale-up"/>
    <n v="0.74099999999999999"/>
    <n v="0.96499999999999997"/>
    <n v="0.97599999999999998"/>
    <n v="0.98499999999999999"/>
    <n v="0.98499999999999999"/>
    <d v="2025-06-17T02:52:25"/>
    <s v="PJD2_Apache"/>
  </r>
  <r>
    <x v="1397"/>
    <x v="1"/>
    <n v="99"/>
    <x v="3861"/>
    <x v="1935"/>
    <s v=" "/>
    <s v=" "/>
    <n v="5"/>
    <n v="49"/>
    <n v="12"/>
    <s v="N/A"/>
    <n v="35"/>
    <n v="6"/>
    <n v="7.9000000000000001E-2"/>
    <n v="0.60699999999999998"/>
    <n v="0.17100000000000001"/>
    <n v="0.55100000000000005"/>
    <s v="0.5149999999999999"/>
    <n v="0.502"/>
    <n v="1.07"/>
    <n v="0.115"/>
    <n v="0.751"/>
    <n v="1050.817"/>
    <s v="Catch-up"/>
    <n v="1.8149999999999999"/>
    <n v="0.81399999999999995"/>
    <n v="0.94"/>
    <n v="0.74099999999999999"/>
    <n v="0.58099999999999996"/>
    <d v="2025-06-17T02:52:29"/>
    <s v="PJD2_Apache"/>
  </r>
  <r>
    <x v="1398"/>
    <x v="0"/>
    <n v="3052"/>
    <x v="3862"/>
    <x v="1936"/>
    <n v="2969"/>
    <n v="2969"/>
    <n v="371"/>
    <n v="2598"/>
    <n v="548"/>
    <n v="2421"/>
    <n v="1662"/>
    <n v="759"/>
    <n v="0.13800000000000001"/>
    <n v="1.006"/>
    <n v="0.21299999999999999"/>
    <n v="0.64400000000000002"/>
    <n v="0.93100000000000005"/>
    <n v="0.92900000000000005"/>
    <n v="0.69199999999999995"/>
    <n v="0.121"/>
    <n v="0.81399999999999995"/>
    <n v="1178.5709999999999"/>
    <s v="Scale-up"/>
    <n v="1.5529999999999999"/>
    <n v="0.98899999999999999"/>
    <n v="0.98399999999999999"/>
    <n v="0.97499999999999998"/>
    <n v="0.98199999999999998"/>
    <d v="2025-06-17T02:52:51"/>
    <s v="PJD2_Apache"/>
  </r>
  <r>
    <x v="1398"/>
    <x v="1"/>
    <n v="95"/>
    <x v="3863"/>
    <x v="1936"/>
    <s v=" "/>
    <s v=" "/>
    <n v="6"/>
    <n v="16"/>
    <n v="3"/>
    <s v="N/A"/>
    <n v="14"/>
    <n v="4"/>
    <n v="9.1999999999999998E-2"/>
    <n v="0.17699999999999999"/>
    <n v="0.64300000000000002"/>
    <n v="0.14599999999999999"/>
    <n v="-0.374"/>
    <n v="0.20899999999999999"/>
    <n v="-0.39"/>
    <n v="0.34200000000000003"/>
    <n v="-1.39"/>
    <n v="5198.63"/>
    <s v="Scale-up"/>
    <n v="6.8490000000000002"/>
    <n v="0.97399999999999998"/>
    <n v="0.98399999999999999"/>
    <n v="0.96399999999999997"/>
    <n v="0.86199999999999999"/>
    <d v="2025-06-17T02:52:55"/>
    <s v="PJD2_Apache"/>
  </r>
  <r>
    <x v="177"/>
    <x v="0"/>
    <n v="3207"/>
    <x v="3864"/>
    <x v="1937"/>
    <n v="2161"/>
    <n v="2161"/>
    <n v="365"/>
    <n v="1796"/>
    <n v="195"/>
    <n v="1966"/>
    <n v="1677"/>
    <n v="289"/>
    <n v="0.10199999999999999"/>
    <n v="0.61399999999999999"/>
    <n v="7.0999999999999994E-2"/>
    <n v="0.57699999999999996"/>
    <n v="0.64500000000000002"/>
    <n v="0.64100000000000001"/>
    <n v="0.89500000000000002"/>
    <n v="0.14199999999999999"/>
    <n v="0.90100000000000002"/>
    <n v="500.86700000000002"/>
    <s v="Scale-up"/>
    <n v="1.7330000000000001"/>
    <n v="0.99099999999999999"/>
    <n v="0.97599999999999998"/>
    <n v="0.95299999999999996"/>
    <n v="0.97299999999999998"/>
    <d v="2025-06-17T02:53:16"/>
    <s v="PJD2_Apache"/>
  </r>
  <r>
    <x v="177"/>
    <x v="1"/>
    <n v="99"/>
    <x v="3865"/>
    <x v="1937"/>
    <s v=" "/>
    <s v=" "/>
    <n v="11"/>
    <n v="18"/>
    <n v="13"/>
    <s v="N/A"/>
    <n v="26"/>
    <n v="-11"/>
    <n v="0.114"/>
    <n v="0.17100000000000001"/>
    <n v="0.155"/>
    <n v="0.251"/>
    <s v="0.13000000000000003"/>
    <n v="0.151"/>
    <n v="1.931"/>
    <n v="0.4"/>
    <n v="0.45600000000000002"/>
    <n v="1151.394"/>
    <s v="Catch-up"/>
    <n v="3.984"/>
    <n v="0.94099999999999995"/>
    <n v="0.92800000000000005"/>
    <n v="0.72299999999999998"/>
    <n v="0.85"/>
    <d v="2025-06-17T02:53:20"/>
    <s v="PJD2_Apache"/>
  </r>
  <r>
    <x v="47"/>
    <x v="0"/>
    <n v="4633"/>
    <x v="3866"/>
    <x v="1938"/>
    <n v="7101"/>
    <n v="7101"/>
    <n v="2406"/>
    <n v="4695"/>
    <n v="923"/>
    <n v="6178"/>
    <n v="5578"/>
    <n v="600"/>
    <n v="0.57699999999999996"/>
    <n v="1.2470000000000001"/>
    <n v="0.25600000000000001"/>
    <n v="1.423"/>
    <n v="1.5680000000000001"/>
    <n v="1.544"/>
    <n v="0.90800000000000003"/>
    <n v="0.316"/>
    <n v="0.86"/>
    <n v="421.64400000000001"/>
    <s v="Scale-up"/>
    <n v="0.70299999999999996"/>
    <n v="0.998"/>
    <n v="0.98299999999999998"/>
    <n v="0.98799999999999999"/>
    <n v="0.99099999999999999"/>
    <d v="2025-06-17T02:53:44"/>
    <s v="PJD2_Apache"/>
  </r>
  <r>
    <x v="47"/>
    <x v="1"/>
    <n v="99"/>
    <x v="3867"/>
    <x v="1938"/>
    <s v=" "/>
    <s v=" "/>
    <n v="30"/>
    <n v="25"/>
    <n v="9"/>
    <s v="N/A"/>
    <n v="40"/>
    <n v="7"/>
    <n v="0.30599999999999999"/>
    <n v="0.215"/>
    <n v="9.5000000000000001E-2"/>
    <n v="0.435"/>
    <s v="0.42600000000000005"/>
    <n v="0.41899999999999998"/>
    <n v="1.0209999999999999"/>
    <n v="0.58699999999999997"/>
    <n v="0.81799999999999995"/>
    <n v="1379.31"/>
    <s v="Catch-up"/>
    <n v="2.2989999999999999"/>
    <n v="0.97899999999999998"/>
    <n v="0.91500000000000004"/>
    <n v="0.73399999999999999"/>
    <n v="0.89700000000000002"/>
    <d v="2025-06-17T02:53:49"/>
    <s v="PJD2_Apache"/>
  </r>
  <r>
    <x v="180"/>
    <x v="0"/>
    <n v="1101"/>
    <x v="3868"/>
    <x v="1939"/>
    <n v="56"/>
    <n v="56"/>
    <n v="25"/>
    <n v="31"/>
    <n v="3"/>
    <n v="53"/>
    <n v="20"/>
    <n v="33"/>
    <n v="2.3E-2"/>
    <n v="2.7E-2"/>
    <n v="8.9999999999999993E-3"/>
    <n v="5.0999999999999997E-2"/>
    <n v="4.1000000000000002E-2"/>
    <n v="4.8000000000000001E-2"/>
    <n v="1.244"/>
    <n v="0.46"/>
    <n v="0.82"/>
    <n v="647.05899999999997"/>
    <s v="Catch-up"/>
    <n v="19.608000000000001"/>
    <n v="0.622"/>
    <n v="0.53900000000000003"/>
    <n v="0.75"/>
    <n v="0.85399999999999998"/>
    <d v="2025-06-17T02:54:06"/>
    <s v="PJD2_Apache"/>
  </r>
  <r>
    <x v="180"/>
    <x v="1"/>
    <n v="2"/>
    <x v="3869"/>
    <x v="1939"/>
    <s v=" "/>
    <s v=" "/>
    <n v="1"/>
    <n v="2"/>
    <n v="1"/>
    <s v="N/A"/>
    <n v="1"/>
    <n v="1"/>
    <s v="NaN"/>
    <n v="0.33300000000000002"/>
    <s v="NaN"/>
    <s v="NaN"/>
    <n v="0"/>
    <n v="0.33300000000000002"/>
    <s v="NaN"/>
    <s v="NaN"/>
    <s v="NaN"/>
    <s v="NaN"/>
    <s v="Catch-up"/>
    <s v="NaN"/>
    <s v="NaN"/>
    <n v="1"/>
    <s v="NaN"/>
    <s v="NaN"/>
    <d v="2025-06-17T02:54:06"/>
    <s v="PJD2_Apache"/>
  </r>
  <r>
    <x v="163"/>
    <x v="0"/>
    <n v="3822"/>
    <x v="3870"/>
    <x v="1940"/>
    <n v="10938"/>
    <n v="10938"/>
    <n v="990"/>
    <n v="9948"/>
    <n v="1921"/>
    <n v="9017"/>
    <n v="5618"/>
    <n v="3400"/>
    <n v="0.27"/>
    <n v="3.0369999999999999"/>
    <n v="0.68500000000000005"/>
    <n v="1.659"/>
    <n v="2.6219999999999999"/>
    <n v="2.673"/>
    <n v="0.63300000000000001"/>
    <n v="8.2000000000000003E-2"/>
    <n v="0.79300000000000004"/>
    <n v="2049.4270000000001"/>
    <s v="Scale-up"/>
    <n v="0.60299999999999998"/>
    <n v="0.96799999999999997"/>
    <n v="0.97099999999999997"/>
    <n v="0.96499999999999997"/>
    <n v="0.97699999999999998"/>
    <d v="2025-06-17T02:54:32"/>
    <s v="PJD2_Apache"/>
  </r>
  <r>
    <x v="163"/>
    <x v="1"/>
    <n v="99"/>
    <x v="3871"/>
    <x v="1940"/>
    <s v=" "/>
    <s v=" "/>
    <n v="16"/>
    <n v="203"/>
    <n v="25"/>
    <s v="N/A"/>
    <n v="68"/>
    <n v="127"/>
    <n v="0.186"/>
    <n v="2.2029999999999998"/>
    <n v="0.27"/>
    <n v="0.86799999999999999"/>
    <s v="2.1189999999999998"/>
    <n v="2.1"/>
    <n v="0.41"/>
    <n v="7.8E-2"/>
    <n v="0.88700000000000001"/>
    <n v="3917.0509999999999"/>
    <s v="Scale-up"/>
    <n v="1.1519999999999999"/>
    <n v="0.872"/>
    <n v="0.99299999999999999"/>
    <n v="0.97199999999999998"/>
    <n v="0.95599999999999996"/>
    <d v="2025-06-17T02:54:36"/>
    <s v="PJD2_Apache"/>
  </r>
  <r>
    <x v="506"/>
    <x v="0"/>
    <n v="6434"/>
    <x v="3872"/>
    <x v="1941"/>
    <n v="159"/>
    <n v="159"/>
    <n v="37"/>
    <n v="122"/>
    <n v="38"/>
    <n v="121"/>
    <n v="117"/>
    <n v="4"/>
    <n v="5.0000000000000001E-3"/>
    <n v="0.02"/>
    <n v="7.0000000000000001E-3"/>
    <n v="1.7999999999999999E-2"/>
    <n v="1.7999999999999999E-2"/>
    <n v="1.7999999999999999E-2"/>
    <n v="1"/>
    <n v="0.2"/>
    <n v="0.72"/>
    <n v="222.22200000000001"/>
    <s v="Catch-up"/>
    <n v="55.555999999999997"/>
    <n v="0.95599999999999996"/>
    <n v="0.94299999999999995"/>
    <n v="0.75900000000000001"/>
    <n v="0.96699999999999997"/>
    <d v="2025-06-17T02:54:55"/>
    <s v="PJD2_Apache"/>
  </r>
  <r>
    <x v="506"/>
    <x v="1"/>
    <n v="3"/>
    <x v="3873"/>
    <x v="1941"/>
    <s v=" "/>
    <s v=" "/>
    <n v="2"/>
    <n v="1"/>
    <n v="1"/>
    <s v="N/A"/>
    <n v="3"/>
    <n v="-1"/>
    <n v="1"/>
    <s v="NaN"/>
    <s v="NaN"/>
    <n v="1.5"/>
    <n v="0"/>
    <n v="0.46200000000000002"/>
    <s v="NaN"/>
    <s v="NaN"/>
    <s v="NaN"/>
    <s v="NaN"/>
    <s v="Catch-up"/>
    <n v="0.66700000000000004"/>
    <n v="1"/>
    <s v="NaN"/>
    <s v="NaN"/>
    <n v="0.75"/>
    <d v="2025-06-17T02:54:55"/>
    <s v="PJD2_Apache"/>
  </r>
  <r>
    <x v="183"/>
    <x v="0"/>
    <n v="7078"/>
    <x v="3874"/>
    <x v="1942"/>
    <n v="197"/>
    <n v="197"/>
    <n v="5"/>
    <n v="192"/>
    <n v="55"/>
    <n v="142"/>
    <n v="103"/>
    <n v="39"/>
    <n v="1E-3"/>
    <n v="3.3000000000000002E-2"/>
    <n v="1.2E-2"/>
    <n v="2.8000000000000001E-2"/>
    <n v="2.1999999999999999E-2"/>
    <n v="2.1999999999999999E-2"/>
    <n v="1.2729999999999999"/>
    <n v="2.9000000000000001E-2"/>
    <n v="0.64700000000000002"/>
    <n v="1392.857"/>
    <s v="Catch-up"/>
    <n v="35.713999999999999"/>
    <n v="0.60899999999999999"/>
    <n v="0.92700000000000005"/>
    <n v="0.753"/>
    <n v="0.68799999999999994"/>
    <d v="2025-06-17T02:55:13"/>
    <s v="PJD2_Apache"/>
  </r>
  <r>
    <x v="183"/>
    <x v="1"/>
    <n v="0"/>
    <x v="3875"/>
    <x v="1942"/>
    <s v=" "/>
    <s v=" "/>
    <n v="1"/>
    <n v="1"/>
    <n v="1"/>
    <s v="N/A"/>
    <n v="1"/>
    <n v="0"/>
    <s v="NaN"/>
    <s v="NaN"/>
    <s v="NaN"/>
    <s v="NaN"/>
    <n v="0"/>
    <s v="NaN"/>
    <s v="NaN"/>
    <s v="NaN"/>
    <s v="NaN"/>
    <s v="NaN"/>
    <s v="Catch-up"/>
    <s v="NaN"/>
    <s v="NaN"/>
    <s v="NaN"/>
    <s v="NaN"/>
    <s v="NaN"/>
    <d v="2025-06-17T02:55:13"/>
    <s v="PJD2_Apache"/>
  </r>
  <r>
    <x v="1399"/>
    <x v="0"/>
    <n v="1513"/>
    <x v="3876"/>
    <x v="1943"/>
    <n v="242"/>
    <n v="242"/>
    <n v="59"/>
    <n v="183"/>
    <n v="14"/>
    <n v="228"/>
    <n v="183"/>
    <n v="45"/>
    <n v="3.3000000000000002E-2"/>
    <n v="0.105"/>
    <n v="8.0000000000000002E-3"/>
    <n v="0.108"/>
    <n v="0.13"/>
    <n v="0.13400000000000001"/>
    <n v="0.83099999999999996"/>
    <n v="0.23899999999999999"/>
    <n v="0.94199999999999995"/>
    <n v="416.66699999999997"/>
    <s v="Scale-up"/>
    <n v="9.2590000000000003"/>
    <n v="0.76400000000000001"/>
    <n v="0.91300000000000003"/>
    <n v="0.77100000000000002"/>
    <n v="0.94599999999999995"/>
    <d v="2025-06-17T02:55:31"/>
    <s v="PJD2_Apache"/>
  </r>
  <r>
    <x v="1399"/>
    <x v="1"/>
    <n v="0"/>
    <x v="3877"/>
    <x v="1943"/>
    <s v=" "/>
    <s v=" "/>
    <n v="1"/>
    <n v="1"/>
    <n v="1"/>
    <s v="N/A"/>
    <n v="2"/>
    <n v="-2"/>
    <s v="NaN"/>
    <s v="NaN"/>
    <s v="NaN"/>
    <s v="NaN"/>
    <n v="0"/>
    <s v="NaN"/>
    <s v="NaN"/>
    <s v="NaN"/>
    <s v="NaN"/>
    <s v="NaN"/>
    <s v="Scale-up"/>
    <s v="NaN"/>
    <s v="NaN"/>
    <s v="NaN"/>
    <s v="NaN"/>
    <s v="NaN"/>
    <d v="2025-06-17T02:55:31"/>
    <s v="PJD2_Apache"/>
  </r>
  <r>
    <x v="48"/>
    <x v="0"/>
    <n v="6401"/>
    <x v="3878"/>
    <x v="1944"/>
    <n v="982"/>
    <n v="982"/>
    <n v="266"/>
    <n v="716"/>
    <n v="125"/>
    <n v="857"/>
    <n v="838"/>
    <n v="19"/>
    <n v="7.1999999999999995E-2"/>
    <n v="0.152"/>
    <n v="0.03"/>
    <n v="0.188"/>
    <n v="0.19400000000000001"/>
    <n v="0.191"/>
    <n v="0.96899999999999997"/>
    <n v="0.32100000000000001"/>
    <n v="0.86599999999999999"/>
    <n v="101.06399999999999"/>
    <s v="Scale-up"/>
    <n v="5.319"/>
    <n v="0.93300000000000005"/>
    <n v="0.92100000000000004"/>
    <n v="0.92800000000000005"/>
    <n v="0.91500000000000004"/>
    <d v="2025-06-17T02:55:51"/>
    <s v="PJD2_Apache"/>
  </r>
  <r>
    <x v="48"/>
    <x v="1"/>
    <n v="49"/>
    <x v="3879"/>
    <x v="1944"/>
    <s v=" "/>
    <s v=" "/>
    <n v="1"/>
    <n v="1"/>
    <n v="1"/>
    <s v="N/A"/>
    <n v="1"/>
    <n v="-1"/>
    <s v="NaN"/>
    <s v="NaN"/>
    <s v="NaN"/>
    <s v="NaN"/>
    <n v="0"/>
    <s v="NaN"/>
    <s v="NaN"/>
    <s v="NaN"/>
    <s v="NaN"/>
    <s v="NaN"/>
    <s v="Scale-up"/>
    <s v="NaN"/>
    <s v="NaN"/>
    <s v="NaN"/>
    <s v="NaN"/>
    <s v="NaN"/>
    <d v="2025-06-17T02:55:51"/>
    <s v="PJD2_Apache"/>
  </r>
  <r>
    <x v="164"/>
    <x v="0"/>
    <n v="5192"/>
    <x v="3880"/>
    <x v="1945"/>
    <n v="1044"/>
    <n v="1044"/>
    <n v="158"/>
    <n v="886"/>
    <n v="210"/>
    <n v="834"/>
    <n v="685"/>
    <n v="149"/>
    <n v="2.7E-2"/>
    <n v="0.16400000000000001"/>
    <n v="4.1000000000000002E-2"/>
    <n v="0.12"/>
    <n v="0.15"/>
    <n v="0.14699999999999999"/>
    <n v="0.8"/>
    <n v="0.14099999999999999"/>
    <n v="0.78500000000000003"/>
    <n v="1241.6669999999999"/>
    <s v="Scale-up"/>
    <n v="8.3330000000000002"/>
    <n v="0.81100000000000005"/>
    <n v="0.81799999999999995"/>
    <n v="0.79700000000000004"/>
    <n v="0.89800000000000002"/>
    <d v="2025-06-17T02:56:11"/>
    <s v="PJD2_Apache"/>
  </r>
  <r>
    <x v="164"/>
    <x v="1"/>
    <n v="99"/>
    <x v="3881"/>
    <x v="1945"/>
    <s v=" "/>
    <s v=" "/>
    <n v="2"/>
    <n v="18"/>
    <n v="4"/>
    <s v="N/A"/>
    <n v="20"/>
    <n v="-3"/>
    <n v="4.2999999999999997E-2"/>
    <n v="0.13"/>
    <n v="4.2000000000000003E-2"/>
    <n v="0.183"/>
    <s v="0.13099999999999998"/>
    <n v="0.105"/>
    <n v="1.397"/>
    <n v="0.249"/>
    <n v="0.75700000000000001"/>
    <n v="814.20799999999997"/>
    <s v="Catch-up"/>
    <n v="5.4640000000000004"/>
    <n v="1"/>
    <n v="0.92200000000000004"/>
    <n v="0.93799999999999994"/>
    <n v="0.84299999999999997"/>
    <d v="2025-06-17T02:56:15"/>
    <s v="PJD2_Apache"/>
  </r>
  <r>
    <x v="186"/>
    <x v="0"/>
    <n v="5670"/>
    <x v="3882"/>
    <x v="1946"/>
    <n v="101"/>
    <n v="101"/>
    <n v="45"/>
    <n v="56"/>
    <n v="3"/>
    <n v="98"/>
    <n v="83"/>
    <n v="15"/>
    <n v="8.0000000000000002E-3"/>
    <n v="0.01"/>
    <n v="3.0000000000000001E-3"/>
    <n v="1.4999999999999999E-2"/>
    <n v="1.4999999999999999E-2"/>
    <n v="1.7000000000000001E-2"/>
    <n v="1"/>
    <n v="0.44400000000000001"/>
    <n v="0.83299999999999996"/>
    <n v="1000"/>
    <s v="Catch-up"/>
    <n v="66.667000000000002"/>
    <n v="0.57999999999999996"/>
    <n v="0.75"/>
    <n v="0.99199999999999999"/>
    <n v="0.625"/>
    <d v="2025-06-17T02:56:34"/>
    <s v="PJD2_Apache"/>
  </r>
  <r>
    <x v="186"/>
    <x v="1"/>
    <n v="51"/>
    <x v="3883"/>
    <x v="1946"/>
    <s v=" "/>
    <s v=" "/>
    <n v="1"/>
    <n v="1"/>
    <n v="1"/>
    <s v="N/A"/>
    <n v="2"/>
    <n v="1"/>
    <s v="NaN"/>
    <s v="NaN"/>
    <s v="NaN"/>
    <s v="NaN"/>
    <n v="0"/>
    <n v="2.5999999999999999E-2"/>
    <s v="NaN"/>
    <s v="NaN"/>
    <s v="NaN"/>
    <s v="NaN"/>
    <s v="Catch-up"/>
    <s v="NaN"/>
    <s v="NaN"/>
    <s v="NaN"/>
    <s v="NaN"/>
    <s v="NaN"/>
    <d v="2025-06-17T02:56:34"/>
    <s v="PJD2_Apache"/>
  </r>
  <r>
    <x v="165"/>
    <x v="0"/>
    <n v="6421"/>
    <x v="3884"/>
    <x v="1947"/>
    <n v="94"/>
    <n v="94"/>
    <n v="42"/>
    <n v="52"/>
    <n v="8"/>
    <n v="86"/>
    <n v="72"/>
    <n v="14"/>
    <n v="7.0000000000000001E-3"/>
    <n v="8.9999999999999993E-3"/>
    <n v="1E-3"/>
    <n v="1.4E-2"/>
    <n v="1.4999999999999999E-2"/>
    <n v="1.6E-2"/>
    <n v="0.93300000000000005"/>
    <n v="0.438"/>
    <n v="0.93799999999999994"/>
    <n v="1000"/>
    <s v="Scale-up"/>
    <n v="71.429000000000002"/>
    <n v="0.91400000000000003"/>
    <n v="0.91300000000000003"/>
    <n v="0.93799999999999994"/>
    <n v="0.90300000000000002"/>
    <d v="2025-06-17T02:56:51"/>
    <s v="PJD2_Apache"/>
  </r>
  <r>
    <x v="165"/>
    <x v="1"/>
    <n v="0"/>
    <x v="3885"/>
    <x v="1947"/>
    <s v=" "/>
    <s v=" "/>
    <n v="1"/>
    <n v="1"/>
    <n v="1"/>
    <s v="N/A"/>
    <n v="1"/>
    <n v="0"/>
    <s v="NaN"/>
    <s v="NaN"/>
    <s v="NaN"/>
    <s v="NaN"/>
    <n v="0"/>
    <s v="NaN"/>
    <s v="NaN"/>
    <s v="NaN"/>
    <s v="NaN"/>
    <s v="NaN"/>
    <s v="Scale-up"/>
    <s v="NaN"/>
    <s v="NaN"/>
    <s v="NaN"/>
    <s v="NaN"/>
    <s v="NaN"/>
    <d v="2025-06-17T02:56:52"/>
    <s v="PJD2_Apache"/>
  </r>
  <r>
    <x v="169"/>
    <x v="0"/>
    <n v="6193"/>
    <x v="3886"/>
    <x v="1948"/>
    <n v="1313"/>
    <n v="1313"/>
    <n v="248"/>
    <n v="1065"/>
    <n v="174"/>
    <n v="1139"/>
    <n v="1041"/>
    <n v="98"/>
    <n v="5.5E-2"/>
    <n v="0.26500000000000001"/>
    <n v="4.9000000000000002E-2"/>
    <n v="0.26800000000000002"/>
    <n v="0.27100000000000002"/>
    <n v="0.27700000000000002"/>
    <n v="0.98899999999999999"/>
    <n v="0.17199999999999999"/>
    <n v="0.84699999999999998"/>
    <n v="365.67200000000003"/>
    <s v="Scale-up"/>
    <n v="3.7309999999999999"/>
    <n v="0.82799999999999996"/>
    <n v="0.85099999999999998"/>
    <n v="0.875"/>
    <n v="0.86799999999999999"/>
    <d v="2025-06-17T02:57:11"/>
    <s v="PJD2_Apache"/>
  </r>
  <r>
    <x v="169"/>
    <x v="1"/>
    <n v="62"/>
    <x v="3887"/>
    <x v="1948"/>
    <s v=" "/>
    <s v=" "/>
    <n v="1"/>
    <n v="2"/>
    <n v="1"/>
    <s v="N/A"/>
    <n v="1"/>
    <n v="1"/>
    <s v="NaN"/>
    <s v="NaN"/>
    <s v="NaN"/>
    <s v="NaN"/>
    <n v="0"/>
    <n v="2.4E-2"/>
    <s v="NaN"/>
    <s v="NaN"/>
    <s v="NaN"/>
    <s v="NaN"/>
    <s v="Scale-up"/>
    <s v="NaN"/>
    <s v="NaN"/>
    <s v="NaN"/>
    <s v="NaN"/>
    <s v="NaN"/>
    <d v="2025-06-17T02:57:11"/>
    <s v="PJD2_Apache"/>
  </r>
  <r>
    <x v="192"/>
    <x v="0"/>
    <n v="7494"/>
    <x v="3888"/>
    <x v="1949"/>
    <n v="569"/>
    <n v="569"/>
    <n v="18"/>
    <n v="551"/>
    <n v="100"/>
    <n v="469"/>
    <n v="358"/>
    <n v="111"/>
    <n v="2E-3"/>
    <n v="0.28299999999999997"/>
    <n v="7.8E-2"/>
    <n v="0.40200000000000002"/>
    <n v="0.20699999999999999"/>
    <n v="0.157"/>
    <n v="1.9419999999999999"/>
    <n v="7.0000000000000001E-3"/>
    <n v="0.72599999999999998"/>
    <n v="276.11900000000003"/>
    <s v="Catch-up"/>
    <n v="2.488"/>
    <n v="0.38200000000000001"/>
    <n v="0.63300000000000001"/>
    <n v="0.16300000000000001"/>
    <n v="0.26100000000000001"/>
    <d v="2025-06-17T02:57:29"/>
    <s v="PJD2_Apache"/>
  </r>
  <r>
    <x v="192"/>
    <x v="1"/>
    <n v="0"/>
    <x v="3889"/>
    <x v="1949"/>
    <s v=" "/>
    <s v=" "/>
    <n v="2"/>
    <n v="1"/>
    <n v="1"/>
    <s v="N/A"/>
    <n v="1"/>
    <n v="1"/>
    <n v="1"/>
    <s v="NaN"/>
    <s v="NaN"/>
    <s v="NaN"/>
    <n v="0"/>
    <n v="1"/>
    <s v="NaN"/>
    <s v="NaN"/>
    <s v="NaN"/>
    <s v="NaN"/>
    <s v="Catch-up"/>
    <s v="NaN"/>
    <n v="1"/>
    <s v="NaN"/>
    <s v="NaN"/>
    <s v="NaN"/>
    <d v="2025-06-17T02:57:29"/>
    <s v="PJD2_Apache"/>
  </r>
  <r>
    <x v="1400"/>
    <x v="0"/>
    <n v="3824"/>
    <x v="3890"/>
    <x v="1950"/>
    <n v="345"/>
    <n v="345"/>
    <n v="34"/>
    <n v="311"/>
    <n v="225"/>
    <n v="120"/>
    <n v="60"/>
    <n v="60"/>
    <n v="1.0999999999999999E-2"/>
    <n v="0.14000000000000001"/>
    <n v="0.14299999999999999"/>
    <n v="4.4999999999999998E-2"/>
    <n v="8.0000000000000002E-3"/>
    <n v="3.5999999999999997E-2"/>
    <n v="5.625"/>
    <n v="7.2999999999999995E-2"/>
    <n v="5.2999999999999999E-2"/>
    <n v="1333.3330000000001"/>
    <s v="Catch-up"/>
    <n v="22.222000000000001"/>
    <n v="0.81799999999999995"/>
    <n v="0.96099999999999997"/>
    <n v="8.6999999999999994E-2"/>
    <n v="0.47499999999999998"/>
    <d v="2025-06-17T02:57:47"/>
    <s v="PJD2_Apache"/>
  </r>
  <r>
    <x v="1400"/>
    <x v="1"/>
    <n v="0"/>
    <x v="3891"/>
    <x v="1950"/>
    <s v=" "/>
    <s v=" "/>
    <n v="1"/>
    <n v="1"/>
    <n v="1"/>
    <s v="N/A"/>
    <n v="1"/>
    <n v="0"/>
    <s v="NaN"/>
    <s v="NaN"/>
    <s v="NaN"/>
    <s v="NaN"/>
    <n v="0"/>
    <s v="NaN"/>
    <s v="NaN"/>
    <s v="NaN"/>
    <s v="NaN"/>
    <s v="NaN"/>
    <s v="Catch-up"/>
    <s v="NaN"/>
    <s v="NaN"/>
    <s v="NaN"/>
    <s v="NaN"/>
    <s v="NaN"/>
    <d v="2025-06-17T02:57:47"/>
    <s v="PJD2_Apache"/>
  </r>
  <r>
    <x v="1401"/>
    <x v="0"/>
    <n v="2728"/>
    <x v="3892"/>
    <x v="1951"/>
    <n v="352"/>
    <n v="352"/>
    <n v="68"/>
    <n v="284"/>
    <n v="16"/>
    <n v="336"/>
    <n v="305"/>
    <n v="31"/>
    <n v="2.3E-2"/>
    <n v="0.115"/>
    <n v="1.2999999999999999E-2"/>
    <n v="0.11799999999999999"/>
    <n v="0.125"/>
    <n v="0.13"/>
    <n v="0.94399999999999995"/>
    <n v="0.16700000000000001"/>
    <n v="0.90600000000000003"/>
    <n v="262.71199999999999"/>
    <s v="Scale-up"/>
    <n v="8.4749999999999996"/>
    <n v="0.97699999999999998"/>
    <n v="0.95199999999999996"/>
    <n v="0.98"/>
    <n v="0.96799999999999997"/>
    <d v="2025-06-17T02:58:06"/>
    <s v="PJD2_Apache"/>
  </r>
  <r>
    <x v="1401"/>
    <x v="1"/>
    <n v="85"/>
    <x v="3893"/>
    <x v="1951"/>
    <s v=" "/>
    <s v=" "/>
    <n v="3"/>
    <n v="3"/>
    <n v="1"/>
    <s v="N/A"/>
    <n v="4"/>
    <n v="1"/>
    <n v="0.03"/>
    <n v="2.4E-2"/>
    <s v="NaN"/>
    <n v="3.7999999999999999E-2"/>
    <n v="5.3999999999999999E-2"/>
    <n v="5.0999999999999997E-2"/>
    <s v="NaN"/>
    <s v="NaN"/>
    <s v="NaN"/>
    <s v="NaN"/>
    <s v="Scale-up"/>
    <n v="26.315999999999999"/>
    <n v="0.93400000000000005"/>
    <n v="0.94199999999999995"/>
    <s v="NaN"/>
    <n v="0.89300000000000002"/>
    <d v="2025-06-17T02:58:06"/>
    <s v="PJD2_Apache"/>
  </r>
  <r>
    <x v="193"/>
    <x v="0"/>
    <n v="6748"/>
    <x v="3894"/>
    <x v="1952"/>
    <n v="348"/>
    <n v="348"/>
    <n v="56"/>
    <n v="292"/>
    <n v="48"/>
    <n v="300"/>
    <n v="296"/>
    <n v="4"/>
    <n v="0.01"/>
    <n v="4.7E-2"/>
    <n v="8.9999999999999993E-3"/>
    <n v="5.2999999999999999E-2"/>
    <n v="4.8000000000000001E-2"/>
    <n v="4.9000000000000002E-2"/>
    <n v="1.1040000000000001"/>
    <n v="0.17499999999999999"/>
    <n v="0.84199999999999997"/>
    <n v="75.471999999999994"/>
    <s v="Catch-up"/>
    <n v="18.867999999999999"/>
    <n v="0.96499999999999997"/>
    <n v="0.95599999999999996"/>
    <n v="0.93600000000000005"/>
    <n v="0.96899999999999997"/>
    <d v="2025-06-17T02:58:25"/>
    <s v="PJD2_Apache"/>
  </r>
  <r>
    <x v="193"/>
    <x v="1"/>
    <n v="31"/>
    <x v="3895"/>
    <x v="1952"/>
    <s v=" "/>
    <s v=" "/>
    <n v="1"/>
    <n v="3"/>
    <n v="1"/>
    <s v="N/A"/>
    <n v="2"/>
    <n v="-1"/>
    <s v="NaN"/>
    <n v="5.8999999999999997E-2"/>
    <s v="NaN"/>
    <n v="0.5"/>
    <n v="0"/>
    <n v="4.8000000000000001E-2"/>
    <s v="NaN"/>
    <s v="NaN"/>
    <s v="NaN"/>
    <s v="NaN"/>
    <s v="Catch-up"/>
    <n v="2"/>
    <s v="NaN"/>
    <n v="0.90900000000000003"/>
    <s v="NaN"/>
    <n v="1"/>
    <d v="2025-06-17T02:58:25"/>
    <s v="PJD2_Apache"/>
  </r>
  <r>
    <x v="175"/>
    <x v="0"/>
    <n v="4045"/>
    <x v="3896"/>
    <x v="1953"/>
    <n v="2225"/>
    <n v="2225"/>
    <n v="338"/>
    <n v="1887"/>
    <n v="263"/>
    <n v="1962"/>
    <n v="1816"/>
    <n v="146"/>
    <n v="7.8E-2"/>
    <n v="0.48299999999999998"/>
    <n v="6.9000000000000006E-2"/>
    <n v="0.52400000000000002"/>
    <n v="0.49199999999999999"/>
    <n v="0.48899999999999999"/>
    <n v="1.0649999999999999"/>
    <n v="0.13900000000000001"/>
    <n v="0.877"/>
    <n v="278.62599999999998"/>
    <s v="Catch-up"/>
    <n v="1.9079999999999999"/>
    <n v="0.97"/>
    <n v="0.99299999999999999"/>
    <n v="0.97799999999999998"/>
    <n v="0.98399999999999999"/>
    <d v="2025-06-17T02:58:46"/>
    <s v="PJD2_Apache"/>
  </r>
  <r>
    <x v="175"/>
    <x v="1"/>
    <n v="99"/>
    <x v="3897"/>
    <x v="1953"/>
    <s v=" "/>
    <s v=" "/>
    <n v="25"/>
    <n v="46"/>
    <n v="7"/>
    <s v="N/A"/>
    <n v="59"/>
    <n v="4"/>
    <n v="0.23899999999999999"/>
    <n v="0.41299999999999998"/>
    <n v="7.2999999999999995E-2"/>
    <n v="0.51800000000000002"/>
    <n v="0.57899999999999996"/>
    <n v="0.55300000000000005"/>
    <n v="0.89500000000000002"/>
    <n v="0.36699999999999999"/>
    <n v="0.88800000000000001"/>
    <n v="281.85300000000001"/>
    <s v="Scale-up"/>
    <n v="1.931"/>
    <n v="0.68400000000000005"/>
    <n v="0.98499999999999999"/>
    <n v="0.91"/>
    <n v="0.95699999999999996"/>
    <d v="2025-06-17T02:58:50"/>
    <s v="PJD2_Apache"/>
  </r>
  <r>
    <x v="189"/>
    <x v="0"/>
    <n v="6089"/>
    <x v="3898"/>
    <x v="1954"/>
    <n v="291"/>
    <n v="291"/>
    <n v="53"/>
    <n v="238"/>
    <n v="34"/>
    <n v="257"/>
    <n v="155"/>
    <n v="102"/>
    <n v="0.01"/>
    <n v="8.1000000000000003E-2"/>
    <n v="0.01"/>
    <n v="0.06"/>
    <n v="8.1000000000000003E-2"/>
    <n v="7.4999999999999997E-2"/>
    <n v="0.74099999999999999"/>
    <n v="0.11"/>
    <n v="0.89"/>
    <n v="1700"/>
    <s v="Scale-up"/>
    <n v="16.667000000000002"/>
    <n v="0.441"/>
    <n v="0.59299999999999997"/>
    <n v="0.48899999999999999"/>
    <n v="0.55900000000000005"/>
    <d v="2025-06-17T02:59:08"/>
    <s v="PJD2_Apache"/>
  </r>
  <r>
    <x v="189"/>
    <x v="1"/>
    <n v="0"/>
    <x v="3899"/>
    <x v="1954"/>
    <s v=" "/>
    <s v=" "/>
    <n v="1"/>
    <n v="1"/>
    <n v="1"/>
    <s v="N/A"/>
    <n v="1"/>
    <n v="0"/>
    <s v="NaN"/>
    <s v="NaN"/>
    <s v="NaN"/>
    <s v="NaN"/>
    <n v="0"/>
    <s v="NaN"/>
    <s v="NaN"/>
    <s v="NaN"/>
    <s v="NaN"/>
    <s v="NaN"/>
    <s v="Scale-up"/>
    <s v="NaN"/>
    <s v="NaN"/>
    <s v="NaN"/>
    <s v="NaN"/>
    <s v="NaN"/>
    <d v="2025-06-17T02:59:08"/>
    <s v="PJD2_Apache"/>
  </r>
  <r>
    <x v="171"/>
    <x v="0"/>
    <n v="6115"/>
    <x v="3900"/>
    <x v="1955"/>
    <n v="797"/>
    <n v="797"/>
    <n v="232"/>
    <n v="565"/>
    <n v="68"/>
    <n v="729"/>
    <n v="687"/>
    <n v="42"/>
    <n v="3.9E-2"/>
    <n v="0.1"/>
    <n v="0.01"/>
    <n v="0.115"/>
    <n v="0.129"/>
    <n v="0.124"/>
    <n v="0.89100000000000001"/>
    <n v="0.28100000000000003"/>
    <n v="0.92800000000000005"/>
    <n v="365.21699999999998"/>
    <s v="Scale-up"/>
    <n v="8.6959999999999997"/>
    <n v="0.71699999999999997"/>
    <n v="0.60699999999999998"/>
    <n v="0.76800000000000002"/>
    <n v="0.61899999999999999"/>
    <d v="2025-06-17T02:59:27"/>
    <s v="PJD2_Apache"/>
  </r>
  <r>
    <x v="171"/>
    <x v="1"/>
    <n v="33"/>
    <x v="3901"/>
    <x v="1955"/>
    <s v=" "/>
    <s v=" "/>
    <n v="1"/>
    <n v="2"/>
    <n v="1"/>
    <s v="N/A"/>
    <n v="2"/>
    <n v="1"/>
    <s v="NaN"/>
    <n v="1"/>
    <s v="NaN"/>
    <n v="2.9000000000000001E-2"/>
    <n v="0"/>
    <n v="1"/>
    <s v="NaN"/>
    <s v="NaN"/>
    <s v="NaN"/>
    <s v="NaN"/>
    <s v="Scale-up"/>
    <n v="34.482999999999997"/>
    <s v="NaN"/>
    <n v="1"/>
    <s v="NaN"/>
    <n v="1"/>
    <d v="2025-06-17T02:59:27"/>
    <s v="PJD2_Apache"/>
  </r>
  <r>
    <x v="196"/>
    <x v="0"/>
    <n v="4454"/>
    <x v="3902"/>
    <x v="1956"/>
    <n v="45"/>
    <n v="45"/>
    <n v="20"/>
    <n v="25"/>
    <n v="3"/>
    <n v="42"/>
    <n v="37"/>
    <n v="5"/>
    <n v="4.0000000000000001E-3"/>
    <n v="4.0000000000000001E-3"/>
    <n v="1E-3"/>
    <n v="6.0000000000000001E-3"/>
    <n v="7.0000000000000001E-3"/>
    <n v="7.0000000000000001E-3"/>
    <n v="0.85699999999999998"/>
    <n v="0.5"/>
    <n v="0.875"/>
    <n v="833.33299999999997"/>
    <s v="Scale-up"/>
    <n v="166.667"/>
    <n v="0.66800000000000004"/>
    <n v="0.84499999999999997"/>
    <n v="0.94399999999999995"/>
    <n v="0.68700000000000006"/>
    <d v="2025-06-17T02:59:44"/>
    <s v="PJD2_Apache"/>
  </r>
  <r>
    <x v="196"/>
    <x v="1"/>
    <n v="0"/>
    <x v="3903"/>
    <x v="1956"/>
    <s v=" "/>
    <s v=" "/>
    <n v="1"/>
    <n v="1"/>
    <n v="1"/>
    <s v="N/A"/>
    <n v="1"/>
    <n v="0"/>
    <s v="NaN"/>
    <s v="NaN"/>
    <s v="NaN"/>
    <s v="NaN"/>
    <n v="0"/>
    <s v="NaN"/>
    <s v="NaN"/>
    <s v="NaN"/>
    <s v="NaN"/>
    <s v="NaN"/>
    <s v="Scale-up"/>
    <s v="NaN"/>
    <s v="NaN"/>
    <s v="NaN"/>
    <s v="NaN"/>
    <s v="NaN"/>
    <d v="2025-06-17T02:59:44"/>
    <s v="PJD2_Apache"/>
  </r>
  <r>
    <x v="172"/>
    <x v="0"/>
    <n v="5648"/>
    <x v="3904"/>
    <x v="1957"/>
    <n v="210"/>
    <n v="210"/>
    <n v="11"/>
    <n v="199"/>
    <n v="53"/>
    <n v="157"/>
    <n v="157"/>
    <n v="0"/>
    <n v="2E-3"/>
    <n v="3.6999999999999998E-2"/>
    <n v="0.01"/>
    <n v="0.03"/>
    <n v="2.9000000000000001E-2"/>
    <n v="2.9000000000000001E-2"/>
    <n v="1.034"/>
    <n v="5.0999999999999997E-2"/>
    <n v="0.74399999999999999"/>
    <n v="0"/>
    <s v="Plan-up"/>
    <n v="33.332999999999998"/>
    <n v="0.90700000000000003"/>
    <n v="0.98899999999999999"/>
    <n v="0.97699999999999998"/>
    <n v="0.97499999999999998"/>
    <d v="2025-06-17T03:00:04"/>
    <s v="PJD2_Apache"/>
  </r>
  <r>
    <x v="172"/>
    <x v="1"/>
    <n v="24"/>
    <x v="3905"/>
    <x v="1957"/>
    <s v=" "/>
    <s v=" "/>
    <n v="1"/>
    <n v="1"/>
    <n v="2"/>
    <s v="N/A"/>
    <n v="3"/>
    <n v="-3"/>
    <s v="NaN"/>
    <s v="NaN"/>
    <s v="NaN"/>
    <n v="6.2E-2"/>
    <n v="0"/>
    <n v="0.05"/>
    <s v="NaN"/>
    <s v="NaN"/>
    <s v="NaN"/>
    <s v="NaN"/>
    <s v="Plan-up"/>
    <n v="16.129000000000001"/>
    <s v="NaN"/>
    <s v="NaN"/>
    <s v="NaN"/>
    <n v="0.78"/>
    <d v="2025-06-17T03:00:04"/>
    <s v="PJD2_Apache"/>
  </r>
  <r>
    <x v="1402"/>
    <x v="0"/>
    <n v="3113"/>
    <x v="3906"/>
    <x v="1958"/>
    <n v="560"/>
    <n v="560"/>
    <n v="39"/>
    <n v="521"/>
    <n v="63"/>
    <n v="497"/>
    <n v="423"/>
    <n v="74"/>
    <n v="1.4999999999999999E-2"/>
    <n v="0.17299999999999999"/>
    <n v="2.3E-2"/>
    <n v="0.14000000000000001"/>
    <n v="0.16500000000000001"/>
    <n v="0.16600000000000001"/>
    <n v="0.84799999999999998"/>
    <n v="0.08"/>
    <n v="0.878"/>
    <n v="528.57100000000003"/>
    <s v="Scale-up"/>
    <n v="7.1429999999999998"/>
    <n v="0.93200000000000005"/>
    <n v="0.96799999999999997"/>
    <n v="0.96299999999999997"/>
    <n v="0.95099999999999996"/>
    <d v="2025-06-17T03:00:23"/>
    <s v="PJD2_Apache"/>
  </r>
  <r>
    <x v="1402"/>
    <x v="1"/>
    <n v="91"/>
    <x v="3907"/>
    <x v="1958"/>
    <s v=" "/>
    <s v=" "/>
    <n v="1"/>
    <n v="18"/>
    <n v="1"/>
    <s v="N/A"/>
    <n v="21"/>
    <n v="-3"/>
    <s v="NaN"/>
    <n v="0.17"/>
    <s v="NaN"/>
    <n v="0.191"/>
    <n v="0"/>
    <n v="0.156"/>
    <s v="NaN"/>
    <s v="NaN"/>
    <s v="NaN"/>
    <s v="NaN"/>
    <s v="Scale-up"/>
    <n v="5.2359999999999998"/>
    <s v="NaN"/>
    <n v="0.96199999999999997"/>
    <s v="NaN"/>
    <n v="0.95799999999999996"/>
    <d v="2025-06-17T03:00:23"/>
    <s v="PJD2_Apache"/>
  </r>
  <r>
    <x v="194"/>
    <x v="0"/>
    <n v="4871"/>
    <x v="3908"/>
    <x v="1959"/>
    <n v="50"/>
    <n v="50"/>
    <n v="10"/>
    <n v="40"/>
    <n v="5"/>
    <n v="45"/>
    <n v="29"/>
    <n v="16"/>
    <n v="3.0000000000000001E-3"/>
    <n v="0.01"/>
    <n v="2E-3"/>
    <n v="7.0000000000000001E-3"/>
    <n v="1.0999999999999999E-2"/>
    <n v="1.2E-2"/>
    <n v="0.63600000000000001"/>
    <n v="0.23100000000000001"/>
    <n v="0.84599999999999997"/>
    <n v="2285.7139999999999"/>
    <s v="Scale-up"/>
    <n v="142.857"/>
    <n v="0.77800000000000002"/>
    <n v="0.90400000000000003"/>
    <n v="0.94399999999999995"/>
    <n v="0.81200000000000006"/>
    <d v="2025-06-17T03:00:42"/>
    <s v="PJD2_Apache"/>
  </r>
  <r>
    <x v="194"/>
    <x v="1"/>
    <n v="44"/>
    <x v="3909"/>
    <x v="1959"/>
    <s v=" "/>
    <s v=" "/>
    <n v="1"/>
    <n v="2"/>
    <n v="1"/>
    <s v="N/A"/>
    <n v="2"/>
    <n v="-1"/>
    <s v="NaN"/>
    <n v="2.1999999999999999E-2"/>
    <s v="NaN"/>
    <n v="0.1"/>
    <n v="0"/>
    <n v="2.1999999999999999E-2"/>
    <s v="NaN"/>
    <s v="NaN"/>
    <s v="NaN"/>
    <s v="NaN"/>
    <s v="Scale-up"/>
    <n v="10"/>
    <s v="NaN"/>
    <n v="1"/>
    <s v="NaN"/>
    <n v="1"/>
    <d v="2025-06-17T03:00:42"/>
    <s v="PJD2_Apache"/>
  </r>
  <r>
    <x v="1403"/>
    <x v="0"/>
    <n v="3538"/>
    <x v="3910"/>
    <x v="1960"/>
    <n v="30"/>
    <n v="30"/>
    <n v="6"/>
    <n v="24"/>
    <n v="5"/>
    <n v="25"/>
    <n v="12"/>
    <n v="13"/>
    <n v="1E-3"/>
    <n v="1.0999999999999999E-2"/>
    <n v="3.0000000000000001E-3"/>
    <n v="8.9999999999999993E-3"/>
    <n v="8.9999999999999993E-3"/>
    <n v="8.9999999999999993E-3"/>
    <n v="1"/>
    <n v="8.3000000000000004E-2"/>
    <n v="0.75"/>
    <n v="1444.444"/>
    <s v="Catch-up"/>
    <n v="111.111"/>
    <n v="0.73699999999999999"/>
    <n v="0.71899999999999997"/>
    <n v="0.72899999999999998"/>
    <n v="0.25700000000000001"/>
    <d v="2025-06-17T03:00:59"/>
    <s v="PJD2_Apache"/>
  </r>
  <r>
    <x v="1403"/>
    <x v="1"/>
    <n v="0"/>
    <x v="3911"/>
    <x v="1960"/>
    <s v=" "/>
    <s v=" "/>
    <n v="1"/>
    <n v="1"/>
    <n v="1"/>
    <s v="N/A"/>
    <n v="1"/>
    <n v="0"/>
    <s v="NaN"/>
    <s v="NaN"/>
    <s v="NaN"/>
    <s v="NaN"/>
    <n v="0"/>
    <s v="NaN"/>
    <s v="NaN"/>
    <s v="NaN"/>
    <s v="NaN"/>
    <s v="NaN"/>
    <s v="Catch-up"/>
    <s v="NaN"/>
    <s v="NaN"/>
    <s v="NaN"/>
    <s v="NaN"/>
    <s v="NaN"/>
    <d v="2025-06-17T03:00:59"/>
    <s v="PJD2_Apache"/>
  </r>
  <r>
    <x v="166"/>
    <x v="0"/>
    <n v="6318"/>
    <x v="3912"/>
    <x v="1961"/>
    <n v="4486"/>
    <n v="4486"/>
    <n v="802"/>
    <n v="3684"/>
    <n v="605"/>
    <n v="3881"/>
    <n v="3306"/>
    <n v="575"/>
    <n v="0.115"/>
    <n v="0.81399999999999995"/>
    <n v="9.9000000000000005E-2"/>
    <n v="0.55400000000000005"/>
    <n v="0.83"/>
    <n v="0.67400000000000004"/>
    <n v="0.66700000000000004"/>
    <n v="0.124"/>
    <n v="0.89300000000000002"/>
    <n v="1037.9059999999999"/>
    <s v="Scale-up"/>
    <n v="1.8049999999999999"/>
    <n v="0.92900000000000005"/>
    <n v="0.89900000000000002"/>
    <n v="0.90500000000000003"/>
    <n v="0.89600000000000002"/>
    <d v="2025-06-17T03:01:21"/>
    <s v="PJD2_Apache"/>
  </r>
  <r>
    <x v="166"/>
    <x v="1"/>
    <n v="97"/>
    <x v="3913"/>
    <x v="1961"/>
    <s v=" "/>
    <s v=" "/>
    <n v="24"/>
    <n v="3"/>
    <n v="3"/>
    <s v="N/A"/>
    <n v="22"/>
    <n v="1"/>
    <n v="0.23799999999999999"/>
    <n v="3.9E-2"/>
    <n v="1.5"/>
    <n v="0.23"/>
    <n v="-1.2230000000000001"/>
    <n v="0.23699999999999999"/>
    <n v="-0.188"/>
    <n v="0.85899999999999999"/>
    <n v="-4.415"/>
    <n v="2500"/>
    <s v="Scale-up"/>
    <n v="4.3479999999999999"/>
    <n v="0.94699999999999995"/>
    <n v="0.85"/>
    <n v="0.75"/>
    <n v="0.93200000000000005"/>
    <d v="2025-06-17T03:01:26"/>
    <s v="PJD2_Apache"/>
  </r>
  <r>
    <x v="167"/>
    <x v="0"/>
    <n v="3164"/>
    <x v="3914"/>
    <x v="1962"/>
    <n v="1510"/>
    <n v="1510"/>
    <n v="278"/>
    <n v="1232"/>
    <n v="195"/>
    <n v="1315"/>
    <n v="858"/>
    <n v="457"/>
    <n v="0.105"/>
    <n v="0.45400000000000001"/>
    <n v="6.6000000000000003E-2"/>
    <n v="0.32100000000000001"/>
    <n v="0.49299999999999999"/>
    <n v="0.47299999999999998"/>
    <n v="0.65100000000000002"/>
    <n v="0.188"/>
    <n v="0.88200000000000001"/>
    <n v="1423.6759999999999"/>
    <s v="Scale-up"/>
    <n v="3.1150000000000002"/>
    <n v="0.89800000000000002"/>
    <n v="0.88800000000000001"/>
    <n v="0.86399999999999999"/>
    <n v="0.90200000000000002"/>
    <d v="2025-06-17T03:01:46"/>
    <s v="PJD2_Apache"/>
  </r>
  <r>
    <x v="167"/>
    <x v="1"/>
    <n v="92"/>
    <x v="3915"/>
    <x v="1962"/>
    <s v=" "/>
    <s v=" "/>
    <n v="1"/>
    <n v="8"/>
    <n v="1"/>
    <s v="N/A"/>
    <n v="5"/>
    <n v="2"/>
    <s v="NaN"/>
    <n v="7.0999999999999994E-2"/>
    <s v="NaN"/>
    <n v="6.6000000000000003E-2"/>
    <n v="0"/>
    <n v="7.2999999999999995E-2"/>
    <s v="NaN"/>
    <s v="NaN"/>
    <s v="NaN"/>
    <s v="NaN"/>
    <s v="Scale-up"/>
    <n v="15.151999999999999"/>
    <s v="NaN"/>
    <n v="0.92200000000000004"/>
    <s v="NaN"/>
    <n v="0.85899999999999999"/>
    <d v="2025-06-17T03:01:46"/>
    <s v="PJD2_Apache"/>
  </r>
  <r>
    <x v="191"/>
    <x v="0"/>
    <n v="5462"/>
    <x v="3916"/>
    <x v="1963"/>
    <n v="78"/>
    <n v="78"/>
    <n v="6"/>
    <n v="72"/>
    <n v="9"/>
    <n v="69"/>
    <n v="54"/>
    <n v="15"/>
    <n v="2E-3"/>
    <n v="1.2E-2"/>
    <n v="3.0000000000000001E-3"/>
    <n v="1.4E-2"/>
    <n v="1.0999999999999999E-2"/>
    <n v="1.2E-2"/>
    <n v="1.2729999999999999"/>
    <n v="0.14299999999999999"/>
    <n v="0.78600000000000003"/>
    <n v="1071.4290000000001"/>
    <s v="Catch-up"/>
    <n v="71.429000000000002"/>
    <n v="0.96899999999999997"/>
    <n v="0.63400000000000001"/>
    <n v="0.69099999999999995"/>
    <n v="0.73699999999999999"/>
    <d v="2025-06-17T03:02:03"/>
    <s v="PJD2_Apache"/>
  </r>
  <r>
    <x v="191"/>
    <x v="1"/>
    <n v="0"/>
    <x v="3917"/>
    <x v="1963"/>
    <s v=" "/>
    <s v=" "/>
    <n v="1"/>
    <n v="2"/>
    <n v="1"/>
    <s v="N/A"/>
    <n v="1"/>
    <n v="1"/>
    <s v="NaN"/>
    <n v="1"/>
    <s v="NaN"/>
    <s v="NaN"/>
    <n v="0"/>
    <n v="1"/>
    <s v="NaN"/>
    <s v="NaN"/>
    <s v="NaN"/>
    <s v="NaN"/>
    <s v="Catch-up"/>
    <s v="NaN"/>
    <s v="NaN"/>
    <n v="1"/>
    <s v="NaN"/>
    <s v="NaN"/>
    <d v="2025-06-17T03:02:03"/>
    <s v="PJD2_Apache"/>
  </r>
  <r>
    <x v="187"/>
    <x v="0"/>
    <n v="2785"/>
    <x v="3918"/>
    <x v="1964"/>
    <n v="104"/>
    <n v="104"/>
    <n v="3"/>
    <n v="101"/>
    <n v="22"/>
    <n v="82"/>
    <n v="55"/>
    <n v="27"/>
    <n v="4.0000000000000001E-3"/>
    <n v="4.2999999999999997E-2"/>
    <n v="8.9999999999999993E-3"/>
    <n v="3.5999999999999997E-2"/>
    <n v="3.7999999999999999E-2"/>
    <n v="3.4000000000000002E-2"/>
    <n v="0.94699999999999995"/>
    <n v="8.5000000000000006E-2"/>
    <n v="0.80900000000000005"/>
    <n v="750"/>
    <s v="Scale-up"/>
    <n v="27.777999999999999"/>
    <n v="0.81699999999999995"/>
    <n v="0.82199999999999995"/>
    <n v="0.73099999999999998"/>
    <n v="0.64300000000000002"/>
    <d v="2025-06-17T03:02:21"/>
    <s v="PJD2_Apache"/>
  </r>
  <r>
    <x v="187"/>
    <x v="1"/>
    <n v="0"/>
    <x v="3919"/>
    <x v="1964"/>
    <s v=" "/>
    <s v=" "/>
    <n v="1"/>
    <n v="1"/>
    <n v="1"/>
    <s v="N/A"/>
    <n v="1"/>
    <n v="0"/>
    <s v="NaN"/>
    <s v="NaN"/>
    <s v="NaN"/>
    <s v="NaN"/>
    <n v="0"/>
    <s v="NaN"/>
    <s v="NaN"/>
    <s v="NaN"/>
    <s v="NaN"/>
    <s v="NaN"/>
    <s v="Scale-up"/>
    <s v="NaN"/>
    <s v="NaN"/>
    <s v="NaN"/>
    <s v="NaN"/>
    <s v="NaN"/>
    <d v="2025-06-17T03:02:21"/>
    <s v="PJD2_Apache"/>
  </r>
  <r>
    <x v="173"/>
    <x v="0"/>
    <n v="7519"/>
    <x v="3920"/>
    <x v="1965"/>
    <n v="3316"/>
    <n v="3316"/>
    <n v="809"/>
    <n v="2507"/>
    <n v="356"/>
    <n v="2960"/>
    <n v="2654"/>
    <n v="306"/>
    <n v="0.11700000000000001"/>
    <n v="0.32100000000000001"/>
    <n v="4.2999999999999997E-2"/>
    <n v="0.36199999999999999"/>
    <n v="0.39500000000000002"/>
    <n v="0.39900000000000002"/>
    <n v="0.91600000000000004"/>
    <n v="0.26700000000000002"/>
    <n v="0.90200000000000002"/>
    <n v="845.30399999999997"/>
    <s v="Scale-up"/>
    <n v="2.762"/>
    <n v="0.95499999999999996"/>
    <n v="0.93100000000000005"/>
    <n v="0.96699999999999997"/>
    <n v="0.93300000000000005"/>
    <d v="2025-06-17T03:02:43"/>
    <s v="PJD2_Apache"/>
  </r>
  <r>
    <x v="173"/>
    <x v="1"/>
    <n v="98"/>
    <x v="3921"/>
    <x v="1965"/>
    <s v=" "/>
    <s v=" "/>
    <n v="1"/>
    <n v="32"/>
    <n v="2"/>
    <s v="N/A"/>
    <n v="31"/>
    <n v="0"/>
    <s v="NaN"/>
    <n v="0.33700000000000002"/>
    <n v="1.4E-2"/>
    <n v="0.30299999999999999"/>
    <n v="0.32300000000000001"/>
    <n v="0.32800000000000001"/>
    <s v="NaN"/>
    <s v="NaN"/>
    <s v="NaN"/>
    <s v="NaN"/>
    <s v="Scale-up"/>
    <n v="3.3"/>
    <s v="NaN"/>
    <n v="0.97099999999999997"/>
    <n v="1"/>
    <n v="0.95099999999999996"/>
    <d v="2025-06-17T03:02:43"/>
    <s v="PJD2_Apache"/>
  </r>
  <r>
    <x v="190"/>
    <x v="0"/>
    <n v="5210"/>
    <x v="3922"/>
    <x v="1966"/>
    <n v="384"/>
    <n v="384"/>
    <n v="48"/>
    <n v="336"/>
    <n v="100"/>
    <n v="284"/>
    <n v="224"/>
    <n v="60"/>
    <n v="1.9E-2"/>
    <n v="9.1999999999999998E-2"/>
    <n v="3.7999999999999999E-2"/>
    <n v="7.4999999999999997E-2"/>
    <n v="7.2999999999999995E-2"/>
    <n v="7.5999999999999998E-2"/>
    <n v="1.0269999999999999"/>
    <n v="0.17100000000000001"/>
    <n v="0.65800000000000003"/>
    <n v="800"/>
    <s v="Catch-up"/>
    <n v="13.333"/>
    <n v="0.93500000000000005"/>
    <n v="0.89400000000000002"/>
    <n v="0.86499999999999999"/>
    <n v="0.82399999999999995"/>
    <d v="2025-06-17T03:03:00"/>
    <s v="PJD2_Apache"/>
  </r>
  <r>
    <x v="190"/>
    <x v="1"/>
    <n v="0"/>
    <x v="3923"/>
    <x v="1966"/>
    <s v=" "/>
    <s v=" "/>
    <n v="1"/>
    <n v="1"/>
    <n v="1"/>
    <s v="N/A"/>
    <n v="1"/>
    <n v="0"/>
    <s v="NaN"/>
    <s v="NaN"/>
    <s v="NaN"/>
    <s v="NaN"/>
    <n v="0"/>
    <s v="NaN"/>
    <s v="NaN"/>
    <s v="NaN"/>
    <s v="NaN"/>
    <s v="NaN"/>
    <s v="Catch-up"/>
    <s v="NaN"/>
    <s v="NaN"/>
    <s v="NaN"/>
    <s v="NaN"/>
    <s v="NaN"/>
    <d v="2025-06-17T03:03:00"/>
    <s v="PJD2_Apache"/>
  </r>
  <r>
    <x v="176"/>
    <x v="0"/>
    <n v="6260"/>
    <x v="3924"/>
    <x v="1967"/>
    <n v="1620"/>
    <n v="1620"/>
    <n v="177"/>
    <n v="1443"/>
    <n v="193"/>
    <n v="1427"/>
    <n v="1025"/>
    <n v="402"/>
    <n v="3.6999999999999998E-2"/>
    <n v="0.30599999999999999"/>
    <n v="3.6999999999999998E-2"/>
    <n v="0.20699999999999999"/>
    <n v="0.30599999999999999"/>
    <n v="0.28999999999999998"/>
    <n v="0.67600000000000005"/>
    <n v="0.108"/>
    <n v="0.89200000000000002"/>
    <n v="1942.029"/>
    <s v="Scale-up"/>
    <n v="4.8310000000000004"/>
    <n v="0.65600000000000003"/>
    <n v="0.82399999999999995"/>
    <n v="0.88800000000000001"/>
    <n v="0.69099999999999995"/>
    <d v="2025-06-17T03:03:20"/>
    <s v="PJD2_Apache"/>
  </r>
  <r>
    <x v="176"/>
    <x v="1"/>
    <n v="72"/>
    <x v="3925"/>
    <x v="1967"/>
    <s v=" "/>
    <s v=" "/>
    <n v="1"/>
    <n v="4"/>
    <n v="1"/>
    <s v="N/A"/>
    <n v="2"/>
    <n v="1"/>
    <s v="NaN"/>
    <n v="3.5000000000000003E-2"/>
    <s v="NaN"/>
    <n v="2.1999999999999999E-2"/>
    <n v="0"/>
    <n v="3.5000000000000003E-2"/>
    <s v="NaN"/>
    <s v="NaN"/>
    <s v="NaN"/>
    <s v="NaN"/>
    <s v="Scale-up"/>
    <n v="45.454999999999998"/>
    <s v="NaN"/>
    <n v="0.85099999999999998"/>
    <s v="NaN"/>
    <n v="1"/>
    <d v="2025-06-17T03:03:20"/>
    <s v="PJD2_Apache"/>
  </r>
  <r>
    <x v="49"/>
    <x v="0"/>
    <n v="4113"/>
    <x v="3926"/>
    <x v="1968"/>
    <n v="2858"/>
    <n v="2858"/>
    <n v="667"/>
    <n v="2191"/>
    <n v="356"/>
    <n v="2502"/>
    <n v="2245"/>
    <n v="257"/>
    <n v="0.17599999999999999"/>
    <n v="0.56299999999999994"/>
    <n v="9.4E-2"/>
    <n v="0.58699999999999997"/>
    <n v="0.64500000000000002"/>
    <n v="0.63400000000000001"/>
    <n v="0.91"/>
    <n v="0.23799999999999999"/>
    <n v="0.873"/>
    <n v="437.81900000000002"/>
    <s v="Scale-up"/>
    <n v="1.704"/>
    <n v="0.94799999999999995"/>
    <n v="0.99199999999999999"/>
    <n v="0.98199999999999998"/>
    <n v="0.99399999999999999"/>
    <d v="2025-06-17T03:03:42"/>
    <s v="PJD2_Apache"/>
  </r>
  <r>
    <x v="49"/>
    <x v="1"/>
    <n v="94"/>
    <x v="3927"/>
    <x v="1968"/>
    <s v=" "/>
    <s v=" "/>
    <n v="15"/>
    <n v="50"/>
    <n v="8"/>
    <s v="N/A"/>
    <n v="47"/>
    <n v="9"/>
    <n v="0.128"/>
    <n v="0.60499999999999998"/>
    <n v="0.20799999999999999"/>
    <n v="0.52600000000000002"/>
    <n v="0.52500000000000002"/>
    <n v="0.63500000000000001"/>
    <n v="1.002"/>
    <n v="0.17499999999999999"/>
    <n v="0.71599999999999997"/>
    <n v="488.59300000000002"/>
    <s v="Catch-up"/>
    <n v="1.901"/>
    <n v="0.72599999999999998"/>
    <n v="0.93400000000000005"/>
    <n v="0.82799999999999996"/>
    <n v="0.92300000000000004"/>
    <d v="2025-06-17T03:03:46"/>
    <s v="PJD2_Apache"/>
  </r>
  <r>
    <x v="1404"/>
    <x v="0"/>
    <n v="1087"/>
    <x v="3928"/>
    <x v="1969"/>
    <n v="2136"/>
    <n v="2136"/>
    <n v="486"/>
    <n v="1650"/>
    <n v="139"/>
    <n v="1997"/>
    <n v="1454"/>
    <n v="543"/>
    <n v="0.42699999999999999"/>
    <n v="1.5549999999999999"/>
    <n v="0.13900000000000001"/>
    <n v="1.3859999999999999"/>
    <n v="1.843"/>
    <n v="1.841"/>
    <n v="0.752"/>
    <n v="0.215"/>
    <n v="0.93"/>
    <n v="391.77499999999998"/>
    <s v="Scale-up"/>
    <n v="0.72199999999999998"/>
    <n v="0.92200000000000004"/>
    <n v="0.97799999999999998"/>
    <n v="0.96599999999999997"/>
    <n v="0.98099999999999998"/>
    <d v="2025-06-17T03:04:08"/>
    <s v="PJD2_Apache"/>
  </r>
  <r>
    <x v="1404"/>
    <x v="1"/>
    <n v="99"/>
    <x v="3929"/>
    <x v="1969"/>
    <s v=" "/>
    <s v=" "/>
    <n v="143"/>
    <n v="350"/>
    <n v="24"/>
    <s v="N/A"/>
    <n v="315"/>
    <n v="155"/>
    <n v="1.367"/>
    <n v="3.5790000000000002"/>
    <n v="0.21199999999999999"/>
    <n v="3.35"/>
    <n v="4.734"/>
    <n v="4.641"/>
    <n v="0.70799999999999996"/>
    <n v="0.27600000000000002"/>
    <n v="0.95699999999999996"/>
    <n v="162.09"/>
    <s v="Scale-up"/>
    <n v="0.29899999999999999"/>
    <n v="0.97"/>
    <n v="0.99299999999999999"/>
    <n v="0.97"/>
    <n v="0.99399999999999999"/>
    <d v="2025-06-17T03:04:12"/>
    <s v="PJD2_Apache"/>
  </r>
  <r>
    <x v="1405"/>
    <x v="0"/>
    <n v="1418"/>
    <x v="3930"/>
    <x v="1970"/>
    <n v="43"/>
    <n v="43"/>
    <n v="31"/>
    <n v="12"/>
    <n v="1"/>
    <n v="42"/>
    <n v="25"/>
    <n v="17"/>
    <n v="1.7000000000000001E-2"/>
    <n v="2.7E-2"/>
    <n v="0"/>
    <n v="4.3999999999999997E-2"/>
    <n v="4.3999999999999997E-2"/>
    <n v="0.03"/>
    <n v="1"/>
    <n v="0.38600000000000001"/>
    <n v="1"/>
    <n v="386.36399999999998"/>
    <s v="Catch-up"/>
    <n v="22.727"/>
    <n v="0.24399999999999999"/>
    <n v="0.86399999999999999"/>
    <n v="0"/>
    <n v="0.50800000000000001"/>
    <d v="2025-06-17T03:04:29"/>
    <s v="PJD2_Apache"/>
  </r>
  <r>
    <x v="1405"/>
    <x v="1"/>
    <n v="0"/>
    <x v="3931"/>
    <x v="1970"/>
    <s v=" "/>
    <s v=" "/>
    <n v="1"/>
    <n v="1"/>
    <n v="1"/>
    <s v="N/A"/>
    <n v="1"/>
    <n v="0"/>
    <s v="NaN"/>
    <s v="NaN"/>
    <s v="NaN"/>
    <s v="NaN"/>
    <n v="0"/>
    <s v="NaN"/>
    <s v="NaN"/>
    <s v="NaN"/>
    <s v="NaN"/>
    <s v="NaN"/>
    <s v="Catch-up"/>
    <s v="NaN"/>
    <s v="NaN"/>
    <s v="NaN"/>
    <s v="NaN"/>
    <s v="NaN"/>
    <d v="2025-06-17T03:04:29"/>
    <s v="PJD2_Apache"/>
  </r>
  <r>
    <x v="198"/>
    <x v="0"/>
    <n v="6839"/>
    <x v="3932"/>
    <x v="1971"/>
    <n v="744"/>
    <n v="744"/>
    <n v="155"/>
    <n v="589"/>
    <n v="122"/>
    <n v="622"/>
    <n v="472"/>
    <n v="150"/>
    <n v="2.8000000000000001E-2"/>
    <n v="8.5999999999999993E-2"/>
    <n v="0.02"/>
    <n v="7.1999999999999995E-2"/>
    <n v="9.4E-2"/>
    <n v="9.4E-2"/>
    <n v="0.76600000000000001"/>
    <n v="0.246"/>
    <n v="0.82499999999999996"/>
    <n v="2083.3330000000001"/>
    <s v="Scale-up"/>
    <n v="13.888999999999999"/>
    <n v="0.98399999999999999"/>
    <n v="0.996"/>
    <n v="0.98799999999999999"/>
    <n v="0.97599999999999998"/>
    <d v="2025-06-17T03:04:49"/>
    <s v="PJD2_Apache"/>
  </r>
  <r>
    <x v="198"/>
    <x v="1"/>
    <n v="95"/>
    <x v="3933"/>
    <x v="1971"/>
    <s v=" "/>
    <s v=" "/>
    <n v="1"/>
    <n v="8"/>
    <n v="1"/>
    <s v="N/A"/>
    <n v="13"/>
    <n v="-4"/>
    <s v="NaN"/>
    <n v="7.1999999999999995E-2"/>
    <s v="NaN"/>
    <n v="0.22700000000000001"/>
    <n v="0"/>
    <n v="8.3000000000000004E-2"/>
    <s v="NaN"/>
    <s v="NaN"/>
    <s v="NaN"/>
    <s v="NaN"/>
    <s v="Scale-up"/>
    <n v="4.4050000000000002"/>
    <s v="NaN"/>
    <n v="0.93300000000000005"/>
    <s v="NaN"/>
    <n v="0.63200000000000001"/>
    <d v="2025-06-17T03:04:49"/>
    <s v="PJD2_Apache"/>
  </r>
  <r>
    <x v="1406"/>
    <x v="0"/>
    <n v="698"/>
    <x v="3934"/>
    <x v="1972"/>
    <n v="404"/>
    <n v="404"/>
    <n v="78"/>
    <n v="326"/>
    <n v="34"/>
    <n v="370"/>
    <n v="288"/>
    <n v="82"/>
    <n v="0.107"/>
    <n v="0.51200000000000001"/>
    <n v="5.2999999999999999E-2"/>
    <n v="0.44900000000000001"/>
    <n v="0.56599999999999995"/>
    <n v="0.55700000000000005"/>
    <n v="0.79300000000000004"/>
    <n v="0.17299999999999999"/>
    <n v="0.91400000000000003"/>
    <n v="182.62799999999999"/>
    <s v="Scale-up"/>
    <n v="2.2269999999999999"/>
    <n v="0.92600000000000005"/>
    <n v="0.93400000000000005"/>
    <n v="0.75"/>
    <n v="0.93200000000000005"/>
    <d v="2025-06-17T03:05:08"/>
    <s v="PJD2_Apache"/>
  </r>
  <r>
    <x v="1406"/>
    <x v="1"/>
    <n v="90"/>
    <x v="3935"/>
    <x v="1972"/>
    <s v=" "/>
    <s v=" "/>
    <n v="2"/>
    <n v="1"/>
    <n v="1"/>
    <s v="N/A"/>
    <n v="3"/>
    <n v="0"/>
    <n v="1"/>
    <s v="NaN"/>
    <s v="NaN"/>
    <n v="0.25"/>
    <n v="0"/>
    <n v="1"/>
    <s v="NaN"/>
    <s v="NaN"/>
    <s v="NaN"/>
    <s v="NaN"/>
    <s v="Scale-up"/>
    <n v="4"/>
    <n v="1"/>
    <s v="NaN"/>
    <s v="NaN"/>
    <n v="0.75"/>
    <d v="2025-06-17T03:05:08"/>
    <s v="PJD2_Apache"/>
  </r>
  <r>
    <x v="168"/>
    <x v="0"/>
    <n v="6698"/>
    <x v="3936"/>
    <x v="1973"/>
    <n v="15018"/>
    <n v="15018"/>
    <n v="8143"/>
    <n v="6875"/>
    <n v="2370"/>
    <n v="12648"/>
    <n v="12538"/>
    <n v="110"/>
    <n v="2.8820000000000001"/>
    <n v="2.17"/>
    <n v="0.77"/>
    <n v="4.2290000000000001"/>
    <n v="4.282"/>
    <n v="4.2050000000000001"/>
    <n v="0.98799999999999999"/>
    <n v="0.56999999999999995"/>
    <n v="0.84799999999999998"/>
    <n v="26.010999999999999"/>
    <s v="Start-up"/>
    <n v="0.23599999999999999"/>
    <n v="0.98299999999999998"/>
    <n v="0.93300000000000005"/>
    <n v="0.92400000000000004"/>
    <n v="0.96799999999999997"/>
    <d v="2025-06-17T03:05:39"/>
    <s v="PJD2_Apache"/>
  </r>
  <r>
    <x v="168"/>
    <x v="1"/>
    <n v="99"/>
    <x v="3937"/>
    <x v="1973"/>
    <s v=" "/>
    <s v=" "/>
    <n v="167"/>
    <n v="168"/>
    <n v="70"/>
    <s v="N/A"/>
    <n v="309"/>
    <n v="-43"/>
    <n v="1.5349999999999999"/>
    <n v="1.889"/>
    <n v="0.70199999999999996"/>
    <n v="2.9569999999999999"/>
    <n v="2.722"/>
    <n v="2.677"/>
    <n v="1.0860000000000001"/>
    <n v="0.44800000000000001"/>
    <n v="0.79500000000000004"/>
    <n v="37.200000000000003"/>
    <s v="Catch-up"/>
    <n v="0.33800000000000002"/>
    <n v="0.98199999999999998"/>
    <n v="0.97899999999999998"/>
    <n v="0.98199999999999998"/>
    <n v="0.99399999999999999"/>
    <d v="2025-06-17T03:05:43"/>
    <s v="PJD2_Apache"/>
  </r>
  <r>
    <x v="203"/>
    <x v="0"/>
    <n v="6296"/>
    <x v="3938"/>
    <x v="1974"/>
    <n v="246"/>
    <n v="246"/>
    <n v="128"/>
    <n v="118"/>
    <n v="92"/>
    <n v="154"/>
    <n v="133"/>
    <n v="21"/>
    <n v="1.9E-2"/>
    <n v="1.6E-2"/>
    <n v="1.2E-2"/>
    <n v="1.7999999999999999E-2"/>
    <n v="2.3E-2"/>
    <n v="2.5999999999999999E-2"/>
    <n v="0.78300000000000003"/>
    <n v="0.54300000000000004"/>
    <n v="0.65700000000000003"/>
    <n v="1166.6669999999999"/>
    <s v="Scale-up"/>
    <n v="55.555999999999997"/>
    <n v="0.71499999999999997"/>
    <n v="0.876"/>
    <n v="0.4"/>
    <n v="0.91600000000000004"/>
    <d v="2025-06-17T03:06:03"/>
    <s v="PJD2_Apache"/>
  </r>
  <r>
    <x v="203"/>
    <x v="1"/>
    <n v="21"/>
    <x v="3939"/>
    <x v="1974"/>
    <s v=" "/>
    <s v=" "/>
    <n v="2"/>
    <n v="1"/>
    <n v="1"/>
    <s v="N/A"/>
    <n v="1"/>
    <n v="0"/>
    <n v="4.4999999999999998E-2"/>
    <s v="NaN"/>
    <s v="NaN"/>
    <s v="NaN"/>
    <n v="0"/>
    <n v="2.3E-2"/>
    <s v="NaN"/>
    <s v="NaN"/>
    <s v="NaN"/>
    <s v="NaN"/>
    <s v="Scale-up"/>
    <s v="NaN"/>
    <n v="1"/>
    <s v="NaN"/>
    <s v="NaN"/>
    <s v="NaN"/>
    <d v="2025-06-17T03:06:03"/>
    <s v="PJD2_Apache"/>
  </r>
  <r>
    <x v="199"/>
    <x v="0"/>
    <n v="1337"/>
    <x v="3940"/>
    <x v="1975"/>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7T03:06:19"/>
    <s v="PJD2_Apache"/>
  </r>
  <r>
    <x v="199"/>
    <x v="1"/>
    <n v="0"/>
    <x v="3941"/>
    <x v="1975"/>
    <s v=" "/>
    <s v=" "/>
    <n v="1"/>
    <n v="1"/>
    <n v="1"/>
    <s v="N/A"/>
    <n v="1"/>
    <n v="0"/>
    <s v="NaN"/>
    <s v="NaN"/>
    <s v="NaN"/>
    <s v="NaN"/>
    <n v="0"/>
    <s v="NaN"/>
    <s v="NaN"/>
    <s v="NaN"/>
    <s v="NaN"/>
    <s v="NaN"/>
    <s v="Scale-up"/>
    <s v="NaN"/>
    <s v="NaN"/>
    <s v="NaN"/>
    <s v="NaN"/>
    <s v="NaN"/>
    <d v="2025-06-17T03:06:19"/>
    <s v="PJD2_Apache"/>
  </r>
  <r>
    <x v="1407"/>
    <x v="0"/>
    <n v="3353"/>
    <x v="3942"/>
    <x v="1976"/>
    <n v="9845"/>
    <n v="9845"/>
    <n v="1266"/>
    <n v="8579"/>
    <n v="2258"/>
    <n v="7587"/>
    <n v="5644"/>
    <n v="1943"/>
    <n v="0.41899999999999998"/>
    <n v="3.056"/>
    <n v="0.80300000000000005"/>
    <n v="1.968"/>
    <n v="2.6720000000000002"/>
    <n v="2.6840000000000002"/>
    <n v="0.73699999999999999"/>
    <n v="0.121"/>
    <n v="0.76900000000000002"/>
    <n v="987.29700000000003"/>
    <s v="Scale-up"/>
    <n v="0.50800000000000001"/>
    <n v="0.99199999999999999"/>
    <n v="0.98699999999999999"/>
    <n v="0.99"/>
    <n v="0.99"/>
    <d v="2025-06-17T03:06:45"/>
    <s v="PJD2_Apache"/>
  </r>
  <r>
    <x v="1407"/>
    <x v="1"/>
    <n v="99"/>
    <x v="3943"/>
    <x v="1976"/>
    <s v=" "/>
    <s v=" "/>
    <n v="21"/>
    <n v="113"/>
    <n v="9"/>
    <s v="N/A"/>
    <n v="65"/>
    <n v="61"/>
    <n v="0.224"/>
    <n v="1.2090000000000001"/>
    <n v="0.13300000000000001"/>
    <n v="0.70599999999999996"/>
    <n v="1.3"/>
    <n v="1.3260000000000001"/>
    <n v="0.54300000000000004"/>
    <n v="0.156"/>
    <n v="0.90700000000000003"/>
    <n v="2752.125"/>
    <s v="Scale-up"/>
    <n v="1.4159999999999999"/>
    <n v="0.97199999999999998"/>
    <n v="0.97699999999999998"/>
    <n v="0.92100000000000004"/>
    <n v="0.98499999999999999"/>
    <d v="2025-06-17T03:06:49"/>
    <s v="PJD2_Apache"/>
  </r>
  <r>
    <x v="195"/>
    <x v="0"/>
    <n v="6365"/>
    <x v="3944"/>
    <x v="1977"/>
    <n v="330"/>
    <n v="330"/>
    <n v="79"/>
    <n v="251"/>
    <n v="28"/>
    <n v="302"/>
    <n v="282"/>
    <n v="20"/>
    <n v="3.5999999999999997E-2"/>
    <n v="0.10199999999999999"/>
    <n v="4.0000000000000001E-3"/>
    <n v="7.4999999999999997E-2"/>
    <n v="0.13400000000000001"/>
    <n v="8.4000000000000005E-2"/>
    <n v="0.56000000000000005"/>
    <n v="0.26100000000000001"/>
    <n v="0.97099999999999997"/>
    <n v="266.66699999999997"/>
    <s v="Scale-up"/>
    <n v="13.333"/>
    <n v="0.79700000000000004"/>
    <n v="0.77200000000000002"/>
    <n v="0.84499999999999997"/>
    <n v="0.52500000000000002"/>
    <d v="2025-06-17T03:07:07"/>
    <s v="PJD2_Apache"/>
  </r>
  <r>
    <x v="195"/>
    <x v="1"/>
    <n v="0"/>
    <x v="3945"/>
    <x v="1977"/>
    <s v=" "/>
    <s v=" "/>
    <n v="1"/>
    <n v="1"/>
    <n v="5"/>
    <s v="N/A"/>
    <n v="7"/>
    <n v="-11"/>
    <s v="NaN"/>
    <s v="NaN"/>
    <n v="2.5"/>
    <s v="NaN"/>
    <n v="0"/>
    <n v="-2.5"/>
    <s v="NaN"/>
    <s v="NaN"/>
    <s v="NaN"/>
    <s v="NaN"/>
    <s v="Scale-up"/>
    <s v="NaN"/>
    <s v="NaN"/>
    <s v="NaN"/>
    <n v="0.75"/>
    <s v="NaN"/>
    <d v="2025-06-17T03:07:07"/>
    <s v="PJD2_Apache"/>
  </r>
  <r>
    <x v="182"/>
    <x v="0"/>
    <n v="5164"/>
    <x v="3946"/>
    <x v="1978"/>
    <n v="305"/>
    <n v="305"/>
    <n v="37"/>
    <n v="268"/>
    <n v="43"/>
    <n v="262"/>
    <n v="191"/>
    <n v="71"/>
    <n v="7.0000000000000001E-3"/>
    <n v="5.3999999999999999E-2"/>
    <n v="8.9999999999999993E-3"/>
    <n v="3.7999999999999999E-2"/>
    <n v="5.1999999999999998E-2"/>
    <n v="5.0999999999999997E-2"/>
    <n v="0.73099999999999998"/>
    <n v="0.115"/>
    <n v="0.85199999999999998"/>
    <n v="1868.421"/>
    <s v="Scale-up"/>
    <n v="26.315999999999999"/>
    <n v="0.96299999999999997"/>
    <n v="0.99"/>
    <n v="0.93400000000000005"/>
    <n v="0.96699999999999997"/>
    <d v="2025-06-17T03:07:26"/>
    <s v="PJD2_Apache"/>
  </r>
  <r>
    <x v="182"/>
    <x v="1"/>
    <n v="91"/>
    <x v="3947"/>
    <x v="1978"/>
    <s v=" "/>
    <s v=" "/>
    <n v="3"/>
    <n v="6"/>
    <n v="2"/>
    <s v="N/A"/>
    <n v="8"/>
    <n v="-2"/>
    <n v="2.7E-2"/>
    <n v="0.06"/>
    <s v="NaN"/>
    <n v="9.5000000000000001E-2"/>
    <n v="8.6999999999999994E-2"/>
    <n v="5.7000000000000002E-2"/>
    <s v="NaN"/>
    <s v="NaN"/>
    <s v="NaN"/>
    <s v="NaN"/>
    <s v="Scale-up"/>
    <n v="10.526"/>
    <n v="0.90800000000000003"/>
    <n v="0.84299999999999997"/>
    <s v="NaN"/>
    <n v="0.88500000000000001"/>
    <d v="2025-06-17T03:07:26"/>
    <s v="PJD2_Apache"/>
  </r>
  <r>
    <x v="1408"/>
    <x v="0"/>
    <n v="2608"/>
    <x v="3948"/>
    <x v="1979"/>
    <n v="14652"/>
    <n v="14652"/>
    <n v="4159"/>
    <n v="10493"/>
    <n v="2124"/>
    <n v="12528"/>
    <n v="8480"/>
    <n v="4048"/>
    <n v="1.7150000000000001"/>
    <n v="4.3310000000000004"/>
    <n v="0.98399999999999999"/>
    <n v="3.5049999999999999"/>
    <n v="5.0620000000000003"/>
    <n v="5.0869999999999997"/>
    <n v="0.69199999999999995"/>
    <n v="0.28399999999999997"/>
    <n v="0.83699999999999997"/>
    <n v="1154.922"/>
    <s v="Scale-up"/>
    <n v="0.28499999999999998"/>
    <n v="0.97"/>
    <n v="0.98399999999999999"/>
    <n v="0.97799999999999998"/>
    <n v="0.98499999999999999"/>
    <d v="2025-06-17T03:07:54"/>
    <s v="PJD2_Apache"/>
  </r>
  <r>
    <x v="1408"/>
    <x v="1"/>
    <n v="99"/>
    <x v="3949"/>
    <x v="1979"/>
    <s v=" "/>
    <s v=" "/>
    <n v="143"/>
    <n v="436"/>
    <n v="42"/>
    <s v="N/A"/>
    <n v="385"/>
    <n v="151"/>
    <n v="1.5309999999999999"/>
    <n v="4.4829999999999997"/>
    <n v="0.47"/>
    <n v="3.9980000000000002"/>
    <n v="5.5439999999999996"/>
    <n v="5.5090000000000003"/>
    <n v="0.72099999999999997"/>
    <n v="0.255"/>
    <n v="0.92200000000000004"/>
    <n v="1012.506"/>
    <s v="Scale-up"/>
    <n v="0.25"/>
    <n v="0.97899999999999998"/>
    <n v="0.995"/>
    <n v="0.99"/>
    <n v="0.998"/>
    <d v="2025-06-17T03:07:59"/>
    <s v="PJD2_Apache"/>
  </r>
  <r>
    <x v="179"/>
    <x v="0"/>
    <n v="1920"/>
    <x v="3950"/>
    <x v="1980"/>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7T03:08:16"/>
    <s v="PJD2_Apache"/>
  </r>
  <r>
    <x v="179"/>
    <x v="1"/>
    <n v="92"/>
    <x v="3951"/>
    <x v="1980"/>
    <s v=" "/>
    <s v=" "/>
    <n v="1"/>
    <n v="6"/>
    <n v="1"/>
    <s v="N/A"/>
    <n v="1"/>
    <n v="5"/>
    <s v="NaN"/>
    <n v="4.2000000000000003E-2"/>
    <s v="NaN"/>
    <s v="NaN"/>
    <n v="0"/>
    <n v="4.2000000000000003E-2"/>
    <s v="NaN"/>
    <s v="NaN"/>
    <s v="NaN"/>
    <s v="NaN"/>
    <s v="Scale-up"/>
    <s v="NaN"/>
    <s v="NaN"/>
    <n v="0.879"/>
    <s v="NaN"/>
    <s v="NaN"/>
    <d v="2025-06-17T03:08:16"/>
    <s v="PJD2_Apache"/>
  </r>
  <r>
    <x v="170"/>
    <x v="0"/>
    <n v="2019"/>
    <x v="3952"/>
    <x v="1981"/>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7T03:08:36"/>
    <s v="PJD2_Apache"/>
  </r>
  <r>
    <x v="170"/>
    <x v="1"/>
    <n v="99"/>
    <x v="3953"/>
    <x v="1981"/>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7T03:08:40"/>
    <s v="PJD2_Apache"/>
  </r>
  <r>
    <x v="200"/>
    <x v="0"/>
    <n v="3137"/>
    <x v="3954"/>
    <x v="1982"/>
    <n v="116"/>
    <n v="116"/>
    <n v="31"/>
    <n v="85"/>
    <n v="10"/>
    <n v="106"/>
    <n v="70"/>
    <n v="36"/>
    <n v="0.01"/>
    <n v="2.9000000000000001E-2"/>
    <n v="3.0000000000000001E-3"/>
    <n v="0.03"/>
    <n v="3.5999999999999997E-2"/>
    <n v="3.4000000000000002E-2"/>
    <n v="0.83299999999999996"/>
    <n v="0.25600000000000001"/>
    <n v="0.92300000000000004"/>
    <n v="1200"/>
    <s v="Scale-up"/>
    <n v="33.332999999999998"/>
    <n v="0.66300000000000003"/>
    <n v="0.72899999999999998"/>
    <n v="0.91"/>
    <n v="0.60699999999999998"/>
    <d v="2025-06-17T03:08:57"/>
    <s v="PJD2_Apache"/>
  </r>
  <r>
    <x v="200"/>
    <x v="1"/>
    <n v="0"/>
    <x v="3955"/>
    <x v="1982"/>
    <s v=" "/>
    <s v=" "/>
    <n v="1"/>
    <n v="1"/>
    <n v="1"/>
    <s v="N/A"/>
    <n v="1"/>
    <n v="0"/>
    <s v="NaN"/>
    <s v="NaN"/>
    <s v="NaN"/>
    <s v="NaN"/>
    <n v="0"/>
    <s v="NaN"/>
    <s v="NaN"/>
    <s v="NaN"/>
    <s v="NaN"/>
    <s v="NaN"/>
    <s v="Scale-up"/>
    <s v="NaN"/>
    <s v="NaN"/>
    <s v="NaN"/>
    <s v="NaN"/>
    <s v="NaN"/>
    <d v="2025-06-17T03:08:57"/>
    <s v="PJD2_Apache"/>
  </r>
  <r>
    <x v="1409"/>
    <x v="0"/>
    <n v="1037"/>
    <x v="3956"/>
    <x v="1983"/>
    <n v="2487"/>
    <n v="2487"/>
    <n v="797"/>
    <n v="1690"/>
    <n v="184"/>
    <n v="2303"/>
    <n v="1195"/>
    <n v="1108"/>
    <n v="0.70299999999999996"/>
    <n v="1.657"/>
    <n v="0.17899999999999999"/>
    <n v="1.3140000000000001"/>
    <n v="2.181"/>
    <n v="2.2029999999999998"/>
    <n v="0.60199999999999998"/>
    <n v="0.29799999999999999"/>
    <n v="0.92400000000000004"/>
    <n v="843.22699999999998"/>
    <s v="Scale-up"/>
    <n v="0.76100000000000001"/>
    <n v="0.89900000000000002"/>
    <n v="0.96899999999999997"/>
    <n v="0.93600000000000005"/>
    <n v="0.95599999999999996"/>
    <d v="2025-06-17T03:09:18"/>
    <s v="PJD2_Apache"/>
  </r>
  <r>
    <x v="1409"/>
    <x v="1"/>
    <n v="99"/>
    <x v="3957"/>
    <x v="1983"/>
    <s v=" "/>
    <s v=" "/>
    <n v="248"/>
    <n v="320"/>
    <n v="59"/>
    <s v="N/A"/>
    <n v="138"/>
    <n v="370"/>
    <n v="2.6440000000000001"/>
    <n v="3.718"/>
    <n v="0.59"/>
    <n v="1.54"/>
    <n v="5.7720000000000002"/>
    <n v="5.758"/>
    <n v="0.26700000000000002"/>
    <n v="0.41599999999999998"/>
    <n v="0.90700000000000003"/>
    <n v="719.48099999999999"/>
    <s v="Scale-up"/>
    <n v="0.64900000000000002"/>
    <n v="0.99399999999999999"/>
    <n v="0.96199999999999997"/>
    <n v="0.94399999999999995"/>
    <n v="0.79700000000000004"/>
    <d v="2025-06-17T03:09:23"/>
    <s v="PJD2_Apache"/>
  </r>
  <r>
    <x v="201"/>
    <x v="0"/>
    <n v="3595"/>
    <x v="3958"/>
    <x v="1984"/>
    <n v="95"/>
    <n v="95"/>
    <n v="0"/>
    <n v="95"/>
    <n v="1"/>
    <n v="94"/>
    <n v="23"/>
    <n v="71"/>
    <n v="0"/>
    <n v="1.4E-2"/>
    <n v="0"/>
    <n v="0.48099999999999998"/>
    <n v="1.4E-2"/>
    <n v="1.4E-2"/>
    <n v="34.356999999999999"/>
    <n v="0"/>
    <n v="1"/>
    <n v="147.60900000000001"/>
    <s v="Catch-up"/>
    <n v="2.0790000000000002"/>
    <n v="0"/>
    <n v="3.6999999999999998E-2"/>
    <n v="0"/>
    <n v="0.84299999999999997"/>
    <d v="2025-06-17T03:09:40"/>
    <s v="PJD2_Apache"/>
  </r>
  <r>
    <x v="201"/>
    <x v="1"/>
    <n v="0"/>
    <x v="3959"/>
    <x v="1984"/>
    <s v=" "/>
    <s v=" "/>
    <n v="1"/>
    <n v="1"/>
    <n v="1"/>
    <s v="N/A"/>
    <n v="1"/>
    <n v="0"/>
    <n v="0"/>
    <s v="NaN"/>
    <s v="NaN"/>
    <s v="NaN"/>
    <n v="0"/>
    <s v="NaN"/>
    <s v="NaN"/>
    <s v="NaN"/>
    <s v="NaN"/>
    <s v="NaN"/>
    <s v="Catch-up"/>
    <s v="NaN"/>
    <n v="0"/>
    <s v="NaN"/>
    <s v="NaN"/>
    <s v="NaN"/>
    <d v="2025-06-17T03:09:40"/>
    <s v="PJD2_Apache"/>
  </r>
  <r>
    <x v="204"/>
    <x v="0"/>
    <n v="7106"/>
    <x v="3960"/>
    <x v="1985"/>
    <n v="682"/>
    <n v="682"/>
    <n v="69"/>
    <n v="613"/>
    <n v="138"/>
    <n v="544"/>
    <n v="535"/>
    <n v="9"/>
    <n v="1.0999999999999999E-2"/>
    <n v="9.7000000000000003E-2"/>
    <n v="2.1000000000000001E-2"/>
    <n v="8.6999999999999994E-2"/>
    <n v="8.6999999999999994E-2"/>
    <n v="8.6999999999999994E-2"/>
    <n v="1"/>
    <n v="0.10199999999999999"/>
    <n v="0.80600000000000005"/>
    <n v="103.44799999999999"/>
    <s v="Catch-up"/>
    <n v="11.494"/>
    <n v="0.92800000000000005"/>
    <n v="0.99"/>
    <n v="0.98899999999999999"/>
    <n v="0.98899999999999999"/>
    <d v="2025-06-17T03:09:59"/>
    <s v="PJD2_Apache"/>
  </r>
  <r>
    <x v="204"/>
    <x v="1"/>
    <n v="93"/>
    <x v="3961"/>
    <x v="1985"/>
    <s v=" "/>
    <s v=" "/>
    <n v="1"/>
    <n v="21"/>
    <n v="7"/>
    <s v="N/A"/>
    <n v="13"/>
    <n v="0"/>
    <s v="NaN"/>
    <n v="0.26500000000000001"/>
    <n v="8.6999999999999994E-2"/>
    <n v="0.152"/>
    <s v="0.17800000000000002"/>
    <n v="0.17599999999999999"/>
    <s v="NaN"/>
    <s v="NaN"/>
    <s v="NaN"/>
    <s v="NaN"/>
    <s v="Catch-up"/>
    <n v="6.5789999999999997"/>
    <s v="NaN"/>
    <n v="0.92600000000000005"/>
    <n v="0.94299999999999995"/>
    <n v="0.90500000000000003"/>
    <d v="2025-06-17T03:09:59"/>
    <s v="PJD2_Apache"/>
  </r>
  <r>
    <x v="184"/>
    <x v="0"/>
    <n v="7373"/>
    <x v="3962"/>
    <x v="1986"/>
    <n v="2111"/>
    <n v="2111"/>
    <n v="109"/>
    <n v="2002"/>
    <n v="747"/>
    <n v="1364"/>
    <n v="1311"/>
    <n v="53"/>
    <n v="2.1000000000000001E-2"/>
    <n v="0.27900000000000003"/>
    <n v="0.123"/>
    <n v="0.22700000000000001"/>
    <n v="0.17699999999999999"/>
    <n v="0.17899999999999999"/>
    <n v="1.282"/>
    <n v="7.0000000000000007E-2"/>
    <n v="0.59"/>
    <n v="233.48"/>
    <s v="Catch-up"/>
    <n v="4.4050000000000002"/>
    <n v="0.97699999999999998"/>
    <n v="0.99399999999999999"/>
    <n v="0.97099999999999997"/>
    <n v="0.93400000000000005"/>
    <d v="2025-06-17T03:10:20"/>
    <s v="PJD2_Apache"/>
  </r>
  <r>
    <x v="184"/>
    <x v="1"/>
    <n v="98"/>
    <x v="3963"/>
    <x v="1986"/>
    <s v=" "/>
    <s v=" "/>
    <n v="1"/>
    <n v="12"/>
    <n v="3"/>
    <s v="N/A"/>
    <n v="8"/>
    <n v="1"/>
    <s v="NaN"/>
    <n v="0.125"/>
    <n v="3.2000000000000001E-2"/>
    <n v="0.106"/>
    <n v="9.2999999999999999E-2"/>
    <n v="0.10100000000000001"/>
    <s v="NaN"/>
    <s v="NaN"/>
    <s v="NaN"/>
    <s v="NaN"/>
    <s v="Catch-up"/>
    <n v="9.4339999999999993"/>
    <s v="NaN"/>
    <n v="0.88500000000000001"/>
    <n v="0.86"/>
    <n v="0.78600000000000003"/>
    <d v="2025-06-17T03:10:20"/>
    <s v="PJD2_Apache"/>
  </r>
  <r>
    <x v="206"/>
    <x v="0"/>
    <n v="6311"/>
    <x v="3964"/>
    <x v="1987"/>
    <n v="133"/>
    <n v="133"/>
    <n v="3"/>
    <n v="130"/>
    <n v="52"/>
    <n v="81"/>
    <n v="81"/>
    <n v="0"/>
    <n v="3.0000000000000001E-3"/>
    <n v="3.5000000000000003E-2"/>
    <n v="1.4999999999999999E-2"/>
    <n v="2.5000000000000001E-2"/>
    <n v="2.3E-2"/>
    <n v="2.3E-2"/>
    <n v="1.087"/>
    <n v="7.9000000000000001E-2"/>
    <n v="0.60499999999999998"/>
    <n v="0"/>
    <s v="Plan-up"/>
    <n v="40"/>
    <n v="0.80700000000000005"/>
    <n v="0.92"/>
    <n v="0.98"/>
    <n v="0.878"/>
    <d v="2025-06-17T03:10:39"/>
    <s v="PJD2_Apache"/>
  </r>
  <r>
    <x v="206"/>
    <x v="1"/>
    <n v="19"/>
    <x v="3965"/>
    <x v="1987"/>
    <s v=" "/>
    <s v=" "/>
    <n v="1"/>
    <n v="2"/>
    <n v="1"/>
    <s v="N/A"/>
    <n v="2"/>
    <n v="-1"/>
    <s v="NaN"/>
    <n v="5.2999999999999999E-2"/>
    <s v="NaN"/>
    <n v="5.6000000000000001E-2"/>
    <n v="0"/>
    <n v="5.2999999999999999E-2"/>
    <s v="NaN"/>
    <s v="NaN"/>
    <s v="NaN"/>
    <s v="NaN"/>
    <s v="Plan-up"/>
    <n v="17.856999999999999"/>
    <s v="NaN"/>
    <n v="1"/>
    <s v="NaN"/>
    <n v="1"/>
    <d v="2025-06-17T03:10:39"/>
    <s v="PJD2_Apache"/>
  </r>
  <r>
    <x v="1410"/>
    <x v="0"/>
    <n v="1244"/>
    <x v="3966"/>
    <x v="1988"/>
    <n v="371"/>
    <n v="371"/>
    <n v="61"/>
    <n v="310"/>
    <n v="30"/>
    <n v="341"/>
    <n v="273"/>
    <n v="68"/>
    <n v="7.4999999999999997E-2"/>
    <n v="0.40699999999999997"/>
    <n v="3.5999999999999997E-2"/>
    <n v="0.36299999999999999"/>
    <n v="0.44600000000000001"/>
    <n v="0.438"/>
    <n v="0.81399999999999995"/>
    <n v="0.156"/>
    <n v="0.92500000000000004"/>
    <n v="187.328"/>
    <s v="Scale-up"/>
    <n v="2.7549999999999999"/>
    <n v="0.91200000000000003"/>
    <n v="0.85199999999999998"/>
    <n v="0.85399999999999998"/>
    <n v="0.84"/>
    <d v="2025-06-17T03:10:59"/>
    <s v="PJD2_Apache"/>
  </r>
  <r>
    <x v="1410"/>
    <x v="1"/>
    <n v="93"/>
    <x v="3967"/>
    <x v="1988"/>
    <s v=" "/>
    <s v=" "/>
    <n v="1"/>
    <n v="2"/>
    <n v="1"/>
    <s v="N/A"/>
    <n v="2"/>
    <n v="-1"/>
    <s v="NaN"/>
    <s v="NaN"/>
    <s v="NaN"/>
    <n v="1.0999999999999999E-2"/>
    <n v="0"/>
    <s v="NaN"/>
    <s v="NaN"/>
    <s v="NaN"/>
    <s v="NaN"/>
    <s v="NaN"/>
    <s v="Scale-up"/>
    <n v="90.909000000000006"/>
    <s v="NaN"/>
    <s v="NaN"/>
    <s v="NaN"/>
    <n v="1"/>
    <d v="2025-06-17T03:10:59"/>
    <s v="PJD2_Apache"/>
  </r>
  <r>
    <x v="1411"/>
    <x v="0"/>
    <n v="2260"/>
    <x v="3968"/>
    <x v="1989"/>
    <n v="56"/>
    <n v="56"/>
    <n v="19"/>
    <n v="37"/>
    <n v="0"/>
    <n v="56"/>
    <n v="11"/>
    <n v="45"/>
    <n v="6.0000000000000001E-3"/>
    <n v="0.01"/>
    <n v="0"/>
    <n v="2.5000000000000001E-2"/>
    <n v="1.6E-2"/>
    <n v="1.4999999999999999E-2"/>
    <n v="1.5620000000000001"/>
    <n v="0.375"/>
    <n v="1"/>
    <n v="1800"/>
    <s v="Catch-up"/>
    <n v="40"/>
    <n v="0.46500000000000002"/>
    <n v="0.80200000000000005"/>
    <n v="0"/>
    <n v="0.92900000000000005"/>
    <d v="2025-06-17T03:11:15"/>
    <s v="PJD2_Apache"/>
  </r>
  <r>
    <x v="1411"/>
    <x v="1"/>
    <n v="0"/>
    <x v="3969"/>
    <x v="1989"/>
    <s v=" "/>
    <s v=" "/>
    <n v="1"/>
    <n v="1"/>
    <n v="1"/>
    <s v="N/A"/>
    <n v="1"/>
    <n v="0"/>
    <s v="NaN"/>
    <s v="NaN"/>
    <n v="0"/>
    <s v="NaN"/>
    <n v="0"/>
    <s v="NaN"/>
    <s v="NaN"/>
    <s v="NaN"/>
    <s v="NaN"/>
    <s v="NaN"/>
    <s v="Catch-up"/>
    <s v="NaN"/>
    <s v="NaN"/>
    <s v="NaN"/>
    <n v="0"/>
    <s v="NaN"/>
    <d v="2025-06-17T03:11:15"/>
    <s v="PJD2_Apache"/>
  </r>
  <r>
    <x v="1412"/>
    <x v="0"/>
    <n v="464"/>
    <x v="3970"/>
    <x v="1990"/>
    <n v="1965"/>
    <n v="1965"/>
    <n v="442"/>
    <n v="1523"/>
    <n v="133"/>
    <n v="1832"/>
    <n v="1456"/>
    <n v="376"/>
    <n v="0.876"/>
    <n v="2.9359999999999999"/>
    <n v="0.23899999999999999"/>
    <n v="2.8839999999999999"/>
    <n v="3.573"/>
    <n v="3.3820000000000001"/>
    <n v="0.80700000000000005"/>
    <n v="0.23"/>
    <n v="0.93700000000000006"/>
    <n v="130.374"/>
    <s v="Scale-up"/>
    <n v="0.34699999999999998"/>
    <n v="0.72599999999999998"/>
    <n v="0.97299999999999998"/>
    <n v="0.86099999999999999"/>
    <n v="0.95799999999999996"/>
    <d v="2025-06-17T03:11:36"/>
    <s v="PJD2_Apache"/>
  </r>
  <r>
    <x v="1412"/>
    <x v="1"/>
    <n v="99"/>
    <x v="3971"/>
    <x v="1990"/>
    <s v=" "/>
    <s v=" "/>
    <n v="26"/>
    <n v="256"/>
    <n v="14"/>
    <s v="N/A"/>
    <n v="190"/>
    <n v="79"/>
    <n v="0.22800000000000001"/>
    <n v="2.387"/>
    <n v="0.11600000000000001"/>
    <n v="1.76"/>
    <n v="2.4990000000000001"/>
    <n v="2.496"/>
    <n v="0.70399999999999996"/>
    <n v="8.6999999999999994E-2"/>
    <n v="0.95599999999999996"/>
    <n v="213.636"/>
    <s v="Scale-up"/>
    <n v="0.56799999999999995"/>
    <n v="0.89800000000000002"/>
    <n v="0.96399999999999997"/>
    <n v="0.93500000000000005"/>
    <n v="0.97599999999999998"/>
    <d v="2025-06-17T03:11:41"/>
    <s v="PJD2_Apache"/>
  </r>
  <r>
    <x v="202"/>
    <x v="0"/>
    <n v="1694"/>
    <x v="3972"/>
    <x v="1991"/>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7T03:11:58"/>
    <s v="PJD2_Apache"/>
  </r>
  <r>
    <x v="202"/>
    <x v="1"/>
    <n v="0"/>
    <x v="3973"/>
    <x v="1991"/>
    <s v=" "/>
    <s v=" "/>
    <n v="1"/>
    <n v="1"/>
    <n v="1"/>
    <s v="N/A"/>
    <n v="1"/>
    <n v="0"/>
    <s v="NaN"/>
    <s v="NaN"/>
    <s v="NaN"/>
    <s v="NaN"/>
    <n v="0"/>
    <s v="NaN"/>
    <s v="NaN"/>
    <s v="NaN"/>
    <s v="NaN"/>
    <s v="NaN"/>
    <s v="Scale-up"/>
    <s v="NaN"/>
    <s v="NaN"/>
    <s v="NaN"/>
    <s v="NaN"/>
    <s v="NaN"/>
    <d v="2025-06-17T03:11:58"/>
    <s v="PJD2_Apache"/>
  </r>
  <r>
    <x v="1413"/>
    <x v="0"/>
    <n v="1898"/>
    <x v="3974"/>
    <x v="1992"/>
    <n v="277"/>
    <n v="277"/>
    <n v="82"/>
    <n v="195"/>
    <n v="32"/>
    <n v="245"/>
    <n v="188"/>
    <n v="57"/>
    <n v="5.0999999999999997E-2"/>
    <n v="0.113"/>
    <n v="2.1999999999999999E-2"/>
    <n v="0.112"/>
    <n v="0.14199999999999999"/>
    <n v="0.14299999999999999"/>
    <n v="0.78900000000000003"/>
    <n v="0.311"/>
    <n v="0.86599999999999999"/>
    <n v="508.92899999999997"/>
    <s v="Scale-up"/>
    <n v="8.9290000000000003"/>
    <n v="0.94499999999999995"/>
    <n v="0.89100000000000001"/>
    <n v="0.85899999999999999"/>
    <n v="0.94699999999999995"/>
    <d v="2025-06-17T03:12:17"/>
    <s v="PJD2_Apache"/>
  </r>
  <r>
    <x v="1413"/>
    <x v="1"/>
    <n v="3"/>
    <x v="3975"/>
    <x v="1992"/>
    <s v=" "/>
    <s v=" "/>
    <n v="1"/>
    <n v="1"/>
    <n v="1"/>
    <s v="N/A"/>
    <n v="1"/>
    <n v="-1"/>
    <s v="NaN"/>
    <s v="NaN"/>
    <s v="NaN"/>
    <s v="NaN"/>
    <n v="0"/>
    <s v="NaN"/>
    <s v="NaN"/>
    <s v="NaN"/>
    <s v="NaN"/>
    <s v="NaN"/>
    <s v="Scale-up"/>
    <s v="NaN"/>
    <s v="NaN"/>
    <s v="NaN"/>
    <s v="NaN"/>
    <s v="NaN"/>
    <d v="2025-06-17T03:12:17"/>
    <s v="PJD2_Apache"/>
  </r>
  <r>
    <x v="156"/>
    <x v="0"/>
    <n v="4871"/>
    <x v="3976"/>
    <x v="1993"/>
    <n v="21343"/>
    <n v="21343"/>
    <n v="2328"/>
    <n v="19015"/>
    <n v="2360"/>
    <n v="18983"/>
    <n v="12591"/>
    <n v="6392"/>
    <n v="0.50600000000000001"/>
    <n v="4.74"/>
    <n v="0.60799999999999998"/>
    <n v="3.1459999999999999"/>
    <n v="4.6379999999999999"/>
    <n v="4.6219999999999999"/>
    <n v="0.67800000000000005"/>
    <n v="9.6000000000000002E-2"/>
    <n v="0.88400000000000001"/>
    <n v="2031.7860000000001"/>
    <s v="Scale-up"/>
    <n v="0.318"/>
    <n v="0.995"/>
    <n v="0.97599999999999998"/>
    <n v="0.97399999999999998"/>
    <n v="0.97299999999999998"/>
    <d v="2025-06-17T03:12:48"/>
    <s v="PJD2_Apache"/>
  </r>
  <r>
    <x v="156"/>
    <x v="1"/>
    <n v="100"/>
    <x v="3977"/>
    <x v="1993"/>
    <s v=" "/>
    <s v=" "/>
    <n v="32"/>
    <n v="239"/>
    <n v="26"/>
    <s v="N/A"/>
    <n v="167"/>
    <n v="77"/>
    <n v="0.38800000000000001"/>
    <n v="2.4390000000000001"/>
    <n v="0.252"/>
    <n v="1.7589999999999999"/>
    <n v="2.5750000000000002"/>
    <n v="2.5659999999999998"/>
    <n v="0.68300000000000005"/>
    <n v="0.13700000000000001"/>
    <n v="0.91100000000000003"/>
    <n v="3633.8829999999998"/>
    <s v="Scale-up"/>
    <n v="0.56899999999999995"/>
    <n v="0.96299999999999997"/>
    <n v="0.99099999999999999"/>
    <n v="0.95299999999999996"/>
    <n v="0.99299999999999999"/>
    <d v="2025-06-17T03:12:53"/>
    <s v="PJD2_Apache"/>
  </r>
  <r>
    <x v="197"/>
    <x v="0"/>
    <n v="614"/>
    <x v="3978"/>
    <x v="1994"/>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7T03:13:12"/>
    <s v="PJD2_Apache"/>
  </r>
  <r>
    <x v="197"/>
    <x v="1"/>
    <n v="0"/>
    <x v="3979"/>
    <x v="1994"/>
    <s v=" "/>
    <s v=" "/>
    <n v="1"/>
    <n v="1"/>
    <n v="1"/>
    <s v="N/A"/>
    <n v="1"/>
    <n v="-1"/>
    <s v="NaN"/>
    <s v="NaN"/>
    <s v="NaN"/>
    <s v="NaN"/>
    <n v="0"/>
    <s v="NaN"/>
    <s v="NaN"/>
    <s v="NaN"/>
    <s v="NaN"/>
    <s v="NaN"/>
    <s v="Scale-up"/>
    <s v="NaN"/>
    <s v="NaN"/>
    <s v="NaN"/>
    <s v="NaN"/>
    <s v="NaN"/>
    <d v="2025-06-17T03:13:12"/>
    <s v="PJD2_Apache"/>
  </r>
  <r>
    <x v="188"/>
    <x v="0"/>
    <n v="3358"/>
    <x v="3980"/>
    <x v="1995"/>
    <n v="709"/>
    <n v="709"/>
    <n v="183"/>
    <n v="526"/>
    <n v="80"/>
    <n v="629"/>
    <n v="354"/>
    <n v="275"/>
    <n v="0.05"/>
    <n v="0.16300000000000001"/>
    <n v="1.4999999999999999E-2"/>
    <n v="0.113"/>
    <n v="0.19800000000000001"/>
    <n v="0.182"/>
    <n v="0.57099999999999995"/>
    <n v="0.23499999999999999"/>
    <n v="0.93"/>
    <n v="2433.6280000000002"/>
    <s v="Scale-up"/>
    <n v="8.85"/>
    <n v="0.81699999999999995"/>
    <n v="0.88500000000000001"/>
    <n v="0.80400000000000005"/>
    <n v="0.77"/>
    <d v="2025-06-17T03:13:32"/>
    <s v="PJD2_Apache"/>
  </r>
  <r>
    <x v="188"/>
    <x v="1"/>
    <n v="72"/>
    <x v="3981"/>
    <x v="1995"/>
    <s v=" "/>
    <s v=" "/>
    <n v="2"/>
    <n v="5"/>
    <n v="9"/>
    <s v="N/A"/>
    <n v="1"/>
    <n v="-3"/>
    <n v="0.02"/>
    <n v="2.5"/>
    <n v="0.20499999999999999"/>
    <s v="NaN"/>
    <n v="2.3149999999999999"/>
    <n v="2.1999999999999999E-2"/>
    <s v="NaN"/>
    <s v="NaN"/>
    <s v="NaN"/>
    <s v="NaN"/>
    <s v="Scale-up"/>
    <s v="NaN"/>
    <n v="1"/>
    <n v="0.5"/>
    <n v="0.3"/>
    <s v="NaN"/>
    <d v="2025-06-17T03:13:32"/>
    <s v="PJD2_Apache"/>
  </r>
  <r>
    <x v="207"/>
    <x v="0"/>
    <n v="565"/>
    <x v="3982"/>
    <x v="1996"/>
    <n v="52"/>
    <n v="52"/>
    <n v="16"/>
    <n v="36"/>
    <n v="2"/>
    <n v="50"/>
    <n v="33"/>
    <n v="17"/>
    <n v="2.1999999999999999E-2"/>
    <n v="4.9000000000000002E-2"/>
    <n v="0"/>
    <n v="0.04"/>
    <n v="7.0999999999999994E-2"/>
    <n v="6.4000000000000001E-2"/>
    <n v="0.56299999999999994"/>
    <n v="0.31"/>
    <n v="1"/>
    <n v="425"/>
    <s v="Scale-up"/>
    <n v="25"/>
    <n v="0.56699999999999995"/>
    <n v="0.89400000000000002"/>
    <n v="0"/>
    <n v="0.85599999999999998"/>
    <d v="2025-06-17T03:13:50"/>
    <s v="PJD2_Apache"/>
  </r>
  <r>
    <x v="207"/>
    <x v="1"/>
    <n v="86"/>
    <x v="3983"/>
    <x v="1996"/>
    <s v=" "/>
    <s v=" "/>
    <n v="2"/>
    <n v="14"/>
    <n v="1"/>
    <s v="N/A"/>
    <n v="17"/>
    <n v="-2"/>
    <n v="0.04"/>
    <n v="0.128"/>
    <s v="NaN"/>
    <n v="0.20499999999999999"/>
    <n v="0.16800000000000001"/>
    <n v="0.158"/>
    <s v="NaN"/>
    <s v="NaN"/>
    <s v="NaN"/>
    <s v="NaN"/>
    <s v="Scale-up"/>
    <n v="4.8780000000000001"/>
    <n v="1"/>
    <n v="0.63500000000000001"/>
    <s v="NaN"/>
    <n v="0.89300000000000002"/>
    <d v="2025-06-17T03:13:50"/>
    <s v="PJD2_Apache"/>
  </r>
  <r>
    <x v="50"/>
    <x v="0"/>
    <n v="5753"/>
    <x v="3984"/>
    <x v="1997"/>
    <n v="11470"/>
    <n v="11470"/>
    <n v="1042"/>
    <n v="10428"/>
    <n v="2239"/>
    <n v="9231"/>
    <n v="6489"/>
    <n v="2742"/>
    <n v="0.22700000000000001"/>
    <n v="2.4180000000000001"/>
    <n v="0.61099999999999999"/>
    <n v="1.6"/>
    <n v="2.0339999999999998"/>
    <n v="2.0779999999999998"/>
    <n v="0.78700000000000003"/>
    <n v="8.5999999999999993E-2"/>
    <n v="0.76900000000000002"/>
    <n v="1713.75"/>
    <s v="Scale-up"/>
    <n v="0.625"/>
    <n v="0.99"/>
    <n v="0.98499999999999999"/>
    <n v="0.96699999999999997"/>
    <n v="0.98899999999999999"/>
    <d v="2025-06-17T03:14:18"/>
    <s v="PJD2_Apache"/>
  </r>
  <r>
    <x v="50"/>
    <x v="1"/>
    <n v="100"/>
    <x v="3985"/>
    <x v="1997"/>
    <s v=" "/>
    <s v=" "/>
    <n v="14"/>
    <n v="147"/>
    <n v="12"/>
    <s v="N/A"/>
    <n v="108"/>
    <n v="40"/>
    <n v="0.155"/>
    <n v="1.56"/>
    <n v="0.151"/>
    <n v="1.153"/>
    <n v="1.5640000000000001"/>
    <n v="1.5309999999999999"/>
    <n v="0.73699999999999999"/>
    <n v="0.09"/>
    <n v="0.91200000000000003"/>
    <n v="2378.1439999999998"/>
    <s v="Scale-up"/>
    <n v="0.86699999999999999"/>
    <n v="0.84499999999999997"/>
    <n v="0.98199999999999998"/>
    <n v="0.97299999999999998"/>
    <n v="0.99099999999999999"/>
    <d v="2025-06-17T03:14:23"/>
    <s v="PJD2_Apache"/>
  </r>
  <r>
    <x v="1414"/>
    <x v="0"/>
    <n v="1721"/>
    <x v="3986"/>
    <x v="1998"/>
    <n v="4139"/>
    <n v="4139"/>
    <n v="451"/>
    <n v="3688"/>
    <n v="424"/>
    <n v="3715"/>
    <n v="2908"/>
    <n v="807"/>
    <n v="0.35399999999999998"/>
    <n v="2.9609999999999999"/>
    <n v="0.36399999999999999"/>
    <n v="2.375"/>
    <n v="2.9510000000000001"/>
    <n v="2.9569999999999999"/>
    <n v="0.80500000000000005"/>
    <n v="0.107"/>
    <n v="0.89"/>
    <n v="339.78899999999999"/>
    <s v="Scale-up"/>
    <n v="0.42099999999999999"/>
    <n v="0.98799999999999999"/>
    <n v="0.98899999999999999"/>
    <n v="0.96099999999999997"/>
    <n v="0.99199999999999999"/>
    <d v="2025-06-17T03:14:49"/>
    <s v="PJD2_Apache"/>
  </r>
  <r>
    <x v="1414"/>
    <x v="1"/>
    <n v="99"/>
    <x v="3987"/>
    <x v="1998"/>
    <s v=" "/>
    <s v=" "/>
    <n v="37"/>
    <n v="159"/>
    <n v="19"/>
    <s v="N/A"/>
    <n v="133"/>
    <n v="43"/>
    <n v="0.39200000000000002"/>
    <n v="1.6180000000000001"/>
    <n v="0.22500000000000001"/>
    <n v="1.3140000000000001"/>
    <s v="1.7850000000000001"/>
    <n v="1.786"/>
    <n v="0.73599999999999999"/>
    <n v="0.19500000000000001"/>
    <n v="0.88800000000000001"/>
    <n v="614.15499999999997"/>
    <s v="Scale-up"/>
    <n v="0.76100000000000001"/>
    <n v="0.95099999999999996"/>
    <n v="0.99299999999999999"/>
    <n v="0.96299999999999997"/>
    <n v="0.99"/>
    <d v="2025-06-17T03:14:55"/>
    <s v="PJD2_Apache"/>
  </r>
  <r>
    <x v="51"/>
    <x v="0"/>
    <n v="940"/>
    <x v="3988"/>
    <x v="1999"/>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7T03:15:16"/>
    <s v="PJD2_Apache"/>
  </r>
  <r>
    <x v="51"/>
    <x v="1"/>
    <n v="56"/>
    <x v="3989"/>
    <x v="1999"/>
    <s v=" "/>
    <s v=" "/>
    <n v="1"/>
    <n v="1"/>
    <n v="1"/>
    <s v="N/A"/>
    <n v="4"/>
    <n v="-4"/>
    <s v="NaN"/>
    <s v="NaN"/>
    <s v="NaN"/>
    <n v="3.9E-2"/>
    <n v="0"/>
    <s v="NaN"/>
    <s v="NaN"/>
    <s v="NaN"/>
    <s v="NaN"/>
    <s v="NaN"/>
    <s v="Scale-up"/>
    <n v="25.640999999999998"/>
    <s v="NaN"/>
    <s v="NaN"/>
    <s v="NaN"/>
    <n v="0.68600000000000005"/>
    <d v="2025-06-17T03:15:16"/>
    <s v="PJD2_Apache"/>
  </r>
  <r>
    <x v="185"/>
    <x v="0"/>
    <n v="5426"/>
    <x v="3990"/>
    <x v="2000"/>
    <n v="21780"/>
    <n v="21780"/>
    <n v="3810"/>
    <n v="17970"/>
    <n v="4115"/>
    <n v="17665"/>
    <n v="14561"/>
    <n v="3104"/>
    <n v="0.85099999999999998"/>
    <n v="3.9609999999999999"/>
    <n v="1.032"/>
    <n v="3.161"/>
    <n v="3.78"/>
    <n v="3.7839999999999998"/>
    <n v="0.83599999999999997"/>
    <n v="0.17699999999999999"/>
    <n v="0.78600000000000003"/>
    <n v="981.96799999999996"/>
    <s v="Scale-up"/>
    <n v="0.316"/>
    <n v="0.99"/>
    <n v="0.99"/>
    <n v="0.96"/>
    <n v="0.99099999999999999"/>
    <d v="2025-06-17T03:15:54"/>
    <s v="PJD2_Apache"/>
  </r>
  <r>
    <x v="185"/>
    <x v="1"/>
    <n v="99"/>
    <x v="3991"/>
    <x v="2000"/>
    <s v=" "/>
    <s v=" "/>
    <n v="76"/>
    <n v="154"/>
    <n v="22"/>
    <s v="N/A"/>
    <n v="167"/>
    <n v="40"/>
    <n v="0.72899999999999998"/>
    <n v="1.645"/>
    <n v="0.20499999999999999"/>
    <n v="1.649"/>
    <n v="2.169"/>
    <n v="2.1709999999999998"/>
    <n v="0.76"/>
    <n v="0.307"/>
    <n v="0.91400000000000003"/>
    <n v="1882.3530000000001"/>
    <s v="Scale-up"/>
    <n v="0.60599999999999998"/>
    <n v="0.97"/>
    <n v="0.98699999999999999"/>
    <n v="0.94699999999999995"/>
    <n v="0.996"/>
    <d v="2025-06-17T03:15:59"/>
    <s v="PJD2_Apache"/>
  </r>
  <r>
    <x v="1415"/>
    <x v="0"/>
    <n v="2298"/>
    <x v="3992"/>
    <x v="2001"/>
    <n v="1526"/>
    <n v="1526"/>
    <n v="240"/>
    <n v="1286"/>
    <n v="69"/>
    <n v="1457"/>
    <n v="1198"/>
    <n v="259"/>
    <n v="0.112"/>
    <n v="0.68100000000000005"/>
    <n v="7.8E-2"/>
    <n v="0.64100000000000001"/>
    <n v="0.71499999999999997"/>
    <n v="0.754"/>
    <n v="0.89700000000000002"/>
    <n v="0.14099999999999999"/>
    <n v="0.90200000000000002"/>
    <n v="404.05599999999998"/>
    <s v="Scale-up"/>
    <n v="1.56"/>
    <n v="0.61099999999999999"/>
    <n v="0.63700000000000001"/>
    <n v="0.92600000000000005"/>
    <n v="0.55100000000000005"/>
    <d v="2025-06-17T03:16:19"/>
    <s v="PJD2_Apache"/>
  </r>
  <r>
    <x v="1415"/>
    <x v="1"/>
    <n v="84"/>
    <x v="3993"/>
    <x v="2001"/>
    <s v=" "/>
    <s v=" "/>
    <n v="3"/>
    <n v="15"/>
    <n v="1"/>
    <s v="N/A"/>
    <n v="17"/>
    <n v="0"/>
    <n v="6.7000000000000004E-2"/>
    <n v="0.152"/>
    <s v="NaN"/>
    <n v="0.23300000000000001"/>
    <n v="0.219"/>
    <n v="0.19400000000000001"/>
    <s v="NaN"/>
    <s v="NaN"/>
    <s v="NaN"/>
    <s v="NaN"/>
    <s v="Scale-up"/>
    <n v="4.2919999999999998"/>
    <n v="0.90700000000000003"/>
    <n v="0.95199999999999996"/>
    <s v="NaN"/>
    <n v="0.94299999999999995"/>
    <d v="2025-06-17T03:16:19"/>
    <s v="PJD2_Apache"/>
  </r>
  <r>
    <x v="212"/>
    <x v="0"/>
    <n v="2324"/>
    <x v="3994"/>
    <x v="2002"/>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7T03:16:40"/>
    <s v="PJD2_Apache"/>
  </r>
  <r>
    <x v="212"/>
    <x v="1"/>
    <n v="99"/>
    <x v="3995"/>
    <x v="2002"/>
    <s v=" "/>
    <s v=" "/>
    <n v="1"/>
    <n v="5"/>
    <n v="1"/>
    <s v="N/A"/>
    <n v="1"/>
    <n v="4"/>
    <s v="NaN"/>
    <n v="3.4000000000000002E-2"/>
    <s v="NaN"/>
    <s v="NaN"/>
    <n v="0"/>
    <n v="3.4000000000000002E-2"/>
    <s v="NaN"/>
    <s v="NaN"/>
    <s v="NaN"/>
    <s v="NaN"/>
    <s v="Scale-up"/>
    <s v="NaN"/>
    <s v="NaN"/>
    <n v="0.78900000000000003"/>
    <s v="NaN"/>
    <s v="NaN"/>
    <d v="2025-06-17T03:16:40"/>
    <s v="PJD2_Apache"/>
  </r>
  <r>
    <x v="52"/>
    <x v="0"/>
    <n v="3985"/>
    <x v="3996"/>
    <x v="2003"/>
    <n v="864"/>
    <n v="864"/>
    <n v="215"/>
    <n v="649"/>
    <n v="141"/>
    <n v="723"/>
    <n v="613"/>
    <n v="110"/>
    <n v="7.6999999999999999E-2"/>
    <n v="0.23599999999999999"/>
    <n v="0.05"/>
    <n v="0.22800000000000001"/>
    <n v="0.26300000000000001"/>
    <n v="0.25700000000000001"/>
    <n v="0.86699999999999999"/>
    <n v="0.246"/>
    <n v="0.84"/>
    <n v="482.45600000000002"/>
    <s v="Scale-up"/>
    <n v="4.3860000000000001"/>
    <n v="0.94799999999999995"/>
    <n v="0.97099999999999997"/>
    <n v="0.93300000000000005"/>
    <n v="0.98099999999999998"/>
    <d v="2025-06-17T03:16:58"/>
    <s v="PJD2_Apache"/>
  </r>
  <r>
    <x v="52"/>
    <x v="1"/>
    <n v="58"/>
    <x v="3997"/>
    <x v="2003"/>
    <s v=" "/>
    <s v=" "/>
    <n v="1"/>
    <n v="1"/>
    <n v="1"/>
    <s v="N/A"/>
    <n v="1"/>
    <n v="1"/>
    <s v="NaN"/>
    <s v="NaN"/>
    <s v="NaN"/>
    <s v="NaN"/>
    <n v="0"/>
    <n v="1.7000000000000001E-2"/>
    <s v="NaN"/>
    <s v="NaN"/>
    <s v="NaN"/>
    <s v="NaN"/>
    <s v="Scale-up"/>
    <s v="NaN"/>
    <s v="NaN"/>
    <s v="NaN"/>
    <s v="NaN"/>
    <s v="NaN"/>
    <d v="2025-06-17T03:16:58"/>
    <s v="PJD2_Apache"/>
  </r>
  <r>
    <x v="214"/>
    <x v="0"/>
    <n v="6008"/>
    <x v="3998"/>
    <x v="2004"/>
    <n v="13477"/>
    <n v="13477"/>
    <n v="1429"/>
    <n v="12048"/>
    <n v="2917"/>
    <n v="10560"/>
    <n v="8403"/>
    <n v="2157"/>
    <n v="0.254"/>
    <n v="2.226"/>
    <n v="0.57299999999999995"/>
    <n v="1.5169999999999999"/>
    <n v="1.907"/>
    <n v="1.9119999999999999"/>
    <n v="0.79500000000000004"/>
    <n v="0.10199999999999999"/>
    <n v="0.76900000000000002"/>
    <n v="1421.885"/>
    <s v="Scale-up"/>
    <n v="0.65900000000000003"/>
    <n v="0.96899999999999997"/>
    <n v="0.98599999999999999"/>
    <n v="0.98599999999999999"/>
    <n v="0.97899999999999998"/>
    <d v="2025-06-17T03:17:26"/>
    <s v="PJD2_Apache"/>
  </r>
  <r>
    <x v="214"/>
    <x v="1"/>
    <n v="99"/>
    <x v="3999"/>
    <x v="2004"/>
    <s v=" "/>
    <s v=" "/>
    <n v="17"/>
    <n v="88"/>
    <n v="20"/>
    <s v="N/A"/>
    <n v="72"/>
    <n v="14"/>
    <n v="0.152"/>
    <n v="0.95599999999999996"/>
    <n v="0.216"/>
    <n v="0.69899999999999995"/>
    <s v="0.8919999999999999"/>
    <n v="0.88300000000000001"/>
    <n v="0.78400000000000003"/>
    <n v="0.13700000000000001"/>
    <n v="0.80500000000000005"/>
    <n v="3085.837"/>
    <s v="Scale-up"/>
    <n v="1.431"/>
    <n v="0.92900000000000005"/>
    <n v="0.98699999999999999"/>
    <n v="0.96299999999999997"/>
    <n v="0.99299999999999999"/>
    <d v="2025-06-17T03:17:31"/>
    <s v="PJD2_Apache"/>
  </r>
  <r>
    <x v="218"/>
    <x v="0"/>
    <n v="3411"/>
    <x v="4000"/>
    <x v="2005"/>
    <n v="158"/>
    <n v="158"/>
    <n v="60"/>
    <n v="98"/>
    <n v="22"/>
    <n v="136"/>
    <n v="99"/>
    <n v="37"/>
    <n v="8.8999999999999996E-2"/>
    <n v="2.5000000000000001E-2"/>
    <n v="6.0000000000000001E-3"/>
    <n v="3.1E-2"/>
    <n v="0.108"/>
    <n v="3.9E-2"/>
    <n v="0.28699999999999998"/>
    <n v="0.78100000000000003"/>
    <n v="0.94699999999999995"/>
    <n v="1193.548"/>
    <s v="Scale-up"/>
    <n v="32.258000000000003"/>
    <n v="0.89"/>
    <n v="0.52700000000000002"/>
    <n v="0.28399999999999997"/>
    <n v="0.42299999999999999"/>
    <d v="2025-06-17T03:17:48"/>
    <s v="PJD2_Apache"/>
  </r>
  <r>
    <x v="218"/>
    <x v="1"/>
    <n v="33"/>
    <x v="4001"/>
    <x v="2005"/>
    <s v=" "/>
    <s v=" "/>
    <n v="1"/>
    <n v="2"/>
    <n v="1"/>
    <s v="N/A"/>
    <n v="1"/>
    <n v="1"/>
    <s v="NaN"/>
    <n v="2.9000000000000001E-2"/>
    <s v="NaN"/>
    <s v="NaN"/>
    <n v="0"/>
    <n v="2.9000000000000001E-2"/>
    <s v="NaN"/>
    <s v="NaN"/>
    <s v="NaN"/>
    <s v="NaN"/>
    <s v="Scale-up"/>
    <s v="NaN"/>
    <s v="NaN"/>
    <n v="1"/>
    <s v="NaN"/>
    <s v="NaN"/>
    <d v="2025-06-17T03:17:48"/>
    <s v="PJD2_Apache"/>
  </r>
  <r>
    <x v="1416"/>
    <x v="0"/>
    <n v="2108"/>
    <x v="4002"/>
    <x v="2006"/>
    <n v="1484"/>
    <n v="1484"/>
    <n v="216"/>
    <n v="1268"/>
    <n v="620"/>
    <n v="864"/>
    <n v="577"/>
    <n v="287"/>
    <n v="0.10199999999999999"/>
    <n v="0.61499999999999999"/>
    <n v="0.32300000000000001"/>
    <n v="0.26700000000000002"/>
    <n v="0.39400000000000002"/>
    <n v="0.40200000000000002"/>
    <n v="0.67800000000000005"/>
    <n v="0.14199999999999999"/>
    <n v="0.55000000000000004"/>
    <n v="1074.9059999999999"/>
    <s v="Scale-up"/>
    <n v="3.7450000000000001"/>
    <n v="0.99399999999999999"/>
    <n v="0.997"/>
    <n v="0.99"/>
    <n v="0.98799999999999999"/>
    <d v="2025-06-17T03:18:09"/>
    <s v="PJD2_Apache"/>
  </r>
  <r>
    <x v="1416"/>
    <x v="1"/>
    <n v="99"/>
    <x v="4003"/>
    <x v="2006"/>
    <s v=" "/>
    <s v=" "/>
    <n v="8"/>
    <n v="56"/>
    <n v="46"/>
    <s v="N/A"/>
    <n v="27"/>
    <n v="-8"/>
    <n v="6.0999999999999999E-2"/>
    <n v="0.498"/>
    <n v="0.38400000000000001"/>
    <n v="0.32100000000000001"/>
    <s v="0.17499999999999993"/>
    <n v="0.159"/>
    <n v="1.8340000000000001"/>
    <n v="0.109"/>
    <n v="0.313"/>
    <n v="894.08100000000002"/>
    <s v="Catch-up"/>
    <n v="3.1150000000000002"/>
    <n v="0.95199999999999996"/>
    <n v="0.98199999999999998"/>
    <n v="0.97899999999999998"/>
    <n v="0.78100000000000003"/>
    <d v="2025-06-17T03:18:13"/>
    <s v="PJD2_Apache"/>
  </r>
  <r>
    <x v="517"/>
    <x v="0"/>
    <n v="6677"/>
    <x v="4004"/>
    <x v="2007"/>
    <n v="9948"/>
    <n v="9948"/>
    <n v="1173"/>
    <n v="8775"/>
    <n v="1741"/>
    <n v="8207"/>
    <n v="6994"/>
    <n v="1213"/>
    <n v="0.157"/>
    <n v="1.3839999999999999"/>
    <n v="0.32300000000000001"/>
    <n v="1.042"/>
    <n v="1.218"/>
    <n v="1.2250000000000001"/>
    <n v="0.85599999999999998"/>
    <n v="0.10199999999999999"/>
    <n v="0.79"/>
    <n v="1164.107"/>
    <s v="Scale-up"/>
    <n v="0.96"/>
    <n v="0.98"/>
    <n v="0.99199999999999999"/>
    <n v="0.97"/>
    <n v="0.99299999999999999"/>
    <d v="2025-06-17T03:18:40"/>
    <s v="PJD2_Apache"/>
  </r>
  <r>
    <x v="517"/>
    <x v="1"/>
    <n v="99"/>
    <x v="4005"/>
    <x v="2007"/>
    <s v=" "/>
    <s v=" "/>
    <n v="45"/>
    <n v="127"/>
    <n v="14"/>
    <s v="N/A"/>
    <n v="221"/>
    <n v="-62"/>
    <n v="0.47499999999999998"/>
    <n v="1.4159999999999999"/>
    <n v="0.14599999999999999"/>
    <n v="2.2240000000000002"/>
    <n v="1.7450000000000001"/>
    <n v="1.6819999999999999"/>
    <n v="1.274"/>
    <n v="0.251"/>
    <n v="0.92300000000000004"/>
    <n v="545.41399999999999"/>
    <s v="Catch-up"/>
    <n v="0.45"/>
    <n v="0.91500000000000004"/>
    <n v="0.95699999999999996"/>
    <n v="0.97599999999999998"/>
    <n v="0.98299999999999998"/>
    <d v="2025-06-17T03:18:44"/>
    <s v="PJD2_Apache"/>
  </r>
  <r>
    <x v="1417"/>
    <x v="0"/>
    <n v="1741"/>
    <x v="4006"/>
    <x v="2008"/>
    <n v="353"/>
    <n v="353"/>
    <n v="126"/>
    <n v="227"/>
    <n v="20"/>
    <n v="333"/>
    <n v="236"/>
    <n v="97"/>
    <n v="0.109"/>
    <n v="0.157"/>
    <n v="1.7000000000000001E-2"/>
    <n v="0.19500000000000001"/>
    <n v="0.249"/>
    <n v="0.24"/>
    <n v="0.78300000000000003"/>
    <n v="0.41"/>
    <n v="0.93600000000000005"/>
    <n v="497.43599999999998"/>
    <s v="Scale-up"/>
    <n v="5.1280000000000001"/>
    <n v="0.85"/>
    <n v="0.98"/>
    <n v="0.94599999999999995"/>
    <n v="0.88800000000000001"/>
    <d v="2025-06-17T03:19:04"/>
    <s v="PJD2_Apache"/>
  </r>
  <r>
    <x v="1417"/>
    <x v="1"/>
    <n v="79"/>
    <x v="4007"/>
    <x v="2008"/>
    <s v=" "/>
    <s v=" "/>
    <n v="1"/>
    <n v="2"/>
    <n v="1"/>
    <s v="N/A"/>
    <n v="1"/>
    <n v="0"/>
    <s v="NaN"/>
    <n v="1.2E-2"/>
    <s v="NaN"/>
    <s v="NaN"/>
    <n v="0"/>
    <n v="1.2E-2"/>
    <s v="NaN"/>
    <s v="NaN"/>
    <s v="NaN"/>
    <s v="NaN"/>
    <s v="Scale-up"/>
    <s v="NaN"/>
    <s v="NaN"/>
    <n v="1"/>
    <s v="NaN"/>
    <s v="NaN"/>
    <d v="2025-06-17T03:19:04"/>
    <s v="PJD2_Apache"/>
  </r>
  <r>
    <x v="209"/>
    <x v="0"/>
    <n v="811"/>
    <x v="4008"/>
    <x v="2009"/>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7T03:19:22"/>
    <s v="PJD2_Apache"/>
  </r>
  <r>
    <x v="209"/>
    <x v="1"/>
    <n v="29"/>
    <x v="4009"/>
    <x v="2009"/>
    <s v=" "/>
    <s v=" "/>
    <n v="1"/>
    <n v="2"/>
    <n v="1"/>
    <s v="N/A"/>
    <n v="4"/>
    <n v="-1"/>
    <s v="NaN"/>
    <s v="NaN"/>
    <n v="0"/>
    <n v="6.9000000000000006E-2"/>
    <n v="0"/>
    <s v="NaN"/>
    <s v="NaN"/>
    <s v="NaN"/>
    <s v="NaN"/>
    <s v="NaN"/>
    <s v="Scale-up"/>
    <n v="14.493"/>
    <s v="NaN"/>
    <s v="NaN"/>
    <n v="0"/>
    <n v="0.627"/>
    <d v="2025-06-17T03:19:22"/>
    <s v="PJD2_Apache"/>
  </r>
  <r>
    <x v="1418"/>
    <x v="0"/>
    <n v="533"/>
    <x v="4010"/>
    <x v="2010"/>
    <n v="96"/>
    <n v="96"/>
    <n v="48"/>
    <n v="48"/>
    <n v="6"/>
    <n v="90"/>
    <n v="68"/>
    <n v="22"/>
    <n v="0.111"/>
    <n v="0.1"/>
    <n v="1.7000000000000001E-2"/>
    <n v="0.154"/>
    <n v="0.19400000000000001"/>
    <n v="0.19700000000000001"/>
    <n v="0.79400000000000004"/>
    <n v="0.52600000000000002"/>
    <n v="0.91900000000000004"/>
    <n v="142.857"/>
    <s v="Scale-up"/>
    <n v="6.4939999999999998"/>
    <n v="0.83699999999999997"/>
    <n v="0.97599999999999998"/>
    <n v="0.83299999999999996"/>
    <n v="0.98199999999999998"/>
    <d v="2025-06-17T03:19:40"/>
    <s v="PJD2_Apache"/>
  </r>
  <r>
    <x v="1418"/>
    <x v="1"/>
    <n v="96"/>
    <x v="4011"/>
    <x v="2010"/>
    <s v=" "/>
    <s v=" "/>
    <n v="1"/>
    <n v="3"/>
    <n v="1"/>
    <s v="N/A"/>
    <n v="4"/>
    <n v="1"/>
    <s v="NaN"/>
    <n v="4.1000000000000002E-2"/>
    <s v="NaN"/>
    <n v="9.8000000000000004E-2"/>
    <n v="0"/>
    <n v="3.9E-2"/>
    <s v="NaN"/>
    <s v="NaN"/>
    <s v="NaN"/>
    <s v="NaN"/>
    <s v="Scale-up"/>
    <n v="10.204000000000001"/>
    <s v="NaN"/>
    <n v="0.995"/>
    <s v="NaN"/>
    <n v="0.88200000000000001"/>
    <d v="2025-06-17T03:19:40"/>
    <s v="PJD2_Apache"/>
  </r>
  <r>
    <x v="221"/>
    <x v="0"/>
    <n v="4046"/>
    <x v="4012"/>
    <x v="2011"/>
    <n v="611"/>
    <n v="611"/>
    <n v="142"/>
    <n v="469"/>
    <n v="71"/>
    <n v="540"/>
    <n v="414"/>
    <n v="126"/>
    <n v="3.5000000000000003E-2"/>
    <n v="0.128"/>
    <n v="0.02"/>
    <n v="0.115"/>
    <n v="0.14299999999999999"/>
    <n v="0.14199999999999999"/>
    <n v="0.80400000000000005"/>
    <n v="0.215"/>
    <n v="0.877"/>
    <n v="1095.652"/>
    <s v="Scale-up"/>
    <n v="8.6959999999999997"/>
    <n v="0.98799999999999999"/>
    <n v="0.91"/>
    <n v="0.93400000000000005"/>
    <n v="0.97899999999999998"/>
    <d v="2025-06-17T03:20:03"/>
    <s v="PJD2_Apache"/>
  </r>
  <r>
    <x v="221"/>
    <x v="1"/>
    <n v="87"/>
    <x v="4013"/>
    <x v="2011"/>
    <s v=" "/>
    <s v=" "/>
    <n v="1"/>
    <n v="5"/>
    <n v="1"/>
    <s v="N/A"/>
    <n v="1"/>
    <n v="4"/>
    <s v="NaN"/>
    <n v="1.5620000000000001"/>
    <s v="NaN"/>
    <s v="NaN"/>
    <n v="0"/>
    <n v="3.5000000000000003E-2"/>
    <s v="NaN"/>
    <s v="NaN"/>
    <s v="NaN"/>
    <s v="NaN"/>
    <s v="Scale-up"/>
    <s v="NaN"/>
    <s v="NaN"/>
    <n v="0.78100000000000003"/>
    <s v="NaN"/>
    <s v="NaN"/>
    <d v="2025-06-17T03:20:03"/>
    <s v="PJD2_Apache"/>
  </r>
  <r>
    <x v="1419"/>
    <x v="0"/>
    <n v="1759"/>
    <x v="4014"/>
    <x v="2012"/>
    <n v="1572"/>
    <n v="1572"/>
    <n v="344"/>
    <n v="1228"/>
    <n v="17"/>
    <n v="1555"/>
    <n v="1037"/>
    <n v="518"/>
    <n v="0.20599999999999999"/>
    <n v="0.71399999999999997"/>
    <n v="1.2999999999999999E-2"/>
    <n v="0.66400000000000003"/>
    <n v="0.90700000000000003"/>
    <n v="0.90700000000000003"/>
    <n v="0.73199999999999998"/>
    <n v="0.224"/>
    <n v="0.98599999999999999"/>
    <n v="780.12"/>
    <s v="Scale-up"/>
    <n v="1.506"/>
    <n v="0.98399999999999999"/>
    <n v="0.99399999999999999"/>
    <n v="0.86499999999999999"/>
    <n v="0.98399999999999999"/>
    <d v="2025-06-17T03:20:24"/>
    <s v="PJD2_Apache"/>
  </r>
  <r>
    <x v="1419"/>
    <x v="1"/>
    <n v="99"/>
    <x v="4015"/>
    <x v="2012"/>
    <s v=" "/>
    <s v=" "/>
    <n v="7"/>
    <n v="35"/>
    <n v="1"/>
    <s v="N/A"/>
    <n v="5"/>
    <n v="36"/>
    <n v="0.09"/>
    <n v="0.37"/>
    <s v="NaN"/>
    <n v="7.9000000000000001E-2"/>
    <s v="0.45999999999999996"/>
    <n v="0.45900000000000002"/>
    <s v="NaN"/>
    <s v="NaN"/>
    <s v="NaN"/>
    <s v="NaN"/>
    <s v="Scale-up"/>
    <n v="12.657999999999999"/>
    <n v="0.91200000000000003"/>
    <n v="0.97899999999999998"/>
    <s v="NaN"/>
    <n v="0.92100000000000004"/>
    <d v="2025-06-17T03:20:24"/>
    <s v="PJD2_Apache"/>
  </r>
  <r>
    <x v="210"/>
    <x v="0"/>
    <n v="3751"/>
    <x v="4016"/>
    <x v="2013"/>
    <n v="1228"/>
    <n v="1228"/>
    <n v="177"/>
    <n v="1051"/>
    <n v="136"/>
    <n v="1092"/>
    <n v="905"/>
    <n v="187"/>
    <n v="5.0999999999999997E-2"/>
    <n v="0.39300000000000002"/>
    <n v="0.03"/>
    <n v="0.26800000000000002"/>
    <n v="0.41399999999999998"/>
    <n v="0.35799999999999998"/>
    <n v="0.64700000000000002"/>
    <n v="0.115"/>
    <n v="0.93200000000000005"/>
    <n v="697.76099999999997"/>
    <s v="Scale-up"/>
    <n v="3.7309999999999999"/>
    <n v="0.89200000000000002"/>
    <n v="0.79500000000000004"/>
    <n v="0.877"/>
    <n v="0.79700000000000004"/>
    <d v="2025-06-17T03:20:42"/>
    <s v="PJD2_Apache"/>
  </r>
  <r>
    <x v="210"/>
    <x v="1"/>
    <n v="0"/>
    <x v="4017"/>
    <x v="2013"/>
    <s v=" "/>
    <s v=" "/>
    <n v="1"/>
    <n v="1"/>
    <n v="1"/>
    <s v="N/A"/>
    <n v="1"/>
    <n v="0"/>
    <s v="NaN"/>
    <s v="NaN"/>
    <s v="NaN"/>
    <s v="NaN"/>
    <n v="0"/>
    <s v="NaN"/>
    <s v="NaN"/>
    <s v="NaN"/>
    <s v="NaN"/>
    <s v="NaN"/>
    <s v="Scale-up"/>
    <s v="NaN"/>
    <s v="NaN"/>
    <s v="NaN"/>
    <s v="NaN"/>
    <s v="NaN"/>
    <d v="2025-06-17T03:20:42"/>
    <s v="PJD2_Apache"/>
  </r>
  <r>
    <x v="217"/>
    <x v="0"/>
    <n v="4778"/>
    <x v="4018"/>
    <x v="2014"/>
    <n v="642"/>
    <n v="642"/>
    <n v="67"/>
    <n v="575"/>
    <n v="88"/>
    <n v="554"/>
    <n v="463"/>
    <n v="91"/>
    <n v="2.5000000000000001E-2"/>
    <n v="0.221"/>
    <n v="3.7999999999999999E-2"/>
    <n v="0.182"/>
    <n v="0.20799999999999999"/>
    <n v="0.21199999999999999"/>
    <n v="0.875"/>
    <n v="0.10199999999999999"/>
    <n v="0.84599999999999997"/>
    <n v="500"/>
    <s v="Scale-up"/>
    <n v="5.4950000000000001"/>
    <n v="0.93600000000000005"/>
    <n v="0.94"/>
    <n v="0.97599999999999998"/>
    <n v="0.97199999999999998"/>
    <d v="2025-06-17T03:21:00"/>
    <s v="PJD2_Apache"/>
  </r>
  <r>
    <x v="217"/>
    <x v="1"/>
    <n v="0"/>
    <x v="4019"/>
    <x v="2014"/>
    <s v=" "/>
    <s v=" "/>
    <n v="1"/>
    <n v="1"/>
    <n v="1"/>
    <s v="N/A"/>
    <n v="1"/>
    <n v="0"/>
    <s v="NaN"/>
    <s v="NaN"/>
    <s v="NaN"/>
    <s v="NaN"/>
    <n v="0"/>
    <s v="NaN"/>
    <s v="NaN"/>
    <s v="NaN"/>
    <s v="NaN"/>
    <s v="NaN"/>
    <s v="Scale-up"/>
    <s v="NaN"/>
    <s v="NaN"/>
    <s v="NaN"/>
    <s v="NaN"/>
    <s v="NaN"/>
    <d v="2025-06-17T03:21:00"/>
    <s v="PJD2_Apache"/>
  </r>
  <r>
    <x v="211"/>
    <x v="0"/>
    <n v="5741"/>
    <x v="4020"/>
    <x v="2015"/>
    <n v="780"/>
    <n v="780"/>
    <n v="198"/>
    <n v="582"/>
    <n v="109"/>
    <n v="671"/>
    <n v="642"/>
    <n v="29"/>
    <n v="0.19800000000000001"/>
    <n v="0.32"/>
    <n v="7.3999999999999996E-2"/>
    <n v="0.36199999999999999"/>
    <n v="0.44400000000000001"/>
    <n v="0.44600000000000001"/>
    <n v="0.81499999999999995"/>
    <n v="0.38200000000000001"/>
    <n v="0.85699999999999998"/>
    <n v="80.11"/>
    <s v="Scale-up"/>
    <n v="2.762"/>
    <n v="0.70299999999999996"/>
    <n v="0.47099999999999997"/>
    <n v="0.85299999999999998"/>
    <n v="0.64200000000000002"/>
    <d v="2025-06-17T03:21:20"/>
    <s v="PJD2_Apache"/>
  </r>
  <r>
    <x v="211"/>
    <x v="1"/>
    <n v="22"/>
    <x v="4021"/>
    <x v="2015"/>
    <s v=" "/>
    <s v=" "/>
    <n v="1"/>
    <n v="1"/>
    <n v="1"/>
    <s v="N/A"/>
    <n v="1"/>
    <n v="-1"/>
    <s v="NaN"/>
    <s v="NaN"/>
    <s v="NaN"/>
    <s v="NaN"/>
    <n v="0"/>
    <s v="NaN"/>
    <s v="NaN"/>
    <s v="NaN"/>
    <s v="NaN"/>
    <s v="NaN"/>
    <s v="Scale-up"/>
    <s v="NaN"/>
    <s v="NaN"/>
    <s v="NaN"/>
    <s v="NaN"/>
    <s v="NaN"/>
    <d v="2025-06-17T03:21:20"/>
    <s v="PJD2_Apache"/>
  </r>
  <r>
    <x v="1420"/>
    <x v="0"/>
    <n v="1320"/>
    <x v="4022"/>
    <x v="2016"/>
    <n v="130"/>
    <n v="130"/>
    <n v="56"/>
    <n v="74"/>
    <n v="12"/>
    <n v="118"/>
    <n v="110"/>
    <n v="8"/>
    <n v="4.2000000000000003E-2"/>
    <n v="6.2E-2"/>
    <n v="8.9999999999999993E-3"/>
    <n v="9.4E-2"/>
    <n v="9.5000000000000001E-2"/>
    <n v="9.2999999999999999E-2"/>
    <n v="0.98899999999999999"/>
    <n v="0.40400000000000003"/>
    <n v="0.91300000000000003"/>
    <n v="85.105999999999995"/>
    <s v="Scale-up"/>
    <n v="10.638"/>
    <n v="0.93100000000000005"/>
    <n v="0.98699999999999999"/>
    <n v="0.92300000000000004"/>
    <n v="0.96799999999999997"/>
    <d v="2025-06-17T03:21:39"/>
    <s v="PJD2_Apache"/>
  </r>
  <r>
    <x v="1420"/>
    <x v="1"/>
    <n v="98"/>
    <x v="4023"/>
    <x v="2016"/>
    <s v=" "/>
    <s v=" "/>
    <n v="3"/>
    <n v="1"/>
    <n v="2"/>
    <s v="N/A"/>
    <n v="1"/>
    <n v="1"/>
    <n v="3.1E-2"/>
    <s v="NaN"/>
    <n v="0.03"/>
    <s v="NaN"/>
    <n v="1E-3"/>
    <n v="0.02"/>
    <s v="NaN"/>
    <s v="NaN"/>
    <s v="NaN"/>
    <s v="NaN"/>
    <s v="Scale-up"/>
    <s v="NaN"/>
    <n v="0.76500000000000001"/>
    <s v="NaN"/>
    <n v="1"/>
    <s v="NaN"/>
    <d v="2025-06-17T03:21:39"/>
    <s v="PJD2_Apache"/>
  </r>
  <r>
    <x v="1421"/>
    <x v="0"/>
    <n v="2436"/>
    <x v="4024"/>
    <x v="2017"/>
    <n v="8748"/>
    <n v="8748"/>
    <n v="1205"/>
    <n v="7543"/>
    <n v="1100"/>
    <n v="7648"/>
    <n v="6055"/>
    <n v="1593"/>
    <n v="0.52"/>
    <n v="3.3479999999999999"/>
    <n v="0.56100000000000005"/>
    <n v="2.738"/>
    <n v="3.3069999999999999"/>
    <n v="3.3029999999999999"/>
    <n v="0.82799999999999996"/>
    <n v="0.13400000000000001"/>
    <n v="0.85499999999999998"/>
    <n v="581.81200000000001"/>
    <s v="Scale-up"/>
    <n v="0.36499999999999999"/>
    <n v="0.98899999999999999"/>
    <n v="0.995"/>
    <n v="0.95399999999999996"/>
    <n v="0.997"/>
    <d v="2025-06-17T03:22:03"/>
    <s v="PJD2_Apache"/>
  </r>
  <r>
    <x v="1421"/>
    <x v="1"/>
    <n v="99"/>
    <x v="4025"/>
    <x v="2017"/>
    <s v=" "/>
    <s v=" "/>
    <n v="42"/>
    <n v="232"/>
    <n v="21"/>
    <s v="N/A"/>
    <n v="199"/>
    <n v="53"/>
    <n v="0.40899999999999997"/>
    <n v="2.399"/>
    <n v="0.23"/>
    <n v="2.1909999999999998"/>
    <n v="2.5779999999999998"/>
    <n v="2.5750000000000002"/>
    <n v="0.85"/>
    <n v="0.14599999999999999"/>
    <n v="0.91800000000000004"/>
    <n v="727.06500000000005"/>
    <s v="Scale-up"/>
    <n v="0.45600000000000002"/>
    <n v="0.872"/>
    <n v="0.97099999999999997"/>
    <n v="0.91500000000000004"/>
    <n v="0.97199999999999998"/>
    <d v="2025-06-17T03:22:08"/>
    <s v="PJD2_Apache"/>
  </r>
  <r>
    <x v="1422"/>
    <x v="0"/>
    <n v="882"/>
    <x v="4026"/>
    <x v="2018"/>
    <n v="339"/>
    <n v="339"/>
    <n v="88"/>
    <n v="251"/>
    <n v="22"/>
    <n v="317"/>
    <n v="195"/>
    <n v="122"/>
    <n v="0.123"/>
    <n v="0.32300000000000001"/>
    <n v="1.9E-2"/>
    <n v="0.251"/>
    <n v="0.42699999999999999"/>
    <n v="0.39400000000000002"/>
    <n v="0.58799999999999997"/>
    <n v="0.27600000000000002"/>
    <n v="0.95699999999999996"/>
    <n v="486.05599999999998"/>
    <s v="Scale-up"/>
    <n v="3.984"/>
    <n v="0.60699999999999998"/>
    <n v="0.93500000000000005"/>
    <n v="0.92"/>
    <n v="0.91800000000000004"/>
    <d v="2025-06-17T03:22:27"/>
    <s v="PJD2_Apache"/>
  </r>
  <r>
    <x v="1422"/>
    <x v="1"/>
    <n v="84"/>
    <x v="4027"/>
    <x v="2018"/>
    <s v=" "/>
    <s v=" "/>
    <n v="1"/>
    <n v="2"/>
    <n v="7"/>
    <s v="N/A"/>
    <n v="8"/>
    <n v="-12"/>
    <s v="NaN"/>
    <n v="1.2E-2"/>
    <n v="4.1000000000000002E-2"/>
    <n v="5.3999999999999999E-2"/>
    <n v="-2.9000000000000001E-2"/>
    <n v="-0.01"/>
    <s v="NaN"/>
    <s v="NaN"/>
    <s v="NaN"/>
    <s v="NaN"/>
    <s v="Scale-up"/>
    <n v="18.518999999999998"/>
    <s v="NaN"/>
    <n v="1"/>
    <n v="0.375"/>
    <n v="0.39100000000000001"/>
    <d v="2025-06-17T03:22:27"/>
    <s v="PJD2_Apache"/>
  </r>
  <r>
    <x v="1423"/>
    <x v="0"/>
    <n v="3935"/>
    <x v="4028"/>
    <x v="2019"/>
    <n v="31"/>
    <n v="31"/>
    <n v="5"/>
    <n v="26"/>
    <n v="2"/>
    <n v="29"/>
    <n v="26"/>
    <n v="3"/>
    <n v="1E-3"/>
    <n v="1.6E-2"/>
    <n v="1E-3"/>
    <n v="3.1E-2"/>
    <n v="1.6E-2"/>
    <n v="1.0999999999999999E-2"/>
    <n v="1.9379999999999999"/>
    <n v="5.8999999999999997E-2"/>
    <n v="0.94099999999999995"/>
    <n v="96.774000000000001"/>
    <s v="Catch-up"/>
    <n v="32.258000000000003"/>
    <n v="0.56699999999999995"/>
    <n v="0.68200000000000005"/>
    <n v="1"/>
    <n v="0.81399999999999995"/>
    <d v="2025-06-17T03:22:45"/>
    <s v="PJD2_Apache"/>
  </r>
  <r>
    <x v="1423"/>
    <x v="1"/>
    <n v="0"/>
    <x v="4029"/>
    <x v="2019"/>
    <s v=" "/>
    <s v=" "/>
    <n v="1"/>
    <n v="1"/>
    <n v="1"/>
    <s v="N/A"/>
    <n v="1"/>
    <n v="0"/>
    <s v="NaN"/>
    <s v="NaN"/>
    <s v="NaN"/>
    <s v="NaN"/>
    <n v="0"/>
    <s v="NaN"/>
    <s v="NaN"/>
    <s v="NaN"/>
    <s v="NaN"/>
    <s v="NaN"/>
    <s v="Catch-up"/>
    <s v="NaN"/>
    <s v="NaN"/>
    <s v="NaN"/>
    <s v="NaN"/>
    <s v="NaN"/>
    <d v="2025-06-17T03:22:45"/>
    <s v="PJD2_Apache"/>
  </r>
  <r>
    <x v="220"/>
    <x v="0"/>
    <n v="6360"/>
    <x v="4030"/>
    <x v="2020"/>
    <n v="499"/>
    <n v="499"/>
    <n v="51"/>
    <n v="448"/>
    <n v="46"/>
    <n v="453"/>
    <n v="311"/>
    <n v="142"/>
    <n v="1.4999999999999999E-2"/>
    <n v="9.5000000000000001E-2"/>
    <n v="1.0999999999999999E-2"/>
    <n v="8.4000000000000005E-2"/>
    <n v="9.9000000000000005E-2"/>
    <n v="9.8000000000000004E-2"/>
    <n v="0.84799999999999998"/>
    <n v="0.13600000000000001"/>
    <n v="0.9"/>
    <n v="1690.4760000000001"/>
    <s v="Scale-up"/>
    <n v="11.904999999999999"/>
    <n v="0.85"/>
    <n v="0.753"/>
    <n v="0.66100000000000003"/>
    <n v="0.64600000000000002"/>
    <d v="2025-06-17T03:23:02"/>
    <s v="PJD2_Apache"/>
  </r>
  <r>
    <x v="220"/>
    <x v="1"/>
    <n v="0"/>
    <x v="4031"/>
    <x v="2020"/>
    <s v=" "/>
    <s v=" "/>
    <n v="1"/>
    <n v="1"/>
    <n v="1"/>
    <s v="N/A"/>
    <n v="1"/>
    <n v="0"/>
    <s v="NaN"/>
    <s v="NaN"/>
    <s v="NaN"/>
    <s v="NaN"/>
    <n v="0"/>
    <s v="NaN"/>
    <s v="NaN"/>
    <s v="NaN"/>
    <s v="NaN"/>
    <s v="NaN"/>
    <s v="Scale-up"/>
    <s v="NaN"/>
    <s v="NaN"/>
    <s v="NaN"/>
    <s v="NaN"/>
    <s v="NaN"/>
    <d v="2025-06-17T03:23:02"/>
    <s v="PJD2_Apache"/>
  </r>
  <r>
    <x v="1424"/>
    <x v="0"/>
    <n v="2278"/>
    <x v="4032"/>
    <x v="2021"/>
    <n v="202"/>
    <n v="202"/>
    <n v="55"/>
    <n v="147"/>
    <n v="45"/>
    <n v="157"/>
    <n v="98"/>
    <n v="59"/>
    <n v="2.4E-2"/>
    <n v="5.8999999999999997E-2"/>
    <n v="1.9E-2"/>
    <n v="4.1000000000000002E-2"/>
    <n v="6.4000000000000001E-2"/>
    <n v="6.4000000000000001E-2"/>
    <n v="0.64100000000000001"/>
    <n v="0.28899999999999998"/>
    <n v="0.77100000000000002"/>
    <n v="1439.0239999999999"/>
    <s v="Scale-up"/>
    <n v="24.39"/>
    <n v="0.92900000000000005"/>
    <n v="0.98599999999999999"/>
    <n v="0.96899999999999997"/>
    <n v="0.96499999999999997"/>
    <d v="2025-06-17T03:23:22"/>
    <s v="PJD2_Apache"/>
  </r>
  <r>
    <x v="1424"/>
    <x v="1"/>
    <n v="96"/>
    <x v="4033"/>
    <x v="2021"/>
    <s v=" "/>
    <s v=" "/>
    <n v="2"/>
    <n v="8"/>
    <n v="3"/>
    <s v="N/A"/>
    <n v="5"/>
    <n v="3"/>
    <n v="0.111"/>
    <n v="6.6000000000000003E-2"/>
    <n v="1.7999999999999999E-2"/>
    <n v="0.11799999999999999"/>
    <n v="0.159"/>
    <n v="0.06"/>
    <n v="0.74199999999999999"/>
    <n v="0.627"/>
    <n v="0.89800000000000002"/>
    <n v="500"/>
    <s v="Scale-up"/>
    <n v="8.4749999999999996"/>
    <n v="1"/>
    <n v="0.77400000000000002"/>
    <n v="0.75"/>
    <n v="0.88600000000000001"/>
    <d v="2025-06-17T03:23:26"/>
    <s v="PJD2_Apache"/>
  </r>
  <r>
    <x v="219"/>
    <x v="0"/>
    <n v="6890"/>
    <x v="4034"/>
    <x v="2022"/>
    <n v="1182"/>
    <n v="1182"/>
    <n v="254"/>
    <n v="928"/>
    <n v="135"/>
    <n v="1047"/>
    <n v="671"/>
    <n v="376"/>
    <n v="7.0999999999999994E-2"/>
    <n v="0.318"/>
    <n v="2.7E-2"/>
    <n v="0.189"/>
    <n v="0.36199999999999999"/>
    <n v="0.311"/>
    <n v="0.52200000000000002"/>
    <n v="0.183"/>
    <n v="0.93100000000000005"/>
    <n v="1989.4179999999999"/>
    <s v="Scale-up"/>
    <n v="5.2910000000000004"/>
    <n v="0.71899999999999997"/>
    <n v="0.79100000000000004"/>
    <n v="0.59599999999999997"/>
    <n v="0.751"/>
    <d v="2025-06-17T03:23:44"/>
    <s v="PJD2_Apache"/>
  </r>
  <r>
    <x v="219"/>
    <x v="1"/>
    <n v="0"/>
    <x v="4035"/>
    <x v="2022"/>
    <s v=" "/>
    <s v=" "/>
    <n v="1"/>
    <n v="1"/>
    <n v="1"/>
    <s v="N/A"/>
    <n v="1"/>
    <n v="0"/>
    <s v="NaN"/>
    <s v="NaN"/>
    <s v="NaN"/>
    <s v="NaN"/>
    <n v="0"/>
    <s v="NaN"/>
    <s v="NaN"/>
    <s v="NaN"/>
    <s v="NaN"/>
    <s v="NaN"/>
    <s v="Scale-up"/>
    <s v="NaN"/>
    <s v="NaN"/>
    <s v="NaN"/>
    <s v="NaN"/>
    <s v="NaN"/>
    <d v="2025-06-17T03:23:44"/>
    <s v="PJD2_Apache"/>
  </r>
  <r>
    <x v="213"/>
    <x v="0"/>
    <n v="7643"/>
    <x v="4036"/>
    <x v="2023"/>
    <n v="3040"/>
    <n v="3040"/>
    <n v="51"/>
    <n v="2989"/>
    <n v="966"/>
    <n v="2074"/>
    <n v="1517"/>
    <n v="557"/>
    <n v="1.4999999999999999E-2"/>
    <n v="0.40400000000000003"/>
    <n v="0.23"/>
    <n v="0.35"/>
    <n v="0.189"/>
    <n v="0.245"/>
    <n v="1.8520000000000001"/>
    <n v="3.5999999999999997E-2"/>
    <n v="0.45100000000000001"/>
    <n v="1591.4290000000001"/>
    <s v="Catch-up"/>
    <n v="2.8570000000000002"/>
    <n v="0.80800000000000005"/>
    <n v="0.97399999999999998"/>
    <n v="0.497"/>
    <n v="0.57199999999999995"/>
    <d v="2025-06-17T03:24:05"/>
    <s v="PJD2_Apache"/>
  </r>
  <r>
    <x v="213"/>
    <x v="1"/>
    <n v="98"/>
    <x v="4037"/>
    <x v="2023"/>
    <s v=" "/>
    <s v=" "/>
    <n v="1"/>
    <n v="18"/>
    <n v="7"/>
    <s v="N/A"/>
    <n v="13"/>
    <n v="-3"/>
    <s v="NaN"/>
    <n v="0.17799999999999999"/>
    <n v="8.4000000000000005E-2"/>
    <n v="0.16"/>
    <n v="9.3999999999999903E-2"/>
    <n v="0.1"/>
    <s v="NaN"/>
    <s v="NaN"/>
    <s v="NaN"/>
    <s v="NaN"/>
    <s v="Catch-up"/>
    <n v="6.25"/>
    <s v="NaN"/>
    <n v="0.95799999999999996"/>
    <n v="0.88300000000000001"/>
    <n v="0.88600000000000001"/>
    <d v="2025-06-17T03:24:05"/>
    <s v="PJD2_Apache"/>
  </r>
  <r>
    <x v="215"/>
    <x v="0"/>
    <n v="4189"/>
    <x v="4038"/>
    <x v="2024"/>
    <n v="3155"/>
    <n v="3155"/>
    <n v="579"/>
    <n v="2576"/>
    <n v="696"/>
    <n v="2459"/>
    <n v="1495"/>
    <n v="964"/>
    <n v="0.17899999999999999"/>
    <n v="0.83199999999999996"/>
    <n v="0.28599999999999998"/>
    <n v="0.5"/>
    <n v="0.72499999999999998"/>
    <n v="0.752"/>
    <n v="0.69"/>
    <n v="0.17699999999999999"/>
    <n v="0.71699999999999997"/>
    <n v="1928"/>
    <s v="Scale-up"/>
    <n v="2"/>
    <n v="0.84499999999999997"/>
    <n v="0.89600000000000002"/>
    <n v="0.79900000000000004"/>
    <n v="0.86399999999999999"/>
    <d v="2025-06-17T03:24:26"/>
    <s v="PJD2_Apache"/>
  </r>
  <r>
    <x v="215"/>
    <x v="1"/>
    <n v="47"/>
    <x v="4039"/>
    <x v="2024"/>
    <s v=" "/>
    <s v=" "/>
    <n v="1"/>
    <n v="4"/>
    <n v="1"/>
    <s v="N/A"/>
    <n v="3"/>
    <n v="1"/>
    <s v="NaN"/>
    <n v="7.2999999999999995E-2"/>
    <s v="NaN"/>
    <n v="4.8000000000000001E-2"/>
    <n v="0"/>
    <n v="6.3E-2"/>
    <s v="NaN"/>
    <s v="NaN"/>
    <s v="NaN"/>
    <s v="NaN"/>
    <s v="Scale-up"/>
    <n v="20.832999999999998"/>
    <s v="NaN"/>
    <n v="0.94799999999999995"/>
    <s v="NaN"/>
    <n v="0.999"/>
    <d v="2025-06-17T03:24:26"/>
    <s v="PJD2_Apache"/>
  </r>
  <r>
    <x v="1425"/>
    <x v="0"/>
    <n v="2767"/>
    <x v="4040"/>
    <x v="2025"/>
    <n v="20171"/>
    <n v="20171"/>
    <n v="1798"/>
    <n v="18373"/>
    <n v="4480"/>
    <n v="15691"/>
    <n v="12284"/>
    <n v="3407"/>
    <n v="0.67200000000000004"/>
    <n v="6.4550000000000001"/>
    <n v="1.8660000000000001"/>
    <n v="4.1900000000000004"/>
    <n v="5.2610000000000001"/>
    <n v="5.5179999999999998"/>
    <n v="0.79600000000000004"/>
    <n v="9.4E-2"/>
    <n v="0.73799999999999999"/>
    <n v="813.12599999999998"/>
    <s v="Scale-up"/>
    <n v="0.23899999999999999"/>
    <n v="0.97799999999999998"/>
    <n v="0.97399999999999998"/>
    <n v="0.92200000000000004"/>
    <n v="0.98299999999999998"/>
    <d v="2025-06-17T03:24:58"/>
    <s v="PJD2_Apache"/>
  </r>
  <r>
    <x v="1425"/>
    <x v="1"/>
    <n v="99"/>
    <x v="4041"/>
    <x v="2025"/>
    <s v=" "/>
    <s v=" "/>
    <n v="135"/>
    <n v="725"/>
    <n v="203"/>
    <s v="N/A"/>
    <n v="463"/>
    <n v="193"/>
    <n v="1.4910000000000001"/>
    <n v="7.71"/>
    <n v="1.9419999999999999"/>
    <n v="4.9379999999999997"/>
    <n v="7.2590000000000003"/>
    <n v="7.1639999999999997"/>
    <n v="0.68"/>
    <n v="0.16200000000000001"/>
    <n v="0.78900000000000003"/>
    <n v="689.95500000000004"/>
    <s v="Scale-up"/>
    <n v="0.20300000000000001"/>
    <n v="0.98799999999999999"/>
    <n v="0.998"/>
    <n v="0.95299999999999996"/>
    <n v="0.98099999999999998"/>
    <d v="2025-06-17T03:25:03"/>
    <s v="PJD2_Apache"/>
  </r>
  <r>
    <x v="205"/>
    <x v="0"/>
    <n v="6168"/>
    <x v="4042"/>
    <x v="2026"/>
    <n v="35123"/>
    <n v="35123"/>
    <n v="1993"/>
    <n v="33130"/>
    <n v="14301"/>
    <n v="20822"/>
    <n v="17005"/>
    <n v="3817"/>
    <n v="0.54800000000000004"/>
    <n v="10.363"/>
    <n v="5.9740000000000002"/>
    <n v="5.7279999999999998"/>
    <n v="4.9370000000000003"/>
    <n v="5.68"/>
    <n v="1.1599999999999999"/>
    <n v="0.05"/>
    <n v="0.45200000000000001"/>
    <n v="666.37599999999998"/>
    <s v="Catch-up"/>
    <n v="0.17499999999999999"/>
    <n v="0.89400000000000002"/>
    <n v="0.91900000000000004"/>
    <n v="0.88500000000000001"/>
    <n v="0.78600000000000003"/>
    <d v="2025-06-17T03:25:44"/>
    <s v="PJD2_Apache"/>
  </r>
  <r>
    <x v="205"/>
    <x v="1"/>
    <n v="63"/>
    <x v="4043"/>
    <x v="2026"/>
    <s v=" "/>
    <s v=" "/>
    <n v="2"/>
    <n v="1"/>
    <n v="1"/>
    <s v="N/A"/>
    <n v="1"/>
    <n v="0"/>
    <n v="1.6E-2"/>
    <s v="NaN"/>
    <s v="NaN"/>
    <s v="NaN"/>
    <n v="0"/>
    <n v="1.6E-2"/>
    <s v="NaN"/>
    <s v="NaN"/>
    <s v="NaN"/>
    <s v="NaN"/>
    <s v="Catch-up"/>
    <s v="NaN"/>
    <n v="1"/>
    <s v="NaN"/>
    <s v="NaN"/>
    <s v="NaN"/>
    <d v="2025-06-17T03:25:44"/>
    <s v="PJD2_Apache"/>
  </r>
  <r>
    <x v="1426"/>
    <x v="0"/>
    <n v="1935"/>
    <x v="4044"/>
    <x v="2027"/>
    <n v="368"/>
    <n v="368"/>
    <n v="212"/>
    <n v="156"/>
    <n v="26"/>
    <n v="342"/>
    <n v="236"/>
    <n v="106"/>
    <n v="0.13300000000000001"/>
    <n v="0.107"/>
    <n v="1.6E-2"/>
    <n v="0.16400000000000001"/>
    <n v="0.224"/>
    <n v="0.22"/>
    <n v="0.73199999999999998"/>
    <n v="0.55400000000000005"/>
    <n v="0.93300000000000005"/>
    <n v="646.34100000000001"/>
    <s v="Scale-up"/>
    <n v="6.0979999999999999"/>
    <n v="0.94899999999999995"/>
    <n v="0.90600000000000003"/>
    <n v="0.91400000000000003"/>
    <n v="0.92500000000000004"/>
    <d v="2025-06-17T03:26:02"/>
    <s v="PJD2_Apache"/>
  </r>
  <r>
    <x v="1426"/>
    <x v="1"/>
    <n v="0"/>
    <x v="4045"/>
    <x v="2027"/>
    <s v=" "/>
    <s v=" "/>
    <n v="1"/>
    <n v="1"/>
    <n v="1"/>
    <s v="N/A"/>
    <n v="1"/>
    <n v="0"/>
    <s v="NaN"/>
    <s v="NaN"/>
    <s v="NaN"/>
    <s v="NaN"/>
    <n v="0"/>
    <s v="NaN"/>
    <s v="NaN"/>
    <s v="NaN"/>
    <s v="NaN"/>
    <s v="NaN"/>
    <s v="Scale-up"/>
    <s v="NaN"/>
    <s v="NaN"/>
    <s v="NaN"/>
    <s v="NaN"/>
    <s v="NaN"/>
    <d v="2025-06-17T03:26:02"/>
    <s v="PJD2_Apache"/>
  </r>
  <r>
    <x v="1427"/>
    <x v="0"/>
    <n v="2203"/>
    <x v="4046"/>
    <x v="2028"/>
    <n v="1392"/>
    <n v="1392"/>
    <n v="149"/>
    <n v="1243"/>
    <n v="156"/>
    <n v="1236"/>
    <n v="649"/>
    <n v="587"/>
    <n v="6.3E-2"/>
    <n v="0.50700000000000001"/>
    <n v="8.1000000000000003E-2"/>
    <n v="0.28100000000000003"/>
    <n v="0.48899999999999999"/>
    <n v="0.49199999999999999"/>
    <n v="0.57499999999999996"/>
    <n v="0.111"/>
    <n v="0.85799999999999998"/>
    <n v="2088.9679999999998"/>
    <s v="Scale-up"/>
    <n v="3.5590000000000002"/>
    <n v="0.98"/>
    <n v="0.97099999999999997"/>
    <n v="0.95699999999999996"/>
    <n v="0.95799999999999996"/>
    <d v="2025-06-17T03:26:22"/>
    <s v="PJD2_Apache"/>
  </r>
  <r>
    <x v="1427"/>
    <x v="1"/>
    <n v="98"/>
    <x v="4047"/>
    <x v="2028"/>
    <s v=" "/>
    <s v=" "/>
    <n v="9"/>
    <n v="64"/>
    <n v="8"/>
    <s v="N/A"/>
    <n v="59"/>
    <n v="5"/>
    <n v="0.192"/>
    <n v="0.56299999999999994"/>
    <n v="0.104"/>
    <n v="0.57699999999999996"/>
    <s v="0.6509999999999999"/>
    <n v="0.56100000000000005"/>
    <n v="0.88600000000000001"/>
    <n v="0.254"/>
    <n v="0.86199999999999999"/>
    <n v="1017.331"/>
    <s v="Scale-up"/>
    <n v="1.7330000000000001"/>
    <n v="0.84599999999999997"/>
    <n v="0.96299999999999997"/>
    <n v="0.93400000000000005"/>
    <n v="0.94299999999999995"/>
    <d v="2025-06-17T03:26:27"/>
    <s v="PJD2_Apache"/>
  </r>
  <r>
    <x v="1428"/>
    <x v="0"/>
    <n v="1407"/>
    <x v="4048"/>
    <x v="2029"/>
    <n v="299"/>
    <n v="299"/>
    <n v="62"/>
    <n v="237"/>
    <n v="8"/>
    <n v="291"/>
    <n v="68"/>
    <n v="223"/>
    <n v="3.5999999999999997E-2"/>
    <n v="0.16200000000000001"/>
    <n v="6.0000000000000001E-3"/>
    <n v="5.0999999999999997E-2"/>
    <n v="0.192"/>
    <n v="0.187"/>
    <n v="0.26600000000000001"/>
    <n v="0.182"/>
    <n v="0.97"/>
    <n v="4372.549"/>
    <s v="Scale-up"/>
    <n v="19.608000000000001"/>
    <n v="0.86499999999999999"/>
    <n v="0.95499999999999996"/>
    <n v="0.81899999999999995"/>
    <n v="0.91200000000000003"/>
    <d v="2025-06-17T03:26:46"/>
    <s v="PJD2_Apache"/>
  </r>
  <r>
    <x v="1428"/>
    <x v="1"/>
    <n v="89"/>
    <x v="4049"/>
    <x v="2029"/>
    <s v=" "/>
    <s v=" "/>
    <n v="7"/>
    <n v="11"/>
    <n v="1"/>
    <s v="N/A"/>
    <n v="11"/>
    <n v="5"/>
    <n v="3.5"/>
    <n v="0.16"/>
    <s v="NaN"/>
    <n v="8.4000000000000005E-2"/>
    <n v="3.66"/>
    <n v="0.26400000000000001"/>
    <s v="NaN"/>
    <s v="NaN"/>
    <s v="NaN"/>
    <s v="NaN"/>
    <s v="Scale-up"/>
    <n v="11.904999999999999"/>
    <n v="0.375"/>
    <n v="0.63300000000000001"/>
    <s v="NaN"/>
    <n v="0.45900000000000002"/>
    <d v="2025-06-17T03:26:46"/>
    <s v="PJD2_Apache"/>
  </r>
  <r>
    <x v="225"/>
    <x v="0"/>
    <n v="6986"/>
    <x v="4050"/>
    <x v="2030"/>
    <n v="314"/>
    <n v="314"/>
    <n v="13"/>
    <n v="301"/>
    <n v="127"/>
    <n v="187"/>
    <n v="147"/>
    <n v="40"/>
    <n v="2E-3"/>
    <n v="4.2000000000000003E-2"/>
    <n v="1.9E-2"/>
    <n v="2.1999999999999999E-2"/>
    <n v="2.5000000000000001E-2"/>
    <n v="2.1000000000000001E-2"/>
    <n v="0.88"/>
    <n v="4.4999999999999998E-2"/>
    <n v="0.56799999999999995"/>
    <n v="1818.182"/>
    <s v="Scale-up"/>
    <n v="45.454999999999998"/>
    <n v="0.93899999999999995"/>
    <n v="0.94599999999999995"/>
    <n v="0.69199999999999995"/>
    <n v="0.874"/>
    <d v="2025-06-17T03:27:05"/>
    <s v="PJD2_Apache"/>
  </r>
  <r>
    <x v="225"/>
    <x v="1"/>
    <n v="93"/>
    <x v="4051"/>
    <x v="2030"/>
    <s v=" "/>
    <s v=" "/>
    <n v="1"/>
    <n v="3"/>
    <n v="1"/>
    <s v="N/A"/>
    <n v="1"/>
    <n v="3"/>
    <s v="NaN"/>
    <n v="1.7000000000000001E-2"/>
    <s v="NaN"/>
    <s v="NaN"/>
    <n v="0"/>
    <n v="1.7000000000000001E-2"/>
    <s v="NaN"/>
    <s v="NaN"/>
    <s v="NaN"/>
    <s v="NaN"/>
    <s v="Scale-up"/>
    <s v="NaN"/>
    <s v="NaN"/>
    <n v="0.78200000000000003"/>
    <s v="NaN"/>
    <s v="NaN"/>
    <d v="2025-06-17T03:27:05"/>
    <s v="PJD2_Apache"/>
  </r>
  <r>
    <x v="223"/>
    <x v="0"/>
    <n v="6007"/>
    <x v="4052"/>
    <x v="2031"/>
    <n v="6235"/>
    <n v="6235"/>
    <n v="753"/>
    <n v="5482"/>
    <n v="703"/>
    <n v="5532"/>
    <n v="4779"/>
    <n v="753"/>
    <n v="0.157"/>
    <n v="1.1339999999999999"/>
    <n v="0.14099999999999999"/>
    <n v="0.98699999999999999"/>
    <n v="1.1499999999999999"/>
    <n v="1.127"/>
    <n v="0.85799999999999998"/>
    <n v="0.122"/>
    <n v="0.89100000000000001"/>
    <n v="762.91800000000001"/>
    <s v="Scale-up"/>
    <n v="1.0129999999999999"/>
    <n v="0.94399999999999995"/>
    <n v="0.95499999999999996"/>
    <n v="0.98399999999999999"/>
    <n v="0.94899999999999995"/>
    <d v="2025-06-17T03:27:28"/>
    <s v="PJD2_Apache"/>
  </r>
  <r>
    <x v="223"/>
    <x v="1"/>
    <n v="97"/>
    <x v="4053"/>
    <x v="2031"/>
    <s v=" "/>
    <s v=" "/>
    <n v="2"/>
    <n v="36"/>
    <n v="6"/>
    <s v="N/A"/>
    <n v="39"/>
    <n v="-8"/>
    <s v="NaN"/>
    <n v="0.35399999999999998"/>
    <n v="6.0999999999999999E-2"/>
    <n v="0.41"/>
    <n v="0.29299999999999998"/>
    <n v="0.33200000000000002"/>
    <s v="NaN"/>
    <s v="NaN"/>
    <s v="NaN"/>
    <s v="NaN"/>
    <s v="Scale-up"/>
    <n v="2.4390000000000001"/>
    <s v="NaN"/>
    <n v="0.94299999999999995"/>
    <n v="0.79800000000000004"/>
    <n v="0.95299999999999996"/>
    <d v="2025-06-17T03:27:28"/>
    <s v="PJD2_Apache"/>
  </r>
  <r>
    <x v="255"/>
    <x v="0"/>
    <n v="3466"/>
    <x v="4054"/>
    <x v="2032"/>
    <n v="245"/>
    <n v="245"/>
    <n v="70"/>
    <n v="175"/>
    <n v="9"/>
    <n v="236"/>
    <n v="209"/>
    <n v="27"/>
    <n v="2.1000000000000001E-2"/>
    <n v="6.4000000000000001E-2"/>
    <n v="3.0000000000000001E-3"/>
    <n v="7.4999999999999997E-2"/>
    <n v="8.2000000000000003E-2"/>
    <n v="8.2000000000000003E-2"/>
    <n v="0.91500000000000004"/>
    <n v="0.247"/>
    <n v="0.96499999999999997"/>
    <n v="360"/>
    <s v="Scale-up"/>
    <n v="13.333"/>
    <n v="0.94399999999999995"/>
    <n v="0.95199999999999996"/>
    <n v="0.90700000000000003"/>
    <n v="0.96699999999999997"/>
    <d v="2025-06-17T03:27:47"/>
    <s v="PJD2_Apache"/>
  </r>
  <r>
    <x v="255"/>
    <x v="1"/>
    <n v="63"/>
    <x v="4055"/>
    <x v="2032"/>
    <s v=" "/>
    <s v=" "/>
    <n v="1"/>
    <n v="1"/>
    <n v="1"/>
    <s v="N/A"/>
    <n v="1"/>
    <n v="1"/>
    <s v="NaN"/>
    <s v="NaN"/>
    <s v="NaN"/>
    <s v="NaN"/>
    <n v="0"/>
    <s v="NaN"/>
    <s v="NaN"/>
    <s v="NaN"/>
    <s v="NaN"/>
    <s v="NaN"/>
    <s v="Scale-up"/>
    <s v="NaN"/>
    <s v="NaN"/>
    <s v="NaN"/>
    <s v="NaN"/>
    <s v="NaN"/>
    <d v="2025-06-17T03:27:47"/>
    <s v="PJD2_Apache"/>
  </r>
  <r>
    <x v="1429"/>
    <x v="0"/>
    <n v="2628"/>
    <x v="4056"/>
    <x v="2033"/>
    <n v="293"/>
    <n v="293"/>
    <n v="26"/>
    <n v="267"/>
    <n v="9"/>
    <n v="284"/>
    <n v="235"/>
    <n v="49"/>
    <n v="1.2E-2"/>
    <n v="9.6000000000000002E-2"/>
    <n v="3.0000000000000001E-3"/>
    <n v="8.7999999999999995E-2"/>
    <n v="0.105"/>
    <n v="0.10199999999999999"/>
    <n v="0.83799999999999997"/>
    <n v="0.111"/>
    <n v="0.97199999999999998"/>
    <n v="556.81799999999998"/>
    <s v="Scale-up"/>
    <n v="11.364000000000001"/>
    <n v="0.745"/>
    <n v="0.877"/>
    <n v="0.56699999999999995"/>
    <n v="0.88900000000000001"/>
    <d v="2025-06-17T03:28:06"/>
    <s v="PJD2_Apache"/>
  </r>
  <r>
    <x v="1429"/>
    <x v="1"/>
    <n v="24"/>
    <x v="4057"/>
    <x v="2033"/>
    <s v=" "/>
    <s v=" "/>
    <n v="1"/>
    <n v="9"/>
    <n v="1"/>
    <s v="N/A"/>
    <n v="4"/>
    <n v="4"/>
    <s v="NaN"/>
    <n v="0.26"/>
    <s v="NaN"/>
    <s v="NaN"/>
    <n v="0"/>
    <n v="0.26"/>
    <s v="NaN"/>
    <s v="NaN"/>
    <s v="NaN"/>
    <s v="NaN"/>
    <s v="Scale-up"/>
    <s v="NaN"/>
    <s v="NaN"/>
    <n v="0.89400000000000002"/>
    <s v="NaN"/>
    <s v="NaN"/>
    <d v="2025-06-17T03:28:06"/>
    <s v="PJD2_Apache"/>
  </r>
  <r>
    <x v="242"/>
    <x v="0"/>
    <n v="2278"/>
    <x v="4058"/>
    <x v="2034"/>
    <n v="1786"/>
    <n v="1786"/>
    <n v="237"/>
    <n v="1549"/>
    <n v="166"/>
    <n v="1620"/>
    <n v="1166"/>
    <n v="454"/>
    <n v="0.193"/>
    <n v="1.153"/>
    <n v="0.125"/>
    <n v="0.92800000000000005"/>
    <n v="1.2210000000000001"/>
    <n v="1.2150000000000001"/>
    <n v="0.76"/>
    <n v="0.14299999999999999"/>
    <n v="0.90700000000000003"/>
    <n v="489.22399999999999"/>
    <s v="Scale-up"/>
    <n v="1.0780000000000001"/>
    <n v="0.96299999999999997"/>
    <n v="0.96099999999999997"/>
    <n v="0.94099999999999995"/>
    <n v="0.95099999999999996"/>
    <d v="2025-06-17T03:28:25"/>
    <s v="PJD2_Apache"/>
  </r>
  <r>
    <x v="242"/>
    <x v="1"/>
    <n v="0"/>
    <x v="4059"/>
    <x v="2034"/>
    <s v=" "/>
    <s v=" "/>
    <n v="1"/>
    <n v="1"/>
    <n v="1"/>
    <s v="N/A"/>
    <n v="1"/>
    <n v="0"/>
    <s v="NaN"/>
    <s v="NaN"/>
    <s v="NaN"/>
    <s v="NaN"/>
    <n v="0"/>
    <s v="NaN"/>
    <s v="NaN"/>
    <s v="NaN"/>
    <s v="NaN"/>
    <s v="NaN"/>
    <s v="Scale-up"/>
    <s v="NaN"/>
    <s v="NaN"/>
    <s v="NaN"/>
    <s v="NaN"/>
    <s v="NaN"/>
    <d v="2025-06-17T03:28:25"/>
    <s v="PJD2_Apache"/>
  </r>
  <r>
    <x v="268"/>
    <x v="0"/>
    <n v="2897"/>
    <x v="4060"/>
    <x v="2035"/>
    <n v="161"/>
    <n v="161"/>
    <n v="70"/>
    <n v="91"/>
    <n v="13"/>
    <n v="148"/>
    <n v="135"/>
    <n v="13"/>
    <n v="3.5999999999999997E-2"/>
    <n v="4.3999999999999997E-2"/>
    <n v="6.0000000000000001E-3"/>
    <n v="7.1999999999999995E-2"/>
    <n v="7.3999999999999996E-2"/>
    <n v="7.0000000000000007E-2"/>
    <n v="0.97299999999999998"/>
    <n v="0.45"/>
    <n v="0.92500000000000004"/>
    <n v="180.55600000000001"/>
    <s v="Scale-up"/>
    <n v="13.888999999999999"/>
    <n v="0.75900000000000001"/>
    <n v="0.82199999999999995"/>
    <n v="0.88900000000000001"/>
    <n v="0.85899999999999999"/>
    <d v="2025-06-17T03:28:42"/>
    <s v="PJD2_Apache"/>
  </r>
  <r>
    <x v="268"/>
    <x v="1"/>
    <n v="0"/>
    <x v="4061"/>
    <x v="2035"/>
    <s v=" "/>
    <s v=" "/>
    <n v="1"/>
    <n v="1"/>
    <n v="1"/>
    <s v="N/A"/>
    <n v="1"/>
    <n v="0"/>
    <s v="NaN"/>
    <s v="NaN"/>
    <s v="NaN"/>
    <s v="NaN"/>
    <n v="0"/>
    <s v="NaN"/>
    <s v="NaN"/>
    <s v="NaN"/>
    <s v="NaN"/>
    <s v="NaN"/>
    <s v="Scale-up"/>
    <s v="NaN"/>
    <s v="NaN"/>
    <s v="NaN"/>
    <s v="NaN"/>
    <s v="NaN"/>
    <d v="2025-06-17T03:28:42"/>
    <s v="PJD2_Apache"/>
  </r>
  <r>
    <x v="270"/>
    <x v="0"/>
    <n v="2956"/>
    <x v="4062"/>
    <x v="2036"/>
    <n v="167"/>
    <n v="167"/>
    <n v="18"/>
    <n v="149"/>
    <n v="5"/>
    <n v="162"/>
    <n v="158"/>
    <n v="4"/>
    <n v="7.0000000000000001E-3"/>
    <n v="7.1999999999999995E-2"/>
    <n v="1.0999999999999999E-2"/>
    <n v="7.5999999999999998E-2"/>
    <n v="6.8000000000000005E-2"/>
    <n v="7.3999999999999996E-2"/>
    <n v="1.1180000000000001"/>
    <n v="8.8999999999999996E-2"/>
    <n v="0.86099999999999999"/>
    <n v="52.631999999999998"/>
    <s v="Catch-up"/>
    <n v="13.157999999999999"/>
    <n v="0.752"/>
    <n v="0.56899999999999995"/>
    <n v="0.81"/>
    <n v="0.64600000000000002"/>
    <d v="2025-06-17T03:29:01"/>
    <s v="PJD2_Apache"/>
  </r>
  <r>
    <x v="270"/>
    <x v="1"/>
    <n v="2"/>
    <x v="4063"/>
    <x v="2036"/>
    <s v=" "/>
    <s v=" "/>
    <n v="1"/>
    <n v="1"/>
    <n v="1"/>
    <s v="N/A"/>
    <n v="2"/>
    <n v="1"/>
    <s v="NaN"/>
    <s v="NaN"/>
    <s v="NaN"/>
    <n v="0.5"/>
    <n v="0"/>
    <n v="1"/>
    <s v="NaN"/>
    <s v="NaN"/>
    <s v="NaN"/>
    <s v="NaN"/>
    <s v="Catch-up"/>
    <n v="2"/>
    <s v="NaN"/>
    <s v="NaN"/>
    <s v="NaN"/>
    <n v="1"/>
    <d v="2025-06-17T03:29:01"/>
    <s v="PJD2_Apache"/>
  </r>
  <r>
    <x v="243"/>
    <x v="0"/>
    <n v="1752"/>
    <x v="4064"/>
    <x v="2037"/>
    <n v="317"/>
    <n v="317"/>
    <n v="139"/>
    <n v="178"/>
    <n v="51"/>
    <n v="266"/>
    <n v="259"/>
    <n v="7"/>
    <n v="0.16300000000000001"/>
    <n v="0.15"/>
    <n v="2.8000000000000001E-2"/>
    <n v="0.26"/>
    <n v="0.28499999999999998"/>
    <n v="0.20100000000000001"/>
    <n v="0.91200000000000003"/>
    <n v="0.52100000000000002"/>
    <n v="0.91100000000000003"/>
    <n v="26.922999999999998"/>
    <s v="Start-up"/>
    <n v="3.8460000000000001"/>
    <n v="0.90800000000000003"/>
    <n v="0.85799999999999998"/>
    <n v="0.91800000000000004"/>
    <n v="0.78900000000000003"/>
    <d v="2025-06-17T03:29:20"/>
    <s v="PJD2_Apache"/>
  </r>
  <r>
    <x v="243"/>
    <x v="1"/>
    <n v="85"/>
    <x v="4065"/>
    <x v="2037"/>
    <s v=" "/>
    <s v=" "/>
    <n v="1"/>
    <n v="2"/>
    <n v="3"/>
    <s v="N/A"/>
    <n v="1"/>
    <n v="-2"/>
    <s v="NaN"/>
    <n v="1.2E-2"/>
    <n v="1.7999999999999999E-2"/>
    <s v="NaN"/>
    <n v="-5.9999999999999897E-3"/>
    <n v="-7.0000000000000001E-3"/>
    <s v="NaN"/>
    <s v="NaN"/>
    <s v="NaN"/>
    <s v="NaN"/>
    <s v="Start-up"/>
    <s v="NaN"/>
    <s v="NaN"/>
    <n v="1"/>
    <n v="0.75"/>
    <s v="NaN"/>
    <d v="2025-06-17T03:29:20"/>
    <s v="PJD2_Apache"/>
  </r>
  <r>
    <x v="261"/>
    <x v="0"/>
    <n v="1980"/>
    <x v="4066"/>
    <x v="2038"/>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7T03:29:39"/>
    <s v="PJD2_Apache"/>
  </r>
  <r>
    <x v="261"/>
    <x v="1"/>
    <n v="48"/>
    <x v="4067"/>
    <x v="2038"/>
    <s v=" "/>
    <s v=" "/>
    <n v="4"/>
    <n v="8"/>
    <n v="1"/>
    <s v="N/A"/>
    <n v="10"/>
    <n v="1"/>
    <n v="0.13600000000000001"/>
    <n v="0.19600000000000001"/>
    <s v="NaN"/>
    <n v="0.192"/>
    <n v="0.33200000000000002"/>
    <n v="0.156"/>
    <s v="NaN"/>
    <s v="NaN"/>
    <s v="NaN"/>
    <s v="NaN"/>
    <s v="Catch-up"/>
    <n v="5.2080000000000002"/>
    <n v="0.65100000000000002"/>
    <n v="0.55900000000000005"/>
    <s v="NaN"/>
    <n v="0.92300000000000004"/>
    <d v="2025-06-17T03:29:39"/>
    <s v="PJD2_Apache"/>
  </r>
  <r>
    <x v="271"/>
    <x v="0"/>
    <n v="5737"/>
    <x v="4068"/>
    <x v="2039"/>
    <n v="115"/>
    <n v="115"/>
    <n v="11"/>
    <n v="104"/>
    <n v="16"/>
    <n v="99"/>
    <n v="62"/>
    <n v="37"/>
    <n v="3.0000000000000001E-3"/>
    <n v="1.9E-2"/>
    <n v="4.0000000000000001E-3"/>
    <n v="1.4999999999999999E-2"/>
    <n v="1.7999999999999999E-2"/>
    <n v="1.9E-2"/>
    <n v="0.83299999999999996"/>
    <n v="0.13600000000000001"/>
    <n v="0.81799999999999995"/>
    <n v="2466.6669999999999"/>
    <s v="Scale-up"/>
    <n v="66.667000000000002"/>
    <n v="0.89300000000000002"/>
    <n v="0.97"/>
    <n v="0.92400000000000004"/>
    <n v="0.88200000000000001"/>
    <d v="2025-06-17T03:30:01"/>
    <s v="PJD2_Apache"/>
  </r>
  <r>
    <x v="271"/>
    <x v="1"/>
    <n v="0"/>
    <x v="4069"/>
    <x v="2039"/>
    <s v=" "/>
    <s v=" "/>
    <n v="1"/>
    <n v="1"/>
    <n v="1"/>
    <s v="N/A"/>
    <n v="1"/>
    <n v="0"/>
    <s v="NaN"/>
    <s v="NaN"/>
    <s v="NaN"/>
    <s v="NaN"/>
    <n v="0"/>
    <s v="NaN"/>
    <s v="NaN"/>
    <s v="NaN"/>
    <s v="NaN"/>
    <s v="NaN"/>
    <s v="Scale-up"/>
    <s v="NaN"/>
    <s v="NaN"/>
    <s v="NaN"/>
    <s v="NaN"/>
    <s v="NaN"/>
    <d v="2025-06-17T03:30:01"/>
    <s v="PJD2_Apache"/>
  </r>
  <r>
    <x v="266"/>
    <x v="0"/>
    <n v="2421"/>
    <x v="4070"/>
    <x v="2040"/>
    <n v="235"/>
    <n v="235"/>
    <n v="124"/>
    <n v="111"/>
    <n v="10"/>
    <n v="225"/>
    <n v="151"/>
    <n v="74"/>
    <n v="7.9000000000000001E-2"/>
    <n v="4.3999999999999997E-2"/>
    <n v="4.0000000000000001E-3"/>
    <n v="6.8000000000000005E-2"/>
    <n v="0.11899999999999999"/>
    <n v="0.109"/>
    <n v="0.57099999999999995"/>
    <n v="0.64200000000000002"/>
    <n v="0.96699999999999997"/>
    <n v="1088.2349999999999"/>
    <s v="Scale-up"/>
    <n v="14.706"/>
    <n v="0.93600000000000005"/>
    <n v="0.96799999999999997"/>
    <n v="0.96"/>
    <n v="0.97199999999999998"/>
    <d v="2025-06-17T03:30:37"/>
    <s v="PJD2_Apache"/>
  </r>
  <r>
    <x v="266"/>
    <x v="1"/>
    <n v="8"/>
    <x v="4071"/>
    <x v="2040"/>
    <s v=" "/>
    <s v=" "/>
    <n v="1"/>
    <n v="1"/>
    <n v="1"/>
    <s v="N/A"/>
    <n v="1"/>
    <n v="-1"/>
    <s v="NaN"/>
    <s v="NaN"/>
    <s v="NaN"/>
    <s v="NaN"/>
    <n v="0"/>
    <s v="NaN"/>
    <s v="NaN"/>
    <s v="NaN"/>
    <s v="NaN"/>
    <s v="NaN"/>
    <s v="Scale-up"/>
    <s v="NaN"/>
    <s v="NaN"/>
    <s v="NaN"/>
    <s v="NaN"/>
    <s v="NaN"/>
    <d v="2025-06-17T03:30:37"/>
    <s v="PJD2_Apache"/>
  </r>
  <r>
    <x v="252"/>
    <x v="0"/>
    <n v="1142"/>
    <x v="4072"/>
    <x v="2041"/>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7T03:31:11"/>
    <s v="PJD2_Apache"/>
  </r>
  <r>
    <x v="252"/>
    <x v="1"/>
    <n v="90"/>
    <x v="4073"/>
    <x v="2041"/>
    <s v=" "/>
    <s v=" "/>
    <n v="4"/>
    <n v="1"/>
    <n v="1"/>
    <s v="N/A"/>
    <n v="5"/>
    <n v="1"/>
    <n v="0.109"/>
    <s v="NaN"/>
    <s v="NaN"/>
    <n v="3.9E-2"/>
    <n v="0"/>
    <n v="4.9000000000000002E-2"/>
    <s v="NaN"/>
    <s v="NaN"/>
    <s v="NaN"/>
    <s v="NaN"/>
    <s v="Scale-up"/>
    <n v="25.640999999999998"/>
    <n v="0.88500000000000001"/>
    <s v="NaN"/>
    <s v="NaN"/>
    <n v="0.92"/>
    <d v="2025-06-17T03:31:11"/>
    <s v="PJD2_Apache"/>
  </r>
  <r>
    <x v="269"/>
    <x v="0"/>
    <n v="4816"/>
    <x v="4074"/>
    <x v="2042"/>
    <n v="360"/>
    <n v="360"/>
    <n v="37"/>
    <n v="323"/>
    <n v="31"/>
    <n v="329"/>
    <n v="304"/>
    <n v="25"/>
    <n v="0.01"/>
    <n v="6.2E-2"/>
    <n v="7.0000000000000001E-3"/>
    <n v="0.06"/>
    <n v="6.5000000000000002E-2"/>
    <n v="6.2E-2"/>
    <n v="0.92300000000000004"/>
    <n v="0.13900000000000001"/>
    <n v="0.90300000000000002"/>
    <n v="416.66699999999997"/>
    <s v="Scale-up"/>
    <n v="16.667000000000002"/>
    <n v="0.78200000000000003"/>
    <n v="0.98599999999999999"/>
    <n v="0.91400000000000003"/>
    <n v="0.97399999999999998"/>
    <d v="2025-06-17T03:31:46"/>
    <s v="PJD2_Apache"/>
  </r>
  <r>
    <x v="269"/>
    <x v="1"/>
    <n v="59"/>
    <x v="4075"/>
    <x v="2042"/>
    <s v=" "/>
    <s v=" "/>
    <n v="1"/>
    <n v="3"/>
    <n v="1"/>
    <s v="N/A"/>
    <n v="1"/>
    <n v="2"/>
    <s v="NaN"/>
    <n v="4.5999999999999999E-2"/>
    <s v="NaN"/>
    <s v="NaN"/>
    <n v="0"/>
    <n v="3.2000000000000001E-2"/>
    <s v="NaN"/>
    <s v="NaN"/>
    <s v="NaN"/>
    <s v="NaN"/>
    <s v="Scale-up"/>
    <s v="NaN"/>
    <s v="NaN"/>
    <n v="0.998"/>
    <s v="NaN"/>
    <s v="NaN"/>
    <d v="2025-06-17T03:31:46"/>
    <s v="PJD2_Apache"/>
  </r>
  <r>
    <x v="253"/>
    <x v="0"/>
    <n v="6828"/>
    <x v="4076"/>
    <x v="2043"/>
    <n v="195"/>
    <n v="195"/>
    <n v="17"/>
    <n v="178"/>
    <n v="57"/>
    <n v="138"/>
    <n v="119"/>
    <n v="19"/>
    <n v="3.0000000000000001E-3"/>
    <n v="2.8000000000000001E-2"/>
    <n v="1.2999999999999999E-2"/>
    <n v="2.8000000000000001E-2"/>
    <n v="1.7999999999999999E-2"/>
    <n v="1.9E-2"/>
    <n v="1.556"/>
    <n v="9.7000000000000003E-2"/>
    <n v="0.58099999999999996"/>
    <n v="678.57100000000003"/>
    <s v="Catch-up"/>
    <n v="35.713999999999999"/>
    <n v="0.995"/>
    <n v="0.97399999999999998"/>
    <n v="0.90400000000000003"/>
    <n v="0.89900000000000002"/>
    <d v="2025-06-17T03:32:17"/>
    <s v="PJD2_Apache"/>
  </r>
  <r>
    <x v="253"/>
    <x v="1"/>
    <n v="75"/>
    <x v="4077"/>
    <x v="2043"/>
    <s v=" "/>
    <s v=" "/>
    <n v="1"/>
    <n v="3"/>
    <n v="1"/>
    <s v="N/A"/>
    <n v="1"/>
    <n v="2"/>
    <s v="NaN"/>
    <n v="2.5999999999999999E-2"/>
    <s v="NaN"/>
    <s v="NaN"/>
    <n v="0"/>
    <n v="2.8000000000000001E-2"/>
    <s v="NaN"/>
    <s v="NaN"/>
    <s v="NaN"/>
    <s v="NaN"/>
    <s v="Catch-up"/>
    <s v="NaN"/>
    <s v="NaN"/>
    <n v="0.83099999999999996"/>
    <s v="NaN"/>
    <s v="NaN"/>
    <d v="2025-06-17T03:32:17"/>
    <s v="PJD2_Apache"/>
  </r>
  <r>
    <x v="1430"/>
    <x v="0"/>
    <n v="1094"/>
    <x v="4078"/>
    <x v="2044"/>
    <n v="398"/>
    <n v="398"/>
    <n v="179"/>
    <n v="219"/>
    <n v="25"/>
    <n v="373"/>
    <n v="288"/>
    <n v="85"/>
    <n v="0.22700000000000001"/>
    <n v="0.34499999999999997"/>
    <n v="3.5999999999999997E-2"/>
    <n v="0.42299999999999999"/>
    <n v="0.53600000000000003"/>
    <n v="0.52"/>
    <n v="0.78900000000000003"/>
    <n v="0.39700000000000002"/>
    <n v="0.93700000000000006"/>
    <n v="200.946"/>
    <s v="Scale-up"/>
    <n v="2.3639999999999999"/>
    <n v="0.80400000000000005"/>
    <n v="0.83299999999999996"/>
    <n v="0.92400000000000004"/>
    <n v="0.873"/>
    <d v="2025-06-17T03:32:46"/>
    <s v="PJD2_Apache"/>
  </r>
  <r>
    <x v="1430"/>
    <x v="1"/>
    <n v="0"/>
    <x v="4079"/>
    <x v="2044"/>
    <s v=" "/>
    <s v=" "/>
    <n v="1"/>
    <n v="1"/>
    <n v="1"/>
    <s v="N/A"/>
    <n v="1"/>
    <n v="0"/>
    <s v="NaN"/>
    <s v="NaN"/>
    <s v="NaN"/>
    <s v="NaN"/>
    <n v="0"/>
    <s v="NaN"/>
    <s v="NaN"/>
    <s v="NaN"/>
    <s v="NaN"/>
    <s v="NaN"/>
    <s v="Scale-up"/>
    <s v="NaN"/>
    <s v="NaN"/>
    <s v="NaN"/>
    <s v="NaN"/>
    <s v="NaN"/>
    <d v="2025-06-17T03:32:46"/>
    <s v="PJD2_Apache"/>
  </r>
  <r>
    <x v="272"/>
    <x v="0"/>
    <n v="2012"/>
    <x v="4080"/>
    <x v="2045"/>
    <n v="75"/>
    <n v="75"/>
    <n v="28"/>
    <n v="47"/>
    <n v="3"/>
    <n v="72"/>
    <n v="53"/>
    <n v="19"/>
    <n v="3.4000000000000002E-2"/>
    <n v="2.1999999999999999E-2"/>
    <n v="6.0000000000000001E-3"/>
    <n v="2.7E-2"/>
    <n v="0.05"/>
    <n v="3.4000000000000002E-2"/>
    <n v="0.54"/>
    <n v="0.60699999999999998"/>
    <n v="0.89300000000000002"/>
    <n v="703.70399999999995"/>
    <s v="Scale-up"/>
    <n v="37.036999999999999"/>
    <n v="0.66900000000000004"/>
    <n v="0.93700000000000006"/>
    <n v="0.75"/>
    <n v="0.94799999999999995"/>
    <d v="2025-06-17T03:33:16"/>
    <s v="PJD2_Apache"/>
  </r>
  <r>
    <x v="272"/>
    <x v="1"/>
    <n v="13"/>
    <x v="4081"/>
    <x v="2045"/>
    <s v=" "/>
    <s v=" "/>
    <n v="1"/>
    <n v="2"/>
    <n v="1"/>
    <s v="N/A"/>
    <n v="2"/>
    <n v="-1"/>
    <s v="NaN"/>
    <s v="NaN"/>
    <s v="NaN"/>
    <n v="1"/>
    <n v="0"/>
    <s v="NaN"/>
    <s v="NaN"/>
    <s v="NaN"/>
    <s v="NaN"/>
    <s v="NaN"/>
    <s v="Scale-up"/>
    <n v="1"/>
    <s v="NaN"/>
    <s v="NaN"/>
    <s v="NaN"/>
    <n v="1"/>
    <d v="2025-06-17T03:33:16"/>
    <s v="PJD2_Apache"/>
  </r>
  <r>
    <x v="1431"/>
    <x v="0"/>
    <n v="1844"/>
    <x v="4082"/>
    <x v="2046"/>
    <n v="1003"/>
    <n v="1003"/>
    <n v="225"/>
    <n v="778"/>
    <n v="51"/>
    <n v="952"/>
    <n v="693"/>
    <n v="259"/>
    <n v="0.28899999999999998"/>
    <n v="0.86599999999999999"/>
    <n v="0.05"/>
    <n v="0.91700000000000004"/>
    <n v="1.105"/>
    <n v="1.0640000000000001"/>
    <n v="0.83"/>
    <n v="0.25"/>
    <n v="0.95699999999999996"/>
    <n v="282.44299999999998"/>
    <s v="Scale-up"/>
    <n v="1.091"/>
    <n v="0.76600000000000001"/>
    <n v="0.73899999999999999"/>
    <n v="0.60099999999999998"/>
    <n v="0.77500000000000002"/>
    <d v="2025-06-17T03:33:36"/>
    <s v="PJD2_Apache"/>
  </r>
  <r>
    <x v="1431"/>
    <x v="1"/>
    <n v="1"/>
    <x v="4083"/>
    <x v="2046"/>
    <s v=" "/>
    <s v=" "/>
    <n v="1"/>
    <n v="3"/>
    <n v="1"/>
    <s v="N/A"/>
    <n v="1"/>
    <n v="2"/>
    <s v="NaN"/>
    <n v="0.75"/>
    <s v="NaN"/>
    <s v="NaN"/>
    <n v="0"/>
    <n v="0.75"/>
    <s v="NaN"/>
    <s v="NaN"/>
    <s v="NaN"/>
    <s v="NaN"/>
    <s v="Scale-up"/>
    <s v="NaN"/>
    <s v="NaN"/>
    <n v="0.75"/>
    <s v="NaN"/>
    <s v="NaN"/>
    <d v="2025-06-17T03:33:36"/>
    <s v="PJD2_Apache"/>
  </r>
  <r>
    <x v="1432"/>
    <x v="0"/>
    <n v="1093"/>
    <x v="4084"/>
    <x v="2047"/>
    <n v="75"/>
    <n v="75"/>
    <n v="26"/>
    <n v="49"/>
    <n v="5"/>
    <n v="70"/>
    <n v="10"/>
    <n v="60"/>
    <n v="1.9E-2"/>
    <n v="2.4E-2"/>
    <n v="4.0000000000000001E-3"/>
    <n v="1.7999999999999999E-2"/>
    <n v="3.9E-2"/>
    <n v="3.5999999999999997E-2"/>
    <n v="0.46200000000000002"/>
    <n v="0.442"/>
    <n v="0.90700000000000003"/>
    <n v="3333.3330000000001"/>
    <s v="Scale-up"/>
    <n v="55.555999999999997"/>
    <n v="0.81899999999999995"/>
    <n v="0.68"/>
    <n v="0.99199999999999999"/>
    <n v="0.91200000000000003"/>
    <d v="2025-06-17T03:33:53"/>
    <s v="PJD2_Apache"/>
  </r>
  <r>
    <x v="1432"/>
    <x v="1"/>
    <n v="82"/>
    <x v="4085"/>
    <x v="2047"/>
    <s v=" "/>
    <s v=" "/>
    <n v="2"/>
    <n v="32"/>
    <n v="1"/>
    <s v="N/A"/>
    <n v="1"/>
    <n v="33"/>
    <n v="1.2E-2"/>
    <n v="16"/>
    <s v="NaN"/>
    <s v="NaN"/>
    <n v="16.012"/>
    <n v="0.217"/>
    <s v="NaN"/>
    <s v="NaN"/>
    <s v="NaN"/>
    <s v="NaN"/>
    <s v="Scale-up"/>
    <s v="NaN"/>
    <n v="1"/>
    <n v="9.0999999999999998E-2"/>
    <s v="NaN"/>
    <s v="NaN"/>
    <d v="2025-06-17T03:33:53"/>
    <s v="PJD2_Apache"/>
  </r>
  <r>
    <x v="240"/>
    <x v="0"/>
    <n v="3729"/>
    <x v="4086"/>
    <x v="2048"/>
    <n v="587"/>
    <n v="587"/>
    <n v="35"/>
    <n v="552"/>
    <n v="68"/>
    <n v="519"/>
    <n v="364"/>
    <n v="155"/>
    <n v="1.2E-2"/>
    <n v="0.42499999999999999"/>
    <n v="3.7999999999999999E-2"/>
    <n v="0.47599999999999998"/>
    <n v="0.39900000000000002"/>
    <n v="0.34799999999999998"/>
    <n v="1.1930000000000001"/>
    <n v="2.7E-2"/>
    <n v="0.91300000000000003"/>
    <n v="325.63"/>
    <s v="Catch-up"/>
    <n v="2.101"/>
    <n v="0.436"/>
    <n v="0.68"/>
    <n v="0.49199999999999999"/>
    <n v="0.92100000000000004"/>
    <d v="2025-06-17T03:34:11"/>
    <s v="PJD2_Apache"/>
  </r>
  <r>
    <x v="240"/>
    <x v="1"/>
    <n v="0"/>
    <x v="4087"/>
    <x v="2048"/>
    <s v=" "/>
    <s v=" "/>
    <n v="1"/>
    <n v="1"/>
    <n v="1"/>
    <s v="N/A"/>
    <n v="1"/>
    <n v="1"/>
    <s v="NaN"/>
    <s v="NaN"/>
    <s v="NaN"/>
    <s v="NaN"/>
    <n v="0"/>
    <n v="1"/>
    <s v="NaN"/>
    <s v="NaN"/>
    <s v="NaN"/>
    <s v="NaN"/>
    <s v="Catch-up"/>
    <s v="NaN"/>
    <s v="NaN"/>
    <s v="NaN"/>
    <s v="NaN"/>
    <s v="NaN"/>
    <d v="2025-06-17T03:34:11"/>
    <s v="PJD2_Apache"/>
  </r>
  <r>
    <x v="287"/>
    <x v="0"/>
    <n v="4331"/>
    <x v="4088"/>
    <x v="2049"/>
    <n v="171"/>
    <n v="171"/>
    <n v="28"/>
    <n v="143"/>
    <n v="9"/>
    <n v="162"/>
    <n v="119"/>
    <n v="43"/>
    <n v="7.0000000000000001E-3"/>
    <n v="8.4000000000000005E-2"/>
    <n v="6.0000000000000001E-3"/>
    <n v="7.1999999999999995E-2"/>
    <n v="8.5000000000000006E-2"/>
    <n v="7.6999999999999999E-2"/>
    <n v="0.84699999999999998"/>
    <n v="7.6999999999999999E-2"/>
    <n v="0.93400000000000005"/>
    <n v="597.22199999999998"/>
    <s v="Scale-up"/>
    <n v="13.888999999999999"/>
    <n v="0.42499999999999999"/>
    <n v="0.92900000000000005"/>
    <n v="0.91"/>
    <n v="0.98199999999999998"/>
    <d v="2025-06-17T03:34:29"/>
    <s v="PJD2_Apache"/>
  </r>
  <r>
    <x v="287"/>
    <x v="1"/>
    <n v="0"/>
    <x v="4089"/>
    <x v="2049"/>
    <s v=" "/>
    <s v=" "/>
    <n v="1"/>
    <n v="1"/>
    <n v="1"/>
    <s v="N/A"/>
    <n v="1"/>
    <n v="0"/>
    <s v="NaN"/>
    <s v="NaN"/>
    <s v="NaN"/>
    <s v="NaN"/>
    <n v="0"/>
    <s v="NaN"/>
    <s v="NaN"/>
    <s v="NaN"/>
    <s v="NaN"/>
    <s v="NaN"/>
    <s v="Scale-up"/>
    <s v="NaN"/>
    <s v="NaN"/>
    <s v="NaN"/>
    <s v="NaN"/>
    <s v="NaN"/>
    <d v="2025-06-17T03:34:29"/>
    <s v="PJD2_Apache"/>
  </r>
  <r>
    <x v="247"/>
    <x v="0"/>
    <n v="3407"/>
    <x v="4090"/>
    <x v="2050"/>
    <n v="7721"/>
    <n v="7721"/>
    <n v="760"/>
    <n v="6961"/>
    <n v="762"/>
    <n v="6959"/>
    <n v="4377"/>
    <n v="2582"/>
    <n v="0.246"/>
    <n v="2.7090000000000001"/>
    <n v="0.30399999999999999"/>
    <n v="1.5669999999999999"/>
    <n v="2.6509999999999998"/>
    <n v="2.6469999999999998"/>
    <n v="0.59099999999999997"/>
    <n v="8.3000000000000004E-2"/>
    <n v="0.89700000000000002"/>
    <n v="1647.7349999999999"/>
    <s v="Scale-up"/>
    <n v="0.63800000000000001"/>
    <n v="0.97199999999999998"/>
    <n v="0.91400000000000003"/>
    <n v="0.88"/>
    <n v="0.93500000000000005"/>
    <d v="2025-06-17T03:34:52"/>
    <s v="PJD2_Apache"/>
  </r>
  <r>
    <x v="247"/>
    <x v="1"/>
    <n v="99"/>
    <x v="4091"/>
    <x v="2050"/>
    <s v=" "/>
    <s v=" "/>
    <n v="6"/>
    <n v="82"/>
    <n v="5"/>
    <s v="N/A"/>
    <n v="72"/>
    <n v="12"/>
    <n v="9.6000000000000002E-2"/>
    <n v="0.91700000000000004"/>
    <n v="8.6999999999999994E-2"/>
    <n v="0.874"/>
    <s v="0.9260000000000002"/>
    <n v="0.93"/>
    <n v="0.94399999999999995"/>
    <n v="9.5000000000000001E-2"/>
    <n v="0.91400000000000003"/>
    <n v="2954.2330000000002"/>
    <s v="Scale-up"/>
    <n v="1.1439999999999999"/>
    <n v="0.79400000000000004"/>
    <n v="0.99099999999999999"/>
    <n v="0.97599999999999998"/>
    <n v="0.90200000000000002"/>
    <d v="2025-06-17T03:34:57"/>
    <s v="PJD2_Apache"/>
  </r>
  <r>
    <x v="543"/>
    <x v="0"/>
    <n v="5026"/>
    <x v="4092"/>
    <x v="2051"/>
    <n v="56"/>
    <n v="56"/>
    <n v="15"/>
    <n v="41"/>
    <n v="28"/>
    <n v="28"/>
    <n v="25"/>
    <n v="3"/>
    <n v="3.0000000000000001E-3"/>
    <n v="7.0000000000000001E-3"/>
    <n v="6.0000000000000001E-3"/>
    <n v="4.0000000000000001E-3"/>
    <n v="4.0000000000000001E-3"/>
    <n v="4.0000000000000001E-3"/>
    <n v="1"/>
    <n v="0.3"/>
    <n v="0.4"/>
    <n v="750"/>
    <s v="Catch-up"/>
    <n v="250"/>
    <n v="0.95099999999999996"/>
    <n v="0.88500000000000001"/>
    <n v="0.72899999999999998"/>
    <n v="0.92600000000000005"/>
    <d v="2025-06-17T03:35:16"/>
    <s v="PJD2_Apache"/>
  </r>
  <r>
    <x v="543"/>
    <x v="1"/>
    <n v="80"/>
    <x v="4093"/>
    <x v="2051"/>
    <s v=" "/>
    <s v=" "/>
    <n v="1"/>
    <n v="1"/>
    <n v="6"/>
    <s v="N/A"/>
    <n v="2"/>
    <n v="-6"/>
    <s v="NaN"/>
    <s v="NaN"/>
    <s v="NaN"/>
    <n v="1.2E-2"/>
    <n v="0"/>
    <n v="-1.9E-2"/>
    <s v="NaN"/>
    <s v="NaN"/>
    <s v="NaN"/>
    <s v="NaN"/>
    <s v="Catch-up"/>
    <n v="83.332999999999998"/>
    <s v="NaN"/>
    <s v="NaN"/>
    <s v="NaN"/>
    <n v="1"/>
    <d v="2025-06-17T03:35:16"/>
    <s v="PJD2_Apache"/>
  </r>
  <r>
    <x v="544"/>
    <x v="0"/>
    <n v="5726"/>
    <x v="4094"/>
    <x v="2052"/>
    <n v="227"/>
    <n v="227"/>
    <n v="82"/>
    <n v="145"/>
    <n v="29"/>
    <n v="198"/>
    <n v="189"/>
    <n v="9"/>
    <n v="1.6E-2"/>
    <n v="3.2000000000000001E-2"/>
    <n v="7.0000000000000001E-3"/>
    <n v="3.9E-2"/>
    <n v="4.1000000000000002E-2"/>
    <n v="3.9E-2"/>
    <n v="0.95099999999999996"/>
    <n v="0.33300000000000002"/>
    <n v="0.85399999999999998"/>
    <n v="230.76900000000001"/>
    <s v="Scale-up"/>
    <n v="25.640999999999998"/>
    <n v="0.89700000000000002"/>
    <n v="0.98"/>
    <n v="0.73299999999999998"/>
    <n v="0.97899999999999998"/>
    <d v="2025-06-17T03:35:35"/>
    <s v="PJD2_Apache"/>
  </r>
  <r>
    <x v="544"/>
    <x v="1"/>
    <n v="48"/>
    <x v="4095"/>
    <x v="2052"/>
    <s v=" "/>
    <s v=" "/>
    <n v="4"/>
    <n v="1"/>
    <n v="1"/>
    <s v="N/A"/>
    <n v="5"/>
    <n v="-1"/>
    <n v="0.10100000000000001"/>
    <s v="NaN"/>
    <s v="NaN"/>
    <n v="8.2000000000000003E-2"/>
    <n v="0"/>
    <n v="8.6999999999999994E-2"/>
    <s v="NaN"/>
    <s v="NaN"/>
    <s v="NaN"/>
    <s v="NaN"/>
    <s v="Scale-up"/>
    <n v="12.195"/>
    <n v="0.89900000000000002"/>
    <s v="NaN"/>
    <s v="NaN"/>
    <n v="0.91300000000000003"/>
    <d v="2025-06-17T03:35:35"/>
    <s v="PJD2_Apache"/>
  </r>
  <r>
    <x v="536"/>
    <x v="0"/>
    <n v="6104"/>
    <x v="4096"/>
    <x v="2053"/>
    <n v="570"/>
    <n v="570"/>
    <n v="130"/>
    <n v="440"/>
    <n v="136"/>
    <n v="434"/>
    <n v="409"/>
    <n v="25"/>
    <n v="1.7000000000000001E-2"/>
    <n v="8.5000000000000006E-2"/>
    <n v="2.5000000000000001E-2"/>
    <n v="6.3E-2"/>
    <n v="7.6999999999999999E-2"/>
    <n v="6.8000000000000005E-2"/>
    <n v="0.81799999999999995"/>
    <n v="0.16700000000000001"/>
    <n v="0.755"/>
    <n v="396.82499999999999"/>
    <s v="Scale-up"/>
    <n v="15.872999999999999"/>
    <n v="0.92500000000000004"/>
    <n v="0.84399999999999997"/>
    <n v="0.95299999999999996"/>
    <n v="0.86199999999999999"/>
    <d v="2025-06-17T03:35:54"/>
    <s v="PJD2_Apache"/>
  </r>
  <r>
    <x v="536"/>
    <x v="1"/>
    <n v="33"/>
    <x v="4097"/>
    <x v="2053"/>
    <s v=" "/>
    <s v=" "/>
    <n v="13"/>
    <n v="1"/>
    <n v="1"/>
    <s v="N/A"/>
    <n v="12"/>
    <n v="0"/>
    <n v="0.19900000000000001"/>
    <s v="NaN"/>
    <s v="NaN"/>
    <n v="0.185"/>
    <n v="0"/>
    <n v="0.19900000000000001"/>
    <s v="NaN"/>
    <s v="NaN"/>
    <s v="NaN"/>
    <s v="NaN"/>
    <s v="Scale-up"/>
    <n v="5.4050000000000002"/>
    <n v="0.65"/>
    <s v="NaN"/>
    <s v="NaN"/>
    <n v="0.42099999999999999"/>
    <d v="2025-06-17T03:35:54"/>
    <s v="PJD2_Apache"/>
  </r>
  <r>
    <x v="244"/>
    <x v="0"/>
    <n v="4582"/>
    <x v="4098"/>
    <x v="2054"/>
    <n v="278"/>
    <n v="278"/>
    <n v="23"/>
    <n v="255"/>
    <n v="52"/>
    <n v="226"/>
    <n v="215"/>
    <n v="11"/>
    <n v="6.0000000000000001E-3"/>
    <n v="7.0999999999999994E-2"/>
    <n v="1.4E-2"/>
    <n v="6.2E-2"/>
    <n v="6.3E-2"/>
    <n v="6.3E-2"/>
    <n v="0.98399999999999999"/>
    <n v="7.8E-2"/>
    <n v="0.81799999999999995"/>
    <n v="177.41900000000001"/>
    <s v="Scale-up"/>
    <n v="16.129000000000001"/>
    <n v="0.96199999999999997"/>
    <n v="0.93600000000000005"/>
    <n v="0.88500000000000001"/>
    <n v="0.94199999999999995"/>
    <d v="2025-06-17T03:36:12"/>
    <s v="PJD2_Apache"/>
  </r>
  <r>
    <x v="244"/>
    <x v="1"/>
    <n v="0"/>
    <x v="4099"/>
    <x v="2054"/>
    <s v=" "/>
    <s v=" "/>
    <n v="1"/>
    <n v="1"/>
    <n v="1"/>
    <s v="N/A"/>
    <n v="1"/>
    <n v="0"/>
    <s v="NaN"/>
    <s v="NaN"/>
    <s v="NaN"/>
    <s v="NaN"/>
    <n v="0"/>
    <s v="NaN"/>
    <s v="NaN"/>
    <s v="NaN"/>
    <s v="NaN"/>
    <s v="NaN"/>
    <s v="Scale-up"/>
    <s v="NaN"/>
    <s v="NaN"/>
    <s v="NaN"/>
    <s v="NaN"/>
    <s v="NaN"/>
    <d v="2025-06-17T03:36:12"/>
    <s v="PJD2_Apache"/>
  </r>
  <r>
    <x v="281"/>
    <x v="0"/>
    <n v="2222"/>
    <x v="4100"/>
    <x v="2055"/>
    <n v="53"/>
    <n v="53"/>
    <n v="1"/>
    <n v="52"/>
    <n v="4"/>
    <n v="49"/>
    <n v="19"/>
    <n v="30"/>
    <n v="0"/>
    <n v="3.5000000000000003E-2"/>
    <n v="0"/>
    <n v="2.1999999999999999E-2"/>
    <n v="3.5000000000000003E-2"/>
    <n v="2.8000000000000001E-2"/>
    <n v="0.629"/>
    <n v="0"/>
    <n v="1"/>
    <n v="1363.636"/>
    <s v="Scale-up"/>
    <n v="45.454999999999998"/>
    <n v="0"/>
    <n v="0.88300000000000001"/>
    <n v="0"/>
    <n v="0.7"/>
    <d v="2025-06-17T03:36:28"/>
    <s v="PJD2_Apache"/>
  </r>
  <r>
    <x v="281"/>
    <x v="1"/>
    <n v="0"/>
    <x v="4101"/>
    <x v="2055"/>
    <s v=" "/>
    <s v=" "/>
    <n v="1"/>
    <n v="1"/>
    <n v="1"/>
    <s v="N/A"/>
    <n v="12"/>
    <n v="-11"/>
    <s v="NaN"/>
    <s v="NaN"/>
    <s v="NaN"/>
    <n v="6"/>
    <n v="0"/>
    <s v="NaN"/>
    <s v="NaN"/>
    <s v="NaN"/>
    <s v="NaN"/>
    <s v="NaN"/>
    <s v="Scale-up"/>
    <n v="0.16700000000000001"/>
    <s v="NaN"/>
    <s v="NaN"/>
    <s v="NaN"/>
    <n v="0.73399999999999999"/>
    <d v="2025-06-17T03:36:28"/>
    <s v="PJD2_Apache"/>
  </r>
  <r>
    <x v="1433"/>
    <x v="0"/>
    <n v="3066"/>
    <x v="4102"/>
    <x v="2056"/>
    <n v="182"/>
    <n v="182"/>
    <n v="45"/>
    <n v="137"/>
    <n v="73"/>
    <n v="109"/>
    <n v="109"/>
    <n v="0"/>
    <n v="2.9000000000000001E-2"/>
    <n v="0.14599999999999999"/>
    <n v="1.9E-2"/>
    <n v="0.09"/>
    <n v="0.156"/>
    <n v="3.5999999999999997E-2"/>
    <n v="0.57699999999999996"/>
    <n v="0.16600000000000001"/>
    <n v="0.89100000000000001"/>
    <n v="0"/>
    <s v="Start-up"/>
    <n v="11.111000000000001"/>
    <n v="0.95599999999999996"/>
    <n v="0.80500000000000005"/>
    <n v="0.46700000000000003"/>
    <n v="0.875"/>
    <d v="2025-06-17T03:36:46"/>
    <s v="PJD2_Apache"/>
  </r>
  <r>
    <x v="1433"/>
    <x v="1"/>
    <n v="0"/>
    <x v="4103"/>
    <x v="2056"/>
    <s v=" "/>
    <s v=" "/>
    <n v="1"/>
    <n v="1"/>
    <n v="59"/>
    <s v="N/A"/>
    <n v="1"/>
    <n v="-58"/>
    <s v="NaN"/>
    <s v="NaN"/>
    <n v="29.5"/>
    <s v="NaN"/>
    <n v="0"/>
    <n v="-29.5"/>
    <s v="NaN"/>
    <s v="NaN"/>
    <s v="NaN"/>
    <s v="NaN"/>
    <s v="Start-up"/>
    <s v="NaN"/>
    <s v="NaN"/>
    <s v="NaN"/>
    <n v="0.14499999999999999"/>
    <s v="NaN"/>
    <d v="2025-06-17T03:36:46"/>
    <s v="PJD2_Apache"/>
  </r>
  <r>
    <x v="1434"/>
    <x v="0"/>
    <n v="942"/>
    <x v="4104"/>
    <x v="2057"/>
    <n v="191"/>
    <n v="191"/>
    <n v="92"/>
    <n v="99"/>
    <n v="15"/>
    <n v="176"/>
    <n v="117"/>
    <n v="59"/>
    <n v="0.20300000000000001"/>
    <n v="0.14199999999999999"/>
    <n v="3.4000000000000002E-2"/>
    <n v="0.373"/>
    <n v="0.311"/>
    <n v="0.312"/>
    <n v="1.1990000000000001"/>
    <n v="0.58799999999999997"/>
    <n v="0.90100000000000002"/>
    <n v="158.17699999999999"/>
    <s v="Catch-up"/>
    <n v="2.681"/>
    <n v="0.71099999999999997"/>
    <n v="0.40500000000000003"/>
    <n v="0.56100000000000005"/>
    <n v="0.71399999999999997"/>
    <d v="2025-06-17T03:37:03"/>
    <s v="PJD2_Apache"/>
  </r>
  <r>
    <x v="1434"/>
    <x v="1"/>
    <n v="38"/>
    <x v="4105"/>
    <x v="2057"/>
    <s v=" "/>
    <s v=" "/>
    <n v="1"/>
    <n v="2"/>
    <n v="1"/>
    <s v="N/A"/>
    <n v="1"/>
    <n v="1"/>
    <s v="NaN"/>
    <n v="2.5999999999999999E-2"/>
    <s v="NaN"/>
    <s v="NaN"/>
    <n v="0"/>
    <n v="2.5999999999999999E-2"/>
    <s v="NaN"/>
    <s v="NaN"/>
    <s v="NaN"/>
    <s v="NaN"/>
    <s v="Catch-up"/>
    <s v="NaN"/>
    <s v="NaN"/>
    <n v="1"/>
    <s v="NaN"/>
    <s v="NaN"/>
    <d v="2025-06-17T03:37:03"/>
    <s v="PJD2_Apache"/>
  </r>
  <r>
    <x v="1435"/>
    <x v="0"/>
    <n v="3232"/>
    <x v="4106"/>
    <x v="2058"/>
    <n v="2279"/>
    <n v="2279"/>
    <n v="317"/>
    <n v="1962"/>
    <n v="232"/>
    <n v="2047"/>
    <n v="1704"/>
    <n v="343"/>
    <n v="0.10100000000000001"/>
    <n v="0.70899999999999996"/>
    <n v="7.3999999999999996E-2"/>
    <n v="0.622"/>
    <n v="0.73599999999999999"/>
    <n v="0.73199999999999998"/>
    <n v="0.84499999999999997"/>
    <n v="0.125"/>
    <n v="0.90900000000000003"/>
    <n v="551.447"/>
    <s v="Scale-up"/>
    <n v="1.6080000000000001"/>
    <n v="0.83"/>
    <n v="0.98099999999999998"/>
    <n v="0.95199999999999996"/>
    <n v="0.98099999999999998"/>
    <d v="2025-06-17T03:37:24"/>
    <s v="PJD2_Apache"/>
  </r>
  <r>
    <x v="1435"/>
    <x v="1"/>
    <n v="99"/>
    <x v="4107"/>
    <x v="2058"/>
    <s v=" "/>
    <s v=" "/>
    <n v="14"/>
    <n v="26"/>
    <n v="9"/>
    <s v="N/A"/>
    <n v="38"/>
    <n v="-6"/>
    <n v="0.19700000000000001"/>
    <n v="0.32700000000000001"/>
    <n v="7.9000000000000001E-2"/>
    <n v="0.57499999999999996"/>
    <n v="0.44500000000000001"/>
    <n v="0.36099999999999999"/>
    <n v="1.292"/>
    <n v="0.376"/>
    <n v="0.84899999999999998"/>
    <n v="596.52200000000005"/>
    <s v="Catch-up"/>
    <n v="1.7390000000000001"/>
    <n v="0.96499999999999997"/>
    <n v="0.82899999999999996"/>
    <n v="0.89300000000000002"/>
    <n v="0.67200000000000004"/>
    <d v="2025-06-17T03:37:29"/>
    <s v="PJD2_Apache"/>
  </r>
  <r>
    <x v="254"/>
    <x v="0"/>
    <n v="5473"/>
    <x v="4108"/>
    <x v="2059"/>
    <n v="1253"/>
    <n v="1253"/>
    <n v="207"/>
    <n v="1046"/>
    <n v="175"/>
    <n v="1078"/>
    <n v="888"/>
    <n v="190"/>
    <n v="4.2999999999999997E-2"/>
    <n v="0.19900000000000001"/>
    <n v="0.03"/>
    <n v="0.159"/>
    <n v="0.21199999999999999"/>
    <n v="0.20300000000000001"/>
    <n v="0.75"/>
    <n v="0.17799999999999999"/>
    <n v="0.876"/>
    <n v="1194.9690000000001"/>
    <s v="Scale-up"/>
    <n v="6.2889999999999997"/>
    <n v="0.85599999999999998"/>
    <n v="0.93"/>
    <n v="0.99099999999999999"/>
    <n v="0.89200000000000002"/>
    <d v="2025-06-17T03:37:49"/>
    <s v="PJD2_Apache"/>
  </r>
  <r>
    <x v="254"/>
    <x v="1"/>
    <n v="96"/>
    <x v="4109"/>
    <x v="2059"/>
    <s v=" "/>
    <s v=" "/>
    <n v="1"/>
    <n v="8"/>
    <n v="1"/>
    <s v="N/A"/>
    <n v="1"/>
    <n v="6"/>
    <s v="NaN"/>
    <n v="6.9000000000000006E-2"/>
    <s v="NaN"/>
    <s v="NaN"/>
    <n v="0"/>
    <n v="6.9000000000000006E-2"/>
    <s v="NaN"/>
    <s v="NaN"/>
    <s v="NaN"/>
    <s v="NaN"/>
    <s v="Scale-up"/>
    <s v="NaN"/>
    <s v="NaN"/>
    <n v="0.84"/>
    <s v="NaN"/>
    <s v="NaN"/>
    <d v="2025-06-17T03:37:49"/>
    <s v="PJD2_Apache"/>
  </r>
  <r>
    <x v="245"/>
    <x v="0"/>
    <n v="2522"/>
    <x v="4110"/>
    <x v="2060"/>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7T03:38:08"/>
    <s v="PJD2_Apache"/>
  </r>
  <r>
    <x v="245"/>
    <x v="1"/>
    <n v="68"/>
    <x v="4111"/>
    <x v="2060"/>
    <s v=" "/>
    <s v=" "/>
    <n v="1"/>
    <n v="7"/>
    <n v="3"/>
    <s v="N/A"/>
    <n v="7"/>
    <n v="-4"/>
    <s v="NaN"/>
    <n v="6.0999999999999999E-2"/>
    <n v="0.187"/>
    <n v="6.0999999999999999E-2"/>
    <n v="-0.126"/>
    <n v="1.2E-2"/>
    <s v="NaN"/>
    <s v="NaN"/>
    <s v="NaN"/>
    <s v="NaN"/>
    <s v="Plan-up"/>
    <n v="16.393000000000001"/>
    <s v="NaN"/>
    <n v="0.81799999999999995"/>
    <n v="0.75"/>
    <n v="0.84"/>
    <d v="2025-06-17T03:38:08"/>
    <s v="PJD2_Apache"/>
  </r>
  <r>
    <x v="216"/>
    <x v="0"/>
    <n v="6552"/>
    <x v="4112"/>
    <x v="2061"/>
    <n v="2246"/>
    <n v="2246"/>
    <n v="421"/>
    <n v="1825"/>
    <n v="363"/>
    <n v="1883"/>
    <n v="1482"/>
    <n v="401"/>
    <n v="0.08"/>
    <n v="0.318"/>
    <n v="5.7000000000000002E-2"/>
    <n v="0.27700000000000002"/>
    <n v="0.34100000000000003"/>
    <n v="0.32"/>
    <n v="0.81200000000000006"/>
    <n v="0.20100000000000001"/>
    <n v="0.85699999999999998"/>
    <n v="1447.653"/>
    <s v="Scale-up"/>
    <n v="3.61"/>
    <n v="0.78500000000000003"/>
    <n v="0.93400000000000005"/>
    <n v="0.95499999999999996"/>
    <n v="0.88800000000000001"/>
    <d v="2025-06-17T03:38:29"/>
    <s v="PJD2_Apache"/>
  </r>
  <r>
    <x v="216"/>
    <x v="1"/>
    <n v="80"/>
    <x v="4113"/>
    <x v="2061"/>
    <s v=" "/>
    <s v=" "/>
    <n v="1"/>
    <n v="7"/>
    <n v="1"/>
    <s v="N/A"/>
    <n v="1"/>
    <n v="5"/>
    <s v="NaN"/>
    <n v="8.3000000000000004E-2"/>
    <s v="NaN"/>
    <s v="NaN"/>
    <n v="0"/>
    <n v="0.09"/>
    <s v="NaN"/>
    <s v="NaN"/>
    <s v="NaN"/>
    <s v="NaN"/>
    <s v="Scale-up"/>
    <s v="NaN"/>
    <s v="NaN"/>
    <n v="0.93300000000000005"/>
    <s v="NaN"/>
    <s v="NaN"/>
    <d v="2025-06-17T03:38:29"/>
    <s v="PJD2_Apache"/>
  </r>
  <r>
    <x v="246"/>
    <x v="0"/>
    <n v="6182"/>
    <x v="4114"/>
    <x v="2062"/>
    <n v="1106"/>
    <n v="1106"/>
    <n v="213"/>
    <n v="893"/>
    <n v="295"/>
    <n v="811"/>
    <n v="779"/>
    <n v="32"/>
    <n v="4.9000000000000002E-2"/>
    <n v="0.157"/>
    <n v="4.4999999999999998E-2"/>
    <n v="0.14099999999999999"/>
    <n v="0.161"/>
    <n v="0.13700000000000001"/>
    <n v="0.876"/>
    <n v="0.23799999999999999"/>
    <n v="0.78200000000000003"/>
    <n v="226.95"/>
    <s v="Scale-up"/>
    <n v="7.0919999999999996"/>
    <n v="0.70299999999999996"/>
    <n v="0.872"/>
    <n v="0.97699999999999998"/>
    <n v="0.82699999999999996"/>
    <d v="2025-06-17T03:38:49"/>
    <s v="PJD2_Apache"/>
  </r>
  <r>
    <x v="246"/>
    <x v="1"/>
    <n v="76"/>
    <x v="4115"/>
    <x v="2062"/>
    <s v=" "/>
    <s v=" "/>
    <n v="1"/>
    <n v="6"/>
    <n v="2"/>
    <s v="N/A"/>
    <n v="1"/>
    <n v="3"/>
    <s v="NaN"/>
    <n v="6.5000000000000002E-2"/>
    <n v="2.3E-2"/>
    <s v="NaN"/>
    <n v="4.2000000000000003E-2"/>
    <n v="4.5999999999999999E-2"/>
    <s v="NaN"/>
    <s v="NaN"/>
    <s v="NaN"/>
    <s v="NaN"/>
    <s v="Scale-up"/>
    <s v="NaN"/>
    <s v="NaN"/>
    <n v="0.91600000000000004"/>
    <n v="1"/>
    <s v="NaN"/>
    <d v="2025-06-17T03:38:49"/>
    <s v="PJD2_Apache"/>
  </r>
  <r>
    <x v="241"/>
    <x v="0"/>
    <n v="6124"/>
    <x v="4116"/>
    <x v="2063"/>
    <n v="584"/>
    <n v="584"/>
    <n v="198"/>
    <n v="386"/>
    <n v="20"/>
    <n v="564"/>
    <n v="479"/>
    <n v="85"/>
    <n v="4.1000000000000002E-2"/>
    <n v="0.127"/>
    <n v="8.9999999999999993E-3"/>
    <n v="0.23"/>
    <n v="0.159"/>
    <n v="0.13200000000000001"/>
    <n v="1.4470000000000001"/>
    <n v="0.24399999999999999"/>
    <n v="0.94599999999999995"/>
    <n v="369.565"/>
    <s v="Catch-up"/>
    <n v="4.3479999999999999"/>
    <n v="0.80600000000000005"/>
    <n v="0.65800000000000003"/>
    <n v="0.86699999999999999"/>
    <n v="0.79400000000000004"/>
    <d v="2025-06-17T03:39:08"/>
    <s v="PJD2_Apache"/>
  </r>
  <r>
    <x v="241"/>
    <x v="1"/>
    <n v="3"/>
    <x v="4117"/>
    <x v="2063"/>
    <s v=" "/>
    <s v=" "/>
    <n v="1"/>
    <n v="1"/>
    <n v="1"/>
    <s v="N/A"/>
    <n v="1"/>
    <n v="-1"/>
    <s v="NaN"/>
    <s v="NaN"/>
    <s v="NaN"/>
    <s v="NaN"/>
    <n v="0"/>
    <s v="NaN"/>
    <s v="NaN"/>
    <s v="NaN"/>
    <s v="NaN"/>
    <s v="NaN"/>
    <s v="Catch-up"/>
    <s v="NaN"/>
    <s v="NaN"/>
    <s v="NaN"/>
    <s v="NaN"/>
    <s v="NaN"/>
    <d v="2025-06-17T03:39:08"/>
    <s v="PJD2_Apache"/>
  </r>
  <r>
    <x v="248"/>
    <x v="0"/>
    <n v="985"/>
    <x v="4118"/>
    <x v="2064"/>
    <n v="137"/>
    <n v="137"/>
    <n v="42"/>
    <n v="95"/>
    <n v="6"/>
    <n v="131"/>
    <n v="84"/>
    <n v="47"/>
    <n v="5.2999999999999999E-2"/>
    <n v="0.111"/>
    <n v="1.4999999999999999E-2"/>
    <n v="0.106"/>
    <n v="0.14899999999999999"/>
    <n v="0.156"/>
    <n v="0.71099999999999997"/>
    <n v="0.32300000000000001"/>
    <n v="0.90900000000000003"/>
    <n v="443.39600000000002"/>
    <s v="Scale-up"/>
    <n v="9.4339999999999993"/>
    <n v="0.84099999999999997"/>
    <n v="0.82099999999999995"/>
    <n v="0.94299999999999995"/>
    <n v="0.876"/>
    <d v="2025-06-17T03:39:28"/>
    <s v="PJD2_Apache"/>
  </r>
  <r>
    <x v="248"/>
    <x v="1"/>
    <n v="68"/>
    <x v="4119"/>
    <x v="2064"/>
    <s v=" "/>
    <s v=" "/>
    <n v="1"/>
    <n v="1"/>
    <n v="1"/>
    <s v="N/A"/>
    <n v="1"/>
    <n v="0"/>
    <s v="NaN"/>
    <s v="NaN"/>
    <s v="NaN"/>
    <s v="NaN"/>
    <n v="0"/>
    <s v="NaN"/>
    <s v="NaN"/>
    <s v="NaN"/>
    <s v="NaN"/>
    <s v="NaN"/>
    <s v="Scale-up"/>
    <s v="NaN"/>
    <s v="NaN"/>
    <s v="NaN"/>
    <s v="NaN"/>
    <s v="NaN"/>
    <d v="2025-06-17T03:39:28"/>
    <s v="PJD2_Apache"/>
  </r>
  <r>
    <x v="249"/>
    <x v="0"/>
    <n v="4985"/>
    <x v="4120"/>
    <x v="2065"/>
    <n v="353"/>
    <n v="353"/>
    <n v="53"/>
    <n v="300"/>
    <n v="59"/>
    <n v="294"/>
    <n v="258"/>
    <n v="36"/>
    <n v="1.4E-2"/>
    <n v="7.5999999999999998E-2"/>
    <n v="1.7000000000000001E-2"/>
    <n v="6.8000000000000005E-2"/>
    <n v="7.2999999999999995E-2"/>
    <n v="7.1999999999999995E-2"/>
    <n v="0.93200000000000005"/>
    <n v="0.156"/>
    <n v="0.81100000000000005"/>
    <n v="529.41200000000003"/>
    <s v="Scale-up"/>
    <n v="14.706"/>
    <n v="0.96599999999999997"/>
    <n v="0.96799999999999997"/>
    <n v="0.96199999999999997"/>
    <n v="0.95699999999999996"/>
    <d v="2025-06-17T03:39:47"/>
    <s v="PJD2_Apache"/>
  </r>
  <r>
    <x v="249"/>
    <x v="1"/>
    <n v="79"/>
    <x v="4121"/>
    <x v="2065"/>
    <s v=" "/>
    <s v=" "/>
    <n v="1"/>
    <n v="2"/>
    <n v="1"/>
    <s v="N/A"/>
    <n v="1"/>
    <n v="0"/>
    <s v="NaN"/>
    <n v="3.5999999999999997E-2"/>
    <s v="NaN"/>
    <s v="NaN"/>
    <n v="0"/>
    <n v="3.5999999999999997E-2"/>
    <s v="NaN"/>
    <s v="NaN"/>
    <s v="NaN"/>
    <s v="NaN"/>
    <s v="Scale-up"/>
    <s v="NaN"/>
    <s v="NaN"/>
    <n v="1"/>
    <s v="NaN"/>
    <s v="NaN"/>
    <d v="2025-06-17T03:39:47"/>
    <s v="PJD2_Apache"/>
  </r>
  <r>
    <x v="251"/>
    <x v="0"/>
    <n v="6288"/>
    <x v="4122"/>
    <x v="2066"/>
    <n v="215"/>
    <n v="215"/>
    <n v="120"/>
    <n v="95"/>
    <n v="44"/>
    <n v="171"/>
    <n v="160"/>
    <n v="11"/>
    <n v="2.5000000000000001E-2"/>
    <n v="1.6E-2"/>
    <n v="7.0000000000000001E-3"/>
    <n v="2.5000000000000001E-2"/>
    <n v="3.4000000000000002E-2"/>
    <n v="2.7E-2"/>
    <n v="0.73499999999999999"/>
    <n v="0.61"/>
    <n v="0.82899999999999996"/>
    <n v="440"/>
    <s v="Scale-up"/>
    <n v="40"/>
    <n v="0.65300000000000002"/>
    <n v="0.96899999999999997"/>
    <n v="0.94499999999999995"/>
    <n v="0.84099999999999997"/>
    <d v="2025-06-17T03:40:06"/>
    <s v="PJD2_Apache"/>
  </r>
  <r>
    <x v="251"/>
    <x v="1"/>
    <n v="57"/>
    <x v="4123"/>
    <x v="2066"/>
    <s v=" "/>
    <s v=" "/>
    <n v="1"/>
    <n v="2"/>
    <n v="1"/>
    <s v="N/A"/>
    <n v="2"/>
    <n v="-1"/>
    <s v="NaN"/>
    <n v="4.2999999999999997E-2"/>
    <s v="NaN"/>
    <n v="1.7999999999999999E-2"/>
    <n v="0"/>
    <n v="4.2999999999999997E-2"/>
    <s v="NaN"/>
    <s v="NaN"/>
    <s v="NaN"/>
    <s v="NaN"/>
    <s v="Scale-up"/>
    <n v="55.555999999999997"/>
    <s v="NaN"/>
    <n v="1"/>
    <s v="NaN"/>
    <n v="1"/>
    <d v="2025-06-17T03:40:06"/>
    <s v="PJD2_Apache"/>
  </r>
  <r>
    <x v="277"/>
    <x v="0"/>
    <n v="7580"/>
    <x v="4124"/>
    <x v="2067"/>
    <n v="195"/>
    <n v="195"/>
    <n v="2"/>
    <n v="193"/>
    <n v="37"/>
    <n v="158"/>
    <n v="131"/>
    <n v="27"/>
    <n v="1E-3"/>
    <n v="3.1E-2"/>
    <n v="1.2E-2"/>
    <n v="2.8000000000000001E-2"/>
    <n v="0.02"/>
    <n v="2.3E-2"/>
    <n v="1.4"/>
    <n v="3.1E-2"/>
    <n v="0.625"/>
    <n v="964.28599999999994"/>
    <s v="Catch-up"/>
    <n v="35.713999999999999"/>
    <n v="1"/>
    <n v="0.89900000000000002"/>
    <n v="0.61499999999999999"/>
    <n v="0.70099999999999996"/>
    <d v="2025-06-17T03:40:24"/>
    <s v="PJD2_Apache"/>
  </r>
  <r>
    <x v="277"/>
    <x v="1"/>
    <n v="0"/>
    <x v="4125"/>
    <x v="2067"/>
    <s v=" "/>
    <s v=" "/>
    <n v="1"/>
    <n v="1"/>
    <n v="1"/>
    <s v="N/A"/>
    <n v="1"/>
    <n v="0"/>
    <s v="NaN"/>
    <s v="NaN"/>
    <s v="NaN"/>
    <s v="NaN"/>
    <n v="0"/>
    <s v="NaN"/>
    <s v="NaN"/>
    <s v="NaN"/>
    <s v="NaN"/>
    <s v="NaN"/>
    <s v="Catch-up"/>
    <s v="NaN"/>
    <s v="NaN"/>
    <s v="NaN"/>
    <s v="NaN"/>
    <s v="NaN"/>
    <d v="2025-06-17T03:40:24"/>
    <s v="PJD2_Apache"/>
  </r>
  <r>
    <x v="1436"/>
    <x v="0"/>
    <n v="884"/>
    <x v="4126"/>
    <x v="2068"/>
    <n v="33"/>
    <n v="33"/>
    <n v="29"/>
    <n v="4"/>
    <n v="0"/>
    <n v="33"/>
    <n v="26"/>
    <n v="7"/>
    <n v="3.3000000000000002E-2"/>
    <n v="3.0000000000000001E-3"/>
    <n v="0"/>
    <n v="4.5999999999999999E-2"/>
    <n v="3.5999999999999997E-2"/>
    <n v="2.8000000000000001E-2"/>
    <n v="1.278"/>
    <n v="0.91700000000000004"/>
    <n v="1"/>
    <n v="152.17400000000001"/>
    <s v="Catch-up"/>
    <n v="21.739000000000001"/>
    <n v="0.36299999999999999"/>
    <n v="0.86899999999999999"/>
    <n v="0"/>
    <n v="0.48"/>
    <d v="2025-06-17T03:40:40"/>
    <s v="PJD2_Apache"/>
  </r>
  <r>
    <x v="1436"/>
    <x v="1"/>
    <n v="5"/>
    <x v="4127"/>
    <x v="2068"/>
    <s v=" "/>
    <s v=" "/>
    <n v="1"/>
    <n v="2"/>
    <n v="1"/>
    <s v="N/A"/>
    <n v="1"/>
    <n v="2"/>
    <s v="NaN"/>
    <n v="0.33300000000000002"/>
    <n v="0"/>
    <s v="NaN"/>
    <n v="0.33300000000000002"/>
    <n v="0.33300000000000002"/>
    <s v="NaN"/>
    <s v="NaN"/>
    <s v="NaN"/>
    <s v="NaN"/>
    <s v="Catch-up"/>
    <s v="NaN"/>
    <s v="NaN"/>
    <n v="1"/>
    <n v="0"/>
    <s v="NaN"/>
    <d v="2025-06-17T03:40:40"/>
    <s v="PJD2_Apache"/>
  </r>
  <r>
    <x v="250"/>
    <x v="0"/>
    <n v="6289"/>
    <x v="4128"/>
    <x v="2069"/>
    <n v="6665"/>
    <n v="6665"/>
    <n v="332"/>
    <n v="6333"/>
    <n v="1114"/>
    <n v="5551"/>
    <n v="4273"/>
    <n v="1278"/>
    <n v="6.0999999999999999E-2"/>
    <n v="1.4379999999999999"/>
    <n v="0.27"/>
    <n v="1.075"/>
    <n v="1.2290000000000001"/>
    <n v="1.2150000000000001"/>
    <n v="0.875"/>
    <n v="4.1000000000000002E-2"/>
    <n v="0.82"/>
    <n v="1188.837"/>
    <s v="Scale-up"/>
    <n v="0.93"/>
    <n v="0.85099999999999998"/>
    <n v="0.90400000000000003"/>
    <n v="0.93500000000000005"/>
    <n v="0.94299999999999995"/>
    <d v="2025-06-17T03:41:03"/>
    <s v="PJD2_Apache"/>
  </r>
  <r>
    <x v="250"/>
    <x v="1"/>
    <n v="48"/>
    <x v="4129"/>
    <x v="2069"/>
    <s v=" "/>
    <s v=" "/>
    <n v="2"/>
    <n v="4"/>
    <n v="1"/>
    <s v="N/A"/>
    <n v="1"/>
    <n v="5"/>
    <n v="4.2999999999999997E-2"/>
    <n v="0.114"/>
    <s v="NaN"/>
    <s v="NaN"/>
    <n v="0.157"/>
    <n v="6.8000000000000005E-2"/>
    <s v="NaN"/>
    <s v="NaN"/>
    <s v="NaN"/>
    <s v="NaN"/>
    <s v="Scale-up"/>
    <s v="NaN"/>
    <n v="1"/>
    <n v="0.71699999999999997"/>
    <s v="NaN"/>
    <s v="NaN"/>
    <d v="2025-06-17T03:41:03"/>
    <s v="PJD2_Apache"/>
  </r>
  <r>
    <x v="291"/>
    <x v="0"/>
    <n v="3607"/>
    <x v="4130"/>
    <x v="2070"/>
    <n v="1296"/>
    <n v="1296"/>
    <n v="448"/>
    <n v="848"/>
    <n v="227"/>
    <n v="1069"/>
    <n v="1012"/>
    <n v="57"/>
    <n v="0.20300000000000001"/>
    <n v="0.379"/>
    <n v="7.4999999999999997E-2"/>
    <n v="0.434"/>
    <n v="0.50700000000000001"/>
    <n v="0.44"/>
    <n v="0.85599999999999998"/>
    <n v="0.34899999999999998"/>
    <n v="0.871"/>
    <n v="131.33600000000001"/>
    <s v="Scale-up"/>
    <n v="2.3039999999999998"/>
    <n v="0.97399999999999998"/>
    <n v="0.95"/>
    <n v="0.84799999999999998"/>
    <n v="0.94"/>
    <d v="2025-06-17T03:41:22"/>
    <s v="PJD2_Apache"/>
  </r>
  <r>
    <x v="291"/>
    <x v="1"/>
    <n v="0"/>
    <x v="4131"/>
    <x v="2070"/>
    <s v=" "/>
    <s v=" "/>
    <n v="1"/>
    <n v="1"/>
    <n v="1"/>
    <s v="N/A"/>
    <n v="1"/>
    <n v="0"/>
    <s v="NaN"/>
    <s v="NaN"/>
    <s v="NaN"/>
    <s v="NaN"/>
    <n v="0"/>
    <s v="NaN"/>
    <s v="NaN"/>
    <s v="NaN"/>
    <s v="NaN"/>
    <s v="NaN"/>
    <s v="Scale-up"/>
    <s v="NaN"/>
    <s v="NaN"/>
    <s v="NaN"/>
    <s v="NaN"/>
    <s v="NaN"/>
    <d v="2025-06-17T03:41:22"/>
    <s v="PJD2_Apache"/>
  </r>
  <r>
    <x v="292"/>
    <x v="0"/>
    <n v="4777"/>
    <x v="4132"/>
    <x v="2071"/>
    <n v="285"/>
    <n v="285"/>
    <n v="40"/>
    <n v="245"/>
    <n v="28"/>
    <n v="257"/>
    <n v="138"/>
    <n v="119"/>
    <n v="1.9E-2"/>
    <n v="7.6999999999999999E-2"/>
    <n v="2.9000000000000001E-2"/>
    <n v="7.1999999999999995E-2"/>
    <n v="6.7000000000000004E-2"/>
    <n v="8.1000000000000003E-2"/>
    <n v="1.075"/>
    <n v="0.19800000000000001"/>
    <n v="0.69799999999999995"/>
    <n v="1652.778"/>
    <s v="Catch-up"/>
    <n v="13.888999999999999"/>
    <n v="0.82499999999999996"/>
    <n v="0.80600000000000005"/>
    <n v="0.93200000000000005"/>
    <n v="0.69799999999999995"/>
    <d v="2025-06-17T03:41:39"/>
    <s v="PJD2_Apache"/>
  </r>
  <r>
    <x v="292"/>
    <x v="1"/>
    <n v="34"/>
    <x v="4133"/>
    <x v="2071"/>
    <s v=" "/>
    <s v=" "/>
    <n v="1"/>
    <n v="2"/>
    <n v="1"/>
    <s v="N/A"/>
    <n v="1"/>
    <n v="1"/>
    <s v="NaN"/>
    <n v="2.9000000000000001E-2"/>
    <s v="NaN"/>
    <s v="NaN"/>
    <n v="0"/>
    <n v="2.9000000000000001E-2"/>
    <s v="NaN"/>
    <s v="NaN"/>
    <s v="NaN"/>
    <s v="NaN"/>
    <s v="Catch-up"/>
    <s v="NaN"/>
    <s v="NaN"/>
    <n v="1"/>
    <s v="NaN"/>
    <s v="NaN"/>
    <d v="2025-06-17T03:41:39"/>
    <s v="PJD2_Apache"/>
  </r>
  <r>
    <x v="297"/>
    <x v="0"/>
    <n v="6496"/>
    <x v="4134"/>
    <x v="2072"/>
    <n v="146"/>
    <n v="146"/>
    <n v="21"/>
    <n v="125"/>
    <n v="32"/>
    <n v="114"/>
    <n v="96"/>
    <n v="18"/>
    <n v="7.0000000000000001E-3"/>
    <n v="2.1000000000000001E-2"/>
    <n v="6.0000000000000001E-3"/>
    <n v="2.1999999999999999E-2"/>
    <n v="2.1999999999999999E-2"/>
    <n v="0.02"/>
    <n v="1"/>
    <n v="0.25"/>
    <n v="0.78600000000000003"/>
    <n v="818.18200000000002"/>
    <s v="Catch-up"/>
    <n v="45.454999999999998"/>
    <n v="0.93700000000000006"/>
    <n v="0.97699999999999998"/>
    <n v="0.94599999999999995"/>
    <n v="0.91800000000000004"/>
    <d v="2025-06-17T03:41:57"/>
    <s v="PJD2_Apache"/>
  </r>
  <r>
    <x v="297"/>
    <x v="1"/>
    <n v="0"/>
    <x v="4135"/>
    <x v="2072"/>
    <s v=" "/>
    <s v=" "/>
    <n v="1"/>
    <n v="1"/>
    <n v="1"/>
    <s v="N/A"/>
    <n v="1"/>
    <n v="0"/>
    <s v="NaN"/>
    <s v="NaN"/>
    <s v="NaN"/>
    <s v="NaN"/>
    <n v="0"/>
    <s v="NaN"/>
    <s v="NaN"/>
    <s v="NaN"/>
    <s v="NaN"/>
    <s v="NaN"/>
    <s v="Catch-up"/>
    <s v="NaN"/>
    <s v="NaN"/>
    <s v="NaN"/>
    <s v="NaN"/>
    <s v="NaN"/>
    <d v="2025-06-17T03:41:57"/>
    <s v="PJD2_Apache"/>
  </r>
  <r>
    <x v="295"/>
    <x v="0"/>
    <n v="7186"/>
    <x v="4136"/>
    <x v="2073"/>
    <n v="570"/>
    <n v="570"/>
    <n v="31"/>
    <n v="539"/>
    <n v="160"/>
    <n v="410"/>
    <n v="383"/>
    <n v="27"/>
    <n v="5.0000000000000001E-3"/>
    <n v="7.3999999999999996E-2"/>
    <n v="3.3000000000000002E-2"/>
    <n v="6.5000000000000002E-2"/>
    <n v="4.5999999999999999E-2"/>
    <n v="4.8000000000000001E-2"/>
    <n v="1.413"/>
    <n v="6.3E-2"/>
    <n v="0.58199999999999996"/>
    <n v="415.38499999999999"/>
    <s v="Catch-up"/>
    <n v="15.385"/>
    <n v="0.9"/>
    <n v="0.97199999999999998"/>
    <n v="0.89100000000000001"/>
    <n v="0.91400000000000003"/>
    <d v="2025-06-17T03:42:16"/>
    <s v="PJD2_Apache"/>
  </r>
  <r>
    <x v="295"/>
    <x v="1"/>
    <n v="59"/>
    <x v="4137"/>
    <x v="2073"/>
    <s v=" "/>
    <s v=" "/>
    <n v="1"/>
    <n v="2"/>
    <n v="1"/>
    <s v="N/A"/>
    <n v="2"/>
    <n v="-1"/>
    <s v="NaN"/>
    <n v="0.16700000000000001"/>
    <s v="NaN"/>
    <s v="NaN"/>
    <n v="0"/>
    <n v="1.7999999999999999E-2"/>
    <s v="NaN"/>
    <s v="NaN"/>
    <s v="NaN"/>
    <s v="NaN"/>
    <s v="Catch-up"/>
    <s v="NaN"/>
    <s v="NaN"/>
    <n v="1"/>
    <s v="NaN"/>
    <s v="NaN"/>
    <d v="2025-06-17T03:42:16"/>
    <s v="PJD2_Apache"/>
  </r>
  <r>
    <x v="294"/>
    <x v="0"/>
    <n v="1809"/>
    <x v="4138"/>
    <x v="2074"/>
    <n v="67"/>
    <n v="67"/>
    <n v="13"/>
    <n v="54"/>
    <n v="4"/>
    <n v="63"/>
    <n v="59"/>
    <n v="4"/>
    <n v="1.4E-2"/>
    <n v="5.0999999999999997E-2"/>
    <n v="2E-3"/>
    <n v="3.4000000000000002E-2"/>
    <n v="6.3E-2"/>
    <n v="4.7E-2"/>
    <n v="0.54"/>
    <n v="0.215"/>
    <n v="0.96899999999999997"/>
    <n v="117.64700000000001"/>
    <s v="Scale-up"/>
    <n v="29.411999999999999"/>
    <n v="0.747"/>
    <n v="0.88800000000000001"/>
    <n v="0.9"/>
    <n v="0.68100000000000005"/>
    <d v="2025-06-17T03:42:34"/>
    <s v="PJD2_Apache"/>
  </r>
  <r>
    <x v="294"/>
    <x v="1"/>
    <n v="0"/>
    <x v="4139"/>
    <x v="2074"/>
    <s v=" "/>
    <s v=" "/>
    <n v="1"/>
    <n v="1"/>
    <n v="2"/>
    <s v="N/A"/>
    <n v="4"/>
    <n v="-5"/>
    <s v="NaN"/>
    <s v="NaN"/>
    <n v="1"/>
    <n v="2"/>
    <n v="0"/>
    <n v="-1"/>
    <s v="NaN"/>
    <s v="NaN"/>
    <s v="NaN"/>
    <s v="NaN"/>
    <s v="Scale-up"/>
    <n v="0.5"/>
    <s v="NaN"/>
    <s v="NaN"/>
    <n v="1"/>
    <n v="0.6"/>
    <d v="2025-06-17T03:42:34"/>
    <s v="PJD2_Apache"/>
  </r>
  <r>
    <x v="1437"/>
    <x v="0"/>
    <n v="1148"/>
    <x v="4140"/>
    <x v="2075"/>
    <n v="1725"/>
    <n v="1725"/>
    <n v="949"/>
    <n v="776"/>
    <n v="2"/>
    <n v="1723"/>
    <n v="1552"/>
    <n v="171"/>
    <n v="1.302"/>
    <n v="0.94299999999999995"/>
    <n v="0.33300000000000002"/>
    <n v="1.8540000000000001"/>
    <n v="1.9119999999999999"/>
    <n v="2.234"/>
    <n v="0.97"/>
    <n v="0.57999999999999996"/>
    <n v="0.85199999999999998"/>
    <n v="92.233000000000004"/>
    <s v="Scale-up"/>
    <n v="0.53900000000000003"/>
    <n v="0.96799999999999997"/>
    <n v="0.97799999999999998"/>
    <n v="1"/>
    <n v="0.94899999999999995"/>
    <d v="2025-06-17T03:42:54"/>
    <s v="PJD2_Apache"/>
  </r>
  <r>
    <x v="1437"/>
    <x v="1"/>
    <n v="91"/>
    <x v="4141"/>
    <x v="2075"/>
    <s v=" "/>
    <s v=" "/>
    <n v="4"/>
    <n v="1"/>
    <n v="1"/>
    <s v="N/A"/>
    <n v="23"/>
    <n v="-18"/>
    <n v="2"/>
    <s v="NaN"/>
    <s v="NaN"/>
    <n v="0.28399999999999997"/>
    <n v="0"/>
    <n v="2"/>
    <s v="NaN"/>
    <s v="NaN"/>
    <s v="NaN"/>
    <s v="NaN"/>
    <s v="Scale-up"/>
    <n v="3.5209999999999999"/>
    <n v="0.6"/>
    <s v="NaN"/>
    <s v="NaN"/>
    <n v="0.89700000000000002"/>
    <d v="2025-06-17T03:42:54"/>
    <s v="PJD2_Apache"/>
  </r>
  <r>
    <x v="1438"/>
    <x v="0"/>
    <n v="2880"/>
    <x v="4142"/>
    <x v="2076"/>
    <n v="141"/>
    <n v="141"/>
    <n v="45"/>
    <n v="96"/>
    <n v="42"/>
    <n v="99"/>
    <n v="91"/>
    <n v="8"/>
    <n v="1.4E-2"/>
    <n v="3.5000000000000003E-2"/>
    <n v="1.4999999999999999E-2"/>
    <n v="3.3000000000000002E-2"/>
    <n v="3.4000000000000002E-2"/>
    <n v="3.3000000000000002E-2"/>
    <n v="0.97099999999999997"/>
    <n v="0.28599999999999998"/>
    <n v="0.69399999999999995"/>
    <n v="242.42400000000001"/>
    <s v="Scale-up"/>
    <n v="30.303000000000001"/>
    <n v="0.71399999999999997"/>
    <n v="0.82399999999999995"/>
    <n v="0.83699999999999997"/>
    <n v="0.95799999999999996"/>
    <d v="2025-06-17T03:43:13"/>
    <s v="PJD2_Apache"/>
  </r>
  <r>
    <x v="1438"/>
    <x v="1"/>
    <n v="61"/>
    <x v="4143"/>
    <x v="2076"/>
    <s v=" "/>
    <s v=" "/>
    <n v="1"/>
    <n v="1"/>
    <n v="1"/>
    <s v="N/A"/>
    <n v="2"/>
    <n v="1"/>
    <s v="NaN"/>
    <s v="NaN"/>
    <s v="NaN"/>
    <n v="2.9000000000000001E-2"/>
    <n v="0"/>
    <n v="2.5999999999999999E-2"/>
    <s v="NaN"/>
    <s v="NaN"/>
    <s v="NaN"/>
    <s v="NaN"/>
    <s v="Scale-up"/>
    <n v="34.482999999999997"/>
    <s v="NaN"/>
    <s v="NaN"/>
    <s v="NaN"/>
    <n v="1"/>
    <d v="2025-06-17T03:43:13"/>
    <s v="PJD2_Apache"/>
  </r>
  <r>
    <x v="1439"/>
    <x v="0"/>
    <n v="4067"/>
    <x v="4144"/>
    <x v="2077"/>
    <n v="2457"/>
    <n v="2457"/>
    <n v="515"/>
    <n v="1942"/>
    <n v="405"/>
    <n v="2052"/>
    <n v="1651"/>
    <n v="401"/>
    <n v="0.14099999999999999"/>
    <n v="0.53200000000000003"/>
    <n v="0.105"/>
    <n v="0.45600000000000002"/>
    <n v="0.56799999999999995"/>
    <n v="0.55800000000000005"/>
    <n v="0.80300000000000005"/>
    <n v="0.21"/>
    <n v="0.84399999999999997"/>
    <n v="879.38599999999997"/>
    <s v="Scale-up"/>
    <n v="2.1930000000000001"/>
    <n v="0.89700000000000002"/>
    <n v="0.98499999999999999"/>
    <n v="0.97399999999999998"/>
    <n v="0.99199999999999999"/>
    <d v="2025-06-17T03:43:34"/>
    <s v="PJD2_Apache"/>
  </r>
  <r>
    <x v="1439"/>
    <x v="1"/>
    <n v="99"/>
    <x v="4145"/>
    <x v="2077"/>
    <s v=" "/>
    <s v=" "/>
    <n v="7"/>
    <n v="49"/>
    <n v="5"/>
    <s v="N/A"/>
    <n v="34"/>
    <n v="16"/>
    <n v="6.3E-2"/>
    <n v="0.57399999999999995"/>
    <n v="6.3E-2"/>
    <n v="0.32800000000000001"/>
    <s v="0.5740000000000001"/>
    <n v="0.53300000000000003"/>
    <n v="0.57099999999999995"/>
    <n v="9.9000000000000005E-2"/>
    <n v="0.90100000000000002"/>
    <n v="1222.5609999999999"/>
    <s v="Scale-up"/>
    <n v="3.0489999999999999"/>
    <n v="0.76500000000000001"/>
    <n v="0.94499999999999995"/>
    <n v="0.92600000000000005"/>
    <n v="0.94"/>
    <d v="2025-06-17T03:43:38"/>
    <s v="PJD2_Apache"/>
  </r>
  <r>
    <x v="293"/>
    <x v="0"/>
    <n v="6708"/>
    <x v="4146"/>
    <x v="2078"/>
    <n v="435"/>
    <n v="435"/>
    <n v="34"/>
    <n v="401"/>
    <n v="145"/>
    <n v="290"/>
    <n v="274"/>
    <n v="16"/>
    <n v="6.0000000000000001E-3"/>
    <n v="6.5000000000000002E-2"/>
    <n v="2.7E-2"/>
    <n v="5.6000000000000001E-2"/>
    <n v="4.3999999999999997E-2"/>
    <n v="4.5999999999999999E-2"/>
    <n v="1.2729999999999999"/>
    <n v="8.5000000000000006E-2"/>
    <n v="0.62"/>
    <n v="285.714"/>
    <s v="Catch-up"/>
    <n v="17.856999999999999"/>
    <n v="0.93799999999999994"/>
    <n v="0.97799999999999998"/>
    <n v="0.96799999999999997"/>
    <n v="0.92500000000000004"/>
    <d v="2025-06-17T03:43:57"/>
    <s v="PJD2_Apache"/>
  </r>
  <r>
    <x v="293"/>
    <x v="1"/>
    <n v="43"/>
    <x v="4147"/>
    <x v="2078"/>
    <s v=" "/>
    <s v=" "/>
    <n v="1"/>
    <n v="2"/>
    <n v="1"/>
    <s v="N/A"/>
    <n v="1"/>
    <n v="0"/>
    <s v="NaN"/>
    <n v="2.4E-2"/>
    <s v="NaN"/>
    <s v="NaN"/>
    <n v="0"/>
    <n v="1.0999999999999999E-2"/>
    <s v="NaN"/>
    <s v="NaN"/>
    <s v="NaN"/>
    <s v="NaN"/>
    <s v="Catch-up"/>
    <s v="NaN"/>
    <s v="NaN"/>
    <n v="1"/>
    <s v="NaN"/>
    <s v="NaN"/>
    <d v="2025-06-17T03:43:57"/>
    <s v="PJD2_Apache"/>
  </r>
  <r>
    <x v="1440"/>
    <x v="0"/>
    <n v="3449"/>
    <x v="4148"/>
    <x v="2079"/>
    <n v="40"/>
    <n v="40"/>
    <n v="5"/>
    <n v="35"/>
    <n v="5"/>
    <n v="35"/>
    <n v="29"/>
    <n v="6"/>
    <n v="1E-3"/>
    <n v="1.2999999999999999E-2"/>
    <n v="4.0000000000000001E-3"/>
    <n v="1.2E-2"/>
    <n v="0.01"/>
    <n v="1.2E-2"/>
    <n v="1.2"/>
    <n v="7.0999999999999994E-2"/>
    <n v="0.71399999999999997"/>
    <n v="500"/>
    <s v="Catch-up"/>
    <n v="83.332999999999998"/>
    <n v="0.99299999999999999"/>
    <n v="0.97199999999999998"/>
    <n v="0.91700000000000004"/>
    <n v="0.96199999999999997"/>
    <d v="2025-06-17T03:44:15"/>
    <s v="PJD2_Apache"/>
  </r>
  <r>
    <x v="1440"/>
    <x v="1"/>
    <n v="0"/>
    <x v="4149"/>
    <x v="2079"/>
    <s v=" "/>
    <s v=" "/>
    <n v="1"/>
    <n v="1"/>
    <n v="1"/>
    <s v="N/A"/>
    <n v="1"/>
    <n v="0"/>
    <s v="NaN"/>
    <s v="NaN"/>
    <s v="NaN"/>
    <s v="NaN"/>
    <n v="0"/>
    <s v="NaN"/>
    <s v="NaN"/>
    <s v="NaN"/>
    <s v="NaN"/>
    <s v="NaN"/>
    <s v="Catch-up"/>
    <s v="NaN"/>
    <s v="NaN"/>
    <s v="NaN"/>
    <s v="NaN"/>
    <s v="NaN"/>
    <d v="2025-06-17T03:44:15"/>
    <s v="PJD2_Apache"/>
  </r>
  <r>
    <x v="288"/>
    <x v="0"/>
    <n v="5670"/>
    <x v="4150"/>
    <x v="2080"/>
    <n v="8038"/>
    <n v="8038"/>
    <n v="855"/>
    <n v="7183"/>
    <n v="1438"/>
    <n v="6600"/>
    <n v="6193"/>
    <n v="407"/>
    <n v="0.15"/>
    <n v="1.494"/>
    <n v="0.312"/>
    <n v="1.2769999999999999"/>
    <n v="1.3320000000000001"/>
    <n v="1.327"/>
    <n v="0.95899999999999996"/>
    <n v="9.0999999999999998E-2"/>
    <n v="0.81"/>
    <n v="318.71600000000001"/>
    <s v="Scale-up"/>
    <n v="0.78300000000000003"/>
    <n v="0.97799999999999998"/>
    <n v="0.98099999999999998"/>
    <n v="0.98899999999999999"/>
    <n v="0.97699999999999998"/>
    <d v="2025-06-17T03:44:39"/>
    <s v="PJD2_Apache"/>
  </r>
  <r>
    <x v="288"/>
    <x v="1"/>
    <n v="99"/>
    <x v="4151"/>
    <x v="2080"/>
    <s v=" "/>
    <s v=" "/>
    <n v="4"/>
    <n v="29"/>
    <n v="5"/>
    <s v="N/A"/>
    <n v="21"/>
    <n v="8"/>
    <n v="4.7E-2"/>
    <n v="0.28399999999999997"/>
    <n v="6.5000000000000002E-2"/>
    <n v="0.218"/>
    <s v="0.26599999999999996"/>
    <n v="0.27100000000000002"/>
    <n v="0.82"/>
    <n v="0.14199999999999999"/>
    <n v="0.80400000000000005"/>
    <n v="1866.972"/>
    <s v="Scale-up"/>
    <n v="4.5869999999999997"/>
    <n v="0.92700000000000005"/>
    <n v="0.96799999999999997"/>
    <n v="0.96699999999999997"/>
    <n v="0.99199999999999999"/>
    <d v="2025-06-17T03:44:43"/>
    <s v="PJD2_Apache"/>
  </r>
  <r>
    <x v="299"/>
    <x v="0"/>
    <n v="3204"/>
    <x v="4152"/>
    <x v="2081"/>
    <n v="609"/>
    <n v="609"/>
    <n v="61"/>
    <n v="548"/>
    <n v="82"/>
    <n v="527"/>
    <n v="342"/>
    <n v="185"/>
    <n v="0.02"/>
    <n v="0.18"/>
    <n v="0.03"/>
    <n v="0.11799999999999999"/>
    <n v="0.17"/>
    <n v="0.17299999999999999"/>
    <n v="0.69399999999999995"/>
    <n v="0.1"/>
    <n v="0.85"/>
    <n v="1567.797"/>
    <s v="Scale-up"/>
    <n v="8.4749999999999996"/>
    <n v="0.96899999999999997"/>
    <n v="0.96799999999999997"/>
    <n v="0.96399999999999997"/>
    <n v="0.96099999999999997"/>
    <d v="2025-06-17T03:45:03"/>
    <s v="PJD2_Apache"/>
  </r>
  <r>
    <x v="299"/>
    <x v="1"/>
    <n v="87"/>
    <x v="4153"/>
    <x v="2081"/>
    <s v=" "/>
    <s v=" "/>
    <n v="1"/>
    <n v="8"/>
    <n v="1"/>
    <s v="N/A"/>
    <n v="4"/>
    <n v="6"/>
    <s v="NaN"/>
    <n v="0.08"/>
    <s v="NaN"/>
    <n v="7.0999999999999994E-2"/>
    <n v="0"/>
    <n v="8.8999999999999996E-2"/>
    <s v="NaN"/>
    <s v="NaN"/>
    <s v="NaN"/>
    <s v="NaN"/>
    <s v="Scale-up"/>
    <n v="14.085000000000001"/>
    <s v="NaN"/>
    <n v="0.93600000000000005"/>
    <s v="NaN"/>
    <n v="0.85599999999999998"/>
    <d v="2025-06-17T03:45:03"/>
    <s v="PJD2_Apache"/>
  </r>
  <r>
    <x v="289"/>
    <x v="0"/>
    <n v="3434"/>
    <x v="4154"/>
    <x v="2082"/>
    <n v="543"/>
    <n v="543"/>
    <n v="115"/>
    <n v="428"/>
    <n v="35"/>
    <n v="508"/>
    <n v="301"/>
    <n v="207"/>
    <n v="3.6999999999999998E-2"/>
    <n v="0.14099999999999999"/>
    <n v="1.0999999999999999E-2"/>
    <n v="0.11600000000000001"/>
    <n v="0.16700000000000001"/>
    <n v="0.16400000000000001"/>
    <n v="0.69499999999999995"/>
    <n v="0.20799999999999999"/>
    <n v="0.93799999999999994"/>
    <n v="1784.4829999999999"/>
    <s v="Scale-up"/>
    <n v="8.6210000000000004"/>
    <n v="0.85499999999999998"/>
    <n v="0.90700000000000003"/>
    <n v="0.96399999999999997"/>
    <n v="0.90300000000000002"/>
    <d v="2025-06-17T03:45:21"/>
    <s v="PJD2_Apache"/>
  </r>
  <r>
    <x v="289"/>
    <x v="1"/>
    <n v="3"/>
    <x v="4155"/>
    <x v="2082"/>
    <s v=" "/>
    <s v=" "/>
    <n v="1"/>
    <n v="2"/>
    <n v="1"/>
    <s v="N/A"/>
    <n v="1"/>
    <n v="1"/>
    <s v="NaN"/>
    <n v="0.25"/>
    <s v="NaN"/>
    <s v="NaN"/>
    <n v="0"/>
    <n v="0.25"/>
    <s v="NaN"/>
    <s v="NaN"/>
    <s v="NaN"/>
    <s v="NaN"/>
    <s v="Scale-up"/>
    <s v="NaN"/>
    <s v="NaN"/>
    <n v="1"/>
    <s v="NaN"/>
    <s v="NaN"/>
    <d v="2025-06-17T03:45:21"/>
    <s v="PJD2_Apache"/>
  </r>
  <r>
    <x v="298"/>
    <x v="0"/>
    <n v="5633"/>
    <x v="4156"/>
    <x v="2083"/>
    <n v="287"/>
    <n v="287"/>
    <n v="36"/>
    <n v="251"/>
    <n v="38"/>
    <n v="249"/>
    <n v="177"/>
    <n v="72"/>
    <n v="0.01"/>
    <n v="4.7E-2"/>
    <n v="8.0000000000000002E-3"/>
    <n v="3.5999999999999997E-2"/>
    <n v="4.9000000000000002E-2"/>
    <n v="4.9000000000000002E-2"/>
    <n v="0.73499999999999999"/>
    <n v="0.17499999999999999"/>
    <n v="0.86"/>
    <n v="2000"/>
    <s v="Scale-up"/>
    <n v="27.777999999999999"/>
    <n v="0.90600000000000003"/>
    <n v="0.97599999999999998"/>
    <n v="0.91800000000000004"/>
    <n v="0.97"/>
    <d v="2025-06-17T03:45:40"/>
    <s v="PJD2_Apache"/>
  </r>
  <r>
    <x v="298"/>
    <x v="1"/>
    <n v="83"/>
    <x v="4157"/>
    <x v="2083"/>
    <s v=" "/>
    <s v=" "/>
    <n v="1"/>
    <n v="6"/>
    <n v="1"/>
    <s v="N/A"/>
    <n v="2"/>
    <n v="3"/>
    <s v="NaN"/>
    <n v="5.5E-2"/>
    <s v="NaN"/>
    <n v="2.3E-2"/>
    <n v="0"/>
    <n v="5.5E-2"/>
    <s v="NaN"/>
    <s v="NaN"/>
    <s v="NaN"/>
    <s v="NaN"/>
    <s v="Scale-up"/>
    <n v="43.478000000000002"/>
    <s v="NaN"/>
    <n v="0.94699999999999995"/>
    <s v="NaN"/>
    <n v="1"/>
    <d v="2025-06-17T03:45:40"/>
    <s v="PJD2_Apache"/>
  </r>
  <r>
    <x v="1441"/>
    <x v="0"/>
    <n v="1851"/>
    <x v="4158"/>
    <x v="2084"/>
    <n v="127"/>
    <n v="127"/>
    <n v="13"/>
    <n v="114"/>
    <n v="6"/>
    <n v="121"/>
    <n v="104"/>
    <n v="17"/>
    <n v="6.0000000000000001E-3"/>
    <n v="4.3999999999999997E-2"/>
    <n v="4.0000000000000001E-3"/>
    <n v="0.04"/>
    <n v="4.5999999999999999E-2"/>
    <n v="4.7E-2"/>
    <n v="0.87"/>
    <n v="0.12"/>
    <n v="0.92"/>
    <n v="425"/>
    <s v="Scale-up"/>
    <n v="25"/>
    <n v="0.70099999999999996"/>
    <n v="0.496"/>
    <n v="0.83699999999999997"/>
    <n v="0.41099999999999998"/>
    <d v="2025-06-17T03:45:57"/>
    <s v="PJD2_Apache"/>
  </r>
  <r>
    <x v="1441"/>
    <x v="1"/>
    <n v="83"/>
    <x v="4159"/>
    <x v="2084"/>
    <s v=" "/>
    <s v=" "/>
    <n v="1"/>
    <n v="3"/>
    <n v="1"/>
    <s v="N/A"/>
    <n v="1"/>
    <n v="2"/>
    <s v="NaN"/>
    <n v="2.3E-2"/>
    <s v="NaN"/>
    <s v="NaN"/>
    <n v="0"/>
    <n v="2.3E-2"/>
    <s v="NaN"/>
    <s v="NaN"/>
    <s v="NaN"/>
    <s v="NaN"/>
    <s v="Scale-up"/>
    <s v="NaN"/>
    <s v="NaN"/>
    <n v="0.97399999999999998"/>
    <s v="NaN"/>
    <s v="NaN"/>
    <d v="2025-06-17T03:45:57"/>
    <s v="PJD2_Apache"/>
  </r>
  <r>
    <x v="290"/>
    <x v="0"/>
    <n v="3133"/>
    <x v="4160"/>
    <x v="2085"/>
    <n v="695"/>
    <n v="695"/>
    <n v="85"/>
    <n v="610"/>
    <n v="23"/>
    <n v="672"/>
    <n v="575"/>
    <n v="97"/>
    <n v="3.3000000000000002E-2"/>
    <n v="0.26600000000000001"/>
    <n v="8.9999999999999993E-3"/>
    <n v="0.247"/>
    <n v="0.28999999999999998"/>
    <n v="0.28599999999999998"/>
    <n v="0.85199999999999998"/>
    <n v="0.11"/>
    <n v="0.97"/>
    <n v="392.71300000000002"/>
    <s v="Scale-up"/>
    <n v="4.0490000000000004"/>
    <n v="0.70199999999999996"/>
    <n v="0.85599999999999998"/>
    <n v="0.82299999999999995"/>
    <n v="0.82699999999999996"/>
    <d v="2025-06-17T03:46:16"/>
    <s v="PJD2_Apache"/>
  </r>
  <r>
    <x v="290"/>
    <x v="1"/>
    <n v="0"/>
    <x v="4161"/>
    <x v="2085"/>
    <s v=" "/>
    <s v=" "/>
    <n v="1"/>
    <n v="1"/>
    <n v="1"/>
    <s v="N/A"/>
    <n v="1"/>
    <n v="-1"/>
    <s v="NaN"/>
    <s v="NaN"/>
    <s v="NaN"/>
    <s v="NaN"/>
    <n v="0"/>
    <s v="NaN"/>
    <s v="NaN"/>
    <s v="NaN"/>
    <s v="NaN"/>
    <s v="NaN"/>
    <s v="Scale-up"/>
    <s v="NaN"/>
    <s v="NaN"/>
    <s v="NaN"/>
    <s v="NaN"/>
    <s v="NaN"/>
    <d v="2025-06-17T03:46:16"/>
    <s v="PJD2_Apache"/>
  </r>
  <r>
    <x v="1442"/>
    <x v="0"/>
    <n v="1352"/>
    <x v="4162"/>
    <x v="2086"/>
    <n v="113"/>
    <n v="113"/>
    <n v="4"/>
    <n v="109"/>
    <n v="2"/>
    <n v="111"/>
    <n v="72"/>
    <n v="39"/>
    <n v="2E-3"/>
    <n v="0.11700000000000001"/>
    <n v="1E-3"/>
    <n v="0.13400000000000001"/>
    <n v="0.11799999999999999"/>
    <n v="0.107"/>
    <n v="1.1359999999999999"/>
    <n v="1.7000000000000001E-2"/>
    <n v="0.99199999999999999"/>
    <n v="291.04500000000002"/>
    <s v="Catch-up"/>
    <n v="7.4630000000000001"/>
    <n v="0.627"/>
    <n v="0.71299999999999997"/>
    <n v="1"/>
    <n v="0.83399999999999996"/>
    <d v="2025-06-17T03:46:35"/>
    <s v="PJD2_Apache"/>
  </r>
  <r>
    <x v="1442"/>
    <x v="1"/>
    <n v="23"/>
    <x v="4163"/>
    <x v="2086"/>
    <s v=" "/>
    <s v=" "/>
    <n v="1"/>
    <n v="2"/>
    <n v="1"/>
    <s v="N/A"/>
    <n v="1"/>
    <n v="0"/>
    <s v="NaN"/>
    <n v="4.2000000000000003E-2"/>
    <s v="NaN"/>
    <s v="NaN"/>
    <n v="0"/>
    <n v="2.1000000000000001E-2"/>
    <s v="NaN"/>
    <s v="NaN"/>
    <s v="NaN"/>
    <s v="NaN"/>
    <s v="Catch-up"/>
    <s v="NaN"/>
    <s v="NaN"/>
    <n v="1"/>
    <s v="NaN"/>
    <s v="NaN"/>
    <d v="2025-06-17T03:46:35"/>
    <s v="PJD2_Apache"/>
  </r>
  <r>
    <x v="239"/>
    <x v="0"/>
    <n v="4548"/>
    <x v="4164"/>
    <x v="2087"/>
    <n v="3278"/>
    <n v="3278"/>
    <n v="432"/>
    <n v="2846"/>
    <n v="1679"/>
    <n v="1599"/>
    <n v="1599"/>
    <n v="0"/>
    <n v="0.129"/>
    <n v="0.84899999999999998"/>
    <n v="0.33700000000000002"/>
    <n v="0.48599999999999999"/>
    <n v="0.64100000000000001"/>
    <n v="0.58199999999999996"/>
    <n v="0.75800000000000001"/>
    <n v="0.13200000000000001"/>
    <n v="0.65500000000000003"/>
    <n v="0"/>
    <s v="Start-up"/>
    <n v="2.0579999999999998"/>
    <n v="0.98599999999999999"/>
    <n v="0.998"/>
    <n v="0.65"/>
    <n v="0.995"/>
    <d v="2025-06-17T03:46:56"/>
    <s v="PJD2_Apache"/>
  </r>
  <r>
    <x v="239"/>
    <x v="1"/>
    <n v="0"/>
    <x v="4165"/>
    <x v="2087"/>
    <s v=" "/>
    <s v=" "/>
    <n v="1"/>
    <n v="1"/>
    <n v="1"/>
    <s v="N/A"/>
    <n v="1"/>
    <n v="0"/>
    <s v="NaN"/>
    <s v="NaN"/>
    <s v="NaN"/>
    <s v="NaN"/>
    <n v="0"/>
    <s v="NaN"/>
    <s v="NaN"/>
    <s v="NaN"/>
    <s v="NaN"/>
    <s v="NaN"/>
    <s v="Start-up"/>
    <s v="NaN"/>
    <s v="NaN"/>
    <s v="NaN"/>
    <s v="NaN"/>
    <s v="NaN"/>
    <d v="2025-06-17T03:46:56"/>
    <s v="PJD2_Apache"/>
  </r>
  <r>
    <x v="1443"/>
    <x v="0"/>
    <n v="352"/>
    <x v="4166"/>
    <x v="2088"/>
    <n v="53"/>
    <n v="53"/>
    <n v="11"/>
    <n v="42"/>
    <n v="8"/>
    <n v="45"/>
    <n v="12"/>
    <n v="33"/>
    <n v="9.6000000000000002E-2"/>
    <n v="0.14499999999999999"/>
    <n v="0.16"/>
    <n v="0.188"/>
    <n v="8.1000000000000003E-2"/>
    <n v="0.16300000000000001"/>
    <n v="2.3210000000000002"/>
    <n v="0.39800000000000002"/>
    <n v="0.33600000000000002"/>
    <n v="175.53200000000001"/>
    <s v="Catch-up"/>
    <n v="5.319"/>
    <n v="0.82299999999999995"/>
    <n v="0.45300000000000001"/>
    <n v="0.76200000000000001"/>
    <n v="0.84899999999999998"/>
    <d v="2025-06-17T03:47:13"/>
    <s v="PJD2_Apache"/>
  </r>
  <r>
    <x v="1443"/>
    <x v="1"/>
    <n v="0"/>
    <x v="4167"/>
    <x v="2088"/>
    <s v=" "/>
    <s v=" "/>
    <n v="1"/>
    <n v="1"/>
    <n v="1"/>
    <s v="N/A"/>
    <n v="1"/>
    <n v="0"/>
    <s v="NaN"/>
    <s v="NaN"/>
    <s v="NaN"/>
    <s v="NaN"/>
    <n v="0"/>
    <s v="NaN"/>
    <s v="NaN"/>
    <s v="NaN"/>
    <s v="NaN"/>
    <s v="NaN"/>
    <s v="Catch-up"/>
    <s v="NaN"/>
    <s v="NaN"/>
    <s v="NaN"/>
    <s v="NaN"/>
    <s v="NaN"/>
    <d v="2025-06-17T03:47:13"/>
    <s v="PJD2_Apache"/>
  </r>
  <r>
    <x v="321"/>
    <x v="0"/>
    <n v="4372"/>
    <x v="4168"/>
    <x v="2089"/>
    <n v="2681"/>
    <n v="2681"/>
    <n v="437"/>
    <n v="2244"/>
    <n v="602"/>
    <n v="2079"/>
    <n v="1667"/>
    <n v="412"/>
    <n v="0.14199999999999999"/>
    <n v="0.84499999999999997"/>
    <n v="0.22700000000000001"/>
    <n v="0.52300000000000002"/>
    <n v="0.76"/>
    <n v="0.73099999999999998"/>
    <n v="0.68799999999999994"/>
    <n v="0.14399999999999999"/>
    <n v="0.77"/>
    <n v="787.76300000000003"/>
    <s v="Scale-up"/>
    <n v="1.9119999999999999"/>
    <n v="0.81599999999999995"/>
    <n v="0.88500000000000001"/>
    <n v="0.83399999999999996"/>
    <n v="0.83799999999999997"/>
    <d v="2025-06-17T03:47:32"/>
    <s v="PJD2_Apache"/>
  </r>
  <r>
    <x v="321"/>
    <x v="1"/>
    <n v="58"/>
    <x v="4169"/>
    <x v="2089"/>
    <s v=" "/>
    <s v=" "/>
    <n v="1"/>
    <n v="2"/>
    <n v="1"/>
    <s v="N/A"/>
    <n v="1"/>
    <n v="1"/>
    <s v="NaN"/>
    <n v="1.7000000000000001E-2"/>
    <s v="NaN"/>
    <s v="NaN"/>
    <n v="0"/>
    <n v="1.7000000000000001E-2"/>
    <s v="NaN"/>
    <s v="NaN"/>
    <s v="NaN"/>
    <s v="NaN"/>
    <s v="Scale-up"/>
    <s v="NaN"/>
    <s v="NaN"/>
    <n v="1"/>
    <s v="NaN"/>
    <s v="NaN"/>
    <d v="2025-06-17T03:47:32"/>
    <s v="PJD2_Apache"/>
  </r>
  <r>
    <x v="224"/>
    <x v="0"/>
    <n v="4365"/>
    <x v="4170"/>
    <x v="2090"/>
    <n v="1673"/>
    <n v="1673"/>
    <n v="274"/>
    <n v="1399"/>
    <n v="212"/>
    <n v="1461"/>
    <n v="1352"/>
    <n v="109"/>
    <n v="8.1000000000000003E-2"/>
    <n v="0.39300000000000002"/>
    <n v="6.5000000000000002E-2"/>
    <n v="0.40899999999999997"/>
    <n v="0.40899999999999997"/>
    <n v="0.40699999999999997"/>
    <n v="1"/>
    <n v="0.17100000000000001"/>
    <n v="0.86299999999999999"/>
    <n v="266.50400000000002"/>
    <s v="Catch-up"/>
    <n v="2.4449999999999998"/>
    <n v="0.95199999999999996"/>
    <n v="0.93300000000000005"/>
    <n v="0.97099999999999997"/>
    <n v="0.91"/>
    <d v="2025-06-17T03:47:52"/>
    <s v="PJD2_Apache"/>
  </r>
  <r>
    <x v="224"/>
    <x v="1"/>
    <n v="86"/>
    <x v="4171"/>
    <x v="2090"/>
    <s v=" "/>
    <s v=" "/>
    <n v="1"/>
    <n v="19"/>
    <n v="1"/>
    <s v="N/A"/>
    <n v="17"/>
    <n v="0"/>
    <s v="NaN"/>
    <n v="0.191"/>
    <s v="NaN"/>
    <n v="0.17"/>
    <n v="0"/>
    <n v="0.19500000000000001"/>
    <s v="NaN"/>
    <s v="NaN"/>
    <s v="NaN"/>
    <s v="NaN"/>
    <s v="Catch-up"/>
    <n v="5.8819999999999997"/>
    <s v="NaN"/>
    <n v="0.89500000000000002"/>
    <s v="NaN"/>
    <n v="0.8"/>
    <d v="2025-06-17T03:47:52"/>
    <s v="PJD2_Apache"/>
  </r>
  <r>
    <x v="296"/>
    <x v="0"/>
    <n v="6797"/>
    <x v="4172"/>
    <x v="2091"/>
    <n v="799"/>
    <n v="799"/>
    <n v="59"/>
    <n v="740"/>
    <n v="128"/>
    <n v="671"/>
    <n v="571"/>
    <n v="100"/>
    <n v="8.9999999999999993E-3"/>
    <n v="0.111"/>
    <n v="2.5000000000000001E-2"/>
    <n v="9.5000000000000001E-2"/>
    <n v="9.5000000000000001E-2"/>
    <n v="9.6000000000000002E-2"/>
    <n v="1"/>
    <n v="7.4999999999999997E-2"/>
    <n v="0.79200000000000004"/>
    <n v="1052.6320000000001"/>
    <s v="Catch-up"/>
    <n v="10.526"/>
    <n v="0.96899999999999997"/>
    <n v="0.97199999999999998"/>
    <n v="0.92100000000000004"/>
    <n v="0.94799999999999995"/>
    <d v="2025-06-17T03:48:14"/>
    <s v="PJD2_Apache"/>
  </r>
  <r>
    <x v="296"/>
    <x v="1"/>
    <n v="80"/>
    <x v="4173"/>
    <x v="2091"/>
    <s v=" "/>
    <s v=" "/>
    <n v="1"/>
    <n v="3"/>
    <n v="1"/>
    <s v="N/A"/>
    <n v="2"/>
    <n v="0"/>
    <s v="NaN"/>
    <n v="1.9E-2"/>
    <s v="NaN"/>
    <n v="1.7000000000000001E-2"/>
    <n v="0"/>
    <n v="1.9E-2"/>
    <s v="NaN"/>
    <s v="NaN"/>
    <s v="NaN"/>
    <s v="NaN"/>
    <s v="Catch-up"/>
    <n v="58.823999999999998"/>
    <s v="NaN"/>
    <n v="0.76900000000000002"/>
    <s v="NaN"/>
    <n v="1"/>
    <d v="2025-06-17T03:48:14"/>
    <s v="PJD2_Apache"/>
  </r>
  <r>
    <x v="300"/>
    <x v="0"/>
    <n v="6361"/>
    <x v="4174"/>
    <x v="2092"/>
    <n v="580"/>
    <n v="580"/>
    <n v="59"/>
    <n v="521"/>
    <n v="99"/>
    <n v="481"/>
    <n v="413"/>
    <n v="68"/>
    <n v="1.2E-2"/>
    <n v="9.8000000000000004E-2"/>
    <n v="0.02"/>
    <n v="8.3000000000000004E-2"/>
    <n v="0.09"/>
    <n v="9.0999999999999998E-2"/>
    <n v="0.92200000000000004"/>
    <n v="0.109"/>
    <n v="0.81799999999999995"/>
    <n v="819.27700000000004"/>
    <s v="Scale-up"/>
    <n v="12.048"/>
    <n v="0.98599999999999999"/>
    <n v="0.99099999999999999"/>
    <n v="0.99099999999999999"/>
    <n v="0.995"/>
    <d v="2025-06-17T03:48:38"/>
    <s v="PJD2_Apache"/>
  </r>
  <r>
    <x v="300"/>
    <x v="1"/>
    <n v="94"/>
    <x v="4175"/>
    <x v="2092"/>
    <s v=" "/>
    <s v=" "/>
    <n v="1"/>
    <n v="10"/>
    <n v="3"/>
    <s v="N/A"/>
    <n v="2"/>
    <n v="4"/>
    <s v="NaN"/>
    <n v="0.113"/>
    <n v="0.185"/>
    <s v="NaN"/>
    <n v="-7.1999999999999995E-2"/>
    <n v="7.3999999999999996E-2"/>
    <s v="NaN"/>
    <s v="NaN"/>
    <s v="NaN"/>
    <s v="NaN"/>
    <s v="Scale-up"/>
    <s v="NaN"/>
    <s v="NaN"/>
    <n v="0.88600000000000001"/>
    <n v="0.83199999999999996"/>
    <s v="NaN"/>
    <d v="2025-06-17T03:48:38"/>
    <s v="PJD2_Apache"/>
  </r>
  <r>
    <x v="301"/>
    <x v="0"/>
    <n v="6394"/>
    <x v="4176"/>
    <x v="2093"/>
    <n v="134"/>
    <n v="134"/>
    <n v="36"/>
    <n v="98"/>
    <n v="28"/>
    <n v="106"/>
    <n v="77"/>
    <n v="29"/>
    <n v="5.0000000000000001E-3"/>
    <n v="1.6E-2"/>
    <n v="4.0000000000000001E-3"/>
    <n v="1.4E-2"/>
    <n v="1.7000000000000001E-2"/>
    <n v="1.7000000000000001E-2"/>
    <n v="0.82399999999999995"/>
    <n v="0.23799999999999999"/>
    <n v="0.81"/>
    <n v="2071.4290000000001"/>
    <s v="Scale-up"/>
    <n v="71.429000000000002"/>
    <n v="0.95799999999999996"/>
    <n v="0.97599999999999998"/>
    <n v="0.82799999999999996"/>
    <n v="0.96099999999999997"/>
    <d v="2025-06-17T03:49:00"/>
    <s v="PJD2_Apache"/>
  </r>
  <r>
    <x v="301"/>
    <x v="1"/>
    <n v="98"/>
    <x v="4177"/>
    <x v="2093"/>
    <s v=" "/>
    <s v=" "/>
    <n v="1"/>
    <n v="1"/>
    <n v="1"/>
    <s v="N/A"/>
    <n v="1"/>
    <n v="0"/>
    <s v="NaN"/>
    <s v="NaN"/>
    <s v="NaN"/>
    <s v="NaN"/>
    <n v="0"/>
    <n v="5.0000000000000001E-3"/>
    <s v="NaN"/>
    <s v="NaN"/>
    <s v="NaN"/>
    <s v="NaN"/>
    <s v="Scale-up"/>
    <s v="NaN"/>
    <s v="NaN"/>
    <s v="NaN"/>
    <s v="NaN"/>
    <s v="NaN"/>
    <d v="2025-06-17T03:49:00"/>
    <s v="PJD2_Apache"/>
  </r>
  <r>
    <x v="1444"/>
    <x v="0"/>
    <n v="2425"/>
    <x v="4178"/>
    <x v="2094"/>
    <n v="77"/>
    <n v="77"/>
    <n v="25"/>
    <n v="52"/>
    <n v="9"/>
    <n v="68"/>
    <n v="49"/>
    <n v="19"/>
    <n v="1.7999999999999999E-2"/>
    <n v="3.1E-2"/>
    <n v="3.0000000000000001E-3"/>
    <n v="4.1000000000000002E-2"/>
    <n v="4.5999999999999999E-2"/>
    <n v="0.04"/>
    <n v="0.89100000000000001"/>
    <n v="0.36699999999999999"/>
    <n v="0.93899999999999995"/>
    <n v="463.41500000000002"/>
    <s v="Scale-up"/>
    <n v="24.39"/>
    <n v="0.86799999999999999"/>
    <n v="0.84499999999999997"/>
    <n v="0.78200000000000003"/>
    <n v="0.97199999999999998"/>
    <d v="2025-06-17T03:49:22"/>
    <s v="PJD2_Apache"/>
  </r>
  <r>
    <x v="1444"/>
    <x v="1"/>
    <n v="0"/>
    <x v="4179"/>
    <x v="2094"/>
    <s v=" "/>
    <s v=" "/>
    <n v="1"/>
    <n v="1"/>
    <n v="1"/>
    <s v="N/A"/>
    <n v="1"/>
    <n v="0"/>
    <s v="NaN"/>
    <s v="NaN"/>
    <s v="NaN"/>
    <s v="NaN"/>
    <n v="0"/>
    <s v="NaN"/>
    <s v="NaN"/>
    <s v="NaN"/>
    <s v="NaN"/>
    <s v="NaN"/>
    <s v="Scale-up"/>
    <s v="NaN"/>
    <s v="NaN"/>
    <s v="NaN"/>
    <s v="NaN"/>
    <s v="NaN"/>
    <d v="2025-06-17T03:49:22"/>
    <s v="PJD2_Apache"/>
  </r>
  <r>
    <x v="302"/>
    <x v="0"/>
    <n v="4419"/>
    <x v="4180"/>
    <x v="2095"/>
    <n v="401"/>
    <n v="401"/>
    <n v="161"/>
    <n v="240"/>
    <n v="170"/>
    <n v="231"/>
    <n v="118"/>
    <n v="113"/>
    <n v="3.4000000000000002E-2"/>
    <n v="5.7000000000000002E-2"/>
    <n v="3.5000000000000003E-2"/>
    <n v="0.03"/>
    <n v="5.6000000000000001E-2"/>
    <n v="4.8000000000000001E-2"/>
    <n v="0.53600000000000003"/>
    <n v="0.374"/>
    <n v="0.61499999999999999"/>
    <n v="3766.6669999999999"/>
    <s v="Scale-up"/>
    <n v="33.332999999999998"/>
    <n v="0.98799999999999999"/>
    <n v="0.92"/>
    <n v="0.58299999999999996"/>
    <n v="0.89"/>
    <d v="2025-06-17T03:49:43"/>
    <s v="PJD2_Apache"/>
  </r>
  <r>
    <x v="302"/>
    <x v="1"/>
    <n v="96"/>
    <x v="4181"/>
    <x v="2095"/>
    <s v=" "/>
    <s v=" "/>
    <n v="2"/>
    <n v="3"/>
    <n v="1"/>
    <s v="N/A"/>
    <n v="2"/>
    <n v="2"/>
    <n v="0.125"/>
    <n v="7.2999999999999995E-2"/>
    <s v="NaN"/>
    <n v="7.0999999999999994E-2"/>
    <n v="0.19800000000000001"/>
    <n v="3.4000000000000002E-2"/>
    <s v="NaN"/>
    <s v="NaN"/>
    <s v="NaN"/>
    <s v="NaN"/>
    <s v="Scale-up"/>
    <n v="14.085000000000001"/>
    <n v="1"/>
    <n v="0.98899999999999999"/>
    <s v="NaN"/>
    <n v="1"/>
    <d v="2025-06-17T03:49:43"/>
    <s v="PJD2_Apache"/>
  </r>
  <r>
    <x v="226"/>
    <x v="0"/>
    <n v="7537"/>
    <x v="4182"/>
    <x v="2096"/>
    <n v="727"/>
    <n v="727"/>
    <n v="107"/>
    <n v="620"/>
    <n v="185"/>
    <n v="542"/>
    <n v="454"/>
    <n v="88"/>
    <n v="1.7999999999999999E-2"/>
    <n v="8.5000000000000006E-2"/>
    <n v="4.1000000000000002E-2"/>
    <n v="8.5000000000000006E-2"/>
    <n v="6.2E-2"/>
    <n v="6.6000000000000003E-2"/>
    <n v="1.371"/>
    <n v="0.17499999999999999"/>
    <n v="0.60199999999999998"/>
    <n v="1035.2940000000001"/>
    <s v="Catch-up"/>
    <n v="11.765000000000001"/>
    <n v="0.98899999999999999"/>
    <n v="0.98399999999999999"/>
    <n v="0.94199999999999995"/>
    <n v="0.93"/>
    <d v="2025-06-17T03:50:03"/>
    <s v="PJD2_Apache"/>
  </r>
  <r>
    <x v="226"/>
    <x v="1"/>
    <n v="83"/>
    <x v="4183"/>
    <x v="2096"/>
    <s v=" "/>
    <s v=" "/>
    <n v="1"/>
    <n v="2"/>
    <n v="1"/>
    <s v="N/A"/>
    <n v="2"/>
    <n v="2"/>
    <s v="NaN"/>
    <n v="2.8000000000000001E-2"/>
    <s v="NaN"/>
    <s v="NaN"/>
    <n v="0"/>
    <n v="3.2000000000000001E-2"/>
    <s v="NaN"/>
    <s v="NaN"/>
    <s v="NaN"/>
    <s v="NaN"/>
    <s v="Catch-up"/>
    <s v="NaN"/>
    <s v="NaN"/>
    <n v="1"/>
    <s v="NaN"/>
    <s v="NaN"/>
    <d v="2025-06-17T03:50:03"/>
    <s v="PJD2_Apache"/>
  </r>
  <r>
    <x v="231"/>
    <x v="0"/>
    <n v="7103"/>
    <x v="4184"/>
    <x v="2097"/>
    <n v="294"/>
    <n v="294"/>
    <n v="53"/>
    <n v="241"/>
    <n v="51"/>
    <n v="243"/>
    <n v="206"/>
    <n v="37"/>
    <n v="1.0999999999999999E-2"/>
    <n v="3.5000000000000003E-2"/>
    <n v="8.9999999999999993E-3"/>
    <n v="3.7999999999999999E-2"/>
    <n v="3.6999999999999998E-2"/>
    <n v="3.5999999999999997E-2"/>
    <n v="1.0269999999999999"/>
    <n v="0.23899999999999999"/>
    <n v="0.80400000000000005"/>
    <n v="973.68399999999997"/>
    <s v="Catch-up"/>
    <n v="26.315999999999999"/>
    <n v="0.97499999999999998"/>
    <n v="0.98799999999999999"/>
    <n v="0.88900000000000001"/>
    <n v="0.98299999999999998"/>
    <d v="2025-06-17T03:50:22"/>
    <s v="PJD2_Apache"/>
  </r>
  <r>
    <x v="231"/>
    <x v="1"/>
    <n v="69"/>
    <x v="4185"/>
    <x v="2097"/>
    <s v=" "/>
    <s v=" "/>
    <n v="1"/>
    <n v="2"/>
    <n v="1"/>
    <s v="N/A"/>
    <n v="1"/>
    <n v="-1"/>
    <s v="NaN"/>
    <n v="1.4E-2"/>
    <s v="NaN"/>
    <s v="NaN"/>
    <n v="0"/>
    <n v="7.0000000000000001E-3"/>
    <s v="NaN"/>
    <s v="NaN"/>
    <s v="NaN"/>
    <s v="NaN"/>
    <s v="Catch-up"/>
    <s v="NaN"/>
    <s v="NaN"/>
    <n v="1"/>
    <s v="NaN"/>
    <s v="NaN"/>
    <d v="2025-06-17T03:50:22"/>
    <s v="PJD2_Apache"/>
  </r>
  <r>
    <x v="232"/>
    <x v="0"/>
    <n v="3600"/>
    <x v="4186"/>
    <x v="2098"/>
    <n v="130"/>
    <n v="130"/>
    <n v="35"/>
    <n v="95"/>
    <n v="10"/>
    <n v="120"/>
    <n v="95"/>
    <n v="25"/>
    <n v="1.7000000000000001E-2"/>
    <n v="3.7999999999999999E-2"/>
    <n v="3.0000000000000001E-3"/>
    <n v="4.3999999999999997E-2"/>
    <n v="5.1999999999999998E-2"/>
    <n v="4.8000000000000001E-2"/>
    <n v="0.84599999999999997"/>
    <n v="0.309"/>
    <n v="0.94499999999999995"/>
    <n v="568.18200000000002"/>
    <s v="Scale-up"/>
    <n v="22.727"/>
    <n v="0.94699999999999995"/>
    <n v="0.88600000000000001"/>
    <n v="0.73599999999999999"/>
    <n v="0.96899999999999997"/>
    <d v="2025-06-17T03:50:41"/>
    <s v="PJD2_Apache"/>
  </r>
  <r>
    <x v="232"/>
    <x v="1"/>
    <n v="0"/>
    <x v="4187"/>
    <x v="2098"/>
    <s v=" "/>
    <s v=" "/>
    <n v="1"/>
    <n v="1"/>
    <n v="1"/>
    <s v="N/A"/>
    <n v="1"/>
    <n v="-1"/>
    <s v="NaN"/>
    <s v="NaN"/>
    <s v="NaN"/>
    <s v="NaN"/>
    <n v="0"/>
    <s v="NaN"/>
    <s v="NaN"/>
    <s v="NaN"/>
    <s v="NaN"/>
    <s v="NaN"/>
    <s v="Scale-up"/>
    <s v="NaN"/>
    <s v="NaN"/>
    <s v="NaN"/>
    <s v="NaN"/>
    <s v="NaN"/>
    <d v="2025-06-17T03:50:41"/>
    <s v="PJD2_Apache"/>
  </r>
  <r>
    <x v="234"/>
    <x v="0"/>
    <n v="7128"/>
    <x v="4188"/>
    <x v="2099"/>
    <n v="2324"/>
    <n v="2324"/>
    <n v="101"/>
    <n v="2223"/>
    <n v="418"/>
    <n v="1906"/>
    <n v="1499"/>
    <n v="407"/>
    <n v="3.7999999999999999E-2"/>
    <n v="0.59699999999999998"/>
    <n v="0.14399999999999999"/>
    <n v="0.35"/>
    <n v="0.49099999999999999"/>
    <n v="0.48899999999999999"/>
    <n v="0.71299999999999997"/>
    <n v="0.06"/>
    <n v="0.77300000000000002"/>
    <n v="1162.857"/>
    <s v="Scale-up"/>
    <n v="2.8570000000000002"/>
    <n v="0.70799999999999996"/>
    <n v="0.754"/>
    <n v="0.22800000000000001"/>
    <n v="0.32800000000000001"/>
    <d v="2025-06-17T03:51:01"/>
    <s v="PJD2_Apache"/>
  </r>
  <r>
    <x v="234"/>
    <x v="1"/>
    <n v="67"/>
    <x v="4189"/>
    <x v="2099"/>
    <s v=" "/>
    <s v=" "/>
    <n v="1"/>
    <n v="2"/>
    <n v="1"/>
    <s v="N/A"/>
    <n v="1"/>
    <n v="0"/>
    <s v="NaN"/>
    <n v="1.4999999999999999E-2"/>
    <s v="NaN"/>
    <s v="NaN"/>
    <n v="0"/>
    <n v="1.4999999999999999E-2"/>
    <s v="NaN"/>
    <s v="NaN"/>
    <s v="NaN"/>
    <s v="NaN"/>
    <s v="Scale-up"/>
    <s v="NaN"/>
    <s v="NaN"/>
    <n v="1"/>
    <s v="NaN"/>
    <s v="NaN"/>
    <d v="2025-06-17T03:51:01"/>
    <s v="PJD2_Apache"/>
  </r>
  <r>
    <x v="235"/>
    <x v="0"/>
    <n v="4607"/>
    <x v="4190"/>
    <x v="2100"/>
    <n v="1046"/>
    <n v="1046"/>
    <n v="145"/>
    <n v="901"/>
    <n v="238"/>
    <n v="808"/>
    <n v="715"/>
    <n v="93"/>
    <n v="0.04"/>
    <n v="0.26800000000000002"/>
    <n v="7.1999999999999995E-2"/>
    <n v="0.23599999999999999"/>
    <n v="0.23599999999999999"/>
    <n v="0.22900000000000001"/>
    <n v="1"/>
    <n v="0.13"/>
    <n v="0.76600000000000001"/>
    <n v="394.06799999999998"/>
    <s v="Catch-up"/>
    <n v="4.2370000000000001"/>
    <n v="0.81"/>
    <n v="0.93200000000000005"/>
    <n v="0.96799999999999997"/>
    <n v="0.95199999999999996"/>
    <d v="2025-06-17T03:51:20"/>
    <s v="PJD2_Apache"/>
  </r>
  <r>
    <x v="235"/>
    <x v="1"/>
    <n v="84"/>
    <x v="4191"/>
    <x v="2100"/>
    <s v=" "/>
    <s v=" "/>
    <n v="1"/>
    <n v="4"/>
    <n v="1"/>
    <s v="N/A"/>
    <n v="1"/>
    <n v="3"/>
    <s v="NaN"/>
    <n v="3.1E-2"/>
    <s v="NaN"/>
    <s v="NaN"/>
    <n v="0"/>
    <n v="3.1E-2"/>
    <s v="NaN"/>
    <s v="NaN"/>
    <s v="NaN"/>
    <s v="NaN"/>
    <s v="Catch-up"/>
    <s v="NaN"/>
    <s v="NaN"/>
    <n v="0.89800000000000002"/>
    <s v="NaN"/>
    <s v="NaN"/>
    <d v="2025-06-17T03:51:20"/>
    <s v="PJD2_Apache"/>
  </r>
  <r>
    <x v="1445"/>
    <x v="0"/>
    <n v="3352"/>
    <x v="4192"/>
    <x v="2101"/>
    <n v="120"/>
    <n v="120"/>
    <n v="18"/>
    <n v="102"/>
    <n v="2"/>
    <n v="118"/>
    <n v="89"/>
    <n v="29"/>
    <n v="7.0000000000000001E-3"/>
    <n v="0.08"/>
    <n v="2.4E-2"/>
    <n v="0.1"/>
    <n v="6.3E-2"/>
    <n v="7.8E-2"/>
    <n v="1.587"/>
    <n v="0.08"/>
    <n v="0.72399999999999998"/>
    <n v="290"/>
    <s v="Catch-up"/>
    <n v="10"/>
    <n v="0.55200000000000005"/>
    <n v="0.876"/>
    <n v="1"/>
    <n v="0.93300000000000005"/>
    <d v="2025-06-17T03:51:37"/>
    <s v="PJD2_Apache"/>
  </r>
  <r>
    <x v="1445"/>
    <x v="1"/>
    <n v="0"/>
    <x v="4193"/>
    <x v="2101"/>
    <s v=" "/>
    <s v=" "/>
    <n v="1"/>
    <n v="1"/>
    <n v="1"/>
    <s v="N/A"/>
    <n v="1"/>
    <n v="0"/>
    <s v="NaN"/>
    <s v="NaN"/>
    <s v="NaN"/>
    <s v="NaN"/>
    <n v="0"/>
    <s v="NaN"/>
    <s v="NaN"/>
    <s v="NaN"/>
    <s v="NaN"/>
    <s v="NaN"/>
    <s v="Catch-up"/>
    <s v="NaN"/>
    <s v="NaN"/>
    <s v="NaN"/>
    <s v="NaN"/>
    <s v="NaN"/>
    <d v="2025-06-17T03:51:37"/>
    <s v="PJD2_Apache"/>
  </r>
  <r>
    <x v="35"/>
    <x v="0"/>
    <n v="2984"/>
    <x v="4194"/>
    <x v="2102"/>
    <n v="39"/>
    <n v="39"/>
    <n v="12"/>
    <n v="27"/>
    <n v="5"/>
    <n v="34"/>
    <n v="9"/>
    <n v="25"/>
    <n v="3.0000000000000001E-3"/>
    <n v="7.0000000000000001E-3"/>
    <n v="3.0000000000000001E-3"/>
    <n v="3.0000000000000001E-3"/>
    <n v="7.0000000000000001E-3"/>
    <n v="8.9999999999999993E-3"/>
    <n v="0.42899999999999999"/>
    <n v="0.3"/>
    <n v="0.7"/>
    <n v="8333.3330000000005"/>
    <s v="Scale-up"/>
    <n v="333.33300000000003"/>
    <n v="0.875"/>
    <n v="0.92800000000000005"/>
    <n v="0.89200000000000002"/>
    <n v="0.74"/>
    <d v="2025-06-17T03:51:54"/>
    <s v="PJD2_Apache"/>
  </r>
  <r>
    <x v="35"/>
    <x v="1"/>
    <n v="6"/>
    <x v="4195"/>
    <x v="2102"/>
    <s v=" "/>
    <s v=" "/>
    <n v="3"/>
    <n v="4"/>
    <n v="1"/>
    <s v="N/A"/>
    <n v="1"/>
    <n v="6"/>
    <n v="0.26900000000000002"/>
    <s v="NaN"/>
    <s v="NaN"/>
    <s v="NaN"/>
    <n v="0"/>
    <n v="0.88500000000000001"/>
    <s v="NaN"/>
    <s v="NaN"/>
    <s v="NaN"/>
    <s v="NaN"/>
    <s v="Scale-up"/>
    <s v="NaN"/>
    <n v="0.94199999999999995"/>
    <s v="NaN"/>
    <s v="NaN"/>
    <s v="NaN"/>
    <d v="2025-06-17T03:51:54"/>
    <s v="PJD2_Apache"/>
  </r>
  <r>
    <x v="285"/>
    <x v="0"/>
    <n v="2026"/>
    <x v="4196"/>
    <x v="2103"/>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7T03:52:11"/>
    <s v="PJD2_Apache"/>
  </r>
  <r>
    <x v="285"/>
    <x v="1"/>
    <n v="0"/>
    <x v="4197"/>
    <x v="2103"/>
    <s v=" "/>
    <s v=" "/>
    <n v="1"/>
    <n v="1"/>
    <n v="1"/>
    <s v="N/A"/>
    <n v="1"/>
    <n v="0"/>
    <s v="NaN"/>
    <s v="NaN"/>
    <s v="NaN"/>
    <s v="NaN"/>
    <n v="0"/>
    <s v="NaN"/>
    <s v="NaN"/>
    <s v="NaN"/>
    <s v="NaN"/>
    <s v="NaN"/>
    <s v="Scale-up"/>
    <s v="NaN"/>
    <s v="NaN"/>
    <s v="NaN"/>
    <s v="NaN"/>
    <s v="NaN"/>
    <d v="2025-06-17T03:52:11"/>
    <s v="PJD2_Apache"/>
  </r>
  <r>
    <x v="279"/>
    <x v="0"/>
    <n v="3254"/>
    <x v="4198"/>
    <x v="2104"/>
    <n v="791"/>
    <n v="791"/>
    <n v="139"/>
    <n v="652"/>
    <n v="143"/>
    <n v="648"/>
    <n v="574"/>
    <n v="74"/>
    <n v="5.3999999999999999E-2"/>
    <n v="0.29299999999999998"/>
    <n v="5.2999999999999999E-2"/>
    <n v="0.251"/>
    <n v="0.29399999999999998"/>
    <n v="0.28000000000000003"/>
    <n v="0.85399999999999998"/>
    <n v="0.156"/>
    <n v="0.84699999999999998"/>
    <n v="294.82100000000003"/>
    <s v="Scale-up"/>
    <n v="3.984"/>
    <n v="0.89"/>
    <n v="0.96299999999999997"/>
    <n v="0.92500000000000004"/>
    <n v="0.95699999999999996"/>
    <d v="2025-06-17T03:52:31"/>
    <s v="PJD2_Apache"/>
  </r>
  <r>
    <x v="279"/>
    <x v="1"/>
    <n v="0"/>
    <x v="4199"/>
    <x v="2104"/>
    <s v=" "/>
    <s v=" "/>
    <n v="1"/>
    <n v="1"/>
    <n v="1"/>
    <s v="N/A"/>
    <n v="1"/>
    <n v="-1"/>
    <s v="NaN"/>
    <s v="NaN"/>
    <s v="NaN"/>
    <s v="NaN"/>
    <n v="0"/>
    <s v="NaN"/>
    <s v="NaN"/>
    <s v="NaN"/>
    <s v="NaN"/>
    <s v="NaN"/>
    <s v="Scale-up"/>
    <s v="NaN"/>
    <s v="NaN"/>
    <s v="NaN"/>
    <s v="NaN"/>
    <s v="NaN"/>
    <d v="2025-06-17T03:52:31"/>
    <s v="PJD2_Apache"/>
  </r>
  <r>
    <x v="280"/>
    <x v="0"/>
    <n v="2494"/>
    <x v="4200"/>
    <x v="2105"/>
    <n v="834"/>
    <n v="834"/>
    <n v="172"/>
    <n v="662"/>
    <n v="66"/>
    <n v="768"/>
    <n v="657"/>
    <n v="111"/>
    <n v="8.5999999999999993E-2"/>
    <n v="0.35"/>
    <n v="0.03"/>
    <n v="0.36099999999999999"/>
    <n v="0.40600000000000003"/>
    <n v="0.39800000000000002"/>
    <n v="0.88900000000000001"/>
    <n v="0.19700000000000001"/>
    <n v="0.93100000000000005"/>
    <n v="307.47899999999998"/>
    <s v="Scale-up"/>
    <n v="2.77"/>
    <n v="0.85199999999999998"/>
    <n v="0.93700000000000006"/>
    <n v="0.88200000000000001"/>
    <n v="0.95499999999999996"/>
    <d v="2025-06-17T03:52:50"/>
    <s v="PJD2_Apache"/>
  </r>
  <r>
    <x v="280"/>
    <x v="1"/>
    <n v="28"/>
    <x v="4201"/>
    <x v="2105"/>
    <s v=" "/>
    <s v=" "/>
    <n v="1"/>
    <n v="2"/>
    <n v="1"/>
    <s v="N/A"/>
    <n v="1"/>
    <n v="1"/>
    <s v="NaN"/>
    <n v="3.4000000000000002E-2"/>
    <s v="NaN"/>
    <s v="NaN"/>
    <n v="0"/>
    <n v="1.4999999999999999E-2"/>
    <s v="NaN"/>
    <s v="NaN"/>
    <s v="NaN"/>
    <s v="NaN"/>
    <s v="Scale-up"/>
    <s v="NaN"/>
    <s v="NaN"/>
    <n v="1"/>
    <s v="NaN"/>
    <s v="NaN"/>
    <d v="2025-06-17T03:52:50"/>
    <s v="PJD2_Apache"/>
  </r>
  <r>
    <x v="283"/>
    <x v="0"/>
    <n v="7105"/>
    <x v="4202"/>
    <x v="2106"/>
    <n v="312"/>
    <n v="312"/>
    <n v="21"/>
    <n v="291"/>
    <n v="57"/>
    <n v="255"/>
    <n v="170"/>
    <n v="85"/>
    <n v="3.0000000000000001E-3"/>
    <n v="4.2000000000000003E-2"/>
    <n v="1.2999999999999999E-2"/>
    <n v="3.5000000000000003E-2"/>
    <n v="3.2000000000000001E-2"/>
    <n v="3.3000000000000002E-2"/>
    <n v="1.0940000000000001"/>
    <n v="6.7000000000000004E-2"/>
    <n v="0.71099999999999997"/>
    <n v="2428.5709999999999"/>
    <s v="Catch-up"/>
    <n v="28.571000000000002"/>
    <n v="0.94299999999999995"/>
    <n v="0.93899999999999995"/>
    <n v="0.754"/>
    <n v="0.69099999999999995"/>
    <d v="2025-06-17T03:53:10"/>
    <s v="PJD2_Apache"/>
  </r>
  <r>
    <x v="283"/>
    <x v="1"/>
    <n v="45"/>
    <x v="4203"/>
    <x v="2106"/>
    <s v=" "/>
    <s v=" "/>
    <n v="1"/>
    <n v="3"/>
    <n v="1"/>
    <s v="N/A"/>
    <n v="1"/>
    <n v="2"/>
    <s v="NaN"/>
    <n v="5.3999999999999999E-2"/>
    <s v="NaN"/>
    <s v="NaN"/>
    <n v="0"/>
    <n v="6.2E-2"/>
    <s v="NaN"/>
    <s v="NaN"/>
    <s v="NaN"/>
    <s v="NaN"/>
    <s v="Catch-up"/>
    <s v="NaN"/>
    <s v="NaN"/>
    <n v="0.99399999999999999"/>
    <s v="NaN"/>
    <s v="NaN"/>
    <d v="2025-06-17T03:53:10"/>
    <s v="PJD2_Apache"/>
  </r>
  <r>
    <x v="284"/>
    <x v="0"/>
    <n v="4289"/>
    <x v="4204"/>
    <x v="2107"/>
    <n v="977"/>
    <n v="977"/>
    <n v="166"/>
    <n v="811"/>
    <n v="56"/>
    <n v="921"/>
    <n v="678"/>
    <n v="243"/>
    <n v="3.5000000000000003E-2"/>
    <n v="0.28399999999999997"/>
    <n v="1.2999999999999999E-2"/>
    <n v="0.19600000000000001"/>
    <n v="0.30599999999999999"/>
    <n v="0.27500000000000002"/>
    <n v="0.64100000000000001"/>
    <n v="0.11"/>
    <n v="0.95899999999999996"/>
    <n v="1239.796"/>
    <s v="Scale-up"/>
    <n v="5.1020000000000003"/>
    <n v="0.73"/>
    <n v="0.79300000000000004"/>
    <n v="0.70899999999999996"/>
    <n v="0.749"/>
    <d v="2025-06-17T03:53:29"/>
    <s v="PJD2_Apache"/>
  </r>
  <r>
    <x v="284"/>
    <x v="1"/>
    <n v="69"/>
    <x v="4205"/>
    <x v="2107"/>
    <s v=" "/>
    <s v=" "/>
    <n v="2"/>
    <n v="2"/>
    <n v="1"/>
    <s v="N/A"/>
    <n v="3"/>
    <n v="0"/>
    <n v="1.4E-2"/>
    <n v="1"/>
    <s v="NaN"/>
    <s v="NaN"/>
    <n v="1.014"/>
    <n v="0.04"/>
    <s v="NaN"/>
    <s v="NaN"/>
    <s v="NaN"/>
    <s v="NaN"/>
    <s v="Scale-up"/>
    <s v="NaN"/>
    <n v="1"/>
    <n v="1"/>
    <s v="NaN"/>
    <s v="NaN"/>
    <d v="2025-06-17T03:53:29"/>
    <s v="PJD2_Apache"/>
  </r>
  <r>
    <x v="256"/>
    <x v="0"/>
    <n v="3907"/>
    <x v="4206"/>
    <x v="2108"/>
    <n v="803"/>
    <n v="803"/>
    <n v="182"/>
    <n v="621"/>
    <n v="66"/>
    <n v="737"/>
    <n v="601"/>
    <n v="136"/>
    <n v="5.7000000000000002E-2"/>
    <n v="0.189"/>
    <n v="3.5999999999999997E-2"/>
    <n v="0.17699999999999999"/>
    <n v="0.21"/>
    <n v="0.22500000000000001"/>
    <n v="0.84299999999999997"/>
    <n v="0.23200000000000001"/>
    <n v="0.85399999999999998"/>
    <n v="768.36199999999997"/>
    <s v="Scale-up"/>
    <n v="5.65"/>
    <n v="0.77"/>
    <n v="0.74099999999999999"/>
    <n v="0.81299999999999994"/>
    <n v="0.80800000000000005"/>
    <d v="2025-06-17T03:53:49"/>
    <s v="PJD2_Apache"/>
  </r>
  <r>
    <x v="256"/>
    <x v="1"/>
    <n v="95"/>
    <x v="4207"/>
    <x v="2108"/>
    <s v=" "/>
    <s v=" "/>
    <n v="1"/>
    <n v="2"/>
    <n v="1"/>
    <s v="N/A"/>
    <n v="1"/>
    <n v="0"/>
    <s v="NaN"/>
    <n v="0.01"/>
    <s v="NaN"/>
    <s v="NaN"/>
    <n v="0"/>
    <n v="0.01"/>
    <s v="NaN"/>
    <s v="NaN"/>
    <s v="NaN"/>
    <s v="NaN"/>
    <s v="Scale-up"/>
    <s v="NaN"/>
    <s v="NaN"/>
    <n v="1"/>
    <s v="NaN"/>
    <s v="NaN"/>
    <d v="2025-06-17T03:53:49"/>
    <s v="PJD2_Apache"/>
  </r>
  <r>
    <x v="1446"/>
    <x v="0"/>
    <n v="6365"/>
    <x v="4208"/>
    <x v="2109"/>
    <n v="42"/>
    <n v="42"/>
    <n v="6"/>
    <n v="36"/>
    <n v="4"/>
    <n v="38"/>
    <n v="4"/>
    <n v="34"/>
    <n v="4.0000000000000001E-3"/>
    <n v="6.0000000000000001E-3"/>
    <n v="0"/>
    <n v="6.0000000000000001E-3"/>
    <n v="0.01"/>
    <n v="6.0000000000000001E-3"/>
    <n v="0.6"/>
    <n v="0.4"/>
    <n v="1"/>
    <n v="5666.6670000000004"/>
    <s v="Scale-up"/>
    <n v="166.667"/>
    <n v="0.83799999999999997"/>
    <n v="0.94799999999999995"/>
    <n v="0"/>
    <n v="0.81699999999999995"/>
    <d v="2025-06-17T03:54:06"/>
    <s v="PJD2_Apache"/>
  </r>
  <r>
    <x v="1446"/>
    <x v="1"/>
    <n v="0"/>
    <x v="4209"/>
    <x v="2109"/>
    <s v=" "/>
    <s v=" "/>
    <n v="1"/>
    <n v="1"/>
    <n v="4"/>
    <s v="N/A"/>
    <n v="1"/>
    <n v="-3"/>
    <s v="NaN"/>
    <s v="NaN"/>
    <n v="2"/>
    <s v="NaN"/>
    <n v="0"/>
    <n v="-2"/>
    <s v="NaN"/>
    <s v="NaN"/>
    <s v="NaN"/>
    <s v="NaN"/>
    <s v="Scale-up"/>
    <s v="NaN"/>
    <s v="NaN"/>
    <s v="NaN"/>
    <n v="0.6"/>
    <s v="NaN"/>
    <d v="2025-06-17T03:54:06"/>
    <s v="PJD2_Apache"/>
  </r>
  <r>
    <x v="273"/>
    <x v="0"/>
    <n v="6269"/>
    <x v="4210"/>
    <x v="2110"/>
    <n v="107"/>
    <n v="107"/>
    <n v="17"/>
    <n v="90"/>
    <n v="5"/>
    <n v="102"/>
    <n v="69"/>
    <n v="33"/>
    <n v="4.0000000000000001E-3"/>
    <n v="1.9E-2"/>
    <n v="2E-3"/>
    <n v="0.02"/>
    <n v="2.1000000000000001E-2"/>
    <n v="0.02"/>
    <n v="0.95199999999999996"/>
    <n v="0.17399999999999999"/>
    <n v="0.91300000000000003"/>
    <n v="1650"/>
    <s v="Scale-up"/>
    <n v="50"/>
    <n v="0.58899999999999997"/>
    <n v="0.94899999999999995"/>
    <n v="0.90700000000000003"/>
    <n v="0.92100000000000004"/>
    <d v="2025-06-17T03:54:23"/>
    <s v="PJD2_Apache"/>
  </r>
  <r>
    <x v="273"/>
    <x v="1"/>
    <n v="0"/>
    <x v="4211"/>
    <x v="2110"/>
    <s v=" "/>
    <s v=" "/>
    <n v="1"/>
    <n v="1"/>
    <n v="1"/>
    <s v="N/A"/>
    <n v="1"/>
    <n v="0"/>
    <s v="NaN"/>
    <s v="NaN"/>
    <s v="NaN"/>
    <s v="NaN"/>
    <n v="0"/>
    <s v="NaN"/>
    <s v="NaN"/>
    <s v="NaN"/>
    <s v="NaN"/>
    <s v="NaN"/>
    <s v="Scale-up"/>
    <s v="NaN"/>
    <s v="NaN"/>
    <s v="NaN"/>
    <s v="NaN"/>
    <s v="NaN"/>
    <d v="2025-06-17T03:54:23"/>
    <s v="PJD2_Apache"/>
  </r>
  <r>
    <x v="274"/>
    <x v="0"/>
    <n v="3208"/>
    <x v="4212"/>
    <x v="2111"/>
    <n v="467"/>
    <n v="467"/>
    <n v="45"/>
    <n v="422"/>
    <n v="33"/>
    <n v="434"/>
    <n v="390"/>
    <n v="44"/>
    <n v="1.7000000000000001E-2"/>
    <n v="0.182"/>
    <n v="1.0999999999999999E-2"/>
    <n v="0.152"/>
    <n v="0.188"/>
    <n v="0.182"/>
    <n v="0.80900000000000005"/>
    <n v="8.5000000000000006E-2"/>
    <n v="0.94499999999999995"/>
    <n v="289.47399999999999"/>
    <s v="Scale-up"/>
    <n v="6.5789999999999997"/>
    <n v="0.93799999999999994"/>
    <n v="0.93400000000000005"/>
    <n v="0.91700000000000004"/>
    <n v="0.92500000000000004"/>
    <d v="2025-06-17T03:54:42"/>
    <s v="PJD2_Apache"/>
  </r>
  <r>
    <x v="274"/>
    <x v="1"/>
    <n v="87"/>
    <x v="4213"/>
    <x v="2111"/>
    <s v=" "/>
    <s v=" "/>
    <n v="1"/>
    <n v="7"/>
    <n v="12"/>
    <s v="N/A"/>
    <n v="37"/>
    <n v="-41"/>
    <s v="NaN"/>
    <n v="5.5E-2"/>
    <s v="NaN"/>
    <n v="0.23100000000000001"/>
    <n v="0"/>
    <n v="-5.8999999999999997E-2"/>
    <s v="NaN"/>
    <s v="NaN"/>
    <s v="NaN"/>
    <s v="NaN"/>
    <s v="Scale-up"/>
    <n v="4.3289999999999997"/>
    <s v="NaN"/>
    <n v="0.65400000000000003"/>
    <s v="NaN"/>
    <n v="0.36199999999999999"/>
    <d v="2025-06-17T03:54:42"/>
    <s v="PJD2_Apache"/>
  </r>
  <r>
    <x v="267"/>
    <x v="0"/>
    <n v="3233"/>
    <x v="4214"/>
    <x v="2112"/>
    <n v="11874"/>
    <n v="11874"/>
    <n v="1323"/>
    <n v="10551"/>
    <n v="3990"/>
    <n v="7884"/>
    <n v="6804"/>
    <n v="1080"/>
    <n v="0.57499999999999996"/>
    <n v="4.8959999999999999"/>
    <n v="1.4350000000000001"/>
    <n v="2.9569999999999999"/>
    <n v="4.0359999999999996"/>
    <n v="3.6459999999999999"/>
    <n v="0.73299999999999998"/>
    <n v="0.105"/>
    <n v="0.73799999999999999"/>
    <n v="365.23500000000001"/>
    <s v="Scale-up"/>
    <n v="0.33800000000000002"/>
    <n v="0.99299999999999999"/>
    <n v="0.98899999999999999"/>
    <n v="0.99"/>
    <n v="0.96399999999999997"/>
    <d v="2025-06-17T03:55:08"/>
    <s v="PJD2_Apache"/>
  </r>
  <r>
    <x v="267"/>
    <x v="1"/>
    <n v="67"/>
    <x v="4215"/>
    <x v="2112"/>
    <s v=" "/>
    <s v=" "/>
    <n v="1"/>
    <n v="1"/>
    <n v="126"/>
    <s v="N/A"/>
    <n v="29"/>
    <n v="-154"/>
    <s v="NaN"/>
    <s v="NaN"/>
    <n v="1.252"/>
    <n v="10.427"/>
    <n v="0"/>
    <n v="-1.252"/>
    <s v="NaN"/>
    <s v="NaN"/>
    <s v="NaN"/>
    <s v="NaN"/>
    <s v="Scale-up"/>
    <n v="9.6000000000000002E-2"/>
    <s v="NaN"/>
    <s v="NaN"/>
    <n v="4.2999999999999997E-2"/>
    <n v="0.32900000000000001"/>
    <d v="2025-06-17T03:55:08"/>
    <s v="PJD2_Apache"/>
  </r>
  <r>
    <x v="238"/>
    <x v="0"/>
    <n v="6614"/>
    <x v="4216"/>
    <x v="2113"/>
    <n v="2642"/>
    <n v="2642"/>
    <n v="387"/>
    <n v="2255"/>
    <n v="335"/>
    <n v="2307"/>
    <n v="1869"/>
    <n v="438"/>
    <n v="6.3E-2"/>
    <n v="0.35099999999999998"/>
    <n v="5.7000000000000002E-2"/>
    <n v="0.28699999999999998"/>
    <n v="0.35699999999999998"/>
    <n v="0.36299999999999999"/>
    <n v="0.80400000000000005"/>
    <n v="0.152"/>
    <n v="0.86199999999999999"/>
    <n v="1526.1320000000001"/>
    <s v="Scale-up"/>
    <n v="3.484"/>
    <n v="0.97199999999999998"/>
    <n v="0.96899999999999997"/>
    <n v="0.90900000000000003"/>
    <n v="0.98"/>
    <d v="2025-06-17T03:55:29"/>
    <s v="PJD2_Apache"/>
  </r>
  <r>
    <x v="238"/>
    <x v="1"/>
    <n v="99"/>
    <x v="4217"/>
    <x v="2113"/>
    <s v=" "/>
    <s v=" "/>
    <n v="1"/>
    <n v="6"/>
    <n v="1"/>
    <s v="N/A"/>
    <n v="8"/>
    <n v="-3"/>
    <s v="NaN"/>
    <n v="4.2000000000000003E-2"/>
    <s v="NaN"/>
    <n v="0.06"/>
    <n v="0"/>
    <n v="4.2999999999999997E-2"/>
    <s v="NaN"/>
    <s v="NaN"/>
    <s v="NaN"/>
    <s v="NaN"/>
    <s v="Scale-up"/>
    <n v="16.667000000000002"/>
    <s v="NaN"/>
    <n v="0.92800000000000005"/>
    <s v="NaN"/>
    <n v="0.63700000000000001"/>
    <d v="2025-06-17T03:55:29"/>
    <s v="PJD2_Apache"/>
  </r>
  <r>
    <x v="229"/>
    <x v="0"/>
    <n v="4687"/>
    <x v="4218"/>
    <x v="2114"/>
    <n v="16399"/>
    <n v="16399"/>
    <n v="1493"/>
    <n v="14906"/>
    <n v="4525"/>
    <n v="11874"/>
    <n v="9722"/>
    <n v="2152"/>
    <n v="0.29399999999999998"/>
    <n v="3.7250000000000001"/>
    <n v="1.163"/>
    <n v="2.254"/>
    <n v="2.8559999999999999"/>
    <n v="2.823"/>
    <n v="0.78900000000000003"/>
    <n v="7.2999999999999995E-2"/>
    <n v="0.71099999999999997"/>
    <n v="954.74699999999996"/>
    <s v="Scale-up"/>
    <n v="0.44400000000000001"/>
    <n v="0.97799999999999998"/>
    <n v="0.97299999999999998"/>
    <n v="0.94299999999999995"/>
    <n v="0.97399999999999998"/>
    <d v="2025-06-17T03:55:58"/>
    <s v="PJD2_Apache"/>
  </r>
  <r>
    <x v="229"/>
    <x v="1"/>
    <n v="99"/>
    <x v="4219"/>
    <x v="2114"/>
    <s v=" "/>
    <s v=" "/>
    <n v="57"/>
    <n v="156"/>
    <n v="44"/>
    <s v="N/A"/>
    <n v="144"/>
    <n v="24"/>
    <n v="0.61599999999999999"/>
    <n v="1.625"/>
    <n v="0.41699999999999998"/>
    <n v="1.575"/>
    <n v="1.8240000000000001"/>
    <n v="1.8680000000000001"/>
    <n v="0.86299999999999999"/>
    <n v="0.27500000000000002"/>
    <n v="0.81399999999999995"/>
    <n v="1366.3489999999999"/>
    <s v="Scale-up"/>
    <n v="0.63500000000000001"/>
    <n v="0.94899999999999995"/>
    <n v="0.97"/>
    <n v="0.875"/>
    <n v="0.96699999999999997"/>
    <d v="2025-06-17T03:56:03"/>
    <s v="PJD2_Apache"/>
  </r>
  <r>
    <x v="1447"/>
    <x v="0"/>
    <n v="2018"/>
    <x v="4220"/>
    <x v="2115"/>
    <n v="3703"/>
    <n v="3703"/>
    <n v="384"/>
    <n v="3319"/>
    <n v="241"/>
    <n v="3462"/>
    <n v="2629"/>
    <n v="833"/>
    <n v="0.20699999999999999"/>
    <n v="1.9059999999999999"/>
    <n v="0.124"/>
    <n v="1.494"/>
    <n v="1.9890000000000001"/>
    <n v="1.984"/>
    <n v="0.751"/>
    <n v="9.8000000000000004E-2"/>
    <n v="0.94099999999999995"/>
    <n v="557.56399999999996"/>
    <s v="Scale-up"/>
    <n v="0.66900000000000004"/>
    <n v="0.95099999999999996"/>
    <n v="0.93"/>
    <n v="0.83"/>
    <n v="0.93300000000000005"/>
    <d v="2025-06-17T03:56:24"/>
    <s v="PJD2_Apache"/>
  </r>
  <r>
    <x v="1447"/>
    <x v="1"/>
    <n v="100"/>
    <x v="4221"/>
    <x v="2115"/>
    <s v=" "/>
    <s v=" "/>
    <n v="7"/>
    <n v="22"/>
    <n v="1"/>
    <s v="N/A"/>
    <n v="23"/>
    <n v="7"/>
    <n v="7.0000000000000007E-2"/>
    <n v="0.215"/>
    <s v="NaN"/>
    <n v="0.17100000000000001"/>
    <s v="0.28500000000000003"/>
    <n v="0.28899999999999998"/>
    <s v="NaN"/>
    <s v="NaN"/>
    <s v="NaN"/>
    <s v="NaN"/>
    <s v="Scale-up"/>
    <n v="5.8479999999999999"/>
    <n v="0.90100000000000002"/>
    <n v="0.85"/>
    <s v="NaN"/>
    <n v="0.85899999999999999"/>
    <d v="2025-06-17T03:56:24"/>
    <s v="PJD2_Apache"/>
  </r>
  <r>
    <x v="236"/>
    <x v="0"/>
    <n v="5376"/>
    <x v="4222"/>
    <x v="2116"/>
    <n v="16782"/>
    <n v="16782"/>
    <n v="4559"/>
    <n v="12223"/>
    <n v="2204"/>
    <n v="14578"/>
    <n v="13936"/>
    <n v="642"/>
    <n v="0.83599999999999997"/>
    <n v="2.4"/>
    <n v="0.46100000000000002"/>
    <n v="2.6850000000000001"/>
    <n v="2.7749999999999999"/>
    <n v="2.7770000000000001"/>
    <n v="0.96799999999999997"/>
    <n v="0.25800000000000001"/>
    <n v="0.85799999999999998"/>
    <n v="239.10599999999999"/>
    <s v="Scale-up"/>
    <n v="0.372"/>
    <n v="0.99199999999999999"/>
    <n v="0.999"/>
    <n v="0.99399999999999999"/>
    <n v="0.998"/>
    <d v="2025-06-17T03:56:54"/>
    <s v="PJD2_Apache"/>
  </r>
  <r>
    <x v="236"/>
    <x v="1"/>
    <n v="100"/>
    <x v="4223"/>
    <x v="2116"/>
    <s v=" "/>
    <s v=" "/>
    <n v="156"/>
    <n v="260"/>
    <n v="40"/>
    <s v="N/A"/>
    <n v="318"/>
    <n v="59"/>
    <n v="1.5249999999999999"/>
    <n v="2.4569999999999999"/>
    <n v="0.44600000000000001"/>
    <n v="3.081"/>
    <s v="3.5359999999999996"/>
    <n v="3.516"/>
    <n v="0.871"/>
    <n v="0.38300000000000001"/>
    <n v="0.88800000000000001"/>
    <n v="208.374"/>
    <s v="Scale-up"/>
    <n v="0.32500000000000001"/>
    <n v="0.97299999999999998"/>
    <n v="0.997"/>
    <n v="0.97"/>
    <n v="0.995"/>
    <d v="2025-06-17T03:56:59"/>
    <s v="PJD2_Apache"/>
  </r>
  <r>
    <x v="1448"/>
    <x v="0"/>
    <n v="2757"/>
    <x v="4224"/>
    <x v="2117"/>
    <n v="4721"/>
    <n v="4721"/>
    <n v="404"/>
    <n v="4317"/>
    <n v="468"/>
    <n v="4253"/>
    <n v="2936"/>
    <n v="1317"/>
    <n v="0.161"/>
    <n v="1.518"/>
    <n v="0.193"/>
    <n v="1.0509999999999999"/>
    <n v="1.486"/>
    <n v="1.5"/>
    <n v="0.70699999999999996"/>
    <n v="9.6000000000000002E-2"/>
    <n v="0.88500000000000001"/>
    <n v="1253.0920000000001"/>
    <s v="Scale-up"/>
    <n v="0.95099999999999996"/>
    <n v="0.95799999999999996"/>
    <n v="0.99299999999999999"/>
    <n v="0.96399999999999997"/>
    <n v="0.99199999999999999"/>
    <d v="2025-06-17T03:57:21"/>
    <s v="PJD2_Apache"/>
  </r>
  <r>
    <x v="1448"/>
    <x v="1"/>
    <n v="100"/>
    <x v="4225"/>
    <x v="2117"/>
    <s v=" "/>
    <s v=" "/>
    <n v="19"/>
    <n v="148"/>
    <n v="22"/>
    <s v="N/A"/>
    <n v="97"/>
    <n v="49"/>
    <n v="0.17699999999999999"/>
    <n v="1.3779999999999999"/>
    <n v="0.188"/>
    <n v="0.60899999999999999"/>
    <n v="1.367"/>
    <n v="1.335"/>
    <n v="0.44600000000000001"/>
    <n v="0.114"/>
    <n v="0.879"/>
    <n v="2162.5619999999999"/>
    <s v="Scale-up"/>
    <n v="1.6419999999999999"/>
    <n v="0.81299999999999994"/>
    <n v="0.98499999999999999"/>
    <n v="0.93200000000000005"/>
    <n v="0.82099999999999995"/>
    <d v="2025-06-17T03:57:26"/>
    <s v="PJD2_Apache"/>
  </r>
  <r>
    <x v="307"/>
    <x v="0"/>
    <n v="3722"/>
    <x v="4226"/>
    <x v="2118"/>
    <n v="275"/>
    <n v="275"/>
    <n v="34"/>
    <n v="241"/>
    <n v="52"/>
    <n v="223"/>
    <n v="128"/>
    <n v="95"/>
    <n v="0.02"/>
    <n v="0.09"/>
    <n v="1.9E-2"/>
    <n v="5.5E-2"/>
    <n v="9.0999999999999998E-2"/>
    <n v="8.2000000000000003E-2"/>
    <n v="0.60399999999999998"/>
    <n v="0.182"/>
    <n v="0.82699999999999996"/>
    <n v="1727.2729999999999"/>
    <s v="Scale-up"/>
    <n v="18.181999999999999"/>
    <n v="0.56000000000000005"/>
    <n v="0.81"/>
    <n v="0.77300000000000002"/>
    <n v="0.72899999999999998"/>
    <d v="2025-06-17T03:57:45"/>
    <s v="PJD2_Apache"/>
  </r>
  <r>
    <x v="307"/>
    <x v="1"/>
    <n v="0"/>
    <x v="4227"/>
    <x v="2118"/>
    <s v=" "/>
    <s v=" "/>
    <n v="1"/>
    <n v="1"/>
    <n v="1"/>
    <s v="N/A"/>
    <n v="1"/>
    <n v="0"/>
    <s v="NaN"/>
    <s v="NaN"/>
    <s v="NaN"/>
    <s v="NaN"/>
    <n v="0"/>
    <s v="NaN"/>
    <s v="NaN"/>
    <s v="NaN"/>
    <s v="NaN"/>
    <s v="NaN"/>
    <s v="Scale-up"/>
    <s v="NaN"/>
    <s v="NaN"/>
    <s v="NaN"/>
    <s v="NaN"/>
    <s v="NaN"/>
    <d v="2025-06-17T03:57:45"/>
    <s v="PJD2_Apache"/>
  </r>
  <r>
    <x v="16"/>
    <x v="0"/>
    <n v="4213"/>
    <x v="4228"/>
    <x v="2119"/>
    <n v="179"/>
    <n v="179"/>
    <n v="25"/>
    <n v="154"/>
    <n v="26"/>
    <n v="153"/>
    <n v="146"/>
    <n v="7"/>
    <n v="5.0000000000000001E-3"/>
    <n v="3.3000000000000002E-2"/>
    <n v="8.9999999999999993E-3"/>
    <n v="3.2000000000000001E-2"/>
    <n v="2.9000000000000001E-2"/>
    <n v="3.1E-2"/>
    <n v="1.103"/>
    <n v="0.13200000000000001"/>
    <n v="0.76300000000000001"/>
    <n v="218.75"/>
    <s v="Catch-up"/>
    <n v="31.25"/>
    <n v="0.96299999999999997"/>
    <n v="0.81599999999999995"/>
    <n v="0.80300000000000005"/>
    <n v="0.84399999999999997"/>
    <d v="2025-06-17T03:58:02"/>
    <s v="PJD2_Apache"/>
  </r>
  <r>
    <x v="16"/>
    <x v="1"/>
    <n v="0"/>
    <x v="4229"/>
    <x v="2119"/>
    <s v=" "/>
    <s v=" "/>
    <n v="1"/>
    <n v="1"/>
    <n v="1"/>
    <s v="N/A"/>
    <n v="1"/>
    <n v="0"/>
    <s v="NaN"/>
    <s v="NaN"/>
    <s v="NaN"/>
    <s v="NaN"/>
    <n v="0"/>
    <s v="NaN"/>
    <s v="NaN"/>
    <s v="NaN"/>
    <s v="NaN"/>
    <s v="NaN"/>
    <s v="Catch-up"/>
    <s v="NaN"/>
    <s v="NaN"/>
    <s v="NaN"/>
    <s v="NaN"/>
    <s v="NaN"/>
    <d v="2025-06-17T03:58:02"/>
    <s v="PJD2_Apache"/>
  </r>
  <r>
    <x v="262"/>
    <x v="0"/>
    <n v="3926"/>
    <x v="4230"/>
    <x v="2120"/>
    <n v="731"/>
    <n v="731"/>
    <n v="98"/>
    <n v="633"/>
    <n v="173"/>
    <n v="558"/>
    <n v="543"/>
    <n v="15"/>
    <n v="2.8000000000000001E-2"/>
    <n v="0.23200000000000001"/>
    <n v="3.9E-2"/>
    <n v="0.16300000000000001"/>
    <n v="0.221"/>
    <n v="0.16900000000000001"/>
    <n v="0.73799999999999999"/>
    <n v="0.108"/>
    <n v="0.85"/>
    <n v="92.025000000000006"/>
    <s v="Scale-up"/>
    <n v="6.1349999999999998"/>
    <n v="0.81399999999999995"/>
    <n v="0.80500000000000005"/>
    <n v="0.89"/>
    <n v="0.82699999999999996"/>
    <d v="2025-06-17T03:58:20"/>
    <s v="PJD2_Apache"/>
  </r>
  <r>
    <x v="262"/>
    <x v="1"/>
    <n v="79"/>
    <x v="4231"/>
    <x v="2120"/>
    <s v=" "/>
    <s v=" "/>
    <n v="1"/>
    <n v="3"/>
    <n v="1"/>
    <s v="N/A"/>
    <n v="1"/>
    <n v="2"/>
    <s v="NaN"/>
    <n v="1.9E-2"/>
    <s v="NaN"/>
    <s v="NaN"/>
    <n v="0"/>
    <n v="1.9E-2"/>
    <s v="NaN"/>
    <s v="NaN"/>
    <s v="NaN"/>
    <s v="NaN"/>
    <s v="Scale-up"/>
    <s v="NaN"/>
    <s v="NaN"/>
    <n v="0.77800000000000002"/>
    <s v="NaN"/>
    <s v="NaN"/>
    <d v="2025-06-17T03:58:20"/>
    <s v="PJD2_Apache"/>
  </r>
  <r>
    <x v="306"/>
    <x v="0"/>
    <n v="4765"/>
    <x v="4232"/>
    <x v="2121"/>
    <n v="44"/>
    <n v="44"/>
    <n v="6"/>
    <n v="38"/>
    <n v="5"/>
    <n v="39"/>
    <n v="27"/>
    <n v="12"/>
    <n v="2E-3"/>
    <n v="8.9999999999999993E-3"/>
    <n v="1E-3"/>
    <n v="7.0000000000000001E-3"/>
    <n v="0.01"/>
    <n v="8.9999999999999993E-3"/>
    <n v="0.7"/>
    <n v="0.182"/>
    <n v="0.90900000000000003"/>
    <n v="1714.2860000000001"/>
    <s v="Scale-up"/>
    <n v="142.857"/>
    <n v="0.84499999999999997"/>
    <n v="0.748"/>
    <n v="0.84099999999999997"/>
    <n v="0.78200000000000003"/>
    <d v="2025-06-17T03:58:39"/>
    <s v="PJD2_Apache"/>
  </r>
  <r>
    <x v="306"/>
    <x v="1"/>
    <n v="1"/>
    <x v="4233"/>
    <x v="2121"/>
    <s v=" "/>
    <s v=" "/>
    <n v="1"/>
    <n v="1"/>
    <n v="1"/>
    <s v="N/A"/>
    <n v="1"/>
    <n v="-1"/>
    <s v="NaN"/>
    <s v="NaN"/>
    <s v="NaN"/>
    <s v="NaN"/>
    <n v="0"/>
    <s v="NaN"/>
    <s v="NaN"/>
    <s v="NaN"/>
    <s v="NaN"/>
    <s v="NaN"/>
    <s v="Scale-up"/>
    <s v="NaN"/>
    <s v="NaN"/>
    <s v="NaN"/>
    <s v="NaN"/>
    <s v="NaN"/>
    <d v="2025-06-17T03:58:39"/>
    <s v="PJD2_Apache"/>
  </r>
  <r>
    <x v="1449"/>
    <x v="0"/>
    <n v="2492"/>
    <x v="4234"/>
    <x v="2122"/>
    <n v="595"/>
    <n v="595"/>
    <n v="43"/>
    <n v="552"/>
    <n v="34"/>
    <n v="561"/>
    <n v="278"/>
    <n v="283"/>
    <n v="2.1000000000000001E-2"/>
    <n v="0.34300000000000003"/>
    <n v="2.1999999999999999E-2"/>
    <n v="0.17799999999999999"/>
    <n v="0.34200000000000003"/>
    <n v="0.34399999999999997"/>
    <n v="0.52"/>
    <n v="5.8000000000000003E-2"/>
    <n v="0.94"/>
    <n v="1589.8879999999999"/>
    <s v="Scale-up"/>
    <n v="5.6180000000000003"/>
    <n v="0.874"/>
    <n v="0.92400000000000004"/>
    <n v="0.90400000000000003"/>
    <n v="0.86899999999999999"/>
    <d v="2025-06-17T03:58:59"/>
    <s v="PJD2_Apache"/>
  </r>
  <r>
    <x v="1449"/>
    <x v="1"/>
    <n v="52"/>
    <x v="4235"/>
    <x v="2122"/>
    <s v=" "/>
    <s v=" "/>
    <n v="1"/>
    <n v="1"/>
    <n v="1"/>
    <s v="N/A"/>
    <n v="1"/>
    <n v="0"/>
    <s v="NaN"/>
    <s v="NaN"/>
    <s v="NaN"/>
    <s v="NaN"/>
    <n v="0"/>
    <n v="1.9E-2"/>
    <s v="NaN"/>
    <s v="NaN"/>
    <s v="NaN"/>
    <s v="NaN"/>
    <s v="Scale-up"/>
    <s v="NaN"/>
    <s v="NaN"/>
    <s v="NaN"/>
    <s v="NaN"/>
    <s v="NaN"/>
    <d v="2025-06-17T03:58:59"/>
    <s v="PJD2_Apache"/>
  </r>
  <r>
    <x v="263"/>
    <x v="0"/>
    <n v="3177"/>
    <x v="4236"/>
    <x v="2123"/>
    <n v="938"/>
    <n v="938"/>
    <n v="115"/>
    <n v="823"/>
    <n v="177"/>
    <n v="761"/>
    <n v="691"/>
    <n v="70"/>
    <n v="0.04"/>
    <n v="0.33900000000000002"/>
    <n v="6.0999999999999999E-2"/>
    <n v="0.26400000000000001"/>
    <n v="0.318"/>
    <n v="0.308"/>
    <n v="0.83"/>
    <n v="0.106"/>
    <n v="0.83899999999999997"/>
    <n v="265.15199999999999"/>
    <s v="Scale-up"/>
    <n v="3.7879999999999998"/>
    <n v="0.94599999999999995"/>
    <n v="0.92100000000000004"/>
    <n v="0.94499999999999995"/>
    <n v="0.95199999999999996"/>
    <d v="2025-06-17T03:59:19"/>
    <s v="PJD2_Apache"/>
  </r>
  <r>
    <x v="263"/>
    <x v="1"/>
    <n v="92"/>
    <x v="4237"/>
    <x v="2123"/>
    <s v=" "/>
    <s v=" "/>
    <n v="1"/>
    <n v="7"/>
    <n v="46"/>
    <s v="N/A"/>
    <n v="40"/>
    <n v="-78"/>
    <s v="NaN"/>
    <n v="5.5E-2"/>
    <n v="0.309"/>
    <n v="0.28399999999999997"/>
    <n v="-0.254"/>
    <n v="-0.27800000000000002"/>
    <s v="NaN"/>
    <s v="NaN"/>
    <s v="NaN"/>
    <s v="NaN"/>
    <s v="Scale-up"/>
    <n v="3.5209999999999999"/>
    <s v="NaN"/>
    <n v="0.78700000000000003"/>
    <n v="0.30399999999999999"/>
    <n v="0.755"/>
    <d v="2025-06-17T03:59:19"/>
    <s v="PJD2_Apache"/>
  </r>
  <r>
    <x v="264"/>
    <x v="0"/>
    <n v="1491"/>
    <x v="4238"/>
    <x v="2124"/>
    <n v="413"/>
    <n v="413"/>
    <n v="52"/>
    <n v="361"/>
    <n v="23"/>
    <n v="390"/>
    <n v="306"/>
    <n v="84"/>
    <n v="6.2E-2"/>
    <n v="0.33800000000000002"/>
    <n v="2.3E-2"/>
    <n v="0.28699999999999998"/>
    <n v="0.377"/>
    <n v="0.37"/>
    <n v="0.76100000000000001"/>
    <n v="0.155"/>
    <n v="0.94199999999999995"/>
    <n v="292.68299999999999"/>
    <s v="Scale-up"/>
    <n v="3.484"/>
    <n v="0.84"/>
    <n v="0.89300000000000002"/>
    <n v="0.92900000000000005"/>
    <n v="0.89900000000000002"/>
    <d v="2025-06-17T03:59:37"/>
    <s v="PJD2_Apache"/>
  </r>
  <r>
    <x v="264"/>
    <x v="1"/>
    <n v="0"/>
    <x v="4239"/>
    <x v="2124"/>
    <s v=" "/>
    <s v=" "/>
    <n v="1"/>
    <n v="1"/>
    <n v="1"/>
    <s v="N/A"/>
    <n v="1"/>
    <n v="0"/>
    <s v="NaN"/>
    <s v="NaN"/>
    <s v="NaN"/>
    <s v="NaN"/>
    <n v="0"/>
    <s v="NaN"/>
    <s v="NaN"/>
    <s v="NaN"/>
    <s v="NaN"/>
    <s v="NaN"/>
    <s v="Scale-up"/>
    <s v="NaN"/>
    <s v="NaN"/>
    <s v="NaN"/>
    <s v="NaN"/>
    <s v="NaN"/>
    <d v="2025-06-17T03:59:37"/>
    <s v="PJD2_Apache"/>
  </r>
  <r>
    <x v="265"/>
    <x v="0"/>
    <n v="3820"/>
    <x v="4240"/>
    <x v="2125"/>
    <n v="3026"/>
    <n v="3026"/>
    <n v="386"/>
    <n v="2640"/>
    <n v="334"/>
    <n v="2692"/>
    <n v="2172"/>
    <n v="520"/>
    <n v="0.113"/>
    <n v="0.76200000000000001"/>
    <n v="0.104"/>
    <n v="0.626"/>
    <n v="0.77100000000000002"/>
    <n v="0.77100000000000002"/>
    <n v="0.81200000000000006"/>
    <n v="0.129"/>
    <n v="0.88100000000000001"/>
    <n v="830.67100000000005"/>
    <s v="Scale-up"/>
    <n v="1.597"/>
    <n v="0.95099999999999996"/>
    <n v="0.94699999999999995"/>
    <n v="0.95799999999999996"/>
    <n v="0.95699999999999996"/>
    <d v="2025-06-17T03:59:58"/>
    <s v="PJD2_Apache"/>
  </r>
  <r>
    <x v="265"/>
    <x v="1"/>
    <n v="98"/>
    <x v="4241"/>
    <x v="2125"/>
    <s v=" "/>
    <s v=" "/>
    <n v="8"/>
    <n v="27"/>
    <n v="1"/>
    <s v="N/A"/>
    <n v="20"/>
    <n v="14"/>
    <n v="0.14399999999999999"/>
    <n v="0.247"/>
    <s v="NaN"/>
    <n v="0.184"/>
    <n v="0.39100000000000001"/>
    <n v="0.33900000000000002"/>
    <s v="NaN"/>
    <s v="NaN"/>
    <s v="NaN"/>
    <s v="NaN"/>
    <s v="Scale-up"/>
    <n v="5.4349999999999996"/>
    <n v="0.86199999999999999"/>
    <n v="0.82499999999999996"/>
    <s v="NaN"/>
    <n v="0.97499999999999998"/>
    <d v="2025-06-17T03:59:58"/>
    <s v="PJD2_Apache"/>
  </r>
  <r>
    <x v="275"/>
    <x v="0"/>
    <n v="3906"/>
    <x v="4242"/>
    <x v="2126"/>
    <n v="73"/>
    <n v="73"/>
    <n v="2"/>
    <n v="71"/>
    <n v="7"/>
    <n v="66"/>
    <n v="44"/>
    <n v="22"/>
    <n v="1E-3"/>
    <n v="2.3E-2"/>
    <n v="0"/>
    <n v="1.2999999999999999E-2"/>
    <n v="2.4E-2"/>
    <n v="0.02"/>
    <n v="0.54200000000000004"/>
    <n v="4.2000000000000003E-2"/>
    <n v="1"/>
    <n v="1692.308"/>
    <s v="Scale-up"/>
    <n v="76.923000000000002"/>
    <n v="1"/>
    <n v="0.82099999999999995"/>
    <n v="0"/>
    <n v="0.32900000000000001"/>
    <d v="2025-06-17T04:00:16"/>
    <s v="PJD2_Apache"/>
  </r>
  <r>
    <x v="275"/>
    <x v="1"/>
    <n v="10"/>
    <x v="4243"/>
    <x v="2126"/>
    <s v=" "/>
    <s v=" "/>
    <n v="1"/>
    <n v="1"/>
    <n v="1"/>
    <s v="N/A"/>
    <n v="1"/>
    <n v="-1"/>
    <s v="NaN"/>
    <s v="NaN"/>
    <s v="NaN"/>
    <s v="NaN"/>
    <n v="0"/>
    <s v="NaN"/>
    <s v="NaN"/>
    <s v="NaN"/>
    <s v="NaN"/>
    <s v="NaN"/>
    <s v="Scale-up"/>
    <s v="NaN"/>
    <s v="NaN"/>
    <s v="NaN"/>
    <s v="NaN"/>
    <s v="NaN"/>
    <d v="2025-06-17T04:00:16"/>
    <s v="PJD2_Apache"/>
  </r>
  <r>
    <x v="276"/>
    <x v="0"/>
    <n v="1878"/>
    <x v="4244"/>
    <x v="2127"/>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7T04:00:35"/>
    <s v="PJD2_Apache"/>
  </r>
  <r>
    <x v="276"/>
    <x v="1"/>
    <n v="76"/>
    <x v="4245"/>
    <x v="2127"/>
    <s v=" "/>
    <s v=" "/>
    <n v="1"/>
    <n v="3"/>
    <n v="1"/>
    <s v="N/A"/>
    <n v="1"/>
    <n v="2"/>
    <s v="NaN"/>
    <n v="2.5999999999999999E-2"/>
    <s v="NaN"/>
    <s v="NaN"/>
    <n v="0"/>
    <n v="2.5999999999999999E-2"/>
    <s v="NaN"/>
    <s v="NaN"/>
    <s v="NaN"/>
    <s v="NaN"/>
    <s v="Catch-up"/>
    <s v="NaN"/>
    <s v="NaN"/>
    <n v="0.999"/>
    <s v="NaN"/>
    <s v="NaN"/>
    <d v="2025-06-17T04:00:35"/>
    <s v="PJD2_Apache"/>
  </r>
  <r>
    <x v="278"/>
    <x v="0"/>
    <n v="7360"/>
    <x v="4246"/>
    <x v="2128"/>
    <n v="551"/>
    <n v="551"/>
    <n v="44"/>
    <n v="507"/>
    <n v="167"/>
    <n v="384"/>
    <n v="229"/>
    <n v="155"/>
    <n v="7.0000000000000001E-3"/>
    <n v="7.2999999999999995E-2"/>
    <n v="3.6999999999999998E-2"/>
    <n v="4.2000000000000003E-2"/>
    <n v="4.2999999999999997E-2"/>
    <n v="4.3999999999999997E-2"/>
    <n v="0.97699999999999998"/>
    <n v="8.7999999999999995E-2"/>
    <n v="0.53800000000000003"/>
    <n v="3690.4760000000001"/>
    <s v="Scale-up"/>
    <n v="23.81"/>
    <n v="0.9"/>
    <n v="0.91500000000000004"/>
    <n v="0.6"/>
    <n v="0.72499999999999998"/>
    <d v="2025-06-17T04:00:53"/>
    <s v="PJD2_Apache"/>
  </r>
  <r>
    <x v="278"/>
    <x v="1"/>
    <n v="0"/>
    <x v="4247"/>
    <x v="2128"/>
    <s v=" "/>
    <s v=" "/>
    <n v="1"/>
    <n v="1"/>
    <n v="1"/>
    <s v="N/A"/>
    <n v="1"/>
    <n v="0"/>
    <s v="NaN"/>
    <s v="NaN"/>
    <s v="NaN"/>
    <s v="NaN"/>
    <n v="0"/>
    <s v="NaN"/>
    <s v="NaN"/>
    <s v="NaN"/>
    <s v="NaN"/>
    <s v="NaN"/>
    <s v="Scale-up"/>
    <s v="NaN"/>
    <s v="NaN"/>
    <s v="NaN"/>
    <s v="NaN"/>
    <s v="NaN"/>
    <d v="2025-06-17T04:00:53"/>
    <s v="PJD2_Apache"/>
  </r>
  <r>
    <x v="1450"/>
    <x v="0"/>
    <n v="2164"/>
    <x v="4248"/>
    <x v="2129"/>
    <n v="11551"/>
    <n v="11551"/>
    <n v="2109"/>
    <n v="9442"/>
    <n v="1214"/>
    <n v="10337"/>
    <n v="6544"/>
    <n v="3793"/>
    <n v="1.0029999999999999"/>
    <n v="4.7590000000000003"/>
    <n v="0.622"/>
    <n v="3.141"/>
    <n v="5.14"/>
    <n v="5.1360000000000001"/>
    <n v="0.61099999999999999"/>
    <n v="0.17399999999999999"/>
    <n v="0.89200000000000002"/>
    <n v="1207.577"/>
    <s v="Scale-up"/>
    <n v="0.318"/>
    <n v="0.996"/>
    <n v="0.998"/>
    <n v="0.99299999999999999"/>
    <n v="0.99399999999999999"/>
    <d v="2025-06-17T04:01:19"/>
    <s v="PJD2_Apache"/>
  </r>
  <r>
    <x v="1450"/>
    <x v="1"/>
    <n v="99"/>
    <x v="4249"/>
    <x v="2129"/>
    <s v=" "/>
    <s v=" "/>
    <n v="122"/>
    <n v="386"/>
    <n v="28"/>
    <s v="N/A"/>
    <n v="351"/>
    <n v="128"/>
    <n v="1.323"/>
    <n v="4.0149999999999997"/>
    <n v="0.28199999999999997"/>
    <n v="3.351"/>
    <s v="5.055999999999999"/>
    <n v="5.0419999999999998"/>
    <n v="0.66300000000000003"/>
    <n v="0.248"/>
    <n v="0.94699999999999995"/>
    <n v="1131.9010000000001"/>
    <s v="Scale-up"/>
    <n v="0.29799999999999999"/>
    <n v="0.98899999999999999"/>
    <n v="0.98699999999999999"/>
    <n v="0.98599999999999999"/>
    <n v="0.995"/>
    <d v="2025-06-17T04:01:23"/>
    <s v="PJD2_Apache"/>
  </r>
  <r>
    <x v="312"/>
    <x v="0"/>
    <n v="7065"/>
    <x v="4250"/>
    <x v="2130"/>
    <n v="342"/>
    <n v="342"/>
    <n v="20"/>
    <n v="322"/>
    <n v="49"/>
    <n v="293"/>
    <n v="219"/>
    <n v="74"/>
    <n v="7.0000000000000001E-3"/>
    <n v="4.4999999999999998E-2"/>
    <n v="8.0000000000000002E-3"/>
    <n v="3.2000000000000001E-2"/>
    <n v="4.3999999999999997E-2"/>
    <n v="0.04"/>
    <n v="0.72699999999999998"/>
    <n v="0.13500000000000001"/>
    <n v="0.84599999999999997"/>
    <n v="2312.5"/>
    <s v="Scale-up"/>
    <n v="31.25"/>
    <n v="0.92200000000000004"/>
    <n v="0.97499999999999998"/>
    <n v="0.94299999999999995"/>
    <n v="0.97199999999999998"/>
    <d v="2025-06-17T04:01:42"/>
    <s v="PJD2_Apache"/>
  </r>
  <r>
    <x v="312"/>
    <x v="1"/>
    <n v="43"/>
    <x v="4251"/>
    <x v="2130"/>
    <s v=" "/>
    <s v=" "/>
    <n v="1"/>
    <n v="4"/>
    <n v="1"/>
    <s v="N/A"/>
    <n v="1"/>
    <n v="2"/>
    <s v="NaN"/>
    <n v="4.7E-2"/>
    <s v="NaN"/>
    <s v="NaN"/>
    <n v="0"/>
    <n v="4.7E-2"/>
    <s v="NaN"/>
    <s v="NaN"/>
    <s v="NaN"/>
    <s v="NaN"/>
    <s v="Scale-up"/>
    <s v="NaN"/>
    <s v="NaN"/>
    <n v="0.61799999999999999"/>
    <s v="NaN"/>
    <s v="NaN"/>
    <d v="2025-06-17T04:01:42"/>
    <s v="PJD2_Apache"/>
  </r>
  <r>
    <x v="304"/>
    <x v="0"/>
    <n v="7630"/>
    <x v="4252"/>
    <x v="2131"/>
    <n v="1317"/>
    <n v="1317"/>
    <n v="13"/>
    <n v="1304"/>
    <n v="284"/>
    <n v="1033"/>
    <n v="620"/>
    <n v="413"/>
    <n v="3.0000000000000001E-3"/>
    <n v="0.17499999999999999"/>
    <n v="3.9E-2"/>
    <n v="9.5000000000000001E-2"/>
    <n v="0.13900000000000001"/>
    <n v="0.126"/>
    <n v="0.68300000000000005"/>
    <n v="1.7000000000000001E-2"/>
    <n v="0.78100000000000003"/>
    <n v="4347.3680000000004"/>
    <s v="Scale-up"/>
    <n v="10.526"/>
    <n v="0.84199999999999997"/>
    <n v="0.91900000000000004"/>
    <n v="0.746"/>
    <n v="0.57399999999999995"/>
    <d v="2025-06-17T04:02:02"/>
    <s v="PJD2_Apache"/>
  </r>
  <r>
    <x v="304"/>
    <x v="1"/>
    <n v="97"/>
    <x v="4253"/>
    <x v="2131"/>
    <s v=" "/>
    <s v=" "/>
    <n v="1"/>
    <n v="3"/>
    <n v="1"/>
    <s v="N/A"/>
    <n v="1"/>
    <n v="1"/>
    <s v="NaN"/>
    <n v="0.02"/>
    <s v="NaN"/>
    <s v="NaN"/>
    <n v="0"/>
    <n v="1.4E-2"/>
    <s v="NaN"/>
    <s v="NaN"/>
    <s v="NaN"/>
    <s v="NaN"/>
    <s v="Scale-up"/>
    <s v="NaN"/>
    <s v="NaN"/>
    <n v="0.999"/>
    <s v="NaN"/>
    <s v="NaN"/>
    <d v="2025-06-17T04:02:02"/>
    <s v="PJD2_Apache"/>
  </r>
  <r>
    <x v="1451"/>
    <x v="0"/>
    <n v="2905"/>
    <x v="4254"/>
    <x v="2132"/>
    <n v="154"/>
    <n v="154"/>
    <n v="43"/>
    <n v="111"/>
    <n v="8"/>
    <n v="146"/>
    <n v="126"/>
    <n v="20"/>
    <n v="1.2E-2"/>
    <n v="0.04"/>
    <n v="3.0000000000000001E-3"/>
    <n v="4.1000000000000002E-2"/>
    <n v="4.9000000000000002E-2"/>
    <n v="4.8000000000000001E-2"/>
    <n v="0.83699999999999997"/>
    <n v="0.23100000000000001"/>
    <n v="0.94199999999999995"/>
    <n v="487.80500000000001"/>
    <s v="Scale-up"/>
    <n v="24.39"/>
    <n v="0.82"/>
    <n v="0.86599999999999999"/>
    <n v="0.81399999999999995"/>
    <n v="0.85599999999999998"/>
    <d v="2025-06-17T04:02:21"/>
    <s v="PJD2_Apache"/>
  </r>
  <r>
    <x v="1451"/>
    <x v="1"/>
    <n v="0"/>
    <x v="4255"/>
    <x v="2132"/>
    <s v=" "/>
    <s v=" "/>
    <n v="3"/>
    <n v="1"/>
    <n v="1"/>
    <s v="N/A"/>
    <n v="3"/>
    <n v="-1"/>
    <n v="1.5"/>
    <s v="NaN"/>
    <s v="NaN"/>
    <n v="1.5"/>
    <n v="0"/>
    <n v="1.5"/>
    <s v="NaN"/>
    <s v="NaN"/>
    <s v="NaN"/>
    <s v="NaN"/>
    <s v="Scale-up"/>
    <n v="0.66700000000000004"/>
    <n v="0.75"/>
    <s v="NaN"/>
    <s v="NaN"/>
    <n v="0.75"/>
    <d v="2025-06-17T04:02:21"/>
    <s v="PJD2_Apache"/>
  </r>
  <r>
    <x v="1452"/>
    <x v="0"/>
    <n v="2047"/>
    <x v="4256"/>
    <x v="2133"/>
    <n v="272"/>
    <n v="272"/>
    <n v="84"/>
    <n v="188"/>
    <n v="17"/>
    <n v="255"/>
    <n v="182"/>
    <n v="73"/>
    <n v="3.5999999999999997E-2"/>
    <n v="8.3000000000000004E-2"/>
    <n v="8.0000000000000002E-3"/>
    <n v="8.7999999999999995E-2"/>
    <n v="0.111"/>
    <n v="0.11"/>
    <n v="0.79300000000000004"/>
    <n v="0.30299999999999999"/>
    <n v="0.93300000000000005"/>
    <n v="829.54499999999996"/>
    <s v="Scale-up"/>
    <n v="11.364000000000001"/>
    <n v="0.89"/>
    <n v="0.97399999999999998"/>
    <n v="0.85299999999999998"/>
    <n v="0.94299999999999995"/>
    <d v="2025-06-17T04:02:40"/>
    <s v="PJD2_Apache"/>
  </r>
  <r>
    <x v="1452"/>
    <x v="1"/>
    <n v="98"/>
    <x v="4257"/>
    <x v="2133"/>
    <s v=" "/>
    <s v=" "/>
    <n v="2"/>
    <n v="14"/>
    <n v="1"/>
    <s v="N/A"/>
    <n v="8"/>
    <n v="8"/>
    <n v="5.6000000000000001E-2"/>
    <n v="0.14499999999999999"/>
    <s v="NaN"/>
    <n v="6.2E-2"/>
    <s v="0.20099999999999998"/>
    <n v="0.16300000000000001"/>
    <s v="NaN"/>
    <s v="NaN"/>
    <s v="NaN"/>
    <s v="NaN"/>
    <s v="Scale-up"/>
    <n v="16.129000000000001"/>
    <n v="1"/>
    <n v="0.92700000000000005"/>
    <s v="NaN"/>
    <n v="0.74099999999999999"/>
    <d v="2025-06-17T04:02:40"/>
    <s v="PJD2_Apache"/>
  </r>
  <r>
    <x v="313"/>
    <x v="0"/>
    <n v="4495"/>
    <x v="4258"/>
    <x v="2134"/>
    <n v="1079"/>
    <n v="1079"/>
    <n v="108"/>
    <n v="971"/>
    <n v="172"/>
    <n v="907"/>
    <n v="818"/>
    <n v="89"/>
    <n v="3.5999999999999997E-2"/>
    <n v="0.39700000000000002"/>
    <n v="5.7000000000000002E-2"/>
    <n v="0.34399999999999997"/>
    <n v="0.376"/>
    <n v="0.34499999999999997"/>
    <n v="0.91500000000000004"/>
    <n v="8.3000000000000004E-2"/>
    <n v="0.86799999999999999"/>
    <n v="258.721"/>
    <s v="Scale-up"/>
    <n v="2.907"/>
    <n v="0.442"/>
    <n v="0.53200000000000003"/>
    <n v="0.81299999999999994"/>
    <n v="0.59"/>
    <d v="2025-06-17T04:02:58"/>
    <s v="PJD2_Apache"/>
  </r>
  <r>
    <x v="313"/>
    <x v="1"/>
    <n v="28"/>
    <x v="4259"/>
    <x v="2134"/>
    <s v=" "/>
    <s v=" "/>
    <n v="1"/>
    <n v="3"/>
    <n v="1"/>
    <s v="N/A"/>
    <n v="1"/>
    <n v="2"/>
    <s v="NaN"/>
    <n v="5.3999999999999999E-2"/>
    <s v="NaN"/>
    <s v="NaN"/>
    <n v="0"/>
    <n v="5.3999999999999999E-2"/>
    <s v="NaN"/>
    <s v="NaN"/>
    <s v="NaN"/>
    <s v="NaN"/>
    <s v="Scale-up"/>
    <s v="NaN"/>
    <s v="NaN"/>
    <n v="0.77600000000000002"/>
    <s v="NaN"/>
    <s v="NaN"/>
    <d v="2025-06-17T04:02:58"/>
    <s v="PJD2_Apache"/>
  </r>
  <r>
    <x v="282"/>
    <x v="0"/>
    <n v="5770"/>
    <x v="4260"/>
    <x v="2135"/>
    <n v="1674"/>
    <n v="1674"/>
    <n v="134"/>
    <n v="1540"/>
    <n v="132"/>
    <n v="1542"/>
    <n v="1312"/>
    <n v="230"/>
    <n v="3.7999999999999999E-2"/>
    <n v="0.47699999999999998"/>
    <n v="0.02"/>
    <n v="0.27200000000000002"/>
    <n v="0.495"/>
    <n v="0.40300000000000002"/>
    <n v="0.54900000000000004"/>
    <n v="7.3999999999999996E-2"/>
    <n v="0.96099999999999997"/>
    <n v="845.58799999999997"/>
    <s v="Scale-up"/>
    <n v="3.6760000000000002"/>
    <n v="0.61099999999999999"/>
    <n v="0.71599999999999997"/>
    <n v="0.77800000000000002"/>
    <n v="0.495"/>
    <d v="2025-06-17T04:03:17"/>
    <s v="PJD2_Apache"/>
  </r>
  <r>
    <x v="282"/>
    <x v="1"/>
    <n v="0"/>
    <x v="4261"/>
    <x v="2135"/>
    <s v=" "/>
    <s v=" "/>
    <n v="1"/>
    <n v="1"/>
    <n v="1"/>
    <s v="N/A"/>
    <n v="1"/>
    <n v="0"/>
    <s v="NaN"/>
    <s v="NaN"/>
    <s v="NaN"/>
    <s v="NaN"/>
    <n v="0"/>
    <s v="NaN"/>
    <s v="NaN"/>
    <s v="NaN"/>
    <s v="NaN"/>
    <s v="NaN"/>
    <s v="Scale-up"/>
    <s v="NaN"/>
    <s v="NaN"/>
    <s v="NaN"/>
    <s v="NaN"/>
    <s v="NaN"/>
    <d v="2025-06-17T04:03:17"/>
    <s v="PJD2_Apache"/>
  </r>
  <r>
    <x v="286"/>
    <x v="0"/>
    <n v="6402"/>
    <x v="4262"/>
    <x v="2136"/>
    <n v="5891"/>
    <n v="5891"/>
    <n v="352"/>
    <n v="5539"/>
    <n v="1031"/>
    <n v="4860"/>
    <n v="4173"/>
    <n v="687"/>
    <n v="8.2000000000000003E-2"/>
    <n v="1.254"/>
    <n v="0.19400000000000001"/>
    <n v="1.1080000000000001"/>
    <n v="1.1419999999999999"/>
    <n v="1.026"/>
    <n v="0.97"/>
    <n v="6.0999999999999999E-2"/>
    <n v="0.85499999999999998"/>
    <n v="620.03599999999994"/>
    <s v="Scale-up"/>
    <n v="0.90300000000000002"/>
    <n v="0.66300000000000003"/>
    <n v="0.72899999999999998"/>
    <n v="0.89400000000000002"/>
    <n v="0.70399999999999996"/>
    <d v="2025-06-17T04:03:40"/>
    <s v="PJD2_Apache"/>
  </r>
  <r>
    <x v="286"/>
    <x v="1"/>
    <n v="93"/>
    <x v="4263"/>
    <x v="2136"/>
    <s v=" "/>
    <s v=" "/>
    <n v="1"/>
    <n v="9"/>
    <n v="2"/>
    <s v="N/A"/>
    <n v="2"/>
    <n v="4"/>
    <s v="NaN"/>
    <n v="8.7999999999999995E-2"/>
    <s v="NaN"/>
    <n v="1.2999999999999999E-2"/>
    <n v="0"/>
    <n v="7.9000000000000001E-2"/>
    <s v="NaN"/>
    <s v="NaN"/>
    <s v="NaN"/>
    <s v="NaN"/>
    <s v="Scale-up"/>
    <n v="76.923000000000002"/>
    <s v="NaN"/>
    <n v="0.81899999999999995"/>
    <s v="NaN"/>
    <n v="1"/>
    <d v="2025-06-17T04:03:40"/>
    <s v="PJD2_Apache"/>
  </r>
  <r>
    <x v="303"/>
    <x v="0"/>
    <n v="7460"/>
    <x v="4264"/>
    <x v="2137"/>
    <n v="2914"/>
    <n v="2914"/>
    <n v="56"/>
    <n v="2858"/>
    <n v="529"/>
    <n v="2385"/>
    <n v="1310"/>
    <n v="1075"/>
    <n v="1.4E-2"/>
    <n v="0.76100000000000001"/>
    <n v="0.09"/>
    <n v="0.29899999999999999"/>
    <n v="0.68500000000000005"/>
    <n v="0.54100000000000004"/>
    <n v="0.436"/>
    <n v="1.7999999999999999E-2"/>
    <n v="0.88400000000000001"/>
    <n v="3595.3180000000002"/>
    <s v="Scale-up"/>
    <n v="3.3439999999999999"/>
    <n v="0.7"/>
    <n v="0.68300000000000005"/>
    <n v="0.48199999999999998"/>
    <n v="0.27800000000000002"/>
    <d v="2025-06-17T04:04:00"/>
    <s v="PJD2_Apache"/>
  </r>
  <r>
    <x v="303"/>
    <x v="1"/>
    <n v="17"/>
    <x v="4265"/>
    <x v="2137"/>
    <s v=" "/>
    <s v=" "/>
    <n v="1"/>
    <n v="1"/>
    <n v="1"/>
    <s v="N/A"/>
    <n v="1"/>
    <n v="-1"/>
    <s v="NaN"/>
    <s v="NaN"/>
    <s v="NaN"/>
    <s v="NaN"/>
    <n v="0"/>
    <s v="NaN"/>
    <s v="NaN"/>
    <s v="NaN"/>
    <s v="NaN"/>
    <s v="NaN"/>
    <s v="Scale-up"/>
    <s v="NaN"/>
    <s v="NaN"/>
    <s v="NaN"/>
    <s v="NaN"/>
    <s v="NaN"/>
    <d v="2025-06-17T04:04:00"/>
    <s v="PJD2_Apache"/>
  </r>
  <r>
    <x v="315"/>
    <x v="0"/>
    <n v="5737"/>
    <x v="4266"/>
    <x v="2138"/>
    <n v="506"/>
    <n v="506"/>
    <n v="24"/>
    <n v="482"/>
    <n v="74"/>
    <n v="432"/>
    <n v="414"/>
    <n v="18"/>
    <n v="6.0000000000000001E-3"/>
    <n v="0.10299999999999999"/>
    <n v="1.7000000000000001E-2"/>
    <n v="9.4E-2"/>
    <n v="9.1999999999999998E-2"/>
    <n v="9.0999999999999998E-2"/>
    <n v="1.022"/>
    <n v="5.5E-2"/>
    <n v="0.84399999999999997"/>
    <n v="191.489"/>
    <s v="Catch-up"/>
    <n v="10.638"/>
    <n v="0.89900000000000002"/>
    <n v="0.78500000000000003"/>
    <n v="0.95499999999999996"/>
    <n v="0.81499999999999995"/>
    <d v="2025-06-17T04:04:19"/>
    <s v="PJD2_Apache"/>
  </r>
  <r>
    <x v="315"/>
    <x v="1"/>
    <n v="38"/>
    <x v="4267"/>
    <x v="2138"/>
    <s v=" "/>
    <s v=" "/>
    <n v="1"/>
    <n v="4"/>
    <n v="1"/>
    <s v="N/A"/>
    <n v="4"/>
    <n v="-1"/>
    <s v="NaN"/>
    <n v="5.8999999999999997E-2"/>
    <s v="NaN"/>
    <n v="7.2999999999999995E-2"/>
    <n v="0"/>
    <n v="5.8999999999999997E-2"/>
    <s v="NaN"/>
    <s v="NaN"/>
    <s v="NaN"/>
    <s v="NaN"/>
    <s v="Catch-up"/>
    <n v="13.699"/>
    <s v="NaN"/>
    <n v="0.871"/>
    <s v="NaN"/>
    <n v="0.70299999999999996"/>
    <d v="2025-06-17T04:04:19"/>
    <s v="PJD2_Apache"/>
  </r>
  <r>
    <x v="305"/>
    <x v="0"/>
    <n v="3660"/>
    <x v="4268"/>
    <x v="2139"/>
    <n v="243"/>
    <n v="243"/>
    <n v="30"/>
    <n v="213"/>
    <n v="5"/>
    <n v="238"/>
    <n v="47"/>
    <n v="191"/>
    <n v="4.0000000000000001E-3"/>
    <n v="3.1E-2"/>
    <n v="8.0000000000000002E-3"/>
    <n v="8.9999999999999993E-3"/>
    <n v="2.7E-2"/>
    <n v="3.3000000000000002E-2"/>
    <n v="0.33300000000000002"/>
    <n v="0.114"/>
    <n v="0.77100000000000002"/>
    <n v="21222.222000000002"/>
    <s v="Scale-up"/>
    <n v="111.111"/>
    <n v="0.499"/>
    <n v="0.19400000000000001"/>
    <n v="0.81699999999999995"/>
    <n v="0.11700000000000001"/>
    <d v="2025-06-17T04:04:37"/>
    <s v="PJD2_Apache"/>
  </r>
  <r>
    <x v="305"/>
    <x v="1"/>
    <n v="66"/>
    <x v="4269"/>
    <x v="2139"/>
    <s v=" "/>
    <s v=" "/>
    <n v="22"/>
    <n v="13"/>
    <n v="1"/>
    <s v="N/A"/>
    <n v="1"/>
    <n v="34"/>
    <n v="0.496"/>
    <n v="0.14799999999999999"/>
    <s v="NaN"/>
    <s v="NaN"/>
    <n v="0.64400000000000002"/>
    <n v="0.57699999999999996"/>
    <s v="NaN"/>
    <s v="NaN"/>
    <s v="NaN"/>
    <s v="NaN"/>
    <s v="Scale-up"/>
    <s v="NaN"/>
    <n v="0.14099999999999999"/>
    <n v="0.32600000000000001"/>
    <s v="NaN"/>
    <s v="NaN"/>
    <d v="2025-06-17T04:04:37"/>
    <s v="PJD2_Apache"/>
  </r>
  <r>
    <x v="257"/>
    <x v="0"/>
    <n v="4653"/>
    <x v="4270"/>
    <x v="2140"/>
    <n v="3218"/>
    <n v="3218"/>
    <n v="545"/>
    <n v="2673"/>
    <n v="341"/>
    <n v="2877"/>
    <n v="2019"/>
    <n v="858"/>
    <n v="9.5000000000000001E-2"/>
    <n v="0.52100000000000002"/>
    <n v="6.6000000000000003E-2"/>
    <n v="0.36799999999999999"/>
    <n v="0.55000000000000004"/>
    <n v="0.55000000000000004"/>
    <n v="0.66900000000000004"/>
    <n v="0.154"/>
    <n v="0.89300000000000002"/>
    <n v="2331.5219999999999"/>
    <s v="Scale-up"/>
    <n v="2.7170000000000001"/>
    <n v="0.96099999999999997"/>
    <n v="0.98899999999999999"/>
    <n v="0.98099999999999998"/>
    <n v="0.96799999999999997"/>
    <d v="2025-06-17T04:04:58"/>
    <s v="PJD2_Apache"/>
  </r>
  <r>
    <x v="257"/>
    <x v="1"/>
    <n v="100"/>
    <x v="4271"/>
    <x v="2140"/>
    <s v=" "/>
    <s v=" "/>
    <n v="12"/>
    <n v="52"/>
    <n v="11"/>
    <s v="N/A"/>
    <n v="53"/>
    <n v="1"/>
    <n v="8.1000000000000003E-2"/>
    <n v="0.53"/>
    <n v="0.125"/>
    <n v="0.41099999999999998"/>
    <n v="0.48599999999999999"/>
    <n v="0.51700000000000002"/>
    <n v="0.84599999999999997"/>
    <n v="0.13300000000000001"/>
    <n v="0.79500000000000004"/>
    <n v="2087.5909999999999"/>
    <s v="Scale-up"/>
    <n v="2.4329999999999998"/>
    <n v="0.89200000000000002"/>
    <n v="0.98299999999999998"/>
    <n v="0.85099999999999998"/>
    <n v="0.90700000000000003"/>
    <d v="2025-06-17T04:05:03"/>
    <s v="PJD2_Apache"/>
  </r>
  <r>
    <x v="1453"/>
    <x v="0"/>
    <n v="2256"/>
    <x v="4272"/>
    <x v="2141"/>
    <n v="1899"/>
    <n v="1899"/>
    <n v="1271"/>
    <n v="628"/>
    <n v="339"/>
    <n v="1560"/>
    <n v="1187"/>
    <n v="373"/>
    <n v="0.99099999999999999"/>
    <n v="0.44800000000000001"/>
    <n v="0.28499999999999998"/>
    <n v="0.9"/>
    <n v="1.1539999999999999"/>
    <n v="1.125"/>
    <n v="0.78"/>
    <n v="0.68899999999999995"/>
    <n v="0.80200000000000005"/>
    <n v="414.44400000000002"/>
    <s v="Scale-up"/>
    <n v="1.111"/>
    <n v="0.88500000000000001"/>
    <n v="0.88"/>
    <n v="0.86199999999999999"/>
    <n v="0.92100000000000004"/>
    <d v="2025-06-17T04:05:22"/>
    <s v="PJD2_Apache"/>
  </r>
  <r>
    <x v="1453"/>
    <x v="1"/>
    <n v="0"/>
    <x v="4273"/>
    <x v="2141"/>
    <s v=" "/>
    <s v=" "/>
    <n v="1"/>
    <n v="1"/>
    <n v="1"/>
    <s v="N/A"/>
    <n v="1"/>
    <n v="0"/>
    <s v="NaN"/>
    <s v="NaN"/>
    <s v="NaN"/>
    <s v="NaN"/>
    <n v="0"/>
    <s v="NaN"/>
    <s v="NaN"/>
    <s v="NaN"/>
    <s v="NaN"/>
    <s v="NaN"/>
    <s v="Scale-up"/>
    <s v="NaN"/>
    <s v="NaN"/>
    <s v="NaN"/>
    <s v="NaN"/>
    <s v="NaN"/>
    <d v="2025-06-17T04:05:22"/>
    <s v="PJD2_Apache"/>
  </r>
  <r>
    <x v="258"/>
    <x v="0"/>
    <n v="4639"/>
    <x v="4274"/>
    <x v="2142"/>
    <n v="103"/>
    <n v="103"/>
    <n v="79"/>
    <n v="24"/>
    <n v="9"/>
    <n v="94"/>
    <n v="91"/>
    <n v="3"/>
    <n v="1.4E-2"/>
    <n v="8.0000000000000002E-3"/>
    <n v="2E-3"/>
    <n v="1.7000000000000001E-2"/>
    <n v="0.02"/>
    <n v="1.7999999999999999E-2"/>
    <n v="0.85"/>
    <n v="0.63600000000000001"/>
    <n v="0.90900000000000003"/>
    <n v="176.471"/>
    <s v="Scale-up"/>
    <n v="58.823999999999998"/>
    <n v="0.96899999999999997"/>
    <n v="0.80500000000000005"/>
    <n v="0.91"/>
    <n v="0.96299999999999997"/>
    <d v="2025-06-17T04:05:40"/>
    <s v="PJD2_Apache"/>
  </r>
  <r>
    <x v="258"/>
    <x v="1"/>
    <n v="23"/>
    <x v="4275"/>
    <x v="2142"/>
    <s v=" "/>
    <s v=" "/>
    <n v="2"/>
    <n v="1"/>
    <n v="1"/>
    <s v="N/A"/>
    <n v="1"/>
    <n v="0"/>
    <n v="4.2000000000000003E-2"/>
    <s v="NaN"/>
    <s v="NaN"/>
    <s v="NaN"/>
    <n v="0"/>
    <n v="4.2000000000000003E-2"/>
    <s v="NaN"/>
    <s v="NaN"/>
    <s v="NaN"/>
    <s v="NaN"/>
    <s v="Scale-up"/>
    <s v="NaN"/>
    <n v="1"/>
    <s v="NaN"/>
    <s v="NaN"/>
    <s v="NaN"/>
    <d v="2025-06-17T04:05:41"/>
    <s v="PJD2_Apache"/>
  </r>
  <r>
    <x v="1454"/>
    <x v="0"/>
    <n v="2420"/>
    <x v="4276"/>
    <x v="2143"/>
    <n v="4124"/>
    <n v="4124"/>
    <n v="431"/>
    <n v="3693"/>
    <n v="631"/>
    <n v="3493"/>
    <n v="2750"/>
    <n v="743"/>
    <n v="0.17399999999999999"/>
    <n v="1.6140000000000001"/>
    <n v="0.25600000000000001"/>
    <n v="1.2649999999999999"/>
    <n v="1.532"/>
    <n v="1.54"/>
    <n v="0.82599999999999996"/>
    <n v="9.7000000000000003E-2"/>
    <n v="0.85699999999999998"/>
    <n v="587.35199999999998"/>
    <s v="Scale-up"/>
    <n v="0.79100000000000004"/>
    <n v="0.98099999999999998"/>
    <n v="0.98"/>
    <n v="0.95899999999999996"/>
    <n v="0.99199999999999999"/>
    <d v="2025-06-17T04:06:03"/>
    <s v="PJD2_Apache"/>
  </r>
  <r>
    <x v="1454"/>
    <x v="1"/>
    <n v="99"/>
    <x v="4277"/>
    <x v="2143"/>
    <s v=" "/>
    <s v=" "/>
    <n v="9"/>
    <n v="75"/>
    <n v="2"/>
    <s v="N/A"/>
    <n v="51"/>
    <n v="32"/>
    <n v="0.112"/>
    <n v="0.77400000000000002"/>
    <n v="3.4000000000000002E-2"/>
    <n v="0.63700000000000001"/>
    <n v="0.85199999999999998"/>
    <n v="0.86599999999999999"/>
    <n v="0.748"/>
    <n v="0.126"/>
    <n v="0.96199999999999997"/>
    <n v="1166.405"/>
    <s v="Scale-up"/>
    <n v="1.57"/>
    <n v="0.76400000000000001"/>
    <n v="0.99399999999999999"/>
    <n v="1"/>
    <n v="0.92600000000000005"/>
    <d v="2025-06-17T04:06:07"/>
    <s v="PJD2_Apache"/>
  </r>
  <r>
    <x v="308"/>
    <x v="0"/>
    <n v="2757"/>
    <x v="4278"/>
    <x v="2144"/>
    <n v="45"/>
    <n v="45"/>
    <n v="9"/>
    <n v="36"/>
    <n v="1"/>
    <n v="44"/>
    <n v="27"/>
    <n v="17"/>
    <n v="3.0000000000000001E-3"/>
    <n v="2.4E-2"/>
    <n v="0"/>
    <n v="2.4E-2"/>
    <n v="2.7E-2"/>
    <n v="2.1000000000000001E-2"/>
    <n v="0.88900000000000001"/>
    <n v="0.111"/>
    <n v="1"/>
    <n v="708.33299999999997"/>
    <s v="Scale-up"/>
    <n v="41.667000000000002"/>
    <n v="0.66500000000000004"/>
    <n v="0.83099999999999996"/>
    <n v="0"/>
    <n v="0.82599999999999996"/>
    <d v="2025-06-17T04:06:24"/>
    <s v="PJD2_Apache"/>
  </r>
  <r>
    <x v="308"/>
    <x v="1"/>
    <n v="0"/>
    <x v="4279"/>
    <x v="2144"/>
    <s v=" "/>
    <s v=" "/>
    <n v="1"/>
    <n v="1"/>
    <n v="1"/>
    <s v="N/A"/>
    <n v="1"/>
    <n v="0"/>
    <s v="NaN"/>
    <s v="NaN"/>
    <s v="NaN"/>
    <s v="NaN"/>
    <n v="0"/>
    <s v="NaN"/>
    <s v="NaN"/>
    <s v="NaN"/>
    <s v="NaN"/>
    <s v="NaN"/>
    <s v="Scale-up"/>
    <s v="NaN"/>
    <s v="NaN"/>
    <s v="NaN"/>
    <s v="NaN"/>
    <s v="NaN"/>
    <d v="2025-06-17T04:06:24"/>
    <s v="PJD2_Apache"/>
  </r>
  <r>
    <x v="1455"/>
    <x v="0"/>
    <n v="4099"/>
    <x v="4280"/>
    <x v="2145"/>
    <n v="2982"/>
    <n v="2982"/>
    <n v="170"/>
    <n v="2812"/>
    <n v="365"/>
    <n v="2617"/>
    <n v="1755"/>
    <n v="862"/>
    <n v="6.0999999999999999E-2"/>
    <n v="0.83199999999999996"/>
    <n v="0.191"/>
    <n v="0.70299999999999996"/>
    <n v="0.70199999999999996"/>
    <n v="0.74099999999999999"/>
    <n v="1.0009999999999999"/>
    <n v="6.8000000000000005E-2"/>
    <n v="0.78600000000000003"/>
    <n v="1226.174"/>
    <s v="Catch-up"/>
    <n v="1.4219999999999999"/>
    <n v="0.94099999999999995"/>
    <n v="0.97699999999999998"/>
    <n v="0.66500000000000004"/>
    <n v="0.85"/>
    <d v="2025-06-17T04:06:45"/>
    <s v="PJD2_Apache"/>
  </r>
  <r>
    <x v="1455"/>
    <x v="1"/>
    <n v="96"/>
    <x v="4281"/>
    <x v="2145"/>
    <s v=" "/>
    <s v=" "/>
    <n v="4"/>
    <n v="28"/>
    <n v="1"/>
    <s v="N/A"/>
    <n v="28"/>
    <n v="5"/>
    <n v="7.0000000000000007E-2"/>
    <n v="0.33200000000000002"/>
    <s v="NaN"/>
    <n v="0.25800000000000001"/>
    <n v="0.40200000000000002"/>
    <n v="0.379"/>
    <s v="NaN"/>
    <s v="NaN"/>
    <s v="NaN"/>
    <s v="NaN"/>
    <s v="Catch-up"/>
    <n v="3.8759999999999999"/>
    <n v="0.93300000000000005"/>
    <n v="0.96499999999999997"/>
    <s v="NaN"/>
    <n v="0.97499999999999998"/>
    <d v="2025-06-17T04:06:45"/>
    <s v="PJD2_Apache"/>
  </r>
  <r>
    <x v="1456"/>
    <x v="0"/>
    <n v="2629"/>
    <x v="4282"/>
    <x v="2146"/>
    <n v="3498"/>
    <n v="3498"/>
    <n v="555"/>
    <n v="2943"/>
    <n v="494"/>
    <n v="3004"/>
    <n v="2644"/>
    <n v="360"/>
    <n v="0.20499999999999999"/>
    <n v="1.2410000000000001"/>
    <n v="0.20399999999999999"/>
    <n v="1.1040000000000001"/>
    <n v="1.242"/>
    <n v="1.2430000000000001"/>
    <n v="0.88900000000000001"/>
    <n v="0.14199999999999999"/>
    <n v="0.85899999999999999"/>
    <n v="326.08699999999999"/>
    <s v="Scale-up"/>
    <n v="0.90600000000000003"/>
    <n v="0.99299999999999999"/>
    <n v="0.99099999999999999"/>
    <n v="0.99"/>
    <n v="0.99"/>
    <d v="2025-06-17T04:07:06"/>
    <s v="PJD2_Apache"/>
  </r>
  <r>
    <x v="1456"/>
    <x v="1"/>
    <n v="98"/>
    <x v="4283"/>
    <x v="2146"/>
    <s v=" "/>
    <s v=" "/>
    <n v="14"/>
    <n v="103"/>
    <n v="42"/>
    <s v="N/A"/>
    <n v="106"/>
    <n v="-32"/>
    <n v="0.16400000000000001"/>
    <n v="1.0640000000000001"/>
    <n v="0.44600000000000001"/>
    <n v="1.0289999999999999"/>
    <n v="0.78200000000000003"/>
    <n v="0.77700000000000002"/>
    <n v="1.3160000000000001"/>
    <n v="0.13400000000000001"/>
    <n v="0.63700000000000001"/>
    <n v="349.85399999999998"/>
    <s v="Catch-up"/>
    <n v="0.97199999999999998"/>
    <n v="0.93899999999999995"/>
    <n v="0.99"/>
    <n v="0.62"/>
    <n v="0.91400000000000003"/>
    <d v="2025-06-17T04:07:11"/>
    <s v="PJD2_Apache"/>
  </r>
  <r>
    <x v="1457"/>
    <x v="0"/>
    <n v="2150"/>
    <x v="4284"/>
    <x v="2147"/>
    <n v="14342"/>
    <n v="14342"/>
    <n v="2641"/>
    <n v="11701"/>
    <n v="1940"/>
    <n v="12402"/>
    <n v="10343"/>
    <n v="2059"/>
    <n v="1.3220000000000001"/>
    <n v="6.6219999999999999"/>
    <n v="1.248"/>
    <n v="5.7409999999999997"/>
    <n v="6.6959999999999997"/>
    <n v="6.8529999999999998"/>
    <n v="0.85699999999999998"/>
    <n v="0.16600000000000001"/>
    <n v="0.84299999999999997"/>
    <n v="358.64800000000002"/>
    <s v="Scale-up"/>
    <n v="0.17399999999999999"/>
    <n v="0.98"/>
    <n v="0.97299999999999998"/>
    <n v="0.90300000000000002"/>
    <n v="0.97599999999999998"/>
    <d v="2025-06-17T04:07:39"/>
    <s v="PJD2_Apache"/>
  </r>
  <r>
    <x v="1457"/>
    <x v="1"/>
    <n v="99"/>
    <x v="4285"/>
    <x v="2147"/>
    <s v=" "/>
    <s v=" "/>
    <n v="117"/>
    <n v="852"/>
    <n v="121"/>
    <s v="N/A"/>
    <n v="668"/>
    <n v="179"/>
    <n v="1.218"/>
    <n v="8.9830000000000005"/>
    <n v="1.278"/>
    <n v="6.7009999999999996"/>
    <n v="8.923"/>
    <n v="8.9390000000000001"/>
    <n v="0.751"/>
    <n v="0.11899999999999999"/>
    <n v="0.875"/>
    <n v="307.26799999999997"/>
    <s v="Scale-up"/>
    <n v="0.14899999999999999"/>
    <n v="0.996"/>
    <n v="0.995"/>
    <n v="0.98599999999999999"/>
    <n v="0.99299999999999999"/>
    <d v="2025-06-17T04:07:44"/>
    <s v="PJD2_Apache"/>
  </r>
  <r>
    <x v="259"/>
    <x v="0"/>
    <n v="4477"/>
    <x v="4286"/>
    <x v="2148"/>
    <n v="2039"/>
    <n v="2039"/>
    <n v="281"/>
    <n v="1758"/>
    <n v="167"/>
    <n v="1872"/>
    <n v="1575"/>
    <n v="297"/>
    <n v="5.8999999999999997E-2"/>
    <n v="0.42799999999999999"/>
    <n v="4.2999999999999997E-2"/>
    <n v="0.36499999999999999"/>
    <n v="0.44400000000000001"/>
    <n v="0.442"/>
    <n v="0.82199999999999995"/>
    <n v="0.121"/>
    <n v="0.91200000000000003"/>
    <n v="813.69899999999996"/>
    <s v="Scale-up"/>
    <n v="2.74"/>
    <n v="0.96499999999999997"/>
    <n v="0.95699999999999996"/>
    <n v="0.97799999999999998"/>
    <n v="0.96"/>
    <d v="2025-06-17T04:08:05"/>
    <s v="PJD2_Apache"/>
  </r>
  <r>
    <x v="259"/>
    <x v="1"/>
    <n v="74"/>
    <x v="4287"/>
    <x v="2148"/>
    <s v=" "/>
    <s v=" "/>
    <n v="1"/>
    <n v="2"/>
    <n v="1"/>
    <s v="N/A"/>
    <n v="2"/>
    <n v="0"/>
    <s v="NaN"/>
    <n v="1"/>
    <s v="NaN"/>
    <s v="NaN"/>
    <n v="0"/>
    <n v="2.1000000000000001E-2"/>
    <s v="NaN"/>
    <s v="NaN"/>
    <s v="NaN"/>
    <s v="NaN"/>
    <s v="Scale-up"/>
    <s v="NaN"/>
    <s v="NaN"/>
    <n v="1"/>
    <s v="NaN"/>
    <s v="NaN"/>
    <d v="2025-06-17T04:08:05"/>
    <s v="PJD2_Apache"/>
  </r>
  <r>
    <x v="1458"/>
    <x v="0"/>
    <n v="578"/>
    <x v="4288"/>
    <x v="2149"/>
    <n v="411"/>
    <n v="411"/>
    <n v="308"/>
    <n v="103"/>
    <n v="27"/>
    <n v="384"/>
    <n v="211"/>
    <n v="173"/>
    <n v="0.78900000000000003"/>
    <n v="0.28799999999999998"/>
    <n v="0.13800000000000001"/>
    <n v="0.52400000000000002"/>
    <n v="0.93899999999999995"/>
    <n v="0.97699999999999998"/>
    <n v="0.55800000000000005"/>
    <n v="0.73299999999999998"/>
    <n v="0.872"/>
    <n v="330.15300000000002"/>
    <s v="Scale-up"/>
    <n v="1.9079999999999999"/>
    <n v="0.95599999999999996"/>
    <n v="0.90600000000000003"/>
    <n v="0.64100000000000001"/>
    <n v="0.94399999999999995"/>
    <d v="2025-06-17T04:08:24"/>
    <s v="PJD2_Apache"/>
  </r>
  <r>
    <x v="1458"/>
    <x v="1"/>
    <n v="91"/>
    <x v="4289"/>
    <x v="2149"/>
    <s v=" "/>
    <s v=" "/>
    <n v="2"/>
    <n v="1"/>
    <n v="1"/>
    <s v="N/A"/>
    <n v="2"/>
    <n v="2"/>
    <n v="3.1E-2"/>
    <s v="NaN"/>
    <s v="NaN"/>
    <n v="7.6999999999999999E-2"/>
    <n v="0"/>
    <n v="2.1999999999999999E-2"/>
    <s v="NaN"/>
    <s v="NaN"/>
    <s v="NaN"/>
    <s v="NaN"/>
    <s v="Scale-up"/>
    <n v="12.987"/>
    <n v="1"/>
    <s v="NaN"/>
    <s v="NaN"/>
    <n v="1"/>
    <d v="2025-06-17T04:08:24"/>
    <s v="PJD2_Apache"/>
  </r>
  <r>
    <x v="557"/>
    <x v="0"/>
    <n v="5997"/>
    <x v="4290"/>
    <x v="2150"/>
    <n v="579"/>
    <n v="579"/>
    <n v="98"/>
    <n v="481"/>
    <n v="221"/>
    <n v="358"/>
    <n v="298"/>
    <n v="60"/>
    <n v="1.4999999999999999E-2"/>
    <n v="8.5999999999999993E-2"/>
    <n v="4.2000000000000003E-2"/>
    <n v="4.9000000000000002E-2"/>
    <n v="5.8999999999999997E-2"/>
    <n v="5.7000000000000002E-2"/>
    <n v="0.83099999999999996"/>
    <n v="0.14899999999999999"/>
    <n v="0.58399999999999996"/>
    <n v="1224.49"/>
    <s v="Scale-up"/>
    <n v="20.408000000000001"/>
    <n v="0.98099999999999998"/>
    <n v="0.92100000000000004"/>
    <n v="0.94299999999999995"/>
    <n v="0.92800000000000005"/>
    <d v="2025-06-17T04:08:43"/>
    <s v="PJD2_Apache"/>
  </r>
  <r>
    <x v="557"/>
    <x v="1"/>
    <n v="53"/>
    <x v="4291"/>
    <x v="2150"/>
    <s v=" "/>
    <s v=" "/>
    <n v="1"/>
    <n v="4"/>
    <n v="3"/>
    <s v="N/A"/>
    <n v="9"/>
    <n v="-8"/>
    <s v="NaN"/>
    <n v="5.7000000000000002E-2"/>
    <n v="7.3999999999999996E-2"/>
    <n v="0.20200000000000001"/>
    <n v="-1.6999999999999901E-2"/>
    <n v="1.4999999999999999E-2"/>
    <s v="NaN"/>
    <s v="NaN"/>
    <s v="NaN"/>
    <s v="NaN"/>
    <s v="Scale-up"/>
    <n v="4.95"/>
    <s v="NaN"/>
    <n v="0.82899999999999996"/>
    <n v="0.81799999999999995"/>
    <n v="0.85699999999999998"/>
    <d v="2025-06-17T04:08:43"/>
    <s v="PJD2_Apache"/>
  </r>
  <r>
    <x v="317"/>
    <x v="0"/>
    <n v="776"/>
    <x v="4292"/>
    <x v="2151"/>
    <n v="51"/>
    <n v="51"/>
    <n v="23"/>
    <n v="28"/>
    <n v="0"/>
    <n v="51"/>
    <n v="24"/>
    <n v="27"/>
    <n v="9.8000000000000004E-2"/>
    <n v="0.04"/>
    <n v="0"/>
    <n v="0.121"/>
    <n v="0.13800000000000001"/>
    <n v="8.2000000000000003E-2"/>
    <n v="0.877"/>
    <n v="0.71"/>
    <n v="1"/>
    <n v="223.14"/>
    <s v="Scale-up"/>
    <n v="8.2639999999999993"/>
    <n v="0.75"/>
    <n v="0.66200000000000003"/>
    <n v="0"/>
    <n v="0.748"/>
    <d v="2025-06-17T04:09:00"/>
    <s v="PJD2_Apache"/>
  </r>
  <r>
    <x v="317"/>
    <x v="1"/>
    <n v="85"/>
    <x v="4293"/>
    <x v="2151"/>
    <s v=" "/>
    <s v=" "/>
    <n v="1"/>
    <n v="2"/>
    <n v="1"/>
    <s v="N/A"/>
    <n v="1"/>
    <n v="1"/>
    <s v="NaN"/>
    <n v="1.2E-2"/>
    <n v="0"/>
    <s v="NaN"/>
    <n v="1.2E-2"/>
    <n v="1.2E-2"/>
    <s v="NaN"/>
    <s v="NaN"/>
    <s v="NaN"/>
    <s v="NaN"/>
    <s v="Scale-up"/>
    <s v="NaN"/>
    <s v="NaN"/>
    <n v="1"/>
    <n v="0"/>
    <s v="NaN"/>
    <d v="2025-06-17T04:09:00"/>
    <s v="PJD2_Apache"/>
  </r>
  <r>
    <x v="311"/>
    <x v="0"/>
    <n v="4011"/>
    <x v="4294"/>
    <x v="2152"/>
    <n v="401"/>
    <n v="401"/>
    <n v="83"/>
    <n v="318"/>
    <n v="40"/>
    <n v="361"/>
    <n v="289"/>
    <n v="72"/>
    <n v="3.5999999999999997E-2"/>
    <n v="0.16200000000000001"/>
    <n v="1.6E-2"/>
    <n v="0.224"/>
    <n v="0.182"/>
    <n v="0.16700000000000001"/>
    <n v="1.2310000000000001"/>
    <n v="0.182"/>
    <n v="0.91900000000000004"/>
    <n v="321.42899999999997"/>
    <s v="Catch-up"/>
    <n v="4.4640000000000004"/>
    <n v="0.51600000000000001"/>
    <n v="0.754"/>
    <n v="0.79900000000000004"/>
    <n v="0.75700000000000001"/>
    <d v="2025-06-17T04:09:18"/>
    <s v="PJD2_Apache"/>
  </r>
  <r>
    <x v="311"/>
    <x v="1"/>
    <n v="0"/>
    <x v="4295"/>
    <x v="2152"/>
    <s v=" "/>
    <s v=" "/>
    <n v="1"/>
    <n v="1"/>
    <n v="1"/>
    <s v="N/A"/>
    <n v="1"/>
    <n v="0"/>
    <s v="NaN"/>
    <s v="NaN"/>
    <s v="NaN"/>
    <s v="NaN"/>
    <n v="0"/>
    <s v="NaN"/>
    <s v="NaN"/>
    <s v="NaN"/>
    <s v="NaN"/>
    <s v="NaN"/>
    <s v="Catch-up"/>
    <s v="NaN"/>
    <s v="NaN"/>
    <s v="NaN"/>
    <s v="NaN"/>
    <s v="NaN"/>
    <d v="2025-06-17T04:09:18"/>
    <s v="PJD2_Apache"/>
  </r>
  <r>
    <x v="1459"/>
    <x v="0"/>
    <n v="569"/>
    <x v="4296"/>
    <x v="2153"/>
    <n v="36"/>
    <n v="36"/>
    <n v="25"/>
    <n v="11"/>
    <n v="6"/>
    <n v="30"/>
    <n v="4"/>
    <n v="26"/>
    <n v="4.1000000000000002E-2"/>
    <n v="3.2000000000000001E-2"/>
    <n v="1.7999999999999999E-2"/>
    <n v="0.01"/>
    <n v="5.5E-2"/>
    <n v="5.7000000000000002E-2"/>
    <n v="0.182"/>
    <n v="0.56200000000000006"/>
    <n v="0.753"/>
    <n v="2600"/>
    <s v="Scale-up"/>
    <n v="100"/>
    <n v="0.88500000000000001"/>
    <n v="0.878"/>
    <n v="0.83"/>
    <n v="0.85099999999999998"/>
    <d v="2025-06-17T04:09:36"/>
    <s v="PJD2_Apache"/>
  </r>
  <r>
    <x v="1459"/>
    <x v="1"/>
    <n v="75"/>
    <x v="4297"/>
    <x v="2153"/>
    <s v=" "/>
    <s v=" "/>
    <n v="2"/>
    <n v="1"/>
    <n v="4"/>
    <s v="N/A"/>
    <n v="1"/>
    <n v="-2"/>
    <n v="4.4999999999999998E-2"/>
    <s v="NaN"/>
    <n v="4.9000000000000002E-2"/>
    <s v="NaN"/>
    <n v="-4.0000000000000001E-3"/>
    <n v="-2.5000000000000001E-2"/>
    <s v="NaN"/>
    <s v="NaN"/>
    <s v="NaN"/>
    <s v="NaN"/>
    <s v="Scale-up"/>
    <s v="NaN"/>
    <n v="1"/>
    <s v="NaN"/>
    <n v="0.9"/>
    <s v="NaN"/>
    <d v="2025-06-17T04:09:36"/>
    <s v="PJD2_Apache"/>
  </r>
  <r>
    <x v="1460"/>
    <x v="0"/>
    <n v="1893"/>
    <x v="4298"/>
    <x v="2154"/>
    <n v="1940"/>
    <n v="1940"/>
    <n v="1154"/>
    <n v="786"/>
    <n v="152"/>
    <n v="1788"/>
    <n v="1463"/>
    <n v="332"/>
    <n v="0.748"/>
    <n v="0.58699999999999997"/>
    <n v="0.124"/>
    <n v="0.92900000000000005"/>
    <n v="1.2110000000000001"/>
    <n v="1.097"/>
    <n v="0.76700000000000002"/>
    <n v="0.56000000000000005"/>
    <n v="0.90700000000000003"/>
    <n v="357.37400000000002"/>
    <s v="Scale-up"/>
    <n v="1.0760000000000001"/>
    <n v="0.64600000000000002"/>
    <n v="0.99099999999999999"/>
    <n v="0.93700000000000006"/>
    <n v="0.84"/>
    <d v="2025-06-17T04:09:56"/>
    <s v="PJD2_Apache"/>
  </r>
  <r>
    <x v="1460"/>
    <x v="1"/>
    <n v="0"/>
    <x v="4299"/>
    <x v="2154"/>
    <s v=" "/>
    <s v=" "/>
    <n v="1"/>
    <n v="1"/>
    <n v="1"/>
    <s v="N/A"/>
    <n v="1"/>
    <n v="0"/>
    <s v="NaN"/>
    <s v="NaN"/>
    <s v="NaN"/>
    <s v="NaN"/>
    <n v="0"/>
    <s v="NaN"/>
    <s v="NaN"/>
    <s v="NaN"/>
    <s v="NaN"/>
    <s v="NaN"/>
    <s v="Scale-up"/>
    <s v="NaN"/>
    <s v="NaN"/>
    <s v="NaN"/>
    <s v="NaN"/>
    <s v="NaN"/>
    <d v="2025-06-17T04:09:56"/>
    <s v="PJD2_Apache"/>
  </r>
  <r>
    <x v="1461"/>
    <x v="0"/>
    <n v="1703"/>
    <x v="4300"/>
    <x v="2155"/>
    <n v="695"/>
    <n v="695"/>
    <n v="170"/>
    <n v="525"/>
    <n v="62"/>
    <n v="633"/>
    <n v="406"/>
    <n v="227"/>
    <n v="0.159"/>
    <n v="0.56599999999999995"/>
    <n v="0.06"/>
    <n v="0.46600000000000003"/>
    <n v="0.66500000000000004"/>
    <n v="0.63600000000000001"/>
    <n v="0.70099999999999996"/>
    <n v="0.219"/>
    <n v="0.91700000000000004"/>
    <n v="487.12400000000002"/>
    <s v="Scale-up"/>
    <n v="2.1459999999999999"/>
    <n v="0.9"/>
    <n v="0.94699999999999995"/>
    <n v="0.73399999999999999"/>
    <n v="0.92800000000000005"/>
    <d v="2025-06-17T04:10:14"/>
    <s v="PJD2_Apache"/>
  </r>
  <r>
    <x v="1461"/>
    <x v="1"/>
    <n v="0"/>
    <x v="4301"/>
    <x v="2155"/>
    <s v=" "/>
    <s v=" "/>
    <n v="1"/>
    <n v="1"/>
    <n v="1"/>
    <s v="N/A"/>
    <n v="1"/>
    <n v="0"/>
    <s v="NaN"/>
    <s v="NaN"/>
    <s v="NaN"/>
    <s v="NaN"/>
    <n v="0"/>
    <s v="NaN"/>
    <s v="NaN"/>
    <s v="NaN"/>
    <s v="NaN"/>
    <s v="NaN"/>
    <s v="Scale-up"/>
    <s v="NaN"/>
    <s v="NaN"/>
    <s v="NaN"/>
    <s v="NaN"/>
    <s v="NaN"/>
    <d v="2025-06-17T04:10:14"/>
    <s v="PJD2_Apache"/>
  </r>
  <r>
    <x v="309"/>
    <x v="0"/>
    <n v="4397"/>
    <x v="4302"/>
    <x v="2156"/>
    <n v="80"/>
    <n v="80"/>
    <n v="30"/>
    <n v="50"/>
    <n v="5"/>
    <n v="75"/>
    <n v="67"/>
    <n v="8"/>
    <n v="6.0000000000000001E-3"/>
    <n v="1.0999999999999999E-2"/>
    <n v="2E-3"/>
    <n v="1.7999999999999999E-2"/>
    <n v="1.4999999999999999E-2"/>
    <n v="1.6E-2"/>
    <n v="1.2"/>
    <n v="0.35299999999999998"/>
    <n v="0.88200000000000001"/>
    <n v="444.44400000000002"/>
    <s v="Catch-up"/>
    <n v="55.555999999999997"/>
    <n v="0.86699999999999999"/>
    <n v="0.71099999999999997"/>
    <n v="0.84599999999999997"/>
    <n v="0.85299999999999998"/>
    <d v="2025-06-17T04:10:31"/>
    <s v="PJD2_Apache"/>
  </r>
  <r>
    <x v="309"/>
    <x v="1"/>
    <n v="0"/>
    <x v="4303"/>
    <x v="2156"/>
    <s v=" "/>
    <s v=" "/>
    <n v="2"/>
    <n v="2"/>
    <n v="1"/>
    <s v="N/A"/>
    <n v="1"/>
    <n v="3"/>
    <s v="NaN"/>
    <n v="1"/>
    <s v="NaN"/>
    <s v="NaN"/>
    <n v="0"/>
    <n v="2"/>
    <s v="NaN"/>
    <s v="NaN"/>
    <s v="NaN"/>
    <s v="NaN"/>
    <s v="Catch-up"/>
    <s v="NaN"/>
    <s v="NaN"/>
    <n v="1"/>
    <s v="NaN"/>
    <s v="NaN"/>
    <d v="2025-06-17T04:10:31"/>
    <s v="PJD2_Apache"/>
  </r>
  <r>
    <x v="314"/>
    <x v="0"/>
    <n v="3738"/>
    <x v="4304"/>
    <x v="2157"/>
    <n v="482"/>
    <n v="482"/>
    <n v="85"/>
    <n v="397"/>
    <n v="79"/>
    <n v="403"/>
    <n v="364"/>
    <n v="39"/>
    <n v="1.7999999999999999E-2"/>
    <n v="9.0999999999999998E-2"/>
    <n v="2.1000000000000001E-2"/>
    <n v="8.5999999999999993E-2"/>
    <n v="8.7999999999999995E-2"/>
    <n v="8.5999999999999993E-2"/>
    <n v="0.97699999999999998"/>
    <n v="0.16500000000000001"/>
    <n v="0.80700000000000005"/>
    <n v="453.488"/>
    <s v="Scale-up"/>
    <n v="11.628"/>
    <n v="0.81100000000000005"/>
    <n v="0.98099999999999998"/>
    <n v="0.95599999999999996"/>
    <n v="0.96799999999999997"/>
    <d v="2025-06-17T04:10:51"/>
    <s v="PJD2_Apache"/>
  </r>
  <r>
    <x v="314"/>
    <x v="1"/>
    <n v="97"/>
    <x v="4305"/>
    <x v="2157"/>
    <s v=" "/>
    <s v=" "/>
    <n v="4"/>
    <n v="41"/>
    <n v="1"/>
    <s v="N/A"/>
    <n v="43"/>
    <n v="0"/>
    <n v="6.8000000000000005E-2"/>
    <n v="0.32"/>
    <s v="NaN"/>
    <n v="0.32600000000000001"/>
    <n v="0.38800000000000001"/>
    <n v="0.33800000000000002"/>
    <s v="NaN"/>
    <s v="NaN"/>
    <s v="NaN"/>
    <s v="NaN"/>
    <s v="Scale-up"/>
    <n v="3.0670000000000002"/>
    <n v="0.754"/>
    <n v="0.93500000000000005"/>
    <s v="NaN"/>
    <n v="0.92100000000000004"/>
    <d v="2025-06-17T04:10:51"/>
    <s v="PJD2_Apache"/>
  </r>
  <r>
    <x v="1462"/>
    <x v="0"/>
    <n v="7058"/>
    <x v="4306"/>
    <x v="2158"/>
    <n v="69"/>
    <n v="69"/>
    <n v="19"/>
    <n v="50"/>
    <n v="0"/>
    <n v="69"/>
    <n v="2"/>
    <n v="67"/>
    <n v="2E-3"/>
    <n v="7.0000000000000001E-3"/>
    <n v="0"/>
    <n v="1E-3"/>
    <n v="8.9999999999999993E-3"/>
    <n v="7.0000000000000001E-3"/>
    <n v="0.111"/>
    <n v="0.222"/>
    <n v="1"/>
    <n v="67000"/>
    <s v="Scale-up"/>
    <n v="1000"/>
    <n v="0.53200000000000003"/>
    <n v="0.26"/>
    <n v="0"/>
    <n v="1"/>
    <d v="2025-06-17T04:11:08"/>
    <s v="PJD2_Apache"/>
  </r>
  <r>
    <x v="1462"/>
    <x v="1"/>
    <n v="81"/>
    <x v="4307"/>
    <x v="2158"/>
    <s v=" "/>
    <s v=" "/>
    <n v="7"/>
    <n v="9"/>
    <n v="1"/>
    <s v="N/A"/>
    <n v="1"/>
    <n v="15"/>
    <n v="0.28299999999999997"/>
    <n v="0.111"/>
    <n v="0"/>
    <s v="NaN"/>
    <s v="0.39399999999999996"/>
    <n v="0.15"/>
    <s v="NaN"/>
    <s v="NaN"/>
    <s v="NaN"/>
    <s v="NaN"/>
    <s v="Scale-up"/>
    <s v="NaN"/>
    <n v="0.99199999999999999"/>
    <n v="0.85299999999999998"/>
    <n v="0"/>
    <s v="NaN"/>
    <d v="2025-06-17T04:11:08"/>
    <s v="PJD2_Apache"/>
  </r>
  <r>
    <x v="316"/>
    <x v="0"/>
    <n v="5898"/>
    <x v="4308"/>
    <x v="2159"/>
    <n v="615"/>
    <n v="615"/>
    <n v="84"/>
    <n v="531"/>
    <n v="97"/>
    <n v="518"/>
    <n v="465"/>
    <n v="53"/>
    <n v="1.4E-2"/>
    <n v="0.10199999999999999"/>
    <n v="2.8000000000000001E-2"/>
    <n v="9.6000000000000002E-2"/>
    <n v="8.7999999999999995E-2"/>
    <n v="9.5000000000000001E-2"/>
    <n v="1.091"/>
    <n v="0.121"/>
    <n v="0.75900000000000001"/>
    <n v="552.08299999999997"/>
    <s v="Catch-up"/>
    <n v="10.417"/>
    <n v="0.92300000000000004"/>
    <n v="0.91100000000000003"/>
    <n v="0.94599999999999995"/>
    <n v="0.88500000000000001"/>
    <d v="2025-06-17T04:11:27"/>
    <s v="PJD2_Apache"/>
  </r>
  <r>
    <x v="316"/>
    <x v="1"/>
    <n v="97"/>
    <x v="4309"/>
    <x v="2159"/>
    <s v=" "/>
    <s v=" "/>
    <n v="1"/>
    <n v="4"/>
    <n v="1"/>
    <s v="N/A"/>
    <n v="1"/>
    <n v="5"/>
    <s v="NaN"/>
    <n v="3.4000000000000002E-2"/>
    <s v="NaN"/>
    <s v="NaN"/>
    <n v="0"/>
    <n v="3.7999999999999999E-2"/>
    <s v="NaN"/>
    <s v="NaN"/>
    <s v="NaN"/>
    <s v="NaN"/>
    <s v="Catch-up"/>
    <s v="NaN"/>
    <s v="NaN"/>
    <n v="0.96299999999999997"/>
    <s v="NaN"/>
    <s v="NaN"/>
    <d v="2025-06-17T04:11:27"/>
    <s v="PJD2_Apache"/>
  </r>
  <r>
    <x v="310"/>
    <x v="0"/>
    <n v="5634"/>
    <x v="4310"/>
    <x v="2160"/>
    <n v="640"/>
    <n v="640"/>
    <n v="49"/>
    <n v="591"/>
    <n v="128"/>
    <n v="512"/>
    <n v="478"/>
    <n v="34"/>
    <n v="8.9999999999999993E-3"/>
    <n v="0.13200000000000001"/>
    <n v="3.3000000000000002E-2"/>
    <n v="0.126"/>
    <n v="0.108"/>
    <n v="0.109"/>
    <n v="1.167"/>
    <n v="6.4000000000000001E-2"/>
    <n v="0.76600000000000001"/>
    <n v="269.84100000000001"/>
    <s v="Catch-up"/>
    <n v="7.9370000000000003"/>
    <n v="0.91500000000000004"/>
    <n v="0.93700000000000006"/>
    <n v="0.96699999999999997"/>
    <n v="0.96"/>
    <d v="2025-06-17T04:11:45"/>
    <s v="PJD2_Apache"/>
  </r>
  <r>
    <x v="310"/>
    <x v="1"/>
    <n v="83"/>
    <x v="4311"/>
    <x v="2160"/>
    <s v=" "/>
    <s v=" "/>
    <n v="1"/>
    <n v="3"/>
    <n v="1"/>
    <s v="N/A"/>
    <n v="1"/>
    <n v="2"/>
    <s v="NaN"/>
    <n v="2.3E-2"/>
    <s v="NaN"/>
    <s v="NaN"/>
    <n v="0"/>
    <n v="2.3E-2"/>
    <s v="NaN"/>
    <s v="NaN"/>
    <s v="NaN"/>
    <s v="NaN"/>
    <s v="Catch-up"/>
    <s v="NaN"/>
    <s v="NaN"/>
    <n v="0.97399999999999998"/>
    <s v="NaN"/>
    <s v="NaN"/>
    <d v="2025-06-17T04:11:45"/>
    <s v="PJD2_Apache"/>
  </r>
  <r>
    <x v="260"/>
    <x v="0"/>
    <n v="6468"/>
    <x v="4312"/>
    <x v="2161"/>
    <n v="7461"/>
    <n v="7461"/>
    <n v="915"/>
    <n v="6546"/>
    <n v="1740"/>
    <n v="5721"/>
    <n v="4945"/>
    <n v="776"/>
    <n v="0.13100000000000001"/>
    <n v="1.2210000000000001"/>
    <n v="0.37"/>
    <n v="0.90200000000000002"/>
    <n v="0.98199999999999998"/>
    <n v="0.98499999999999999"/>
    <n v="0.91900000000000004"/>
    <n v="9.7000000000000003E-2"/>
    <n v="0.72599999999999998"/>
    <n v="860.31"/>
    <s v="Scale-up"/>
    <n v="1.109"/>
    <n v="0.99"/>
    <n v="0.98699999999999999"/>
    <n v="0.95099999999999996"/>
    <n v="0.97899999999999998"/>
    <d v="2025-06-17T04:12:09"/>
    <s v="PJD2_Apache"/>
  </r>
  <r>
    <x v="260"/>
    <x v="1"/>
    <n v="99"/>
    <x v="4313"/>
    <x v="2161"/>
    <s v=" "/>
    <s v=" "/>
    <n v="17"/>
    <n v="20"/>
    <n v="8"/>
    <s v="N/A"/>
    <n v="22"/>
    <n v="6"/>
    <n v="0.16500000000000001"/>
    <n v="0.20100000000000001"/>
    <n v="6.6000000000000003E-2"/>
    <n v="0.16900000000000001"/>
    <n v="0.3"/>
    <n v="0.28399999999999997"/>
    <n v="0.56299999999999994"/>
    <n v="0.45100000000000001"/>
    <n v="0.82"/>
    <n v="4591.7160000000003"/>
    <s v="Scale-up"/>
    <n v="5.9169999999999998"/>
    <n v="0.96399999999999997"/>
    <n v="0.93400000000000005"/>
    <n v="0.89500000000000002"/>
    <n v="0.88900000000000001"/>
    <d v="2025-06-17T04:12:14"/>
    <s v="PJD2_Apache"/>
  </r>
  <r>
    <x v="237"/>
    <x v="0"/>
    <n v="3755"/>
    <x v="4314"/>
    <x v="2162"/>
    <n v="24593"/>
    <n v="24593"/>
    <n v="5041"/>
    <n v="19552"/>
    <n v="1214"/>
    <n v="23379"/>
    <n v="21387"/>
    <n v="1992"/>
    <n v="2.3620000000000001"/>
    <n v="8.8469999999999995"/>
    <n v="0.45900000000000002"/>
    <n v="10.087"/>
    <n v="10.75"/>
    <n v="10.64"/>
    <n v="0.93799999999999994"/>
    <n v="0.21099999999999999"/>
    <n v="0.95899999999999996"/>
    <n v="197.482"/>
    <s v="Scale-up"/>
    <n v="9.9000000000000005E-2"/>
    <n v="0.90800000000000003"/>
    <n v="0.96599999999999997"/>
    <n v="0.95699999999999996"/>
    <n v="0.96899999999999997"/>
    <d v="2025-06-17T04:12:47"/>
    <s v="PJD2_Apache"/>
  </r>
  <r>
    <x v="237"/>
    <x v="1"/>
    <n v="81"/>
    <x v="4315"/>
    <x v="2162"/>
    <s v=" "/>
    <s v=" "/>
    <n v="2"/>
    <n v="6"/>
    <n v="1"/>
    <s v="N/A"/>
    <n v="1"/>
    <n v="6"/>
    <n v="1.7000000000000001E-2"/>
    <n v="5.2999999999999999E-2"/>
    <s v="NaN"/>
    <s v="NaN"/>
    <n v="7.0000000000000007E-2"/>
    <n v="7.1999999999999995E-2"/>
    <s v="NaN"/>
    <s v="NaN"/>
    <s v="NaN"/>
    <s v="NaN"/>
    <s v="Scale-up"/>
    <s v="NaN"/>
    <n v="1"/>
    <n v="0.94"/>
    <s v="NaN"/>
    <s v="NaN"/>
    <d v="2025-06-17T04:12:47"/>
    <s v="PJD2_Apache"/>
  </r>
  <r>
    <x v="1463"/>
    <x v="0"/>
    <n v="630"/>
    <x v="4316"/>
    <x v="2163"/>
    <n v="64"/>
    <n v="64"/>
    <n v="25"/>
    <n v="39"/>
    <n v="6"/>
    <n v="58"/>
    <n v="31"/>
    <n v="27"/>
    <n v="4.5999999999999999E-2"/>
    <n v="6.5000000000000002E-2"/>
    <n v="1.6E-2"/>
    <n v="4.7E-2"/>
    <n v="9.5000000000000001E-2"/>
    <n v="9.9000000000000005E-2"/>
    <n v="0.495"/>
    <n v="0.41399999999999998"/>
    <n v="0.85599999999999998"/>
    <n v="574.46799999999996"/>
    <s v="Scale-up"/>
    <n v="21.277000000000001"/>
    <n v="0.95699999999999996"/>
    <n v="0.88200000000000001"/>
    <n v="0.72099999999999997"/>
    <n v="0.96499999999999997"/>
    <d v="2025-06-17T04:13:06"/>
    <s v="PJD2_Apache"/>
  </r>
  <r>
    <x v="1463"/>
    <x v="1"/>
    <n v="60"/>
    <x v="4317"/>
    <x v="2163"/>
    <s v=" "/>
    <s v=" "/>
    <n v="1"/>
    <n v="4"/>
    <n v="2"/>
    <s v="N/A"/>
    <n v="11"/>
    <n v="-10"/>
    <s v="NaN"/>
    <n v="5.7000000000000002E-2"/>
    <s v="NaN"/>
    <n v="0.158"/>
    <n v="0"/>
    <n v="3.5999999999999997E-2"/>
    <s v="NaN"/>
    <s v="NaN"/>
    <s v="NaN"/>
    <s v="NaN"/>
    <s v="Scale-up"/>
    <n v="6.3289999999999997"/>
    <s v="NaN"/>
    <n v="0.91400000000000003"/>
    <s v="NaN"/>
    <n v="0.85"/>
    <d v="2025-06-17T04:13:06"/>
    <s v="PJD2_Apache"/>
  </r>
  <r>
    <x v="1464"/>
    <x v="0"/>
    <n v="2029"/>
    <x v="4318"/>
    <x v="2164"/>
    <n v="6623"/>
    <n v="6623"/>
    <n v="813"/>
    <n v="5810"/>
    <n v="914"/>
    <n v="5709"/>
    <n v="4085"/>
    <n v="1624"/>
    <n v="0.56000000000000005"/>
    <n v="4"/>
    <n v="0.67500000000000004"/>
    <n v="2.8620000000000001"/>
    <n v="3.8849999999999998"/>
    <n v="4.0750000000000002"/>
    <n v="0.73699999999999999"/>
    <n v="0.123"/>
    <n v="0.85199999999999998"/>
    <n v="567.43499999999995"/>
    <s v="Scale-up"/>
    <n v="0.34899999999999998"/>
    <n v="0.95599999999999996"/>
    <n v="0.96899999999999997"/>
    <n v="0.84199999999999997"/>
    <n v="0.94799999999999995"/>
    <d v="2025-06-17T04:13:28"/>
    <s v="PJD2_Apache"/>
  </r>
  <r>
    <x v="1464"/>
    <x v="1"/>
    <n v="0"/>
    <x v="4319"/>
    <x v="2164"/>
    <s v=" "/>
    <s v=" "/>
    <n v="1"/>
    <n v="1"/>
    <n v="1"/>
    <s v="N/A"/>
    <n v="1"/>
    <n v="0"/>
    <s v="NaN"/>
    <s v="NaN"/>
    <s v="NaN"/>
    <s v="NaN"/>
    <n v="0"/>
    <s v="NaN"/>
    <s v="NaN"/>
    <s v="NaN"/>
    <s v="NaN"/>
    <s v="NaN"/>
    <s v="Scale-up"/>
    <s v="NaN"/>
    <s v="NaN"/>
    <s v="NaN"/>
    <s v="NaN"/>
    <s v="NaN"/>
    <d v="2025-06-17T04:13:28"/>
    <s v="PJD2_Apache"/>
  </r>
  <r>
    <x v="222"/>
    <x v="0"/>
    <n v="3884"/>
    <x v="4320"/>
    <x v="2165"/>
    <n v="2781"/>
    <n v="2781"/>
    <n v="602"/>
    <n v="2179"/>
    <n v="299"/>
    <n v="2482"/>
    <n v="1951"/>
    <n v="531"/>
    <n v="0.156"/>
    <n v="0.63100000000000001"/>
    <n v="0.115"/>
    <n v="0.58299999999999996"/>
    <n v="0.67200000000000004"/>
    <n v="0.68200000000000005"/>
    <n v="0.86799999999999999"/>
    <n v="0.19800000000000001"/>
    <n v="0.85399999999999998"/>
    <n v="910.80600000000004"/>
    <s v="Scale-up"/>
    <n v="1.7150000000000001"/>
    <n v="0.98099999999999998"/>
    <n v="0.97799999999999998"/>
    <n v="0.876"/>
    <n v="0.97699999999999998"/>
    <d v="2025-06-17T04:13:51"/>
    <s v="PJD2_Apache"/>
  </r>
  <r>
    <x v="222"/>
    <x v="1"/>
    <n v="99"/>
    <x v="4321"/>
    <x v="2165"/>
    <s v=" "/>
    <s v=" "/>
    <n v="11"/>
    <n v="29"/>
    <n v="1"/>
    <s v="N/A"/>
    <n v="18"/>
    <n v="21"/>
    <n v="9.4E-2"/>
    <n v="0.34"/>
    <s v="NaN"/>
    <n v="0.221"/>
    <s v="0.43400000000000005"/>
    <n v="0.41099999999999998"/>
    <s v="NaN"/>
    <s v="NaN"/>
    <s v="NaN"/>
    <s v="NaN"/>
    <s v="Scale-up"/>
    <n v="4.5250000000000004"/>
    <n v="0.95"/>
    <n v="0.92800000000000005"/>
    <s v="NaN"/>
    <n v="0.95399999999999996"/>
    <d v="2025-06-17T04:13:51"/>
    <s v="PJD2_Apache"/>
  </r>
  <r>
    <x v="227"/>
    <x v="0"/>
    <n v="328"/>
    <x v="4322"/>
    <x v="2166"/>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7T04:14:09"/>
    <s v="PJD2_Apache"/>
  </r>
  <r>
    <x v="227"/>
    <x v="1"/>
    <n v="83"/>
    <x v="4323"/>
    <x v="2166"/>
    <s v=" "/>
    <s v=" "/>
    <n v="2"/>
    <n v="5"/>
    <n v="1"/>
    <s v="N/A"/>
    <n v="2"/>
    <n v="4"/>
    <n v="1.2E-2"/>
    <n v="3.2000000000000001E-2"/>
    <s v="NaN"/>
    <n v="6.7000000000000004E-2"/>
    <n v="4.3999999999999997E-2"/>
    <n v="4.3999999999999997E-2"/>
    <s v="NaN"/>
    <s v="NaN"/>
    <s v="NaN"/>
    <s v="NaN"/>
    <s v="Scale-up"/>
    <n v="14.925000000000001"/>
    <n v="1"/>
    <n v="0.51900000000000002"/>
    <s v="NaN"/>
    <n v="1"/>
    <d v="2025-06-17T04:14:09"/>
    <s v="PJD2_Apache"/>
  </r>
  <r>
    <x v="1465"/>
    <x v="0"/>
    <n v="485"/>
    <x v="4324"/>
    <x v="2167"/>
    <n v="50"/>
    <n v="50"/>
    <n v="26"/>
    <n v="24"/>
    <n v="10"/>
    <n v="40"/>
    <n v="12"/>
    <n v="28"/>
    <n v="7.6999999999999999E-2"/>
    <n v="6.6000000000000003E-2"/>
    <n v="0"/>
    <n v="4.2000000000000003E-2"/>
    <n v="0.14299999999999999"/>
    <n v="0.107"/>
    <n v="0.29399999999999998"/>
    <n v="0.53800000000000003"/>
    <n v="1"/>
    <n v="666.66700000000003"/>
    <s v="Scale-up"/>
    <n v="23.81"/>
    <n v="0.76"/>
    <n v="0.90200000000000002"/>
    <n v="0"/>
    <n v="0.82099999999999995"/>
    <d v="2025-06-17T04:14:28"/>
    <s v="PJD2_Apache"/>
  </r>
  <r>
    <x v="1465"/>
    <x v="1"/>
    <n v="71"/>
    <x v="4325"/>
    <x v="2167"/>
    <s v=" "/>
    <s v=" "/>
    <n v="2"/>
    <n v="3"/>
    <n v="10"/>
    <s v="N/A"/>
    <n v="2"/>
    <n v="-8"/>
    <n v="9.0999999999999998E-2"/>
    <n v="4.5999999999999999E-2"/>
    <n v="5"/>
    <n v="2.5999999999999999E-2"/>
    <n v="-4.8629999999999898"/>
    <n v="-4.4999999999999998E-2"/>
    <n v="-5.0000000000000001E-3"/>
    <n v="0.66400000000000003"/>
    <n v="-35.496000000000002"/>
    <n v="1076.923"/>
    <s v="Scale-up"/>
    <n v="38.462000000000003"/>
    <n v="1"/>
    <n v="0.97899999999999998"/>
    <n v="0.27300000000000002"/>
    <n v="1"/>
    <d v="2025-06-17T04:14:32"/>
    <s v="PJD2_Apache"/>
  </r>
  <r>
    <x v="1466"/>
    <x v="0"/>
    <n v="364"/>
    <x v="4326"/>
    <x v="2168"/>
    <n v="72"/>
    <n v="72"/>
    <n v="58"/>
    <n v="14"/>
    <n v="0"/>
    <n v="72"/>
    <n v="34"/>
    <n v="38"/>
    <n v="0.26800000000000002"/>
    <n v="7.0999999999999994E-2"/>
    <n v="0"/>
    <n v="0.16200000000000001"/>
    <n v="0.33900000000000002"/>
    <n v="0.35"/>
    <n v="0.47799999999999998"/>
    <n v="0.79100000000000004"/>
    <n v="1"/>
    <n v="234.56800000000001"/>
    <s v="Scale-up"/>
    <n v="6.173"/>
    <n v="0.64100000000000001"/>
    <n v="0.92600000000000005"/>
    <n v="0"/>
    <n v="0.92500000000000004"/>
    <d v="2025-06-17T04:14:50"/>
    <s v="PJD2_Apache"/>
  </r>
  <r>
    <x v="1466"/>
    <x v="1"/>
    <n v="98"/>
    <x v="4327"/>
    <x v="2168"/>
    <s v=" "/>
    <s v=" "/>
    <n v="33"/>
    <n v="5"/>
    <n v="1"/>
    <s v="N/A"/>
    <n v="21"/>
    <n v="18"/>
    <n v="0.42299999999999999"/>
    <n v="4.9000000000000002E-2"/>
    <n v="0"/>
    <n v="0.13400000000000001"/>
    <n v="0.47199999999999998"/>
    <n v="0.46400000000000002"/>
    <n v="0.28399999999999997"/>
    <n v="0.89600000000000002"/>
    <n v="1"/>
    <n v="283.58199999999999"/>
    <s v="Scale-up"/>
    <n v="7.4630000000000001"/>
    <n v="0.48299999999999998"/>
    <n v="0.92800000000000005"/>
    <n v="0"/>
    <n v="0.79300000000000004"/>
    <d v="2025-06-17T04:14:54"/>
    <s v="PJD2_Apache"/>
  </r>
  <r>
    <x v="318"/>
    <x v="0"/>
    <n v="914"/>
    <x v="4328"/>
    <x v="2169"/>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7T04:15:12"/>
    <s v="PJD2_Apache"/>
  </r>
  <r>
    <x v="318"/>
    <x v="1"/>
    <n v="0"/>
    <x v="4329"/>
    <x v="2169"/>
    <s v=" "/>
    <s v=" "/>
    <n v="1"/>
    <n v="1"/>
    <n v="1"/>
    <s v="N/A"/>
    <n v="1"/>
    <n v="-1"/>
    <s v="NaN"/>
    <s v="NaN"/>
    <s v="NaN"/>
    <s v="NaN"/>
    <n v="0"/>
    <s v="NaN"/>
    <s v="NaN"/>
    <s v="NaN"/>
    <s v="NaN"/>
    <s v="NaN"/>
    <s v="Scale-up"/>
    <s v="NaN"/>
    <s v="NaN"/>
    <s v="NaN"/>
    <s v="NaN"/>
    <s v="NaN"/>
    <d v="2025-06-17T04:15:12"/>
    <s v="PJD2_Apache"/>
  </r>
  <r>
    <x v="228"/>
    <x v="0"/>
    <n v="3215"/>
    <x v="4330"/>
    <x v="2170"/>
    <n v="500"/>
    <n v="500"/>
    <n v="122"/>
    <n v="378"/>
    <n v="51"/>
    <n v="449"/>
    <n v="402"/>
    <n v="47"/>
    <n v="4.5999999999999999E-2"/>
    <n v="0.16500000000000001"/>
    <n v="2.5999999999999999E-2"/>
    <n v="0.17699999999999999"/>
    <n v="0.185"/>
    <n v="0.184"/>
    <n v="0.95699999999999996"/>
    <n v="0.218"/>
    <n v="0.877"/>
    <n v="265.53699999999998"/>
    <s v="Scale-up"/>
    <n v="5.65"/>
    <n v="0.90300000000000002"/>
    <n v="0.93100000000000005"/>
    <n v="0.86299999999999999"/>
    <n v="0.85899999999999999"/>
    <d v="2025-06-17T04:15:31"/>
    <s v="PJD2_Apache"/>
  </r>
  <r>
    <x v="228"/>
    <x v="1"/>
    <n v="0"/>
    <x v="4331"/>
    <x v="2170"/>
    <s v=" "/>
    <s v=" "/>
    <n v="1"/>
    <n v="1"/>
    <n v="1"/>
    <s v="N/A"/>
    <n v="1"/>
    <n v="0"/>
    <s v="NaN"/>
    <s v="NaN"/>
    <s v="NaN"/>
    <s v="NaN"/>
    <n v="0"/>
    <s v="NaN"/>
    <s v="NaN"/>
    <s v="NaN"/>
    <s v="NaN"/>
    <s v="NaN"/>
    <s v="Scale-up"/>
    <s v="NaN"/>
    <s v="NaN"/>
    <s v="NaN"/>
    <s v="NaN"/>
    <s v="NaN"/>
    <d v="2025-06-17T04:15:31"/>
    <s v="PJD2_Apache"/>
  </r>
  <r>
    <x v="230"/>
    <x v="0"/>
    <n v="3741"/>
    <x v="4332"/>
    <x v="2171"/>
    <n v="4165"/>
    <n v="4165"/>
    <n v="623"/>
    <n v="3542"/>
    <n v="1144"/>
    <n v="3021"/>
    <n v="2788"/>
    <n v="233"/>
    <n v="0.29099999999999998"/>
    <n v="1.75"/>
    <n v="0.28199999999999997"/>
    <n v="1.2130000000000001"/>
    <n v="1.7589999999999999"/>
    <n v="1.0620000000000001"/>
    <n v="0.69"/>
    <n v="0.14299999999999999"/>
    <n v="0.86199999999999999"/>
    <n v="192.08600000000001"/>
    <s v="Scale-up"/>
    <n v="0.82399999999999995"/>
    <n v="0.96799999999999997"/>
    <n v="0.93899999999999995"/>
    <n v="0.97"/>
    <n v="0.92400000000000004"/>
    <d v="2025-06-17T04:15:51"/>
    <s v="PJD2_Apache"/>
  </r>
  <r>
    <x v="230"/>
    <x v="1"/>
    <n v="50"/>
    <x v="4333"/>
    <x v="2171"/>
    <s v=" "/>
    <s v=" "/>
    <n v="1"/>
    <n v="1"/>
    <n v="3"/>
    <s v="N/A"/>
    <n v="1"/>
    <n v="-2"/>
    <s v="NaN"/>
    <s v="NaN"/>
    <n v="0.03"/>
    <s v="NaN"/>
    <n v="0"/>
    <n v="-0.03"/>
    <s v="NaN"/>
    <s v="NaN"/>
    <s v="NaN"/>
    <s v="NaN"/>
    <s v="Scale-up"/>
    <s v="NaN"/>
    <s v="NaN"/>
    <s v="NaN"/>
    <n v="0.76500000000000001"/>
    <s v="NaN"/>
    <d v="2025-06-17T04:15:51"/>
    <s v="PJD2_Apache"/>
  </r>
  <r>
    <x v="233"/>
    <x v="0"/>
    <n v="3834"/>
    <x v="4334"/>
    <x v="2172"/>
    <n v="311"/>
    <n v="311"/>
    <n v="23"/>
    <n v="288"/>
    <n v="56"/>
    <n v="255"/>
    <n v="204"/>
    <n v="51"/>
    <n v="8.0000000000000002E-3"/>
    <n v="9.6000000000000002E-2"/>
    <n v="1.7999999999999999E-2"/>
    <n v="9.6000000000000002E-2"/>
    <n v="8.5999999999999993E-2"/>
    <n v="8.3000000000000004E-2"/>
    <n v="1.1160000000000001"/>
    <n v="7.6999999999999999E-2"/>
    <n v="0.82699999999999996"/>
    <n v="531.25"/>
    <s v="Catch-up"/>
    <n v="10.417"/>
    <n v="0.71099999999999997"/>
    <n v="0.78800000000000003"/>
    <n v="0.88500000000000001"/>
    <n v="0.78500000000000003"/>
    <d v="2025-06-17T04:16:09"/>
    <s v="PJD2_Apache"/>
  </r>
  <r>
    <x v="233"/>
    <x v="1"/>
    <n v="0"/>
    <x v="4335"/>
    <x v="2172"/>
    <s v=" "/>
    <s v=" "/>
    <n v="1"/>
    <n v="1"/>
    <n v="1"/>
    <s v="N/A"/>
    <n v="1"/>
    <n v="0"/>
    <s v="NaN"/>
    <s v="NaN"/>
    <s v="NaN"/>
    <s v="NaN"/>
    <n v="0"/>
    <s v="NaN"/>
    <s v="NaN"/>
    <s v="NaN"/>
    <s v="NaN"/>
    <s v="NaN"/>
    <s v="Catch-up"/>
    <s v="NaN"/>
    <s v="NaN"/>
    <s v="NaN"/>
    <s v="NaN"/>
    <s v="NaN"/>
    <d v="2025-06-17T04:16:09"/>
    <s v="PJD2_Apache"/>
  </r>
  <r>
    <x v="1467"/>
    <x v="0"/>
    <n v="2079"/>
    <x v="4336"/>
    <x v="2173"/>
    <n v="9106"/>
    <n v="9106"/>
    <n v="1984"/>
    <n v="7122"/>
    <n v="29"/>
    <n v="9077"/>
    <n v="28"/>
    <n v="9049"/>
    <n v="3.266"/>
    <n v="4.6340000000000003"/>
    <n v="2.9000000000000001E-2"/>
    <n v="2.1000000000000001E-2"/>
    <n v="7.8710000000000004"/>
    <n v="6.8259999999999996"/>
    <n v="3.0000000000000001E-3"/>
    <n v="0.41299999999999998"/>
    <n v="0.996"/>
    <n v="430904.76199999999"/>
    <s v="Scale-up"/>
    <n v="47.619"/>
    <n v="0.66100000000000003"/>
    <n v="0.40400000000000003"/>
    <n v="0.86399999999999999"/>
    <n v="0.82099999999999995"/>
    <d v="2025-06-17T04:16:32"/>
    <s v="PJD2_Apache"/>
  </r>
  <r>
    <x v="1467"/>
    <x v="1"/>
    <n v="99"/>
    <x v="4337"/>
    <x v="2173"/>
    <s v=" "/>
    <s v=" "/>
    <n v="166"/>
    <n v="1426"/>
    <n v="1"/>
    <s v="N/A"/>
    <n v="4"/>
    <n v="1587"/>
    <n v="1.679"/>
    <n v="13.887"/>
    <s v="NaN"/>
    <n v="2.9000000000000001E-2"/>
    <n v="15.566000000000001"/>
    <n v="15.571999999999999"/>
    <s v="NaN"/>
    <s v="NaN"/>
    <s v="NaN"/>
    <s v="NaN"/>
    <s v="Scale-up"/>
    <n v="34.482999999999997"/>
    <n v="0.998"/>
    <n v="0.98599999999999999"/>
    <s v="NaN"/>
    <n v="0.86299999999999999"/>
    <d v="2025-06-17T04:16:32"/>
    <s v="PJD2_Apach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472" firstHeaderRow="0" firstDataRow="1" firstDataCol="1" rowPageCount="1" colPageCount="1"/>
  <pivotFields count="37">
    <pivotField axis="axisRow" showAll="0" sortType="descending">
      <items count="1737">
        <item x="971"/>
        <item x="1027"/>
        <item m="1" x="1468"/>
        <item x="876"/>
        <item x="877"/>
        <item x="878"/>
        <item x="1467"/>
        <item m="1" x="1469"/>
        <item x="1263"/>
        <item x="233"/>
        <item x="1262"/>
        <item x="879"/>
        <item x="1261"/>
        <item x="1260"/>
        <item x="230"/>
        <item x="228"/>
        <item x="1259"/>
        <item x="1258"/>
        <item x="1257"/>
        <item x="880"/>
        <item x="1256"/>
        <item m="1" x="1470"/>
        <item x="318"/>
        <item x="1255"/>
        <item m="1" x="1471"/>
        <item x="600"/>
        <item x="599"/>
        <item x="881"/>
        <item x="882"/>
        <item x="1466"/>
        <item x="883"/>
        <item x="1465"/>
        <item x="227"/>
        <item m="1" x="1472"/>
        <item m="1" x="1473"/>
        <item x="222"/>
        <item x="1464"/>
        <item m="1" x="1474"/>
        <item m="1" x="1475"/>
        <item m="1" x="1476"/>
        <item x="846"/>
        <item m="1" x="1477"/>
        <item x="1463"/>
        <item x="237"/>
        <item x="1254"/>
        <item x="1253"/>
        <item x="260"/>
        <item x="310"/>
        <item x="884"/>
        <item x="316"/>
        <item x="807"/>
        <item m="1" x="1478"/>
        <item x="885"/>
        <item x="1462"/>
        <item x="792"/>
        <item x="314"/>
        <item x="1252"/>
        <item m="1" x="1479"/>
        <item x="309"/>
        <item x="1461"/>
        <item x="1460"/>
        <item x="886"/>
        <item x="869"/>
        <item x="887"/>
        <item x="1459"/>
        <item x="1251"/>
        <item x="311"/>
        <item x="317"/>
        <item x="888"/>
        <item x="1129"/>
        <item x="889"/>
        <item x="847"/>
        <item m="1" x="1480"/>
        <item x="557"/>
        <item x="1458"/>
        <item x="259"/>
        <item x="1128"/>
        <item x="750"/>
        <item x="1457"/>
        <item x="1456"/>
        <item m="1" x="1481"/>
        <item x="597"/>
        <item x="1250"/>
        <item x="1455"/>
        <item x="308"/>
        <item x="1454"/>
        <item x="1249"/>
        <item x="1248"/>
        <item x="1247"/>
        <item x="258"/>
        <item m="1" x="1482"/>
        <item x="1246"/>
        <item x="1453"/>
        <item x="890"/>
        <item x="1147"/>
        <item m="1" x="1483"/>
        <item x="257"/>
        <item x="555"/>
        <item x="305"/>
        <item x="315"/>
        <item x="303"/>
        <item x="286"/>
        <item x="282"/>
        <item x="313"/>
        <item m="1" x="1484"/>
        <item m="1" x="1485"/>
        <item m="1" x="1486"/>
        <item m="1" x="1487"/>
        <item x="1452"/>
        <item x="855"/>
        <item x="1284"/>
        <item x="806"/>
        <item x="819"/>
        <item x="1451"/>
        <item x="304"/>
        <item m="1" x="1488"/>
        <item x="1098"/>
        <item m="1" x="1489"/>
        <item x="312"/>
        <item x="1276"/>
        <item m="1" x="1490"/>
        <item x="1175"/>
        <item x="860"/>
        <item x="1450"/>
        <item x="278"/>
        <item x="276"/>
        <item x="1301"/>
        <item x="275"/>
        <item m="1" x="1491"/>
        <item m="1" x="1492"/>
        <item x="1283"/>
        <item x="265"/>
        <item m="1" x="1493"/>
        <item m="1" x="1494"/>
        <item x="264"/>
        <item m="1" x="1495"/>
        <item m="1" x="1496"/>
        <item m="1" x="1497"/>
        <item x="263"/>
        <item x="552"/>
        <item x="593"/>
        <item m="1" x="1498"/>
        <item m="1" x="1499"/>
        <item x="1449"/>
        <item x="1245"/>
        <item x="1275"/>
        <item x="306"/>
        <item m="1" x="1500"/>
        <item x="891"/>
        <item x="262"/>
        <item x="16"/>
        <item x="1097"/>
        <item x="892"/>
        <item x="777"/>
        <item m="1" x="1501"/>
        <item m="1" x="1502"/>
        <item m="1" x="1503"/>
        <item x="1244"/>
        <item x="307"/>
        <item x="1448"/>
        <item x="236"/>
        <item x="759"/>
        <item x="1447"/>
        <item x="1286"/>
        <item x="229"/>
        <item x="238"/>
        <item x="267"/>
        <item m="1" x="1504"/>
        <item x="893"/>
        <item m="1" x="1505"/>
        <item x="776"/>
        <item x="736"/>
        <item x="1127"/>
        <item x="1167"/>
        <item x="1243"/>
        <item x="274"/>
        <item x="894"/>
        <item m="1" x="1506"/>
        <item x="895"/>
        <item m="1" x="1507"/>
        <item x="896"/>
        <item m="1" x="1508"/>
        <item x="1242"/>
        <item x="273"/>
        <item x="1446"/>
        <item x="897"/>
        <item x="1096"/>
        <item x="256"/>
        <item m="1" x="1509"/>
        <item m="1" x="1510"/>
        <item m="1" x="1511"/>
        <item x="898"/>
        <item x="284"/>
        <item x="283"/>
        <item x="899"/>
        <item x="280"/>
        <item x="279"/>
        <item x="285"/>
        <item x="1095"/>
        <item x="900"/>
        <item x="35"/>
        <item x="849"/>
        <item x="1445"/>
        <item x="901"/>
        <item x="902"/>
        <item x="235"/>
        <item x="903"/>
        <item x="904"/>
        <item x="905"/>
        <item m="1" x="1512"/>
        <item x="906"/>
        <item x="907"/>
        <item m="1" x="1513"/>
        <item x="908"/>
        <item x="234"/>
        <item x="232"/>
        <item x="231"/>
        <item x="1146"/>
        <item x="226"/>
        <item x="302"/>
        <item x="1444"/>
        <item x="301"/>
        <item x="864"/>
        <item x="909"/>
        <item x="300"/>
        <item x="1183"/>
        <item x="1182"/>
        <item x="856"/>
        <item x="296"/>
        <item x="857"/>
        <item x="1181"/>
        <item x="1190"/>
        <item x="224"/>
        <item x="1189"/>
        <item x="910"/>
        <item x="321"/>
        <item x="911"/>
        <item x="1443"/>
        <item x="912"/>
        <item x="914"/>
        <item x="913"/>
        <item x="239"/>
        <item x="1126"/>
        <item m="1" x="1514"/>
        <item x="1241"/>
        <item x="1125"/>
        <item x="915"/>
        <item x="1240"/>
        <item x="1442"/>
        <item x="1274"/>
        <item x="290"/>
        <item x="916"/>
        <item x="1441"/>
        <item x="918"/>
        <item x="917"/>
        <item x="1239"/>
        <item x="1166"/>
        <item x="1238"/>
        <item x="298"/>
        <item m="1" x="1515"/>
        <item x="289"/>
        <item m="1" x="1516"/>
        <item x="299"/>
        <item m="1" x="1517"/>
        <item m="1" x="1518"/>
        <item x="850"/>
        <item m="1" x="1519"/>
        <item x="288"/>
        <item x="1440"/>
        <item x="865"/>
        <item m="1" x="1520"/>
        <item m="1" x="1521"/>
        <item m="1" x="1522"/>
        <item m="1" x="1523"/>
        <item x="293"/>
        <item x="1439"/>
        <item x="1165"/>
        <item x="1285"/>
        <item x="1094"/>
        <item x="1124"/>
        <item x="833"/>
        <item x="805"/>
        <item x="830"/>
        <item x="836"/>
        <item x="1438"/>
        <item x="1069"/>
        <item x="804"/>
        <item x="825"/>
        <item x="802"/>
        <item x="1068"/>
        <item x="1437"/>
        <item x="1067"/>
        <item x="814"/>
        <item x="832"/>
        <item x="835"/>
        <item x="811"/>
        <item x="294"/>
        <item m="1" x="1524"/>
        <item x="919"/>
        <item x="295"/>
        <item x="297"/>
        <item x="920"/>
        <item x="531"/>
        <item m="1" x="1525"/>
        <item x="292"/>
        <item m="1" x="1526"/>
        <item x="291"/>
        <item x="250"/>
        <item x="772"/>
        <item x="1237"/>
        <item x="840"/>
        <item x="1123"/>
        <item m="1" x="1527"/>
        <item m="1" x="1528"/>
        <item x="1436"/>
        <item x="277"/>
        <item x="251"/>
        <item x="249"/>
        <item x="248"/>
        <item x="241"/>
        <item x="246"/>
        <item x="216"/>
        <item x="245"/>
        <item x="921"/>
        <item x="254"/>
        <item x="1435"/>
        <item m="1" x="1529"/>
        <item x="1434"/>
        <item x="841"/>
        <item x="1433"/>
        <item x="922"/>
        <item m="1" x="1530"/>
        <item x="874"/>
        <item m="1" x="1531"/>
        <item x="1093"/>
        <item x="281"/>
        <item x="244"/>
        <item x="536"/>
        <item x="544"/>
        <item x="543"/>
        <item m="1" x="1532"/>
        <item m="1" x="1533"/>
        <item m="1" x="1534"/>
        <item x="247"/>
        <item x="1164"/>
        <item x="287"/>
        <item x="336"/>
        <item m="1" x="1535"/>
        <item x="240"/>
        <item x="1432"/>
        <item x="863"/>
        <item m="1" x="1536"/>
        <item m="1" x="1537"/>
        <item x="1072"/>
        <item m="1" x="1538"/>
        <item m="1" x="1539"/>
        <item m="1" x="1540"/>
        <item x="1431"/>
        <item x="923"/>
        <item x="272"/>
        <item m="1" x="1541"/>
        <item m="1" x="1542"/>
        <item m="1" x="1543"/>
        <item x="1430"/>
        <item m="1" x="1544"/>
        <item m="1" x="1545"/>
        <item m="1" x="1546"/>
        <item m="1" x="1547"/>
        <item m="1" x="1548"/>
        <item m="1" x="1549"/>
        <item x="773"/>
        <item x="592"/>
        <item m="1" x="1550"/>
        <item x="926"/>
        <item x="924"/>
        <item x="925"/>
        <item m="1" x="1551"/>
        <item x="253"/>
        <item x="771"/>
        <item x="269"/>
        <item m="1" x="1552"/>
        <item x="591"/>
        <item x="749"/>
        <item x="927"/>
        <item x="928"/>
        <item x="929"/>
        <item x="930"/>
        <item x="931"/>
        <item x="932"/>
        <item x="933"/>
        <item m="1" x="1553"/>
        <item m="1" x="1554"/>
        <item m="1" x="1555"/>
        <item x="1122"/>
        <item x="757"/>
        <item x="1121"/>
        <item m="1" x="1556"/>
        <item x="252"/>
        <item m="1" x="1557"/>
        <item x="934"/>
        <item x="266"/>
        <item m="1" x="1558"/>
        <item m="1" x="1559"/>
        <item x="1092"/>
        <item x="1236"/>
        <item x="867"/>
        <item m="1" x="1560"/>
        <item m="1" x="1561"/>
        <item x="271"/>
        <item x="261"/>
        <item x="243"/>
        <item x="270"/>
        <item x="268"/>
        <item m="1" x="1562"/>
        <item m="1" x="1563"/>
        <item x="862"/>
        <item x="1300"/>
        <item x="1299"/>
        <item x="1298"/>
        <item x="1297"/>
        <item x="1296"/>
        <item x="1295"/>
        <item x="1294"/>
        <item x="1293"/>
        <item x="1292"/>
        <item x="1291"/>
        <item x="935"/>
        <item x="242"/>
        <item x="1091"/>
        <item x="1235"/>
        <item m="1" x="1564"/>
        <item x="1429"/>
        <item m="1" x="1565"/>
        <item x="936"/>
        <item x="851"/>
        <item x="255"/>
        <item x="223"/>
        <item m="1" x="1566"/>
        <item x="1290"/>
        <item x="1120"/>
        <item x="1234"/>
        <item x="225"/>
        <item x="1428"/>
        <item x="1427"/>
        <item x="1233"/>
        <item m="1" x="1567"/>
        <item m="1" x="1568"/>
        <item x="1426"/>
        <item x="205"/>
        <item x="1425"/>
        <item x="937"/>
        <item x="215"/>
        <item m="1" x="1569"/>
        <item m="1" x="1570"/>
        <item x="213"/>
        <item x="219"/>
        <item x="589"/>
        <item x="1232"/>
        <item m="1" x="1571"/>
        <item m="1" x="1572"/>
        <item x="1424"/>
        <item x="1231"/>
        <item m="1" x="1573"/>
        <item x="220"/>
        <item m="1" x="1574"/>
        <item x="1423"/>
        <item x="938"/>
        <item x="1119"/>
        <item x="939"/>
        <item m="1" x="1575"/>
        <item m="1" x="1576"/>
        <item m="1" x="1577"/>
        <item m="1" x="1578"/>
        <item m="1" x="1579"/>
        <item m="1" x="1580"/>
        <item m="1" x="1581"/>
        <item x="1090"/>
        <item x="1282"/>
        <item m="1" x="1582"/>
        <item m="1" x="1583"/>
        <item m="1" x="1584"/>
        <item m="1" x="1585"/>
        <item x="1422"/>
        <item x="1421"/>
        <item x="1420"/>
        <item x="211"/>
        <item x="217"/>
        <item m="1" x="1586"/>
        <item m="1" x="1587"/>
        <item m="1" x="1588"/>
        <item m="1" x="1589"/>
        <item x="210"/>
        <item x="940"/>
        <item m="1" x="1590"/>
        <item m="1" x="1591"/>
        <item x="1089"/>
        <item m="1" x="1592"/>
        <item m="1" x="1593"/>
        <item x="1419"/>
        <item x="1163"/>
        <item x="221"/>
        <item x="1418"/>
        <item m="1" x="1594"/>
        <item m="1" x="1595"/>
        <item x="1088"/>
        <item x="791"/>
        <item x="209"/>
        <item x="1289"/>
        <item x="1417"/>
        <item x="517"/>
        <item x="941"/>
        <item m="1" x="1596"/>
        <item m="1" x="1597"/>
        <item m="1" x="1598"/>
        <item x="1416"/>
        <item x="218"/>
        <item m="1" x="1599"/>
        <item m="1" x="1600"/>
        <item m="1" x="1601"/>
        <item m="1" x="1602"/>
        <item m="1" x="1603"/>
        <item m="1" x="1604"/>
        <item m="1" x="1605"/>
        <item x="1118"/>
        <item x="1230"/>
        <item x="214"/>
        <item x="752"/>
        <item x="52"/>
        <item x="1281"/>
        <item x="212"/>
        <item x="942"/>
        <item x="943"/>
        <item x="1415"/>
        <item x="185"/>
        <item m="1" x="1606"/>
        <item x="51"/>
        <item x="944"/>
        <item x="945"/>
        <item m="1" x="1607"/>
        <item x="1414"/>
        <item x="50"/>
        <item x="207"/>
        <item m="1" x="1608"/>
        <item x="188"/>
        <item x="946"/>
        <item m="1" x="1609"/>
        <item m="1" x="1610"/>
        <item x="197"/>
        <item x="156"/>
        <item x="1413"/>
        <item x="202"/>
        <item m="1" x="1611"/>
        <item m="1" x="1612"/>
        <item m="1" x="1613"/>
        <item m="1" x="1614"/>
        <item x="947"/>
        <item m="1" x="1615"/>
        <item m="1" x="1616"/>
        <item x="1412"/>
        <item x="1117"/>
        <item x="1411"/>
        <item x="948"/>
        <item m="1" x="1617"/>
        <item x="754"/>
        <item m="1" x="1618"/>
        <item x="753"/>
        <item x="1116"/>
        <item m="1" x="1619"/>
        <item m="1" x="1620"/>
        <item x="1410"/>
        <item x="206"/>
        <item x="184"/>
        <item x="204"/>
        <item x="201"/>
        <item m="1" x="1621"/>
        <item x="1409"/>
        <item x="200"/>
        <item x="558"/>
        <item m="1" x="1622"/>
        <item m="1" x="1623"/>
        <item m="1" x="1624"/>
        <item m="1" x="1625"/>
        <item m="1" x="1626"/>
        <item x="1273"/>
        <item x="1288"/>
        <item m="1" x="1627"/>
        <item x="170"/>
        <item x="179"/>
        <item m="1" x="1628"/>
        <item x="1180"/>
        <item x="1179"/>
        <item x="1178"/>
        <item x="790"/>
        <item m="1" x="1629"/>
        <item m="1" x="1630"/>
        <item x="1408"/>
        <item m="1" x="1631"/>
        <item m="1" x="1632"/>
        <item m="1" x="1633"/>
        <item x="1177"/>
        <item m="1" x="1634"/>
        <item m="1" x="1635"/>
        <item m="1" x="1636"/>
        <item x="182"/>
        <item x="195"/>
        <item x="1176"/>
        <item x="1407"/>
        <item x="199"/>
        <item m="1" x="1637"/>
        <item x="203"/>
        <item x="861"/>
        <item x="168"/>
        <item x="1406"/>
        <item x="949"/>
        <item x="789"/>
        <item x="799"/>
        <item x="828"/>
        <item x="198"/>
        <item x="1405"/>
        <item x="1404"/>
        <item m="1" x="1638"/>
        <item x="1115"/>
        <item m="1" x="1639"/>
        <item x="950"/>
        <item x="859"/>
        <item x="49"/>
        <item x="731"/>
        <item m="1" x="1640"/>
        <item m="1" x="1641"/>
        <item m="1" x="1642"/>
        <item x="176"/>
        <item x="190"/>
        <item m="1" x="1643"/>
        <item m="1" x="1644"/>
        <item m="1" x="1645"/>
        <item m="1" x="1646"/>
        <item m="1" x="1647"/>
        <item x="173"/>
        <item x="951"/>
        <item x="866"/>
        <item x="187"/>
        <item m="1" x="1648"/>
        <item x="578"/>
        <item x="727"/>
        <item x="737"/>
        <item x="952"/>
        <item x="581"/>
        <item x="732"/>
        <item x="580"/>
        <item x="953"/>
        <item x="576"/>
        <item x="714"/>
        <item x="575"/>
        <item x="594"/>
        <item x="721"/>
        <item x="719"/>
        <item x="704"/>
        <item x="717"/>
        <item x="699"/>
        <item x="697"/>
        <item x="694"/>
        <item x="586"/>
        <item x="696"/>
        <item x="1114"/>
        <item x="682"/>
        <item x="690"/>
        <item x="671"/>
        <item m="1" x="1649"/>
        <item x="1229"/>
        <item x="1228"/>
        <item x="191"/>
        <item x="167"/>
        <item x="166"/>
        <item x="1403"/>
        <item x="194"/>
        <item x="1402"/>
        <item x="172"/>
        <item m="1" x="1650"/>
        <item x="1227"/>
        <item x="683"/>
        <item x="954"/>
        <item x="196"/>
        <item x="171"/>
        <item m="1" x="1651"/>
        <item x="189"/>
        <item x="175"/>
        <item x="193"/>
        <item m="1" x="1652"/>
        <item m="1" x="1653"/>
        <item x="675"/>
        <item m="1" x="1654"/>
        <item m="1" x="1655"/>
        <item x="1226"/>
        <item x="1272"/>
        <item m="1" x="1656"/>
        <item m="1" x="1657"/>
        <item x="955"/>
        <item m="1" x="1658"/>
        <item m="1" x="1659"/>
        <item m="1" x="1660"/>
        <item x="1401"/>
        <item x="1400"/>
        <item m="1" x="1661"/>
        <item x="1225"/>
        <item x="1271"/>
        <item m="1" x="1662"/>
        <item x="873"/>
        <item x="852"/>
        <item x="1224"/>
        <item x="1223"/>
        <item m="1" x="1663"/>
        <item x="192"/>
        <item x="169"/>
        <item x="1270"/>
        <item x="1222"/>
        <item x="1269"/>
        <item x="165"/>
        <item x="186"/>
        <item x="164"/>
        <item x="853"/>
        <item x="854"/>
        <item m="1" x="1664"/>
        <item x="1221"/>
        <item x="48"/>
        <item x="1399"/>
        <item x="1280"/>
        <item m="1" x="1665"/>
        <item m="1" x="1666"/>
        <item x="1268"/>
        <item x="956"/>
        <item x="1220"/>
        <item m="1" x="1667"/>
        <item x="183"/>
        <item x="506"/>
        <item m="1" x="1668"/>
        <item m="1" x="1669"/>
        <item m="1" x="1670"/>
        <item m="1" x="1671"/>
        <item x="163"/>
        <item x="180"/>
        <item x="47"/>
        <item x="957"/>
        <item m="1" x="1672"/>
        <item m="1" x="1673"/>
        <item m="1" x="1674"/>
        <item m="1" x="1675"/>
        <item x="681"/>
        <item m="1" x="1676"/>
        <item x="958"/>
        <item m="1" x="1677"/>
        <item m="1" x="1678"/>
        <item m="1" x="1679"/>
        <item x="959"/>
        <item m="1" x="1680"/>
        <item m="1" x="1681"/>
        <item m="1" x="1682"/>
        <item m="1" x="1683"/>
        <item m="1" x="1684"/>
        <item x="177"/>
        <item m="1" x="1685"/>
        <item x="960"/>
        <item m="1" x="1686"/>
        <item m="1" x="1687"/>
        <item m="1" x="1688"/>
        <item m="1" x="1689"/>
        <item m="1" x="1690"/>
        <item x="1398"/>
        <item m="1" x="1691"/>
        <item m="1" x="1692"/>
        <item m="1" x="1693"/>
        <item m="1" x="1694"/>
        <item x="1397"/>
        <item m="1" x="1695"/>
        <item m="1" x="1696"/>
        <item x="34"/>
        <item x="135"/>
        <item m="1" x="1697"/>
        <item m="1" x="1698"/>
        <item m="1" x="1699"/>
        <item x="801"/>
        <item m="1" x="1700"/>
        <item x="159"/>
        <item x="1396"/>
        <item x="1219"/>
        <item m="1" x="1701"/>
        <item m="1" x="1702"/>
        <item m="1" x="1703"/>
        <item x="162"/>
        <item x="1395"/>
        <item x="1394"/>
        <item m="1" x="1704"/>
        <item m="1" x="1705"/>
        <item m="1" x="1706"/>
        <item m="1" x="1707"/>
        <item m="1" x="1708"/>
        <item x="961"/>
        <item x="178"/>
        <item x="161"/>
        <item x="174"/>
        <item x="160"/>
        <item x="181"/>
        <item x="688"/>
        <item x="669"/>
        <item m="1" x="1709"/>
        <item m="1" x="1710"/>
        <item m="1" x="1711"/>
        <item x="134"/>
        <item x="157"/>
        <item x="155"/>
        <item m="1" x="1712"/>
        <item m="1" x="1713"/>
        <item m="1" x="1714"/>
        <item m="1" x="1715"/>
        <item m="1" x="1716"/>
        <item m="1" x="1717"/>
        <item x="1393"/>
        <item x="1392"/>
        <item x="154"/>
        <item x="142"/>
        <item x="158"/>
        <item x="962"/>
        <item x="511"/>
        <item x="512"/>
        <item x="493"/>
        <item x="492"/>
        <item x="141"/>
        <item x="1087"/>
        <item x="1391"/>
        <item x="127"/>
        <item x="1390"/>
        <item x="1389"/>
        <item x="489"/>
        <item x="123"/>
        <item x="1388"/>
        <item x="656"/>
        <item x="1113"/>
        <item x="1174"/>
        <item x="1173"/>
        <item x="1172"/>
        <item x="501"/>
        <item x="463"/>
        <item x="481"/>
        <item x="1171"/>
        <item x="496"/>
        <item x="963"/>
        <item x="1188"/>
        <item x="479"/>
        <item x="1170"/>
        <item m="1" x="1718"/>
        <item x="1187"/>
        <item x="964"/>
        <item x="488"/>
        <item x="478"/>
        <item x="1184"/>
        <item x="868"/>
        <item x="487"/>
        <item x="1387"/>
        <item m="1" x="1719"/>
        <item x="499"/>
        <item x="491"/>
        <item x="1386"/>
        <item x="495"/>
        <item x="476"/>
        <item x="121"/>
        <item x="153"/>
        <item x="1385"/>
        <item m="1" x="1720"/>
        <item x="152"/>
        <item m="1" x="1721"/>
        <item x="965"/>
        <item x="966"/>
        <item x="967"/>
        <item x="968"/>
        <item x="969"/>
        <item x="484"/>
        <item m="1" x="1722"/>
        <item x="970"/>
        <item x="1384"/>
        <item x="140"/>
        <item x="457"/>
        <item x="1383"/>
        <item x="1382"/>
        <item x="468"/>
        <item x="462"/>
        <item x="460"/>
        <item x="1381"/>
        <item x="461"/>
        <item x="1218"/>
        <item x="1380"/>
        <item x="1379"/>
        <item x="1378"/>
        <item x="412"/>
        <item x="453"/>
        <item x="824"/>
        <item x="808"/>
        <item x="659"/>
        <item x="660"/>
        <item x="151"/>
        <item x="132"/>
        <item x="658"/>
        <item x="1162"/>
        <item x="1161"/>
        <item x="1160"/>
        <item x="1159"/>
        <item x="423"/>
        <item x="422"/>
        <item x="428"/>
        <item x="1217"/>
        <item x="433"/>
        <item x="1377"/>
        <item x="400"/>
        <item x="148"/>
        <item x="1376"/>
        <item x="655"/>
        <item x="404"/>
        <item x="424"/>
        <item x="1375"/>
        <item x="1374"/>
        <item x="426"/>
        <item x="344"/>
        <item x="1373"/>
        <item x="397"/>
        <item x="147"/>
        <item x="676"/>
        <item x="1372"/>
        <item x="419"/>
        <item x="396"/>
        <item x="393"/>
        <item x="392"/>
        <item x="415"/>
        <item x="972"/>
        <item x="150"/>
        <item x="1371"/>
        <item x="973"/>
        <item x="870"/>
        <item x="974"/>
        <item x="139"/>
        <item x="1370"/>
        <item x="1071"/>
        <item x="395"/>
        <item x="1369"/>
        <item x="845"/>
        <item x="1186"/>
        <item x="125"/>
        <item x="146"/>
        <item x="1368"/>
        <item x="1367"/>
        <item m="1" x="1723"/>
        <item x="975"/>
        <item x="1366"/>
        <item x="149"/>
        <item x="1365"/>
        <item x="1364"/>
        <item x="976"/>
        <item x="844"/>
        <item x="1086"/>
        <item x="977"/>
        <item x="1363"/>
        <item x="1362"/>
        <item x="1361"/>
        <item x="1279"/>
        <item x="1158"/>
        <item x="1112"/>
        <item x="978"/>
        <item x="138"/>
        <item x="1360"/>
        <item x="124"/>
        <item m="1" x="1724"/>
        <item x="979"/>
        <item x="137"/>
        <item x="1216"/>
        <item x="980"/>
        <item x="981"/>
        <item x="144"/>
        <item x="982"/>
        <item x="983"/>
        <item x="984"/>
        <item x="985"/>
        <item x="986"/>
        <item x="987"/>
        <item x="988"/>
        <item x="1185"/>
        <item x="989"/>
        <item x="97"/>
        <item x="145"/>
        <item x="990"/>
        <item x="143"/>
        <item x="92"/>
        <item x="131"/>
        <item x="136"/>
        <item x="991"/>
        <item x="130"/>
        <item x="126"/>
        <item x="1111"/>
        <item x="133"/>
        <item x="1359"/>
        <item x="128"/>
        <item x="129"/>
        <item x="91"/>
        <item x="992"/>
        <item x="993"/>
        <item x="1073"/>
        <item x="46"/>
        <item x="994"/>
        <item x="45"/>
        <item x="44"/>
        <item x="108"/>
        <item x="1358"/>
        <item x="995"/>
        <item x="996"/>
        <item x="1357"/>
        <item x="122"/>
        <item x="623"/>
        <item x="997"/>
        <item x="1110"/>
        <item x="795"/>
        <item x="662"/>
        <item x="998"/>
        <item x="999"/>
        <item x="1000"/>
        <item x="1109"/>
        <item x="1070"/>
        <item x="1001"/>
        <item x="1002"/>
        <item x="107"/>
        <item m="1" x="1725"/>
        <item x="1356"/>
        <item x="119"/>
        <item x="1003"/>
        <item x="105"/>
        <item x="1355"/>
        <item x="120"/>
        <item x="1157"/>
        <item x="1156"/>
        <item x="115"/>
        <item x="1354"/>
        <item x="1353"/>
        <item x="102"/>
        <item x="1215"/>
        <item x="672"/>
        <item x="1214"/>
        <item x="1352"/>
        <item x="1213"/>
        <item x="665"/>
        <item x="1212"/>
        <item x="1211"/>
        <item x="114"/>
        <item x="1210"/>
        <item x="1351"/>
        <item x="1004"/>
        <item x="118"/>
        <item x="1108"/>
        <item x="1350"/>
        <item x="116"/>
        <item x="117"/>
        <item x="1209"/>
        <item x="1085"/>
        <item x="1005"/>
        <item x="112"/>
        <item x="101"/>
        <item x="113"/>
        <item x="1006"/>
        <item x="1007"/>
        <item x="1208"/>
        <item x="1349"/>
        <item x="1145"/>
        <item x="1155"/>
        <item m="1" x="1726"/>
        <item x="1144"/>
        <item x="1008"/>
        <item x="1143"/>
        <item x="1084"/>
        <item x="95"/>
        <item x="1348"/>
        <item x="1347"/>
        <item x="1142"/>
        <item x="1141"/>
        <item x="1140"/>
        <item x="1139"/>
        <item x="1138"/>
        <item x="1137"/>
        <item x="1136"/>
        <item x="1135"/>
        <item x="1134"/>
        <item x="1133"/>
        <item x="1132"/>
        <item x="1131"/>
        <item x="1130"/>
        <item x="1083"/>
        <item x="1009"/>
        <item x="1346"/>
        <item m="1" x="1727"/>
        <item x="1207"/>
        <item x="110"/>
        <item x="111"/>
        <item x="1345"/>
        <item x="103"/>
        <item x="1344"/>
        <item x="65"/>
        <item x="838"/>
        <item x="1010"/>
        <item x="1169"/>
        <item x="1343"/>
        <item x="1206"/>
        <item x="668"/>
        <item x="667"/>
        <item x="842"/>
        <item x="88"/>
        <item x="1205"/>
        <item x="664"/>
        <item x="1011"/>
        <item x="1012"/>
        <item x="1013"/>
        <item x="1014"/>
        <item x="1107"/>
        <item x="1015"/>
        <item x="1106"/>
        <item x="1016"/>
        <item x="1017"/>
        <item x="1020"/>
        <item x="1018"/>
        <item x="1019"/>
        <item x="1021"/>
        <item x="1022"/>
        <item x="1105"/>
        <item x="1023"/>
        <item x="1104"/>
        <item x="1024"/>
        <item x="1025"/>
        <item x="634"/>
        <item x="109"/>
        <item x="86"/>
        <item x="1342"/>
        <item x="1341"/>
        <item x="83"/>
        <item x="837"/>
        <item x="839"/>
        <item x="1278"/>
        <item x="1154"/>
        <item x="1026"/>
        <item x="89"/>
        <item x="1153"/>
        <item x="1340"/>
        <item m="1" x="1728"/>
        <item x="1339"/>
        <item x="104"/>
        <item x="1082"/>
        <item x="1204"/>
        <item x="1338"/>
        <item x="106"/>
        <item x="87"/>
        <item x="100"/>
        <item x="99"/>
        <item x="98"/>
        <item x="1029"/>
        <item x="1028"/>
        <item x="1267"/>
        <item x="1203"/>
        <item x="1337"/>
        <item x="1336"/>
        <item x="364"/>
        <item x="1081"/>
        <item x="94"/>
        <item x="96"/>
        <item x="1335"/>
        <item x="1030"/>
        <item x="1031"/>
        <item x="797"/>
        <item x="1032"/>
        <item x="826"/>
        <item x="607"/>
        <item x="818"/>
        <item x="1334"/>
        <item x="1202"/>
        <item x="93"/>
        <item x="1266"/>
        <item x="1333"/>
        <item x="875"/>
        <item x="822"/>
        <item x="817"/>
        <item x="816"/>
        <item x="827"/>
        <item x="823"/>
        <item x="812"/>
        <item x="85"/>
        <item x="800"/>
        <item x="82"/>
        <item x="90"/>
        <item x="829"/>
        <item x="639"/>
        <item x="628"/>
        <item x="1332"/>
        <item x="1331"/>
        <item x="84"/>
        <item x="813"/>
        <item x="1080"/>
        <item x="1033"/>
        <item x="1079"/>
        <item x="810"/>
        <item x="1330"/>
        <item x="80"/>
        <item x="40"/>
        <item x="1078"/>
        <item x="59"/>
        <item x="78"/>
        <item x="77"/>
        <item x="76"/>
        <item x="1201"/>
        <item x="638"/>
        <item x="1034"/>
        <item x="606"/>
        <item x="1329"/>
        <item x="821"/>
        <item x="815"/>
        <item x="831"/>
        <item x="820"/>
        <item x="75"/>
        <item x="1200"/>
        <item x="1152"/>
        <item x="1199"/>
        <item x="1198"/>
        <item x="1035"/>
        <item x="1328"/>
        <item x="796"/>
        <item x="794"/>
        <item x="803"/>
        <item x="58"/>
        <item x="1265"/>
        <item x="1264"/>
        <item x="1036"/>
        <item x="1037"/>
        <item x="67"/>
        <item x="1038"/>
        <item x="66"/>
        <item x="1327"/>
        <item x="73"/>
        <item x="1326"/>
        <item x="858"/>
        <item x="74"/>
        <item x="1039"/>
        <item x="81"/>
        <item x="72"/>
        <item x="79"/>
        <item x="1325"/>
        <item x="1324"/>
        <item x="1197"/>
        <item x="1066"/>
        <item x="1323"/>
        <item x="355"/>
        <item x="1196"/>
        <item x="1040"/>
        <item x="798"/>
        <item x="1151"/>
        <item x="605"/>
        <item x="793"/>
        <item x="1041"/>
        <item x="71"/>
        <item x="64"/>
        <item x="1322"/>
        <item m="1" x="1729"/>
        <item x="1042"/>
        <item x="70"/>
        <item x="1321"/>
        <item x="69"/>
        <item x="68"/>
        <item x="1320"/>
        <item x="1319"/>
        <item x="1277"/>
        <item x="604"/>
        <item x="603"/>
        <item x="1103"/>
        <item x="1102"/>
        <item x="1101"/>
        <item x="1318"/>
        <item x="1043"/>
        <item x="1317"/>
        <item x="57"/>
        <item x="1100"/>
        <item x="1044"/>
        <item x="56"/>
        <item x="848"/>
        <item x="1077"/>
        <item x="63"/>
        <item x="43"/>
        <item x="1076"/>
        <item x="872"/>
        <item x="1316"/>
        <item x="871"/>
        <item x="1315"/>
        <item x="20"/>
        <item x="31"/>
        <item x="12"/>
        <item x="1150"/>
        <item x="1314"/>
        <item x="574"/>
        <item x="61"/>
        <item x="1045"/>
        <item x="1313"/>
        <item x="1312"/>
        <item x="62"/>
        <item x="60"/>
        <item x="38"/>
        <item x="1046"/>
        <item x="19"/>
        <item x="55"/>
        <item x="41"/>
        <item x="1311"/>
        <item x="1310"/>
        <item x="1287"/>
        <item x="1075"/>
        <item m="1" x="1730"/>
        <item x="18"/>
        <item x="620"/>
        <item x="1309"/>
        <item x="1195"/>
        <item x="843"/>
        <item x="1047"/>
        <item x="1099"/>
        <item m="1" x="1731"/>
        <item x="54"/>
        <item x="1194"/>
        <item x="10"/>
        <item x="24"/>
        <item x="53"/>
        <item x="37"/>
        <item x="1193"/>
        <item x="1048"/>
        <item x="1192"/>
        <item x="1149"/>
        <item x="23"/>
        <item x="6"/>
        <item m="1" x="1732"/>
        <item x="1065"/>
        <item x="349"/>
        <item x="17"/>
        <item x="1308"/>
        <item x="1168"/>
        <item x="1191"/>
        <item x="1307"/>
        <item x="1049"/>
        <item x="612"/>
        <item x="1050"/>
        <item x="1051"/>
        <item x="1052"/>
        <item x="1053"/>
        <item x="1054"/>
        <item x="621"/>
        <item x="611"/>
        <item x="1055"/>
        <item x="1056"/>
        <item x="1057"/>
        <item x="1058"/>
        <item x="1059"/>
        <item x="1306"/>
        <item x="14"/>
        <item x="13"/>
        <item x="1060"/>
        <item x="1062"/>
        <item x="1061"/>
        <item x="5"/>
        <item x="610"/>
        <item x="39"/>
        <item x="4"/>
        <item x="1063"/>
        <item x="32"/>
        <item x="36"/>
        <item x="42"/>
        <item x="33"/>
        <item x="1148"/>
        <item x="1064"/>
        <item x="2"/>
        <item m="1" x="1733"/>
        <item x="29"/>
        <item x="22"/>
        <item x="3"/>
        <item x="1"/>
        <item x="788"/>
        <item x="9"/>
        <item x="28"/>
        <item x="30"/>
        <item x="25"/>
        <item x="27"/>
        <item x="0"/>
        <item x="26"/>
        <item x="1305"/>
        <item x="609"/>
        <item x="7"/>
        <item m="1" x="1734"/>
        <item x="1074"/>
        <item x="11"/>
        <item x="1304"/>
        <item x="1303"/>
        <item m="1" x="1735"/>
        <item x="1302"/>
        <item x="21"/>
        <item x="8"/>
        <item x="15"/>
        <item x="208"/>
        <item x="319"/>
        <item x="320"/>
        <item x="322"/>
        <item x="323"/>
        <item x="324"/>
        <item x="325"/>
        <item x="326"/>
        <item x="327"/>
        <item x="328"/>
        <item x="329"/>
        <item x="330"/>
        <item x="331"/>
        <item x="332"/>
        <item x="333"/>
        <item x="334"/>
        <item x="335"/>
        <item x="337"/>
        <item x="338"/>
        <item x="339"/>
        <item x="340"/>
        <item x="341"/>
        <item x="342"/>
        <item x="343"/>
        <item x="345"/>
        <item x="346"/>
        <item x="347"/>
        <item x="348"/>
        <item x="350"/>
        <item x="351"/>
        <item x="352"/>
        <item x="353"/>
        <item x="354"/>
        <item x="356"/>
        <item x="357"/>
        <item x="358"/>
        <item x="359"/>
        <item x="360"/>
        <item x="361"/>
        <item x="362"/>
        <item x="363"/>
        <item x="365"/>
        <item x="366"/>
        <item x="367"/>
        <item x="368"/>
        <item x="369"/>
        <item x="370"/>
        <item x="371"/>
        <item x="372"/>
        <item x="373"/>
        <item x="374"/>
        <item x="375"/>
        <item x="376"/>
        <item x="377"/>
        <item x="378"/>
        <item x="379"/>
        <item x="380"/>
        <item x="381"/>
        <item x="382"/>
        <item x="383"/>
        <item x="384"/>
        <item x="385"/>
        <item x="386"/>
        <item x="387"/>
        <item x="388"/>
        <item x="389"/>
        <item x="390"/>
        <item x="391"/>
        <item x="394"/>
        <item x="398"/>
        <item x="399"/>
        <item x="401"/>
        <item x="402"/>
        <item x="403"/>
        <item x="405"/>
        <item x="406"/>
        <item x="407"/>
        <item x="408"/>
        <item x="409"/>
        <item x="410"/>
        <item x="411"/>
        <item x="413"/>
        <item x="414"/>
        <item x="416"/>
        <item x="417"/>
        <item x="418"/>
        <item x="420"/>
        <item x="421"/>
        <item x="425"/>
        <item x="427"/>
        <item x="429"/>
        <item x="430"/>
        <item x="431"/>
        <item x="432"/>
        <item x="434"/>
        <item x="435"/>
        <item x="436"/>
        <item x="437"/>
        <item x="438"/>
        <item x="439"/>
        <item x="440"/>
        <item x="441"/>
        <item x="442"/>
        <item x="443"/>
        <item x="444"/>
        <item x="445"/>
        <item x="446"/>
        <item x="447"/>
        <item x="448"/>
        <item x="449"/>
        <item x="450"/>
        <item x="451"/>
        <item x="452"/>
        <item x="454"/>
        <item x="455"/>
        <item x="456"/>
        <item x="458"/>
        <item x="459"/>
        <item x="464"/>
        <item x="465"/>
        <item x="466"/>
        <item x="467"/>
        <item x="469"/>
        <item x="470"/>
        <item x="471"/>
        <item x="472"/>
        <item x="473"/>
        <item x="474"/>
        <item x="475"/>
        <item x="477"/>
        <item x="480"/>
        <item x="482"/>
        <item x="483"/>
        <item x="485"/>
        <item x="486"/>
        <item x="490"/>
        <item x="494"/>
        <item x="497"/>
        <item x="498"/>
        <item x="500"/>
        <item x="502"/>
        <item x="503"/>
        <item x="504"/>
        <item x="505"/>
        <item x="507"/>
        <item x="508"/>
        <item x="509"/>
        <item x="510"/>
        <item x="513"/>
        <item x="514"/>
        <item x="515"/>
        <item x="516"/>
        <item x="518"/>
        <item x="519"/>
        <item x="520"/>
        <item x="521"/>
        <item x="522"/>
        <item x="523"/>
        <item x="524"/>
        <item x="525"/>
        <item x="526"/>
        <item x="527"/>
        <item x="528"/>
        <item x="529"/>
        <item x="530"/>
        <item x="532"/>
        <item x="533"/>
        <item x="534"/>
        <item x="535"/>
        <item x="537"/>
        <item x="538"/>
        <item x="539"/>
        <item x="540"/>
        <item x="541"/>
        <item x="542"/>
        <item x="545"/>
        <item x="546"/>
        <item x="547"/>
        <item x="548"/>
        <item x="549"/>
        <item x="550"/>
        <item x="551"/>
        <item x="553"/>
        <item x="554"/>
        <item x="556"/>
        <item x="559"/>
        <item x="560"/>
        <item x="561"/>
        <item x="562"/>
        <item x="563"/>
        <item x="564"/>
        <item x="565"/>
        <item x="566"/>
        <item x="567"/>
        <item x="568"/>
        <item x="569"/>
        <item x="570"/>
        <item x="571"/>
        <item x="572"/>
        <item x="573"/>
        <item x="577"/>
        <item x="579"/>
        <item x="582"/>
        <item x="583"/>
        <item x="584"/>
        <item x="585"/>
        <item x="587"/>
        <item x="588"/>
        <item x="590"/>
        <item x="595"/>
        <item x="596"/>
        <item x="598"/>
        <item x="601"/>
        <item x="602"/>
        <item x="608"/>
        <item x="613"/>
        <item x="614"/>
        <item x="615"/>
        <item x="616"/>
        <item x="617"/>
        <item x="618"/>
        <item x="619"/>
        <item x="622"/>
        <item x="624"/>
        <item x="625"/>
        <item x="626"/>
        <item x="627"/>
        <item x="629"/>
        <item x="630"/>
        <item x="631"/>
        <item x="632"/>
        <item x="633"/>
        <item x="635"/>
        <item x="636"/>
        <item x="637"/>
        <item x="640"/>
        <item x="641"/>
        <item x="642"/>
        <item x="643"/>
        <item x="644"/>
        <item x="645"/>
        <item x="646"/>
        <item x="647"/>
        <item x="648"/>
        <item x="649"/>
        <item x="650"/>
        <item x="651"/>
        <item x="652"/>
        <item x="653"/>
        <item x="654"/>
        <item x="657"/>
        <item x="661"/>
        <item x="663"/>
        <item x="666"/>
        <item x="670"/>
        <item x="673"/>
        <item x="674"/>
        <item x="677"/>
        <item x="678"/>
        <item x="679"/>
        <item x="680"/>
        <item x="684"/>
        <item x="685"/>
        <item x="686"/>
        <item x="687"/>
        <item x="689"/>
        <item x="691"/>
        <item x="692"/>
        <item x="693"/>
        <item x="695"/>
        <item x="698"/>
        <item x="700"/>
        <item x="701"/>
        <item x="702"/>
        <item x="703"/>
        <item x="705"/>
        <item x="706"/>
        <item x="707"/>
        <item x="708"/>
        <item x="709"/>
        <item x="710"/>
        <item x="711"/>
        <item x="712"/>
        <item x="713"/>
        <item x="715"/>
        <item x="716"/>
        <item x="718"/>
        <item x="720"/>
        <item x="722"/>
        <item x="723"/>
        <item x="724"/>
        <item x="725"/>
        <item x="726"/>
        <item x="728"/>
        <item x="729"/>
        <item x="730"/>
        <item x="733"/>
        <item x="734"/>
        <item x="735"/>
        <item x="738"/>
        <item x="739"/>
        <item x="740"/>
        <item x="741"/>
        <item x="742"/>
        <item x="743"/>
        <item x="744"/>
        <item x="745"/>
        <item x="746"/>
        <item x="747"/>
        <item x="748"/>
        <item x="751"/>
        <item x="755"/>
        <item x="756"/>
        <item x="758"/>
        <item x="760"/>
        <item x="761"/>
        <item x="762"/>
        <item x="763"/>
        <item x="764"/>
        <item x="765"/>
        <item x="766"/>
        <item x="767"/>
        <item x="768"/>
        <item x="769"/>
        <item x="770"/>
        <item x="774"/>
        <item x="775"/>
        <item x="778"/>
        <item x="779"/>
        <item x="780"/>
        <item x="781"/>
        <item x="782"/>
        <item x="783"/>
        <item x="784"/>
        <item x="785"/>
        <item x="786"/>
        <item x="787"/>
        <item x="809"/>
        <item x="834"/>
        <item t="default"/>
      </items>
      <autoSortScope>
        <pivotArea dataOnly="0" outline="0" fieldPosition="0">
          <references count="1">
            <reference field="4294967294" count="1" selected="0">
              <x v="1"/>
            </reference>
          </references>
        </pivotArea>
      </autoSortScope>
    </pivotField>
    <pivotField axis="axisPage" multipleItemSelectionAllowed="1" showAll="0">
      <items count="3">
        <item x="0"/>
        <item h="1" x="1"/>
        <item t="default"/>
      </items>
    </pivotField>
    <pivotField showAll="0"/>
    <pivotField numFmtId="22" showAll="0">
      <items count="4916">
        <item x="3186"/>
        <item x="3429"/>
        <item x="4252"/>
        <item x="4188"/>
        <item x="4036"/>
        <item x="3290"/>
        <item x="4124"/>
        <item x="3300"/>
        <item x="3292"/>
        <item x="3288"/>
        <item x="3417"/>
        <item x="3340"/>
        <item x="1956"/>
        <item x="2692"/>
        <item x="4226"/>
        <item x="3888"/>
        <item x="4182"/>
        <item x="3920"/>
        <item x="3453"/>
        <item x="4264"/>
        <item x="3298"/>
        <item x="3834"/>
        <item x="3282"/>
        <item x="4246"/>
        <item x="3962"/>
        <item x="2207"/>
        <item x="3529"/>
        <item x="4100"/>
        <item x="3162"/>
        <item x="1722"/>
        <item x="3280"/>
        <item x="3655"/>
        <item x="4136"/>
        <item x="3344"/>
        <item x="1764"/>
        <item x="3164"/>
        <item x="3836"/>
        <item x="3563"/>
        <item x="3308"/>
        <item x="4184"/>
        <item x="1754"/>
        <item x="4250"/>
        <item x="3874"/>
        <item x="3302"/>
        <item x="3338"/>
        <item x="3856"/>
        <item x="4202"/>
        <item x="3898"/>
        <item x="3960"/>
        <item x="3820"/>
        <item x="3728"/>
        <item x="4306"/>
        <item x="3519"/>
        <item x="4132"/>
        <item x="4050"/>
        <item x="4242"/>
        <item x="4034"/>
        <item x="3732"/>
        <item x="3387"/>
        <item x="4172"/>
        <item x="1968"/>
        <item x="2674"/>
        <item x="4076"/>
        <item x="3276"/>
        <item x="3569"/>
        <item x="3170"/>
        <item x="3403"/>
        <item x="3570"/>
        <item x="3932"/>
        <item x="3800"/>
        <item x="3180"/>
        <item x="3894"/>
        <item x="4000"/>
        <item x="3505"/>
        <item x="3587"/>
        <item x="4146"/>
        <item x="4020"/>
        <item x="3147"/>
        <item x="3964"/>
        <item x="3936"/>
        <item x="2678"/>
        <item x="1731"/>
        <item x="3182"/>
        <item x="2876"/>
        <item x="4258"/>
        <item x="4004"/>
        <item x="3918"/>
        <item x="4210"/>
        <item x="3284"/>
        <item x="3571"/>
        <item x="4216"/>
        <item x="1729"/>
        <item x="4134"/>
        <item x="2278"/>
        <item x="1708"/>
        <item x="4208"/>
        <item x="3878"/>
        <item x="4122"/>
        <item x="4112"/>
        <item x="3607"/>
        <item x="3884"/>
        <item x="3517"/>
        <item x="2322"/>
        <item x="4066"/>
        <item x="3306"/>
        <item x="3336"/>
        <item x="1758"/>
        <item x="3886"/>
        <item x="3330"/>
        <item x="3944"/>
        <item x="3972"/>
        <item x="4312"/>
        <item x="3493"/>
        <item x="3872"/>
        <item x="4176"/>
        <item x="2318"/>
        <item x="3304"/>
        <item x="4262"/>
        <item x="4168"/>
        <item x="3838"/>
        <item x="3698"/>
        <item x="3684"/>
        <item x="4174"/>
        <item x="4030"/>
        <item x="3788"/>
        <item x="3518"/>
        <item x="4328"/>
        <item x="4244"/>
        <item x="2276"/>
        <item x="3419"/>
        <item x="3908"/>
        <item x="3912"/>
        <item x="2403"/>
        <item x="4128"/>
        <item x="3938"/>
        <item x="1988"/>
        <item x="2648"/>
        <item x="3924"/>
        <item x="3950"/>
        <item x="3664"/>
        <item x="4292"/>
        <item x="3674"/>
        <item x="3003"/>
        <item x="3952"/>
        <item x="3589"/>
        <item x="3479"/>
        <item x="3379"/>
        <item x="4116"/>
        <item x="1982"/>
        <item x="2660"/>
        <item x="2656"/>
        <item x="4018"/>
        <item x="1884"/>
        <item x="3726"/>
        <item x="1970"/>
        <item x="2672"/>
        <item x="3366"/>
        <item x="1994"/>
        <item x="2642"/>
        <item x="3491"/>
        <item x="4042"/>
        <item x="2694"/>
        <item x="4008"/>
        <item x="4114"/>
        <item x="3639"/>
        <item x="3718"/>
        <item x="3842"/>
        <item x="3776"/>
        <item x="3740"/>
        <item x="3035"/>
        <item x="3623"/>
        <item x="2690"/>
        <item x="2270"/>
        <item x="2298"/>
        <item x="2336"/>
        <item x="3900"/>
        <item x="4096"/>
        <item x="2253"/>
        <item x="2548"/>
        <item x="3814"/>
        <item x="4322"/>
        <item x="3358"/>
        <item x="3802"/>
        <item x="3994"/>
        <item x="3816"/>
        <item x="2312"/>
        <item x="3463"/>
        <item x="3792"/>
        <item x="3730"/>
        <item x="3437"/>
        <item x="4052"/>
        <item x="3998"/>
        <item x="4290"/>
        <item x="3670"/>
        <item x="3722"/>
        <item x="3916"/>
        <item x="2862"/>
        <item x="4068"/>
        <item x="3818"/>
        <item x="3686"/>
        <item x="3364"/>
        <item x="3700"/>
        <item x="3796"/>
        <item x="3720"/>
        <item x="3794"/>
        <item x="3778"/>
        <item x="4198"/>
        <item x="3706"/>
        <item x="3635"/>
        <item x="3714"/>
        <item x="3744"/>
        <item x="3748"/>
        <item x="3772"/>
        <item x="3784"/>
        <item x="3455"/>
        <item x="4308"/>
        <item x="3625"/>
        <item x="3708"/>
        <item x="2205"/>
        <item x="3381"/>
        <item x="3680"/>
        <item x="2658"/>
        <item x="3314"/>
        <item x="4110"/>
        <item x="3790"/>
        <item x="4138"/>
        <item x="3810"/>
        <item x="1984"/>
        <item x="2650"/>
        <item x="3415"/>
        <item x="3786"/>
        <item x="4323"/>
        <item x="3356"/>
        <item x="4260"/>
        <item x="1720"/>
        <item x="3174"/>
        <item x="3910"/>
        <item x="3489"/>
        <item x="3310"/>
        <item x="3922"/>
        <item x="3451"/>
        <item x="3704"/>
        <item x="2268"/>
        <item x="3633"/>
        <item x="2417"/>
        <item x="3770"/>
        <item x="3373"/>
        <item x="4196"/>
        <item x="3812"/>
        <item x="3832"/>
        <item x="3984"/>
        <item x="4266"/>
        <item x="3192"/>
        <item x="1727"/>
        <item x="3294"/>
        <item x="3882"/>
        <item x="2251"/>
        <item x="2828"/>
        <item x="3362"/>
        <item x="4094"/>
        <item x="3543"/>
        <item x="2654"/>
        <item x="3605"/>
        <item x="3627"/>
        <item x="3672"/>
        <item x="3503"/>
        <item x="3780"/>
        <item x="3172"/>
        <item x="2320"/>
        <item x="4150"/>
        <item x="3501"/>
        <item x="4310"/>
        <item x="1878"/>
        <item x="2771"/>
        <item x="3904"/>
        <item x="3296"/>
        <item x="4156"/>
        <item x="3782"/>
        <item x="3405"/>
        <item x="3481"/>
        <item x="2401"/>
        <item x="4334"/>
        <item x="3401"/>
        <item x="3055"/>
        <item x="2179"/>
        <item x="2517"/>
        <item x="3541"/>
        <item x="3551"/>
        <item x="3756"/>
        <item x="3176"/>
        <item x="1718"/>
        <item x="3372"/>
        <item x="2995"/>
        <item x="4293"/>
        <item x="3746"/>
        <item x="2397"/>
        <item x="3200"/>
        <item x="2326"/>
        <item x="2860"/>
        <item x="3318"/>
        <item x="3395"/>
        <item x="3350"/>
        <item x="3858"/>
        <item x="3678"/>
        <item x="4108"/>
        <item x="1986"/>
        <item x="3694"/>
        <item x="3013"/>
        <item x="3286"/>
        <item x="3525"/>
        <item x="3682"/>
        <item x="3760"/>
        <item x="2423"/>
        <item x="2111"/>
        <item x="2560"/>
        <item x="4232"/>
        <item x="3629"/>
        <item x="4329"/>
        <item x="3990"/>
        <item x="1980"/>
        <item x="2662"/>
        <item x="4009"/>
        <item x="2509"/>
        <item x="1960"/>
        <item x="2686"/>
        <item x="2393"/>
        <item x="2290"/>
        <item x="3389"/>
        <item x="2419"/>
        <item x="3822"/>
        <item x="4222"/>
        <item x="2409"/>
        <item x="3688"/>
        <item x="1976"/>
        <item x="2666"/>
        <item x="3454"/>
        <item x="2383"/>
        <item x="1872"/>
        <item x="2779"/>
        <item x="3716"/>
        <item x="2094"/>
        <item x="2578"/>
        <item x="2369"/>
        <item x="2431"/>
        <item x="3155"/>
        <item x="1724"/>
        <item x="2413"/>
        <item x="2874"/>
        <item x="2433"/>
        <item x="2763"/>
        <item x="2038"/>
        <item x="2608"/>
        <item x="3377"/>
        <item x="3840"/>
        <item x="3184"/>
        <item x="1716"/>
        <item x="3595"/>
        <item x="3178"/>
        <item x="1978"/>
        <item x="2664"/>
        <item x="3561"/>
        <item x="3093"/>
        <item x="3465"/>
        <item x="3461"/>
        <item x="3457"/>
        <item x="3459"/>
        <item x="3946"/>
        <item x="3581"/>
        <item x="3958"/>
        <item x="3880"/>
        <item x="3332"/>
        <item x="4092"/>
        <item x="2332"/>
        <item x="3115"/>
        <item x="3005"/>
        <item x="4230"/>
        <item x="4278"/>
        <item x="3477"/>
        <item x="3940"/>
        <item x="3041"/>
        <item x="2032"/>
        <item x="2614"/>
        <item x="3297"/>
        <item x="2407"/>
        <item x="3824"/>
        <item x="3537"/>
        <item x="2133"/>
        <item x="2544"/>
        <item x="4101"/>
        <item x="3037"/>
        <item x="4164"/>
        <item x="3278"/>
        <item x="1964"/>
        <item x="2682"/>
        <item x="2272"/>
        <item x="4088"/>
        <item x="2377"/>
        <item x="1698"/>
        <item x="1972"/>
        <item x="2670"/>
        <item x="2411"/>
        <item x="3844"/>
        <item x="3391"/>
        <item x="2389"/>
        <item x="4120"/>
        <item x="3996"/>
        <item x="2225"/>
        <item x="2475"/>
        <item x="2263"/>
        <item x="2437"/>
        <item m="1" x="4808"/>
        <item m="1" x="4426"/>
        <item x="3264"/>
        <item x="3854"/>
        <item x="3190"/>
        <item x="2030"/>
        <item x="2616"/>
        <item x="3019"/>
        <item x="3015"/>
        <item x="3475"/>
        <item x="3742"/>
        <item x="2302"/>
        <item x="4074"/>
        <item x="2391"/>
        <item x="3123"/>
        <item x="3976"/>
        <item x="2443"/>
        <item x="3272"/>
        <item x="3023"/>
        <item x="2308"/>
        <item x="4070"/>
        <item x="3830"/>
        <item x="4186"/>
        <item x="1974"/>
        <item x="2668"/>
        <item x="2385"/>
        <item x="3619"/>
        <item x="4098"/>
        <item x="3583"/>
        <item x="4206"/>
        <item x="4060"/>
        <item x="4028"/>
        <item x="3208"/>
        <item x="2676"/>
        <item x="3593"/>
        <item x="3079"/>
        <item x="2304"/>
        <item x="2395"/>
        <item x="3973"/>
        <item x="3137"/>
        <item m="1" x="4421"/>
        <item x="1920"/>
        <item x="2729"/>
        <item m="1" x="4424"/>
        <item x="3762"/>
        <item x="3643"/>
        <item x="4072"/>
        <item x="3443"/>
        <item x="3710"/>
        <item x="2511"/>
        <item x="2237"/>
        <item x="2461"/>
        <item x="1816"/>
        <item x="4190"/>
        <item x="3021"/>
        <item x="3342"/>
        <item x="3624"/>
        <item x="2415"/>
        <item x="3575"/>
        <item x="2375"/>
        <item x="3433"/>
        <item x="2387"/>
        <item x="4236"/>
        <item x="3109"/>
        <item m="1" x="4785"/>
        <item x="3001"/>
        <item x="1784"/>
        <item x="2846"/>
        <item m="1" x="4749"/>
        <item x="2979"/>
        <item x="2330"/>
        <item x="4302"/>
        <item m="1" x="4761"/>
        <item m="1" x="4757"/>
        <item m="1" x="4751"/>
        <item x="2652"/>
        <item x="3724"/>
        <item x="3043"/>
        <item m="1" x="4741"/>
        <item x="1952"/>
        <item x="2698"/>
        <item m="1" x="4753"/>
        <item x="4218"/>
        <item x="2008"/>
        <item x="2628"/>
        <item m="1" x="4893"/>
        <item m="1" x="4760"/>
        <item m="1" x="4702"/>
        <item x="3553"/>
        <item x="2113"/>
        <item x="2558"/>
        <item x="3307"/>
        <item x="3480"/>
        <item x="3274"/>
        <item x="3631"/>
        <item x="1768"/>
        <item x="2903"/>
        <item x="2909"/>
        <item x="2907"/>
        <item x="4270"/>
        <item x="4274"/>
        <item x="2927"/>
        <item x="1750"/>
        <item x="4330"/>
        <item x="3866"/>
        <item x="2316"/>
        <item x="3530"/>
        <item x="2935"/>
        <item x="3316"/>
        <item x="4067"/>
        <item x="2997"/>
        <item x="3119"/>
        <item x="3320"/>
        <item m="1" x="4812"/>
        <item x="2367"/>
        <item x="1810"/>
        <item x="2821"/>
        <item x="3334"/>
        <item x="2525"/>
        <item x="3312"/>
        <item x="2294"/>
        <item x="3954"/>
        <item x="4245"/>
        <item m="1" x="4809"/>
        <item x="2897"/>
        <item x="2826"/>
        <item x="2183"/>
        <item x="2513"/>
        <item x="1802"/>
        <item x="2830"/>
        <item m="1" x="4895"/>
        <item m="1" x="4485"/>
        <item m="1" x="4824"/>
        <item x="4062"/>
        <item x="3662"/>
        <item x="2306"/>
        <item m="1" x="4410"/>
        <item m="1" x="4340"/>
        <item m="1" x="4840"/>
        <item m="1" x="4487"/>
        <item m="1" x="4698"/>
        <item x="4286"/>
        <item x="2741"/>
        <item x="3902"/>
        <item m="1" x="4862"/>
        <item x="3460"/>
        <item x="2870"/>
        <item x="3676"/>
        <item x="3360"/>
        <item x="3951"/>
        <item m="1" x="4708"/>
        <item x="1744"/>
        <item x="2864"/>
        <item m="1" x="4390"/>
        <item x="2866"/>
        <item x="2921"/>
        <item m="1" x="4399"/>
        <item x="2300"/>
        <item x="3031"/>
        <item x="1814"/>
        <item x="2815"/>
        <item x="4180"/>
        <item x="4204"/>
        <item m="1" x="4803"/>
        <item m="1" x="4854"/>
        <item x="3978"/>
        <item x="3850"/>
        <item m="1" x="4771"/>
        <item m="1" x="4358"/>
        <item m="1" x="4452"/>
        <item x="4170"/>
        <item x="2233"/>
        <item x="2467"/>
        <item x="3117"/>
        <item m="1" x="4765"/>
        <item x="2939"/>
        <item x="3559"/>
        <item x="2299"/>
        <item x="3611"/>
        <item m="1" x="4359"/>
        <item x="2288"/>
        <item x="2941"/>
        <item x="3953"/>
        <item x="4064"/>
        <item m="1" x="4792"/>
        <item x="2856"/>
        <item x="3469"/>
        <item x="2314"/>
        <item x="3727"/>
        <item x="3212"/>
        <item x="4228"/>
        <item x="2289"/>
        <item x="2435"/>
        <item m="1" x="4613"/>
        <item m="1" x="4407"/>
        <item m="1" x="4592"/>
        <item x="2425"/>
        <item x="3198"/>
        <item m="1" x="4739"/>
        <item m="1" x="4858"/>
        <item m="1" x="4507"/>
        <item m="1" x="4659"/>
        <item x="2052"/>
        <item x="2598"/>
        <item m="1" x="4897"/>
        <item x="3617"/>
        <item x="2121"/>
        <item x="2338"/>
        <item m="1" x="4503"/>
        <item m="1" x="4408"/>
        <item m="1" x="4602"/>
        <item m="1" x="4859"/>
        <item m="1" x="4633"/>
        <item m="1" x="4631"/>
        <item m="1" x="4786"/>
        <item m="1" x="4511"/>
        <item x="3210"/>
        <item m="1" x="4607"/>
        <item x="3309"/>
        <item m="1" x="4609"/>
        <item x="1748"/>
        <item x="2429"/>
        <item m="1" x="4513"/>
        <item m="1" x="4509"/>
        <item x="4038"/>
        <item m="1" x="4823"/>
        <item x="2373"/>
        <item m="1" x="4634"/>
        <item x="4086"/>
        <item x="2040"/>
        <item x="2606"/>
        <item x="2034"/>
        <item x="2612"/>
        <item m="1" x="4623"/>
        <item x="2296"/>
        <item m="1" x="4661"/>
        <item x="3067"/>
        <item x="3266"/>
        <item x="2310"/>
        <item m="1" x="4767"/>
        <item x="3145"/>
        <item x="3061"/>
        <item x="2291"/>
        <item m="1" x="4622"/>
        <item m="1" x="4582"/>
        <item x="3736"/>
        <item m="1" x="4614"/>
        <item x="2872"/>
        <item x="3214"/>
        <item x="3204"/>
        <item m="1" x="4656"/>
        <item m="1" x="4654"/>
        <item m="1" x="4519"/>
        <item x="2286"/>
        <item x="2324"/>
        <item m="1" x="4394"/>
        <item m="1" x="4722"/>
        <item m="1" x="4624"/>
        <item m="1" x="4427"/>
        <item x="2328"/>
        <item m="1" x="4382"/>
        <item x="2353"/>
        <item x="2355"/>
        <item m="1" x="4584"/>
        <item x="3077"/>
        <item m="1" x="4615"/>
        <item m="1" x="4594"/>
        <item m="1" x="4475"/>
        <item x="3926"/>
        <item m="1" x="4467"/>
        <item m="1" x="4590"/>
        <item x="3085"/>
        <item x="4012"/>
        <item m="1" x="4535"/>
        <item m="1" x="4479"/>
        <item x="4280"/>
        <item x="3103"/>
        <item x="2350"/>
        <item x="2346"/>
        <item x="2379"/>
        <item x="2882"/>
        <item x="1918"/>
        <item x="2731"/>
        <item x="2323"/>
        <item m="1" x="4768"/>
        <item x="2371"/>
        <item x="2501"/>
        <item m="1" x="4521"/>
        <item m="1" x="4830"/>
        <item x="2280"/>
        <item m="1" x="4745"/>
        <item m="1" x="4747"/>
        <item m="1" x="4608"/>
        <item x="4144"/>
        <item x="2363"/>
        <item m="1" x="4603"/>
        <item m="1" x="4611"/>
        <item x="2351"/>
        <item x="3441"/>
        <item m="1" x="4636"/>
        <item x="4139"/>
        <item m="1" x="4458"/>
        <item x="3033"/>
        <item m="1" x="4397"/>
        <item x="3601"/>
        <item x="2344"/>
        <item x="3754"/>
        <item m="1" x="4772"/>
        <item x="2282"/>
        <item m="1" x="4766"/>
        <item x="2626"/>
        <item m="1" x="4686"/>
        <item x="3083"/>
        <item x="3896"/>
        <item x="4212"/>
        <item m="1" x="4724"/>
        <item x="4294"/>
        <item x="2284"/>
        <item m="1" x="4619"/>
        <item x="1922"/>
        <item x="2725"/>
        <item m="1" x="4725"/>
        <item m="1" x="4625"/>
        <item x="1892"/>
        <item x="2761"/>
        <item x="3065"/>
        <item x="3712"/>
        <item x="3804"/>
        <item m="1" x="4598"/>
        <item m="1" x="4632"/>
        <item x="1894"/>
        <item x="2757"/>
        <item x="2399"/>
        <item x="3009"/>
        <item x="3826"/>
        <item x="1700"/>
        <item x="3768"/>
        <item x="4080"/>
        <item x="1760"/>
        <item m="1" x="4793"/>
        <item m="1" x="4388"/>
        <item x="3160"/>
        <item x="2321"/>
        <item m="1" x="4877"/>
        <item x="3828"/>
        <item m="1" x="4486"/>
        <item m="1" x="4655"/>
        <item m="1" x="4574"/>
        <item x="2274"/>
        <item x="3692"/>
        <item x="3988"/>
        <item x="1762"/>
        <item x="2181"/>
        <item x="2515"/>
        <item m="1" x="4628"/>
        <item x="3533"/>
        <item m="1" x="4684"/>
        <item x="1954"/>
        <item x="2696"/>
        <item m="1" x="4612"/>
        <item x="2945"/>
        <item m="1" x="4481"/>
        <item m="1" x="4794"/>
        <item m="1" x="4589"/>
        <item x="1714"/>
        <item m="1" x="4672"/>
        <item m="1" x="4735"/>
        <item x="3328"/>
        <item m="1" x="4878"/>
        <item m="1" x="4428"/>
        <item x="3919"/>
        <item x="4320"/>
        <item m="1" x="4482"/>
        <item m="1" x="4585"/>
        <item m="1" x="4471"/>
        <item x="3890"/>
        <item m="1" x="4430"/>
        <item m="1" x="4436"/>
        <item m="1" x="4744"/>
        <item m="1" x="4643"/>
        <item m="1" x="4621"/>
        <item m="1" x="4855"/>
        <item m="1" x="4480"/>
        <item m="1" x="4432"/>
        <item m="1" x="4703"/>
        <item m="1" x="4562"/>
        <item m="1" x="4409"/>
        <item m="1" x="4658"/>
        <item m="1" x="4791"/>
        <item x="4227"/>
        <item m="1" x="4514"/>
        <item m="1" x="4810"/>
        <item m="1" x="4813"/>
        <item m="1" x="4620"/>
        <item m="1" x="4605"/>
        <item m="1" x="4889"/>
        <item x="4268"/>
        <item m="1" x="4604"/>
        <item x="2737"/>
        <item x="1928"/>
        <item x="2717"/>
        <item m="1" x="4699"/>
        <item x="3609"/>
        <item m="1" x="4433"/>
        <item x="4240"/>
        <item x="3870"/>
        <item m="1" x="4606"/>
        <item x="3995"/>
        <item x="3445"/>
        <item m="1" x="4629"/>
        <item m="1" x="4543"/>
        <item m="1" x="4391"/>
        <item m="1" x="4488"/>
        <item m="1" x="4709"/>
        <item x="4016"/>
        <item x="2427"/>
        <item m="1" x="4459"/>
        <item x="2884"/>
        <item x="3979"/>
        <item x="3941"/>
        <item x="3434"/>
        <item x="1904"/>
        <item x="2759"/>
        <item m="1" x="4431"/>
        <item m="1" x="4435"/>
        <item x="3105"/>
        <item m="1" x="4869"/>
        <item x="1890"/>
        <item x="2767"/>
        <item m="1" x="4755"/>
        <item m="1" x="4821"/>
        <item m="1" x="4575"/>
        <item m="1" x="4660"/>
        <item m="1" x="4610"/>
        <item m="1" x="4566"/>
        <item x="2098"/>
        <item x="2572"/>
        <item x="2933"/>
        <item m="1" x="4579"/>
        <item m="1" x="4501"/>
        <item x="2131"/>
        <item x="2546"/>
        <item x="4314"/>
        <item m="1" x="4728"/>
        <item m="1" x="4539"/>
        <item m="1" x="4537"/>
        <item x="1882"/>
        <item x="4197"/>
        <item m="1" x="4657"/>
        <item x="4332"/>
        <item m="1" x="4517"/>
        <item x="2510"/>
        <item m="1" x="4666"/>
        <item x="3511"/>
        <item m="1" x="4844"/>
        <item x="4118"/>
        <item m="1" x="4616"/>
        <item x="4304"/>
        <item x="4214"/>
        <item x="3404"/>
        <item x="4073"/>
        <item m="1" x="4540"/>
        <item x="1780"/>
        <item x="2850"/>
        <item m="1" x="4422"/>
        <item m="1" x="4586"/>
        <item x="3121"/>
        <item m="1" x="4398"/>
        <item x="2227"/>
        <item x="2473"/>
        <item x="3567"/>
        <item m="1" x="4638"/>
        <item m="1" x="4515"/>
        <item x="1990"/>
        <item x="2646"/>
        <item x="3139"/>
        <item m="1" x="4477"/>
        <item x="3603"/>
        <item x="3620"/>
        <item x="4130"/>
        <item x="3868"/>
        <item x="3107"/>
        <item x="2888"/>
        <item x="1766"/>
        <item x="4192"/>
        <item x="2819"/>
        <item m="1" x="4600"/>
        <item x="4102"/>
        <item x="3383"/>
        <item x="3675"/>
        <item m="1" x="4596"/>
        <item m="1" x="4536"/>
        <item m="1" x="4411"/>
        <item x="2893"/>
        <item x="2919"/>
        <item x="3641"/>
        <item x="2913"/>
        <item x="2292"/>
        <item x="3413"/>
        <item m="1" x="4846"/>
        <item x="3014"/>
        <item x="2886"/>
        <item x="2217"/>
        <item x="2481"/>
        <item x="3188"/>
        <item x="3637"/>
        <item m="1" x="4687"/>
        <item x="1876"/>
        <item x="2773"/>
        <item x="2777"/>
        <item m="1" x="4499"/>
        <item m="1" x="4668"/>
        <item x="2917"/>
        <item m="1" x="4493"/>
        <item x="3053"/>
        <item x="2727"/>
        <item x="3039"/>
        <item x="2342"/>
        <item x="2141"/>
        <item m="1" x="4497"/>
        <item x="3099"/>
        <item m="1" x="4814"/>
        <item x="4054"/>
        <item x="1706"/>
        <item m="1" x="4538"/>
        <item x="1688"/>
        <item m="1" x="4495"/>
        <item m="1" x="4746"/>
        <item m="1" x="4685"/>
        <item m="1" x="4395"/>
        <item m="1" x="4468"/>
        <item x="2145"/>
        <item x="2535"/>
        <item m="1" x="4670"/>
        <item m="1" x="4750"/>
        <item m="1" x="4635"/>
        <item m="1" x="4617"/>
        <item m="1" x="4578"/>
        <item m="1" x="4491"/>
        <item m="1" x="4548"/>
        <item m="1" x="4841"/>
        <item x="4160"/>
        <item x="2915"/>
        <item x="4154"/>
        <item m="1" x="4425"/>
        <item m="1" x="4847"/>
        <item x="2539"/>
        <item m="1" x="4567"/>
        <item x="4148"/>
        <item m="1" x="4522"/>
        <item m="1" x="4720"/>
        <item m="1" x="4520"/>
        <item x="3584"/>
        <item m="1" x="4593"/>
        <item x="3087"/>
        <item x="4238"/>
        <item m="1" x="4496"/>
        <item x="2315"/>
        <item x="3557"/>
        <item x="3011"/>
        <item m="1" x="4879"/>
        <item x="4111"/>
        <item m="1" x="4665"/>
        <item m="1" x="4601"/>
        <item m="1" x="4822"/>
        <item m="1" x="4472"/>
        <item m="1" x="4880"/>
        <item x="4090"/>
        <item x="2951"/>
        <item m="1" x="4473"/>
        <item x="2340"/>
        <item m="1" x="4412"/>
        <item x="4001"/>
        <item x="2390"/>
        <item x="3763"/>
        <item x="3143"/>
        <item m="1" x="4572"/>
        <item m="1" x="4360"/>
        <item x="1782"/>
        <item x="2848"/>
        <item x="3690"/>
        <item x="2911"/>
        <item x="2677"/>
        <item x="3449"/>
        <item x="2959"/>
        <item m="1" x="4368"/>
        <item x="3980"/>
        <item x="2953"/>
        <item x="2993"/>
        <item m="1" x="4500"/>
        <item m="1" x="4494"/>
        <item m="1" x="4400"/>
        <item x="3942"/>
        <item m="1" x="4807"/>
        <item m="1" x="4492"/>
        <item x="3027"/>
        <item m="1" x="4498"/>
        <item x="3131"/>
        <item m="1" x="4740"/>
        <item m="1" x="4502"/>
        <item x="3125"/>
        <item x="3613"/>
        <item m="1" x="4673"/>
        <item x="2398"/>
        <item m="1" x="4437"/>
        <item m="1" x="4811"/>
        <item m="1" x="4518"/>
        <item x="2973"/>
        <item x="2977"/>
        <item x="3808"/>
        <item m="1" x="4417"/>
        <item x="3423"/>
        <item m="1" x="4743"/>
        <item m="1" x="4474"/>
        <item m="1" x="4386"/>
        <item x="3982"/>
        <item m="1" x="4651"/>
        <item m="1" x="4583"/>
        <item m="1" x="4871"/>
        <item x="3597"/>
        <item x="3502"/>
        <item m="1" x="4872"/>
        <item x="4194"/>
        <item m="1" x="4630"/>
        <item m="1" x="4591"/>
        <item m="1" x="4627"/>
        <item x="1962"/>
        <item x="2684"/>
        <item x="2309"/>
        <item m="1" x="4894"/>
        <item m="1" x="4362"/>
        <item x="3029"/>
        <item m="1" x="4837"/>
        <item x="2463"/>
        <item x="3071"/>
        <item x="2493"/>
        <item x="3069"/>
        <item x="4106"/>
        <item m="1" x="4599"/>
        <item m="1" x="4564"/>
        <item x="3555"/>
        <item x="3527"/>
        <item x="3409"/>
        <item x="4152"/>
        <item x="3864"/>
        <item x="3049"/>
        <item x="3393"/>
        <item x="1684"/>
        <item m="1" x="4588"/>
        <item m="1" x="4796"/>
        <item m="1" x="4639"/>
        <item m="1" x="4597"/>
        <item x="3696"/>
        <item m="1" x="4461"/>
        <item x="2931"/>
        <item x="1752"/>
        <item x="1692"/>
        <item x="2266"/>
        <item x="1694"/>
        <item x="2996"/>
        <item x="3051"/>
        <item x="4200"/>
        <item x="4058"/>
        <item x="2359"/>
        <item x="2161"/>
        <item x="1756"/>
        <item x="2209"/>
        <item x="2489"/>
        <item x="3914"/>
        <item x="2257"/>
        <item x="2447"/>
        <item m="1" x="4759"/>
        <item m="1" x="4752"/>
        <item m="1" x="4756"/>
        <item x="2305"/>
        <item m="1" x="4476"/>
        <item x="2365"/>
        <item x="1696"/>
        <item x="2361"/>
        <item x="3556"/>
        <item x="3438"/>
        <item m="1" x="4669"/>
        <item m="1" x="4671"/>
        <item m="1" x="4663"/>
        <item x="3202"/>
        <item x="2405"/>
        <item m="1" x="4832"/>
        <item x="3906"/>
        <item x="3196"/>
        <item x="2829"/>
        <item x="4243"/>
        <item m="1" x="4462"/>
        <item x="1822"/>
        <item x="2811"/>
        <item x="2636"/>
        <item m="1" x="4883"/>
        <item m="1" x="4804"/>
        <item m="1" x="4667"/>
        <item x="3621"/>
        <item x="3427"/>
        <item x="3547"/>
        <item x="3766"/>
        <item m="1" x="4568"/>
        <item m="1" x="4644"/>
        <item x="3507"/>
        <item x="3798"/>
        <item x="3499"/>
        <item x="1946"/>
        <item x="2706"/>
        <item m="1" x="4478"/>
        <item m="1" x="4469"/>
        <item x="3862"/>
        <item x="3989"/>
        <item x="3483"/>
        <item x="3281"/>
        <item x="3010"/>
        <item x="3158"/>
        <item m="1" x="4504"/>
        <item m="1" x="4626"/>
        <item m="1" x="4587"/>
        <item m="1" x="4380"/>
        <item m="1" x="4570"/>
        <item x="3367"/>
        <item m="1" x="4510"/>
        <item x="3025"/>
        <item x="2255"/>
        <item x="2445"/>
        <item m="1" x="4512"/>
        <item x="3458"/>
        <item x="3385"/>
        <item m="1" x="4457"/>
        <item m="1" x="4873"/>
        <item x="4272"/>
        <item x="1966"/>
        <item x="2680"/>
        <item m="1" x="4884"/>
        <item m="1" x="4649"/>
        <item m="1" x="4726"/>
        <item x="3017"/>
        <item x="4254"/>
        <item x="3471"/>
        <item x="1690"/>
        <item x="3346"/>
        <item x="1702"/>
        <item x="3352"/>
        <item x="1790"/>
        <item x="2842"/>
        <item m="1" x="4434"/>
        <item m="1" x="4563"/>
        <item m="1" x="4429"/>
        <item m="1" x="4845"/>
        <item m="1" x="4723"/>
        <item x="3431"/>
        <item x="3542"/>
        <item m="1" x="4899"/>
        <item x="3133"/>
        <item x="2983"/>
        <item x="3585"/>
        <item x="4298"/>
        <item x="4142"/>
        <item x="2947"/>
        <item m="1" x="4533"/>
        <item m="1" x="4463"/>
        <item x="2981"/>
        <item x="3089"/>
        <item x="3277"/>
        <item x="1686"/>
        <item x="3129"/>
        <item m="1" x="4852"/>
        <item m="1" x="4650"/>
        <item m="1" x="4819"/>
        <item m="1" x="4534"/>
        <item m="1" x="4762"/>
        <item x="1998"/>
        <item x="2640"/>
        <item m="1" x="4366"/>
        <item m="1" x="4891"/>
        <item m="1" x="4576"/>
        <item m="1" x="4742"/>
        <item m="1" x="4898"/>
        <item m="1" x="4896"/>
        <item m="1" x="4369"/>
        <item m="1" x="4754"/>
        <item x="4119"/>
        <item x="3435"/>
        <item x="1808"/>
        <item m="1" x="4719"/>
        <item x="1796"/>
        <item x="2838"/>
        <item x="3983"/>
        <item x="3467"/>
        <item m="1" x="4834"/>
        <item m="1" x="4350"/>
        <item m="1" x="4836"/>
        <item m="1" x="4874"/>
        <item m="1" x="4573"/>
        <item m="1" x="4640"/>
        <item x="4040"/>
        <item m="1" x="4870"/>
        <item x="3097"/>
        <item x="2147"/>
        <item x="3591"/>
        <item x="4234"/>
        <item x="4224"/>
        <item x="3045"/>
        <item x="2412"/>
        <item x="3892"/>
        <item x="3397"/>
        <item m="1" x="4418"/>
        <item m="1" x="4848"/>
        <item x="1710"/>
        <item x="2949"/>
        <item x="3539"/>
        <item x="3322"/>
        <item m="1" x="4464"/>
        <item x="4199"/>
        <item m="1" x="4527"/>
        <item m="1" x="4544"/>
        <item m="1" x="4805"/>
        <item m="1" x="4361"/>
        <item m="1" x="4783"/>
        <item x="3531"/>
        <item x="3098"/>
        <item x="3135"/>
        <item x="3166"/>
        <item x="2167"/>
        <item x="4065"/>
        <item x="3659"/>
        <item m="1" x="4367"/>
        <item m="1" x="4489"/>
        <item m="1" x="4529"/>
        <item m="1" x="4769"/>
        <item x="4282"/>
        <item x="4056"/>
        <item m="1" x="4676"/>
        <item m="1" x="4833"/>
        <item x="2311"/>
        <item x="2372"/>
        <item m="1" x="4853"/>
        <item m="1" x="4831"/>
        <item m="1" x="4565"/>
        <item m="1" x="4795"/>
        <item x="3852"/>
        <item x="2239"/>
        <item x="2459"/>
        <item x="2400"/>
        <item x="3948"/>
        <item x="3966"/>
        <item m="1" x="4595"/>
        <item x="3407"/>
        <item m="1" x="4850"/>
        <item x="3534"/>
        <item m="1" x="4748"/>
        <item x="3649"/>
        <item x="3073"/>
        <item m="1" x="4909"/>
        <item x="3151"/>
        <item x="3644"/>
        <item m="1" x="4787"/>
        <item x="3375"/>
        <item m="1" x="4688"/>
        <item x="3869"/>
        <item m="1" x="4736"/>
        <item x="4166"/>
        <item x="3860"/>
        <item x="3590"/>
        <item x="3509"/>
        <item m="1" x="4913"/>
        <item x="3357"/>
        <item x="1930"/>
        <item x="2715"/>
        <item m="1" x="4674"/>
        <item x="2491"/>
        <item m="1" x="4444"/>
        <item m="1" x="4664"/>
        <item x="1896"/>
        <item x="2755"/>
        <item m="1" x="4806"/>
        <item x="2733"/>
        <item m="1" x="4541"/>
        <item x="1958"/>
        <item x="2688"/>
        <item x="2537"/>
        <item m="1" x="4545"/>
        <item m="1" x="4352"/>
        <item x="3032"/>
        <item x="3038"/>
        <item x="2957"/>
        <item x="3321"/>
        <item x="3268"/>
        <item x="2785"/>
        <item x="3846"/>
        <item m="1" x="4618"/>
        <item x="4178"/>
        <item m="1" x="4758"/>
        <item m="1" x="4704"/>
        <item m="1" x="4453"/>
        <item x="3565"/>
        <item m="1" x="4378"/>
        <item x="1830"/>
        <item x="2807"/>
        <item x="2487"/>
        <item x="2163"/>
        <item x="2527"/>
        <item x="1898"/>
        <item x="2753"/>
        <item x="4071"/>
        <item x="4024"/>
        <item x="2406"/>
        <item x="3473"/>
        <item x="3478"/>
        <item x="3113"/>
        <item x="4276"/>
        <item x="3111"/>
        <item m="1" x="4516"/>
        <item m="1" x="4546"/>
        <item x="3138"/>
        <item m="1" x="4379"/>
        <item x="3549"/>
        <item x="3095"/>
        <item x="3370"/>
        <item m="1" x="4652"/>
        <item x="2937"/>
        <item m="1" x="4678"/>
        <item m="1" x="4662"/>
        <item m="1" x="4508"/>
        <item x="4279"/>
        <item x="4300"/>
        <item m="1" x="4680"/>
        <item x="2999"/>
        <item m="1" x="4470"/>
        <item m="1" x="4718"/>
        <item x="3216"/>
        <item x="3614"/>
        <item x="3411"/>
        <item x="2969"/>
        <item m="1" x="4445"/>
        <item x="2301"/>
        <item x="3968"/>
        <item x="2764"/>
        <item m="1" x="4505"/>
        <item x="3992"/>
        <item x="3911"/>
        <item m="1" x="4770"/>
        <item x="3528"/>
        <item m="1" x="4682"/>
        <item x="4133"/>
        <item x="2775"/>
        <item x="3777"/>
        <item x="4032"/>
        <item x="3515"/>
        <item m="1" x="4523"/>
        <item x="2307"/>
        <item x="4082"/>
        <item x="3348"/>
        <item x="3702"/>
        <item m="1" x="4448"/>
        <item x="2901"/>
        <item x="2327"/>
        <item m="1" x="4376"/>
        <item m="1" x="4531"/>
        <item x="4167"/>
        <item x="3764"/>
        <item x="2313"/>
        <item x="3513"/>
        <item x="3311"/>
        <item x="4259"/>
        <item x="4046"/>
        <item m="1" x="4910"/>
        <item m="1" x="4571"/>
        <item x="1840"/>
        <item x="2803"/>
        <item x="1870"/>
        <item x="2781"/>
        <item x="2739"/>
        <item x="4248"/>
        <item x="1712"/>
        <item x="3661"/>
        <item x="1992"/>
        <item x="2644"/>
        <item m="1" x="4849"/>
        <item x="2891"/>
        <item x="4284"/>
        <item x="3059"/>
        <item x="3758"/>
        <item m="1" x="4690"/>
        <item x="2702"/>
        <item m="1" x="4351"/>
        <item x="4078"/>
        <item x="3693"/>
        <item x="3734"/>
        <item m="1" x="4875"/>
        <item x="1746"/>
        <item x="2943"/>
        <item x="2231"/>
        <item x="2469"/>
        <item x="3495"/>
        <item x="3057"/>
        <item x="4026"/>
        <item x="4002"/>
        <item x="3752"/>
        <item x="3750"/>
        <item m="1" x="4907"/>
        <item m="1" x="4446"/>
        <item m="1" x="4784"/>
        <item x="3218"/>
        <item m="1" x="4885"/>
        <item x="3615"/>
        <item m="1" x="4524"/>
        <item x="4158"/>
        <item x="4318"/>
        <item x="3545"/>
        <item m="1" x="4781"/>
        <item x="2704"/>
        <item x="4336"/>
        <item x="2987"/>
        <item x="3047"/>
        <item x="4169"/>
        <item m="1" x="4851"/>
        <item m="1" x="4887"/>
        <item x="3630"/>
        <item m="1" x="4645"/>
        <item x="3127"/>
        <item x="4256"/>
        <item x="4010"/>
        <item m="1" x="4346"/>
        <item m="1" x="4637"/>
        <item m="1" x="4447"/>
        <item m="1" x="4370"/>
        <item m="1" x="4449"/>
        <item m="1" x="4817"/>
        <item x="4220"/>
        <item m="1" x="4714"/>
        <item m="1" x="4381"/>
        <item m="1" x="4363"/>
        <item x="2241"/>
        <item x="2457"/>
        <item x="3579"/>
        <item x="3930"/>
        <item x="3153"/>
        <item m="1" x="4528"/>
        <item m="1" x="4721"/>
        <item m="1" x="4392"/>
        <item x="3577"/>
        <item m="1" x="4371"/>
        <item x="4104"/>
        <item x="3222"/>
        <item x="1733"/>
        <item x="2858"/>
        <item x="3428"/>
        <item m="1" x="4901"/>
        <item x="3256"/>
        <item x="1741"/>
        <item m="1" x="4733"/>
        <item m="1" x="4715"/>
        <item x="3876"/>
        <item x="3578"/>
        <item x="4081"/>
        <item x="3523"/>
        <item x="3101"/>
        <item x="3596"/>
        <item x="3252"/>
        <item x="4044"/>
        <item x="3238"/>
        <item m="1" x="4679"/>
        <item m="1" x="4677"/>
        <item x="2432"/>
        <item x="2622"/>
        <item x="2813"/>
        <item m="1" x="4341"/>
        <item m="1" x="4558"/>
        <item m="1" x="4763"/>
        <item m="1" x="4828"/>
        <item x="1824"/>
        <item x="2809"/>
        <item m="1" x="4876"/>
        <item x="4239"/>
        <item x="3042"/>
        <item x="3242"/>
        <item x="3974"/>
        <item x="3254"/>
        <item x="2245"/>
        <item x="2453"/>
        <item m="1" x="4881"/>
        <item m="1" x="4419"/>
        <item m="1" x="4396"/>
        <item x="3361"/>
        <item m="1" x="4560"/>
        <item x="4061"/>
        <item x="3262"/>
        <item x="1737"/>
        <item m="1" x="4353"/>
        <item m="1" x="4577"/>
        <item m="1" x="4681"/>
        <item x="3236"/>
        <item x="2211"/>
        <item x="2485"/>
        <item m="1" x="4731"/>
        <item x="3240"/>
        <item x="3447"/>
        <item x="4288"/>
        <item x="2235"/>
        <item x="2465"/>
        <item m="1" x="4818"/>
        <item x="3399"/>
        <item m="1" x="4653"/>
        <item x="3084"/>
        <item m="1" x="4712"/>
        <item m="1" x="4438"/>
        <item x="2967"/>
        <item x="2006"/>
        <item x="2632"/>
        <item m="1" x="4886"/>
        <item x="3653"/>
        <item m="1" x="4835"/>
        <item m="1" x="4393"/>
        <item x="2102"/>
        <item x="3317"/>
        <item x="3299"/>
        <item m="1" x="4825"/>
        <item m="1" x="4646"/>
        <item m="1" x="4403"/>
        <item m="1" x="4815"/>
        <item x="1900"/>
        <item x="2751"/>
        <item m="1" x="4801"/>
        <item x="2348"/>
        <item m="1" x="4816"/>
        <item m="1" x="4706"/>
        <item x="3521"/>
        <item x="1693"/>
        <item m="1" x="4764"/>
        <item x="3324"/>
        <item x="2273"/>
        <item m="1" x="4354"/>
        <item x="3774"/>
        <item x="2171"/>
        <item x="2521"/>
        <item m="1" x="4700"/>
        <item m="1" x="4826"/>
        <item x="3258"/>
        <item m="1" x="4856"/>
        <item x="1786"/>
        <item x="2844"/>
        <item x="2867"/>
        <item x="4335"/>
        <item x="3729"/>
        <item x="3535"/>
        <item x="3244"/>
        <item m="1" x="4701"/>
        <item m="1" x="4705"/>
        <item x="1908"/>
        <item x="2745"/>
        <item x="2878"/>
        <item m="1" x="4415"/>
        <item m="1" x="4401"/>
        <item x="2088"/>
        <item x="2580"/>
        <item m="1" x="4857"/>
        <item m="1" x="4689"/>
        <item x="4006"/>
        <item x="3472"/>
        <item x="4014"/>
        <item m="1" x="4506"/>
        <item x="3647"/>
        <item m="1" x="4542"/>
        <item x="2929"/>
        <item x="2303"/>
        <item m="1" x="4525"/>
        <item m="1" x="4450"/>
        <item x="2337"/>
        <item m="1" x="4797"/>
        <item m="1" x="4440"/>
        <item x="2880"/>
        <item x="2495"/>
        <item x="2357"/>
        <item m="1" x="4691"/>
        <item x="3228"/>
        <item x="1739"/>
        <item x="3329"/>
        <item x="3986"/>
        <item x="3562"/>
        <item m="1" x="4789"/>
        <item m="1" x="4905"/>
        <item x="3504"/>
        <item x="2229"/>
        <item x="2471"/>
        <item m="1" x="4532"/>
        <item m="1" x="4561"/>
        <item x="3400"/>
        <item x="2243"/>
        <item x="2455"/>
        <item x="3224"/>
        <item m="1" x="4439"/>
        <item m="1" x="4777"/>
        <item m="1" x="4707"/>
        <item x="2127"/>
        <item x="2426"/>
        <item x="3194"/>
        <item x="1735"/>
        <item m="1" x="4683"/>
        <item x="2985"/>
        <item m="1" x="4882"/>
        <item m="1" x="4374"/>
        <item m="1" x="4838"/>
        <item m="1" x="4556"/>
        <item m="1" x="4404"/>
        <item x="4237"/>
        <item m="1" x="4737"/>
        <item m="1" x="4465"/>
        <item x="3230"/>
        <item m="1" x="4867"/>
        <item x="4011"/>
        <item m="1" x="4559"/>
        <item x="3959"/>
        <item x="2464"/>
        <item m="1" x="4383"/>
        <item m="1" x="4911"/>
        <item m="1" x="4372"/>
        <item m="1" x="4490"/>
        <item x="2965"/>
        <item m="1" x="4557"/>
        <item x="3738"/>
        <item m="1" x="4416"/>
        <item x="2223"/>
        <item x="2477"/>
        <item x="3697"/>
        <item x="4063"/>
        <item x="2368"/>
        <item m="1" x="4377"/>
        <item x="4316"/>
        <item m="1" x="4782"/>
        <item x="2963"/>
        <item m="1" x="4829"/>
        <item x="3618"/>
        <item x="2339"/>
        <item x="3487"/>
        <item x="1704"/>
        <item x="3666"/>
        <item x="3799"/>
        <item m="1" x="4802"/>
        <item m="1" x="4675"/>
        <item m="1" x="4387"/>
        <item x="2971"/>
        <item m="1" x="4451"/>
        <item m="1" x="4454"/>
        <item m="1" x="4389"/>
        <item x="3096"/>
        <item m="1" x="4734"/>
        <item x="2281"/>
        <item x="2247"/>
        <item x="2451"/>
        <item x="2117"/>
        <item x="2554"/>
        <item x="3909"/>
        <item x="3522"/>
        <item x="3497"/>
        <item x="4048"/>
        <item x="3573"/>
        <item x="4162"/>
        <item x="1902"/>
        <item x="2749"/>
        <item x="1906"/>
        <item x="2747"/>
        <item m="1" x="4902"/>
        <item x="4019"/>
        <item m="1" x="4580"/>
        <item x="3967"/>
        <item m="1" x="4903"/>
        <item x="3439"/>
        <item m="1" x="4581"/>
        <item m="1" x="4647"/>
        <item x="2213"/>
        <item x="2483"/>
        <item x="2899"/>
        <item m="1" x="4868"/>
        <item x="3831"/>
        <item x="3815"/>
        <item x="2623"/>
        <item x="4289"/>
        <item m="1" x="4908"/>
        <item x="2201"/>
        <item x="2499"/>
        <item x="4331"/>
        <item x="2991"/>
        <item m="1" x="4863"/>
        <item x="3468"/>
        <item x="4084"/>
        <item x="3955"/>
        <item m="1" x="4716"/>
        <item x="3657"/>
        <item x="2418"/>
        <item x="2420"/>
        <item x="2414"/>
        <item x="1767"/>
        <item x="2334"/>
        <item x="3205"/>
        <item x="3546"/>
        <item x="3651"/>
        <item x="3315"/>
        <item m="1" x="4338"/>
        <item x="4022"/>
        <item x="3421"/>
        <item x="3078"/>
        <item m="1" x="4441"/>
        <item x="2665"/>
        <item m="1" x="4717"/>
        <item x="3636"/>
        <item x="1850"/>
        <item x="2799"/>
        <item m="1" x="4549"/>
        <item x="1862"/>
        <item x="2789"/>
        <item x="3663"/>
        <item x="2905"/>
        <item m="1" x="4864"/>
        <item x="2329"/>
        <item x="1888"/>
        <item x="2765"/>
        <item x="2149"/>
        <item x="4027"/>
        <item m="1" x="4839"/>
        <item m="1" x="4775"/>
        <item x="2421"/>
        <item x="4231"/>
        <item m="1" x="4402"/>
        <item m="1" x="4906"/>
        <item x="2068"/>
        <item x="2824"/>
        <item x="2989"/>
        <item x="3004"/>
        <item x="3456"/>
        <item m="1" x="4694"/>
        <item m="1" x="4692"/>
        <item x="1940"/>
        <item x="2711"/>
        <item x="3248"/>
        <item x="3246"/>
        <item x="4187"/>
        <item x="2012"/>
        <item x="2624"/>
        <item x="3063"/>
        <item x="3566"/>
        <item m="1" x="4779"/>
        <item x="3632"/>
        <item m="1" x="4442"/>
        <item x="3430"/>
        <item m="1" x="4713"/>
        <item m="1" x="4344"/>
        <item x="2285"/>
        <item x="2283"/>
        <item x="2392"/>
        <item m="1" x="4466"/>
        <item x="2961"/>
        <item x="2004"/>
        <item x="2634"/>
        <item x="2287"/>
        <item x="2279"/>
        <item m="1" x="4413"/>
        <item x="1804"/>
        <item m="1" x="4738"/>
        <item x="1691"/>
        <item m="1" x="4732"/>
        <item x="2532"/>
        <item x="2293"/>
        <item m="1" x="4890"/>
        <item x="4140"/>
        <item m="1" x="4799"/>
        <item x="3806"/>
        <item m="1" x="4865"/>
        <item m="1" x="4800"/>
        <item x="1695"/>
        <item x="2267"/>
        <item x="3226"/>
        <item m="1" x="4456"/>
        <item m="1" x="4729"/>
        <item m="1" x="4414"/>
        <item x="3599"/>
        <item x="1687"/>
        <item x="1685"/>
        <item x="1689"/>
        <item m="1" x="4798"/>
        <item x="2923"/>
        <item x="4105"/>
        <item x="2834"/>
        <item x="3928"/>
        <item x="2331"/>
        <item x="3668"/>
        <item m="1" x="4888"/>
        <item x="3232"/>
        <item m="1" x="4696"/>
        <item x="2925"/>
        <item x="2018"/>
        <item x="2697"/>
        <item x="2295"/>
        <item x="3234"/>
        <item x="3007"/>
        <item x="2719"/>
        <item x="3368"/>
        <item x="3851"/>
        <item m="1" x="4727"/>
        <item x="3997"/>
        <item x="2319"/>
        <item x="4079"/>
        <item x="3956"/>
        <item x="1844"/>
        <item m="1" x="4912"/>
        <item m="1" x="4569"/>
        <item x="2153"/>
        <item m="1" x="4827"/>
        <item x="2092"/>
        <item x="2582"/>
        <item x="3899"/>
        <item x="4299"/>
        <item x="3080"/>
        <item x="2135"/>
        <item x="2542"/>
        <item x="3354"/>
        <item x="4207"/>
        <item m="1" x="4460"/>
        <item x="4126"/>
        <item x="1703"/>
        <item x="3442"/>
        <item x="4021"/>
        <item m="1" x="4364"/>
        <item x="3136"/>
        <item x="3388"/>
        <item x="3705"/>
        <item x="4317"/>
        <item m="1" x="4778"/>
        <item x="3220"/>
        <item x="3250"/>
        <item x="1800"/>
        <item m="1" x="4405"/>
        <item m="1" x="4406"/>
        <item x="2394"/>
        <item x="1806"/>
        <item x="1912"/>
        <item x="2735"/>
        <item x="3759"/>
        <item x="3819"/>
        <item m="1" x="4695"/>
        <item x="2691"/>
        <item x="1950"/>
        <item x="2700"/>
        <item m="1" x="4483"/>
        <item x="3526"/>
        <item x="4213"/>
        <item x="3660"/>
        <item x="3000"/>
        <item x="2064"/>
        <item m="1" x="4788"/>
        <item m="1" x="4384"/>
        <item x="2104"/>
        <item x="2416"/>
        <item x="2410"/>
        <item x="4059"/>
        <item x="3149"/>
        <item x="4029"/>
        <item x="2975"/>
        <item x="3185"/>
        <item x="1717"/>
        <item x="2740"/>
        <item x="2036"/>
        <item x="2610"/>
        <item x="2105"/>
        <item x="2566"/>
        <item x="2568"/>
        <item x="1794"/>
        <item x="2840"/>
        <item m="1" x="4455"/>
        <item m="1" x="4365"/>
        <item m="1" x="4730"/>
        <item x="2370"/>
        <item m="1" x="4420"/>
        <item x="2076"/>
        <item x="2588"/>
        <item x="1874"/>
        <item m="1" x="4773"/>
        <item x="3231"/>
        <item x="2173"/>
        <item x="2519"/>
        <item m="1" x="4892"/>
        <item x="3436"/>
        <item x="3066"/>
        <item x="2381"/>
        <item x="2074"/>
        <item m="1" x="4842"/>
        <item x="1740"/>
        <item m="1" x="4776"/>
        <item m="1" x="4547"/>
        <item x="3841"/>
        <item m="1" x="4342"/>
        <item m="1" x="4550"/>
        <item x="3260"/>
        <item m="1" x="4790"/>
        <item x="2078"/>
        <item x="2586"/>
        <item x="2066"/>
        <item m="1" x="4648"/>
        <item m="1" x="4843"/>
        <item x="2062"/>
        <item x="2556"/>
        <item x="3086"/>
        <item x="1914"/>
        <item x="2382"/>
        <item x="3075"/>
        <item m="1" x="4780"/>
        <item m="1" x="4904"/>
        <item m="1" x="4710"/>
        <item m="1" x="4375"/>
        <item x="3221"/>
        <item m="1" x="4697"/>
        <item x="1938"/>
        <item x="2713"/>
        <item x="2540"/>
        <item x="3425"/>
        <item x="3355"/>
        <item x="1826"/>
        <item x="3261"/>
        <item m="1" x="4551"/>
        <item x="3934"/>
        <item x="4273"/>
        <item x="2388"/>
        <item x="3333"/>
        <item x="3353"/>
        <item x="2958"/>
        <item x="3634"/>
        <item x="3091"/>
        <item x="2028"/>
        <item x="2618"/>
        <item m="1" x="4914"/>
        <item x="1856"/>
        <item x="2795"/>
        <item x="1944"/>
        <item x="2708"/>
        <item x="3402"/>
        <item x="2151"/>
        <item x="4201"/>
        <item x="4089"/>
        <item x="3050"/>
        <item x="2191"/>
        <item x="2505"/>
        <item x="1854"/>
        <item x="2797"/>
        <item x="3270"/>
        <item x="3797"/>
        <item x="1866"/>
        <item x="2787"/>
        <item m="1" x="4530"/>
        <item x="2277"/>
        <item x="2422"/>
        <item x="3110"/>
        <item x="1846"/>
        <item x="2895"/>
        <item x="2396"/>
        <item x="4233"/>
        <item x="1713"/>
        <item x="4301"/>
        <item x="3645"/>
        <item x="2638"/>
        <item x="3168"/>
        <item x="3090"/>
        <item x="4296"/>
        <item x="2791"/>
        <item x="3088"/>
        <item x="2693"/>
        <item x="2559"/>
        <item x="2109"/>
        <item x="2562"/>
        <item x="2955"/>
        <item x="3514"/>
        <item x="1948"/>
        <item m="1" x="4385"/>
        <item x="2060"/>
        <item x="2594"/>
        <item x="2215"/>
        <item x="3829"/>
        <item x="2530"/>
        <item x="3048"/>
        <item x="1757"/>
        <item x="2058"/>
        <item x="1705"/>
        <item x="3859"/>
        <item x="2100"/>
        <item x="2570"/>
        <item m="1" x="4356"/>
        <item x="3923"/>
        <item x="2374"/>
        <item x="1842"/>
        <item x="2801"/>
        <item m="1" x="4554"/>
        <item x="3853"/>
        <item x="2143"/>
        <item x="2596"/>
        <item m="1" x="4860"/>
        <item m="1" x="4555"/>
        <item x="3030"/>
        <item x="3062"/>
        <item x="3931"/>
        <item m="1" x="4552"/>
        <item x="2734"/>
        <item x="4189"/>
        <item x="3148"/>
        <item x="3245"/>
        <item x="2716"/>
        <item x="3060"/>
        <item x="3070"/>
        <item x="3046"/>
        <item x="3028"/>
        <item x="4103"/>
        <item m="1" x="4443"/>
        <item x="2743"/>
        <item x="1734"/>
        <item x="2261"/>
        <item x="2439"/>
        <item x="3114"/>
        <item x="4215"/>
        <item x="2868"/>
        <item x="2488"/>
        <item x="2325"/>
        <item x="1738"/>
        <item x="1699"/>
        <item m="1" x="4553"/>
        <item x="1749"/>
        <item x="1742"/>
        <item x="1769"/>
        <item x="1751"/>
        <item x="1755"/>
        <item x="1753"/>
        <item x="1711"/>
        <item x="1743"/>
        <item x="1765"/>
        <item x="1745"/>
        <item x="1725"/>
        <item x="1747"/>
        <item x="1730"/>
        <item x="1732"/>
        <item x="1719"/>
        <item x="2497"/>
        <item x="1726"/>
        <item x="1721"/>
        <item x="1723"/>
        <item x="1763"/>
        <item x="1728"/>
        <item x="1701"/>
        <item x="1697"/>
        <item x="1707"/>
        <item x="4324"/>
        <item x="2195"/>
        <item x="1761"/>
        <item x="3917"/>
        <item x="1759"/>
        <item x="1736"/>
        <item x="3424"/>
        <item x="1715"/>
        <item x="1924"/>
        <item x="4165"/>
        <item x="3448"/>
        <item x="2269"/>
        <item m="1" x="4641"/>
        <item x="2044"/>
        <item x="2839"/>
        <item x="1709"/>
        <item x="3485"/>
        <item x="2358"/>
        <item x="3848"/>
        <item x="2341"/>
        <item x="2345"/>
        <item x="2014"/>
        <item x="3259"/>
        <item x="3408"/>
        <item x="3068"/>
        <item x="2349"/>
        <item x="2347"/>
        <item x="2157"/>
        <item x="3225"/>
        <item x="2360"/>
        <item x="2356"/>
        <item x="2343"/>
        <item x="2354"/>
        <item x="3054"/>
        <item x="2352"/>
        <item x="2364"/>
        <item x="2366"/>
        <item x="2966"/>
        <item x="4087"/>
        <item x="2125"/>
        <item x="2550"/>
        <item x="3877"/>
        <item x="2159"/>
        <item x="3970"/>
        <item x="2990"/>
        <item x="3018"/>
        <item x="2976"/>
        <item x="1772"/>
        <item x="2852"/>
        <item x="2362"/>
        <item x="3206"/>
        <item x="2494"/>
        <item x="3237"/>
        <item x="2738"/>
        <item x="2992"/>
        <item x="2249"/>
        <item x="2982"/>
        <item x="3580"/>
        <item x="2978"/>
        <item x="2986"/>
        <item x="2980"/>
        <item x="2974"/>
        <item x="2984"/>
        <item x="2988"/>
        <item x="3484"/>
        <item x="2046"/>
        <item m="1" x="4343"/>
        <item x="2564"/>
        <item x="2000"/>
        <item x="2630"/>
        <item x="3233"/>
        <item x="2199"/>
        <item x="2010"/>
        <item x="2177"/>
        <item x="2187"/>
        <item x="3134"/>
        <item x="2695"/>
        <item x="3739"/>
        <item x="2604"/>
        <item x="3251"/>
        <item x="2786"/>
        <item x="2769"/>
        <item x="3691"/>
        <item x="3965"/>
        <item x="3126"/>
        <item x="4083"/>
        <item m="1" x="4866"/>
        <item x="2096"/>
        <item x="2576"/>
        <item x="2655"/>
        <item x="3040"/>
        <item x="3673"/>
        <item x="3141"/>
        <item x="3229"/>
        <item x="3765"/>
        <item x="4211"/>
        <item x="2663"/>
        <item x="1770"/>
        <item m="1" x="4348"/>
        <item x="4085"/>
        <item x="3267"/>
        <item m="1" x="4774"/>
        <item x="3416"/>
        <item x="1838"/>
        <item x="3490"/>
        <item x="2090"/>
        <item x="3371"/>
        <item x="2854"/>
        <item x="2496"/>
        <item x="3516"/>
        <item x="2820"/>
        <item x="3249"/>
        <item x="3811"/>
        <item x="2449"/>
        <item x="2466"/>
        <item x="4326"/>
        <item x="3887"/>
        <item x="2547"/>
        <item x="3807"/>
        <item x="1812"/>
        <item x="2817"/>
        <item x="1792"/>
        <item x="2970"/>
        <item x="2072"/>
        <item x="2590"/>
        <item x="3255"/>
        <item x="2972"/>
        <item x="2814"/>
        <item x="1798"/>
        <item x="2836"/>
        <item x="1996"/>
        <item x="2968"/>
        <item x="2070"/>
        <item x="2592"/>
        <item x="2189"/>
        <item x="2507"/>
        <item x="1776"/>
        <item x="3024"/>
        <item x="2080"/>
        <item x="2584"/>
        <item x="2428"/>
        <item x="2048"/>
        <item x="2602"/>
        <item x="2259"/>
        <item x="2441"/>
        <item x="2119"/>
        <item x="2552"/>
        <item x="2805"/>
        <item x="4161"/>
        <item x="2086"/>
        <item x="2574"/>
        <item x="2776"/>
        <item x="1926"/>
        <item x="2721"/>
        <item x="2197"/>
        <item x="2503"/>
        <item x="3335"/>
        <item x="3326"/>
        <item x="2492"/>
        <item x="1910"/>
        <item x="2851"/>
        <item x="3112"/>
        <item x="2849"/>
        <item x="3363"/>
        <item x="2165"/>
        <item x="2523"/>
        <item x="3767"/>
        <item x="1836"/>
        <item x="3753"/>
        <item x="4159"/>
        <item x="3006"/>
        <item x="3289"/>
        <item x="2512"/>
        <item x="3283"/>
        <item x="3532"/>
        <item x="4123"/>
        <item x="3022"/>
        <item x="2056"/>
        <item m="1" x="4349"/>
        <item x="3510"/>
        <item x="4235"/>
        <item x="2203"/>
        <item m="1" x="4339"/>
        <item x="2964"/>
        <item x="3809"/>
        <item x="3199"/>
        <item x="3243"/>
        <item x="2827"/>
        <item x="2526"/>
        <item x="3462"/>
        <item x="1858"/>
        <item x="3223"/>
        <item x="2620"/>
        <item x="2408"/>
        <item x="2615"/>
        <item x="2054"/>
        <item x="4303"/>
        <item x="4193"/>
        <item x="4195"/>
        <item x="3608"/>
        <item x="2333"/>
        <item x="3410"/>
        <item x="3369"/>
        <item x="2723"/>
        <item x="3376"/>
        <item x="2024"/>
        <item x="3072"/>
        <item x="1880"/>
        <item x="3783"/>
        <item x="2659"/>
        <item x="2657"/>
        <item x="1818"/>
        <item x="3325"/>
        <item x="2744"/>
        <item x="2832"/>
        <item x="3781"/>
        <item x="1868"/>
        <item x="2783"/>
        <item x="2002"/>
        <item x="4069"/>
        <item x="2050"/>
        <item x="2600"/>
        <item x="4099"/>
        <item x="2454"/>
        <item x="1886"/>
        <item x="3279"/>
        <item x="2669"/>
        <item m="1" x="4526"/>
        <item x="2653"/>
        <item m="1" x="4642"/>
        <item x="3721"/>
        <item x="3600"/>
        <item x="2129"/>
        <item x="2835"/>
        <item x="4269"/>
        <item x="4191"/>
        <item x="2518"/>
        <item x="2533"/>
        <item x="2549"/>
        <item x="2816"/>
        <item x="2679"/>
        <item x="3235"/>
        <item x="3241"/>
        <item x="2384"/>
        <item x="2516"/>
        <item x="3345"/>
        <item x="3002"/>
        <item x="3044"/>
        <item x="3239"/>
        <item x="4093"/>
        <item x="3737"/>
        <item x="2607"/>
        <item x="3313"/>
        <item x="2627"/>
        <item x="2444"/>
        <item x="3247"/>
        <item x="3879"/>
        <item x="3396"/>
        <item x="4209"/>
        <item x="3253"/>
        <item x="4173"/>
        <item x="4205"/>
        <item x="1820"/>
        <item x="2402"/>
        <item x="2538"/>
        <item x="2115"/>
        <item x="3081"/>
        <item x="3524"/>
        <item x="2335"/>
        <item m="1" x="4861"/>
        <item x="3384"/>
        <item x="3446"/>
        <item x="2436"/>
        <item x="3512"/>
        <item x="3482"/>
        <item x="3359"/>
        <item x="4185"/>
        <item x="2424"/>
        <item x="2667"/>
        <item x="3717"/>
        <item x="2812"/>
        <item x="3215"/>
        <item x="2707"/>
        <item x="2380"/>
        <item x="4251"/>
        <item x="4297"/>
        <item x="3100"/>
        <item x="3492"/>
        <item x="4049"/>
        <item x="2498"/>
        <item x="3817"/>
        <item x="3476"/>
        <item x="3658"/>
        <item x="2683"/>
        <item x="4077"/>
        <item x="3667"/>
        <item x="4177"/>
        <item x="3150"/>
        <item x="3305"/>
        <item m="1" x="4373"/>
        <item x="4013"/>
        <item x="3582"/>
        <item m="1" x="4357"/>
        <item x="3723"/>
        <item x="4023"/>
        <item x="1832"/>
        <item x="3104"/>
        <item x="3209"/>
        <item x="4075"/>
        <item x="4109"/>
        <item x="3012"/>
        <item x="4055"/>
        <item x="1936"/>
        <item x="2185"/>
        <item x="2804"/>
        <item x="3506"/>
        <item x="2938"/>
        <item x="3681"/>
        <item x="3612"/>
        <item x="3725"/>
        <item x="3743"/>
        <item x="3576"/>
        <item x="4163"/>
        <item x="3935"/>
        <item x="2859"/>
        <item x="2822"/>
        <item x="2774"/>
        <item x="3130"/>
        <item x="4117"/>
        <item x="3947"/>
        <item x="2541"/>
        <item x="3604"/>
        <item x="3327"/>
        <item x="2440"/>
        <item x="2479"/>
        <item x="2673"/>
        <item x="3793"/>
        <item x="1828"/>
        <item x="3715"/>
        <item x="4137"/>
        <item x="3092"/>
        <item x="3056"/>
        <item x="2573"/>
        <item x="2810"/>
        <item x="4127"/>
        <item x="3735"/>
        <item x="2452"/>
        <item x="2793"/>
        <item x="3474"/>
        <item x="2732"/>
        <item x="3823"/>
        <item x="3560"/>
        <item x="3711"/>
        <item x="3008"/>
        <item x="3945"/>
        <item x="3821"/>
        <item x="2728"/>
        <item x="3885"/>
        <item x="3883"/>
        <item x="3365"/>
        <item x="2500"/>
        <item x="2902"/>
        <item x="2760"/>
        <item x="4253"/>
        <item x="3406"/>
        <item x="3594"/>
        <item x="3652"/>
        <item x="2575"/>
        <item x="3179"/>
        <item x="3787"/>
        <item x="3120"/>
        <item x="4217"/>
        <item x="4135"/>
        <item x="2534"/>
        <item x="2754"/>
        <item x="2450"/>
        <item x="2722"/>
        <item x="3731"/>
        <item x="3564"/>
        <item x="3488"/>
        <item x="3843"/>
        <item x="3034"/>
        <item x="2553"/>
        <item x="4325"/>
        <item x="2613"/>
        <item x="4311"/>
        <item x="3508"/>
        <item x="3677"/>
        <item x="1778"/>
        <item x="3755"/>
        <item x="3295"/>
        <item x="3118"/>
        <item x="3293"/>
        <item x="3665"/>
        <item x="2896"/>
        <item x="2625"/>
        <item x="2689"/>
        <item x="2920"/>
        <item x="2808"/>
        <item x="2531"/>
        <item x="2926"/>
        <item x="2906"/>
        <item x="2484"/>
        <item x="4051"/>
        <item x="2681"/>
        <item x="2869"/>
        <item x="2595"/>
        <item x="3610"/>
        <item x="2837"/>
        <item x="2730"/>
        <item x="2585"/>
        <item x="2718"/>
        <item x="4309"/>
        <item x="3343"/>
        <item x="3440"/>
        <item x="2825"/>
        <item x="2714"/>
        <item x="2784"/>
        <item x="2524"/>
        <item x="2845"/>
        <item x="2892"/>
        <item x="3380"/>
        <item x="2641"/>
        <item x="2651"/>
        <item x="3689"/>
        <item x="2504"/>
        <item x="2565"/>
        <item x="3805"/>
        <item x="2567"/>
        <item x="3058"/>
        <item x="2430"/>
        <item x="3855"/>
        <item x="3554"/>
        <item x="3747"/>
        <item x="3486"/>
        <item x="2438"/>
        <item x="3769"/>
        <item x="3470"/>
        <item x="3128"/>
        <item x="3500"/>
        <item x="2621"/>
        <item x="3757"/>
        <item x="3414"/>
        <item x="3213"/>
        <item x="3741"/>
        <item x="2456"/>
        <item x="3602"/>
        <item x="3108"/>
        <item x="3933"/>
        <item x="2843"/>
        <item x="4221"/>
        <item x="2317"/>
        <item x="2847"/>
        <item m="1" x="4423"/>
        <item x="2841"/>
        <item x="4043"/>
        <item x="2635"/>
        <item x="2703"/>
        <item x="3132"/>
        <item x="3847"/>
        <item x="3893"/>
        <item x="3646"/>
        <item x="2520"/>
        <item x="2442"/>
        <item x="3319"/>
        <item x="2675"/>
        <item x="2798"/>
        <item x="2545"/>
        <item x="3849"/>
        <item x="3257"/>
        <item x="3106"/>
        <item x="2998"/>
        <item x="3052"/>
        <item x="3875"/>
        <item x="3622"/>
        <item x="3679"/>
        <item x="3536"/>
        <item x="4321"/>
        <item x="3303"/>
        <item x="3382"/>
        <item x="3154"/>
        <item x="2885"/>
        <item x="2724"/>
        <item x="2460"/>
        <item x="3177"/>
        <item x="2297"/>
        <item x="4157"/>
        <item x="2482"/>
        <item x="2470"/>
        <item x="3881"/>
        <item x="2577"/>
        <item x="3552"/>
        <item x="3606"/>
        <item x="2770"/>
        <item x="2833"/>
        <item x="3927"/>
        <item x="4007"/>
        <item x="3544"/>
        <item x="3733"/>
        <item x="2386"/>
        <item x="3412"/>
        <item x="3217"/>
        <item x="3265"/>
        <item x="3861"/>
        <item x="2376"/>
        <item x="3422"/>
        <item x="2962"/>
        <item x="3201"/>
        <item x="2904"/>
        <item x="3867"/>
        <item x="2877"/>
        <item x="2930"/>
        <item x="2948"/>
        <item x="2661"/>
        <item x="3273"/>
        <item x="2956"/>
        <item x="2462"/>
        <item x="2928"/>
        <item x="2468"/>
        <item x="2555"/>
        <item x="3713"/>
        <item x="3719"/>
        <item x="3813"/>
        <item x="2894"/>
        <item x="3169"/>
        <item x="4225"/>
        <item x="2685"/>
        <item x="3943"/>
        <item x="2637"/>
        <item x="3157"/>
        <item x="3191"/>
        <item x="2772"/>
        <item x="3269"/>
        <item x="3494"/>
        <item x="3498"/>
        <item x="3592"/>
        <item x="3026"/>
        <item x="4151"/>
        <item x="2782"/>
        <item x="2378"/>
        <item x="3181"/>
        <item x="2873"/>
        <item x="3144"/>
        <item x="2950"/>
        <item x="4241"/>
        <item x="3452"/>
        <item x="2633"/>
        <item x="2571"/>
        <item x="3161"/>
        <item x="2806"/>
        <item x="3897"/>
        <item x="3163"/>
        <item x="2883"/>
        <item x="2865"/>
        <item x="2944"/>
        <item x="2875"/>
        <item x="3156"/>
        <item x="2543"/>
        <item x="2952"/>
        <item x="2506"/>
        <item x="2597"/>
        <item x="2762"/>
        <item x="4091"/>
        <item x="2960"/>
        <item x="3426"/>
        <item x="3628"/>
        <item x="3871"/>
        <item x="3977"/>
        <item x="2887"/>
        <item x="2954"/>
        <item x="2861"/>
        <item x="2486"/>
        <item x="2448"/>
        <item x="3586"/>
        <item x="2750"/>
        <item x="2551"/>
        <item x="2687"/>
        <item x="2823"/>
        <item x="2752"/>
        <item x="2611"/>
        <item x="2536"/>
        <item x="3271"/>
        <item x="2790"/>
        <item x="3540"/>
        <item x="2563"/>
        <item x="2579"/>
        <item x="3913"/>
        <item x="2758"/>
        <item x="2916"/>
        <item x="2508"/>
        <item x="2587"/>
        <item x="2792"/>
        <item x="3076"/>
        <item x="3183"/>
        <item x="3386"/>
        <item x="2639"/>
        <item x="2922"/>
        <item x="2561"/>
        <item x="2788"/>
        <item x="2914"/>
        <item x="4223"/>
        <item x="3159"/>
        <item x="3165"/>
        <item x="2796"/>
        <item x="2605"/>
        <item x="3464"/>
        <item x="4271"/>
        <item x="2932"/>
        <item x="2855"/>
        <item x="2709"/>
        <item x="2736"/>
        <item x="4219"/>
        <item x="2908"/>
        <item x="2699"/>
        <item x="2601"/>
        <item x="3450"/>
        <item x="2794"/>
        <item x="2701"/>
        <item x="4015"/>
        <item x="3394"/>
        <item x="2589"/>
        <item x="2593"/>
        <item x="3193"/>
        <item x="3189"/>
        <item x="3466"/>
        <item x="2631"/>
        <item x="4257"/>
        <item x="4283"/>
        <item x="4035"/>
        <item x="2583"/>
        <item x="3937"/>
        <item x="2591"/>
        <item x="4313"/>
        <item x="2881"/>
        <item x="2780"/>
        <item x="3588"/>
        <item x="2942"/>
        <item x="3654"/>
        <item x="2940"/>
        <item x="3985"/>
        <item x="3865"/>
        <item x="2910"/>
        <item x="3650"/>
        <item x="2619"/>
        <item x="3197"/>
        <item x="3949"/>
        <item x="2900"/>
        <item x="2800"/>
        <item x="4145"/>
        <item x="3835"/>
        <item x="2936"/>
        <item x="3971"/>
        <item x="2853"/>
        <item x="3999"/>
        <item x="3845"/>
        <item x="2918"/>
        <item x="4249"/>
        <item x="4025"/>
        <item x="4005"/>
        <item x="2404"/>
        <item x="3987"/>
        <item x="3390"/>
        <item x="3173"/>
        <item x="4285"/>
        <item x="4041"/>
        <item x="3929"/>
        <item x="3921"/>
        <item x="3957"/>
        <item x="3598"/>
        <item x="3991"/>
        <item x="4337"/>
        <item x="3064"/>
        <item x="4277"/>
        <item x="4003"/>
        <item x="4141"/>
        <item x="2557"/>
        <item x="3638"/>
        <item x="2649"/>
        <item x="3751"/>
        <item x="3187"/>
        <item x="3275"/>
        <item x="3152"/>
        <item x="2898"/>
        <item x="2529"/>
        <item x="2480"/>
        <item x="4037"/>
        <item x="4107"/>
        <item x="2934"/>
        <item x="2502"/>
        <item x="4047"/>
        <item x="4053"/>
        <item x="2818"/>
        <item x="3171"/>
        <item x="3167"/>
        <item x="3574"/>
        <item x="2946"/>
        <item x="2912"/>
        <item x="3801"/>
        <item x="3640"/>
        <item x="2581"/>
        <item x="3392"/>
        <item x="2712"/>
        <item x="3146"/>
        <item x="3207"/>
        <item x="3195"/>
        <item x="4033"/>
        <item x="4327"/>
        <item x="3963"/>
        <item x="2643"/>
        <item x="2748"/>
        <item x="2490"/>
        <item x="4229"/>
        <item x="3349"/>
        <item x="3687"/>
        <item x="3444"/>
        <item x="2768"/>
        <item x="2720"/>
        <item x="2766"/>
        <item x="3142"/>
        <item x="4305"/>
        <item x="3961"/>
        <item x="1834"/>
        <item x="3548"/>
        <item x="4171"/>
        <item x="3285"/>
        <item x="2756"/>
        <item x="3420"/>
        <item x="4181"/>
        <item x="3616"/>
        <item x="2726"/>
        <item x="4281"/>
        <item x="2569"/>
        <item x="3863"/>
        <item x="3857"/>
        <item x="3771"/>
        <item x="4175"/>
        <item x="3642"/>
        <item x="3703"/>
        <item x="3775"/>
        <item x="4263"/>
        <item x="4143"/>
        <item x="4153"/>
        <item x="2924"/>
        <item x="2476"/>
        <item x="3378"/>
        <item x="3558"/>
        <item x="2645"/>
        <item x="3915"/>
        <item x="2857"/>
        <item x="3907"/>
        <item x="2446"/>
        <item x="2458"/>
        <item x="3140"/>
        <item x="3082"/>
        <item x="3925"/>
        <item x="2871"/>
        <item x="3351"/>
        <item x="3695"/>
        <item x="4307"/>
        <item x="3432"/>
        <item x="2889"/>
        <item x="2599"/>
        <item x="2609"/>
        <item x="3669"/>
        <item x="3496"/>
        <item x="2617"/>
        <item x="2746"/>
        <item x="4183"/>
        <item x="3993"/>
        <item x="3263"/>
        <item x="2879"/>
        <item x="3347"/>
        <item x="3785"/>
        <item x="2705"/>
        <item x="4315"/>
        <item x="3323"/>
        <item x="3116"/>
        <item x="4113"/>
        <item x="3124"/>
        <item x="3709"/>
        <item x="3773"/>
        <item x="3779"/>
        <item x="3789"/>
        <item x="3803"/>
        <item x="3671"/>
        <item x="3745"/>
        <item x="3701"/>
        <item x="3791"/>
        <item x="4203"/>
        <item x="4121"/>
        <item x="3550"/>
        <item x="2603"/>
        <item x="3827"/>
        <item x="2434"/>
        <item x="4287"/>
        <item x="4115"/>
        <item x="2022"/>
        <item x="3291"/>
        <item x="3339"/>
        <item x="3981"/>
        <item x="4255"/>
        <item x="2863"/>
        <item x="4129"/>
        <item x="3699"/>
        <item x="4131"/>
        <item x="4261"/>
        <item x="3889"/>
        <item x="4039"/>
        <item x="2629"/>
        <item x="3895"/>
        <item x="3175"/>
        <item x="1774"/>
        <item x="3036"/>
        <item x="3418"/>
        <item x="4319"/>
        <item x="2831"/>
        <item x="3707"/>
        <item x="4095"/>
        <item x="3683"/>
        <item x="3227"/>
        <item x="2478"/>
        <item x="3656"/>
        <item x="4291"/>
        <item x="4147"/>
        <item x="4333"/>
        <item x="3331"/>
        <item x="4267"/>
        <item x="2710"/>
        <item x="3891"/>
        <item x="3626"/>
        <item x="4179"/>
        <item x="3094"/>
        <item x="3374"/>
        <item x="4125"/>
        <item x="2472"/>
        <item x="3969"/>
        <item x="4017"/>
        <item x="3685"/>
        <item x="3020"/>
        <item x="3102"/>
        <item x="2890"/>
        <item x="3975"/>
        <item x="2742"/>
        <item x="2522"/>
        <item x="2275"/>
        <item x="3016"/>
        <item x="3337"/>
        <item x="3203"/>
        <item x="3901"/>
        <item x="4097"/>
        <item x="4045"/>
        <item x="3905"/>
        <item x="3301"/>
        <item x="3648"/>
        <item m="1" x="4711"/>
        <item x="3939"/>
        <item x="4265"/>
        <item x="4275"/>
        <item x="4155"/>
        <item x="3839"/>
        <item x="2528"/>
        <item x="2778"/>
        <item x="3833"/>
        <item x="4295"/>
        <item x="3795"/>
        <item x="2802"/>
        <item x="3749"/>
        <item x="2474"/>
        <item x="4057"/>
        <item x="3873"/>
        <item x="3825"/>
        <item x="3572"/>
        <item x="3761"/>
        <item x="2647"/>
        <item x="3074"/>
        <item x="3122"/>
        <item x="2671"/>
        <item x="3903"/>
        <item x="2994"/>
        <item x="3398"/>
        <item x="3341"/>
        <item x="2271"/>
        <item x="3538"/>
        <item x="3520"/>
        <item x="1788"/>
        <item x="2514"/>
        <item x="3287"/>
        <item x="3211"/>
        <item x="4247"/>
        <item x="4149"/>
        <item x="3568"/>
        <item x="1942"/>
        <item x="4031"/>
        <item x="3837"/>
        <item x="1864"/>
        <item x="2137"/>
        <item x="2082"/>
        <item x="2193"/>
        <item x="2020"/>
        <item x="2026"/>
        <item m="1" x="4347"/>
        <item x="2084"/>
        <item x="2265"/>
        <item x="2219"/>
        <item x="2123"/>
        <item x="2042"/>
        <item x="1934"/>
        <item m="1" x="4820"/>
        <item m="1" x="4345"/>
        <item m="1" x="4355"/>
        <item x="2107"/>
        <item x="1932"/>
        <item x="2139"/>
        <item x="1852"/>
        <item x="1848"/>
        <item x="1916"/>
        <item m="1" x="4900"/>
        <item m="1" x="4693"/>
        <item x="2169"/>
        <item x="2175"/>
        <item x="2005"/>
        <item m="1" x="4484"/>
        <item x="2221"/>
        <item x="1860"/>
        <item x="2016"/>
        <item x="2155"/>
        <item x="2087"/>
        <item x="1893"/>
        <item x="1791"/>
        <item x="1879"/>
        <item x="1937"/>
        <item x="2047"/>
        <item x="2166"/>
        <item x="1903"/>
        <item x="2091"/>
        <item x="1777"/>
        <item x="2144"/>
        <item x="1943"/>
        <item x="2057"/>
        <item x="1853"/>
        <item x="1915"/>
        <item x="2214"/>
        <item x="1895"/>
        <item x="1857"/>
        <item x="2108"/>
        <item x="2146"/>
        <item x="1867"/>
        <item x="1953"/>
        <item x="2150"/>
        <item x="1917"/>
        <item x="1871"/>
        <item x="2055"/>
        <item x="2218"/>
        <item x="1963"/>
        <item x="2043"/>
        <item x="2037"/>
        <item x="2093"/>
        <item x="1995"/>
        <item x="2063"/>
        <item x="1941"/>
        <item x="2059"/>
        <item x="2011"/>
        <item x="1851"/>
        <item x="2220"/>
        <item x="2065"/>
        <item x="2174"/>
        <item x="1793"/>
        <item x="2216"/>
        <item x="1863"/>
        <item x="2001"/>
        <item x="2198"/>
        <item x="1845"/>
        <item x="1925"/>
        <item x="2051"/>
        <item x="2260"/>
        <item x="2015"/>
        <item x="1945"/>
        <item x="2192"/>
        <item x="2134"/>
        <item x="1855"/>
        <item x="1839"/>
        <item x="2212"/>
        <item x="2045"/>
        <item x="1999"/>
        <item x="2118"/>
        <item x="2152"/>
        <item x="2122"/>
        <item x="2073"/>
        <item x="2168"/>
        <item x="2194"/>
        <item x="2200"/>
        <item x="2154"/>
        <item x="2156"/>
        <item x="1969"/>
        <item x="2238"/>
        <item x="2190"/>
        <item x="1827"/>
        <item x="2124"/>
        <item x="2186"/>
        <item x="2103"/>
        <item x="2234"/>
        <item x="1985"/>
        <item x="1993"/>
        <item x="2158"/>
        <item x="2240"/>
        <item x="1933"/>
        <item x="1779"/>
        <item x="1807"/>
        <item x="1819"/>
        <item x="2126"/>
        <item x="1951"/>
        <item x="1865"/>
        <item x="19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771"/>
        <item x="1773"/>
        <item x="1775"/>
        <item x="1781"/>
        <item x="1783"/>
        <item x="1785"/>
        <item x="1787"/>
        <item x="1789"/>
        <item x="1795"/>
        <item x="1797"/>
        <item x="1799"/>
        <item x="1801"/>
        <item x="1803"/>
        <item x="1805"/>
        <item x="1809"/>
        <item x="1811"/>
        <item x="1813"/>
        <item x="1815"/>
        <item x="1817"/>
        <item x="1821"/>
        <item x="1823"/>
        <item x="1825"/>
        <item x="1829"/>
        <item x="1831"/>
        <item x="1833"/>
        <item x="1835"/>
        <item x="1837"/>
        <item x="1841"/>
        <item x="1843"/>
        <item x="1847"/>
        <item x="1849"/>
        <item x="1859"/>
        <item x="1861"/>
        <item x="1869"/>
        <item x="1873"/>
        <item x="1875"/>
        <item x="1877"/>
        <item x="1881"/>
        <item x="1883"/>
        <item x="1885"/>
        <item x="1887"/>
        <item x="1889"/>
        <item x="1891"/>
        <item x="1897"/>
        <item x="1899"/>
        <item x="1901"/>
        <item x="1905"/>
        <item x="1907"/>
        <item x="1909"/>
        <item x="1911"/>
        <item x="1913"/>
        <item x="1919"/>
        <item x="1921"/>
        <item x="1923"/>
        <item x="1927"/>
        <item x="1929"/>
        <item x="1931"/>
        <item x="1935"/>
        <item x="1939"/>
        <item x="1947"/>
        <item x="1955"/>
        <item x="1957"/>
        <item x="1959"/>
        <item x="1961"/>
        <item x="1965"/>
        <item x="1967"/>
        <item x="1971"/>
        <item x="1973"/>
        <item x="1975"/>
        <item x="1977"/>
        <item x="1979"/>
        <item x="1981"/>
        <item x="1983"/>
        <item x="1987"/>
        <item x="1989"/>
        <item x="1991"/>
        <item x="1997"/>
        <item x="2003"/>
        <item x="2007"/>
        <item x="2009"/>
        <item x="2013"/>
        <item x="2017"/>
        <item x="2019"/>
        <item x="2021"/>
        <item x="2023"/>
        <item x="2025"/>
        <item x="2027"/>
        <item x="2029"/>
        <item x="2031"/>
        <item x="2033"/>
        <item x="2035"/>
        <item x="2039"/>
        <item x="2041"/>
        <item x="2049"/>
        <item x="2053"/>
        <item x="2061"/>
        <item x="2067"/>
        <item x="2069"/>
        <item x="2071"/>
        <item x="2075"/>
        <item x="2077"/>
        <item x="2079"/>
        <item x="2081"/>
        <item x="2083"/>
        <item x="2085"/>
        <item x="2089"/>
        <item x="2095"/>
        <item x="2097"/>
        <item x="2099"/>
        <item x="2101"/>
        <item x="2106"/>
        <item x="2110"/>
        <item x="2112"/>
        <item x="2114"/>
        <item x="2116"/>
        <item x="2120"/>
        <item x="2128"/>
        <item x="2130"/>
        <item x="2132"/>
        <item x="2136"/>
        <item x="2138"/>
        <item x="2140"/>
        <item x="2142"/>
        <item x="2148"/>
        <item x="2160"/>
        <item x="2162"/>
        <item x="2164"/>
        <item x="2170"/>
        <item x="2172"/>
        <item x="2176"/>
        <item x="2178"/>
        <item x="2180"/>
        <item x="2182"/>
        <item x="2184"/>
        <item x="2188"/>
        <item x="2196"/>
        <item x="2202"/>
        <item x="2204"/>
        <item x="2206"/>
        <item x="2208"/>
        <item x="2210"/>
        <item x="2222"/>
        <item x="2224"/>
        <item x="2226"/>
        <item x="2228"/>
        <item x="2230"/>
        <item x="2232"/>
        <item x="2236"/>
        <item x="2242"/>
        <item x="2244"/>
        <item x="2246"/>
        <item x="2248"/>
        <item x="2250"/>
        <item x="2252"/>
        <item x="2254"/>
        <item x="2256"/>
        <item x="2258"/>
        <item x="2262"/>
        <item x="2264"/>
        <item x="3219"/>
        <item t="default"/>
      </items>
    </pivotField>
    <pivotField numFmtId="22" showAll="0">
      <items count="2468">
        <item x="1789"/>
        <item x="1763"/>
        <item x="2166"/>
        <item x="1690"/>
        <item x="2151"/>
        <item x="2169"/>
        <item x="2009"/>
        <item x="1731"/>
        <item x="2055"/>
        <item x="1652"/>
        <item x="1991"/>
        <item x="1816"/>
        <item x="1657"/>
        <item x="1744"/>
        <item x="1769"/>
        <item x="2038"/>
        <item m="1" x="2412"/>
        <item m="1" x="2414"/>
        <item x="2127"/>
        <item x="1734"/>
        <item m="1" x="2409"/>
        <item m="1" x="2438"/>
        <item x="1980"/>
        <item x="1147"/>
        <item m="1" x="2184"/>
        <item x="1868"/>
        <item x="1981"/>
        <item x="1658"/>
        <item x="1142"/>
        <item m="1" x="2400"/>
        <item x="1143"/>
        <item m="1" x="2218"/>
        <item m="1" x="2209"/>
        <item m="1" x="2220"/>
        <item m="1" x="2436"/>
        <item m="1" x="2419"/>
        <item m="1" x="2324"/>
        <item x="1159"/>
        <item m="1" x="2314"/>
        <item m="1" x="2319"/>
        <item x="2074"/>
        <item m="1" x="2390"/>
        <item m="1" x="2311"/>
        <item m="1" x="2389"/>
        <item m="1" x="2308"/>
        <item m="1" x="2393"/>
        <item m="1" x="2368"/>
        <item m="1" x="2323"/>
        <item x="1964"/>
        <item m="1" x="2318"/>
        <item m="1" x="2434"/>
        <item m="1" x="2357"/>
        <item x="1158"/>
        <item m="1" x="2210"/>
        <item m="1" x="2337"/>
        <item m="1" x="2403"/>
        <item x="2118"/>
        <item m="1" x="2248"/>
        <item m="1" x="2335"/>
        <item m="1" x="2251"/>
        <item m="1" x="2300"/>
        <item m="1" x="2313"/>
        <item m="1" x="2355"/>
        <item m="1" x="2404"/>
        <item m="1" x="2199"/>
        <item m="1" x="2252"/>
        <item m="1" x="2447"/>
        <item x="1975"/>
        <item x="1721"/>
        <item x="1994"/>
        <item m="1" x="2249"/>
        <item m="1" x="2338"/>
        <item m="1" x="2312"/>
        <item m="1" x="2265"/>
        <item m="1" x="2236"/>
        <item x="2103"/>
        <item m="1" x="2280"/>
        <item m="1" x="2360"/>
        <item m="1" x="2317"/>
        <item m="1" x="2309"/>
        <item m="1" x="2315"/>
        <item m="1" x="2310"/>
        <item x="2002"/>
        <item m="1" x="2216"/>
        <item m="1" x="2295"/>
        <item m="1" x="2370"/>
        <item m="1" x="2336"/>
        <item m="1" x="2222"/>
        <item x="1814"/>
        <item x="1253"/>
        <item x="1706"/>
        <item x="2041"/>
        <item x="1842"/>
        <item m="1" x="2278"/>
        <item m="1" x="2203"/>
        <item m="1" x="2276"/>
        <item x="1510"/>
        <item m="1" x="2349"/>
        <item m="1" x="2201"/>
        <item m="1" x="2241"/>
        <item m="1" x="2325"/>
        <item m="1" x="2415"/>
        <item m="1" x="2297"/>
        <item m="1" x="2381"/>
        <item m="1" x="2428"/>
        <item m="1" x="2219"/>
        <item m="1" x="2291"/>
        <item m="1" x="2269"/>
        <item m="1" x="2277"/>
        <item x="1155"/>
        <item m="1" x="2379"/>
        <item m="1" x="2268"/>
        <item m="1" x="2348"/>
        <item x="1886"/>
        <item m="1" x="2430"/>
        <item x="2005"/>
        <item x="1796"/>
        <item x="2060"/>
        <item m="1" x="2303"/>
        <item m="1" x="2256"/>
        <item m="1" x="2307"/>
        <item m="1" x="2244"/>
        <item x="1196"/>
        <item m="1" x="2225"/>
        <item m="1" x="2413"/>
        <item x="1192"/>
        <item m="1" x="2448"/>
        <item m="1" x="2211"/>
        <item m="1" x="2378"/>
        <item m="1" x="2259"/>
        <item m="1" x="2411"/>
        <item m="1" x="2267"/>
        <item m="1" x="2299"/>
        <item x="1755"/>
        <item m="1" x="2344"/>
        <item m="1" x="2322"/>
        <item m="1" x="2302"/>
        <item m="1" x="2321"/>
        <item x="1152"/>
        <item x="1338"/>
        <item m="1" x="2257"/>
        <item m="1" x="2204"/>
        <item m="1" x="2254"/>
        <item m="1" x="2258"/>
        <item m="1" x="2255"/>
        <item m="1" x="2376"/>
        <item m="1" x="2333"/>
        <item m="1" x="2306"/>
        <item m="1" x="2301"/>
        <item m="1" x="2305"/>
        <item m="1" x="2245"/>
        <item m="1" x="2444"/>
        <item m="1" x="2455"/>
        <item m="1" x="2384"/>
        <item m="1" x="2386"/>
        <item m="1" x="2382"/>
        <item x="1150"/>
        <item m="1" x="2246"/>
        <item x="1723"/>
        <item x="1501"/>
        <item x="2126"/>
        <item m="1" x="2329"/>
        <item m="1" x="2247"/>
        <item x="1782"/>
        <item x="1644"/>
        <item x="1508"/>
        <item x="1123"/>
        <item x="1416"/>
        <item m="1" x="2260"/>
        <item m="1" x="2320"/>
        <item m="1" x="2342"/>
        <item m="1" x="2343"/>
        <item x="1687"/>
        <item m="1" x="2341"/>
        <item m="1" x="2238"/>
        <item m="1" x="2264"/>
        <item x="1999"/>
        <item m="1" x="2223"/>
        <item m="1" x="2221"/>
        <item m="1" x="2367"/>
        <item x="1733"/>
        <item m="1" x="2224"/>
        <item x="1775"/>
        <item m="1" x="2263"/>
        <item m="1" x="2450"/>
        <item x="1642"/>
        <item m="1" x="2189"/>
        <item m="1" x="2377"/>
        <item m="1" x="2383"/>
        <item m="1" x="2387"/>
        <item m="1" x="2426"/>
        <item m="1" x="2294"/>
        <item m="1" x="2456"/>
        <item m="1" x="2327"/>
        <item x="2064"/>
        <item m="1" x="2332"/>
        <item x="1203"/>
        <item m="1" x="2275"/>
        <item m="1" x="2457"/>
        <item m="1" x="2214"/>
        <item x="1996"/>
        <item m="1" x="2239"/>
        <item x="2104"/>
        <item m="1" x="2445"/>
        <item m="1" x="2443"/>
        <item m="1" x="2433"/>
        <item m="1" x="2188"/>
        <item m="1" x="2423"/>
        <item m="1" x="2290"/>
        <item m="1" x="2405"/>
        <item m="1" x="2304"/>
        <item x="1552"/>
        <item m="1" x="2185"/>
        <item x="1153"/>
        <item x="1183"/>
        <item x="2037"/>
        <item x="1826"/>
        <item x="1939"/>
        <item x="1799"/>
        <item x="1197"/>
        <item x="1682"/>
        <item m="1" x="2340"/>
        <item m="1" x="2424"/>
        <item x="1771"/>
        <item m="1" x="2380"/>
        <item m="1" x="2374"/>
        <item x="1664"/>
        <item m="1" x="2410"/>
        <item m="1" x="2385"/>
        <item m="1" x="2233"/>
        <item m="1" x="2316"/>
        <item x="2040"/>
        <item m="1" x="2281"/>
        <item x="1519"/>
        <item x="1522"/>
        <item x="1572"/>
        <item m="1" x="2339"/>
        <item m="1" x="2262"/>
        <item x="2144"/>
        <item m="1" x="2365"/>
        <item x="1200"/>
        <item x="1743"/>
        <item x="1148"/>
        <item m="1" x="2243"/>
        <item m="1" x="2266"/>
        <item x="1382"/>
        <item m="1" x="2194"/>
        <item x="1960"/>
        <item x="1811"/>
        <item x="2071"/>
        <item m="1" x="2229"/>
        <item x="2088"/>
        <item x="1768"/>
        <item x="1893"/>
        <item m="1" x="2391"/>
        <item x="2134"/>
        <item m="1" x="2293"/>
        <item x="1161"/>
        <item x="1151"/>
        <item m="1" x="2464"/>
        <item x="1659"/>
        <item m="1" x="2180"/>
        <item x="1851"/>
        <item x="1154"/>
        <item x="1835"/>
        <item x="1819"/>
        <item m="1" x="2431"/>
        <item m="1" x="2326"/>
        <item m="1" x="2186"/>
        <item x="2089"/>
        <item m="1" x="2366"/>
        <item m="1" x="2270"/>
        <item m="1" x="2399"/>
        <item m="1" x="2272"/>
        <item m="1" x="2432"/>
        <item x="1802"/>
        <item x="1213"/>
        <item x="2045"/>
        <item m="1" x="2230"/>
        <item m="1" x="2446"/>
        <item x="2124"/>
        <item m="1" x="2231"/>
        <item x="2035"/>
        <item m="1" x="2346"/>
        <item m="1" x="2296"/>
        <item m="1" x="2181"/>
        <item x="1524"/>
        <item m="1" x="2190"/>
        <item x="1545"/>
        <item m="1" x="2175"/>
        <item x="1718"/>
        <item m="1" x="2202"/>
        <item m="1" x="2425"/>
        <item x="1662"/>
        <item m="1" x="2363"/>
        <item x="1653"/>
        <item m="1" x="2420"/>
        <item x="1793"/>
        <item x="1684"/>
        <item m="1" x="2334"/>
        <item m="1" x="2388"/>
        <item m="1" x="2417"/>
        <item x="1436"/>
        <item x="2172"/>
        <item x="1869"/>
        <item m="1" x="2451"/>
        <item m="1" x="2330"/>
        <item m="1" x="2200"/>
        <item m="1" x="2416"/>
        <item x="1740"/>
        <item x="1149"/>
        <item x="845"/>
        <item x="1166"/>
        <item x="1134"/>
        <item m="1" x="2206"/>
        <item x="1785"/>
        <item x="1756"/>
        <item m="1" x="2351"/>
        <item m="1" x="2356"/>
        <item m="1" x="2289"/>
        <item m="1" x="2261"/>
        <item m="1" x="2358"/>
        <item x="1210"/>
        <item m="1" x="2435"/>
        <item m="1" x="2350"/>
        <item m="1" x="2279"/>
        <item m="1" x="2449"/>
        <item m="1" x="2274"/>
        <item m="1" x="2207"/>
        <item x="1668"/>
        <item x="1984"/>
        <item x="1229"/>
        <item m="1" x="2195"/>
        <item x="1704"/>
        <item m="1" x="2359"/>
        <item m="1" x="2226"/>
        <item m="1" x="2253"/>
        <item x="1853"/>
        <item m="1" x="2347"/>
        <item x="2036"/>
        <item m="1" x="2288"/>
        <item x="2123"/>
        <item x="1181"/>
        <item x="1904"/>
        <item x="2010"/>
        <item m="1" x="2198"/>
        <item x="1138"/>
        <item m="1" x="2287"/>
        <item m="1" x="2213"/>
        <item m="1" x="2459"/>
        <item m="1" x="2345"/>
        <item x="2014"/>
        <item m="1" x="2398"/>
        <item m="1" x="2193"/>
        <item x="1813"/>
        <item x="1959"/>
        <item x="1167"/>
        <item x="1551"/>
        <item m="1" x="2408"/>
        <item m="1" x="2197"/>
        <item m="1" x="2422"/>
        <item x="1912"/>
        <item x="1311"/>
        <item x="2170"/>
        <item x="1982"/>
        <item m="1" x="2373"/>
        <item m="1" x="2232"/>
        <item x="1206"/>
        <item x="1207"/>
        <item x="1204"/>
        <item m="1" x="2442"/>
        <item x="1765"/>
        <item x="1661"/>
        <item x="1542"/>
        <item x="1988"/>
        <item x="1822"/>
        <item m="1" x="2439"/>
        <item m="1" x="2283"/>
        <item m="1" x="2298"/>
        <item x="1606"/>
        <item x="1920"/>
        <item x="1836"/>
        <item x="2149"/>
        <item x="1162"/>
        <item m="1" x="2463"/>
        <item m="1" x="2227"/>
        <item x="1738"/>
        <item x="1777"/>
        <item x="883"/>
        <item m="1" x="2440"/>
        <item x="989"/>
        <item x="1332"/>
        <item x="1505"/>
        <item x="1732"/>
        <item m="1" x="2364"/>
        <item x="2098"/>
        <item x="1719"/>
        <item x="2018"/>
        <item x="1139"/>
        <item x="1140"/>
        <item x="1193"/>
        <item x="2120"/>
        <item m="1" x="2205"/>
        <item x="1141"/>
        <item m="1" x="2427"/>
        <item x="1787"/>
        <item x="1820"/>
        <item m="1" x="2462"/>
        <item m="1" x="2372"/>
        <item x="1144"/>
        <item x="846"/>
        <item x="1131"/>
        <item m="1" x="2235"/>
        <item m="1" x="2362"/>
        <item m="1" x="2240"/>
        <item x="1137"/>
        <item x="1163"/>
        <item m="1" x="2375"/>
        <item m="1" x="2461"/>
        <item m="1" x="2453"/>
        <item x="2057"/>
        <item x="1145"/>
        <item m="1" x="2407"/>
        <item x="1348"/>
        <item x="1157"/>
        <item x="2044"/>
        <item m="1" x="2421"/>
        <item m="1" x="2212"/>
        <item x="1954"/>
        <item x="2154"/>
        <item x="1543"/>
        <item x="908"/>
        <item x="842"/>
        <item x="841"/>
        <item x="843"/>
        <item m="1" x="2406"/>
        <item x="1725"/>
        <item x="1571"/>
        <item x="1698"/>
        <item x="2003"/>
        <item m="1" x="2237"/>
        <item m="1" x="2452"/>
        <item x="2015"/>
        <item x="1857"/>
        <item m="1" x="2396"/>
        <item x="850"/>
        <item m="1" x="2369"/>
        <item x="1345"/>
        <item x="1930"/>
        <item m="1" x="2465"/>
        <item m="1" x="2292"/>
        <item x="1914"/>
        <item x="1503"/>
        <item x="2163"/>
        <item x="2108"/>
        <item x="1194"/>
        <item m="1" x="2401"/>
        <item x="1205"/>
        <item x="1202"/>
        <item x="2034"/>
        <item x="2019"/>
        <item x="1596"/>
        <item x="857"/>
        <item x="1884"/>
        <item x="1767"/>
        <item m="1" x="2208"/>
        <item m="1" x="2353"/>
        <item m="1" x="2215"/>
        <item x="1619"/>
        <item x="1834"/>
        <item x="2111"/>
        <item x="1722"/>
        <item x="1536"/>
        <item m="1" x="2282"/>
        <item x="1925"/>
        <item m="1" x="2187"/>
        <item x="1546"/>
        <item x="1370"/>
        <item m="1" x="2234"/>
        <item x="1182"/>
        <item m="1" x="2371"/>
        <item x="2141"/>
        <item x="1191"/>
        <item m="1" x="2454"/>
        <item x="1670"/>
        <item x="1821"/>
        <item m="1" x="2395"/>
        <item x="1680"/>
        <item x="1705"/>
        <item x="2049"/>
        <item x="869"/>
        <item x="1528"/>
        <item m="1" x="2429"/>
        <item x="1614"/>
        <item m="1" x="2402"/>
        <item x="1188"/>
        <item m="1" x="2273"/>
        <item x="1269"/>
        <item m="1" x="2331"/>
        <item x="1136"/>
        <item x="2105"/>
        <item x="1208"/>
        <item x="1195"/>
        <item x="2121"/>
        <item x="2155"/>
        <item m="1" x="2397"/>
        <item m="1" x="2460"/>
        <item m="1" x="2192"/>
        <item m="1" x="2354"/>
        <item x="1548"/>
        <item x="1681"/>
        <item x="1346"/>
        <item x="1634"/>
        <item m="1" x="2284"/>
        <item x="1903"/>
        <item x="878"/>
        <item x="1482"/>
        <item x="1966"/>
        <item m="1" x="2466"/>
        <item x="1184"/>
        <item x="1919"/>
        <item x="1518"/>
        <item x="1558"/>
        <item x="1970"/>
        <item x="1547"/>
        <item x="1626"/>
        <item x="1577"/>
        <item x="1358"/>
        <item x="1533"/>
        <item x="1761"/>
        <item x="1538"/>
        <item x="1279"/>
        <item x="855"/>
        <item x="2056"/>
        <item x="1931"/>
        <item x="1526"/>
        <item x="1934"/>
        <item x="1560"/>
        <item x="1367"/>
        <item x="1160"/>
        <item x="1527"/>
        <item m="1" x="2196"/>
        <item x="851"/>
        <item x="1963"/>
        <item x="1534"/>
        <item x="2099"/>
        <item m="1" x="2286"/>
        <item x="1517"/>
        <item x="2087"/>
        <item x="879"/>
        <item x="2112"/>
        <item x="853"/>
        <item m="1" x="2228"/>
        <item x="1633"/>
        <item x="1537"/>
        <item x="1101"/>
        <item x="1246"/>
        <item x="1132"/>
        <item x="1530"/>
        <item x="2048"/>
        <item x="866"/>
        <item x="1943"/>
        <item x="856"/>
        <item x="1244"/>
        <item x="1241"/>
        <item x="1622"/>
        <item x="1369"/>
        <item x="852"/>
        <item x="867"/>
        <item x="1794"/>
        <item x="1486"/>
        <item x="847"/>
        <item x="868"/>
        <item x="849"/>
        <item x="870"/>
        <item m="1" x="2285"/>
        <item x="854"/>
        <item x="872"/>
        <item x="858"/>
        <item x="848"/>
        <item x="880"/>
        <item x="874"/>
        <item x="873"/>
        <item x="875"/>
        <item x="876"/>
        <item x="884"/>
        <item x="877"/>
        <item x="871"/>
        <item x="859"/>
        <item x="864"/>
        <item x="861"/>
        <item x="865"/>
        <item x="882"/>
        <item x="862"/>
        <item x="881"/>
        <item m="1" x="2176"/>
        <item x="860"/>
        <item x="863"/>
        <item x="1620"/>
        <item x="1347"/>
        <item x="1394"/>
        <item x="1385"/>
        <item x="1716"/>
        <item x="1566"/>
        <item x="1421"/>
        <item x="2046"/>
        <item x="1327"/>
        <item x="1523"/>
        <item x="1841"/>
        <item x="1618"/>
        <item x="1728"/>
        <item x="2110"/>
        <item x="1708"/>
        <item x="1331"/>
        <item x="1987"/>
        <item x="1637"/>
        <item x="1172"/>
        <item x="1168"/>
        <item x="1176"/>
        <item x="1749"/>
        <item x="1689"/>
        <item x="1512"/>
        <item x="1616"/>
        <item x="1170"/>
        <item x="1850"/>
        <item x="1171"/>
        <item x="1169"/>
        <item x="1173"/>
        <item x="1174"/>
        <item x="1177"/>
        <item x="1498"/>
        <item x="1179"/>
        <item x="1175"/>
        <item x="1180"/>
        <item x="1230"/>
        <item x="1494"/>
        <item x="1411"/>
        <item x="1273"/>
        <item x="1887"/>
        <item x="1491"/>
        <item x="1631"/>
        <item x="1178"/>
        <item m="1" x="2394"/>
        <item x="1499"/>
        <item x="1490"/>
        <item x="1746"/>
        <item x="1492"/>
        <item x="1497"/>
        <item x="1496"/>
        <item x="1495"/>
        <item x="1493"/>
        <item x="1515"/>
        <item x="1211"/>
        <item x="2085"/>
        <item x="1389"/>
        <item x="1629"/>
        <item x="1712"/>
        <item x="1671"/>
        <item x="1243"/>
        <item x="1874"/>
        <item x="1570"/>
        <item m="1" x="2441"/>
        <item x="1685"/>
        <item x="1648"/>
        <item x="1254"/>
        <item x="1645"/>
        <item x="1759"/>
        <item x="2047"/>
        <item x="1909"/>
        <item x="1415"/>
        <item x="1261"/>
        <item x="1201"/>
        <item x="1487"/>
        <item x="2156"/>
        <item x="1426"/>
        <item x="1948"/>
        <item x="1245"/>
        <item x="1908"/>
        <item x="2101"/>
        <item x="1762"/>
        <item x="1709"/>
        <item x="2102"/>
        <item x="1539"/>
        <item x="1628"/>
        <item x="1896"/>
        <item x="1910"/>
        <item x="1329"/>
        <item x="2122"/>
        <item x="1514"/>
        <item x="2066"/>
        <item x="1559"/>
        <item x="1666"/>
        <item x="1408"/>
        <item x="1488"/>
        <item x="1307"/>
        <item x="1489"/>
        <item x="1485"/>
        <item x="1735"/>
        <item x="2039"/>
        <item x="1881"/>
        <item x="2054"/>
        <item x="1506"/>
        <item x="1643"/>
        <item m="1" x="2271"/>
        <item x="1427"/>
        <item x="2084"/>
        <item x="1770"/>
        <item x="1328"/>
        <item x="1888"/>
        <item x="1431"/>
        <item x="1088"/>
        <item x="1257"/>
        <item x="1895"/>
        <item x="1688"/>
        <item x="907"/>
        <item x="1409"/>
        <item x="1339"/>
        <item x="1808"/>
        <item x="1189"/>
        <item x="1625"/>
        <item x="1615"/>
        <item x="1603"/>
        <item x="1256"/>
        <item m="1" x="2179"/>
        <item m="1" x="2174"/>
        <item x="1525"/>
        <item x="1873"/>
        <item x="1660"/>
        <item x="1219"/>
        <item x="1692"/>
        <item x="1504"/>
        <item x="2109"/>
        <item x="1164"/>
        <item x="1268"/>
        <item x="1303"/>
        <item x="1727"/>
        <item x="1760"/>
        <item x="1745"/>
        <item x="1683"/>
        <item x="2139"/>
        <item x="1224"/>
        <item x="1863"/>
        <item x="1553"/>
        <item x="1372"/>
        <item x="1750"/>
        <item x="1944"/>
        <item x="1334"/>
        <item m="1" x="2437"/>
        <item x="2100"/>
        <item x="1838"/>
        <item x="1865"/>
        <item x="1326"/>
        <item x="1676"/>
        <item x="1804"/>
        <item x="1265"/>
        <item x="1555"/>
        <item m="1" x="2328"/>
        <item x="1757"/>
        <item x="1333"/>
        <item x="1630"/>
        <item x="1419"/>
        <item x="1845"/>
        <item x="2051"/>
        <item x="1876"/>
        <item x="1432"/>
        <item x="1274"/>
        <item x="1388"/>
        <item x="1624"/>
        <item x="1070"/>
        <item x="1270"/>
        <item x="1621"/>
        <item x="2107"/>
        <item x="1198"/>
        <item x="2063"/>
        <item x="1531"/>
        <item x="1286"/>
        <item x="1406"/>
        <item x="1623"/>
        <item x="2130"/>
        <item x="1860"/>
        <item x="1915"/>
        <item x="1977"/>
        <item x="1364"/>
        <item x="1947"/>
        <item x="2068"/>
        <item x="1702"/>
        <item x="1916"/>
        <item x="2091"/>
        <item x="2072"/>
        <item x="1784"/>
        <item x="1353"/>
        <item x="1833"/>
        <item x="1215"/>
        <item x="1313"/>
        <item x="1627"/>
        <item x="1675"/>
        <item x="1696"/>
        <item x="1694"/>
        <item x="2086"/>
        <item x="1156"/>
        <item x="1529"/>
        <item x="1502"/>
        <item x="2097"/>
        <item x="1942"/>
        <item x="1844"/>
        <item x="1341"/>
        <item x="1146"/>
        <item x="1776"/>
        <item x="1516"/>
        <item x="2022"/>
        <item x="1249"/>
        <item x="1165"/>
        <item x="1242"/>
        <item x="2119"/>
        <item x="1766"/>
        <item x="1209"/>
        <item x="1226"/>
        <item x="1019"/>
        <item x="1304"/>
        <item x="1752"/>
        <item x="1792"/>
        <item x="2153"/>
        <item x="1810"/>
        <item x="1677"/>
        <item x="1611"/>
        <item x="1352"/>
        <item x="1852"/>
        <item x="1859"/>
        <item x="1866"/>
        <item x="2042"/>
        <item x="1686"/>
        <item x="2043"/>
        <item x="1667"/>
        <item x="1214"/>
        <item x="1651"/>
        <item x="1407"/>
        <item x="2032"/>
        <item x="1565"/>
        <item x="1509"/>
        <item x="2132"/>
        <item x="1434"/>
        <item x="2029"/>
        <item x="1946"/>
        <item x="2070"/>
        <item x="1187"/>
        <item x="1247"/>
        <item x="2135"/>
        <item x="1472"/>
        <item x="1373"/>
        <item x="1949"/>
        <item x="2073"/>
        <item x="1779"/>
        <item x="1403"/>
        <item x="2164"/>
        <item x="1742"/>
        <item x="1913"/>
        <item x="1366"/>
        <item x="1532"/>
        <item x="2011"/>
        <item x="1617"/>
        <item x="1578"/>
        <item x="1314"/>
        <item x="1608"/>
        <item x="1795"/>
        <item x="1950"/>
        <item x="1190"/>
        <item x="2093"/>
        <item x="2094"/>
        <item x="1550"/>
        <item x="1544"/>
        <item m="1" x="2217"/>
        <item m="1" x="2183"/>
        <item x="2067"/>
        <item x="1906"/>
        <item x="1591"/>
        <item x="1989"/>
        <item m="1" x="2191"/>
        <item x="2013"/>
        <item x="1656"/>
        <item x="2016"/>
        <item x="1843"/>
        <item x="2167"/>
        <item x="2059"/>
        <item x="1972"/>
        <item x="1513"/>
        <item x="1554"/>
        <item x="1561"/>
        <item x="2026"/>
        <item x="1371"/>
        <item x="1259"/>
        <item x="1135"/>
        <item x="1568"/>
        <item x="1306"/>
        <item x="1511"/>
        <item x="1605"/>
        <item x="1691"/>
        <item x="1412"/>
        <item x="1862"/>
        <item x="1299"/>
        <item x="1978"/>
        <item x="1992"/>
        <item x="2027"/>
        <item x="1867"/>
        <item x="1549"/>
        <item x="1654"/>
        <item x="1359"/>
        <item x="1336"/>
        <item x="1828"/>
        <item x="1227"/>
        <item x="1901"/>
        <item x="1223"/>
        <item x="2106"/>
        <item m="1" x="2361"/>
        <item x="1786"/>
        <item x="1830"/>
        <item x="1883"/>
        <item x="2160"/>
        <item x="1232"/>
        <item x="1952"/>
        <item x="1741"/>
        <item x="1380"/>
        <item x="1212"/>
        <item x="2076"/>
        <item x="1262"/>
        <item x="1217"/>
        <item x="1610"/>
        <item x="1236"/>
        <item x="1351"/>
        <item x="2082"/>
        <item x="1806"/>
        <item x="2152"/>
        <item x="1780"/>
        <item x="1902"/>
        <item x="1449"/>
        <item x="1402"/>
        <item x="1593"/>
        <item x="1921"/>
        <item x="1665"/>
        <item x="1872"/>
        <item x="1739"/>
        <item x="1442"/>
        <item x="1216"/>
        <item x="1707"/>
        <item x="1781"/>
        <item x="1573"/>
        <item x="1507"/>
        <item x="2008"/>
        <item x="1563"/>
        <item x="1801"/>
        <item x="2131"/>
        <item x="1297"/>
        <item x="1574"/>
        <item x="1882"/>
        <item x="1870"/>
        <item x="1917"/>
        <item x="1562"/>
        <item x="2069"/>
        <item x="1454"/>
        <item x="1218"/>
        <item x="1417"/>
        <item x="1237"/>
        <item x="1222"/>
        <item x="1758"/>
        <item x="1898"/>
        <item x="1248"/>
        <item x="1556"/>
        <item x="1891"/>
        <item x="1438"/>
        <item x="2083"/>
        <item x="1225"/>
        <item x="1308"/>
        <item x="1390"/>
        <item x="1418"/>
        <item x="1323"/>
        <item x="1885"/>
        <item x="1809"/>
        <item x="1951"/>
        <item x="1929"/>
        <item x="1926"/>
        <item x="1941"/>
        <item x="1540"/>
        <item x="1632"/>
        <item x="1695"/>
        <item x="1466"/>
        <item x="1266"/>
        <item x="2030"/>
        <item x="1361"/>
        <item x="1287"/>
        <item x="1335"/>
        <item x="1748"/>
        <item x="1956"/>
        <item x="2024"/>
        <item x="1900"/>
        <item x="1520"/>
        <item x="1747"/>
        <item x="2113"/>
        <item x="1423"/>
        <item x="1377"/>
        <item x="1837"/>
        <item x="1264"/>
        <item x="1564"/>
        <item x="1276"/>
        <item x="1967"/>
        <item x="1878"/>
        <item x="1386"/>
        <item x="1892"/>
        <item x="1500"/>
        <item x="1301"/>
        <item x="1282"/>
        <item x="1340"/>
        <item x="2159"/>
        <item x="1405"/>
        <item x="1260"/>
        <item x="1778"/>
        <item x="1879"/>
        <item x="1401"/>
        <item x="1424"/>
        <item x="1650"/>
        <item x="1437"/>
        <item x="1875"/>
        <item x="1724"/>
        <item x="2137"/>
        <item x="1234"/>
        <item x="2138"/>
        <item x="1905"/>
        <item x="1320"/>
        <item x="1365"/>
        <item x="1535"/>
        <item x="1607"/>
        <item x="1289"/>
        <item x="1451"/>
        <item x="1354"/>
        <item x="1463"/>
        <item x="1344"/>
        <item x="1414"/>
        <item x="1754"/>
        <item x="1239"/>
        <item x="1422"/>
        <item x="1703"/>
        <item x="1456"/>
        <item x="1312"/>
        <item x="1932"/>
        <item x="1420"/>
        <item x="1233"/>
        <item x="1847"/>
        <item x="1250"/>
        <item x="1133"/>
        <item x="1292"/>
        <item x="1890"/>
        <item x="1393"/>
        <item x="1673"/>
        <item x="1567"/>
        <item x="1889"/>
        <item x="1521"/>
        <item x="1255"/>
        <item x="2078"/>
        <item x="1400"/>
        <item x="1357"/>
        <item x="1907"/>
        <item x="1849"/>
        <item x="1647"/>
        <item x="1957"/>
        <item x="1288"/>
        <item x="1807"/>
        <item x="1812"/>
        <item x="1609"/>
        <item x="1974"/>
        <item x="1557"/>
        <item x="1825"/>
        <item x="2128"/>
        <item x="1310"/>
        <item x="1325"/>
        <item x="1220"/>
        <item x="1283"/>
        <item x="2052"/>
        <item x="1764"/>
        <item x="1971"/>
        <item x="1674"/>
        <item x="2090"/>
        <item x="1894"/>
        <item x="1669"/>
        <item x="1861"/>
        <item x="2158"/>
        <item x="1649"/>
        <item x="1635"/>
        <item x="1855"/>
        <item x="1258"/>
        <item x="1711"/>
        <item x="1968"/>
        <item x="1453"/>
        <item x="1672"/>
        <item x="2142"/>
        <item x="1805"/>
        <item x="1425"/>
        <item x="2075"/>
        <item x="1928"/>
        <item x="1827"/>
        <item x="2115"/>
        <item x="1897"/>
        <item x="1955"/>
        <item x="1317"/>
        <item x="1569"/>
        <item x="2081"/>
        <item x="1238"/>
        <item x="1445"/>
        <item x="1452"/>
        <item x="1815"/>
        <item x="2165"/>
        <item x="1272"/>
        <item x="1663"/>
        <item x="1772"/>
        <item x="1337"/>
        <item x="1655"/>
        <item x="1856"/>
        <item x="1773"/>
        <item x="1933"/>
        <item x="1736"/>
        <item x="1592"/>
        <item x="2171"/>
        <item x="1580"/>
        <item x="2096"/>
        <item x="1362"/>
        <item x="2053"/>
        <item x="1448"/>
        <item x="1817"/>
        <item x="1945"/>
        <item x="1710"/>
        <item x="1832"/>
        <item x="1858"/>
        <item x="1985"/>
        <item x="1640"/>
        <item x="1924"/>
        <item x="2148"/>
        <item x="2150"/>
        <item x="1714"/>
        <item x="1871"/>
        <item x="1646"/>
        <item x="1368"/>
        <item x="1961"/>
        <item x="1240"/>
        <item x="2162"/>
        <item x="2001"/>
        <item m="1" x="2242"/>
        <item x="2125"/>
        <item x="2021"/>
        <item x="1281"/>
        <item x="1397"/>
        <item x="1636"/>
        <item x="1679"/>
        <item x="1221"/>
        <item x="1791"/>
        <item x="1439"/>
        <item x="2079"/>
        <item x="1284"/>
        <item x="1726"/>
        <item x="1464"/>
        <item x="2061"/>
        <item x="2031"/>
        <item x="1938"/>
        <item x="1398"/>
        <item x="1995"/>
        <item x="2033"/>
        <item x="1751"/>
        <item x="1601"/>
        <item x="1291"/>
        <item x="1541"/>
        <item x="2146"/>
        <item x="1715"/>
        <item x="1576"/>
        <item x="1450"/>
        <item x="1965"/>
        <item x="1597"/>
        <item x="1788"/>
        <item x="1342"/>
        <item x="1590"/>
        <item x="2133"/>
        <item x="1713"/>
        <item x="1935"/>
        <item x="1588"/>
        <item x="1864"/>
        <item x="1783"/>
        <item x="1443"/>
        <item x="1604"/>
        <item x="1324"/>
        <item x="1430"/>
        <item x="1800"/>
        <item x="1575"/>
        <item x="1753"/>
        <item x="1251"/>
        <item x="1330"/>
        <item x="1263"/>
        <item x="1581"/>
        <item x="1294"/>
        <item x="1290"/>
        <item x="1846"/>
        <item x="1315"/>
        <item x="1374"/>
        <item x="1285"/>
        <item x="1350"/>
        <item x="1296"/>
        <item x="1899"/>
        <item x="1378"/>
        <item x="1376"/>
        <item x="1235"/>
        <item x="1185"/>
        <item x="1458"/>
        <item x="1322"/>
        <item x="1186"/>
        <item x="2050"/>
        <item x="1444"/>
        <item x="1413"/>
        <item x="1363"/>
        <item x="1395"/>
        <item x="1309"/>
        <item x="1298"/>
        <item x="1343"/>
        <item x="1447"/>
        <item x="1455"/>
        <item x="1435"/>
        <item x="1477"/>
        <item x="1321"/>
        <item x="1428"/>
        <item x="1355"/>
        <item x="1305"/>
        <item x="1360"/>
        <item x="1433"/>
        <item x="1387"/>
        <item x="2080"/>
        <item x="1429"/>
        <item x="1404"/>
        <item x="1302"/>
        <item x="1440"/>
        <item x="1460"/>
        <item x="1457"/>
        <item x="1318"/>
        <item x="1848"/>
        <item x="1465"/>
        <item x="1470"/>
        <item x="1469"/>
        <item x="1476"/>
        <item x="1473"/>
        <item x="1467"/>
        <item x="1459"/>
        <item x="1462"/>
        <item x="1461"/>
        <item x="1700"/>
        <item x="1468"/>
        <item x="1471"/>
        <item x="1475"/>
        <item x="1911"/>
        <item x="1280"/>
        <item x="1252"/>
        <item x="1275"/>
        <item x="1481"/>
        <item x="1295"/>
        <item x="1379"/>
        <item x="1474"/>
        <item x="1441"/>
        <item x="1293"/>
        <item x="1798"/>
        <item x="1349"/>
        <item x="1392"/>
        <item x="1228"/>
        <item x="1381"/>
        <item x="1410"/>
        <item x="1375"/>
        <item x="1446"/>
        <item x="1231"/>
        <item x="1854"/>
        <item x="1701"/>
        <item x="1824"/>
        <item x="1277"/>
        <item x="1599"/>
        <item x="1278"/>
        <item x="1319"/>
        <item x="1316"/>
        <item x="1271"/>
        <item x="1267"/>
        <item x="1399"/>
        <item x="1391"/>
        <item x="1594"/>
        <item x="1582"/>
        <item x="1300"/>
        <item x="1356"/>
        <item x="2020"/>
        <item x="1790"/>
        <item m="1" x="2392"/>
        <item x="1396"/>
        <item x="1484"/>
        <item x="1384"/>
        <item x="2161"/>
        <item x="1383"/>
        <item x="1697"/>
        <item x="1720"/>
        <item x="1587"/>
        <item x="1839"/>
        <item x="1953"/>
        <item x="2012"/>
        <item x="1976"/>
        <item x="2168"/>
        <item x="1579"/>
        <item x="2117"/>
        <item x="1638"/>
        <item x="1918"/>
        <item x="1480"/>
        <item x="2028"/>
        <item x="1478"/>
        <item x="1584"/>
        <item x="1589"/>
        <item x="1936"/>
        <item x="2136"/>
        <item x="1774"/>
        <item x="1583"/>
        <item x="1479"/>
        <item x="1483"/>
        <item x="1962"/>
        <item x="1717"/>
        <item x="1940"/>
        <item x="1818"/>
        <item x="1586"/>
        <item x="1639"/>
        <item x="1730"/>
        <item x="2095"/>
        <item x="2062"/>
        <item x="1969"/>
        <item x="1923"/>
        <item x="1595"/>
        <item x="1937"/>
        <item x="1993"/>
        <item x="1699"/>
        <item x="1737"/>
        <item x="1600"/>
        <item x="2114"/>
        <item x="1958"/>
        <item x="2140"/>
        <item x="1973"/>
        <item x="1602"/>
        <item x="1678"/>
        <item x="1641"/>
        <item x="2023"/>
        <item x="1598"/>
        <item x="1729"/>
        <item x="1922"/>
        <item x="1693"/>
        <item x="1979"/>
        <item x="2025"/>
        <item x="1823"/>
        <item x="1797"/>
        <item x="1880"/>
        <item x="2058"/>
        <item x="1986"/>
        <item x="1831"/>
        <item x="1840"/>
        <item x="2077"/>
        <item x="1990"/>
        <item x="2065"/>
        <item x="1877"/>
        <item x="1997"/>
        <item x="1829"/>
        <item x="1803"/>
        <item x="2092"/>
        <item x="1927"/>
        <item x="2006"/>
        <item x="2004"/>
        <item x="2157"/>
        <item x="2000"/>
        <item x="1998"/>
        <item x="1983"/>
        <item x="1199"/>
        <item x="2007"/>
        <item x="2129"/>
        <item x="2017"/>
        <item x="2143"/>
        <item x="2145"/>
        <item x="2116"/>
        <item x="2173"/>
        <item x="2147"/>
        <item m="1" x="2178"/>
        <item m="1" x="2418"/>
        <item m="1" x="2177"/>
        <item m="1" x="2182"/>
        <item x="1130"/>
        <item x="1057"/>
        <item x="990"/>
        <item x="995"/>
        <item x="917"/>
        <item m="1" x="2352"/>
        <item x="973"/>
        <item x="912"/>
        <item m="1" x="2458"/>
        <item x="1065"/>
        <item x="1102"/>
        <item x="1069"/>
        <item m="1" x="2250"/>
        <item x="938"/>
        <item x="977"/>
        <item x="956"/>
        <item x="1002"/>
        <item x="942"/>
        <item x="978"/>
        <item x="1114"/>
        <item x="961"/>
        <item x="891"/>
        <item x="1099"/>
        <item x="959"/>
        <item x="1013"/>
        <item x="934"/>
        <item x="899"/>
        <item x="980"/>
        <item x="1120"/>
        <item x="954"/>
        <item x="987"/>
        <item x="1119"/>
        <item x="898"/>
        <item x="1010"/>
        <item x="921"/>
        <item x="993"/>
        <item x="1049"/>
        <item x="950"/>
        <item x="1116"/>
        <item x="1047"/>
        <item x="1083"/>
        <item x="943"/>
        <item x="1055"/>
        <item x="892"/>
        <item x="982"/>
        <item x="1100"/>
        <item x="952"/>
        <item x="1073"/>
        <item x="949"/>
        <item x="965"/>
        <item x="1017"/>
        <item x="960"/>
        <item x="988"/>
        <item x="885"/>
        <item x="1084"/>
        <item x="893"/>
        <item x="890"/>
        <item x="1011"/>
        <item x="1096"/>
        <item x="1056"/>
        <item x="953"/>
        <item x="969"/>
        <item x="986"/>
        <item x="1040"/>
        <item x="1125"/>
        <item x="1113"/>
        <item x="1020"/>
        <item x="1126"/>
        <item x="1043"/>
        <item x="1012"/>
        <item x="1063"/>
        <item x="900"/>
        <item x="963"/>
        <item x="1042"/>
        <item x="983"/>
        <item x="944"/>
        <item x="946"/>
        <item x="905"/>
        <item x="1006"/>
        <item x="1004"/>
        <item x="915"/>
        <item x="991"/>
        <item x="948"/>
        <item x="941"/>
        <item x="1008"/>
        <item x="895"/>
        <item x="1079"/>
        <item x="1124"/>
        <item x="901"/>
        <item x="1110"/>
        <item x="1080"/>
        <item x="886"/>
        <item x="904"/>
        <item x="1121"/>
        <item x="923"/>
        <item x="1003"/>
        <item x="918"/>
        <item x="1041"/>
        <item x="920"/>
        <item x="936"/>
        <item x="939"/>
        <item x="1015"/>
        <item x="1129"/>
        <item x="966"/>
        <item x="1074"/>
        <item x="940"/>
        <item x="1092"/>
        <item x="914"/>
        <item x="1034"/>
        <item x="1107"/>
        <item x="1103"/>
        <item x="911"/>
        <item x="1090"/>
        <item x="1089"/>
        <item x="1044"/>
        <item x="1037"/>
        <item x="968"/>
        <item x="929"/>
        <item x="924"/>
        <item x="926"/>
        <item x="897"/>
        <item x="1068"/>
        <item x="1039"/>
        <item x="1054"/>
        <item x="951"/>
        <item x="913"/>
        <item x="906"/>
        <item x="1045"/>
        <item x="888"/>
        <item x="1023"/>
        <item x="1030"/>
        <item x="994"/>
        <item x="916"/>
        <item x="919"/>
        <item x="947"/>
        <item x="957"/>
        <item x="1105"/>
        <item x="902"/>
        <item x="964"/>
        <item x="945"/>
        <item x="1064"/>
        <item x="1128"/>
        <item x="887"/>
        <item x="896"/>
        <item x="1072"/>
        <item x="1081"/>
        <item x="971"/>
        <item x="928"/>
        <item x="985"/>
        <item x="976"/>
        <item x="967"/>
        <item x="894"/>
        <item x="1071"/>
        <item x="1027"/>
        <item x="1028"/>
        <item x="933"/>
        <item x="958"/>
        <item x="935"/>
        <item x="930"/>
        <item x="997"/>
        <item x="1111"/>
        <item x="1106"/>
        <item x="1007"/>
        <item x="979"/>
        <item x="992"/>
        <item x="981"/>
        <item x="1022"/>
        <item x="1031"/>
        <item x="999"/>
        <item x="1036"/>
        <item x="1046"/>
        <item x="1024"/>
        <item x="1025"/>
        <item x="937"/>
        <item x="1021"/>
        <item x="1108"/>
        <item x="1001"/>
        <item x="1016"/>
        <item x="1009"/>
        <item x="1029"/>
        <item x="1032"/>
        <item x="1033"/>
        <item x="1026"/>
        <item x="910"/>
        <item x="1053"/>
        <item x="955"/>
        <item x="970"/>
        <item x="1122"/>
        <item x="1085"/>
        <item x="925"/>
        <item x="1038"/>
        <item x="1018"/>
        <item x="1014"/>
        <item x="1035"/>
        <item x="1005"/>
        <item x="1050"/>
        <item x="903"/>
        <item x="962"/>
        <item x="1097"/>
        <item x="927"/>
        <item x="1078"/>
        <item x="998"/>
        <item x="975"/>
        <item x="1000"/>
        <item x="972"/>
        <item x="1048"/>
        <item x="1087"/>
        <item x="1059"/>
        <item x="1067"/>
        <item x="1052"/>
        <item x="1127"/>
        <item x="1094"/>
        <item x="922"/>
        <item x="1093"/>
        <item x="1066"/>
        <item x="931"/>
        <item x="1061"/>
        <item x="1115"/>
        <item x="1060"/>
        <item x="1104"/>
        <item x="1095"/>
        <item x="1058"/>
        <item x="1075"/>
        <item x="1118"/>
        <item x="1112"/>
        <item x="1109"/>
        <item x="1086"/>
        <item x="984"/>
        <item x="1098"/>
        <item x="1082"/>
        <item x="1091"/>
        <item x="1117"/>
        <item x="996"/>
        <item x="932"/>
        <item x="909"/>
        <item x="1076"/>
        <item x="1051"/>
        <item x="1077"/>
        <item x="974"/>
        <item x="889"/>
        <item x="10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4"/>
        <item x="1585"/>
        <item x="1612"/>
        <item x="16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469">
    <i>
      <x v="6"/>
    </i>
    <i>
      <x v="53"/>
    </i>
    <i>
      <x v="722"/>
    </i>
    <i>
      <x v="1084"/>
    </i>
    <i>
      <x v="1342"/>
    </i>
    <i>
      <x v="1304"/>
    </i>
    <i>
      <x v="668"/>
    </i>
    <i>
      <x v="706"/>
    </i>
    <i>
      <x v="1394"/>
    </i>
    <i>
      <x v="428"/>
    </i>
    <i>
      <x v="227"/>
    </i>
    <i>
      <x v="98"/>
    </i>
    <i>
      <x v="5"/>
    </i>
    <i>
      <x v="1715"/>
    </i>
    <i>
      <x v="22"/>
    </i>
    <i>
      <x v="1265"/>
    </i>
    <i>
      <x v="605"/>
    </i>
    <i>
      <x v="1001"/>
    </i>
    <i>
      <x v="1735"/>
    </i>
    <i>
      <x v="1228"/>
    </i>
    <i>
      <x v="444"/>
    </i>
    <i>
      <x v="1227"/>
    </i>
    <i>
      <x v="669"/>
    </i>
    <i>
      <x v="960"/>
    </i>
    <i>
      <x v="1131"/>
    </i>
    <i>
      <x v="713"/>
    </i>
    <i>
      <x v="219"/>
    </i>
    <i>
      <x v="247"/>
    </i>
    <i>
      <x v="715"/>
    </i>
    <i>
      <x v="184"/>
    </i>
    <i>
      <x v="100"/>
    </i>
    <i>
      <x v="1414"/>
    </i>
    <i>
      <x v="461"/>
    </i>
    <i>
      <x v="704"/>
    </i>
    <i>
      <x v="1236"/>
    </i>
    <i>
      <x v="1092"/>
    </i>
    <i>
      <x v="1381"/>
    </i>
    <i>
      <x v="442"/>
    </i>
    <i>
      <x v="816"/>
    </i>
    <i>
      <x v="1457"/>
    </i>
    <i>
      <x v="200"/>
    </i>
    <i>
      <x v="797"/>
    </i>
    <i>
      <x v="1274"/>
    </i>
    <i>
      <x v="1442"/>
    </i>
    <i>
      <x v="590"/>
    </i>
    <i>
      <x v="1432"/>
    </i>
    <i>
      <x v="1440"/>
    </i>
    <i>
      <x v="1137"/>
    </i>
    <i>
      <x v="1578"/>
    </i>
    <i>
      <x v="707"/>
    </i>
    <i>
      <x v="1110"/>
    </i>
    <i>
      <x v="973"/>
    </i>
    <i>
      <x v="528"/>
    </i>
    <i>
      <x v="693"/>
    </i>
    <i>
      <x v="1515"/>
    </i>
    <i>
      <x v="144"/>
    </i>
    <i>
      <x v="349"/>
    </i>
    <i>
      <x v="589"/>
    </i>
    <i>
      <x v="1358"/>
    </i>
    <i>
      <x v="719"/>
    </i>
    <i>
      <x v="714"/>
    </i>
    <i>
      <x v="13"/>
    </i>
    <i>
      <x v="1592"/>
    </i>
    <i>
      <x v="971"/>
    </i>
    <i>
      <x v="1583"/>
    </i>
    <i>
      <x v="1650"/>
    </i>
    <i>
      <x v="1284"/>
    </i>
    <i>
      <x v="1548"/>
    </i>
    <i>
      <x v="114"/>
    </i>
    <i>
      <x v="1249"/>
    </i>
    <i>
      <x v="1267"/>
    </i>
    <i>
      <x v="846"/>
    </i>
    <i>
      <x v="946"/>
    </i>
    <i>
      <x v="124"/>
    </i>
    <i>
      <x v="1324"/>
    </i>
    <i>
      <x v="951"/>
    </i>
    <i>
      <x v="64"/>
    </i>
    <i>
      <x v="708"/>
    </i>
    <i>
      <x v="23"/>
    </i>
    <i>
      <x v="1395"/>
    </i>
    <i>
      <x v="1365"/>
    </i>
    <i>
      <x v="854"/>
    </i>
    <i>
      <x v="229"/>
    </i>
    <i>
      <x v="1077"/>
    </i>
    <i>
      <x v="1357"/>
    </i>
    <i>
      <x v="1651"/>
    </i>
    <i>
      <x v="907"/>
    </i>
    <i>
      <x v="1398"/>
    </i>
    <i>
      <x v="851"/>
    </i>
    <i>
      <x v="607"/>
    </i>
    <i>
      <x v="1064"/>
    </i>
    <i>
      <x v="294"/>
    </i>
    <i>
      <x v="1594"/>
    </i>
    <i>
      <x v="110"/>
    </i>
    <i>
      <x v="17"/>
    </i>
    <i>
      <x v="265"/>
    </i>
    <i>
      <x v="1187"/>
    </i>
    <i>
      <x v="1085"/>
    </i>
    <i>
      <x v="443"/>
    </i>
    <i>
      <x v="1329"/>
    </i>
    <i>
      <x v="915"/>
    </i>
    <i>
      <x v="158"/>
    </i>
    <i>
      <x v="61"/>
    </i>
    <i>
      <x v="1296"/>
    </i>
    <i>
      <x v="1671"/>
    </i>
    <i>
      <x v="1086"/>
    </i>
    <i>
      <x v="1079"/>
    </i>
    <i>
      <x v="830"/>
    </i>
    <i>
      <x v="709"/>
    </i>
    <i>
      <x v="339"/>
    </i>
    <i>
      <x v="145"/>
    </i>
    <i>
      <x v="985"/>
    </i>
    <i>
      <x v="1299"/>
    </i>
    <i>
      <x v="477"/>
    </i>
    <i>
      <x v="323"/>
    </i>
    <i>
      <x v="1393"/>
    </i>
    <i>
      <x v="455"/>
    </i>
    <i>
      <x v="1216"/>
    </i>
    <i>
      <x v="560"/>
    </i>
    <i>
      <x v="225"/>
    </i>
    <i>
      <x v="1527"/>
    </i>
    <i>
      <x v="1423"/>
    </i>
    <i>
      <x v="674"/>
    </i>
    <i>
      <x v="853"/>
    </i>
    <i>
      <x v="309"/>
    </i>
    <i>
      <x v="852"/>
    </i>
    <i>
      <x v="344"/>
    </i>
    <i>
      <x v="1004"/>
    </i>
    <i>
      <x v="127"/>
    </i>
    <i>
      <x v="1222"/>
    </i>
    <i>
      <x v="725"/>
    </i>
    <i>
      <x v="1485"/>
    </i>
    <i>
      <x v="191"/>
    </i>
    <i>
      <x v="789"/>
    </i>
    <i>
      <x v="889"/>
    </i>
    <i>
      <x v="941"/>
    </i>
    <i>
      <x v="859"/>
    </i>
    <i>
      <x v="684"/>
    </i>
    <i>
      <x v="1621"/>
    </i>
    <i>
      <x v="332"/>
    </i>
    <i>
      <x v="1581"/>
    </i>
    <i>
      <x v="1150"/>
    </i>
    <i>
      <x v="1475"/>
    </i>
    <i>
      <x v="408"/>
    </i>
    <i>
      <x v="1251"/>
    </i>
    <i>
      <x v="1230"/>
    </i>
    <i>
      <x v="143"/>
    </i>
    <i>
      <x v="1729"/>
    </i>
    <i>
      <x v="118"/>
    </i>
    <i>
      <x v="925"/>
    </i>
    <i>
      <x v="1731"/>
    </i>
    <i>
      <x v="1463"/>
    </i>
    <i>
      <x v="1207"/>
    </i>
    <i>
      <x v="586"/>
    </i>
    <i>
      <x v="88"/>
    </i>
    <i>
      <x v="183"/>
    </i>
    <i>
      <x v="1197"/>
    </i>
    <i>
      <x v="1101"/>
    </i>
    <i>
      <x v="659"/>
    </i>
    <i>
      <x v="1529"/>
    </i>
    <i>
      <x v="1530"/>
    </i>
    <i>
      <x v="1435"/>
    </i>
    <i>
      <x v="988"/>
    </i>
    <i>
      <x v="1353"/>
    </i>
    <i>
      <x v="434"/>
    </i>
    <i>
      <x v="198"/>
    </i>
    <i>
      <x v="847"/>
    </i>
    <i>
      <x v="1560"/>
    </i>
    <i>
      <x v="1450"/>
    </i>
    <i>
      <x v="1664"/>
    </i>
    <i>
      <x v="599"/>
    </i>
    <i>
      <x v="1444"/>
    </i>
    <i>
      <x v="1467"/>
    </i>
    <i>
      <x v="109"/>
    </i>
    <i>
      <x v="495"/>
    </i>
    <i>
      <x v="304"/>
    </i>
    <i>
      <x v="1480"/>
    </i>
    <i>
      <x v="673"/>
    </i>
    <i>
      <x v="630"/>
    </i>
    <i>
      <x v="1290"/>
    </i>
    <i>
      <x v="460"/>
    </i>
    <i>
      <x v="96"/>
    </i>
    <i>
      <x v="825"/>
    </i>
    <i>
      <x v="86"/>
    </i>
    <i>
      <x v="221"/>
    </i>
    <i>
      <x v="451"/>
    </i>
    <i>
      <x v="146"/>
    </i>
    <i>
      <x v="720"/>
    </i>
    <i>
      <x v="1588"/>
    </i>
    <i>
      <x v="1282"/>
    </i>
    <i>
      <x v="540"/>
    </i>
    <i>
      <x v="1378"/>
    </i>
    <i>
      <x v="1193"/>
    </i>
    <i>
      <x v="73"/>
    </i>
    <i>
      <x v="151"/>
    </i>
    <i>
      <x v="543"/>
    </i>
    <i>
      <x v="335"/>
    </i>
    <i>
      <x v="130"/>
    </i>
    <i>
      <x v="957"/>
    </i>
    <i>
      <x v="617"/>
    </i>
    <i>
      <x v="701"/>
    </i>
    <i>
      <x v="1273"/>
    </i>
    <i>
      <x v="1337"/>
    </i>
    <i>
      <x v="1482"/>
    </i>
    <i>
      <x v="256"/>
    </i>
    <i>
      <x v="835"/>
    </i>
    <i>
      <x v="441"/>
    </i>
    <i>
      <x v="1063"/>
    </i>
    <i>
      <x v="165"/>
    </i>
    <i>
      <x v="515"/>
    </i>
    <i>
      <x v="1301"/>
    </i>
    <i>
      <x v="1334"/>
    </i>
    <i>
      <x v="159"/>
    </i>
    <i>
      <x v="1540"/>
    </i>
    <i>
      <x v="258"/>
    </i>
    <i>
      <x v="1191"/>
    </i>
    <i>
      <x v="1030"/>
    </i>
    <i>
      <x v="83"/>
    </i>
    <i>
      <x v="1623"/>
    </i>
    <i>
      <x v="1164"/>
    </i>
    <i>
      <x v="1078"/>
    </i>
    <i>
      <x v="1541"/>
    </i>
    <i>
      <x v="662"/>
    </i>
    <i>
      <x v="1454"/>
    </i>
    <i>
      <x v="123"/>
    </i>
    <i>
      <x v="1248"/>
    </i>
    <i>
      <x v="787"/>
    </i>
    <i>
      <x v="32"/>
    </i>
    <i>
      <x v="1142"/>
    </i>
    <i>
      <x v="463"/>
    </i>
    <i>
      <x v="1698"/>
    </i>
    <i>
      <x v="353"/>
    </i>
    <i>
      <x v="1704"/>
    </i>
    <i>
      <x v="591"/>
    </i>
    <i>
      <x v="766"/>
    </i>
    <i>
      <x v="1166"/>
    </i>
    <i>
      <x v="984"/>
    </i>
    <i>
      <x v="1567"/>
    </i>
    <i>
      <x v="829"/>
    </i>
    <i>
      <x v="595"/>
    </i>
    <i>
      <x v="1559"/>
    </i>
    <i>
      <x v="824"/>
    </i>
    <i>
      <x v="1644"/>
    </i>
    <i>
      <x v="781"/>
    </i>
    <i>
      <x v="884"/>
    </i>
    <i>
      <x v="1379"/>
    </i>
    <i>
      <x v="1175"/>
    </i>
    <i>
      <x v="1470"/>
    </i>
    <i>
      <x v="1400"/>
    </i>
    <i>
      <x v="1591"/>
    </i>
    <i>
      <x v="1096"/>
    </i>
    <i>
      <x v="1389"/>
    </i>
    <i>
      <x v="1643"/>
    </i>
    <i>
      <x v="728"/>
    </i>
    <i>
      <x v="525"/>
    </i>
    <i>
      <x v="621"/>
    </i>
    <i>
      <x v="1415"/>
    </i>
    <i>
      <x v="1520"/>
    </i>
    <i>
      <x v="193"/>
    </i>
    <i>
      <x v="454"/>
    </i>
    <i>
      <x v="863"/>
    </i>
    <i>
      <x v="403"/>
    </i>
    <i>
      <x v="1373"/>
    </i>
    <i>
      <x v="1181"/>
    </i>
    <i>
      <x v="260"/>
    </i>
    <i>
      <x v="914"/>
    </i>
    <i>
      <x v="892"/>
    </i>
    <i>
      <x v="1380"/>
    </i>
    <i>
      <x v="287"/>
    </i>
    <i>
      <x v="514"/>
    </i>
    <i>
      <x v="249"/>
    </i>
    <i>
      <x v="1293"/>
    </i>
    <i>
      <x v="321"/>
    </i>
    <i>
      <x v="400"/>
    </i>
    <i>
      <x v="307"/>
    </i>
    <i>
      <x v="343"/>
    </i>
    <i>
      <x v="983"/>
    </i>
    <i>
      <x v="878"/>
    </i>
    <i>
      <x v="718"/>
    </i>
    <i>
      <x v="1721"/>
    </i>
    <i>
      <x v="350"/>
    </i>
    <i>
      <x v="1039"/>
    </i>
    <i>
      <x v="1652"/>
    </i>
    <i>
      <x v="806"/>
    </i>
    <i>
      <x v="1020"/>
    </i>
    <i>
      <x v="468"/>
    </i>
    <i>
      <x v="842"/>
    </i>
    <i>
      <x v="1536"/>
    </i>
    <i>
      <x v="603"/>
    </i>
    <i>
      <x v="836"/>
    </i>
    <i>
      <x v="876"/>
    </i>
    <i>
      <x v="831"/>
    </i>
    <i>
      <x v="27"/>
    </i>
    <i>
      <x v="1382"/>
    </i>
    <i>
      <x v="1566"/>
    </i>
    <i>
      <x v="1407"/>
    </i>
    <i>
      <x v="1071"/>
    </i>
    <i>
      <x v="874"/>
    </i>
    <i>
      <x v="932"/>
    </i>
    <i>
      <x v="937"/>
    </i>
    <i>
      <x v="692"/>
    </i>
    <i>
      <x v="841"/>
    </i>
    <i>
      <x v="606"/>
    </i>
    <i>
      <x v="576"/>
    </i>
    <i>
      <x v="1146"/>
    </i>
    <i>
      <x v="891"/>
    </i>
    <i>
      <x v="1235"/>
    </i>
    <i>
      <x v="845"/>
    </i>
    <i>
      <x v="119"/>
    </i>
    <i>
      <x v="642"/>
    </i>
    <i>
      <x v="214"/>
    </i>
    <i>
      <x v="1049"/>
    </i>
    <i>
      <x v="979"/>
    </i>
    <i>
      <x v="1557"/>
    </i>
    <i>
      <x v="1093"/>
    </i>
    <i>
      <x v="548"/>
    </i>
    <i>
      <x v="324"/>
    </i>
    <i>
      <x v="1"/>
    </i>
    <i>
      <x v="1130"/>
    </i>
    <i>
      <x v="1584"/>
    </i>
    <i>
      <x v="1176"/>
    </i>
    <i>
      <x v="1521"/>
    </i>
    <i>
      <x v="210"/>
    </i>
    <i>
      <x v="1073"/>
    </i>
    <i>
      <x v="1011"/>
    </i>
    <i>
      <x v="1223"/>
    </i>
    <i>
      <x v="500"/>
    </i>
    <i>
      <x v="1307"/>
    </i>
    <i>
      <x v="939"/>
    </i>
    <i>
      <x v="1535"/>
    </i>
    <i>
      <x v="192"/>
    </i>
    <i>
      <x v="738"/>
    </i>
    <i>
      <x v="918"/>
    </i>
    <i>
      <x v="1065"/>
    </i>
    <i>
      <x v="1573"/>
    </i>
    <i>
      <x v="623"/>
    </i>
    <i>
      <x v="1366"/>
    </i>
    <i>
      <x v="1551"/>
    </i>
    <i>
      <x v="1212"/>
    </i>
    <i>
      <x v="670"/>
    </i>
    <i>
      <x v="1345"/>
    </i>
    <i>
      <x v="1469"/>
    </i>
    <i>
      <x v="839"/>
    </i>
    <i>
      <x v="1300"/>
    </i>
    <i>
      <x v="1533"/>
    </i>
    <i>
      <x v="275"/>
    </i>
    <i>
      <x v="966"/>
    </i>
    <i>
      <x v="1410"/>
    </i>
    <i>
      <x v="509"/>
    </i>
    <i>
      <x v="732"/>
    </i>
    <i>
      <x v="112"/>
    </i>
    <i>
      <x v="609"/>
    </i>
    <i>
      <x v="1408"/>
    </i>
    <i>
      <x v="262"/>
    </i>
    <i>
      <x v="1171"/>
    </i>
    <i>
      <x v="716"/>
    </i>
    <i>
      <x v="10"/>
    </i>
    <i>
      <x v="987"/>
    </i>
    <i>
      <x v="1465"/>
    </i>
    <i>
      <x v="1558"/>
    </i>
    <i>
      <x v="1087"/>
    </i>
    <i>
      <x v="1034"/>
    </i>
    <i>
      <x v="533"/>
    </i>
    <i>
      <x v="861"/>
    </i>
    <i>
      <x v="575"/>
    </i>
    <i>
      <x v="980"/>
    </i>
    <i>
      <x v="1163"/>
    </i>
    <i>
      <x v="1665"/>
    </i>
    <i>
      <x v="864"/>
    </i>
    <i>
      <x v="1026"/>
    </i>
    <i>
      <x v="77"/>
    </i>
    <i>
      <x v="1481"/>
    </i>
    <i>
      <x v="1325"/>
    </i>
    <i>
      <x v="775"/>
    </i>
    <i>
      <x v="108"/>
    </i>
    <i>
      <x v="1564"/>
    </i>
    <i>
      <x v="882"/>
    </i>
    <i>
      <x v="1258"/>
    </i>
    <i>
      <x v="640"/>
    </i>
    <i>
      <x v="504"/>
    </i>
    <i>
      <x v="1149"/>
    </i>
    <i>
      <x v="1390"/>
    </i>
    <i>
      <x v="1029"/>
    </i>
    <i>
      <x v="1068"/>
    </i>
    <i>
      <x v="1160"/>
    </i>
    <i>
      <x v="649"/>
    </i>
    <i>
      <x v="1563"/>
    </i>
    <i>
      <x v="449"/>
    </i>
    <i>
      <x v="1385"/>
    </i>
    <i>
      <x v="1537"/>
    </i>
    <i>
      <x v="550"/>
    </i>
    <i>
      <x v="822"/>
    </i>
    <i>
      <x v="819"/>
    </i>
    <i>
      <x v="703"/>
    </i>
    <i>
      <x v="671"/>
    </i>
    <i>
      <x v="1319"/>
    </i>
    <i>
      <x v="730"/>
    </i>
    <i>
      <x v="796"/>
    </i>
    <i>
      <x v="998"/>
    </i>
    <i>
      <x v="1488"/>
    </i>
    <i>
      <x v="1451"/>
    </i>
    <i>
      <x v="672"/>
    </i>
    <i>
      <x v="1693"/>
    </i>
    <i>
      <x v="197"/>
    </i>
    <i>
      <x v="1062"/>
    </i>
    <i>
      <x v="498"/>
    </i>
    <i>
      <x v="1156"/>
    </i>
    <i>
      <x v="1010"/>
    </i>
    <i>
      <x v="1361"/>
    </i>
    <i>
      <x v="228"/>
    </i>
    <i>
      <x v="1226"/>
    </i>
    <i>
      <x v="1109"/>
    </i>
    <i>
      <x v="16"/>
    </i>
    <i>
      <x v="1189"/>
    </i>
    <i>
      <x v="1083"/>
    </i>
    <i>
      <x v="1144"/>
    </i>
    <i>
      <x v="1213"/>
    </i>
    <i>
      <x v="1285"/>
    </i>
    <i>
      <x v="1279"/>
    </i>
    <i>
      <x v="799"/>
    </i>
    <i>
      <x v="948"/>
    </i>
    <i>
      <x v="1409"/>
    </i>
    <i>
      <x v="199"/>
    </i>
    <i>
      <x v="961"/>
    </i>
    <i>
      <x v="1682"/>
    </i>
    <i>
      <x v="1446"/>
    </i>
    <i>
      <x v="1336"/>
    </i>
    <i>
      <x v="300"/>
    </i>
    <i>
      <x v="1333"/>
    </i>
    <i>
      <x v="840"/>
    </i>
    <i>
      <x v="1007"/>
    </i>
    <i>
      <x v="801"/>
    </i>
    <i>
      <x v="733"/>
    </i>
    <i>
      <x v="1240"/>
    </i>
    <i>
      <x v="661"/>
    </i>
    <i>
      <x v="234"/>
    </i>
    <i>
      <x v="1375"/>
    </i>
    <i>
      <x v="1445"/>
    </i>
    <i>
      <x v="566"/>
    </i>
    <i>
      <x v="1075"/>
    </i>
    <i>
      <x v="269"/>
    </i>
    <i>
      <x v="885"/>
    </i>
    <i>
      <x v="826"/>
    </i>
    <i>
      <x v="235"/>
    </i>
    <i>
      <x v="1254"/>
    </i>
    <i>
      <x v="637"/>
    </i>
    <i>
      <x v="1278"/>
    </i>
    <i>
      <x v="583"/>
    </i>
    <i>
      <x v="1545"/>
    </i>
    <i>
      <x v="1601"/>
    </i>
    <i>
      <x v="1610"/>
    </i>
    <i>
      <x v="317"/>
    </i>
    <i>
      <x v="995"/>
    </i>
    <i>
      <x v="315"/>
    </i>
    <i>
      <x v="1384"/>
    </i>
    <i>
      <x v="1107"/>
    </i>
    <i>
      <x v="216"/>
    </i>
    <i>
      <x v="919"/>
    </i>
    <i>
      <x v="1090"/>
    </i>
    <i>
      <x v="963"/>
    </i>
    <i>
      <x v="561"/>
    </i>
    <i>
      <x v="157"/>
    </i>
    <i>
      <x v="1498"/>
    </i>
    <i>
      <x v="1234"/>
    </i>
    <i>
      <x v="1037"/>
    </i>
    <i>
      <x v="48"/>
    </i>
    <i>
      <x v="1138"/>
    </i>
    <i>
      <x v="84"/>
    </i>
    <i>
      <x v="894"/>
    </i>
    <i>
      <x v="862"/>
    </i>
    <i>
      <x v="1518"/>
    </i>
    <i>
      <x v="1478"/>
    </i>
    <i>
      <x v="1377"/>
    </i>
    <i>
      <x v="1315"/>
    </i>
    <i>
      <x v="111"/>
    </i>
    <i>
      <x v="1711"/>
    </i>
    <i>
      <x v="421"/>
    </i>
    <i>
      <x v="678"/>
    </i>
    <i>
      <x v="626"/>
    </i>
    <i>
      <x v="881"/>
    </i>
    <i>
      <x v="1119"/>
    </i>
    <i>
      <x v="505"/>
    </i>
    <i>
      <x v="1479"/>
    </i>
    <i>
      <x v="1524"/>
    </i>
    <i>
      <x v="1455"/>
    </i>
    <i>
      <x v="1466"/>
    </i>
    <i>
      <x v="1510"/>
    </i>
    <i>
      <x v="909"/>
    </i>
    <i>
      <x v="31"/>
    </i>
    <i>
      <x v="371"/>
    </i>
    <i>
      <x v="1424"/>
    </i>
    <i>
      <x v="1002"/>
    </i>
    <i>
      <x v="346"/>
    </i>
    <i>
      <x v="1372"/>
    </i>
    <i>
      <x v="1170"/>
    </i>
    <i>
      <x v="1388"/>
    </i>
    <i>
      <x v="241"/>
    </i>
    <i>
      <x v="218"/>
    </i>
    <i>
      <x v="895"/>
    </i>
    <i>
      <x v="447"/>
    </i>
    <i>
      <x v="1177"/>
    </i>
    <i>
      <x v="1027"/>
    </i>
    <i>
      <x v="1443"/>
    </i>
    <i>
      <x v="717"/>
    </i>
    <i>
      <x v="359"/>
    </i>
    <i>
      <x v="1292"/>
    </i>
    <i>
      <x v="927"/>
    </i>
    <i>
      <x v="63"/>
    </i>
    <i>
      <x v="926"/>
    </i>
    <i>
      <x v="1571"/>
    </i>
    <i>
      <x v="116"/>
    </i>
    <i>
      <x v="35"/>
    </i>
    <i>
      <x v="1413"/>
    </i>
    <i>
      <x v="383"/>
    </i>
    <i>
      <x v="1695"/>
    </i>
    <i>
      <x v="827"/>
    </i>
    <i>
      <x v="358"/>
    </i>
    <i>
      <x v="899"/>
    </i>
    <i>
      <x v="1276"/>
    </i>
    <i>
      <x v="173"/>
    </i>
    <i>
      <x v="1719"/>
    </i>
    <i>
      <x v="1418"/>
    </i>
    <i>
      <x v="1031"/>
    </i>
    <i>
      <x v="276"/>
    </i>
    <i>
      <x v="1506"/>
    </i>
    <i>
      <x v="1263"/>
    </i>
    <i>
      <x v="174"/>
    </i>
    <i>
      <x v="102"/>
    </i>
    <i>
      <x v="1116"/>
    </i>
    <i>
      <x v="187"/>
    </i>
    <i>
      <x v="75"/>
    </i>
    <i>
      <x v="436"/>
    </i>
    <i>
      <x v="46"/>
    </i>
    <i>
      <x v="954"/>
    </i>
    <i>
      <x v="330"/>
    </i>
    <i>
      <x v="319"/>
    </i>
    <i>
      <x v="1155"/>
    </i>
    <i>
      <x v="981"/>
    </i>
    <i>
      <x v="739"/>
    </i>
    <i>
      <x v="40"/>
    </i>
    <i>
      <x v="1458"/>
    </i>
    <i>
      <x v="823"/>
    </i>
    <i>
      <x v="1370"/>
    </i>
    <i>
      <x v="1542"/>
    </i>
    <i>
      <x v="865"/>
    </i>
    <i>
      <x v="1531"/>
    </i>
    <i>
      <x v="1206"/>
    </i>
    <i>
      <x v="30"/>
    </i>
    <i>
      <x v="85"/>
    </i>
    <i>
      <x v="1080"/>
    </i>
    <i>
      <x v="952"/>
    </i>
    <i>
      <x v="660"/>
    </i>
    <i>
      <x v="292"/>
    </i>
    <i>
      <x v="1066"/>
    </i>
    <i>
      <x v="631"/>
    </i>
    <i>
      <x v="1490"/>
    </i>
    <i>
      <x v="663"/>
    </i>
    <i>
      <x v="148"/>
    </i>
    <i>
      <x v="483"/>
    </i>
    <i>
      <x v="1041"/>
    </i>
    <i>
      <x v="665"/>
    </i>
    <i>
      <x v="1590"/>
    </i>
    <i>
      <x v="1327"/>
    </i>
    <i>
      <x v="644"/>
    </i>
    <i>
      <x v="345"/>
    </i>
    <i>
      <x v="949"/>
    </i>
    <i>
      <x v="42"/>
    </i>
    <i>
      <x v="399"/>
    </i>
    <i>
      <x v="964"/>
    </i>
    <i>
      <x v="1174"/>
    </i>
    <i>
      <x v="20"/>
    </i>
    <i>
      <x v="384"/>
    </i>
    <i>
      <x v="1287"/>
    </i>
    <i>
      <x v="301"/>
    </i>
    <i>
      <x v="36"/>
    </i>
    <i>
      <x v="1099"/>
    </i>
    <i>
      <x v="844"/>
    </i>
    <i>
      <x v="1022"/>
    </i>
    <i>
      <x v="224"/>
    </i>
    <i>
      <x v="164"/>
    </i>
    <i>
      <x v="1436"/>
    </i>
    <i>
      <x v="1045"/>
    </i>
    <i>
      <x v="1161"/>
    </i>
    <i>
      <x v="162"/>
    </i>
    <i>
      <x v="431"/>
    </i>
    <i>
      <x v="858"/>
    </i>
    <i>
      <x v="1456"/>
    </i>
    <i>
      <x v="404"/>
    </i>
    <i>
      <x v="213"/>
    </i>
    <i>
      <x v="905"/>
    </i>
    <i>
      <x v="131"/>
    </i>
    <i>
      <x v="295"/>
    </i>
    <i>
      <x v="1441"/>
    </i>
    <i>
      <x v="1582"/>
    </i>
    <i>
      <x v="1439"/>
    </i>
    <i>
      <x v="325"/>
    </i>
    <i>
      <x v="886"/>
    </i>
    <i>
      <x v="217"/>
    </i>
    <i>
      <x v="1487"/>
    </i>
    <i>
      <x v="1188"/>
    </i>
    <i>
      <x v="215"/>
    </i>
    <i>
      <x v="1476"/>
    </i>
    <i>
      <x v="1297"/>
    </i>
    <i>
      <x v="1374"/>
    </i>
    <i>
      <x v="288"/>
    </i>
    <i>
      <x v="278"/>
    </i>
    <i>
      <x v="1190"/>
    </i>
    <i>
      <x v="1349"/>
    </i>
    <i>
      <x v="1483"/>
    </i>
    <i>
      <x v="999"/>
    </i>
    <i>
      <x v="1070"/>
    </i>
    <i>
      <x v="1151"/>
    </i>
    <i>
      <x v="1604"/>
    </i>
    <i>
      <x v="1602"/>
    </i>
    <i>
      <x v="798"/>
    </i>
    <i>
      <x v="675"/>
    </i>
    <i>
      <x v="238"/>
    </i>
    <i>
      <x v="1232"/>
    </i>
    <i>
      <x v="1303"/>
    </i>
    <i>
      <x v="316"/>
    </i>
    <i>
      <x v="45"/>
    </i>
    <i>
      <x v="1556"/>
    </i>
    <i>
      <x v="664"/>
    </i>
    <i>
      <x v="931"/>
    </i>
    <i>
      <x v="1165"/>
    </i>
    <i>
      <x v="1321"/>
    </i>
    <i>
      <x v="524"/>
    </i>
    <i>
      <x v="1224"/>
    </i>
    <i>
      <x v="222"/>
    </i>
    <i>
      <x v="101"/>
    </i>
    <i>
      <x v="1330"/>
    </i>
    <i>
      <x v="549"/>
    </i>
    <i>
      <x v="782"/>
    </i>
    <i>
      <x v="1313"/>
    </i>
    <i>
      <x v="370"/>
    </i>
    <i>
      <x v="1460"/>
    </i>
    <i>
      <x v="337"/>
    </i>
    <i>
      <x v="1008"/>
    </i>
    <i>
      <x v="1097"/>
    </i>
    <i>
      <x v="373"/>
    </i>
    <i>
      <x v="1546"/>
    </i>
    <i>
      <x v="1493"/>
    </i>
    <i>
      <x v="1516"/>
    </i>
    <i>
      <x v="1532"/>
    </i>
    <i>
      <x v="268"/>
    </i>
    <i>
      <x v="508"/>
    </i>
    <i>
      <x v="299"/>
    </i>
    <i>
      <x v="1052"/>
    </i>
    <i>
      <x v="1419"/>
    </i>
    <i>
      <x v="904"/>
    </i>
    <i>
      <x v="1468"/>
    </i>
    <i>
      <x v="1420"/>
    </i>
    <i>
      <x v="486"/>
    </i>
    <i>
      <x v="1281"/>
    </i>
    <i>
      <x v="887"/>
    </i>
    <i>
      <x v="1417"/>
    </i>
    <i>
      <x v="113"/>
    </i>
    <i>
      <x v="1095"/>
    </i>
    <i>
      <x v="59"/>
    </i>
    <i>
      <x v="1275"/>
    </i>
    <i>
      <x v="482"/>
    </i>
    <i>
      <x v="1354"/>
    </i>
    <i>
      <x v="910"/>
    </i>
    <i>
      <x v="1200"/>
    </i>
    <i>
      <x v="1136"/>
    </i>
    <i>
      <x v="9"/>
    </i>
    <i>
      <x v="711"/>
    </i>
    <i>
      <x v="1057"/>
    </i>
    <i>
      <x v="1148"/>
    </i>
    <i>
      <x v="1252"/>
    </i>
    <i>
      <x v="168"/>
    </i>
    <i>
      <x v="1539"/>
    </i>
    <i>
      <x v="929"/>
    </i>
    <i>
      <x v="1472"/>
    </i>
    <i>
      <x v="52"/>
    </i>
    <i>
      <x v="491"/>
    </i>
    <i>
      <x v="1511"/>
    </i>
    <i>
      <x v="433"/>
    </i>
    <i>
      <x v="240"/>
    </i>
    <i>
      <x v="1697"/>
    </i>
    <i>
      <x v="1308"/>
    </i>
    <i>
      <x v="1486"/>
    </i>
    <i>
      <x v="940"/>
    </i>
    <i>
      <x v="220"/>
    </i>
    <i>
      <x v="1360"/>
    </i>
    <i>
      <x v="223"/>
    </i>
    <i>
      <x v="1496"/>
    </i>
    <i>
      <x v="788"/>
    </i>
    <i>
      <x v="1649"/>
    </i>
    <i>
      <x v="1256"/>
    </i>
    <i>
      <x v="912"/>
    </i>
    <i>
      <x v="1570"/>
    </i>
    <i>
      <x v="395"/>
    </i>
    <i>
      <x v="1244"/>
    </i>
    <i>
      <x v="1006"/>
    </i>
    <i>
      <x v="850"/>
    </i>
    <i>
      <x v="55"/>
    </i>
    <i>
      <x v="1351"/>
    </i>
    <i>
      <x v="1323"/>
    </i>
    <i>
      <x v="1636"/>
    </i>
    <i>
      <x v="1104"/>
    </i>
    <i>
      <x v="1312"/>
    </i>
    <i>
      <x v="1347"/>
    </i>
    <i>
      <x v="655"/>
    </i>
    <i>
      <x v="657"/>
    </i>
    <i>
      <x v="1624"/>
    </i>
    <i>
      <x v="1199"/>
    </i>
    <i>
      <x v="1662"/>
    </i>
    <i>
      <x v="681"/>
    </i>
    <i>
      <x v="320"/>
    </i>
    <i>
      <x v="1405"/>
    </i>
    <i>
      <x v="883"/>
    </i>
    <i>
      <x v="448"/>
    </i>
    <i>
      <x v="1339"/>
    </i>
    <i>
      <x v="1196"/>
    </i>
    <i>
      <x v="771"/>
    </i>
    <i>
      <x v="1369"/>
    </i>
    <i>
      <x v="1135"/>
    </i>
    <i>
      <x v="252"/>
    </i>
    <i>
      <x v="1237"/>
    </i>
    <i>
      <x v="65"/>
    </i>
    <i>
      <x v="1102"/>
    </i>
    <i>
      <x v="1033"/>
    </i>
    <i>
      <x v="1229"/>
    </i>
    <i>
      <x v="429"/>
    </i>
    <i>
      <x v="1059"/>
    </i>
    <i>
      <x v="1134"/>
    </i>
    <i>
      <x v="648"/>
    </i>
    <i>
      <x v="1009"/>
    </i>
    <i>
      <x v="1628"/>
    </i>
    <i>
      <x v="1368"/>
    </i>
    <i>
      <x v="1145"/>
    </i>
    <i>
      <x v="1397"/>
    </i>
    <i>
      <x v="318"/>
    </i>
    <i>
      <x v="527"/>
    </i>
    <i>
      <x v="336"/>
    </i>
    <i>
      <x v="1635"/>
    </i>
    <i>
      <x v="724"/>
    </i>
    <i>
      <x v="991"/>
    </i>
    <i>
      <x v="1311"/>
    </i>
    <i>
      <x v="393"/>
    </i>
    <i>
      <x v="1640"/>
    </i>
    <i>
      <x v="696"/>
    </i>
    <i>
      <x v="587"/>
    </i>
    <i>
      <x v="1608"/>
    </i>
    <i>
      <x v="92"/>
    </i>
    <i>
      <x v="1072"/>
    </i>
    <i>
      <x v="1291"/>
    </i>
    <i>
      <x v="1526"/>
    </i>
    <i>
      <x v="1106"/>
    </i>
    <i>
      <x v="1690"/>
    </i>
    <i>
      <x v="71"/>
    </i>
    <i>
      <x v="1525"/>
    </i>
    <i>
      <x v="1344"/>
    </i>
    <i>
      <x v="541"/>
    </i>
    <i>
      <x v="1220"/>
    </i>
    <i>
      <x v="1019"/>
    </i>
    <i>
      <x v="990"/>
    </i>
    <i>
      <x v="913"/>
    </i>
    <i>
      <x v="1554"/>
    </i>
    <i>
      <x v="1659"/>
    </i>
    <i>
      <x v="994"/>
    </i>
    <i>
      <x v="532"/>
    </i>
    <i>
      <x v="1569"/>
    </i>
    <i>
      <x v="1098"/>
    </i>
    <i>
      <x v="1363"/>
    </i>
    <i>
      <x v="1359"/>
    </i>
    <i>
      <x v="286"/>
    </i>
    <i>
      <x v="1494"/>
    </i>
    <i>
      <x v="1426"/>
    </i>
    <i>
      <x v="328"/>
    </i>
    <i>
      <x v="1626"/>
    </i>
    <i>
      <x v="933"/>
    </i>
    <i>
      <x v="1464"/>
    </i>
    <i>
      <x v="334"/>
    </i>
    <i>
      <x v="1722"/>
    </i>
    <i>
      <x v="1202"/>
    </i>
    <i>
      <x v="993"/>
    </i>
    <i>
      <x v="619"/>
    </i>
    <i>
      <x v="1289"/>
    </i>
    <i>
      <x v="903"/>
    </i>
    <i>
      <x v="989"/>
    </i>
    <i>
      <x v="618"/>
    </i>
    <i>
      <x v="928"/>
    </i>
    <i>
      <x v="282"/>
    </i>
    <i>
      <x v="1641"/>
    </i>
    <i>
      <x v="1214"/>
    </i>
    <i>
      <x v="832"/>
    </i>
    <i>
      <x v="76"/>
    </i>
    <i>
      <x v="377"/>
    </i>
    <i>
      <x v="308"/>
    </i>
    <i>
      <x v="1105"/>
    </i>
    <i>
      <x v="997"/>
    </i>
    <i>
      <x v="1182"/>
    </i>
    <i>
      <x v="1631"/>
    </i>
    <i>
      <x v="1305"/>
    </i>
    <i>
      <x v="1141"/>
    </i>
    <i>
      <x v="1350"/>
    </i>
    <i>
      <x v="1437"/>
    </i>
    <i>
      <x v="921"/>
    </i>
    <i>
      <x v="625"/>
    </i>
    <i>
      <x v="906"/>
    </i>
    <i>
      <x v="1404"/>
    </i>
    <i>
      <x v="293"/>
    </i>
    <i>
      <x v="1133"/>
    </i>
    <i>
      <x v="950"/>
    </i>
    <i>
      <x v="936"/>
    </i>
    <i>
      <x v="908"/>
    </i>
    <i>
      <x v="207"/>
    </i>
    <i>
      <x v="879"/>
    </i>
    <i>
      <x v="1477"/>
    </i>
    <i>
      <x v="1032"/>
    </i>
    <i>
      <x v="1577"/>
    </i>
    <i>
      <x v="426"/>
    </i>
    <i>
      <x v="1003"/>
    </i>
    <i>
      <x v="1195"/>
    </i>
    <i>
      <x v="78"/>
    </i>
    <i>
      <x v="60"/>
    </i>
    <i>
      <x v="1035"/>
    </i>
    <i>
      <x v="244"/>
    </i>
    <i>
      <x v="758"/>
    </i>
    <i>
      <x v="616"/>
    </i>
    <i>
      <x v="150"/>
    </i>
    <i>
      <x v="1386"/>
    </i>
    <i>
      <x v="898"/>
    </i>
    <i>
      <x v="650"/>
    </i>
    <i>
      <x v="917"/>
    </i>
    <i>
      <x v="1416"/>
    </i>
    <i>
      <x v="740"/>
    </i>
    <i>
      <x v="230"/>
    </i>
    <i>
      <x v="978"/>
    </i>
    <i>
      <x v="1508"/>
    </i>
    <i>
      <x v="977"/>
    </i>
    <i>
      <x v="1681"/>
    </i>
    <i>
      <x v="1519"/>
    </i>
    <i>
      <x v="965"/>
    </i>
    <i>
      <x v="394"/>
    </i>
    <i>
      <x v="654"/>
    </i>
    <i>
      <x v="972"/>
    </i>
    <i>
      <x v="818"/>
    </i>
    <i>
      <x v="1253"/>
    </i>
    <i>
      <x v="427"/>
    </i>
    <i>
      <x v="1637"/>
    </i>
    <i>
      <x v="539"/>
    </i>
    <i>
      <x v="405"/>
    </i>
    <i>
      <x v="656"/>
    </i>
    <i>
      <x v="388"/>
    </i>
    <i>
      <x v="1593"/>
    </i>
    <i>
      <x v="1280"/>
    </i>
    <i>
      <x v="800"/>
    </i>
    <i>
      <x v="1702"/>
    </i>
    <i>
      <x v="1522"/>
    </i>
    <i>
      <x v="93"/>
    </i>
    <i>
      <x v="828"/>
    </i>
    <i>
      <x v="74"/>
    </i>
    <i>
      <x v="18"/>
    </i>
    <i>
      <x v="281"/>
    </i>
    <i>
      <x v="1108"/>
    </i>
    <i>
      <x v="1576"/>
    </i>
    <i>
      <x v="1153"/>
    </i>
    <i>
      <x v="1335"/>
    </i>
    <i>
      <x v="203"/>
    </i>
    <i>
      <x v="79"/>
    </i>
    <i>
      <x v="741"/>
    </i>
    <i>
      <x v="49"/>
    </i>
    <i>
      <x v="1023"/>
    </i>
    <i>
      <x v="1706"/>
    </i>
    <i>
      <x v="1126"/>
    </i>
    <i>
      <x v="986"/>
    </i>
    <i>
      <x v="1356"/>
    </i>
    <i>
      <x v="1579"/>
    </i>
    <i>
      <x v="1403"/>
    </i>
    <i>
      <x v="348"/>
    </i>
    <i>
      <x v="1243"/>
    </i>
    <i>
      <x v="1383"/>
    </i>
    <i>
      <x v="1094"/>
    </i>
    <i>
      <x v="15"/>
    </i>
    <i>
      <x v="1502"/>
    </i>
    <i>
      <x v="676"/>
    </i>
    <i>
      <x v="1647"/>
    </i>
    <i>
      <x v="499"/>
    </i>
    <i>
      <x v="760"/>
    </i>
    <i>
      <x v="1117"/>
    </i>
    <i>
      <x v="1185"/>
    </i>
    <i>
      <x v="1186"/>
    </i>
    <i>
      <x v="1239"/>
    </i>
    <i>
      <x v="652"/>
    </i>
    <i>
      <x v="485"/>
    </i>
    <i>
      <x v="456"/>
    </i>
    <i>
      <x v="1499"/>
    </i>
    <i>
      <x v="1686"/>
    </i>
    <i>
      <x v="712"/>
    </i>
    <i>
      <x v="1724"/>
    </i>
    <i>
      <x v="1427"/>
    </i>
    <i>
      <x v="615"/>
    </i>
    <i>
      <x v="685"/>
    </i>
    <i>
      <x v="1362"/>
    </i>
    <i>
      <x v="968"/>
    </i>
    <i>
      <x v="166"/>
    </i>
    <i>
      <x v="205"/>
    </i>
    <i>
      <x v="1428"/>
    </i>
    <i>
      <x v="867"/>
    </i>
    <i>
      <x v="385"/>
    </i>
    <i>
      <x v="1449"/>
    </i>
    <i>
      <x v="1100"/>
    </i>
    <i>
      <x v="211"/>
    </i>
    <i>
      <x v="1677"/>
    </i>
    <i>
      <x v="153"/>
    </i>
    <i>
      <x v="1668"/>
    </i>
    <i>
      <x v="1565"/>
    </i>
    <i>
      <x v="1231"/>
    </i>
    <i>
      <x v="196"/>
    </i>
    <i>
      <x v="506"/>
    </i>
    <i>
      <x v="1728"/>
    </i>
    <i>
      <x v="577"/>
    </i>
    <i>
      <x v="834"/>
    </i>
    <i>
      <x v="682"/>
    </i>
    <i>
      <x v="1492"/>
    </i>
    <i>
      <x v="1018"/>
    </i>
    <i>
      <x v="379"/>
    </i>
    <i>
      <x v="248"/>
    </i>
    <i>
      <x v="202"/>
    </i>
    <i>
      <x v="639"/>
    </i>
    <i>
      <x v="1341"/>
    </i>
    <i>
      <x v="1497"/>
    </i>
    <i>
      <x v="748"/>
    </i>
    <i>
      <x v="645"/>
    </i>
    <i>
      <x v="1648"/>
    </i>
    <i>
      <x v="311"/>
    </i>
    <i>
      <x v="70"/>
    </i>
    <i>
      <x v="1343"/>
    </i>
    <i>
      <x v="357"/>
    </i>
    <i>
      <x v="1179"/>
    </i>
    <i>
      <x v="1125"/>
    </i>
    <i>
      <x v="1139"/>
    </i>
    <i>
      <x v="54"/>
    </i>
    <i>
      <x v="149"/>
    </i>
    <i>
      <x v="302"/>
    </i>
    <i>
      <x v="1501"/>
    </i>
    <i>
      <x v="1633"/>
    </i>
    <i>
      <x v="873"/>
    </i>
    <i>
      <x v="1452"/>
    </i>
    <i>
      <x v="58"/>
    </i>
    <i>
      <x v="239"/>
    </i>
    <i>
      <x v="1054"/>
    </i>
    <i>
      <x v="1044"/>
    </i>
    <i>
      <x v="821"/>
    </i>
    <i>
      <x v="140"/>
    </i>
    <i>
      <x v="279"/>
    </i>
    <i>
      <x v="14"/>
    </i>
    <i>
      <x v="178"/>
    </i>
    <i>
      <x v="1544"/>
    </i>
    <i>
      <x v="1309"/>
    </i>
    <i>
      <x v="1158"/>
    </i>
    <i>
      <x v="1620"/>
    </i>
    <i>
      <x v="175"/>
    </i>
    <i>
      <x v="900"/>
    </i>
    <i>
      <x v="1123"/>
    </i>
    <i>
      <x v="285"/>
    </i>
    <i>
      <x v="91"/>
    </i>
    <i>
      <x v="1364"/>
    </i>
    <i>
      <x v="529"/>
    </i>
    <i>
      <x v="592"/>
    </i>
    <i>
      <x v="56"/>
    </i>
    <i>
      <x v="163"/>
    </i>
    <i>
      <x v="700"/>
    </i>
    <i>
      <x v="138"/>
    </i>
    <i>
      <x v="397"/>
    </i>
    <i>
      <x v="103"/>
    </i>
    <i>
      <x v="1053"/>
    </i>
    <i>
      <x v="729"/>
    </i>
    <i>
      <x v="1507"/>
    </i>
    <i>
      <x v="1266"/>
    </i>
    <i>
      <x v="974"/>
    </i>
    <i>
      <x v="1657"/>
    </i>
    <i>
      <x v="1017"/>
    </i>
    <i>
      <x v="535"/>
    </i>
    <i>
      <x v="1338"/>
    </i>
    <i>
      <x v="647"/>
    </i>
    <i>
      <x v="774"/>
    </i>
    <i>
      <x v="11"/>
    </i>
    <i>
      <x v="1322"/>
    </i>
    <i>
      <x v="338"/>
    </i>
    <i>
      <x v="121"/>
    </i>
    <i>
      <x v="679"/>
    </i>
    <i>
      <x v="1625"/>
    </i>
    <i>
      <x v="1555"/>
    </i>
    <i>
      <x v="1447"/>
    </i>
    <i>
      <x v="1705"/>
    </i>
    <i>
      <x v="1421"/>
    </i>
    <i>
      <x v="1124"/>
    </i>
    <i>
      <x v="186"/>
    </i>
    <i>
      <x v="893"/>
    </i>
    <i>
      <x v="680"/>
    </i>
    <i>
      <x v="435"/>
    </i>
    <i>
      <x v="1627"/>
    </i>
    <i>
      <x v="251"/>
    </i>
    <i>
      <x v="1617"/>
    </i>
    <i>
      <x v="277"/>
    </i>
    <i>
      <x v="1061"/>
    </i>
    <i>
      <x v="284"/>
    </i>
    <i>
      <x v="1286"/>
    </i>
    <i>
      <x v="1391"/>
    </i>
    <i>
      <x v="1205"/>
    </i>
    <i>
      <x v="1028"/>
    </i>
    <i>
      <x v="1425"/>
    </i>
    <i>
      <x v="1233"/>
    </i>
    <i>
      <x v="1221"/>
    </i>
    <i>
      <x v="934"/>
    </i>
    <i>
      <x v="944"/>
    </i>
    <i>
      <x v="1317"/>
    </i>
    <i>
      <x v="1694"/>
    </i>
    <i>
      <x v="1208"/>
    </i>
    <i>
      <x v="417"/>
    </i>
    <i>
      <x v="1348"/>
    </i>
    <i>
      <x v="843"/>
    </i>
    <i>
      <x v="956"/>
    </i>
    <i>
      <x v="1438"/>
    </i>
    <i>
      <x v="537"/>
    </i>
    <i>
      <x v="29"/>
    </i>
    <i>
      <x v="1046"/>
    </i>
    <i>
      <x v="172"/>
    </i>
    <i>
      <x v="267"/>
    </i>
    <i>
      <x v="1726"/>
    </i>
    <i>
      <x v="1218"/>
    </i>
    <i>
      <x v="66"/>
    </i>
    <i>
      <x v="1660"/>
    </i>
    <i>
      <x v="604"/>
    </i>
    <i>
      <x v="1552"/>
    </i>
    <i>
      <x v="526"/>
    </i>
    <i>
      <x v="1172"/>
    </i>
    <i>
      <x v="1575"/>
    </i>
    <i>
      <x v="1298"/>
    </i>
    <i>
      <x v="833"/>
    </i>
    <i>
      <x v="476"/>
    </i>
    <i>
      <x v="274"/>
    </i>
    <i>
      <x v="250"/>
    </i>
    <i>
      <x v="67"/>
    </i>
    <i>
      <x v="134"/>
    </i>
    <i>
      <x v="1534"/>
    </i>
    <i>
      <x v="1167"/>
    </i>
    <i>
      <x v="855"/>
    </i>
    <i>
      <x v="1081"/>
    </i>
    <i>
      <x v="1128"/>
    </i>
    <i>
      <x/>
    </i>
    <i>
      <x v="1462"/>
    </i>
    <i>
      <x v="613"/>
    </i>
    <i>
      <x v="1642"/>
    </i>
    <i>
      <x v="869"/>
    </i>
    <i>
      <x v="1328"/>
    </i>
    <i>
      <x v="969"/>
    </i>
    <i>
      <x v="1250"/>
    </i>
    <i>
      <x v="1709"/>
    </i>
    <i>
      <x v="1720"/>
    </i>
    <i>
      <x v="943"/>
    </i>
    <i>
      <x v="289"/>
    </i>
    <i>
      <x v="1120"/>
    </i>
    <i>
      <x v="1184"/>
    </i>
    <i>
      <x v="1422"/>
    </i>
    <i>
      <x v="1082"/>
    </i>
    <i>
      <x v="1016"/>
    </i>
    <i>
      <x v="1013"/>
    </i>
    <i>
      <x v="1734"/>
    </i>
    <i>
      <x v="838"/>
    </i>
    <i>
      <x v="1528"/>
    </i>
    <i>
      <x v="1180"/>
    </i>
    <i>
      <x v="1014"/>
    </i>
    <i>
      <x v="194"/>
    </i>
    <i>
      <x v="1674"/>
    </i>
    <i>
      <x v="975"/>
    </i>
    <i>
      <x v="1538"/>
    </i>
    <i>
      <x v="614"/>
    </i>
    <i>
      <x v="646"/>
    </i>
    <i>
      <x v="1192"/>
    </i>
    <i>
      <x v="1580"/>
    </i>
    <i>
      <x v="1043"/>
    </i>
    <i>
      <x v="1340"/>
    </i>
    <i>
      <x v="160"/>
    </i>
    <i>
      <x v="1352"/>
    </i>
    <i>
      <x v="1129"/>
    </i>
    <i>
      <x v="624"/>
    </i>
    <i>
      <x v="363"/>
    </i>
    <i>
      <x v="544"/>
    </i>
    <i>
      <x v="1574"/>
    </i>
    <i>
      <x v="1412"/>
    </i>
    <i>
      <x v="877"/>
    </i>
    <i>
      <x v="409"/>
    </i>
    <i>
      <x v="1089"/>
    </i>
    <i>
      <x v="387"/>
    </i>
    <i>
      <x v="233"/>
    </i>
    <i>
      <x v="1448"/>
    </i>
    <i>
      <x v="19"/>
    </i>
    <i>
      <x v="1147"/>
    </i>
    <i>
      <x v="492"/>
    </i>
    <i>
      <x v="1376"/>
    </i>
    <i>
      <x v="1661"/>
    </i>
    <i>
      <x v="746"/>
    </i>
    <i>
      <x v="1242"/>
    </i>
    <i>
      <x v="1688"/>
    </i>
    <i>
      <x v="1152"/>
    </i>
    <i>
      <x v="1629"/>
    </i>
    <i>
      <x v="1154"/>
    </i>
    <i>
      <x v="420"/>
    </i>
    <i>
      <x v="1076"/>
    </i>
    <i>
      <x v="1127"/>
    </i>
    <i>
      <x v="1654"/>
    </i>
    <i>
      <x v="99"/>
    </i>
    <i>
      <x v="1306"/>
    </i>
    <i>
      <x v="569"/>
    </i>
    <i>
      <x v="1215"/>
    </i>
    <i>
      <x v="689"/>
    </i>
    <i>
      <x v="415"/>
    </i>
    <i>
      <x v="232"/>
    </i>
    <i>
      <x v="1261"/>
    </i>
    <i>
      <x v="808"/>
    </i>
    <i>
      <x v="817"/>
    </i>
    <i>
      <x v="612"/>
    </i>
    <i>
      <x v="1572"/>
    </i>
    <i>
      <x v="1611"/>
    </i>
    <i>
      <x v="1262"/>
    </i>
    <i>
      <x v="922"/>
    </i>
    <i>
      <x v="802"/>
    </i>
    <i>
      <x v="953"/>
    </i>
    <i>
      <x v="523"/>
    </i>
    <i>
      <x v="1005"/>
    </i>
    <i>
      <x v="296"/>
    </i>
    <i>
      <x v="1021"/>
    </i>
    <i>
      <x v="419"/>
    </i>
    <i>
      <x v="1491"/>
    </i>
    <i>
      <x v="643"/>
    </i>
    <i>
      <x v="723"/>
    </i>
    <i>
      <x v="1607"/>
    </i>
    <i>
      <x v="412"/>
    </i>
    <i>
      <x v="82"/>
    </i>
    <i>
      <x v="1260"/>
    </i>
    <i>
      <x v="992"/>
    </i>
    <i>
      <x v="1247"/>
    </i>
    <i>
      <x v="237"/>
    </i>
    <i>
      <x v="1203"/>
    </i>
    <i>
      <x v="897"/>
    </i>
    <i>
      <x v="962"/>
    </i>
    <i>
      <x v="1678"/>
    </i>
    <i>
      <x v="1609"/>
    </i>
    <i>
      <x v="386"/>
    </i>
    <i>
      <x v="1656"/>
    </i>
    <i>
      <x v="1500"/>
    </i>
    <i>
      <x v="531"/>
    </i>
    <i>
      <x v="280"/>
    </i>
    <i>
      <x v="1115"/>
    </i>
    <i>
      <x v="1241"/>
    </i>
    <i>
      <x v="653"/>
    </i>
    <i>
      <x v="1264"/>
    </i>
    <i>
      <x v="298"/>
    </i>
    <i>
      <x v="1600"/>
    </i>
    <i>
      <x v="1048"/>
    </i>
    <i>
      <x v="890"/>
    </i>
    <i>
      <x v="450"/>
    </i>
    <i>
      <x v="1000"/>
    </i>
    <i>
      <x v="942"/>
    </i>
    <i>
      <x v="245"/>
    </i>
    <i>
      <x v="638"/>
    </i>
    <i>
      <x v="195"/>
    </i>
    <i>
      <x v="283"/>
    </i>
    <i>
      <x v="62"/>
    </i>
    <i>
      <x v="571"/>
    </i>
    <i>
      <x v="1714"/>
    </i>
    <i>
      <x v="976"/>
    </i>
    <i>
      <x v="1596"/>
    </i>
    <i>
      <x v="204"/>
    </i>
    <i>
      <x v="1283"/>
    </i>
    <i>
      <x v="1489"/>
    </i>
    <i>
      <x v="327"/>
    </i>
    <i>
      <x v="4"/>
    </i>
    <i>
      <x v="1618"/>
    </i>
    <i>
      <x v="1402"/>
    </i>
    <i>
      <x v="1700"/>
    </i>
    <i>
      <x v="314"/>
    </i>
    <i>
      <x v="1509"/>
    </i>
    <i>
      <x v="87"/>
    </i>
    <i>
      <x v="50"/>
    </i>
    <i>
      <x v="1673"/>
    </i>
    <i>
      <x v="923"/>
    </i>
    <i>
      <x v="1411"/>
    </i>
    <i>
      <x v="1692"/>
    </i>
    <i>
      <x v="422"/>
    </i>
    <i>
      <x v="573"/>
    </i>
    <i>
      <x v="565"/>
    </i>
    <i>
      <x v="47"/>
    </i>
    <i>
      <x v="1219"/>
    </i>
    <i>
      <x v="125"/>
    </i>
    <i>
      <x v="180"/>
    </i>
    <i>
      <x v="375"/>
    </i>
    <i>
      <x v="1717"/>
    </i>
    <i>
      <x v="1561"/>
    </i>
    <i>
      <x v="501"/>
    </i>
    <i>
      <x v="466"/>
    </i>
    <i>
      <x v="1183"/>
    </i>
    <i>
      <x v="1015"/>
    </i>
    <i>
      <x v="1553"/>
    </i>
    <i>
      <x v="901"/>
    </i>
    <i>
      <x v="1060"/>
    </i>
    <i>
      <x v="1132"/>
    </i>
    <i>
      <x v="955"/>
    </i>
    <i>
      <x v="930"/>
    </i>
    <i>
      <x v="1653"/>
    </i>
    <i>
      <x v="306"/>
    </i>
    <i>
      <x v="170"/>
    </i>
    <i>
      <x v="89"/>
    </i>
    <i>
      <x v="161"/>
    </i>
    <i>
      <x v="795"/>
    </i>
    <i>
      <x v="1178"/>
    </i>
    <i>
      <x v="1069"/>
    </i>
    <i>
      <x v="547"/>
    </i>
    <i>
      <x v="1703"/>
    </i>
    <i>
      <x v="1431"/>
    </i>
    <i>
      <x v="152"/>
    </i>
    <i>
      <x v="1550"/>
    </i>
    <i>
      <x v="935"/>
    </i>
    <i>
      <x v="1615"/>
    </i>
    <i>
      <x v="911"/>
    </i>
    <i>
      <x v="1302"/>
    </i>
    <i>
      <x v="1433"/>
    </i>
    <i>
      <x v="1316"/>
    </i>
    <i>
      <x v="558"/>
    </i>
    <i>
      <x v="1679"/>
    </i>
    <i>
      <x v="1209"/>
    </i>
    <i>
      <x v="1585"/>
    </i>
    <i>
      <x v="1058"/>
    </i>
    <i>
      <x v="1012"/>
    </i>
    <i>
      <x v="1201"/>
    </i>
    <i>
      <x v="1683"/>
    </i>
    <i>
      <x v="1630"/>
    </i>
    <i>
      <x v="1396"/>
    </i>
    <i>
      <x v="1718"/>
    </i>
    <i>
      <x v="43"/>
    </i>
    <i>
      <x v="1294"/>
    </i>
    <i>
      <x v="94"/>
    </i>
    <i>
      <x v="1198"/>
    </i>
    <i>
      <x v="1024"/>
    </i>
    <i>
      <x v="1675"/>
    </i>
    <i>
      <x v="97"/>
    </i>
    <i>
      <x v="1074"/>
    </i>
    <i>
      <x v="1622"/>
    </i>
    <i>
      <x v="1122"/>
    </i>
    <i>
      <x v="872"/>
    </i>
    <i>
      <x v="1595"/>
    </i>
    <i>
      <x v="467"/>
    </i>
    <i>
      <x v="959"/>
    </i>
    <i>
      <x v="1471"/>
    </i>
    <i>
      <x v="1517"/>
    </i>
    <i>
      <x v="815"/>
    </i>
    <i>
      <x v="1367"/>
    </i>
    <i>
      <x v="572"/>
    </i>
    <i>
      <x v="1733"/>
    </i>
    <i>
      <x v="555"/>
    </i>
    <i>
      <x v="1355"/>
    </i>
    <i>
      <x v="3"/>
    </i>
    <i>
      <x v="820"/>
    </i>
    <i>
      <x v="807"/>
    </i>
    <i>
      <x v="970"/>
    </i>
    <i>
      <x v="208"/>
    </i>
    <i>
      <x v="666"/>
    </i>
    <i>
      <x v="1401"/>
    </i>
    <i>
      <x v="1547"/>
    </i>
    <i>
      <x v="1603"/>
    </i>
    <i>
      <x v="291"/>
    </i>
    <i>
      <x v="438"/>
    </i>
    <i>
      <x v="1399"/>
    </i>
    <i>
      <x v="254"/>
    </i>
    <i>
      <x v="236"/>
    </i>
    <i>
      <x v="374"/>
    </i>
    <i>
      <x v="1562"/>
    </i>
    <i>
      <x v="1430"/>
    </i>
    <i>
      <x v="507"/>
    </i>
    <i>
      <x v="1708"/>
    </i>
    <i>
      <x v="1040"/>
    </i>
    <i>
      <x v="982"/>
    </i>
    <i>
      <x v="465"/>
    </i>
    <i>
      <x v="1245"/>
    </i>
    <i>
      <x v="1716"/>
    </i>
    <i>
      <x v="1699"/>
    </i>
    <i>
      <x v="26"/>
    </i>
    <i>
      <x v="290"/>
    </i>
    <i>
      <x v="1707"/>
    </i>
    <i>
      <x v="1634"/>
    </i>
    <i>
      <x v="1459"/>
    </i>
    <i>
      <x v="896"/>
    </i>
    <i>
      <x v="1118"/>
    </i>
    <i>
      <x v="1406"/>
    </i>
    <i>
      <x v="44"/>
    </i>
    <i>
      <x v="378"/>
    </i>
    <i>
      <x v="484"/>
    </i>
    <i>
      <x v="1639"/>
    </i>
    <i>
      <x v="185"/>
    </i>
    <i>
      <x v="176"/>
    </i>
    <i>
      <x v="389"/>
    </i>
    <i>
      <x v="1474"/>
    </i>
    <i>
      <x v="1121"/>
    </i>
    <i>
      <x v="8"/>
    </i>
    <i>
      <x v="1269"/>
    </i>
    <i>
      <x v="1689"/>
    </i>
    <i>
      <x v="1272"/>
    </i>
    <i>
      <x v="1051"/>
    </i>
    <i>
      <x v="1314"/>
    </i>
    <i>
      <x v="418"/>
    </i>
    <i>
      <x v="1434"/>
    </i>
    <i>
      <x v="610"/>
    </i>
    <i>
      <x v="1268"/>
    </i>
    <i>
      <x v="1238"/>
    </i>
    <i>
      <x v="1429"/>
    </i>
    <i>
      <x v="310"/>
    </i>
    <i>
      <x v="1568"/>
    </i>
    <i>
      <x v="1549"/>
    </i>
    <i>
      <x v="1727"/>
    </i>
    <i>
      <x v="1217"/>
    </i>
    <i>
      <x v="686"/>
    </i>
    <i>
      <x v="902"/>
    </i>
    <i>
      <x v="1461"/>
    </i>
    <i>
      <x v="1701"/>
    </i>
    <i>
      <x v="1713"/>
    </i>
    <i>
      <x v="1691"/>
    </i>
    <i>
      <x v="122"/>
    </i>
    <i>
      <x v="1696"/>
    </i>
    <i>
      <x v="381"/>
    </i>
    <i>
      <x v="1271"/>
    </i>
    <i>
      <x v="1598"/>
    </i>
    <i>
      <x v="231"/>
    </i>
    <i>
      <x v="1632"/>
    </i>
    <i>
      <x v="171"/>
    </i>
    <i>
      <x v="253"/>
    </i>
    <i>
      <x v="530"/>
    </i>
    <i>
      <x v="1257"/>
    </i>
    <i>
      <x v="1169"/>
    </i>
    <i>
      <x v="382"/>
    </i>
    <i>
      <x v="28"/>
    </i>
    <i>
      <x v="68"/>
    </i>
    <i>
      <x v="1204"/>
    </i>
    <i>
      <x v="425"/>
    </i>
    <i>
      <x v="1599"/>
    </i>
    <i>
      <x v="423"/>
    </i>
    <i>
      <x v="1162"/>
    </i>
    <i>
      <x v="25"/>
    </i>
    <i>
      <x v="996"/>
    </i>
    <i>
      <x v="783"/>
    </i>
    <i>
      <x v="1111"/>
    </i>
    <i>
      <x v="1320"/>
    </i>
    <i>
      <x v="1685"/>
    </i>
    <i>
      <x v="1503"/>
    </i>
    <i>
      <x v="1687"/>
    </i>
    <i>
      <x v="1514"/>
    </i>
    <i>
      <x v="570"/>
    </i>
    <i>
      <x v="658"/>
    </i>
    <i>
      <x v="255"/>
    </i>
    <i>
      <x v="888"/>
    </i>
    <i>
      <x v="1730"/>
    </i>
    <i>
      <x v="1453"/>
    </i>
    <i>
      <x v="416"/>
    </i>
    <i>
      <x v="246"/>
    </i>
    <i>
      <x v="752"/>
    </i>
    <i>
      <x v="1710"/>
    </i>
    <i>
      <x v="1663"/>
    </i>
    <i>
      <x v="139"/>
    </i>
    <i>
      <x v="1225"/>
    </i>
    <i>
      <x v="410"/>
    </i>
    <i>
      <x v="1638"/>
    </i>
    <i>
      <x v="411"/>
    </i>
    <i>
      <x v="226"/>
    </i>
    <i>
      <x v="1270"/>
    </i>
    <i>
      <x v="1523"/>
    </i>
    <i>
      <x v="1255"/>
    </i>
    <i>
      <x v="1655"/>
    </i>
    <i>
      <x v="779"/>
    </i>
    <i>
      <x v="1103"/>
    </i>
    <i>
      <x v="559"/>
    </i>
    <i>
      <x v="1211"/>
    </i>
    <i>
      <x v="1684"/>
    </i>
    <i>
      <x v="1346"/>
    </i>
    <i>
      <x v="1504"/>
    </i>
    <i>
      <x v="1157"/>
    </i>
    <i>
      <x v="871"/>
    </i>
    <i>
      <x v="1676"/>
    </i>
    <i>
      <x v="1168"/>
    </i>
    <i>
      <x v="1036"/>
    </i>
    <i>
      <x v="1050"/>
    </i>
    <i>
      <x v="510"/>
    </i>
    <i>
      <x v="945"/>
    </i>
    <i>
      <x v="1159"/>
    </i>
    <i>
      <x v="611"/>
    </i>
    <i>
      <x v="1495"/>
    </i>
    <i>
      <x v="439"/>
    </i>
    <i>
      <x v="1725"/>
    </i>
    <i>
      <x v="1113"/>
    </i>
    <i>
      <x v="1619"/>
    </i>
    <i>
      <x v="1670"/>
    </i>
    <i>
      <x v="257"/>
    </i>
    <i>
      <x v="860"/>
    </i>
    <i>
      <x v="424"/>
    </i>
    <i>
      <x v="1473"/>
    </i>
    <i>
      <x v="1173"/>
    </i>
    <i>
      <x v="1114"/>
    </i>
    <i>
      <x v="242"/>
    </i>
    <i>
      <x v="182"/>
    </i>
    <i>
      <x v="1646"/>
    </i>
    <i>
      <x v="958"/>
    </i>
    <i>
      <x v="1210"/>
    </i>
    <i>
      <x v="206"/>
    </i>
    <i>
      <x v="1712"/>
    </i>
    <i>
      <x v="651"/>
    </i>
    <i>
      <x v="1666"/>
    </i>
    <i>
      <x v="1587"/>
    </i>
    <i>
      <x v="938"/>
    </i>
    <i>
      <x v="1505"/>
    </i>
    <i>
      <x v="870"/>
    </i>
    <i>
      <x v="1667"/>
    </i>
    <i>
      <x v="1723"/>
    </i>
    <i>
      <x v="1605"/>
    </i>
    <i>
      <x v="1672"/>
    </i>
    <i>
      <x v="1543"/>
    </i>
    <i>
      <x v="1613"/>
    </i>
    <i>
      <x v="1658"/>
    </i>
    <i>
      <x v="1616"/>
    </i>
    <i>
      <x v="1645"/>
    </i>
    <i>
      <x v="1484"/>
    </i>
    <i>
      <x v="1586"/>
    </i>
    <i>
      <x v="1680"/>
    </i>
    <i>
      <x v="1669"/>
    </i>
    <i>
      <x v="1612"/>
    </i>
    <i>
      <x v="1512"/>
    </i>
    <i>
      <x v="1597"/>
    </i>
    <i>
      <x v="1513"/>
    </i>
    <i>
      <x v="1606"/>
    </i>
    <i>
      <x v="1614"/>
    </i>
    <i>
      <x v="1589"/>
    </i>
    <i>
      <x v="1194"/>
    </i>
    <i>
      <x v="1277"/>
    </i>
    <i>
      <x v="1246"/>
    </i>
    <i>
      <x v="856"/>
    </i>
    <i>
      <x v="1038"/>
    </i>
    <i>
      <x v="1047"/>
    </i>
    <i>
      <x v="916"/>
    </i>
    <i>
      <x v="920"/>
    </i>
    <i>
      <x v="1088"/>
    </i>
    <i>
      <x v="1112"/>
    </i>
    <i>
      <x v="1055"/>
    </i>
    <i>
      <x v="924"/>
    </i>
    <i>
      <x v="1140"/>
    </i>
    <i>
      <x v="880"/>
    </i>
    <i>
      <x v="1042"/>
    </i>
    <i>
      <x v="563"/>
    </i>
    <i>
      <x v="837"/>
    </i>
    <i>
      <x v="457"/>
    </i>
    <i>
      <x v="536"/>
    </i>
    <i>
      <x v="12"/>
    </i>
    <i>
      <x v="322"/>
    </i>
    <i>
      <x v="81"/>
    </i>
    <i>
      <x v="201"/>
    </i>
    <i>
      <x v="126"/>
    </i>
    <i>
      <x v="329"/>
    </i>
    <i>
      <x v="69"/>
    </i>
    <i>
      <x v="440"/>
    </i>
    <i>
      <x v="584"/>
    </i>
    <i>
      <x v="849"/>
    </i>
    <i>
      <x v="1056"/>
    </i>
    <i>
      <x v="1326"/>
    </i>
    <i>
      <x v="1295"/>
    </i>
    <i>
      <x v="1288"/>
    </i>
    <i>
      <x v="1332"/>
    </i>
    <i>
      <x v="1732"/>
    </i>
    <i t="grand">
      <x/>
    </i>
  </rowItems>
  <colFields count="1">
    <field x="-2"/>
  </colFields>
  <colItems count="5">
    <i>
      <x/>
    </i>
    <i i="1">
      <x v="1"/>
    </i>
    <i i="2">
      <x v="2"/>
    </i>
    <i i="3">
      <x v="3"/>
    </i>
    <i i="4">
      <x v="4"/>
    </i>
  </colItems>
  <pageFields count="1">
    <pageField fld="1" hier="-1"/>
  </pageFields>
  <dataFields count="5">
    <dataField name="Average of Measured System Size (PBIs)" fld="12" subtotal="average" baseField="0" baseItem="0"/>
    <dataField name="Average of Inventory Days" fld="22" subtotal="average" baseField="0" baseItem="1077"/>
    <dataField name="Average of Psi" fld="19" subtotal="average" baseField="0" baseItem="6"/>
    <dataField name="Average of Nu" fld="20" subtotal="average" baseField="0" baseItem="6"/>
    <dataField name="Average of Zeta" fld="21" subtotal="average"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5E8531-189F-4487-879A-D5A72CBCAC7C}" name="Table3" displayName="Table3" ref="A11:AE4877" totalsRowShown="0">
  <autoFilter ref="A11:AE4877" xr:uid="{2D5E8531-189F-4487-879A-D5A72CBCAC7C}">
    <filterColumn colId="1">
      <filters>
        <filter val="All"/>
      </filters>
    </filterColumn>
  </autoFilter>
  <sortState xmlns:xlrd2="http://schemas.microsoft.com/office/spreadsheetml/2017/richdata2" ref="A12:AE4876">
    <sortCondition descending="1" ref="T11:T4877"/>
  </sortState>
  <tableColumns count="31">
    <tableColumn id="1" xr3:uid="{385C1E84-0424-44C0-91F1-04C6D90E41CF}" name="System"/>
    <tableColumn id="2" xr3:uid="{0CB96E7B-C114-4646-AD1E-6355B50D12A5}" name="Group"/>
    <tableColumn id="3" xr3:uid="{3693A43A-CE8A-4457-BE44-3A344CD7AE86}" name="Duration Analysed (days)"/>
    <tableColumn id="4" xr3:uid="{49E679E3-B580-455F-8222-9A501EA7634E}" name="Start Date &amp; Time (date)" dataDxfId="3"/>
    <tableColumn id="5" xr3:uid="{585B5BEC-B4DB-44D1-8E9E-968D7742E006}" name="End Date &amp; Time (date)" dataDxfId="2"/>
    <tableColumn id="6" xr3:uid="{73C60F8A-698C-440F-9713-41F2D2FC231A}" name="Total PBIs (PBIs)"/>
    <tableColumn id="7" xr3:uid="{E1F41B38-06A1-4671-96BD-2DF95B173E77}" name="Filtered PBIs (PBIs)"/>
    <tableColumn id="8" xr3:uid="{567CEF69-DB12-4333-91F6-B95E3837B766}" name="Planned Arrivals (PBIs)"/>
    <tableColumn id="9" xr3:uid="{6FE1B9C8-BCC7-4DC7-A1FA-96FAB1019997}" name="Unplanned Arrivals (PBIs)"/>
    <tableColumn id="10" xr3:uid="{7B131712-6535-48D7-BD86-7C31B874EAB7}" name="Cancelled Arrivals (PBIs)"/>
    <tableColumn id="11" xr3:uid="{76EEBD85-7BE2-4976-9C83-BB1B9201BC34}" name="Net Arrivals (PBIs)"/>
    <tableColumn id="12" xr3:uid="{4744759D-C4ED-4C42-A35E-B4ED65D87E20}" name="Services (PBIs)"/>
    <tableColumn id="13" xr3:uid="{B4FBF6F4-F9B6-41BB-9438-F4F74B0C394F}" name="Measured System Size (PBIs)"/>
    <tableColumn id="14" xr3:uid="{D7DC67D9-68E7-43FD-91D4-4C07EF164198}" name="Planned Arrival Rate - alpha (PBIs/day)"/>
    <tableColumn id="15" xr3:uid="{8C82AEC5-0270-4E3F-B74F-04140B205198}" name="Unplanned Arrival Rate - epsilon (PBIs/day)"/>
    <tableColumn id="16" xr3:uid="{7EA66160-01E6-4EC5-B183-64B1AE93237B}" name="Cancelled Rate - gamma (PBIs/day)"/>
    <tableColumn id="17" xr3:uid="{25EF586B-CFCD-4AD8-BE51-2175E95BB823}" name="Service Rate - mu (PBIs/day)"/>
    <tableColumn id="18" xr3:uid="{9C4A5C62-1088-47F8-B3D1-7A7D0188032F}" name="Net Arrival Rate - lambda (PBIs/day)"/>
    <tableColumn id="19" xr3:uid="{5D1E5842-8AD6-41DC-BFFE-034F0F1E629F}" name="LS Arrival Rate - lambda_LS (PBIs/day)"/>
    <tableColumn id="20" xr3:uid="{725FDE17-E798-4206-A219-5331681FA087}" name="Psi"/>
    <tableColumn id="21" xr3:uid="{C78C2287-9984-4DA0-BE87-C4162569D90B}" name="Nu"/>
    <tableColumn id="22" xr3:uid="{86F2A9E1-E1BF-4F56-9567-6615A67AE656}" name="Zeta"/>
    <tableColumn id="23" xr3:uid="{76DB7EE4-7CE5-4567-8343-637ED791383E}" name="Inventory Days"/>
    <tableColumn id="24" xr3:uid="{51F882FE-0682-49E4-94D9-A32242F9EC1B}" name="Strategy"/>
    <tableColumn id="25" xr3:uid="{1E64C8A8-5691-457B-9EF2-5FADCC5D4183}" name="Inter-service rate (Days/PBI)"/>
    <tableColumn id="26" xr3:uid="{4CED5B07-30B8-41E2-A139-21E2B9E9B8D2}" name="alpha R^2"/>
    <tableColumn id="27" xr3:uid="{5167DAEB-D5B1-46A4-B295-8D0A927D30C9}" name="epsilon R^2" dataDxfId="1"/>
    <tableColumn id="28" xr3:uid="{BFA66D7B-4567-4498-8128-112040C67F28}" name="gamma R^2"/>
    <tableColumn id="29" xr3:uid="{3967382D-2E1A-4560-9DCF-7FFC1FF991E9}" name="mu R^2" dataDxfId="0"/>
    <tableColumn id="30" xr3:uid="{38411040-48EA-45C4-9170-4DBFD5884FE5}" name="Date/Time of Analysis"/>
    <tableColumn id="31" xr3:uid="{6A54424F-EFA3-4130-8194-45185C718B0A}" name="Notes"/>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7" t="s">
        <v>870</v>
      </c>
    </row>
    <row r="2" spans="1:1" x14ac:dyDescent="0.35">
      <c r="A2" s="1" t="s">
        <v>869</v>
      </c>
    </row>
    <row r="3" spans="1:1" x14ac:dyDescent="0.35">
      <c r="A3" s="1" t="s">
        <v>868</v>
      </c>
    </row>
    <row r="4" spans="1:1" ht="72.5" x14ac:dyDescent="0.35">
      <c r="A4" s="18" t="s">
        <v>867</v>
      </c>
    </row>
    <row r="6" spans="1:1" x14ac:dyDescent="0.35">
      <c r="A6" s="1" t="s">
        <v>877</v>
      </c>
    </row>
    <row r="7" spans="1:1" ht="409.5" customHeight="1" x14ac:dyDescent="0.35">
      <c r="A7" s="18" t="s">
        <v>879</v>
      </c>
    </row>
    <row r="9" spans="1:1" x14ac:dyDescent="0.35">
      <c r="A9" s="1" t="s">
        <v>878</v>
      </c>
    </row>
    <row r="10" spans="1:1" ht="43.5" x14ac:dyDescent="0.35">
      <c r="A10" s="16" t="s">
        <v>880</v>
      </c>
    </row>
    <row r="12" spans="1:1" x14ac:dyDescent="0.35">
      <c r="A12" s="1" t="s">
        <v>881</v>
      </c>
    </row>
    <row r="13" spans="1:1" ht="58" x14ac:dyDescent="0.35">
      <c r="A13" s="16" t="s">
        <v>882</v>
      </c>
    </row>
    <row r="15" spans="1:1" x14ac:dyDescent="0.35">
      <c r="A15" s="1" t="s">
        <v>884</v>
      </c>
    </row>
    <row r="16" spans="1:1" x14ac:dyDescent="0.35">
      <c r="A16" t="s">
        <v>883</v>
      </c>
    </row>
    <row r="18" spans="1:1" x14ac:dyDescent="0.35">
      <c r="A18" s="1" t="s">
        <v>885</v>
      </c>
    </row>
    <row r="19" spans="1:1" ht="174" x14ac:dyDescent="0.35">
      <c r="A19" s="16" t="s">
        <v>886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zoomScale="95" workbookViewId="0">
      <selection activeCell="H4" sqref="H4"/>
    </sheetView>
  </sheetViews>
  <sheetFormatPr defaultRowHeight="14.5" x14ac:dyDescent="0.35"/>
  <cols>
    <col min="1" max="1" width="24.36328125" customWidth="1"/>
    <col min="2" max="2" width="18.1796875" customWidth="1"/>
    <col min="3" max="3" width="14.08984375" customWidth="1"/>
    <col min="5" max="5" width="9.5429687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3" t="s">
        <v>307</v>
      </c>
      <c r="I2"/>
    </row>
    <row r="3" spans="1:9" x14ac:dyDescent="0.35">
      <c r="A3" s="7" t="s">
        <v>2</v>
      </c>
      <c r="B3" s="4">
        <v>1.216</v>
      </c>
      <c r="C3" s="4">
        <v>0.5</v>
      </c>
      <c r="D3" s="7" t="s">
        <v>6</v>
      </c>
      <c r="G3" s="14" t="s">
        <v>0</v>
      </c>
      <c r="I3"/>
    </row>
    <row r="4" spans="1:9" ht="15" thickBot="1" x14ac:dyDescent="0.4">
      <c r="A4" s="7" t="s">
        <v>3</v>
      </c>
      <c r="B4" s="4">
        <v>1.2889999999999999</v>
      </c>
      <c r="C4" s="4">
        <v>0.5</v>
      </c>
      <c r="D4" s="7" t="s">
        <v>6</v>
      </c>
      <c r="G4" s="15" t="s">
        <v>308</v>
      </c>
      <c r="I4"/>
    </row>
    <row r="5" spans="1:9" x14ac:dyDescent="0.35">
      <c r="A5" s="7" t="s">
        <v>4</v>
      </c>
      <c r="B5" s="4">
        <v>5.8840000000000003</v>
      </c>
      <c r="C5" s="5">
        <v>6.8</v>
      </c>
      <c r="D5" s="7" t="s">
        <v>6</v>
      </c>
      <c r="I5"/>
    </row>
    <row r="6" spans="1:9" x14ac:dyDescent="0.35">
      <c r="A6" s="7" t="s">
        <v>19</v>
      </c>
      <c r="B6" s="5">
        <v>1007</v>
      </c>
      <c r="C6" s="5">
        <v>500</v>
      </c>
      <c r="D6" s="7" t="s">
        <v>7</v>
      </c>
      <c r="F6" s="20"/>
      <c r="G6" s="20"/>
      <c r="H6" s="20"/>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12">
        <f>AVERAGE(Table3[Net Arrival Rate - lambda (PBIs/day)])</f>
        <v>0.38782884275618446</v>
      </c>
      <c r="F9" s="7">
        <v>18.545000000000002</v>
      </c>
      <c r="G9" s="7">
        <v>-33.25</v>
      </c>
      <c r="H9" s="7">
        <v>0.82399999999999995</v>
      </c>
      <c r="I9"/>
    </row>
    <row r="10" spans="1:9" x14ac:dyDescent="0.35">
      <c r="A10" s="7" t="s">
        <v>12</v>
      </c>
      <c r="B10" s="11">
        <f>IF(B2+B3&lt;&gt;0,B2/(B2+B3),"No work")</f>
        <v>0.84114957544088831</v>
      </c>
      <c r="C10" s="11">
        <f>IF(C2+C3&lt;&gt;0,C2/(C2+C3),"No work")</f>
        <v>0.92307692307692313</v>
      </c>
      <c r="D10" s="7"/>
      <c r="E10" s="12">
        <f>AVERAGE(Table3[LS Arrival Rate - lambda_LS (PBIs/day)])</f>
        <v>0.43354274400186449</v>
      </c>
      <c r="F10" s="7">
        <v>1</v>
      </c>
      <c r="G10" s="7">
        <v>0</v>
      </c>
      <c r="H10" s="7">
        <v>0.58199999999999996</v>
      </c>
      <c r="I10"/>
    </row>
    <row r="11" spans="1:9" x14ac:dyDescent="0.35">
      <c r="A11" s="7" t="s">
        <v>13</v>
      </c>
      <c r="B11" s="11">
        <f>IF(B2+B3&lt;&gt;0,(B2+B3-B4)/(B2+B3),"No work")</f>
        <v>0.8316133246244285</v>
      </c>
      <c r="C11" s="11">
        <f>IF(C2+C3&lt;&gt;0,(C2+C3-C4)/(C2+C3),"No work")</f>
        <v>0.92307692307692313</v>
      </c>
      <c r="D11" s="7"/>
      <c r="E11" s="12">
        <f>AVERAGE(Table3[Psi])</f>
        <v>0.78002516725071769</v>
      </c>
      <c r="F11" s="7">
        <v>1</v>
      </c>
      <c r="G11" s="7">
        <v>-27.902000000000001</v>
      </c>
      <c r="H11" s="7">
        <v>0.94499999999999995</v>
      </c>
      <c r="I11"/>
    </row>
    <row r="12" spans="1:9" x14ac:dyDescent="0.35">
      <c r="A12" s="7" t="s">
        <v>27</v>
      </c>
      <c r="B12" s="11">
        <f>IF(B5&lt;&gt;0,B6/B5,"No workers - work will never get done")</f>
        <v>171.14208021753907</v>
      </c>
      <c r="C12" s="11">
        <f>IF(C5&lt;&gt;0,C6/C5,"No workers - work will never get done")</f>
        <v>73.529411764705884</v>
      </c>
      <c r="D12" s="7" t="s">
        <v>28</v>
      </c>
      <c r="E12" s="7"/>
      <c r="F12" s="7"/>
      <c r="G12" s="7"/>
      <c r="H12" s="7"/>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26</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E4877"/>
  <sheetViews>
    <sheetView zoomScale="135" workbookViewId="0">
      <pane xSplit="1" ySplit="11" topLeftCell="R4858" activePane="bottomRight" state="frozen"/>
      <selection pane="topRight" activeCell="B1" sqref="B1"/>
      <selection pane="bottomLeft" activeCell="A9" sqref="A9"/>
      <selection pane="bottomRight" activeCell="W12" sqref="W12:W4876"/>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19" max="21" width="8.72656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style="23" customWidth="1"/>
  </cols>
  <sheetData>
    <row r="1" spans="1:31" x14ac:dyDescent="0.35">
      <c r="A1" s="1" t="s">
        <v>14</v>
      </c>
      <c r="B1" s="1"/>
      <c r="C1" s="10">
        <f>AVERAGE(Table3[Duration Analysed (days)])</f>
        <v>1450.2745581586519</v>
      </c>
      <c r="D1" s="26">
        <f>AVERAGE(Table3[Start Date &amp; Time (date)])</f>
        <v>41902.970689323527</v>
      </c>
      <c r="E1" s="26">
        <f>AVERAGE(Table3[End Date &amp; Time (date)])</f>
        <v>43353.692803951475</v>
      </c>
      <c r="F1" s="10">
        <f>AVERAGE(Table3[Total PBIs (PBIs)])</f>
        <v>1911.9564323879983</v>
      </c>
      <c r="G1" s="10">
        <f>AVERAGE(Table3[Filtered PBIs (PBIs)])</f>
        <v>1895.0312371557748</v>
      </c>
      <c r="H1" s="10">
        <f>AVERAGE(Table3[Planned Arrivals (PBIs)])</f>
        <v>275.84196465269213</v>
      </c>
      <c r="I1" s="10">
        <f>AVERAGE(Table3[Unplanned Arrivals (PBIs)])</f>
        <v>703.96958487464042</v>
      </c>
      <c r="J1" s="10">
        <f>AVERAGE(Table3[Cancelled Arrivals (PBIs)])</f>
        <v>279.92807233867654</v>
      </c>
      <c r="K1" s="10">
        <f>AVERAGE(Table3[Net Arrivals (PBIs)])</f>
        <v>1359.4060830250719</v>
      </c>
      <c r="L1" s="10">
        <f>AVERAGE(Table3[Services (PBIs)])</f>
        <v>555.08590217838059</v>
      </c>
      <c r="M1" s="10">
        <f>AVERAGE(Table3[Measured System Size (PBIs)])</f>
        <v>144.79654747225646</v>
      </c>
      <c r="N1" s="10">
        <f>AVERAGE(Table3[Planned Arrival Rate - alpha (PBIs/day)])</f>
        <v>0.39850499999999922</v>
      </c>
      <c r="O1" s="10">
        <f>AVERAGE(Table3[Unplanned Arrival Rate - epsilon (PBIs/day)])</f>
        <v>0.61125690397770571</v>
      </c>
      <c r="P1" s="10">
        <f>AVERAGE(Table3[Cancelled Rate - gamma (PBIs/day)])</f>
        <v>0.64267569124424062</v>
      </c>
      <c r="Q1" s="10">
        <f>AVERAGE(Table3[Service Rate - mu (PBIs/day)])</f>
        <v>0.65335052083333423</v>
      </c>
      <c r="R1" s="10">
        <f>AVERAGE(Table3[Net Arrival Rate - lambda (PBIs/day)])</f>
        <v>0.38782884275618446</v>
      </c>
      <c r="S1" s="10">
        <f>AVERAGE(Table3[LS Arrival Rate - lambda_LS (PBIs/day)])</f>
        <v>0.43354274400186449</v>
      </c>
      <c r="T1" s="10">
        <f>AVERAGE(Table3[Psi])</f>
        <v>0.78002516725071769</v>
      </c>
      <c r="U1" s="10">
        <f>AVERAGE(Table3[Nu])</f>
        <v>0.414028371055148</v>
      </c>
      <c r="V1" s="10"/>
      <c r="W1" s="10">
        <f>AVERAGE(Table3[Inventory Days])</f>
        <v>1081.4499811079083</v>
      </c>
      <c r="X1" s="10" t="e">
        <f>AVERAGE(Table3[Strategy])</f>
        <v>#DIV/0!</v>
      </c>
      <c r="Y1" s="10">
        <f>AVERAGE(Table3[Inter-service rate (Days/PBI)])</f>
        <v>15.032253906249995</v>
      </c>
      <c r="Z1" s="10">
        <f>AVERAGE(Table3[alpha R^2])</f>
        <v>0.84892111111110979</v>
      </c>
      <c r="AA1" s="10">
        <f>AVERAGE(Table3[epsilon R^2])</f>
        <v>0.87451482138332948</v>
      </c>
      <c r="AB1" s="10"/>
    </row>
    <row r="2" spans="1:31" x14ac:dyDescent="0.35">
      <c r="A2" s="1" t="s">
        <v>17</v>
      </c>
      <c r="B2" s="1"/>
      <c r="C2">
        <f>MEDIAN(Table3[Duration Analysed (days)])</f>
        <v>100</v>
      </c>
      <c r="D2" s="26">
        <f>MEDIAN(Table3[Start Date &amp; Time (date)])</f>
        <v>41529.698611111111</v>
      </c>
      <c r="E2" s="26">
        <f>MEDIAN(Table3[End Date &amp; Time (date)])</f>
        <v>44201.451840277776</v>
      </c>
      <c r="F2">
        <f>MEDIAN(Table3[Total PBIs (PBIs)])</f>
        <v>399</v>
      </c>
      <c r="G2">
        <f>MEDIAN(Table3[Filtered PBIs (PBIs)])</f>
        <v>395</v>
      </c>
      <c r="H2">
        <f>MEDIAN(Table3[Planned Arrivals (PBIs)])</f>
        <v>23</v>
      </c>
      <c r="I2">
        <f>MEDIAN(Table3[Unplanned Arrivals (PBIs)])</f>
        <v>31</v>
      </c>
      <c r="J2">
        <f>MEDIAN(Table3[Cancelled Arrivals (PBIs)])</f>
        <v>8</v>
      </c>
      <c r="K2">
        <f>MEDIAN(Table3[Net Arrivals (PBIs)])</f>
        <v>337</v>
      </c>
      <c r="L2">
        <f>MEDIAN(Table3[Services (PBIs)])</f>
        <v>46</v>
      </c>
      <c r="M2">
        <f>MEDIAN(Table3[Measured System Size (PBIs)])</f>
        <v>12</v>
      </c>
      <c r="N2">
        <f>MEDIAN(Table3[Planned Arrival Rate - alpha (PBIs/day)])</f>
        <v>0.105</v>
      </c>
      <c r="O2">
        <f>MEDIAN(Table3[Unplanned Arrival Rate - epsilon (PBIs/day)])</f>
        <v>0.115</v>
      </c>
      <c r="P2">
        <f>MEDIAN(Table3[Cancelled Rate - gamma (PBIs/day)])</f>
        <v>5.0999999999999997E-2</v>
      </c>
      <c r="Q2">
        <f>MEDIAN(Table3[Service Rate - mu (PBIs/day)])</f>
        <v>0.20300000000000001</v>
      </c>
      <c r="R2">
        <f>MEDIAN(Table3[Net Arrival Rate - lambda (PBIs/day)])</f>
        <v>9.1999999999999998E-2</v>
      </c>
      <c r="S2">
        <f>MEDIAN(Table3[LS Arrival Rate - lambda_LS (PBIs/day)])</f>
        <v>0.16700000000000001</v>
      </c>
      <c r="T2">
        <f>MEDIAN(Table3[Psi])</f>
        <v>0.84</v>
      </c>
      <c r="U2">
        <f>MEDIAN(Table3[Nu])</f>
        <v>0.34799999999999998</v>
      </c>
      <c r="W2">
        <f>MEDIAN(Table3[Inventory Days])</f>
        <v>377.77800000000002</v>
      </c>
      <c r="X2" t="e">
        <f>MEDIAN(Table3[Strategy])</f>
        <v>#NUM!</v>
      </c>
      <c r="Y2">
        <f>MEDIAN(Table3[Inter-service rate (Days/PBI)])</f>
        <v>4.8425000000000002</v>
      </c>
      <c r="Z2">
        <f>MEDIAN(Table3[alpha R^2])</f>
        <v>0.92400000000000004</v>
      </c>
      <c r="AA2">
        <f>MEDIAN(Table3[epsilon R^2])</f>
        <v>0.93600000000000005</v>
      </c>
    </row>
    <row r="3" spans="1:31" x14ac:dyDescent="0.35">
      <c r="A3" s="1" t="s">
        <v>306</v>
      </c>
      <c r="B3" s="1"/>
      <c r="C3">
        <f>MODE(Table3[Duration Analysed (days)])</f>
        <v>0</v>
      </c>
      <c r="D3" s="26">
        <f>MODE(Table3[Start Date &amp; Time (date)])</f>
        <v>45509.107638888891</v>
      </c>
      <c r="E3" s="26">
        <f>MODE(Table3[End Date &amp; Time (date)])</f>
        <v>45525.688888888886</v>
      </c>
      <c r="F3">
        <f>MODE(Table3[Total PBIs (PBIs)])</f>
        <v>39</v>
      </c>
      <c r="G3">
        <f>MODE(Table3[Filtered PBIs (PBIs)])</f>
        <v>39</v>
      </c>
      <c r="H3">
        <f>MODE(Table3[Planned Arrivals (PBIs)])</f>
        <v>1</v>
      </c>
      <c r="I3">
        <f>MODE(Table3[Unplanned Arrivals (PBIs)])</f>
        <v>1</v>
      </c>
      <c r="J3">
        <f>MODE(Table3[Cancelled Arrivals (PBIs)])</f>
        <v>1</v>
      </c>
      <c r="K3">
        <f>MODE(Table3[Net Arrivals (PBIs)])</f>
        <v>35</v>
      </c>
      <c r="L3">
        <f>MODE(Table3[Services (PBIs)])</f>
        <v>1</v>
      </c>
      <c r="M3">
        <f>MODE(Table3[Measured System Size (PBIs)])</f>
        <v>0</v>
      </c>
      <c r="N3">
        <f>MODE(Table3[Planned Arrival Rate - alpha (PBIs/day)])</f>
        <v>0</v>
      </c>
      <c r="O3">
        <f>MODE(Table3[Unplanned Arrival Rate - epsilon (PBIs/day)])</f>
        <v>0</v>
      </c>
      <c r="P3">
        <f>MODE(Table3[Cancelled Rate - gamma (PBIs/day)])</f>
        <v>0</v>
      </c>
      <c r="Q3">
        <f>MODE(Table3[Service Rate - mu (PBIs/day)])</f>
        <v>3.5999999999999997E-2</v>
      </c>
      <c r="R3">
        <f>MODE(Table3[Net Arrival Rate - lambda (PBIs/day)])</f>
        <v>0</v>
      </c>
      <c r="S3">
        <f>MODE(Table3[LS Arrival Rate - lambda_LS (PBIs/day)])</f>
        <v>1.6E-2</v>
      </c>
      <c r="T3">
        <f>MODE(Table3[Psi])</f>
        <v>1</v>
      </c>
      <c r="U3">
        <f>MODE(Table3[Nu])</f>
        <v>0</v>
      </c>
      <c r="W3">
        <f>MODE(Table3[Inventory Days])</f>
        <v>0</v>
      </c>
      <c r="X3" t="e">
        <f>MODE(Table3[Strategy])</f>
        <v>#N/A</v>
      </c>
      <c r="Y3">
        <f>MODE(Table3[Inter-service rate (Days/PBI)])</f>
        <v>27.777999999999999</v>
      </c>
      <c r="Z3">
        <f>MODE(Table3[alpha R^2])</f>
        <v>1</v>
      </c>
      <c r="AA3">
        <f>MODE(Table3[epsilon R^2])</f>
        <v>1</v>
      </c>
    </row>
    <row r="4" spans="1:31" x14ac:dyDescent="0.35">
      <c r="A4" s="1"/>
      <c r="B4" s="1"/>
      <c r="D4" s="26"/>
      <c r="E4" s="26"/>
    </row>
    <row r="5" spans="1:31" x14ac:dyDescent="0.35">
      <c r="A5" s="1" t="s">
        <v>309</v>
      </c>
      <c r="B5" s="1"/>
      <c r="C5">
        <f>_xlfn.QUARTILE.EXC(Table3[Duration Analysed (days)],1)</f>
        <v>85</v>
      </c>
      <c r="D5" s="26">
        <f>_xlfn.QUARTILE.EXC(Table3[Start Date &amp; Time (date)],1)</f>
        <v>39927.870833333334</v>
      </c>
      <c r="E5" s="26">
        <f>_xlfn.QUARTILE.EXC(Table3[End Date &amp; Time (date)],1)</f>
        <v>41618.343229166669</v>
      </c>
      <c r="F5">
        <f>_xlfn.QUARTILE.EXC(Table3[Total PBIs (PBIs)],1)</f>
        <v>127</v>
      </c>
      <c r="G5">
        <f>_xlfn.QUARTILE.EXC(Table3[Filtered PBIs (PBIs)],1)</f>
        <v>126</v>
      </c>
      <c r="H5">
        <f>_xlfn.QUARTILE.EXC(Table3[Planned Arrivals (PBIs)],1)</f>
        <v>1</v>
      </c>
      <c r="I5">
        <f>_xlfn.QUARTILE.EXC(Table3[Unplanned Arrivals (PBIs)],1)</f>
        <v>2</v>
      </c>
      <c r="J5">
        <f>_xlfn.QUARTILE.EXC(Table3[Cancelled Arrivals (PBIs)],1)</f>
        <v>1</v>
      </c>
      <c r="K5">
        <f>_xlfn.QUARTILE.EXC(Table3[Net Arrivals (PBIs)],1)</f>
        <v>107</v>
      </c>
      <c r="L5">
        <f>_xlfn.QUARTILE.EXC(Table3[Services (PBIs)],1)</f>
        <v>3</v>
      </c>
      <c r="M5">
        <f>_xlfn.QUARTILE.EXC(Table3[Measured System Size (PBIs)],1)</f>
        <v>0</v>
      </c>
      <c r="N5">
        <f>_xlfn.QUARTILE.EXC(Table3[Planned Arrival Rate - alpha (PBIs/day)],1)</f>
        <v>2.8000000000000001E-2</v>
      </c>
      <c r="O5">
        <f>_xlfn.QUARTILE.EXC(Table3[Unplanned Arrival Rate - epsilon (PBIs/day)],1)</f>
        <v>3.9E-2</v>
      </c>
      <c r="P5">
        <f>_xlfn.QUARTILE.EXC(Table3[Cancelled Rate - gamma (PBIs/day)],1)</f>
        <v>0.01</v>
      </c>
      <c r="Q5">
        <f>_xlfn.QUARTILE.EXC(Table3[Service Rate - mu (PBIs/day)],1)</f>
        <v>6.5000000000000002E-2</v>
      </c>
      <c r="R5">
        <f>_xlfn.QUARTILE.EXC(Table3[Net Arrival Rate - lambda (PBIs/day)],1)</f>
        <v>0</v>
      </c>
      <c r="S5">
        <f>_xlfn.QUARTILE.EXC(Table3[LS Arrival Rate - lambda_LS (PBIs/day)],1)</f>
        <v>4.7E-2</v>
      </c>
      <c r="T5">
        <f>_xlfn.QUARTILE.EXC(Table3[Psi],1)</f>
        <v>0.68100000000000005</v>
      </c>
      <c r="U5">
        <f>_xlfn.QUARTILE.EXC(Table3[Nu],1)</f>
        <v>0.16500000000000001</v>
      </c>
      <c r="W5">
        <f>_xlfn.QUARTILE.EXC(Table3[Inventory Days],1)</f>
        <v>175.64400000000001</v>
      </c>
      <c r="X5" t="e">
        <f>_xlfn.QUARTILE.EXC(Table3[Strategy],1)</f>
        <v>#NUM!</v>
      </c>
      <c r="Y5">
        <f>_xlfn.QUARTILE.EXC(Table3[Inter-service rate (Days/PBI)],1)</f>
        <v>1.58</v>
      </c>
      <c r="Z5">
        <f>_xlfn.QUARTILE.EXC(Table3[alpha R^2],1)</f>
        <v>0.82024999999999992</v>
      </c>
      <c r="AA5">
        <f>_xlfn.QUARTILE.EXC(Table3[epsilon R^2],1)</f>
        <v>0.84599999999999997</v>
      </c>
    </row>
    <row r="6" spans="1:31" x14ac:dyDescent="0.35">
      <c r="A6" s="1" t="s">
        <v>310</v>
      </c>
      <c r="B6" s="1"/>
      <c r="C6">
        <f>_xlfn.QUARTILE.EXC(Table3[Duration Analysed (days)],3)</f>
        <v>2513</v>
      </c>
      <c r="D6" s="26">
        <f>_xlfn.QUARTILE.EXC(Table3[Start Date &amp; Time (date)],3)</f>
        <v>44320.543512731485</v>
      </c>
      <c r="E6" s="26">
        <f>_xlfn.QUARTILE.EXC(Table3[End Date &amp; Time (date)],3)</f>
        <v>44565.692557870367</v>
      </c>
      <c r="F6">
        <f>_xlfn.QUARTILE.EXC(Table3[Total PBIs (PBIs)],3)</f>
        <v>1423</v>
      </c>
      <c r="G6">
        <f>_xlfn.QUARTILE.EXC(Table3[Filtered PBIs (PBIs)],3)</f>
        <v>1398.5</v>
      </c>
      <c r="H6">
        <f>_xlfn.QUARTILE.EXC(Table3[Planned Arrivals (PBIs)],3)</f>
        <v>138</v>
      </c>
      <c r="I6">
        <f>_xlfn.QUARTILE.EXC(Table3[Unplanned Arrivals (PBIs)],3)</f>
        <v>228</v>
      </c>
      <c r="J6">
        <f>_xlfn.QUARTILE.EXC(Table3[Cancelled Arrivals (PBIs)],3)</f>
        <v>61</v>
      </c>
      <c r="K6">
        <f>_xlfn.QUARTILE.EXC(Table3[Net Arrivals (PBIs)],3)</f>
        <v>1142</v>
      </c>
      <c r="L6">
        <f>_xlfn.QUARTILE.EXC(Table3[Services (PBIs)],3)</f>
        <v>276</v>
      </c>
      <c r="M6">
        <f>_xlfn.QUARTILE.EXC(Table3[Measured System Size (PBIs)],3)</f>
        <v>67</v>
      </c>
      <c r="N6">
        <f>_xlfn.QUARTILE.EXC(Table3[Planned Arrival Rate - alpha (PBIs/day)],3)</f>
        <v>0.3705</v>
      </c>
      <c r="O6">
        <f>_xlfn.QUARTILE.EXC(Table3[Unplanned Arrival Rate - epsilon (PBIs/day)],3)</f>
        <v>0.42699999999999999</v>
      </c>
      <c r="P6">
        <f>_xlfn.QUARTILE.EXC(Table3[Cancelled Rate - gamma (PBIs/day)],3)</f>
        <v>0.185</v>
      </c>
      <c r="Q6">
        <f>_xlfn.QUARTILE.EXC(Table3[Service Rate - mu (PBIs/day)],3)</f>
        <v>0.61899999999999999</v>
      </c>
      <c r="R6">
        <f>_xlfn.QUARTILE.EXC(Table3[Net Arrival Rate - lambda (PBIs/day)],3)</f>
        <v>0.47475000000000001</v>
      </c>
      <c r="S6">
        <f>_xlfn.QUARTILE.EXC(Table3[LS Arrival Rate - lambda_LS (PBIs/day)],3)</f>
        <v>0.60599999999999998</v>
      </c>
      <c r="T6">
        <f>_xlfn.QUARTILE.EXC(Table3[Psi],3)</f>
        <v>0.97399999999999998</v>
      </c>
      <c r="U6">
        <f>_xlfn.QUARTILE.EXC(Table3[Nu],3)</f>
        <v>0.63400000000000001</v>
      </c>
      <c r="W6">
        <f>_xlfn.QUARTILE.EXC(Table3[Inventory Days],3)</f>
        <v>786.78700000000003</v>
      </c>
      <c r="X6" t="e">
        <f>_xlfn.QUARTILE.EXC(Table3[Strategy],3)</f>
        <v>#NUM!</v>
      </c>
      <c r="Y6">
        <f>_xlfn.QUARTILE.EXC(Table3[Inter-service rate (Days/PBI)],3)</f>
        <v>14.925000000000001</v>
      </c>
      <c r="Z6">
        <f>_xlfn.QUARTILE.EXC(Table3[alpha R^2],3)</f>
        <v>0.96799999999999997</v>
      </c>
      <c r="AA6">
        <f>_xlfn.QUARTILE.EXC(Table3[epsilon R^2],3)</f>
        <v>0.97699999999999998</v>
      </c>
    </row>
    <row r="7" spans="1:31" x14ac:dyDescent="0.35">
      <c r="A7" s="1" t="s">
        <v>1776</v>
      </c>
      <c r="B7" s="1"/>
      <c r="C7">
        <f>COUNT(Table3[Duration Analysed (days)],3)</f>
        <v>4867</v>
      </c>
      <c r="D7" s="26">
        <f>COUNT(Table3[Start Date &amp; Time (date)],3)</f>
        <v>4867</v>
      </c>
      <c r="E7" s="26">
        <f>COUNT(Table3[End Date &amp; Time (date)],3)</f>
        <v>4867</v>
      </c>
    </row>
    <row r="8" spans="1:31" x14ac:dyDescent="0.35">
      <c r="A8" s="1" t="s">
        <v>16</v>
      </c>
      <c r="B8" s="1"/>
      <c r="C8">
        <f>MIN(Table3[Duration Analysed (days)])</f>
        <v>0</v>
      </c>
      <c r="D8" s="26">
        <f>MIN(Table3[Start Date &amp; Time (date)])</f>
        <v>30281.099305555555</v>
      </c>
      <c r="E8" s="26">
        <f>MIN(Table3[End Date &amp; Time (date)])</f>
        <v>37801.923611111109</v>
      </c>
      <c r="F8">
        <f>MIN(Table3[Total PBIs (PBIs)])</f>
        <v>30</v>
      </c>
      <c r="G8">
        <f>MIN(Table3[Filtered PBIs (PBIs)])</f>
        <v>30</v>
      </c>
      <c r="H8">
        <f>MIN(Table3[Planned Arrivals (PBIs)])</f>
        <v>0</v>
      </c>
      <c r="I8">
        <f>MIN(Table3[Unplanned Arrivals (PBIs)])</f>
        <v>0</v>
      </c>
      <c r="J8">
        <f>MIN(Table3[Cancelled Arrivals (PBIs)])</f>
        <v>0</v>
      </c>
      <c r="K8">
        <f>MIN(Table3[Net Arrivals (PBIs)])</f>
        <v>5</v>
      </c>
      <c r="L8">
        <f>MIN(Table3[Services (PBIs)])</f>
        <v>0</v>
      </c>
      <c r="M8">
        <f>MIN(Table3[Measured System Size (PBIs)])</f>
        <v>-2460</v>
      </c>
      <c r="N8">
        <f>MIN(Table3[Planned Arrival Rate - alpha (PBIs/day)])</f>
        <v>0</v>
      </c>
      <c r="O8">
        <f>MIN(Table3[Unplanned Arrival Rate - epsilon (PBIs/day)])</f>
        <v>0</v>
      </c>
      <c r="P8">
        <f>MIN(Table3[Cancelled Rate - gamma (PBIs/day)])</f>
        <v>0</v>
      </c>
      <c r="Q8">
        <f>MIN(Table3[Service Rate - mu (PBIs/day)])</f>
        <v>0</v>
      </c>
      <c r="R8">
        <f>MIN(Table3[Net Arrival Rate - lambda (PBIs/day)])</f>
        <v>-154.001</v>
      </c>
      <c r="S8">
        <f>MIN(Table3[LS Arrival Rate - lambda_LS (PBIs/day)])</f>
        <v>-154.001</v>
      </c>
      <c r="T8">
        <f>MIN(Table3[Psi])</f>
        <v>-291.25</v>
      </c>
      <c r="U8">
        <f>MIN(Table3[Nu])</f>
        <v>0</v>
      </c>
      <c r="W8">
        <f>MIN(Table3[Inventory Days])</f>
        <v>0</v>
      </c>
      <c r="X8">
        <f>MIN(Table3[Strategy])</f>
        <v>0</v>
      </c>
      <c r="Y8">
        <f>MIN(Table3[Inter-service rate (Days/PBI)])</f>
        <v>0</v>
      </c>
      <c r="Z8">
        <f>MIN(Table3[alpha R^2])</f>
        <v>0</v>
      </c>
      <c r="AA8">
        <f>MIN(Table3[epsilon R^2])</f>
        <v>0</v>
      </c>
    </row>
    <row r="9" spans="1:31" x14ac:dyDescent="0.35">
      <c r="A9" s="1" t="s">
        <v>15</v>
      </c>
      <c r="B9" s="1"/>
      <c r="C9">
        <f>MAX(Table3[Duration Analysed (days)])</f>
        <v>14284</v>
      </c>
      <c r="D9" s="26">
        <f>MAX(Table3[Start Date &amp; Time (date)])</f>
        <v>45602.79583333333</v>
      </c>
      <c r="E9" s="26">
        <f>MAX(Table3[End Date &amp; Time (date)])</f>
        <v>45623.614583333336</v>
      </c>
      <c r="F9">
        <f>MAX(Table3[Total PBIs (PBIs)])</f>
        <v>213845</v>
      </c>
      <c r="G9">
        <f>MAX(Table3[Filtered PBIs (PBIs)])</f>
        <v>213845</v>
      </c>
      <c r="H9">
        <f>MAX(Table3[Planned Arrivals (PBIs)])</f>
        <v>74900</v>
      </c>
      <c r="I9">
        <f>MAX(Table3[Unplanned Arrivals (PBIs)])</f>
        <v>213845</v>
      </c>
      <c r="J9">
        <f>MAX(Table3[Cancelled Arrivals (PBIs)])</f>
        <v>180180</v>
      </c>
      <c r="K9">
        <f>MAX(Table3[Net Arrivals (PBIs)])</f>
        <v>60949</v>
      </c>
      <c r="L9">
        <f>MAX(Table3[Services (PBIs)])</f>
        <v>58182</v>
      </c>
      <c r="M9">
        <f>MAX(Table3[Measured System Size (PBIs)])</f>
        <v>19586</v>
      </c>
      <c r="N9">
        <f>MAX(Table3[Planned Arrival Rate - alpha (PBIs/day)])</f>
        <v>33.421999999999997</v>
      </c>
      <c r="O9">
        <f>MAX(Table3[Unplanned Arrival Rate - epsilon (PBIs/day)])</f>
        <v>93.349000000000004</v>
      </c>
      <c r="P9">
        <f>MAX(Table3[Cancelled Rate - gamma (PBIs/day)])</f>
        <v>154.001</v>
      </c>
      <c r="Q9">
        <f>MAX(Table3[Service Rate - mu (PBIs/day)])</f>
        <v>107.5</v>
      </c>
      <c r="R9">
        <f>MAX(Table3[Net Arrival Rate - lambda (PBIs/day)])</f>
        <v>19.995999999999999</v>
      </c>
      <c r="S9">
        <f>MAX(Table3[LS Arrival Rate - lambda_LS (PBIs/day)])</f>
        <v>26.042999999999999</v>
      </c>
      <c r="T9">
        <f>MAX(Table3[Psi])</f>
        <v>45.707999999999998</v>
      </c>
      <c r="U9">
        <f>MAX(Table3[Nu])</f>
        <v>1</v>
      </c>
      <c r="W9">
        <f>MAX(Table3[Inventory Days])</f>
        <v>430904.76199999999</v>
      </c>
      <c r="X9">
        <f>MAX(Table3[Strategy])</f>
        <v>0</v>
      </c>
      <c r="Y9">
        <f>MAX(Table3[Inter-service rate (Days/PBI)])</f>
        <v>1000</v>
      </c>
      <c r="Z9">
        <f>MAX(Table3[alpha R^2])</f>
        <v>1</v>
      </c>
      <c r="AA9">
        <f>MAX(Table3[epsilon R^2])</f>
        <v>1</v>
      </c>
    </row>
    <row r="10" spans="1:31" x14ac:dyDescent="0.35">
      <c r="E10">
        <f>E9-D8</f>
        <v>15342.51527777778</v>
      </c>
    </row>
    <row r="11" spans="1:31" x14ac:dyDescent="0.35">
      <c r="A11" t="s">
        <v>29</v>
      </c>
      <c r="B11" t="s">
        <v>313</v>
      </c>
      <c r="C11" t="s">
        <v>30</v>
      </c>
      <c r="D11" t="s">
        <v>31</v>
      </c>
      <c r="E11" t="s">
        <v>32</v>
      </c>
      <c r="F11" t="s">
        <v>33</v>
      </c>
      <c r="G11" t="s">
        <v>34</v>
      </c>
      <c r="H11" t="s">
        <v>35</v>
      </c>
      <c r="I11" t="s">
        <v>36</v>
      </c>
      <c r="J11" t="s">
        <v>37</v>
      </c>
      <c r="K11" t="s">
        <v>38</v>
      </c>
      <c r="L11" t="s">
        <v>39</v>
      </c>
      <c r="M11" t="s">
        <v>40</v>
      </c>
      <c r="N11" t="s">
        <v>41</v>
      </c>
      <c r="O11" t="s">
        <v>42</v>
      </c>
      <c r="P11" t="s">
        <v>43</v>
      </c>
      <c r="Q11" t="s">
        <v>44</v>
      </c>
      <c r="R11" t="s">
        <v>1821</v>
      </c>
      <c r="S11" t="s">
        <v>1822</v>
      </c>
      <c r="T11" t="s">
        <v>45</v>
      </c>
      <c r="U11" t="s">
        <v>46</v>
      </c>
      <c r="V11" t="s">
        <v>47</v>
      </c>
      <c r="W11" t="s">
        <v>27</v>
      </c>
      <c r="X11" t="s">
        <v>48</v>
      </c>
      <c r="Y11" t="s">
        <v>1823</v>
      </c>
      <c r="Z11" t="s">
        <v>49</v>
      </c>
      <c r="AA11" t="s">
        <v>50</v>
      </c>
      <c r="AB11" t="s">
        <v>51</v>
      </c>
      <c r="AC11" t="s">
        <v>52</v>
      </c>
      <c r="AD11" t="s">
        <v>53</v>
      </c>
      <c r="AE11" t="s">
        <v>54</v>
      </c>
    </row>
    <row r="12" spans="1:31" x14ac:dyDescent="0.35">
      <c r="A12" t="s">
        <v>1931</v>
      </c>
      <c r="B12" t="s">
        <v>311</v>
      </c>
      <c r="C12">
        <v>824</v>
      </c>
      <c r="D12" s="9">
        <v>38696.081944444442</v>
      </c>
      <c r="E12" s="9">
        <v>39520.769444444442</v>
      </c>
      <c r="F12">
        <v>93</v>
      </c>
      <c r="G12">
        <v>93</v>
      </c>
      <c r="H12">
        <v>12</v>
      </c>
      <c r="I12">
        <v>81</v>
      </c>
      <c r="J12">
        <v>2</v>
      </c>
      <c r="K12">
        <v>91</v>
      </c>
      <c r="L12">
        <v>67</v>
      </c>
      <c r="M12">
        <v>25</v>
      </c>
      <c r="N12">
        <v>8.0000000000000002E-3</v>
      </c>
      <c r="O12">
        <v>0.216</v>
      </c>
      <c r="P12">
        <v>0.2</v>
      </c>
      <c r="Q12">
        <v>1.097</v>
      </c>
      <c r="R12">
        <v>2.4E-2</v>
      </c>
      <c r="S12">
        <v>0.10299999999999999</v>
      </c>
      <c r="T12">
        <v>45.707999999999998</v>
      </c>
      <c r="U12">
        <v>3.5999999999999997E-2</v>
      </c>
      <c r="V12">
        <v>0.107</v>
      </c>
      <c r="W12">
        <v>22.789000000000001</v>
      </c>
      <c r="X12" t="s">
        <v>92</v>
      </c>
      <c r="Y12">
        <v>0.91200000000000003</v>
      </c>
      <c r="Z12">
        <v>0.255</v>
      </c>
      <c r="AA12">
        <v>0.17499999999999999</v>
      </c>
      <c r="AB12">
        <v>1</v>
      </c>
      <c r="AC12">
        <v>0.57599999999999996</v>
      </c>
      <c r="AD12" s="19">
        <v>45824.876735682868</v>
      </c>
      <c r="AE12" t="s">
        <v>2024</v>
      </c>
    </row>
    <row r="13" spans="1:31" hidden="1" x14ac:dyDescent="0.35">
      <c r="A13" t="s">
        <v>1237</v>
      </c>
      <c r="B13" t="s">
        <v>312</v>
      </c>
      <c r="C13">
        <v>0</v>
      </c>
      <c r="D13" s="9">
        <v>41121.630555555559</v>
      </c>
      <c r="E13" s="9">
        <v>41121.806944444441</v>
      </c>
      <c r="F13" t="s">
        <v>871</v>
      </c>
      <c r="G13" t="s">
        <v>871</v>
      </c>
      <c r="H13">
        <v>1</v>
      </c>
      <c r="I13">
        <v>1</v>
      </c>
      <c r="J13">
        <v>1</v>
      </c>
      <c r="K13" t="s">
        <v>872</v>
      </c>
      <c r="L13">
        <v>1</v>
      </c>
      <c r="M13">
        <v>-1</v>
      </c>
      <c r="N13" t="s">
        <v>874</v>
      </c>
      <c r="O13" t="s">
        <v>874</v>
      </c>
      <c r="P13" t="s">
        <v>874</v>
      </c>
      <c r="Q13" t="s">
        <v>874</v>
      </c>
      <c r="R13">
        <v>0</v>
      </c>
      <c r="S13" t="s">
        <v>874</v>
      </c>
      <c r="T13" t="s">
        <v>874</v>
      </c>
      <c r="U13" t="s">
        <v>874</v>
      </c>
      <c r="V13" t="s">
        <v>874</v>
      </c>
      <c r="W13" t="s">
        <v>874</v>
      </c>
      <c r="X13" t="s">
        <v>56</v>
      </c>
      <c r="Y13" t="s">
        <v>874</v>
      </c>
      <c r="Z13" t="s">
        <v>874</v>
      </c>
      <c r="AA13" t="s">
        <v>874</v>
      </c>
      <c r="AB13" t="s">
        <v>874</v>
      </c>
      <c r="AC13" t="s">
        <v>874</v>
      </c>
      <c r="AD13" s="19">
        <v>45824.745978715277</v>
      </c>
      <c r="AE13" t="s">
        <v>1824</v>
      </c>
    </row>
    <row r="14" spans="1:31" x14ac:dyDescent="0.35">
      <c r="A14" t="s">
        <v>1569</v>
      </c>
      <c r="B14" t="s">
        <v>311</v>
      </c>
      <c r="C14">
        <v>3595</v>
      </c>
      <c r="D14" s="9">
        <v>39368.107430555552</v>
      </c>
      <c r="E14" s="9">
        <v>42963.653796296298</v>
      </c>
      <c r="F14">
        <v>95</v>
      </c>
      <c r="G14">
        <v>95</v>
      </c>
      <c r="H14">
        <v>0</v>
      </c>
      <c r="I14">
        <v>95</v>
      </c>
      <c r="J14">
        <v>1</v>
      </c>
      <c r="K14">
        <v>94</v>
      </c>
      <c r="L14">
        <v>23</v>
      </c>
      <c r="M14">
        <v>71</v>
      </c>
      <c r="N14">
        <v>0</v>
      </c>
      <c r="O14">
        <v>1.4E-2</v>
      </c>
      <c r="P14">
        <v>0</v>
      </c>
      <c r="Q14">
        <v>0.48099999999999998</v>
      </c>
      <c r="R14">
        <v>1.4E-2</v>
      </c>
      <c r="S14">
        <v>1.4E-2</v>
      </c>
      <c r="T14">
        <v>34.356999999999999</v>
      </c>
      <c r="U14">
        <v>0</v>
      </c>
      <c r="V14">
        <v>1</v>
      </c>
      <c r="W14">
        <v>147.60900000000001</v>
      </c>
      <c r="X14" t="s">
        <v>62</v>
      </c>
      <c r="Y14">
        <v>2.0790000000000002</v>
      </c>
      <c r="Z14">
        <v>0</v>
      </c>
      <c r="AA14">
        <v>3.6999999999999998E-2</v>
      </c>
      <c r="AB14">
        <v>0</v>
      </c>
      <c r="AC14">
        <v>0.84299999999999997</v>
      </c>
      <c r="AD14" s="19">
        <v>45825.131707418979</v>
      </c>
      <c r="AE14" t="s">
        <v>2397</v>
      </c>
    </row>
    <row r="15" spans="1:31" hidden="1" x14ac:dyDescent="0.35">
      <c r="A15" t="s">
        <v>1243</v>
      </c>
      <c r="B15" t="s">
        <v>312</v>
      </c>
      <c r="C15">
        <v>61</v>
      </c>
      <c r="D15" s="9">
        <v>41530.943749999999</v>
      </c>
      <c r="E15" s="9">
        <v>41592.65347222222</v>
      </c>
      <c r="F15" t="s">
        <v>871</v>
      </c>
      <c r="G15" t="s">
        <v>871</v>
      </c>
      <c r="H15">
        <v>1</v>
      </c>
      <c r="I15">
        <v>7</v>
      </c>
      <c r="J15">
        <v>1</v>
      </c>
      <c r="K15" t="s">
        <v>872</v>
      </c>
      <c r="L15">
        <v>4</v>
      </c>
      <c r="M15">
        <v>3</v>
      </c>
      <c r="N15" t="s">
        <v>874</v>
      </c>
      <c r="O15">
        <v>7.2999999999999995E-2</v>
      </c>
      <c r="P15" t="s">
        <v>874</v>
      </c>
      <c r="Q15">
        <v>0.17899999999999999</v>
      </c>
      <c r="R15">
        <v>0</v>
      </c>
      <c r="S15">
        <v>8.8999999999999996E-2</v>
      </c>
      <c r="T15" t="s">
        <v>874</v>
      </c>
      <c r="U15" t="s">
        <v>874</v>
      </c>
      <c r="V15" t="s">
        <v>874</v>
      </c>
      <c r="W15" t="s">
        <v>874</v>
      </c>
      <c r="X15" t="s">
        <v>56</v>
      </c>
      <c r="Y15">
        <v>5.5869999999999997</v>
      </c>
      <c r="Z15" t="s">
        <v>874</v>
      </c>
      <c r="AA15">
        <v>0.86299999999999999</v>
      </c>
      <c r="AB15" t="s">
        <v>874</v>
      </c>
      <c r="AC15">
        <v>0.93200000000000005</v>
      </c>
      <c r="AD15" s="19">
        <v>45824.746257870371</v>
      </c>
      <c r="AE15" t="s">
        <v>1824</v>
      </c>
    </row>
    <row r="16" spans="1:31" x14ac:dyDescent="0.35">
      <c r="A16" t="s">
        <v>2110</v>
      </c>
      <c r="B16" t="s">
        <v>311</v>
      </c>
      <c r="C16">
        <v>1742</v>
      </c>
      <c r="D16" s="9">
        <v>39848.095138888886</v>
      </c>
      <c r="E16" s="9">
        <v>41590.925694444442</v>
      </c>
      <c r="F16">
        <v>114</v>
      </c>
      <c r="G16">
        <v>114</v>
      </c>
      <c r="H16">
        <v>47</v>
      </c>
      <c r="I16">
        <v>67</v>
      </c>
      <c r="J16">
        <v>7</v>
      </c>
      <c r="K16">
        <v>107</v>
      </c>
      <c r="L16">
        <v>39</v>
      </c>
      <c r="M16">
        <v>68</v>
      </c>
      <c r="N16">
        <v>2.5999999999999999E-2</v>
      </c>
      <c r="O16">
        <v>0.03</v>
      </c>
      <c r="P16">
        <v>4.8000000000000001E-2</v>
      </c>
      <c r="Q16">
        <v>0.218</v>
      </c>
      <c r="R16">
        <v>8.0000000000000002E-3</v>
      </c>
      <c r="S16">
        <v>5.1999999999999998E-2</v>
      </c>
      <c r="T16">
        <v>27.25</v>
      </c>
      <c r="U16">
        <v>0.46400000000000002</v>
      </c>
      <c r="V16">
        <v>0.14299999999999999</v>
      </c>
      <c r="W16">
        <v>311.92700000000002</v>
      </c>
      <c r="X16" t="s">
        <v>62</v>
      </c>
      <c r="Y16">
        <v>4.5869999999999997</v>
      </c>
      <c r="Z16">
        <v>0.90400000000000003</v>
      </c>
      <c r="AA16">
        <v>0.86899999999999999</v>
      </c>
      <c r="AB16">
        <v>0.80600000000000005</v>
      </c>
      <c r="AC16">
        <v>0.88700000000000001</v>
      </c>
      <c r="AD16" s="19">
        <v>45824.928057800927</v>
      </c>
      <c r="AE16" t="s">
        <v>2215</v>
      </c>
    </row>
    <row r="17" spans="1:31" hidden="1" x14ac:dyDescent="0.35">
      <c r="A17" t="s">
        <v>1247</v>
      </c>
      <c r="B17" t="s">
        <v>312</v>
      </c>
      <c r="C17">
        <v>99</v>
      </c>
      <c r="D17" s="9">
        <v>41520.136805555558</v>
      </c>
      <c r="E17" s="9">
        <v>41619.87222222222</v>
      </c>
      <c r="F17" t="s">
        <v>871</v>
      </c>
      <c r="G17" t="s">
        <v>871</v>
      </c>
      <c r="H17">
        <v>4</v>
      </c>
      <c r="I17">
        <v>65</v>
      </c>
      <c r="J17">
        <v>12</v>
      </c>
      <c r="K17" t="s">
        <v>872</v>
      </c>
      <c r="L17">
        <v>52</v>
      </c>
      <c r="M17">
        <v>4</v>
      </c>
      <c r="N17">
        <v>0.05</v>
      </c>
      <c r="O17">
        <v>0.64100000000000001</v>
      </c>
      <c r="P17">
        <v>0.153</v>
      </c>
      <c r="Q17">
        <v>0.68899999999999995</v>
      </c>
      <c r="R17">
        <v>0.53800000000000003</v>
      </c>
      <c r="S17">
        <v>0.54600000000000004</v>
      </c>
      <c r="T17">
        <v>1.2809999999999999</v>
      </c>
      <c r="U17">
        <v>7.1999999999999995E-2</v>
      </c>
      <c r="V17">
        <v>0.77900000000000003</v>
      </c>
      <c r="W17">
        <v>554.42700000000002</v>
      </c>
      <c r="X17" t="s">
        <v>62</v>
      </c>
      <c r="Y17">
        <v>1.4510000000000001</v>
      </c>
      <c r="Z17">
        <v>0.91800000000000004</v>
      </c>
      <c r="AA17">
        <v>0.96499999999999997</v>
      </c>
      <c r="AB17">
        <v>0.77800000000000002</v>
      </c>
      <c r="AC17">
        <v>0.83199999999999996</v>
      </c>
      <c r="AD17" s="19">
        <v>45824.746585925925</v>
      </c>
      <c r="AE17" t="s">
        <v>1824</v>
      </c>
    </row>
    <row r="18" spans="1:31" x14ac:dyDescent="0.35">
      <c r="A18" t="s">
        <v>1434</v>
      </c>
      <c r="B18" t="s">
        <v>311</v>
      </c>
      <c r="C18">
        <v>2516</v>
      </c>
      <c r="D18" s="9">
        <v>39091.334722222222</v>
      </c>
      <c r="E18" s="9">
        <v>41607.546527777777</v>
      </c>
      <c r="F18">
        <v>87</v>
      </c>
      <c r="G18">
        <v>87</v>
      </c>
      <c r="H18">
        <v>24</v>
      </c>
      <c r="I18">
        <v>63</v>
      </c>
      <c r="J18">
        <v>4</v>
      </c>
      <c r="K18">
        <v>83</v>
      </c>
      <c r="L18">
        <v>72</v>
      </c>
      <c r="M18">
        <v>11</v>
      </c>
      <c r="N18">
        <v>1.4999999999999999E-2</v>
      </c>
      <c r="O18">
        <v>0.03</v>
      </c>
      <c r="P18">
        <v>4.2999999999999997E-2</v>
      </c>
      <c r="Q18">
        <v>3.4000000000000002E-2</v>
      </c>
      <c r="R18">
        <v>2E-3</v>
      </c>
      <c r="S18">
        <v>4.2000000000000003E-2</v>
      </c>
      <c r="T18">
        <v>17</v>
      </c>
      <c r="U18">
        <v>0.33300000000000002</v>
      </c>
      <c r="V18">
        <v>4.3999999999999997E-2</v>
      </c>
      <c r="W18">
        <v>323.529</v>
      </c>
      <c r="X18" t="s">
        <v>62</v>
      </c>
      <c r="Y18">
        <v>29.411999999999999</v>
      </c>
      <c r="Z18">
        <v>0.75600000000000001</v>
      </c>
      <c r="AA18">
        <v>0.55500000000000005</v>
      </c>
      <c r="AB18">
        <v>0.71799999999999997</v>
      </c>
      <c r="AC18">
        <v>0.59199999999999997</v>
      </c>
      <c r="AD18" s="19">
        <v>45824.866742164355</v>
      </c>
      <c r="AE18" t="s">
        <v>2024</v>
      </c>
    </row>
    <row r="19" spans="1:31" hidden="1" x14ac:dyDescent="0.35">
      <c r="A19" t="s">
        <v>1237</v>
      </c>
      <c r="B19" t="s">
        <v>312</v>
      </c>
      <c r="C19">
        <v>0</v>
      </c>
      <c r="D19" s="9">
        <v>41121.630555555559</v>
      </c>
      <c r="E19" s="9">
        <v>41121.806944444441</v>
      </c>
      <c r="F19" t="s">
        <v>871</v>
      </c>
      <c r="G19" t="s">
        <v>871</v>
      </c>
      <c r="H19">
        <v>1</v>
      </c>
      <c r="I19">
        <v>1</v>
      </c>
      <c r="J19">
        <v>1</v>
      </c>
      <c r="K19" t="s">
        <v>872</v>
      </c>
      <c r="L19">
        <v>1</v>
      </c>
      <c r="M19">
        <v>-1</v>
      </c>
      <c r="N19" t="s">
        <v>874</v>
      </c>
      <c r="O19" t="s">
        <v>874</v>
      </c>
      <c r="P19" t="s">
        <v>874</v>
      </c>
      <c r="Q19" t="s">
        <v>874</v>
      </c>
      <c r="R19">
        <v>0</v>
      </c>
      <c r="S19" t="s">
        <v>874</v>
      </c>
      <c r="T19" t="s">
        <v>874</v>
      </c>
      <c r="U19" t="s">
        <v>874</v>
      </c>
      <c r="V19" t="s">
        <v>874</v>
      </c>
      <c r="W19" t="s">
        <v>874</v>
      </c>
      <c r="X19" t="s">
        <v>56</v>
      </c>
      <c r="Y19" t="s">
        <v>874</v>
      </c>
      <c r="Z19" t="s">
        <v>874</v>
      </c>
      <c r="AA19" t="s">
        <v>874</v>
      </c>
      <c r="AB19" t="s">
        <v>874</v>
      </c>
      <c r="AC19" t="s">
        <v>874</v>
      </c>
      <c r="AD19" s="19">
        <v>45824.756643715278</v>
      </c>
      <c r="AE19" t="s">
        <v>1824</v>
      </c>
    </row>
    <row r="20" spans="1:31" x14ac:dyDescent="0.35">
      <c r="A20" t="s">
        <v>1572</v>
      </c>
      <c r="B20" t="s">
        <v>311</v>
      </c>
      <c r="C20">
        <v>3756</v>
      </c>
      <c r="D20" s="9">
        <v>37855.238888888889</v>
      </c>
      <c r="E20" s="9">
        <v>41611.897222222222</v>
      </c>
      <c r="F20">
        <v>59</v>
      </c>
      <c r="G20">
        <v>59</v>
      </c>
      <c r="H20">
        <v>5</v>
      </c>
      <c r="I20">
        <v>54</v>
      </c>
      <c r="J20">
        <v>18</v>
      </c>
      <c r="K20">
        <v>41</v>
      </c>
      <c r="L20">
        <v>37</v>
      </c>
      <c r="M20">
        <v>4</v>
      </c>
      <c r="N20">
        <v>6.0000000000000001E-3</v>
      </c>
      <c r="O20">
        <v>0.02</v>
      </c>
      <c r="P20">
        <v>2.3E-2</v>
      </c>
      <c r="Q20">
        <v>3.5999999999999997E-2</v>
      </c>
      <c r="R20">
        <v>3.0000000000000001E-3</v>
      </c>
      <c r="S20">
        <v>1.6E-2</v>
      </c>
      <c r="T20">
        <v>12</v>
      </c>
      <c r="U20">
        <v>0.23100000000000001</v>
      </c>
      <c r="V20">
        <v>0.115</v>
      </c>
      <c r="W20">
        <v>111.111</v>
      </c>
      <c r="X20" t="s">
        <v>62</v>
      </c>
      <c r="Y20">
        <v>27.777999999999999</v>
      </c>
      <c r="Z20">
        <v>0.96299999999999997</v>
      </c>
      <c r="AA20">
        <v>0.47099999999999997</v>
      </c>
      <c r="AB20">
        <v>0.93799999999999994</v>
      </c>
      <c r="AC20">
        <v>0.94199999999999995</v>
      </c>
      <c r="AD20" s="19">
        <v>45824.807610069445</v>
      </c>
      <c r="AE20" t="s">
        <v>1824</v>
      </c>
    </row>
    <row r="21" spans="1:31" hidden="1" x14ac:dyDescent="0.35">
      <c r="A21" t="s">
        <v>1243</v>
      </c>
      <c r="B21" t="s">
        <v>312</v>
      </c>
      <c r="C21">
        <v>61</v>
      </c>
      <c r="D21" s="9">
        <v>41530.943749999999</v>
      </c>
      <c r="E21" s="9">
        <v>41592.65347222222</v>
      </c>
      <c r="F21" t="s">
        <v>871</v>
      </c>
      <c r="G21" t="s">
        <v>871</v>
      </c>
      <c r="H21">
        <v>1</v>
      </c>
      <c r="I21">
        <v>7</v>
      </c>
      <c r="J21">
        <v>1</v>
      </c>
      <c r="K21" t="s">
        <v>872</v>
      </c>
      <c r="L21">
        <v>4</v>
      </c>
      <c r="M21">
        <v>3</v>
      </c>
      <c r="N21" t="s">
        <v>874</v>
      </c>
      <c r="O21">
        <v>7.2999999999999995E-2</v>
      </c>
      <c r="P21" t="s">
        <v>874</v>
      </c>
      <c r="Q21">
        <v>0.17899999999999999</v>
      </c>
      <c r="R21">
        <v>0</v>
      </c>
      <c r="S21">
        <v>8.8999999999999996E-2</v>
      </c>
      <c r="T21" t="s">
        <v>874</v>
      </c>
      <c r="U21" t="s">
        <v>874</v>
      </c>
      <c r="V21" t="s">
        <v>874</v>
      </c>
      <c r="W21" t="s">
        <v>874</v>
      </c>
      <c r="X21" t="s">
        <v>56</v>
      </c>
      <c r="Y21">
        <v>5.5869999999999997</v>
      </c>
      <c r="Z21" t="s">
        <v>874</v>
      </c>
      <c r="AA21">
        <v>0.86299999999999999</v>
      </c>
      <c r="AB21" t="s">
        <v>874</v>
      </c>
      <c r="AC21">
        <v>0.93200000000000005</v>
      </c>
      <c r="AD21" s="19">
        <v>45824.756884050927</v>
      </c>
      <c r="AE21" t="s">
        <v>1824</v>
      </c>
    </row>
    <row r="22" spans="1:31" x14ac:dyDescent="0.35">
      <c r="A22" t="s">
        <v>1071</v>
      </c>
      <c r="B22" t="s">
        <v>311</v>
      </c>
      <c r="C22">
        <v>2596</v>
      </c>
      <c r="D22" s="9">
        <v>40297.254699074074</v>
      </c>
      <c r="E22" s="9">
        <v>42893.971909722219</v>
      </c>
      <c r="F22">
        <v>39</v>
      </c>
      <c r="G22">
        <v>39</v>
      </c>
      <c r="H22">
        <v>32</v>
      </c>
      <c r="I22">
        <v>7</v>
      </c>
      <c r="J22">
        <v>0</v>
      </c>
      <c r="K22">
        <v>39</v>
      </c>
      <c r="L22">
        <v>6</v>
      </c>
      <c r="M22">
        <v>33</v>
      </c>
      <c r="N22">
        <v>0.01</v>
      </c>
      <c r="O22">
        <v>1E-3</v>
      </c>
      <c r="P22">
        <v>0</v>
      </c>
      <c r="Q22">
        <v>0.123</v>
      </c>
      <c r="R22">
        <v>1.0999999999999999E-2</v>
      </c>
      <c r="S22">
        <v>8.9999999999999993E-3</v>
      </c>
      <c r="T22">
        <v>11.182</v>
      </c>
      <c r="U22">
        <v>0.90900000000000003</v>
      </c>
      <c r="V22">
        <v>1</v>
      </c>
      <c r="W22">
        <v>268.29300000000001</v>
      </c>
      <c r="X22" t="s">
        <v>62</v>
      </c>
      <c r="Y22">
        <v>8.1300000000000008</v>
      </c>
      <c r="Z22">
        <v>0.113</v>
      </c>
      <c r="AA22">
        <v>0.38500000000000001</v>
      </c>
      <c r="AB22">
        <v>0</v>
      </c>
      <c r="AC22">
        <v>0.73</v>
      </c>
      <c r="AD22" s="19">
        <v>45825.292571736114</v>
      </c>
      <c r="AE22" t="s">
        <v>2339</v>
      </c>
    </row>
    <row r="23" spans="1:31" hidden="1" x14ac:dyDescent="0.35">
      <c r="A23" t="s">
        <v>1247</v>
      </c>
      <c r="B23" t="s">
        <v>312</v>
      </c>
      <c r="C23">
        <v>99</v>
      </c>
      <c r="D23" s="9">
        <v>41520.136805555558</v>
      </c>
      <c r="E23" s="9">
        <v>41619.87222222222</v>
      </c>
      <c r="F23" t="s">
        <v>871</v>
      </c>
      <c r="G23" t="s">
        <v>871</v>
      </c>
      <c r="H23">
        <v>4</v>
      </c>
      <c r="I23">
        <v>65</v>
      </c>
      <c r="J23">
        <v>12</v>
      </c>
      <c r="K23" t="s">
        <v>872</v>
      </c>
      <c r="L23">
        <v>52</v>
      </c>
      <c r="M23">
        <v>4</v>
      </c>
      <c r="N23">
        <v>0.05</v>
      </c>
      <c r="O23">
        <v>0.64100000000000001</v>
      </c>
      <c r="P23">
        <v>0.153</v>
      </c>
      <c r="Q23">
        <v>0.68899999999999995</v>
      </c>
      <c r="R23">
        <v>0.53800000000000003</v>
      </c>
      <c r="S23">
        <v>0.54600000000000004</v>
      </c>
      <c r="T23">
        <v>1.2809999999999999</v>
      </c>
      <c r="U23">
        <v>7.1999999999999995E-2</v>
      </c>
      <c r="V23">
        <v>0.77900000000000003</v>
      </c>
      <c r="W23">
        <v>554.42700000000002</v>
      </c>
      <c r="X23" t="s">
        <v>62</v>
      </c>
      <c r="Y23">
        <v>1.4510000000000001</v>
      </c>
      <c r="Z23">
        <v>0.91800000000000004</v>
      </c>
      <c r="AA23">
        <v>0.96499999999999997</v>
      </c>
      <c r="AB23">
        <v>0.77800000000000002</v>
      </c>
      <c r="AC23">
        <v>0.83199999999999996</v>
      </c>
      <c r="AD23" s="19">
        <v>45824.75719222222</v>
      </c>
      <c r="AE23" t="s">
        <v>1824</v>
      </c>
    </row>
    <row r="24" spans="1:31" x14ac:dyDescent="0.35">
      <c r="A24" t="s">
        <v>1328</v>
      </c>
      <c r="B24" t="s">
        <v>311</v>
      </c>
      <c r="C24">
        <v>1381</v>
      </c>
      <c r="D24" s="9">
        <v>40237.465277777781</v>
      </c>
      <c r="E24" s="9">
        <v>41619.229166666664</v>
      </c>
      <c r="F24">
        <v>145</v>
      </c>
      <c r="G24">
        <v>145</v>
      </c>
      <c r="H24">
        <v>51</v>
      </c>
      <c r="I24">
        <v>94</v>
      </c>
      <c r="J24">
        <v>3</v>
      </c>
      <c r="K24">
        <v>142</v>
      </c>
      <c r="L24">
        <v>86</v>
      </c>
      <c r="M24">
        <v>56</v>
      </c>
      <c r="N24">
        <v>3.4000000000000002E-2</v>
      </c>
      <c r="O24">
        <v>6.5000000000000002E-2</v>
      </c>
      <c r="P24">
        <v>9.4E-2</v>
      </c>
      <c r="Q24">
        <v>5.0999999999999997E-2</v>
      </c>
      <c r="R24">
        <v>5.0000000000000001E-3</v>
      </c>
      <c r="S24">
        <v>9.6000000000000002E-2</v>
      </c>
      <c r="T24">
        <v>10.199999999999999</v>
      </c>
      <c r="U24">
        <v>0.34300000000000003</v>
      </c>
      <c r="V24">
        <v>5.0999999999999997E-2</v>
      </c>
      <c r="W24">
        <v>1098.039</v>
      </c>
      <c r="X24" t="s">
        <v>62</v>
      </c>
      <c r="Y24">
        <v>19.608000000000001</v>
      </c>
      <c r="Z24">
        <v>0.88300000000000001</v>
      </c>
      <c r="AA24">
        <v>0.82799999999999996</v>
      </c>
      <c r="AB24">
        <v>0.75</v>
      </c>
      <c r="AC24">
        <v>0.82099999999999995</v>
      </c>
      <c r="AD24" s="19">
        <v>45824.778024444444</v>
      </c>
      <c r="AE24" t="s">
        <v>1824</v>
      </c>
    </row>
    <row r="25" spans="1:31" hidden="1" x14ac:dyDescent="0.35">
      <c r="A25" t="s">
        <v>1244</v>
      </c>
      <c r="B25" t="s">
        <v>312</v>
      </c>
      <c r="C25">
        <v>100</v>
      </c>
      <c r="D25" s="9">
        <v>39469.330555555556</v>
      </c>
      <c r="E25" s="9">
        <v>39569.993750000001</v>
      </c>
      <c r="F25" t="s">
        <v>871</v>
      </c>
      <c r="G25" t="s">
        <v>871</v>
      </c>
      <c r="H25">
        <v>1</v>
      </c>
      <c r="I25">
        <v>30</v>
      </c>
      <c r="J25">
        <v>5</v>
      </c>
      <c r="K25" t="s">
        <v>872</v>
      </c>
      <c r="L25">
        <v>8</v>
      </c>
      <c r="M25">
        <v>19</v>
      </c>
      <c r="N25" t="s">
        <v>874</v>
      </c>
      <c r="O25">
        <v>0.28299999999999997</v>
      </c>
      <c r="P25">
        <v>7.6999999999999999E-2</v>
      </c>
      <c r="Q25">
        <v>0.35499999999999998</v>
      </c>
      <c r="R25" s="24" t="s">
        <v>1777</v>
      </c>
      <c r="S25">
        <v>0.245</v>
      </c>
      <c r="T25" t="s">
        <v>874</v>
      </c>
      <c r="U25" t="s">
        <v>874</v>
      </c>
      <c r="V25" t="s">
        <v>874</v>
      </c>
      <c r="W25" t="s">
        <v>874</v>
      </c>
      <c r="X25" t="s">
        <v>56</v>
      </c>
      <c r="Y25">
        <v>2.8170000000000002</v>
      </c>
      <c r="Z25" t="s">
        <v>874</v>
      </c>
      <c r="AA25">
        <v>0.97299999999999998</v>
      </c>
      <c r="AB25">
        <v>0.94499999999999995</v>
      </c>
      <c r="AC25">
        <v>0.76100000000000001</v>
      </c>
      <c r="AD25" s="19">
        <v>45824.757424872689</v>
      </c>
      <c r="AE25" t="s">
        <v>1824</v>
      </c>
    </row>
    <row r="26" spans="1:31" x14ac:dyDescent="0.35">
      <c r="A26" t="s">
        <v>1320</v>
      </c>
      <c r="B26" t="s">
        <v>311</v>
      </c>
      <c r="C26">
        <v>2144</v>
      </c>
      <c r="D26" s="9">
        <v>37060.403182870374</v>
      </c>
      <c r="E26" s="9">
        <v>39205.224907407406</v>
      </c>
      <c r="F26">
        <v>173</v>
      </c>
      <c r="G26">
        <v>173</v>
      </c>
      <c r="H26">
        <v>0</v>
      </c>
      <c r="I26">
        <v>173</v>
      </c>
      <c r="J26">
        <v>71</v>
      </c>
      <c r="K26">
        <v>102</v>
      </c>
      <c r="L26">
        <v>74</v>
      </c>
      <c r="M26">
        <v>28</v>
      </c>
      <c r="N26">
        <v>0</v>
      </c>
      <c r="O26">
        <v>0.112</v>
      </c>
      <c r="P26">
        <v>0</v>
      </c>
      <c r="Q26">
        <v>0.83699999999999997</v>
      </c>
      <c r="R26">
        <v>0.112</v>
      </c>
      <c r="S26">
        <v>7.6999999999999999E-2</v>
      </c>
      <c r="T26">
        <v>7.4729999999999999</v>
      </c>
      <c r="U26">
        <v>0</v>
      </c>
      <c r="V26">
        <v>1</v>
      </c>
      <c r="W26">
        <v>33.453000000000003</v>
      </c>
      <c r="X26" t="s">
        <v>62</v>
      </c>
      <c r="Y26">
        <v>1.1950000000000001</v>
      </c>
      <c r="Z26">
        <v>0</v>
      </c>
      <c r="AA26">
        <v>0.72</v>
      </c>
      <c r="AB26">
        <v>0</v>
      </c>
      <c r="AC26">
        <v>0.189</v>
      </c>
      <c r="AD26" s="19">
        <v>45825.072301967593</v>
      </c>
      <c r="AE26" t="s">
        <v>2397</v>
      </c>
    </row>
    <row r="27" spans="1:31" hidden="1" x14ac:dyDescent="0.35">
      <c r="A27" t="s">
        <v>1252</v>
      </c>
      <c r="B27" t="s">
        <v>312</v>
      </c>
      <c r="C27">
        <v>92</v>
      </c>
      <c r="D27" s="9">
        <v>41512.779166666667</v>
      </c>
      <c r="E27" s="9">
        <v>41605.184027777781</v>
      </c>
      <c r="F27" t="s">
        <v>871</v>
      </c>
      <c r="G27" t="s">
        <v>871</v>
      </c>
      <c r="H27">
        <v>3</v>
      </c>
      <c r="I27">
        <v>4</v>
      </c>
      <c r="J27">
        <v>1</v>
      </c>
      <c r="K27" t="s">
        <v>872</v>
      </c>
      <c r="L27">
        <v>1</v>
      </c>
      <c r="M27">
        <v>6</v>
      </c>
      <c r="N27">
        <v>2.3E-2</v>
      </c>
      <c r="O27">
        <v>2.5999999999999999E-2</v>
      </c>
      <c r="P27" t="s">
        <v>874</v>
      </c>
      <c r="Q27" t="s">
        <v>874</v>
      </c>
      <c r="R27">
        <v>4.9000000000000002E-2</v>
      </c>
      <c r="S27">
        <v>5.1999999999999998E-2</v>
      </c>
      <c r="T27" t="s">
        <v>874</v>
      </c>
      <c r="U27" t="s">
        <v>874</v>
      </c>
      <c r="V27" t="s">
        <v>874</v>
      </c>
      <c r="W27" t="s">
        <v>874</v>
      </c>
      <c r="X27" t="s">
        <v>62</v>
      </c>
      <c r="Y27" t="s">
        <v>874</v>
      </c>
      <c r="Z27">
        <v>0.78300000000000003</v>
      </c>
      <c r="AA27">
        <v>0.77900000000000003</v>
      </c>
      <c r="AB27" t="s">
        <v>874</v>
      </c>
      <c r="AC27" t="s">
        <v>874</v>
      </c>
      <c r="AD27" s="19">
        <v>45824.75763482639</v>
      </c>
      <c r="AE27" t="s">
        <v>1824</v>
      </c>
    </row>
    <row r="28" spans="1:31" x14ac:dyDescent="0.35">
      <c r="A28" t="s">
        <v>1457</v>
      </c>
      <c r="B28" t="s">
        <v>311</v>
      </c>
      <c r="C28">
        <v>5279</v>
      </c>
      <c r="D28" s="9">
        <v>37487.795949074076</v>
      </c>
      <c r="E28" s="9">
        <v>42766.829143518517</v>
      </c>
      <c r="F28">
        <v>32</v>
      </c>
      <c r="G28">
        <v>32</v>
      </c>
      <c r="H28">
        <v>1</v>
      </c>
      <c r="I28">
        <v>31</v>
      </c>
      <c r="J28">
        <v>4</v>
      </c>
      <c r="K28">
        <v>28</v>
      </c>
      <c r="L28">
        <v>20</v>
      </c>
      <c r="M28">
        <v>8</v>
      </c>
      <c r="N28">
        <v>0</v>
      </c>
      <c r="O28">
        <v>7.0000000000000001E-3</v>
      </c>
      <c r="P28">
        <v>1E-3</v>
      </c>
      <c r="Q28">
        <v>0.04</v>
      </c>
      <c r="R28">
        <v>6.0000000000000001E-3</v>
      </c>
      <c r="S28">
        <v>6.0000000000000001E-3</v>
      </c>
      <c r="T28">
        <v>6.6669999999999998</v>
      </c>
      <c r="U28">
        <v>0</v>
      </c>
      <c r="V28">
        <v>0.85699999999999998</v>
      </c>
      <c r="W28">
        <v>200</v>
      </c>
      <c r="X28" t="s">
        <v>62</v>
      </c>
      <c r="Y28">
        <v>25</v>
      </c>
      <c r="Z28">
        <v>0</v>
      </c>
      <c r="AA28">
        <v>0.73099999999999998</v>
      </c>
      <c r="AB28">
        <v>0.68700000000000006</v>
      </c>
      <c r="AC28">
        <v>0.76300000000000001</v>
      </c>
      <c r="AD28" s="19">
        <v>45825.104351493057</v>
      </c>
      <c r="AE28" t="s">
        <v>2397</v>
      </c>
    </row>
    <row r="29" spans="1:31" hidden="1" x14ac:dyDescent="0.35">
      <c r="A29" t="s">
        <v>1254</v>
      </c>
      <c r="B29" t="s">
        <v>312</v>
      </c>
      <c r="C29">
        <v>95</v>
      </c>
      <c r="D29" s="9">
        <v>41510.074999999997</v>
      </c>
      <c r="E29" s="9">
        <v>41605.183333333334</v>
      </c>
      <c r="F29" t="s">
        <v>871</v>
      </c>
      <c r="G29" t="s">
        <v>871</v>
      </c>
      <c r="H29">
        <v>1</v>
      </c>
      <c r="I29">
        <v>11</v>
      </c>
      <c r="J29">
        <v>2</v>
      </c>
      <c r="K29" t="s">
        <v>872</v>
      </c>
      <c r="L29">
        <v>5</v>
      </c>
      <c r="M29">
        <v>4</v>
      </c>
      <c r="N29" t="s">
        <v>874</v>
      </c>
      <c r="O29">
        <v>8.8999999999999996E-2</v>
      </c>
      <c r="P29">
        <v>3.6999999999999998E-2</v>
      </c>
      <c r="Q29">
        <v>3.9E-2</v>
      </c>
      <c r="R29">
        <v>5.1999999999999998E-2</v>
      </c>
      <c r="S29">
        <v>6.8000000000000005E-2</v>
      </c>
      <c r="T29" t="s">
        <v>874</v>
      </c>
      <c r="U29" t="s">
        <v>874</v>
      </c>
      <c r="V29" t="s">
        <v>874</v>
      </c>
      <c r="W29" t="s">
        <v>874</v>
      </c>
      <c r="X29" t="s">
        <v>56</v>
      </c>
      <c r="Y29">
        <v>25.640999999999998</v>
      </c>
      <c r="Z29" t="s">
        <v>874</v>
      </c>
      <c r="AA29">
        <v>0.871</v>
      </c>
      <c r="AB29">
        <v>1</v>
      </c>
      <c r="AC29">
        <v>0.84299999999999997</v>
      </c>
      <c r="AD29" s="19">
        <v>45824.75786672454</v>
      </c>
      <c r="AE29" t="s">
        <v>1824</v>
      </c>
    </row>
    <row r="30" spans="1:31" x14ac:dyDescent="0.35">
      <c r="A30" t="s">
        <v>1537</v>
      </c>
      <c r="B30" t="s">
        <v>311</v>
      </c>
      <c r="C30">
        <v>3824</v>
      </c>
      <c r="D30" s="9">
        <v>40689.105057870373</v>
      </c>
      <c r="E30" s="9">
        <v>44513.295752314814</v>
      </c>
      <c r="F30">
        <v>345</v>
      </c>
      <c r="G30">
        <v>345</v>
      </c>
      <c r="H30">
        <v>34</v>
      </c>
      <c r="I30">
        <v>311</v>
      </c>
      <c r="J30">
        <v>225</v>
      </c>
      <c r="K30">
        <v>120</v>
      </c>
      <c r="L30">
        <v>60</v>
      </c>
      <c r="M30">
        <v>60</v>
      </c>
      <c r="N30">
        <v>1.0999999999999999E-2</v>
      </c>
      <c r="O30">
        <v>0.14000000000000001</v>
      </c>
      <c r="P30">
        <v>0.14299999999999999</v>
      </c>
      <c r="Q30">
        <v>4.4999999999999998E-2</v>
      </c>
      <c r="R30">
        <v>8.0000000000000002E-3</v>
      </c>
      <c r="S30">
        <v>3.5999999999999997E-2</v>
      </c>
      <c r="T30">
        <v>5.625</v>
      </c>
      <c r="U30">
        <v>7.2999999999999995E-2</v>
      </c>
      <c r="V30">
        <v>5.2999999999999999E-2</v>
      </c>
      <c r="W30">
        <v>1333.3330000000001</v>
      </c>
      <c r="X30" t="s">
        <v>62</v>
      </c>
      <c r="Y30">
        <v>22.222000000000001</v>
      </c>
      <c r="Z30">
        <v>0.81799999999999995</v>
      </c>
      <c r="AA30">
        <v>0.96099999999999997</v>
      </c>
      <c r="AB30">
        <v>8.6999999999999994E-2</v>
      </c>
      <c r="AC30">
        <v>0.47499999999999998</v>
      </c>
      <c r="AD30" s="19">
        <v>45825.123458761576</v>
      </c>
      <c r="AE30" t="s">
        <v>2397</v>
      </c>
    </row>
    <row r="31" spans="1:31" hidden="1" x14ac:dyDescent="0.35">
      <c r="A31" t="s">
        <v>1262</v>
      </c>
      <c r="B31" t="s">
        <v>312</v>
      </c>
      <c r="C31">
        <v>35</v>
      </c>
      <c r="D31" s="9">
        <v>41428.240277777775</v>
      </c>
      <c r="E31" s="9">
        <v>41463.967361111114</v>
      </c>
      <c r="F31" t="s">
        <v>871</v>
      </c>
      <c r="G31" t="s">
        <v>871</v>
      </c>
      <c r="H31">
        <v>1</v>
      </c>
      <c r="I31">
        <v>6</v>
      </c>
      <c r="J31">
        <v>1</v>
      </c>
      <c r="K31" t="s">
        <v>872</v>
      </c>
      <c r="L31">
        <v>9</v>
      </c>
      <c r="M31">
        <v>-3</v>
      </c>
      <c r="N31" t="s">
        <v>874</v>
      </c>
      <c r="O31">
        <v>0.14099999999999999</v>
      </c>
      <c r="P31" t="s">
        <v>874</v>
      </c>
      <c r="Q31">
        <v>0.192</v>
      </c>
      <c r="R31">
        <v>0</v>
      </c>
      <c r="S31">
        <v>0.159</v>
      </c>
      <c r="T31" t="s">
        <v>874</v>
      </c>
      <c r="U31" t="s">
        <v>874</v>
      </c>
      <c r="V31" t="s">
        <v>874</v>
      </c>
      <c r="W31" t="s">
        <v>874</v>
      </c>
      <c r="X31" t="s">
        <v>56</v>
      </c>
      <c r="Y31">
        <v>5.2080000000000002</v>
      </c>
      <c r="Z31" t="s">
        <v>874</v>
      </c>
      <c r="AA31">
        <v>0.91</v>
      </c>
      <c r="AB31" t="s">
        <v>874</v>
      </c>
      <c r="AC31">
        <v>0.91300000000000003</v>
      </c>
      <c r="AD31" s="19">
        <v>45824.758093113429</v>
      </c>
      <c r="AE31" t="s">
        <v>1824</v>
      </c>
    </row>
    <row r="32" spans="1:31" x14ac:dyDescent="0.35">
      <c r="A32" t="s">
        <v>208</v>
      </c>
      <c r="B32" t="s">
        <v>311</v>
      </c>
      <c r="C32">
        <v>2307</v>
      </c>
      <c r="D32" s="9">
        <v>43294.82916666667</v>
      </c>
      <c r="E32" s="9">
        <v>45601.82916666667</v>
      </c>
      <c r="F32">
        <v>113</v>
      </c>
      <c r="G32">
        <v>85</v>
      </c>
      <c r="H32">
        <v>84</v>
      </c>
      <c r="I32">
        <v>1</v>
      </c>
      <c r="J32">
        <v>34</v>
      </c>
      <c r="K32">
        <v>51</v>
      </c>
      <c r="L32">
        <v>45</v>
      </c>
      <c r="M32">
        <v>6</v>
      </c>
      <c r="N32">
        <v>4.3999999999999997E-2</v>
      </c>
      <c r="O32">
        <v>0</v>
      </c>
      <c r="P32">
        <v>3.6999999999999998E-2</v>
      </c>
      <c r="Q32">
        <v>3.6999999999999998E-2</v>
      </c>
      <c r="R32">
        <v>7.0000000000000001E-3</v>
      </c>
      <c r="S32">
        <v>2.7E-2</v>
      </c>
      <c r="T32">
        <v>5.2859999999999996</v>
      </c>
      <c r="U32">
        <v>1</v>
      </c>
      <c r="V32">
        <v>0.159</v>
      </c>
      <c r="W32">
        <v>162.16200000000001</v>
      </c>
      <c r="X32" t="s">
        <v>62</v>
      </c>
      <c r="Y32">
        <v>27.027000000000001</v>
      </c>
      <c r="Z32">
        <v>0.94699999999999995</v>
      </c>
      <c r="AA32">
        <v>0</v>
      </c>
      <c r="AB32">
        <v>0.84399999999999997</v>
      </c>
      <c r="AC32">
        <v>0.97099999999999997</v>
      </c>
      <c r="AD32" s="19">
        <v>3.4833333333333334E-2</v>
      </c>
      <c r="AE32" t="s">
        <v>1108</v>
      </c>
    </row>
    <row r="33" spans="1:31" hidden="1" x14ac:dyDescent="0.35">
      <c r="A33" t="s">
        <v>1234</v>
      </c>
      <c r="B33" t="s">
        <v>312</v>
      </c>
      <c r="C33">
        <v>83</v>
      </c>
      <c r="D33" s="9">
        <v>41535.775694444441</v>
      </c>
      <c r="E33" s="9">
        <v>41619.024305555555</v>
      </c>
      <c r="F33" t="s">
        <v>871</v>
      </c>
      <c r="G33" t="s">
        <v>871</v>
      </c>
      <c r="H33">
        <v>1</v>
      </c>
      <c r="I33">
        <v>3</v>
      </c>
      <c r="J33">
        <v>1</v>
      </c>
      <c r="K33" t="s">
        <v>872</v>
      </c>
      <c r="L33">
        <v>1</v>
      </c>
      <c r="M33">
        <v>2</v>
      </c>
      <c r="N33" t="s">
        <v>874</v>
      </c>
      <c r="O33">
        <v>2.4E-2</v>
      </c>
      <c r="P33" t="s">
        <v>874</v>
      </c>
      <c r="Q33" t="s">
        <v>874</v>
      </c>
      <c r="R33">
        <v>0</v>
      </c>
      <c r="S33">
        <v>2.4E-2</v>
      </c>
      <c r="T33" t="s">
        <v>874</v>
      </c>
      <c r="U33" t="s">
        <v>874</v>
      </c>
      <c r="V33" t="s">
        <v>874</v>
      </c>
      <c r="W33" t="s">
        <v>874</v>
      </c>
      <c r="X33" t="s">
        <v>56</v>
      </c>
      <c r="Y33" t="s">
        <v>874</v>
      </c>
      <c r="Z33" t="s">
        <v>874</v>
      </c>
      <c r="AA33">
        <v>0.98799999999999999</v>
      </c>
      <c r="AB33" t="s">
        <v>874</v>
      </c>
      <c r="AC33" t="s">
        <v>874</v>
      </c>
      <c r="AD33" s="19">
        <v>45824.758305462965</v>
      </c>
      <c r="AE33" t="s">
        <v>1824</v>
      </c>
    </row>
    <row r="34" spans="1:31" x14ac:dyDescent="0.35">
      <c r="A34" t="s">
        <v>208</v>
      </c>
      <c r="B34" t="s">
        <v>311</v>
      </c>
      <c r="C34">
        <v>2307</v>
      </c>
      <c r="D34" s="9">
        <v>43294.82916666667</v>
      </c>
      <c r="E34" s="9">
        <v>45601.82916666667</v>
      </c>
      <c r="F34">
        <v>113</v>
      </c>
      <c r="G34">
        <v>85</v>
      </c>
      <c r="H34">
        <v>84</v>
      </c>
      <c r="I34">
        <v>1</v>
      </c>
      <c r="J34">
        <v>34</v>
      </c>
      <c r="K34">
        <v>51</v>
      </c>
      <c r="L34">
        <v>45</v>
      </c>
      <c r="M34">
        <v>6</v>
      </c>
      <c r="N34">
        <v>4.3999999999999997E-2</v>
      </c>
      <c r="O34">
        <v>0</v>
      </c>
      <c r="P34">
        <v>3.6999999999999998E-2</v>
      </c>
      <c r="Q34">
        <v>3.6999999999999998E-2</v>
      </c>
      <c r="R34">
        <v>7.0000000000000001E-3</v>
      </c>
      <c r="S34">
        <v>2.7E-2</v>
      </c>
      <c r="T34">
        <v>5.2859999999999996</v>
      </c>
      <c r="U34">
        <v>1</v>
      </c>
      <c r="V34">
        <v>0.159</v>
      </c>
      <c r="W34">
        <v>162.16200000000001</v>
      </c>
      <c r="X34" t="s">
        <v>62</v>
      </c>
      <c r="Y34">
        <v>27.027000000000001</v>
      </c>
      <c r="Z34">
        <v>0.94699999999999995</v>
      </c>
      <c r="AA34">
        <v>0</v>
      </c>
      <c r="AB34">
        <v>0.84399999999999997</v>
      </c>
      <c r="AC34">
        <v>0.97099999999999997</v>
      </c>
      <c r="AD34" s="19">
        <v>9.944444444444445E-3</v>
      </c>
      <c r="AE34" t="s">
        <v>1108</v>
      </c>
    </row>
    <row r="35" spans="1:31" hidden="1" x14ac:dyDescent="0.35">
      <c r="A35" t="s">
        <v>1228</v>
      </c>
      <c r="B35" t="s">
        <v>312</v>
      </c>
      <c r="C35">
        <v>99</v>
      </c>
      <c r="D35" s="9">
        <v>41520.182638888888</v>
      </c>
      <c r="E35" s="9">
        <v>41620.137499999997</v>
      </c>
      <c r="F35" t="s">
        <v>871</v>
      </c>
      <c r="G35" t="s">
        <v>871</v>
      </c>
      <c r="H35">
        <v>4</v>
      </c>
      <c r="I35">
        <v>68</v>
      </c>
      <c r="J35">
        <v>36</v>
      </c>
      <c r="K35" t="s">
        <v>872</v>
      </c>
      <c r="L35">
        <v>71</v>
      </c>
      <c r="M35">
        <v>-34</v>
      </c>
      <c r="N35">
        <v>2.9000000000000001E-2</v>
      </c>
      <c r="O35">
        <v>0.77300000000000002</v>
      </c>
      <c r="P35">
        <v>0.46300000000000002</v>
      </c>
      <c r="Q35">
        <v>0.83099999999999996</v>
      </c>
      <c r="R35">
        <v>0.33900000000000002</v>
      </c>
      <c r="S35">
        <v>0.35599999999999998</v>
      </c>
      <c r="T35">
        <v>2.4510000000000001</v>
      </c>
      <c r="U35">
        <v>3.5999999999999997E-2</v>
      </c>
      <c r="V35">
        <v>0.42299999999999999</v>
      </c>
      <c r="W35">
        <v>677.49699999999996</v>
      </c>
      <c r="X35" t="s">
        <v>62</v>
      </c>
      <c r="Y35">
        <v>1.2030000000000001</v>
      </c>
      <c r="Z35">
        <v>0.63300000000000001</v>
      </c>
      <c r="AA35">
        <v>0.94599999999999995</v>
      </c>
      <c r="AB35">
        <v>0.79600000000000004</v>
      </c>
      <c r="AC35">
        <v>0.85399999999999998</v>
      </c>
      <c r="AD35" s="19">
        <v>45824.758598310182</v>
      </c>
      <c r="AE35" t="s">
        <v>1824</v>
      </c>
    </row>
    <row r="36" spans="1:31" x14ac:dyDescent="0.35">
      <c r="A36" t="s">
        <v>911</v>
      </c>
      <c r="B36" t="s">
        <v>311</v>
      </c>
      <c r="C36">
        <v>1014</v>
      </c>
      <c r="D36" s="9">
        <v>42844.070138888892</v>
      </c>
      <c r="E36" s="9">
        <v>43858.597222222219</v>
      </c>
      <c r="F36">
        <v>1236</v>
      </c>
      <c r="G36">
        <v>1175</v>
      </c>
      <c r="H36">
        <v>349</v>
      </c>
      <c r="I36">
        <v>826</v>
      </c>
      <c r="J36">
        <v>387</v>
      </c>
      <c r="K36">
        <v>788</v>
      </c>
      <c r="L36">
        <v>676</v>
      </c>
      <c r="M36">
        <v>112</v>
      </c>
      <c r="N36">
        <v>0.46300000000000002</v>
      </c>
      <c r="O36">
        <v>0.88200000000000001</v>
      </c>
      <c r="P36">
        <v>0.99399999999999999</v>
      </c>
      <c r="Q36">
        <v>1.825</v>
      </c>
      <c r="R36">
        <v>0.35099999999999998</v>
      </c>
      <c r="S36">
        <v>0.89200000000000002</v>
      </c>
      <c r="T36">
        <v>5.1989999999999998</v>
      </c>
      <c r="U36">
        <v>0.34399999999999997</v>
      </c>
      <c r="V36">
        <v>0.26100000000000001</v>
      </c>
      <c r="W36">
        <v>61.37</v>
      </c>
      <c r="X36" t="s">
        <v>62</v>
      </c>
      <c r="Y36">
        <v>0.54800000000000004</v>
      </c>
      <c r="Z36">
        <v>0.77100000000000002</v>
      </c>
      <c r="AA36">
        <v>0.91500000000000004</v>
      </c>
      <c r="AB36">
        <v>0.41699999999999998</v>
      </c>
      <c r="AC36">
        <v>0.313</v>
      </c>
      <c r="AD36" s="19">
        <v>45825.042950960647</v>
      </c>
      <c r="AE36" t="s">
        <v>1766</v>
      </c>
    </row>
    <row r="37" spans="1:31" hidden="1" x14ac:dyDescent="0.35">
      <c r="A37" t="s">
        <v>1242</v>
      </c>
      <c r="B37" t="s">
        <v>312</v>
      </c>
      <c r="C37">
        <v>98</v>
      </c>
      <c r="D37" s="9">
        <v>41487.81527777778</v>
      </c>
      <c r="E37" s="9">
        <v>41586.724305555559</v>
      </c>
      <c r="F37" t="s">
        <v>871</v>
      </c>
      <c r="G37" t="s">
        <v>871</v>
      </c>
      <c r="H37">
        <v>1</v>
      </c>
      <c r="I37">
        <v>4</v>
      </c>
      <c r="J37">
        <v>3</v>
      </c>
      <c r="K37" t="s">
        <v>872</v>
      </c>
      <c r="L37">
        <v>6</v>
      </c>
      <c r="M37">
        <v>-6</v>
      </c>
      <c r="N37" t="s">
        <v>874</v>
      </c>
      <c r="O37">
        <v>2.8000000000000001E-2</v>
      </c>
      <c r="P37">
        <v>4.3999999999999997E-2</v>
      </c>
      <c r="Q37">
        <v>4.5999999999999999E-2</v>
      </c>
      <c r="R37">
        <v>-1.59999999999999E-2</v>
      </c>
      <c r="S37">
        <v>1.0999999999999999E-2</v>
      </c>
      <c r="T37" t="s">
        <v>874</v>
      </c>
      <c r="U37" t="s">
        <v>874</v>
      </c>
      <c r="V37" t="s">
        <v>874</v>
      </c>
      <c r="W37" t="s">
        <v>874</v>
      </c>
      <c r="X37" t="s">
        <v>62</v>
      </c>
      <c r="Y37">
        <v>21.739000000000001</v>
      </c>
      <c r="Z37" t="s">
        <v>874</v>
      </c>
      <c r="AA37">
        <v>0.76700000000000002</v>
      </c>
      <c r="AB37">
        <v>0.79200000000000004</v>
      </c>
      <c r="AC37">
        <v>0.89300000000000002</v>
      </c>
      <c r="AD37" s="19">
        <v>45824.758844131946</v>
      </c>
      <c r="AE37" t="s">
        <v>1824</v>
      </c>
    </row>
    <row r="38" spans="1:31" x14ac:dyDescent="0.35">
      <c r="A38" t="s">
        <v>2096</v>
      </c>
      <c r="B38" t="s">
        <v>311</v>
      </c>
      <c r="C38">
        <v>2547</v>
      </c>
      <c r="D38" s="9">
        <v>38782.268750000003</v>
      </c>
      <c r="E38" s="9">
        <v>41329.496527777781</v>
      </c>
      <c r="F38">
        <v>54</v>
      </c>
      <c r="G38">
        <v>54</v>
      </c>
      <c r="H38">
        <v>26</v>
      </c>
      <c r="I38">
        <v>28</v>
      </c>
      <c r="J38">
        <v>7</v>
      </c>
      <c r="K38">
        <v>47</v>
      </c>
      <c r="L38">
        <v>30</v>
      </c>
      <c r="M38">
        <v>17</v>
      </c>
      <c r="N38">
        <v>1.0999999999999999E-2</v>
      </c>
      <c r="O38">
        <v>1.9E-2</v>
      </c>
      <c r="P38">
        <v>1.7000000000000001E-2</v>
      </c>
      <c r="Q38">
        <v>6.0999999999999999E-2</v>
      </c>
      <c r="R38">
        <v>1.2999999999999999E-2</v>
      </c>
      <c r="S38">
        <v>2.1999999999999999E-2</v>
      </c>
      <c r="T38">
        <v>4.6920000000000002</v>
      </c>
      <c r="U38">
        <v>0.36699999999999999</v>
      </c>
      <c r="V38">
        <v>0.433</v>
      </c>
      <c r="W38">
        <v>278.68900000000002</v>
      </c>
      <c r="X38" t="s">
        <v>62</v>
      </c>
      <c r="Y38">
        <v>16.393000000000001</v>
      </c>
      <c r="Z38">
        <v>0.82299999999999995</v>
      </c>
      <c r="AA38">
        <v>0.66200000000000003</v>
      </c>
      <c r="AB38">
        <v>0.82099999999999995</v>
      </c>
      <c r="AC38">
        <v>0.872</v>
      </c>
      <c r="AD38" s="19">
        <v>45824.924380358796</v>
      </c>
      <c r="AE38" t="s">
        <v>2215</v>
      </c>
    </row>
    <row r="39" spans="1:31" hidden="1" x14ac:dyDescent="0.35">
      <c r="A39" t="s">
        <v>1267</v>
      </c>
      <c r="B39" t="s">
        <v>312</v>
      </c>
      <c r="C39">
        <v>98</v>
      </c>
      <c r="D39" s="9">
        <v>41522.972916666666</v>
      </c>
      <c r="E39" s="9">
        <v>41620.974999999999</v>
      </c>
      <c r="F39" t="s">
        <v>871</v>
      </c>
      <c r="G39" t="s">
        <v>871</v>
      </c>
      <c r="H39">
        <v>1</v>
      </c>
      <c r="I39">
        <v>20</v>
      </c>
      <c r="J39">
        <v>1</v>
      </c>
      <c r="K39" t="s">
        <v>872</v>
      </c>
      <c r="L39">
        <v>13</v>
      </c>
      <c r="M39">
        <v>6</v>
      </c>
      <c r="N39" t="s">
        <v>874</v>
      </c>
      <c r="O39">
        <v>0.17499999999999999</v>
      </c>
      <c r="P39" t="s">
        <v>874</v>
      </c>
      <c r="Q39">
        <v>0.152</v>
      </c>
      <c r="R39">
        <v>0</v>
      </c>
      <c r="S39">
        <v>0.17</v>
      </c>
      <c r="T39" t="s">
        <v>874</v>
      </c>
      <c r="U39" t="s">
        <v>874</v>
      </c>
      <c r="V39" t="s">
        <v>874</v>
      </c>
      <c r="W39" t="s">
        <v>874</v>
      </c>
      <c r="X39" t="s">
        <v>56</v>
      </c>
      <c r="Y39">
        <v>6.5789999999999997</v>
      </c>
      <c r="Z39" t="s">
        <v>874</v>
      </c>
      <c r="AA39">
        <v>0.97</v>
      </c>
      <c r="AB39" t="s">
        <v>874</v>
      </c>
      <c r="AC39">
        <v>0.86499999999999999</v>
      </c>
      <c r="AD39" s="19">
        <v>45824.759077210649</v>
      </c>
      <c r="AE39" t="s">
        <v>1824</v>
      </c>
    </row>
    <row r="40" spans="1:31" x14ac:dyDescent="0.35">
      <c r="A40" t="s">
        <v>1349</v>
      </c>
      <c r="B40" t="s">
        <v>311</v>
      </c>
      <c r="C40">
        <v>3558</v>
      </c>
      <c r="D40" s="9">
        <v>40825.370729166665</v>
      </c>
      <c r="E40" s="9">
        <v>44383.944594907407</v>
      </c>
      <c r="F40">
        <v>159</v>
      </c>
      <c r="G40">
        <v>159</v>
      </c>
      <c r="H40">
        <v>48</v>
      </c>
      <c r="I40">
        <v>111</v>
      </c>
      <c r="J40">
        <v>12</v>
      </c>
      <c r="K40">
        <v>147</v>
      </c>
      <c r="L40">
        <v>84</v>
      </c>
      <c r="M40">
        <v>63</v>
      </c>
      <c r="N40">
        <v>8.0000000000000002E-3</v>
      </c>
      <c r="O40">
        <v>3.5000000000000003E-2</v>
      </c>
      <c r="P40">
        <v>1.6E-2</v>
      </c>
      <c r="Q40">
        <v>0.12</v>
      </c>
      <c r="R40">
        <v>2.7E-2</v>
      </c>
      <c r="S40">
        <v>2.8000000000000001E-2</v>
      </c>
      <c r="T40">
        <v>4.444</v>
      </c>
      <c r="U40">
        <v>0.186</v>
      </c>
      <c r="V40">
        <v>0.628</v>
      </c>
      <c r="W40">
        <v>525</v>
      </c>
      <c r="X40" t="s">
        <v>62</v>
      </c>
      <c r="Y40">
        <v>8.3330000000000002</v>
      </c>
      <c r="Z40">
        <v>0.77400000000000002</v>
      </c>
      <c r="AA40">
        <v>0.36299999999999999</v>
      </c>
      <c r="AB40">
        <v>0.83</v>
      </c>
      <c r="AC40">
        <v>0.86899999999999999</v>
      </c>
      <c r="AD40" s="19">
        <v>45825.078910902776</v>
      </c>
      <c r="AE40" t="s">
        <v>2397</v>
      </c>
    </row>
    <row r="41" spans="1:31" hidden="1" x14ac:dyDescent="0.35">
      <c r="A41" t="s">
        <v>1233</v>
      </c>
      <c r="B41" t="s">
        <v>312</v>
      </c>
      <c r="C41">
        <v>99</v>
      </c>
      <c r="D41" s="9">
        <v>41521.216666666667</v>
      </c>
      <c r="E41" s="9">
        <v>41620.488194444442</v>
      </c>
      <c r="F41" t="s">
        <v>871</v>
      </c>
      <c r="G41" t="s">
        <v>871</v>
      </c>
      <c r="H41">
        <v>19</v>
      </c>
      <c r="I41">
        <v>233</v>
      </c>
      <c r="J41">
        <v>53</v>
      </c>
      <c r="K41" t="s">
        <v>872</v>
      </c>
      <c r="L41">
        <v>109</v>
      </c>
      <c r="M41">
        <v>89</v>
      </c>
      <c r="N41">
        <v>0.18</v>
      </c>
      <c r="O41">
        <v>2.2480000000000002</v>
      </c>
      <c r="P41">
        <v>0.47399999999999998</v>
      </c>
      <c r="Q41">
        <v>1.1419999999999999</v>
      </c>
      <c r="R41" s="24" t="s">
        <v>1778</v>
      </c>
      <c r="S41">
        <v>1.907</v>
      </c>
      <c r="T41">
        <v>0.58399999999999996</v>
      </c>
      <c r="U41">
        <v>7.3999999999999996E-2</v>
      </c>
      <c r="V41">
        <v>0.80500000000000005</v>
      </c>
      <c r="W41">
        <v>346.76</v>
      </c>
      <c r="X41" t="s">
        <v>56</v>
      </c>
      <c r="Y41">
        <v>0.876</v>
      </c>
      <c r="Z41">
        <v>0.92800000000000005</v>
      </c>
      <c r="AA41">
        <v>0.98799999999999999</v>
      </c>
      <c r="AB41">
        <v>0.95499999999999996</v>
      </c>
      <c r="AC41">
        <v>0.97299999999999998</v>
      </c>
      <c r="AD41" s="19">
        <v>45824.759369050924</v>
      </c>
      <c r="AE41" t="s">
        <v>1824</v>
      </c>
    </row>
    <row r="42" spans="1:31" x14ac:dyDescent="0.35">
      <c r="A42" t="s">
        <v>1063</v>
      </c>
      <c r="B42" t="s">
        <v>311</v>
      </c>
      <c r="C42">
        <v>3610</v>
      </c>
      <c r="D42" s="9">
        <v>40940.83494212963</v>
      </c>
      <c r="E42" s="9">
        <v>44551.61991898148</v>
      </c>
      <c r="F42">
        <v>726</v>
      </c>
      <c r="G42">
        <v>726</v>
      </c>
      <c r="H42">
        <v>444</v>
      </c>
      <c r="I42">
        <v>282</v>
      </c>
      <c r="J42">
        <v>90</v>
      </c>
      <c r="K42">
        <v>636</v>
      </c>
      <c r="L42">
        <v>543</v>
      </c>
      <c r="M42">
        <v>93</v>
      </c>
      <c r="N42">
        <v>0.28899999999999998</v>
      </c>
      <c r="O42">
        <v>0.16700000000000001</v>
      </c>
      <c r="P42">
        <v>0.16500000000000001</v>
      </c>
      <c r="Q42">
        <v>1.222</v>
      </c>
      <c r="R42">
        <v>0.29099999999999998</v>
      </c>
      <c r="S42">
        <v>0.433</v>
      </c>
      <c r="T42">
        <v>4.1989999999999998</v>
      </c>
      <c r="U42">
        <v>0.63400000000000001</v>
      </c>
      <c r="V42">
        <v>0.63800000000000001</v>
      </c>
      <c r="W42">
        <v>76.105000000000004</v>
      </c>
      <c r="X42" t="s">
        <v>62</v>
      </c>
      <c r="Y42">
        <v>0.81799999999999995</v>
      </c>
      <c r="Z42">
        <v>0.40500000000000003</v>
      </c>
      <c r="AA42" s="19">
        <v>0.36099999999999999</v>
      </c>
      <c r="AB42">
        <v>0.96499999999999997</v>
      </c>
      <c r="AC42" s="23">
        <v>0.96599999999999997</v>
      </c>
      <c r="AD42" s="19">
        <v>45825.224682499997</v>
      </c>
      <c r="AE42" t="s">
        <v>2377</v>
      </c>
    </row>
    <row r="43" spans="1:31" hidden="1" x14ac:dyDescent="0.35">
      <c r="A43" t="s">
        <v>1285</v>
      </c>
      <c r="B43" t="s">
        <v>312</v>
      </c>
      <c r="C43">
        <v>99</v>
      </c>
      <c r="D43" s="9">
        <v>41514.659722222219</v>
      </c>
      <c r="E43" s="9">
        <v>41614.085416666669</v>
      </c>
      <c r="F43" t="s">
        <v>871</v>
      </c>
      <c r="G43" t="s">
        <v>871</v>
      </c>
      <c r="H43">
        <v>13</v>
      </c>
      <c r="I43">
        <v>58</v>
      </c>
      <c r="J43">
        <v>8</v>
      </c>
      <c r="K43" t="s">
        <v>872</v>
      </c>
      <c r="L43">
        <v>67</v>
      </c>
      <c r="M43">
        <v>-5</v>
      </c>
      <c r="N43">
        <v>0.13300000000000001</v>
      </c>
      <c r="O43">
        <v>0.57299999999999995</v>
      </c>
      <c r="P43">
        <v>7.0999999999999994E-2</v>
      </c>
      <c r="Q43">
        <v>0.65400000000000003</v>
      </c>
      <c r="R43">
        <v>0.63500000000000001</v>
      </c>
      <c r="S43">
        <v>0.65</v>
      </c>
      <c r="T43">
        <v>1.03</v>
      </c>
      <c r="U43">
        <v>0.188</v>
      </c>
      <c r="V43">
        <v>0.89900000000000002</v>
      </c>
      <c r="W43">
        <v>149.84700000000001</v>
      </c>
      <c r="X43" t="s">
        <v>62</v>
      </c>
      <c r="Y43">
        <v>1.5289999999999999</v>
      </c>
      <c r="Z43">
        <v>0.94</v>
      </c>
      <c r="AA43">
        <v>0.98099999999999998</v>
      </c>
      <c r="AB43">
        <v>0.82299999999999995</v>
      </c>
      <c r="AC43">
        <v>0.95899999999999996</v>
      </c>
      <c r="AD43" s="19">
        <v>45824.759742986113</v>
      </c>
      <c r="AE43" t="s">
        <v>1824</v>
      </c>
    </row>
    <row r="44" spans="1:31" x14ac:dyDescent="0.35">
      <c r="A44" t="s">
        <v>1892</v>
      </c>
      <c r="B44" t="s">
        <v>311</v>
      </c>
      <c r="C44">
        <v>1574</v>
      </c>
      <c r="D44" s="9">
        <v>39346.898611111108</v>
      </c>
      <c r="E44" s="9">
        <v>40921.149305555555</v>
      </c>
      <c r="F44">
        <v>43</v>
      </c>
      <c r="G44">
        <v>43</v>
      </c>
      <c r="H44">
        <v>18</v>
      </c>
      <c r="I44">
        <v>25</v>
      </c>
      <c r="J44">
        <v>1</v>
      </c>
      <c r="K44">
        <v>42</v>
      </c>
      <c r="L44">
        <v>24</v>
      </c>
      <c r="M44">
        <v>18</v>
      </c>
      <c r="N44">
        <v>7.0000000000000001E-3</v>
      </c>
      <c r="O44">
        <v>4.2000000000000003E-2</v>
      </c>
      <c r="P44">
        <v>0</v>
      </c>
      <c r="Q44">
        <v>0.19800000000000001</v>
      </c>
      <c r="R44">
        <v>4.9000000000000002E-2</v>
      </c>
      <c r="S44">
        <v>2.1999999999999999E-2</v>
      </c>
      <c r="T44">
        <v>4.0410000000000004</v>
      </c>
      <c r="U44">
        <v>0.14299999999999999</v>
      </c>
      <c r="V44">
        <v>1</v>
      </c>
      <c r="W44">
        <v>90.909000000000006</v>
      </c>
      <c r="X44" t="s">
        <v>62</v>
      </c>
      <c r="Y44">
        <v>5.0510000000000002</v>
      </c>
      <c r="Z44">
        <v>0.27200000000000002</v>
      </c>
      <c r="AA44">
        <v>0.36799999999999999</v>
      </c>
      <c r="AB44">
        <v>0</v>
      </c>
      <c r="AC44">
        <v>0.94</v>
      </c>
      <c r="AD44" s="19">
        <v>45824.86541888889</v>
      </c>
      <c r="AE44" t="s">
        <v>2024</v>
      </c>
    </row>
    <row r="45" spans="1:31" hidden="1" x14ac:dyDescent="0.35">
      <c r="A45" t="s">
        <v>1255</v>
      </c>
      <c r="B45" t="s">
        <v>312</v>
      </c>
      <c r="C45">
        <v>99</v>
      </c>
      <c r="D45" s="9">
        <v>41521.678472222222</v>
      </c>
      <c r="E45" s="9">
        <v>41621.287499999999</v>
      </c>
      <c r="F45" t="s">
        <v>871</v>
      </c>
      <c r="G45" t="s">
        <v>871</v>
      </c>
      <c r="H45">
        <v>5</v>
      </c>
      <c r="I45">
        <v>98</v>
      </c>
      <c r="J45">
        <v>28</v>
      </c>
      <c r="K45" t="s">
        <v>872</v>
      </c>
      <c r="L45">
        <v>74</v>
      </c>
      <c r="M45">
        <v>2</v>
      </c>
      <c r="N45">
        <v>0.05</v>
      </c>
      <c r="O45">
        <v>0.95</v>
      </c>
      <c r="P45">
        <v>0.26900000000000002</v>
      </c>
      <c r="Q45">
        <v>0.74</v>
      </c>
      <c r="R45">
        <v>0.73099999999999998</v>
      </c>
      <c r="S45">
        <v>0.72599999999999998</v>
      </c>
      <c r="T45">
        <v>1.012</v>
      </c>
      <c r="U45">
        <v>0.05</v>
      </c>
      <c r="V45">
        <v>0.73099999999999998</v>
      </c>
      <c r="W45">
        <v>200</v>
      </c>
      <c r="X45" t="s">
        <v>62</v>
      </c>
      <c r="Y45">
        <v>1.351</v>
      </c>
      <c r="Z45">
        <v>0.80900000000000005</v>
      </c>
      <c r="AA45">
        <v>0.97899999999999998</v>
      </c>
      <c r="AB45">
        <v>0.98499999999999999</v>
      </c>
      <c r="AC45">
        <v>0.97399999999999998</v>
      </c>
      <c r="AD45" s="19">
        <v>45824.760086562499</v>
      </c>
      <c r="AE45" t="s">
        <v>1824</v>
      </c>
    </row>
    <row r="46" spans="1:31" x14ac:dyDescent="0.35">
      <c r="A46" t="s">
        <v>1498</v>
      </c>
      <c r="B46" t="s">
        <v>311</v>
      </c>
      <c r="C46">
        <v>5578</v>
      </c>
      <c r="D46" s="9">
        <v>38709.602152777778</v>
      </c>
      <c r="E46" s="9">
        <v>44288.579837962963</v>
      </c>
      <c r="F46">
        <v>56</v>
      </c>
      <c r="G46">
        <v>56</v>
      </c>
      <c r="H46">
        <v>16</v>
      </c>
      <c r="I46">
        <v>40</v>
      </c>
      <c r="J46">
        <v>20</v>
      </c>
      <c r="K46">
        <v>36</v>
      </c>
      <c r="L46">
        <v>31</v>
      </c>
      <c r="M46">
        <v>5</v>
      </c>
      <c r="N46">
        <v>2E-3</v>
      </c>
      <c r="O46">
        <v>7.0000000000000001E-3</v>
      </c>
      <c r="P46">
        <v>7.0000000000000001E-3</v>
      </c>
      <c r="Q46">
        <v>8.0000000000000002E-3</v>
      </c>
      <c r="R46">
        <v>2E-3</v>
      </c>
      <c r="S46">
        <v>4.0000000000000001E-3</v>
      </c>
      <c r="T46">
        <v>4</v>
      </c>
      <c r="U46">
        <v>0.222</v>
      </c>
      <c r="V46">
        <v>0.222</v>
      </c>
      <c r="W46">
        <v>625</v>
      </c>
      <c r="X46" t="s">
        <v>62</v>
      </c>
      <c r="Y46">
        <v>125</v>
      </c>
      <c r="Z46">
        <v>0.67900000000000005</v>
      </c>
      <c r="AA46">
        <v>0.97799999999999998</v>
      </c>
      <c r="AB46">
        <v>0.6</v>
      </c>
      <c r="AC46">
        <v>0.80300000000000005</v>
      </c>
      <c r="AD46" s="19">
        <v>45825.11389734954</v>
      </c>
      <c r="AE46" t="s">
        <v>2397</v>
      </c>
    </row>
    <row r="47" spans="1:31" hidden="1" x14ac:dyDescent="0.35">
      <c r="A47" t="s">
        <v>1256</v>
      </c>
      <c r="B47" t="s">
        <v>312</v>
      </c>
      <c r="C47">
        <v>90</v>
      </c>
      <c r="D47" s="9">
        <v>41528.818055555559</v>
      </c>
      <c r="E47" s="9">
        <v>41619.224999999999</v>
      </c>
      <c r="F47" t="s">
        <v>871</v>
      </c>
      <c r="G47" t="s">
        <v>871</v>
      </c>
      <c r="H47">
        <v>2</v>
      </c>
      <c r="I47">
        <v>9</v>
      </c>
      <c r="J47">
        <v>1</v>
      </c>
      <c r="K47" t="s">
        <v>872</v>
      </c>
      <c r="L47">
        <v>4</v>
      </c>
      <c r="M47">
        <v>6</v>
      </c>
      <c r="N47">
        <v>2.1999999999999999E-2</v>
      </c>
      <c r="O47">
        <v>7.2999999999999995E-2</v>
      </c>
      <c r="P47" t="s">
        <v>874</v>
      </c>
      <c r="Q47">
        <v>5.1999999999999998E-2</v>
      </c>
      <c r="R47">
        <v>9.5000000000000001E-2</v>
      </c>
      <c r="S47">
        <v>9.4E-2</v>
      </c>
      <c r="T47" t="s">
        <v>874</v>
      </c>
      <c r="U47" t="s">
        <v>874</v>
      </c>
      <c r="V47" t="s">
        <v>874</v>
      </c>
      <c r="W47" t="s">
        <v>874</v>
      </c>
      <c r="X47" t="s">
        <v>56</v>
      </c>
      <c r="Y47">
        <v>19.231000000000002</v>
      </c>
      <c r="Z47">
        <v>1</v>
      </c>
      <c r="AA47">
        <v>0.89700000000000002</v>
      </c>
      <c r="AB47" t="s">
        <v>874</v>
      </c>
      <c r="AC47">
        <v>0.73899999999999999</v>
      </c>
      <c r="AD47" s="19">
        <v>45824.760317245367</v>
      </c>
      <c r="AE47" t="s">
        <v>1824</v>
      </c>
    </row>
    <row r="48" spans="1:31" x14ac:dyDescent="0.35">
      <c r="A48" t="s">
        <v>1310</v>
      </c>
      <c r="B48" t="s">
        <v>311</v>
      </c>
      <c r="C48">
        <v>6521</v>
      </c>
      <c r="D48" s="9">
        <v>36818.310497685183</v>
      </c>
      <c r="E48" s="9">
        <v>43339.490833333337</v>
      </c>
      <c r="F48">
        <v>3006</v>
      </c>
      <c r="G48">
        <v>3006</v>
      </c>
      <c r="H48">
        <v>79</v>
      </c>
      <c r="I48">
        <v>2927</v>
      </c>
      <c r="J48">
        <v>1365</v>
      </c>
      <c r="K48">
        <v>1641</v>
      </c>
      <c r="L48">
        <v>1397</v>
      </c>
      <c r="M48">
        <v>244</v>
      </c>
      <c r="N48">
        <v>3.1E-2</v>
      </c>
      <c r="O48">
        <v>1.1100000000000001</v>
      </c>
      <c r="P48">
        <v>0.81899999999999995</v>
      </c>
      <c r="Q48">
        <v>1.2749999999999999</v>
      </c>
      <c r="R48">
        <v>0.32200000000000001</v>
      </c>
      <c r="S48">
        <v>0.65700000000000003</v>
      </c>
      <c r="T48">
        <v>3.96</v>
      </c>
      <c r="U48">
        <v>2.7E-2</v>
      </c>
      <c r="V48">
        <v>0.28199999999999997</v>
      </c>
      <c r="W48">
        <v>191.37299999999999</v>
      </c>
      <c r="X48" t="s">
        <v>62</v>
      </c>
      <c r="Y48">
        <v>0.78400000000000003</v>
      </c>
      <c r="Z48">
        <v>0.68200000000000005</v>
      </c>
      <c r="AA48">
        <v>0.83</v>
      </c>
      <c r="AB48">
        <v>0.26500000000000001</v>
      </c>
      <c r="AC48">
        <v>0.42399999999999999</v>
      </c>
      <c r="AD48" s="19">
        <v>45825.069235196759</v>
      </c>
      <c r="AE48" t="s">
        <v>2397</v>
      </c>
    </row>
    <row r="49" spans="1:31" hidden="1" x14ac:dyDescent="0.35">
      <c r="A49" t="s">
        <v>1779</v>
      </c>
      <c r="B49" t="s">
        <v>312</v>
      </c>
      <c r="C49">
        <v>0</v>
      </c>
      <c r="D49" s="9">
        <v>40882.427083333336</v>
      </c>
      <c r="E49" s="9">
        <v>40882.427083333336</v>
      </c>
      <c r="F49" t="s">
        <v>871</v>
      </c>
      <c r="G49" t="s">
        <v>871</v>
      </c>
      <c r="H49">
        <v>1</v>
      </c>
      <c r="I49">
        <v>1</v>
      </c>
      <c r="J49">
        <v>1</v>
      </c>
      <c r="K49" t="s">
        <v>872</v>
      </c>
      <c r="L49">
        <v>1</v>
      </c>
      <c r="M49">
        <v>0</v>
      </c>
      <c r="N49" t="s">
        <v>874</v>
      </c>
      <c r="O49" t="s">
        <v>874</v>
      </c>
      <c r="P49" t="s">
        <v>874</v>
      </c>
      <c r="Q49" t="s">
        <v>874</v>
      </c>
      <c r="R49">
        <v>0</v>
      </c>
      <c r="S49" t="s">
        <v>874</v>
      </c>
      <c r="T49" t="s">
        <v>874</v>
      </c>
      <c r="U49" t="s">
        <v>874</v>
      </c>
      <c r="V49" t="s">
        <v>874</v>
      </c>
      <c r="W49" t="s">
        <v>874</v>
      </c>
      <c r="X49" t="s">
        <v>56</v>
      </c>
      <c r="Y49" t="s">
        <v>874</v>
      </c>
      <c r="Z49" t="s">
        <v>874</v>
      </c>
      <c r="AA49" t="s">
        <v>874</v>
      </c>
      <c r="AB49" t="s">
        <v>874</v>
      </c>
      <c r="AC49" t="s">
        <v>874</v>
      </c>
      <c r="AD49" s="19">
        <v>45824.760522881945</v>
      </c>
      <c r="AE49" t="s">
        <v>1824</v>
      </c>
    </row>
    <row r="50" spans="1:31" x14ac:dyDescent="0.35">
      <c r="A50" t="s">
        <v>2156</v>
      </c>
      <c r="B50" t="s">
        <v>311</v>
      </c>
      <c r="C50">
        <v>4164</v>
      </c>
      <c r="D50" s="9">
        <v>37299.84375</v>
      </c>
      <c r="E50" s="9">
        <v>41464.820833333331</v>
      </c>
      <c r="F50">
        <v>90</v>
      </c>
      <c r="G50">
        <v>90</v>
      </c>
      <c r="H50">
        <v>7</v>
      </c>
      <c r="I50">
        <v>83</v>
      </c>
      <c r="J50">
        <v>38</v>
      </c>
      <c r="K50">
        <v>52</v>
      </c>
      <c r="L50">
        <v>48</v>
      </c>
      <c r="M50">
        <v>4</v>
      </c>
      <c r="N50">
        <v>3.0000000000000001E-3</v>
      </c>
      <c r="O50">
        <v>2.7E-2</v>
      </c>
      <c r="P50">
        <v>1.2E-2</v>
      </c>
      <c r="Q50">
        <v>7.0999999999999994E-2</v>
      </c>
      <c r="R50">
        <v>1.7999999999999999E-2</v>
      </c>
      <c r="S50">
        <v>1.2E-2</v>
      </c>
      <c r="T50">
        <v>3.944</v>
      </c>
      <c r="U50">
        <v>0.1</v>
      </c>
      <c r="V50">
        <v>0.6</v>
      </c>
      <c r="W50">
        <v>56.338000000000001</v>
      </c>
      <c r="X50" t="s">
        <v>62</v>
      </c>
      <c r="Y50">
        <v>14.085000000000001</v>
      </c>
      <c r="Z50">
        <v>0.90100000000000002</v>
      </c>
      <c r="AA50">
        <v>0.65</v>
      </c>
      <c r="AB50">
        <v>0.61499999999999999</v>
      </c>
      <c r="AC50">
        <v>6.5000000000000002E-2</v>
      </c>
      <c r="AD50" s="19">
        <v>45824.943729583334</v>
      </c>
      <c r="AE50" t="s">
        <v>2215</v>
      </c>
    </row>
    <row r="51" spans="1:31" hidden="1" x14ac:dyDescent="0.35">
      <c r="A51" t="s">
        <v>1700</v>
      </c>
      <c r="B51" t="s">
        <v>312</v>
      </c>
      <c r="C51">
        <v>55</v>
      </c>
      <c r="D51" s="9">
        <v>41569.151388888888</v>
      </c>
      <c r="E51" s="9">
        <v>41624.490972222222</v>
      </c>
      <c r="F51" t="s">
        <v>871</v>
      </c>
      <c r="G51" t="s">
        <v>871</v>
      </c>
      <c r="H51">
        <v>1</v>
      </c>
      <c r="I51">
        <v>2</v>
      </c>
      <c r="J51">
        <v>1</v>
      </c>
      <c r="K51" t="s">
        <v>872</v>
      </c>
      <c r="L51">
        <v>4</v>
      </c>
      <c r="M51">
        <v>-2</v>
      </c>
      <c r="N51" t="s">
        <v>874</v>
      </c>
      <c r="O51">
        <v>1.7999999999999999E-2</v>
      </c>
      <c r="P51" t="s">
        <v>874</v>
      </c>
      <c r="Q51">
        <v>9.7000000000000003E-2</v>
      </c>
      <c r="R51">
        <v>0</v>
      </c>
      <c r="S51">
        <v>3.5999999999999997E-2</v>
      </c>
      <c r="T51" t="s">
        <v>874</v>
      </c>
      <c r="U51" t="s">
        <v>874</v>
      </c>
      <c r="V51" t="s">
        <v>874</v>
      </c>
      <c r="W51" t="s">
        <v>874</v>
      </c>
      <c r="X51" t="s">
        <v>62</v>
      </c>
      <c r="Y51">
        <v>10.308999999999999</v>
      </c>
      <c r="Z51" t="s">
        <v>874</v>
      </c>
      <c r="AA51">
        <v>1</v>
      </c>
      <c r="AB51" t="s">
        <v>874</v>
      </c>
      <c r="AC51">
        <v>0.9</v>
      </c>
      <c r="AD51" s="19">
        <v>45824.760751574075</v>
      </c>
      <c r="AE51" t="s">
        <v>1824</v>
      </c>
    </row>
    <row r="52" spans="1:31" x14ac:dyDescent="0.35">
      <c r="A52" t="s">
        <v>2184</v>
      </c>
      <c r="B52" t="s">
        <v>311</v>
      </c>
      <c r="C52">
        <v>800</v>
      </c>
      <c r="D52" s="9">
        <v>39241.97152777778</v>
      </c>
      <c r="E52" s="9">
        <v>40042.870833333334</v>
      </c>
      <c r="F52">
        <v>35</v>
      </c>
      <c r="G52">
        <v>35</v>
      </c>
      <c r="H52">
        <v>20</v>
      </c>
      <c r="I52">
        <v>15</v>
      </c>
      <c r="J52">
        <v>2</v>
      </c>
      <c r="K52">
        <v>33</v>
      </c>
      <c r="L52">
        <v>12</v>
      </c>
      <c r="M52">
        <v>21</v>
      </c>
      <c r="N52">
        <v>3.5000000000000003E-2</v>
      </c>
      <c r="O52">
        <v>1.6E-2</v>
      </c>
      <c r="P52">
        <v>2.5999999999999999E-2</v>
      </c>
      <c r="Q52">
        <v>9.8000000000000004E-2</v>
      </c>
      <c r="R52">
        <v>2.5000000000000001E-2</v>
      </c>
      <c r="S52">
        <v>4.1000000000000002E-2</v>
      </c>
      <c r="T52">
        <v>3.92</v>
      </c>
      <c r="U52">
        <v>0.68600000000000005</v>
      </c>
      <c r="V52">
        <v>0.49</v>
      </c>
      <c r="W52">
        <v>214.286</v>
      </c>
      <c r="X52" t="s">
        <v>62</v>
      </c>
      <c r="Y52">
        <v>10.204000000000001</v>
      </c>
      <c r="Z52">
        <v>0.66100000000000003</v>
      </c>
      <c r="AA52">
        <v>0.61899999999999999</v>
      </c>
      <c r="AB52">
        <v>1</v>
      </c>
      <c r="AC52">
        <v>0.85499999999999998</v>
      </c>
      <c r="AD52" s="19">
        <v>45824.951717256947</v>
      </c>
      <c r="AE52" t="s">
        <v>2215</v>
      </c>
    </row>
    <row r="53" spans="1:31" hidden="1" x14ac:dyDescent="0.35">
      <c r="A53" t="s">
        <v>1260</v>
      </c>
      <c r="B53" t="s">
        <v>312</v>
      </c>
      <c r="C53">
        <v>29</v>
      </c>
      <c r="D53" s="9">
        <v>41580.835416666669</v>
      </c>
      <c r="E53" s="9">
        <v>41609.916666666664</v>
      </c>
      <c r="F53" t="s">
        <v>871</v>
      </c>
      <c r="G53" t="s">
        <v>871</v>
      </c>
      <c r="H53">
        <v>3</v>
      </c>
      <c r="I53">
        <v>3</v>
      </c>
      <c r="J53">
        <v>2</v>
      </c>
      <c r="K53" t="s">
        <v>872</v>
      </c>
      <c r="L53">
        <v>1</v>
      </c>
      <c r="M53">
        <v>3</v>
      </c>
      <c r="N53">
        <v>1.5</v>
      </c>
      <c r="O53">
        <v>5.5E-2</v>
      </c>
      <c r="P53">
        <v>0.5</v>
      </c>
      <c r="Q53" t="s">
        <v>874</v>
      </c>
      <c r="R53">
        <v>1.0549999999999999</v>
      </c>
      <c r="S53">
        <v>6.8000000000000005E-2</v>
      </c>
      <c r="T53" t="s">
        <v>874</v>
      </c>
      <c r="U53" t="s">
        <v>874</v>
      </c>
      <c r="V53" t="s">
        <v>874</v>
      </c>
      <c r="W53" t="s">
        <v>874</v>
      </c>
      <c r="X53" t="s">
        <v>56</v>
      </c>
      <c r="Y53" t="s">
        <v>874</v>
      </c>
      <c r="Z53">
        <v>0.75</v>
      </c>
      <c r="AA53">
        <v>0.80100000000000005</v>
      </c>
      <c r="AB53">
        <v>1</v>
      </c>
      <c r="AC53" t="s">
        <v>874</v>
      </c>
      <c r="AD53" s="19">
        <v>45824.760981018517</v>
      </c>
      <c r="AE53" t="s">
        <v>1824</v>
      </c>
    </row>
    <row r="54" spans="1:31" x14ac:dyDescent="0.35">
      <c r="A54" t="s">
        <v>911</v>
      </c>
      <c r="B54" t="s">
        <v>311</v>
      </c>
      <c r="C54">
        <v>1316</v>
      </c>
      <c r="D54" s="9">
        <v>42844.028564814813</v>
      </c>
      <c r="E54" s="9">
        <v>44160.040763888886</v>
      </c>
      <c r="F54">
        <v>2164</v>
      </c>
      <c r="G54">
        <v>2164</v>
      </c>
      <c r="H54">
        <v>1338</v>
      </c>
      <c r="I54">
        <v>826</v>
      </c>
      <c r="J54">
        <v>526</v>
      </c>
      <c r="K54">
        <v>1638</v>
      </c>
      <c r="L54">
        <v>1319</v>
      </c>
      <c r="M54">
        <v>319</v>
      </c>
      <c r="N54">
        <v>1.335</v>
      </c>
      <c r="O54">
        <v>0.88200000000000001</v>
      </c>
      <c r="P54">
        <v>1.3720000000000001</v>
      </c>
      <c r="Q54">
        <v>3.1989999999999998</v>
      </c>
      <c r="R54">
        <v>0.84499999999999997</v>
      </c>
      <c r="S54">
        <v>1.6890000000000001</v>
      </c>
      <c r="T54">
        <v>3.786</v>
      </c>
      <c r="U54">
        <v>0.60199999999999998</v>
      </c>
      <c r="V54">
        <v>0.38100000000000001</v>
      </c>
      <c r="W54">
        <v>99.718999999999994</v>
      </c>
      <c r="X54" t="s">
        <v>62</v>
      </c>
      <c r="Y54">
        <v>0.313</v>
      </c>
      <c r="Z54">
        <v>0.95799999999999996</v>
      </c>
      <c r="AA54">
        <v>0.91500000000000004</v>
      </c>
      <c r="AB54">
        <v>0.59399999999999997</v>
      </c>
      <c r="AC54">
        <v>0.48399999999999999</v>
      </c>
      <c r="AD54" s="19">
        <v>45825.179441400462</v>
      </c>
      <c r="AE54" t="s">
        <v>2396</v>
      </c>
    </row>
    <row r="55" spans="1:31" hidden="1" x14ac:dyDescent="0.35">
      <c r="A55" t="s">
        <v>1271</v>
      </c>
      <c r="B55" t="s">
        <v>312</v>
      </c>
      <c r="C55">
        <v>99</v>
      </c>
      <c r="D55" s="9">
        <v>41521.894444444442</v>
      </c>
      <c r="E55" s="9">
        <v>41621.290277777778</v>
      </c>
      <c r="F55" t="s">
        <v>871</v>
      </c>
      <c r="G55" t="s">
        <v>871</v>
      </c>
      <c r="H55">
        <v>36</v>
      </c>
      <c r="I55">
        <v>220</v>
      </c>
      <c r="J55">
        <v>11</v>
      </c>
      <c r="K55" t="s">
        <v>872</v>
      </c>
      <c r="L55">
        <v>206</v>
      </c>
      <c r="M55">
        <v>40</v>
      </c>
      <c r="N55">
        <v>0.33600000000000002</v>
      </c>
      <c r="O55">
        <v>2.254</v>
      </c>
      <c r="P55">
        <v>0.107</v>
      </c>
      <c r="Q55">
        <v>2.02</v>
      </c>
      <c r="R55" s="24" t="s">
        <v>1780</v>
      </c>
      <c r="S55">
        <v>2.4809999999999999</v>
      </c>
      <c r="T55">
        <v>0.81399999999999995</v>
      </c>
      <c r="U55">
        <v>0.13</v>
      </c>
      <c r="V55">
        <v>0.95899999999999996</v>
      </c>
      <c r="W55">
        <v>171.28700000000001</v>
      </c>
      <c r="X55" t="s">
        <v>56</v>
      </c>
      <c r="Y55">
        <v>0.495</v>
      </c>
      <c r="Z55">
        <v>0.95199999999999996</v>
      </c>
      <c r="AA55">
        <v>0.997</v>
      </c>
      <c r="AB55">
        <v>0.95699999999999996</v>
      </c>
      <c r="AC55">
        <v>0.99</v>
      </c>
      <c r="AD55" s="19">
        <v>45824.761295104166</v>
      </c>
      <c r="AE55" t="s">
        <v>1824</v>
      </c>
    </row>
    <row r="56" spans="1:31" x14ac:dyDescent="0.35">
      <c r="A56" t="s">
        <v>1343</v>
      </c>
      <c r="B56" t="s">
        <v>311</v>
      </c>
      <c r="C56">
        <v>4327</v>
      </c>
      <c r="D56" s="9">
        <v>37277.970138888886</v>
      </c>
      <c r="E56" s="9">
        <v>41605.908333333333</v>
      </c>
      <c r="F56">
        <v>373</v>
      </c>
      <c r="G56">
        <v>373</v>
      </c>
      <c r="H56">
        <v>10</v>
      </c>
      <c r="I56">
        <v>363</v>
      </c>
      <c r="J56">
        <v>70</v>
      </c>
      <c r="K56">
        <v>303</v>
      </c>
      <c r="L56">
        <v>280</v>
      </c>
      <c r="M56">
        <v>23</v>
      </c>
      <c r="N56">
        <v>1.6E-2</v>
      </c>
      <c r="O56">
        <v>0.1</v>
      </c>
      <c r="P56">
        <v>5.2999999999999999E-2</v>
      </c>
      <c r="Q56">
        <v>0.221</v>
      </c>
      <c r="R56">
        <v>6.3E-2</v>
      </c>
      <c r="S56">
        <v>0.08</v>
      </c>
      <c r="T56">
        <v>3.508</v>
      </c>
      <c r="U56">
        <v>0.13800000000000001</v>
      </c>
      <c r="V56">
        <v>0.54300000000000004</v>
      </c>
      <c r="W56">
        <v>104.072</v>
      </c>
      <c r="X56" t="s">
        <v>62</v>
      </c>
      <c r="Y56">
        <v>4.5250000000000004</v>
      </c>
      <c r="Z56">
        <v>0.78500000000000003</v>
      </c>
      <c r="AA56">
        <v>0.99099999999999999</v>
      </c>
      <c r="AB56">
        <v>0.47799999999999998</v>
      </c>
      <c r="AC56">
        <v>0.66700000000000004</v>
      </c>
      <c r="AD56" s="19">
        <v>45824.78144071759</v>
      </c>
      <c r="AE56" t="s">
        <v>1824</v>
      </c>
    </row>
    <row r="57" spans="1:31" hidden="1" x14ac:dyDescent="0.35">
      <c r="A57" t="s">
        <v>1276</v>
      </c>
      <c r="B57" t="s">
        <v>312</v>
      </c>
      <c r="C57">
        <v>100</v>
      </c>
      <c r="D57" s="9">
        <v>41525.981944444444</v>
      </c>
      <c r="E57" s="9">
        <v>41626.054166666669</v>
      </c>
      <c r="F57" t="s">
        <v>871</v>
      </c>
      <c r="G57" t="s">
        <v>871</v>
      </c>
      <c r="H57">
        <v>24</v>
      </c>
      <c r="I57">
        <v>221</v>
      </c>
      <c r="J57">
        <v>36</v>
      </c>
      <c r="K57" t="s">
        <v>872</v>
      </c>
      <c r="L57">
        <v>130</v>
      </c>
      <c r="M57">
        <v>78</v>
      </c>
      <c r="N57">
        <v>0.186</v>
      </c>
      <c r="O57">
        <v>2.081</v>
      </c>
      <c r="P57">
        <v>0.33300000000000002</v>
      </c>
      <c r="Q57">
        <v>1.3129999999999999</v>
      </c>
      <c r="R57">
        <v>1.9339999999999999</v>
      </c>
      <c r="S57">
        <v>1.946</v>
      </c>
      <c r="T57">
        <v>0.67900000000000005</v>
      </c>
      <c r="U57">
        <v>8.2000000000000003E-2</v>
      </c>
      <c r="V57">
        <v>0.85299999999999998</v>
      </c>
      <c r="W57">
        <v>399.08600000000001</v>
      </c>
      <c r="X57" t="s">
        <v>56</v>
      </c>
      <c r="Y57">
        <v>0.76200000000000001</v>
      </c>
      <c r="Z57">
        <v>0.90700000000000003</v>
      </c>
      <c r="AA57">
        <v>0.97599999999999998</v>
      </c>
      <c r="AB57">
        <v>0.93600000000000005</v>
      </c>
      <c r="AC57">
        <v>0.95499999999999996</v>
      </c>
      <c r="AD57" s="19">
        <v>45824.76160017361</v>
      </c>
      <c r="AE57" t="s">
        <v>1824</v>
      </c>
    </row>
    <row r="58" spans="1:31" x14ac:dyDescent="0.35">
      <c r="A58" t="s">
        <v>138</v>
      </c>
      <c r="B58" t="s">
        <v>311</v>
      </c>
      <c r="C58">
        <v>885</v>
      </c>
      <c r="D58" s="9">
        <v>40742.760416666664</v>
      </c>
      <c r="E58" s="9">
        <v>41628.466666666667</v>
      </c>
      <c r="F58">
        <v>221</v>
      </c>
      <c r="G58">
        <v>221</v>
      </c>
      <c r="H58">
        <v>83</v>
      </c>
      <c r="I58">
        <v>138</v>
      </c>
      <c r="J58">
        <v>20</v>
      </c>
      <c r="K58">
        <v>201</v>
      </c>
      <c r="L58">
        <v>135</v>
      </c>
      <c r="M58">
        <v>66</v>
      </c>
      <c r="N58">
        <v>9.6000000000000002E-2</v>
      </c>
      <c r="O58">
        <v>0.34100000000000003</v>
      </c>
      <c r="P58">
        <v>0.13200000000000001</v>
      </c>
      <c r="Q58">
        <v>1.0669999999999999</v>
      </c>
      <c r="R58">
        <v>0.30499999999999999</v>
      </c>
      <c r="S58">
        <v>0.28899999999999998</v>
      </c>
      <c r="T58">
        <v>3.4980000000000002</v>
      </c>
      <c r="U58">
        <v>0.22</v>
      </c>
      <c r="V58">
        <v>0.69799999999999995</v>
      </c>
      <c r="W58">
        <v>61.856000000000002</v>
      </c>
      <c r="X58" t="s">
        <v>62</v>
      </c>
      <c r="Y58">
        <v>0.93700000000000006</v>
      </c>
      <c r="Z58">
        <v>0.67</v>
      </c>
      <c r="AA58">
        <v>0.44800000000000001</v>
      </c>
      <c r="AB58">
        <v>0.93400000000000005</v>
      </c>
      <c r="AC58">
        <v>0.91700000000000004</v>
      </c>
      <c r="AD58" s="19">
        <v>45824.950765069443</v>
      </c>
      <c r="AE58" t="s">
        <v>2215</v>
      </c>
    </row>
    <row r="59" spans="1:31" hidden="1" x14ac:dyDescent="0.35">
      <c r="A59" t="s">
        <v>1287</v>
      </c>
      <c r="B59" t="s">
        <v>312</v>
      </c>
      <c r="C59">
        <v>99</v>
      </c>
      <c r="D59" s="9">
        <v>41499.873611111114</v>
      </c>
      <c r="E59" s="9">
        <v>41599.034722222219</v>
      </c>
      <c r="F59" t="s">
        <v>871</v>
      </c>
      <c r="G59" t="s">
        <v>871</v>
      </c>
      <c r="H59">
        <v>12</v>
      </c>
      <c r="I59">
        <v>36</v>
      </c>
      <c r="J59">
        <v>3</v>
      </c>
      <c r="K59" t="s">
        <v>872</v>
      </c>
      <c r="L59">
        <v>42</v>
      </c>
      <c r="M59">
        <v>4</v>
      </c>
      <c r="N59">
        <v>0.10299999999999999</v>
      </c>
      <c r="O59">
        <v>0.34399999999999997</v>
      </c>
      <c r="P59">
        <v>2.8000000000000001E-2</v>
      </c>
      <c r="Q59">
        <v>0.41799999999999998</v>
      </c>
      <c r="R59" s="24" t="s">
        <v>1781</v>
      </c>
      <c r="S59">
        <v>0.41699999999999998</v>
      </c>
      <c r="T59">
        <v>0.998</v>
      </c>
      <c r="U59">
        <v>0.23</v>
      </c>
      <c r="V59">
        <v>0.93700000000000006</v>
      </c>
      <c r="W59">
        <v>447.36799999999999</v>
      </c>
      <c r="X59" t="s">
        <v>56</v>
      </c>
      <c r="Y59">
        <v>2.3919999999999999</v>
      </c>
      <c r="Z59">
        <v>0.748</v>
      </c>
      <c r="AA59">
        <v>0.97399999999999998</v>
      </c>
      <c r="AB59">
        <v>0.90300000000000002</v>
      </c>
      <c r="AC59">
        <v>0.96899999999999997</v>
      </c>
      <c r="AD59" s="19">
        <v>45824.761938981479</v>
      </c>
      <c r="AE59" t="s">
        <v>1824</v>
      </c>
    </row>
    <row r="60" spans="1:31" x14ac:dyDescent="0.35">
      <c r="A60" t="s">
        <v>1237</v>
      </c>
      <c r="B60" t="s">
        <v>311</v>
      </c>
      <c r="C60">
        <v>7066</v>
      </c>
      <c r="D60" s="9">
        <v>37176.720543981479</v>
      </c>
      <c r="E60" s="9">
        <v>44243.454571759263</v>
      </c>
      <c r="F60">
        <v>92</v>
      </c>
      <c r="G60">
        <v>92</v>
      </c>
      <c r="H60">
        <v>1</v>
      </c>
      <c r="I60">
        <v>91</v>
      </c>
      <c r="J60">
        <v>38</v>
      </c>
      <c r="K60">
        <v>54</v>
      </c>
      <c r="L60">
        <v>17</v>
      </c>
      <c r="M60">
        <v>37</v>
      </c>
      <c r="N60">
        <v>0</v>
      </c>
      <c r="O60">
        <v>1.7000000000000001E-2</v>
      </c>
      <c r="P60">
        <v>7.0000000000000001E-3</v>
      </c>
      <c r="Q60">
        <v>3.4000000000000002E-2</v>
      </c>
      <c r="R60">
        <v>0.01</v>
      </c>
      <c r="S60">
        <v>1.0999999999999999E-2</v>
      </c>
      <c r="T60">
        <v>3.4</v>
      </c>
      <c r="U60">
        <v>0</v>
      </c>
      <c r="V60">
        <v>0.58799999999999997</v>
      </c>
      <c r="W60">
        <v>1088.2349999999999</v>
      </c>
      <c r="X60" t="s">
        <v>62</v>
      </c>
      <c r="Y60">
        <v>29.411999999999999</v>
      </c>
      <c r="Z60">
        <v>0</v>
      </c>
      <c r="AA60">
        <v>0.84199999999999997</v>
      </c>
      <c r="AB60">
        <v>0.16900000000000001</v>
      </c>
      <c r="AC60">
        <v>0.16700000000000001</v>
      </c>
      <c r="AD60" s="19">
        <v>45825.052146898146</v>
      </c>
      <c r="AE60" t="s">
        <v>2397</v>
      </c>
    </row>
    <row r="61" spans="1:31" hidden="1" x14ac:dyDescent="0.35">
      <c r="A61" t="s">
        <v>1229</v>
      </c>
      <c r="B61" t="s">
        <v>312</v>
      </c>
      <c r="C61">
        <v>0</v>
      </c>
      <c r="D61" s="9">
        <v>41471.65625</v>
      </c>
      <c r="E61" s="9">
        <v>41472.629861111112</v>
      </c>
      <c r="F61" t="s">
        <v>871</v>
      </c>
      <c r="G61" t="s">
        <v>871</v>
      </c>
      <c r="H61">
        <v>1</v>
      </c>
      <c r="I61">
        <v>2</v>
      </c>
      <c r="J61">
        <v>1</v>
      </c>
      <c r="K61" t="s">
        <v>872</v>
      </c>
      <c r="L61">
        <v>1</v>
      </c>
      <c r="M61">
        <v>1</v>
      </c>
      <c r="N61" t="s">
        <v>874</v>
      </c>
      <c r="O61">
        <v>1</v>
      </c>
      <c r="P61" t="s">
        <v>874</v>
      </c>
      <c r="Q61" t="s">
        <v>874</v>
      </c>
      <c r="R61">
        <v>0</v>
      </c>
      <c r="S61">
        <v>1</v>
      </c>
      <c r="T61" t="s">
        <v>874</v>
      </c>
      <c r="U61" t="s">
        <v>874</v>
      </c>
      <c r="V61" t="s">
        <v>874</v>
      </c>
      <c r="W61" t="s">
        <v>874</v>
      </c>
      <c r="X61" t="s">
        <v>56</v>
      </c>
      <c r="Y61" t="s">
        <v>874</v>
      </c>
      <c r="Z61" t="s">
        <v>874</v>
      </c>
      <c r="AA61">
        <v>1</v>
      </c>
      <c r="AB61" t="s">
        <v>874</v>
      </c>
      <c r="AC61" t="s">
        <v>874</v>
      </c>
      <c r="AD61" s="19">
        <v>45824.762294097221</v>
      </c>
      <c r="AE61" t="s">
        <v>1824</v>
      </c>
    </row>
    <row r="62" spans="1:31" x14ac:dyDescent="0.35">
      <c r="A62" t="s">
        <v>1457</v>
      </c>
      <c r="B62" t="s">
        <v>311</v>
      </c>
      <c r="C62">
        <v>3692</v>
      </c>
      <c r="D62" s="9">
        <v>37488.129166666666</v>
      </c>
      <c r="E62" s="9">
        <v>41180.1875</v>
      </c>
      <c r="F62">
        <v>30</v>
      </c>
      <c r="G62">
        <v>30</v>
      </c>
      <c r="H62">
        <v>1</v>
      </c>
      <c r="I62">
        <v>29</v>
      </c>
      <c r="J62">
        <v>4</v>
      </c>
      <c r="K62">
        <v>26</v>
      </c>
      <c r="L62">
        <v>20</v>
      </c>
      <c r="M62">
        <v>6</v>
      </c>
      <c r="N62">
        <v>0</v>
      </c>
      <c r="O62">
        <v>1.2999999999999999E-2</v>
      </c>
      <c r="P62">
        <v>1E-3</v>
      </c>
      <c r="Q62">
        <v>0.04</v>
      </c>
      <c r="R62">
        <v>1.2E-2</v>
      </c>
      <c r="S62">
        <v>8.0000000000000002E-3</v>
      </c>
      <c r="T62">
        <v>3.3330000000000002</v>
      </c>
      <c r="U62">
        <v>0</v>
      </c>
      <c r="V62">
        <v>0.92300000000000004</v>
      </c>
      <c r="W62">
        <v>150</v>
      </c>
      <c r="X62" t="s">
        <v>62</v>
      </c>
      <c r="Y62">
        <v>25</v>
      </c>
      <c r="Z62">
        <v>0</v>
      </c>
      <c r="AA62">
        <v>0.97199999999999998</v>
      </c>
      <c r="AB62">
        <v>0.68700000000000006</v>
      </c>
      <c r="AC62">
        <v>0.76300000000000001</v>
      </c>
      <c r="AD62" s="19">
        <v>45824.794169340275</v>
      </c>
      <c r="AE62" t="s">
        <v>1824</v>
      </c>
    </row>
    <row r="63" spans="1:31" hidden="1" x14ac:dyDescent="0.35">
      <c r="A63" t="s">
        <v>1245</v>
      </c>
      <c r="B63" t="s">
        <v>312</v>
      </c>
      <c r="C63">
        <v>62</v>
      </c>
      <c r="D63" s="9">
        <v>41467.90625</v>
      </c>
      <c r="E63" s="9">
        <v>41529.920138888891</v>
      </c>
      <c r="F63" t="s">
        <v>871</v>
      </c>
      <c r="G63" t="s">
        <v>871</v>
      </c>
      <c r="H63">
        <v>1</v>
      </c>
      <c r="I63">
        <v>4</v>
      </c>
      <c r="J63">
        <v>1</v>
      </c>
      <c r="K63" t="s">
        <v>872</v>
      </c>
      <c r="L63">
        <v>1</v>
      </c>
      <c r="M63">
        <v>2</v>
      </c>
      <c r="N63" t="s">
        <v>874</v>
      </c>
      <c r="O63">
        <v>4.4999999999999998E-2</v>
      </c>
      <c r="P63" t="s">
        <v>874</v>
      </c>
      <c r="Q63" t="s">
        <v>874</v>
      </c>
      <c r="R63">
        <v>0</v>
      </c>
      <c r="S63">
        <v>2.7E-2</v>
      </c>
      <c r="T63" t="s">
        <v>874</v>
      </c>
      <c r="U63" t="s">
        <v>874</v>
      </c>
      <c r="V63" t="s">
        <v>874</v>
      </c>
      <c r="W63" t="s">
        <v>874</v>
      </c>
      <c r="X63" t="s">
        <v>62</v>
      </c>
      <c r="Y63" t="s">
        <v>874</v>
      </c>
      <c r="Z63" t="s">
        <v>874</v>
      </c>
      <c r="AA63">
        <v>0.86699999999999999</v>
      </c>
      <c r="AB63" t="s">
        <v>874</v>
      </c>
      <c r="AC63" t="s">
        <v>874</v>
      </c>
      <c r="AD63" s="19">
        <v>45824.762538958334</v>
      </c>
      <c r="AE63" t="s">
        <v>1824</v>
      </c>
    </row>
    <row r="64" spans="1:31" x14ac:dyDescent="0.35">
      <c r="A64" t="s">
        <v>1866</v>
      </c>
      <c r="B64" t="s">
        <v>311</v>
      </c>
      <c r="C64">
        <v>1725</v>
      </c>
      <c r="D64" s="9">
        <v>39903.025000000001</v>
      </c>
      <c r="E64" s="9">
        <v>41628.058333333334</v>
      </c>
      <c r="F64">
        <v>383</v>
      </c>
      <c r="G64">
        <v>383</v>
      </c>
      <c r="H64">
        <v>177</v>
      </c>
      <c r="I64">
        <v>206</v>
      </c>
      <c r="J64">
        <v>34</v>
      </c>
      <c r="K64">
        <v>349</v>
      </c>
      <c r="L64">
        <v>260</v>
      </c>
      <c r="M64">
        <v>89</v>
      </c>
      <c r="N64">
        <v>0.187</v>
      </c>
      <c r="O64">
        <v>0.13300000000000001</v>
      </c>
      <c r="P64">
        <v>0.114</v>
      </c>
      <c r="Q64">
        <v>0.68</v>
      </c>
      <c r="R64">
        <v>0.20599999999999999</v>
      </c>
      <c r="S64">
        <v>0.26300000000000001</v>
      </c>
      <c r="T64">
        <v>3.3010000000000002</v>
      </c>
      <c r="U64">
        <v>0.58399999999999996</v>
      </c>
      <c r="V64">
        <v>0.64400000000000002</v>
      </c>
      <c r="W64">
        <v>130.88200000000001</v>
      </c>
      <c r="X64" t="s">
        <v>62</v>
      </c>
      <c r="Y64">
        <v>1.4710000000000001</v>
      </c>
      <c r="Z64">
        <v>0.54100000000000004</v>
      </c>
      <c r="AA64">
        <v>0.72899999999999998</v>
      </c>
      <c r="AB64">
        <v>0.93400000000000005</v>
      </c>
      <c r="AC64">
        <v>0.90900000000000003</v>
      </c>
      <c r="AD64" s="19">
        <v>45824.85954060185</v>
      </c>
      <c r="AE64" t="s">
        <v>2024</v>
      </c>
    </row>
    <row r="65" spans="1:31" hidden="1" x14ac:dyDescent="0.35">
      <c r="A65" t="s">
        <v>1263</v>
      </c>
      <c r="B65" t="s">
        <v>312</v>
      </c>
      <c r="C65">
        <v>24</v>
      </c>
      <c r="D65" s="9">
        <v>41592.070833333331</v>
      </c>
      <c r="E65" s="9">
        <v>41616.693055555559</v>
      </c>
      <c r="F65" t="s">
        <v>871</v>
      </c>
      <c r="G65" t="s">
        <v>871</v>
      </c>
      <c r="H65">
        <v>5</v>
      </c>
      <c r="I65">
        <v>1</v>
      </c>
      <c r="J65">
        <v>1</v>
      </c>
      <c r="K65" t="s">
        <v>872</v>
      </c>
      <c r="L65">
        <v>2</v>
      </c>
      <c r="M65">
        <v>2</v>
      </c>
      <c r="N65">
        <v>0.27800000000000002</v>
      </c>
      <c r="O65" t="s">
        <v>874</v>
      </c>
      <c r="P65" t="s">
        <v>874</v>
      </c>
      <c r="Q65">
        <v>0.5</v>
      </c>
      <c r="R65">
        <v>0</v>
      </c>
      <c r="S65">
        <v>0.27800000000000002</v>
      </c>
      <c r="T65" t="s">
        <v>874</v>
      </c>
      <c r="U65" t="s">
        <v>874</v>
      </c>
      <c r="V65" t="s">
        <v>874</v>
      </c>
      <c r="W65" t="s">
        <v>874</v>
      </c>
      <c r="X65" t="s">
        <v>56</v>
      </c>
      <c r="Y65">
        <v>2</v>
      </c>
      <c r="Z65">
        <v>0.5</v>
      </c>
      <c r="AA65" t="s">
        <v>874</v>
      </c>
      <c r="AB65" t="s">
        <v>874</v>
      </c>
      <c r="AC65">
        <v>1</v>
      </c>
      <c r="AD65" s="19">
        <v>45824.762765775464</v>
      </c>
      <c r="AE65" t="s">
        <v>1824</v>
      </c>
    </row>
    <row r="66" spans="1:31" x14ac:dyDescent="0.35">
      <c r="A66" t="s">
        <v>1186</v>
      </c>
      <c r="B66" t="s">
        <v>311</v>
      </c>
      <c r="C66">
        <v>1778</v>
      </c>
      <c r="D66" s="9">
        <v>38439.088194444441</v>
      </c>
      <c r="E66" s="9">
        <v>40217.209722222222</v>
      </c>
      <c r="F66">
        <v>35</v>
      </c>
      <c r="G66">
        <v>35</v>
      </c>
      <c r="H66">
        <v>25</v>
      </c>
      <c r="I66">
        <v>10</v>
      </c>
      <c r="J66">
        <v>0</v>
      </c>
      <c r="K66">
        <v>35</v>
      </c>
      <c r="L66">
        <v>18</v>
      </c>
      <c r="M66">
        <v>17</v>
      </c>
      <c r="N66">
        <v>0.01</v>
      </c>
      <c r="O66">
        <v>4.0000000000000001E-3</v>
      </c>
      <c r="P66">
        <v>0</v>
      </c>
      <c r="Q66">
        <v>4.4999999999999998E-2</v>
      </c>
      <c r="R66">
        <v>1.4E-2</v>
      </c>
      <c r="S66">
        <v>1.4E-2</v>
      </c>
      <c r="T66">
        <v>3.214</v>
      </c>
      <c r="U66">
        <v>0.71399999999999997</v>
      </c>
      <c r="V66">
        <v>1</v>
      </c>
      <c r="W66">
        <v>377.77800000000002</v>
      </c>
      <c r="X66" t="s">
        <v>62</v>
      </c>
      <c r="Y66">
        <v>22.222000000000001</v>
      </c>
      <c r="Z66">
        <v>0.63600000000000001</v>
      </c>
      <c r="AA66">
        <v>0.52</v>
      </c>
      <c r="AB66">
        <v>0</v>
      </c>
      <c r="AC66">
        <v>0.53900000000000003</v>
      </c>
      <c r="AD66" s="19">
        <v>45824.967859861114</v>
      </c>
      <c r="AE66" t="s">
        <v>2225</v>
      </c>
    </row>
    <row r="67" spans="1:31" hidden="1" x14ac:dyDescent="0.35">
      <c r="A67" t="s">
        <v>1266</v>
      </c>
      <c r="B67" t="s">
        <v>312</v>
      </c>
      <c r="C67">
        <v>89</v>
      </c>
      <c r="D67" s="9">
        <v>41509.884722222225</v>
      </c>
      <c r="E67" s="9">
        <v>41599.263888888891</v>
      </c>
      <c r="F67" t="s">
        <v>871</v>
      </c>
      <c r="G67" t="s">
        <v>871</v>
      </c>
      <c r="H67">
        <v>1</v>
      </c>
      <c r="I67">
        <v>4</v>
      </c>
      <c r="J67">
        <v>1</v>
      </c>
      <c r="K67" t="s">
        <v>872</v>
      </c>
      <c r="L67">
        <v>1</v>
      </c>
      <c r="M67">
        <v>3</v>
      </c>
      <c r="N67" t="s">
        <v>874</v>
      </c>
      <c r="O67">
        <v>2.5999999999999999E-2</v>
      </c>
      <c r="P67" t="s">
        <v>874</v>
      </c>
      <c r="Q67" t="s">
        <v>874</v>
      </c>
      <c r="R67">
        <v>0</v>
      </c>
      <c r="S67">
        <v>3.4000000000000002E-2</v>
      </c>
      <c r="T67" t="s">
        <v>874</v>
      </c>
      <c r="U67" t="s">
        <v>874</v>
      </c>
      <c r="V67" t="s">
        <v>874</v>
      </c>
      <c r="W67" t="s">
        <v>874</v>
      </c>
      <c r="X67" t="s">
        <v>62</v>
      </c>
      <c r="Y67" t="s">
        <v>874</v>
      </c>
      <c r="Z67" t="s">
        <v>874</v>
      </c>
      <c r="AA67">
        <v>0.877</v>
      </c>
      <c r="AB67" t="s">
        <v>874</v>
      </c>
      <c r="AC67" t="s">
        <v>874</v>
      </c>
      <c r="AD67" s="19">
        <v>45824.762995335645</v>
      </c>
      <c r="AE67" t="s">
        <v>1824</v>
      </c>
    </row>
    <row r="68" spans="1:31" x14ac:dyDescent="0.35">
      <c r="A68" t="s">
        <v>1186</v>
      </c>
      <c r="B68" t="s">
        <v>311</v>
      </c>
      <c r="C68">
        <v>1778</v>
      </c>
      <c r="D68" s="9">
        <v>38438.422013888892</v>
      </c>
      <c r="E68" s="9">
        <v>40216.543136574073</v>
      </c>
      <c r="F68">
        <v>35</v>
      </c>
      <c r="G68">
        <v>35</v>
      </c>
      <c r="H68">
        <v>25</v>
      </c>
      <c r="I68">
        <v>10</v>
      </c>
      <c r="J68">
        <v>0</v>
      </c>
      <c r="K68">
        <v>35</v>
      </c>
      <c r="L68">
        <v>18</v>
      </c>
      <c r="M68">
        <v>17</v>
      </c>
      <c r="N68">
        <v>0.01</v>
      </c>
      <c r="O68">
        <v>4.0000000000000001E-3</v>
      </c>
      <c r="P68">
        <v>0</v>
      </c>
      <c r="Q68">
        <v>4.4999999999999998E-2</v>
      </c>
      <c r="R68">
        <v>1.4E-2</v>
      </c>
      <c r="S68">
        <v>1.4E-2</v>
      </c>
      <c r="T68">
        <v>3.214</v>
      </c>
      <c r="U68">
        <v>0.71399999999999997</v>
      </c>
      <c r="V68">
        <v>1</v>
      </c>
      <c r="W68">
        <v>377.77800000000002</v>
      </c>
      <c r="X68" t="s">
        <v>62</v>
      </c>
      <c r="Y68">
        <v>22.222000000000001</v>
      </c>
      <c r="Z68">
        <v>0.63600000000000001</v>
      </c>
      <c r="AA68">
        <v>0.52</v>
      </c>
      <c r="AB68">
        <v>0</v>
      </c>
      <c r="AC68">
        <v>0.53900000000000003</v>
      </c>
      <c r="AD68" s="19">
        <v>45825.299935706018</v>
      </c>
      <c r="AE68" t="s">
        <v>2333</v>
      </c>
    </row>
    <row r="69" spans="1:31" hidden="1" x14ac:dyDescent="0.35">
      <c r="A69" t="s">
        <v>1239</v>
      </c>
      <c r="B69" t="s">
        <v>312</v>
      </c>
      <c r="C69">
        <v>86</v>
      </c>
      <c r="D69" s="9">
        <v>41479.802083333336</v>
      </c>
      <c r="E69" s="9">
        <v>41565.879166666666</v>
      </c>
      <c r="F69" t="s">
        <v>871</v>
      </c>
      <c r="G69" t="s">
        <v>871</v>
      </c>
      <c r="H69">
        <v>1</v>
      </c>
      <c r="I69">
        <v>3</v>
      </c>
      <c r="J69">
        <v>1</v>
      </c>
      <c r="K69" t="s">
        <v>872</v>
      </c>
      <c r="L69">
        <v>2</v>
      </c>
      <c r="M69">
        <v>0</v>
      </c>
      <c r="N69" t="s">
        <v>874</v>
      </c>
      <c r="O69">
        <v>2.3E-2</v>
      </c>
      <c r="P69" t="s">
        <v>874</v>
      </c>
      <c r="Q69">
        <v>0.05</v>
      </c>
      <c r="R69">
        <v>0</v>
      </c>
      <c r="S69">
        <v>2.3E-2</v>
      </c>
      <c r="T69" t="s">
        <v>874</v>
      </c>
      <c r="U69" t="s">
        <v>874</v>
      </c>
      <c r="V69" t="s">
        <v>874</v>
      </c>
      <c r="W69" t="s">
        <v>874</v>
      </c>
      <c r="X69" t="s">
        <v>56</v>
      </c>
      <c r="Y69">
        <v>20</v>
      </c>
      <c r="Z69" t="s">
        <v>874</v>
      </c>
      <c r="AA69">
        <v>0.999</v>
      </c>
      <c r="AB69" t="s">
        <v>874</v>
      </c>
      <c r="AC69">
        <v>1</v>
      </c>
      <c r="AD69" s="19">
        <v>45824.76320833333</v>
      </c>
      <c r="AE69" t="s">
        <v>1824</v>
      </c>
    </row>
    <row r="70" spans="1:31" x14ac:dyDescent="0.35">
      <c r="A70" t="s">
        <v>888</v>
      </c>
      <c r="B70" t="s">
        <v>311</v>
      </c>
      <c r="C70">
        <v>2917</v>
      </c>
      <c r="D70" s="9">
        <v>37847.027083333334</v>
      </c>
      <c r="E70" s="9">
        <v>40764.856249999997</v>
      </c>
      <c r="F70">
        <v>344</v>
      </c>
      <c r="G70">
        <v>344</v>
      </c>
      <c r="H70">
        <v>104</v>
      </c>
      <c r="I70">
        <v>240</v>
      </c>
      <c r="J70">
        <v>54</v>
      </c>
      <c r="K70">
        <v>290</v>
      </c>
      <c r="L70">
        <v>221</v>
      </c>
      <c r="M70">
        <v>69</v>
      </c>
      <c r="N70">
        <v>9.7000000000000003E-2</v>
      </c>
      <c r="O70">
        <v>0.112</v>
      </c>
      <c r="P70">
        <v>0.02</v>
      </c>
      <c r="Q70">
        <v>0.58099999999999996</v>
      </c>
      <c r="R70">
        <v>0.189</v>
      </c>
      <c r="S70">
        <v>0.13700000000000001</v>
      </c>
      <c r="T70">
        <v>3.0739999999999998</v>
      </c>
      <c r="U70">
        <v>0.46400000000000002</v>
      </c>
      <c r="V70">
        <v>0.90400000000000003</v>
      </c>
      <c r="W70">
        <v>118.761</v>
      </c>
      <c r="X70" t="s">
        <v>62</v>
      </c>
      <c r="Y70">
        <v>1.7210000000000001</v>
      </c>
      <c r="Z70">
        <v>0.441</v>
      </c>
      <c r="AA70">
        <v>0.38100000000000001</v>
      </c>
      <c r="AB70">
        <v>0.39500000000000002</v>
      </c>
      <c r="AC70">
        <v>0.871</v>
      </c>
      <c r="AD70" s="19">
        <v>45824.90261892361</v>
      </c>
      <c r="AE70" t="s">
        <v>2024</v>
      </c>
    </row>
    <row r="71" spans="1:31" hidden="1" x14ac:dyDescent="0.35">
      <c r="A71" t="s">
        <v>1236</v>
      </c>
      <c r="B71" t="s">
        <v>312</v>
      </c>
      <c r="C71">
        <v>0</v>
      </c>
      <c r="D71" s="9">
        <v>41519.307638888888</v>
      </c>
      <c r="E71" s="9">
        <v>41519.307638888888</v>
      </c>
      <c r="F71" t="s">
        <v>871</v>
      </c>
      <c r="G71" t="s">
        <v>871</v>
      </c>
      <c r="H71">
        <v>1</v>
      </c>
      <c r="I71">
        <v>1</v>
      </c>
      <c r="J71">
        <v>1</v>
      </c>
      <c r="K71" t="s">
        <v>872</v>
      </c>
      <c r="L71">
        <v>1</v>
      </c>
      <c r="M71">
        <v>0</v>
      </c>
      <c r="N71" t="s">
        <v>874</v>
      </c>
      <c r="O71" t="s">
        <v>874</v>
      </c>
      <c r="P71" t="s">
        <v>874</v>
      </c>
      <c r="Q71" t="s">
        <v>874</v>
      </c>
      <c r="R71">
        <v>0</v>
      </c>
      <c r="S71" t="s">
        <v>874</v>
      </c>
      <c r="T71" t="s">
        <v>874</v>
      </c>
      <c r="U71" t="s">
        <v>874</v>
      </c>
      <c r="V71" t="s">
        <v>874</v>
      </c>
      <c r="W71" t="s">
        <v>874</v>
      </c>
      <c r="X71" t="s">
        <v>62</v>
      </c>
      <c r="Y71" t="s">
        <v>874</v>
      </c>
      <c r="Z71" t="s">
        <v>874</v>
      </c>
      <c r="AA71" t="s">
        <v>874</v>
      </c>
      <c r="AB71" t="s">
        <v>874</v>
      </c>
      <c r="AC71" t="s">
        <v>874</v>
      </c>
      <c r="AD71" s="19">
        <v>45824.763415393521</v>
      </c>
      <c r="AE71" t="s">
        <v>1824</v>
      </c>
    </row>
    <row r="72" spans="1:31" x14ac:dyDescent="0.35">
      <c r="A72" t="s">
        <v>1204</v>
      </c>
      <c r="B72" t="s">
        <v>311</v>
      </c>
      <c r="C72">
        <v>1301</v>
      </c>
      <c r="D72" s="9">
        <v>43165.767361111109</v>
      </c>
      <c r="E72" s="9">
        <v>44467.703333333331</v>
      </c>
      <c r="F72">
        <v>49</v>
      </c>
      <c r="G72">
        <v>49</v>
      </c>
      <c r="H72">
        <v>7</v>
      </c>
      <c r="I72">
        <v>42</v>
      </c>
      <c r="J72">
        <v>44</v>
      </c>
      <c r="K72">
        <v>5</v>
      </c>
      <c r="L72">
        <v>5</v>
      </c>
      <c r="M72">
        <v>0</v>
      </c>
      <c r="N72">
        <v>5.0000000000000001E-3</v>
      </c>
      <c r="O72">
        <v>3.5000000000000003E-2</v>
      </c>
      <c r="P72">
        <v>3.9E-2</v>
      </c>
      <c r="Q72">
        <v>3.0000000000000001E-3</v>
      </c>
      <c r="R72">
        <v>1E-3</v>
      </c>
      <c r="S72">
        <v>3.0000000000000001E-3</v>
      </c>
      <c r="T72">
        <v>3</v>
      </c>
      <c r="U72">
        <v>0.125</v>
      </c>
      <c r="V72">
        <v>2.5000000000000001E-2</v>
      </c>
      <c r="W72">
        <v>0</v>
      </c>
      <c r="X72" t="s">
        <v>92</v>
      </c>
      <c r="Y72">
        <v>333.33300000000003</v>
      </c>
      <c r="Z72">
        <v>0.92700000000000005</v>
      </c>
      <c r="AA72">
        <v>0.97599999999999998</v>
      </c>
      <c r="AB72">
        <v>0.95699999999999996</v>
      </c>
      <c r="AC72">
        <v>0.63400000000000001</v>
      </c>
      <c r="AD72" s="19">
        <v>45825.304788287038</v>
      </c>
      <c r="AE72" t="s">
        <v>2333</v>
      </c>
    </row>
    <row r="73" spans="1:31" hidden="1" x14ac:dyDescent="0.35">
      <c r="A73" t="s">
        <v>1238</v>
      </c>
      <c r="B73" t="s">
        <v>312</v>
      </c>
      <c r="C73">
        <v>90</v>
      </c>
      <c r="D73" s="9">
        <v>41502.02847222222</v>
      </c>
      <c r="E73" s="9">
        <v>41592.944444444445</v>
      </c>
      <c r="F73" t="s">
        <v>871</v>
      </c>
      <c r="G73" t="s">
        <v>871</v>
      </c>
      <c r="H73">
        <v>1</v>
      </c>
      <c r="I73">
        <v>4</v>
      </c>
      <c r="J73">
        <v>1</v>
      </c>
      <c r="K73" t="s">
        <v>872</v>
      </c>
      <c r="L73">
        <v>1</v>
      </c>
      <c r="M73">
        <v>3</v>
      </c>
      <c r="N73" t="s">
        <v>874</v>
      </c>
      <c r="O73">
        <v>3.2000000000000001E-2</v>
      </c>
      <c r="P73" t="s">
        <v>874</v>
      </c>
      <c r="Q73" t="s">
        <v>874</v>
      </c>
      <c r="R73">
        <v>0</v>
      </c>
      <c r="S73">
        <v>2.7E-2</v>
      </c>
      <c r="T73" t="s">
        <v>874</v>
      </c>
      <c r="U73" t="s">
        <v>874</v>
      </c>
      <c r="V73" t="s">
        <v>874</v>
      </c>
      <c r="W73" t="s">
        <v>874</v>
      </c>
      <c r="X73" t="s">
        <v>56</v>
      </c>
      <c r="Y73" t="s">
        <v>874</v>
      </c>
      <c r="Z73" t="s">
        <v>874</v>
      </c>
      <c r="AA73">
        <v>0.96499999999999997</v>
      </c>
      <c r="AB73" t="s">
        <v>874</v>
      </c>
      <c r="AC73" t="s">
        <v>874</v>
      </c>
      <c r="AD73" s="19">
        <v>45824.763641863428</v>
      </c>
      <c r="AE73" t="s">
        <v>1824</v>
      </c>
    </row>
    <row r="74" spans="1:31" x14ac:dyDescent="0.35">
      <c r="A74" t="s">
        <v>295</v>
      </c>
      <c r="B74" t="s">
        <v>311</v>
      </c>
      <c r="C74">
        <v>2646</v>
      </c>
      <c r="D74" s="9">
        <v>42879.243750000001</v>
      </c>
      <c r="E74" s="9">
        <v>45525.688888888886</v>
      </c>
      <c r="F74">
        <v>110</v>
      </c>
      <c r="G74">
        <v>110</v>
      </c>
      <c r="H74">
        <v>62</v>
      </c>
      <c r="I74">
        <v>48</v>
      </c>
      <c r="J74">
        <v>2</v>
      </c>
      <c r="K74">
        <v>108</v>
      </c>
      <c r="L74">
        <v>89</v>
      </c>
      <c r="M74">
        <v>19</v>
      </c>
      <c r="N74">
        <v>4.2999999999999997E-2</v>
      </c>
      <c r="O74">
        <v>2.1000000000000001E-2</v>
      </c>
      <c r="P74">
        <v>4.8000000000000001E-2</v>
      </c>
      <c r="Q74">
        <v>4.7E-2</v>
      </c>
      <c r="R74">
        <v>1.6E-2</v>
      </c>
      <c r="S74">
        <v>5.3999999999999999E-2</v>
      </c>
      <c r="T74">
        <v>2.9380000000000002</v>
      </c>
      <c r="U74">
        <v>0.67200000000000004</v>
      </c>
      <c r="V74">
        <v>0.25</v>
      </c>
      <c r="W74">
        <v>404.255</v>
      </c>
      <c r="X74" t="s">
        <v>62</v>
      </c>
      <c r="Y74">
        <v>21.277000000000001</v>
      </c>
      <c r="Z74">
        <v>0.92800000000000005</v>
      </c>
      <c r="AA74">
        <v>0.95799999999999996</v>
      </c>
      <c r="AB74">
        <v>1</v>
      </c>
      <c r="AC74">
        <v>0.89900000000000002</v>
      </c>
      <c r="AD74" s="19">
        <v>3.3140046296296299E-2</v>
      </c>
      <c r="AE74" t="s">
        <v>1108</v>
      </c>
    </row>
    <row r="75" spans="1:31" hidden="1" x14ac:dyDescent="0.35">
      <c r="A75" t="s">
        <v>1241</v>
      </c>
      <c r="B75" t="s">
        <v>312</v>
      </c>
      <c r="C75">
        <v>75</v>
      </c>
      <c r="D75" s="9">
        <v>41544.977083333331</v>
      </c>
      <c r="E75" s="9">
        <v>41620.025694444441</v>
      </c>
      <c r="F75" t="s">
        <v>871</v>
      </c>
      <c r="G75" t="s">
        <v>871</v>
      </c>
      <c r="H75">
        <v>1</v>
      </c>
      <c r="I75">
        <v>3</v>
      </c>
      <c r="J75">
        <v>1</v>
      </c>
      <c r="K75" t="s">
        <v>872</v>
      </c>
      <c r="L75">
        <v>1</v>
      </c>
      <c r="M75">
        <v>1</v>
      </c>
      <c r="N75" t="s">
        <v>874</v>
      </c>
      <c r="O75">
        <v>2.1999999999999999E-2</v>
      </c>
      <c r="P75" t="s">
        <v>874</v>
      </c>
      <c r="Q75" t="s">
        <v>874</v>
      </c>
      <c r="R75">
        <v>0</v>
      </c>
      <c r="S75">
        <v>2.1999999999999999E-2</v>
      </c>
      <c r="T75" t="s">
        <v>874</v>
      </c>
      <c r="U75" t="s">
        <v>874</v>
      </c>
      <c r="V75" t="s">
        <v>874</v>
      </c>
      <c r="W75" t="s">
        <v>874</v>
      </c>
      <c r="X75" t="s">
        <v>56</v>
      </c>
      <c r="Y75" t="s">
        <v>874</v>
      </c>
      <c r="Z75" t="s">
        <v>874</v>
      </c>
      <c r="AA75">
        <v>0.81799999999999995</v>
      </c>
      <c r="AB75" t="s">
        <v>874</v>
      </c>
      <c r="AC75" t="s">
        <v>874</v>
      </c>
      <c r="AD75" s="19">
        <v>45824.763876249999</v>
      </c>
      <c r="AE75" t="s">
        <v>1824</v>
      </c>
    </row>
    <row r="76" spans="1:31" x14ac:dyDescent="0.35">
      <c r="A76" t="s">
        <v>2069</v>
      </c>
      <c r="B76" t="s">
        <v>311</v>
      </c>
      <c r="C76">
        <v>731</v>
      </c>
      <c r="D76" s="9">
        <v>39759.758333333331</v>
      </c>
      <c r="E76" s="9">
        <v>40490.970833333333</v>
      </c>
      <c r="F76">
        <v>71</v>
      </c>
      <c r="G76">
        <v>71</v>
      </c>
      <c r="H76">
        <v>51</v>
      </c>
      <c r="I76">
        <v>20</v>
      </c>
      <c r="J76">
        <v>19</v>
      </c>
      <c r="K76">
        <v>52</v>
      </c>
      <c r="L76">
        <v>52</v>
      </c>
      <c r="M76">
        <v>0</v>
      </c>
      <c r="N76">
        <v>0.06</v>
      </c>
      <c r="O76">
        <v>3.5000000000000003E-2</v>
      </c>
      <c r="P76">
        <v>4.7E-2</v>
      </c>
      <c r="Q76">
        <v>0.13900000000000001</v>
      </c>
      <c r="R76">
        <v>4.8000000000000001E-2</v>
      </c>
      <c r="S76">
        <v>7.0000000000000007E-2</v>
      </c>
      <c r="T76">
        <v>2.8959999999999999</v>
      </c>
      <c r="U76">
        <v>0.63200000000000001</v>
      </c>
      <c r="V76">
        <v>0.505</v>
      </c>
      <c r="W76">
        <v>0</v>
      </c>
      <c r="X76" t="s">
        <v>92</v>
      </c>
      <c r="Y76">
        <v>7.194</v>
      </c>
      <c r="Z76">
        <v>0.751</v>
      </c>
      <c r="AA76">
        <v>0.76400000000000001</v>
      </c>
      <c r="AB76">
        <v>0.86099999999999999</v>
      </c>
      <c r="AC76">
        <v>0.73699999999999999</v>
      </c>
      <c r="AD76" s="19">
        <v>45824.918153136576</v>
      </c>
      <c r="AE76" t="s">
        <v>2215</v>
      </c>
    </row>
    <row r="77" spans="1:31" hidden="1" x14ac:dyDescent="0.35">
      <c r="A77" t="s">
        <v>1246</v>
      </c>
      <c r="B77" t="s">
        <v>312</v>
      </c>
      <c r="C77">
        <v>78</v>
      </c>
      <c r="D77" s="9">
        <v>41489.488888888889</v>
      </c>
      <c r="E77" s="9">
        <v>41567.502083333333</v>
      </c>
      <c r="F77" t="s">
        <v>871</v>
      </c>
      <c r="G77" t="s">
        <v>871</v>
      </c>
      <c r="H77">
        <v>1</v>
      </c>
      <c r="I77">
        <v>4</v>
      </c>
      <c r="J77">
        <v>1</v>
      </c>
      <c r="K77" t="s">
        <v>872</v>
      </c>
      <c r="L77">
        <v>1</v>
      </c>
      <c r="M77">
        <v>3</v>
      </c>
      <c r="N77" t="s">
        <v>874</v>
      </c>
      <c r="O77">
        <v>2.7E-2</v>
      </c>
      <c r="P77" t="s">
        <v>874</v>
      </c>
      <c r="Q77" t="s">
        <v>874</v>
      </c>
      <c r="R77">
        <v>0</v>
      </c>
      <c r="S77">
        <v>2.7E-2</v>
      </c>
      <c r="T77" t="s">
        <v>874</v>
      </c>
      <c r="U77" t="s">
        <v>874</v>
      </c>
      <c r="V77" t="s">
        <v>874</v>
      </c>
      <c r="W77" t="s">
        <v>874</v>
      </c>
      <c r="X77" t="s">
        <v>56</v>
      </c>
      <c r="Y77" t="s">
        <v>874</v>
      </c>
      <c r="Z77" t="s">
        <v>874</v>
      </c>
      <c r="AA77">
        <v>0.83499999999999996</v>
      </c>
      <c r="AB77" t="s">
        <v>874</v>
      </c>
      <c r="AC77" t="s">
        <v>874</v>
      </c>
      <c r="AD77" s="19">
        <v>45824.764097060186</v>
      </c>
      <c r="AE77" t="s">
        <v>1824</v>
      </c>
    </row>
    <row r="78" spans="1:31" x14ac:dyDescent="0.35">
      <c r="A78" t="s">
        <v>1125</v>
      </c>
      <c r="B78" t="s">
        <v>311</v>
      </c>
      <c r="C78">
        <v>5778</v>
      </c>
      <c r="D78" s="9">
        <v>38358.712847222225</v>
      </c>
      <c r="E78" s="9">
        <v>44137.507488425923</v>
      </c>
      <c r="F78">
        <v>105</v>
      </c>
      <c r="G78">
        <v>105</v>
      </c>
      <c r="H78">
        <v>66</v>
      </c>
      <c r="I78">
        <v>39</v>
      </c>
      <c r="J78">
        <v>7</v>
      </c>
      <c r="K78">
        <v>98</v>
      </c>
      <c r="L78">
        <v>43</v>
      </c>
      <c r="M78">
        <v>55</v>
      </c>
      <c r="N78">
        <v>1.4E-2</v>
      </c>
      <c r="O78">
        <v>7.0000000000000001E-3</v>
      </c>
      <c r="P78">
        <v>1E-3</v>
      </c>
      <c r="Q78">
        <v>5.6000000000000001E-2</v>
      </c>
      <c r="R78">
        <v>0.02</v>
      </c>
      <c r="S78">
        <v>0.02</v>
      </c>
      <c r="T78">
        <v>2.8</v>
      </c>
      <c r="U78">
        <v>0.66700000000000004</v>
      </c>
      <c r="V78">
        <v>0.95199999999999996</v>
      </c>
      <c r="W78">
        <v>982.14300000000003</v>
      </c>
      <c r="X78" t="s">
        <v>62</v>
      </c>
      <c r="Y78">
        <v>17.856999999999999</v>
      </c>
      <c r="Z78">
        <v>0.52600000000000002</v>
      </c>
      <c r="AA78">
        <v>0.61</v>
      </c>
      <c r="AB78">
        <v>0.94899999999999995</v>
      </c>
      <c r="AC78">
        <v>0.91200000000000003</v>
      </c>
      <c r="AD78" s="19">
        <v>45825.267562696761</v>
      </c>
      <c r="AE78" t="s">
        <v>2357</v>
      </c>
    </row>
    <row r="79" spans="1:31" hidden="1" x14ac:dyDescent="0.35">
      <c r="A79" t="s">
        <v>1240</v>
      </c>
      <c r="B79" t="s">
        <v>312</v>
      </c>
      <c r="C79">
        <v>0</v>
      </c>
      <c r="D79" s="9">
        <v>39887.982638888891</v>
      </c>
      <c r="E79" s="9">
        <v>39887.982638888891</v>
      </c>
      <c r="F79" t="s">
        <v>871</v>
      </c>
      <c r="G79" t="s">
        <v>871</v>
      </c>
      <c r="H79">
        <v>1</v>
      </c>
      <c r="I79">
        <v>1</v>
      </c>
      <c r="J79">
        <v>1</v>
      </c>
      <c r="K79" t="s">
        <v>872</v>
      </c>
      <c r="L79">
        <v>1</v>
      </c>
      <c r="M79">
        <v>0</v>
      </c>
      <c r="N79">
        <v>0</v>
      </c>
      <c r="O79" t="s">
        <v>874</v>
      </c>
      <c r="P79" t="s">
        <v>874</v>
      </c>
      <c r="Q79" t="s">
        <v>874</v>
      </c>
      <c r="R79">
        <v>0</v>
      </c>
      <c r="S79" t="s">
        <v>874</v>
      </c>
      <c r="T79" t="s">
        <v>874</v>
      </c>
      <c r="U79" t="s">
        <v>874</v>
      </c>
      <c r="V79" t="s">
        <v>874</v>
      </c>
      <c r="W79" t="s">
        <v>874</v>
      </c>
      <c r="X79" t="s">
        <v>56</v>
      </c>
      <c r="Y79" t="s">
        <v>874</v>
      </c>
      <c r="Z79">
        <v>0</v>
      </c>
      <c r="AA79" t="s">
        <v>874</v>
      </c>
      <c r="AB79" t="s">
        <v>874</v>
      </c>
      <c r="AC79" t="s">
        <v>874</v>
      </c>
      <c r="AD79" s="19">
        <v>45824.764286226855</v>
      </c>
      <c r="AE79" t="s">
        <v>1824</v>
      </c>
    </row>
    <row r="80" spans="1:31" x14ac:dyDescent="0.35">
      <c r="A80" t="s">
        <v>295</v>
      </c>
      <c r="B80" t="s">
        <v>311</v>
      </c>
      <c r="C80">
        <v>2646</v>
      </c>
      <c r="D80" s="9">
        <v>42879.243750000001</v>
      </c>
      <c r="E80" s="9">
        <v>45525.688888888886</v>
      </c>
      <c r="F80">
        <v>110</v>
      </c>
      <c r="G80">
        <v>110</v>
      </c>
      <c r="H80">
        <v>66</v>
      </c>
      <c r="I80">
        <v>44</v>
      </c>
      <c r="J80">
        <v>2</v>
      </c>
      <c r="K80">
        <v>108</v>
      </c>
      <c r="L80">
        <v>89</v>
      </c>
      <c r="M80">
        <v>19</v>
      </c>
      <c r="N80">
        <v>4.5999999999999999E-2</v>
      </c>
      <c r="O80">
        <v>1.9E-2</v>
      </c>
      <c r="P80">
        <v>4.8000000000000001E-2</v>
      </c>
      <c r="Q80">
        <v>4.7E-2</v>
      </c>
      <c r="R80">
        <v>1.7000000000000001E-2</v>
      </c>
      <c r="S80">
        <v>5.3999999999999999E-2</v>
      </c>
      <c r="T80">
        <v>2.7650000000000001</v>
      </c>
      <c r="U80">
        <v>0.70799999999999996</v>
      </c>
      <c r="V80">
        <v>0.26200000000000001</v>
      </c>
      <c r="W80">
        <v>404.255</v>
      </c>
      <c r="X80" t="s">
        <v>62</v>
      </c>
      <c r="Y80">
        <v>21.277000000000001</v>
      </c>
      <c r="Z80">
        <v>0.93600000000000005</v>
      </c>
      <c r="AA80">
        <v>0.96099999999999997</v>
      </c>
      <c r="AB80">
        <v>1</v>
      </c>
      <c r="AC80">
        <v>0.89900000000000002</v>
      </c>
      <c r="AD80" s="19">
        <v>4.8472222222222224E-3</v>
      </c>
      <c r="AE80" t="s">
        <v>1108</v>
      </c>
    </row>
    <row r="81" spans="1:31" hidden="1" x14ac:dyDescent="0.35">
      <c r="A81" t="s">
        <v>1286</v>
      </c>
      <c r="B81" t="s">
        <v>312</v>
      </c>
      <c r="C81">
        <v>96</v>
      </c>
      <c r="D81" s="9">
        <v>41500.908333333333</v>
      </c>
      <c r="E81" s="9">
        <v>41597.800694444442</v>
      </c>
      <c r="F81" t="s">
        <v>871</v>
      </c>
      <c r="G81" t="s">
        <v>871</v>
      </c>
      <c r="H81">
        <v>1</v>
      </c>
      <c r="I81">
        <v>3</v>
      </c>
      <c r="J81">
        <v>1</v>
      </c>
      <c r="K81" t="s">
        <v>872</v>
      </c>
      <c r="L81">
        <v>1</v>
      </c>
      <c r="M81">
        <v>3</v>
      </c>
      <c r="N81" t="s">
        <v>874</v>
      </c>
      <c r="O81">
        <v>1.9E-2</v>
      </c>
      <c r="P81" t="s">
        <v>874</v>
      </c>
      <c r="Q81" t="s">
        <v>874</v>
      </c>
      <c r="R81">
        <v>0</v>
      </c>
      <c r="S81">
        <v>0.03</v>
      </c>
      <c r="T81" t="s">
        <v>874</v>
      </c>
      <c r="U81" t="s">
        <v>874</v>
      </c>
      <c r="V81" t="s">
        <v>874</v>
      </c>
      <c r="W81" t="s">
        <v>874</v>
      </c>
      <c r="X81" t="s">
        <v>56</v>
      </c>
      <c r="Y81" t="s">
        <v>874</v>
      </c>
      <c r="Z81" t="s">
        <v>874</v>
      </c>
      <c r="AA81">
        <v>0.93300000000000005</v>
      </c>
      <c r="AB81" t="s">
        <v>874</v>
      </c>
      <c r="AC81" t="s">
        <v>874</v>
      </c>
      <c r="AD81" s="19">
        <v>45824.764499293982</v>
      </c>
      <c r="AE81" t="s">
        <v>1824</v>
      </c>
    </row>
    <row r="82" spans="1:31" x14ac:dyDescent="0.35">
      <c r="A82" t="s">
        <v>1515</v>
      </c>
      <c r="B82" t="s">
        <v>311</v>
      </c>
      <c r="C82">
        <v>2059</v>
      </c>
      <c r="D82" s="9">
        <v>39563.013888888891</v>
      </c>
      <c r="E82" s="9">
        <v>41622.34097222222</v>
      </c>
      <c r="F82">
        <v>467</v>
      </c>
      <c r="G82">
        <v>467</v>
      </c>
      <c r="H82">
        <v>54</v>
      </c>
      <c r="I82">
        <v>413</v>
      </c>
      <c r="J82">
        <v>53</v>
      </c>
      <c r="K82">
        <v>414</v>
      </c>
      <c r="L82">
        <v>304</v>
      </c>
      <c r="M82">
        <v>110</v>
      </c>
      <c r="N82">
        <v>2.3E-2</v>
      </c>
      <c r="O82">
        <v>0.184</v>
      </c>
      <c r="P82">
        <v>2.3E-2</v>
      </c>
      <c r="Q82">
        <v>0.504</v>
      </c>
      <c r="R82">
        <v>0.184</v>
      </c>
      <c r="S82">
        <v>0.183</v>
      </c>
      <c r="T82">
        <v>2.7389999999999999</v>
      </c>
      <c r="U82">
        <v>0.111</v>
      </c>
      <c r="V82">
        <v>0.88900000000000001</v>
      </c>
      <c r="W82">
        <v>218.25399999999999</v>
      </c>
      <c r="X82" t="s">
        <v>62</v>
      </c>
      <c r="Y82">
        <v>1.984</v>
      </c>
      <c r="Z82">
        <v>0.75700000000000001</v>
      </c>
      <c r="AA82">
        <v>0.505</v>
      </c>
      <c r="AB82">
        <v>0.54900000000000004</v>
      </c>
      <c r="AC82">
        <v>0.92600000000000005</v>
      </c>
      <c r="AD82" s="19">
        <v>45824.800893784719</v>
      </c>
      <c r="AE82" t="s">
        <v>1824</v>
      </c>
    </row>
    <row r="83" spans="1:31" hidden="1" x14ac:dyDescent="0.35">
      <c r="A83" t="s">
        <v>1251</v>
      </c>
      <c r="B83" t="s">
        <v>312</v>
      </c>
      <c r="C83">
        <v>16</v>
      </c>
      <c r="D83" s="9">
        <v>41577.938194444447</v>
      </c>
      <c r="E83" s="9">
        <v>41593.945833333331</v>
      </c>
      <c r="F83" t="s">
        <v>871</v>
      </c>
      <c r="G83" t="s">
        <v>871</v>
      </c>
      <c r="H83">
        <v>1</v>
      </c>
      <c r="I83">
        <v>2</v>
      </c>
      <c r="J83">
        <v>1</v>
      </c>
      <c r="K83" t="s">
        <v>872</v>
      </c>
      <c r="L83">
        <v>1</v>
      </c>
      <c r="M83">
        <v>1</v>
      </c>
      <c r="N83" t="s">
        <v>874</v>
      </c>
      <c r="O83">
        <v>5.8999999999999997E-2</v>
      </c>
      <c r="P83" t="s">
        <v>874</v>
      </c>
      <c r="Q83" t="s">
        <v>874</v>
      </c>
      <c r="R83">
        <v>0</v>
      </c>
      <c r="S83">
        <v>5.8999999999999997E-2</v>
      </c>
      <c r="T83" t="s">
        <v>874</v>
      </c>
      <c r="U83" t="s">
        <v>874</v>
      </c>
      <c r="V83" t="s">
        <v>874</v>
      </c>
      <c r="W83" t="s">
        <v>874</v>
      </c>
      <c r="X83" t="s">
        <v>62</v>
      </c>
      <c r="Y83" t="s">
        <v>874</v>
      </c>
      <c r="Z83" t="s">
        <v>874</v>
      </c>
      <c r="AA83">
        <v>1</v>
      </c>
      <c r="AB83" t="s">
        <v>874</v>
      </c>
      <c r="AC83" t="s">
        <v>874</v>
      </c>
      <c r="AD83" s="19">
        <v>45824.764705833331</v>
      </c>
      <c r="AE83" t="s">
        <v>1824</v>
      </c>
    </row>
    <row r="84" spans="1:31" x14ac:dyDescent="0.35">
      <c r="A84" t="s">
        <v>1757</v>
      </c>
      <c r="B84" t="s">
        <v>311</v>
      </c>
      <c r="C84">
        <v>6110</v>
      </c>
      <c r="D84" s="9">
        <v>37967.791666666664</v>
      </c>
      <c r="E84" s="9">
        <v>44078.532638888886</v>
      </c>
      <c r="F84">
        <v>8125</v>
      </c>
      <c r="G84">
        <v>8124</v>
      </c>
      <c r="H84">
        <v>655</v>
      </c>
      <c r="I84">
        <v>7469</v>
      </c>
      <c r="J84">
        <v>2373</v>
      </c>
      <c r="K84">
        <v>5751</v>
      </c>
      <c r="L84">
        <v>3750</v>
      </c>
      <c r="M84">
        <v>2001</v>
      </c>
      <c r="N84">
        <v>0.42899999999999999</v>
      </c>
      <c r="O84">
        <v>2.3919999999999999</v>
      </c>
      <c r="P84">
        <v>1.016</v>
      </c>
      <c r="Q84">
        <v>4.8579999999999997</v>
      </c>
      <c r="R84">
        <v>1.8049999999999999</v>
      </c>
      <c r="S84">
        <v>1.994</v>
      </c>
      <c r="T84">
        <v>2.6909999999999998</v>
      </c>
      <c r="U84">
        <v>0.152</v>
      </c>
      <c r="V84">
        <v>0.64</v>
      </c>
      <c r="W84">
        <v>411.89800000000002</v>
      </c>
      <c r="X84" t="s">
        <v>62</v>
      </c>
      <c r="Y84">
        <v>0.20599999999999999</v>
      </c>
      <c r="Z84">
        <v>0.67600000000000005</v>
      </c>
      <c r="AA84">
        <v>0.73299999999999998</v>
      </c>
      <c r="AB84">
        <v>0.86099999999999999</v>
      </c>
      <c r="AC84">
        <v>0.82199999999999995</v>
      </c>
      <c r="AD84" s="19">
        <v>45825.037785972221</v>
      </c>
      <c r="AE84" t="s">
        <v>1766</v>
      </c>
    </row>
    <row r="85" spans="1:31" hidden="1" x14ac:dyDescent="0.35">
      <c r="A85" t="s">
        <v>1248</v>
      </c>
      <c r="B85" t="s">
        <v>312</v>
      </c>
      <c r="C85">
        <v>99</v>
      </c>
      <c r="D85" s="9">
        <v>41520.852777777778</v>
      </c>
      <c r="E85" s="9">
        <v>41620.825694444444</v>
      </c>
      <c r="F85" t="s">
        <v>871</v>
      </c>
      <c r="G85" t="s">
        <v>871</v>
      </c>
      <c r="H85">
        <v>1</v>
      </c>
      <c r="I85">
        <v>10</v>
      </c>
      <c r="J85">
        <v>5</v>
      </c>
      <c r="K85" t="s">
        <v>872</v>
      </c>
      <c r="L85">
        <v>16</v>
      </c>
      <c r="M85">
        <v>-9</v>
      </c>
      <c r="N85" t="s">
        <v>874</v>
      </c>
      <c r="O85">
        <v>9.6000000000000002E-2</v>
      </c>
      <c r="P85">
        <v>5.8000000000000003E-2</v>
      </c>
      <c r="Q85">
        <v>0.14599999999999999</v>
      </c>
      <c r="R85">
        <v>3.7999999999999999E-2</v>
      </c>
      <c r="S85">
        <v>8.7999999999999995E-2</v>
      </c>
      <c r="T85" t="s">
        <v>874</v>
      </c>
      <c r="U85" t="s">
        <v>874</v>
      </c>
      <c r="V85" t="s">
        <v>874</v>
      </c>
      <c r="W85" t="s">
        <v>874</v>
      </c>
      <c r="X85" t="s">
        <v>62</v>
      </c>
      <c r="Y85">
        <v>6.8490000000000002</v>
      </c>
      <c r="Z85" t="s">
        <v>874</v>
      </c>
      <c r="AA85">
        <v>0.89800000000000002</v>
      </c>
      <c r="AB85">
        <v>0.76</v>
      </c>
      <c r="AC85">
        <v>0.97599999999999998</v>
      </c>
      <c r="AD85" s="19">
        <v>45824.76493193287</v>
      </c>
      <c r="AE85" t="s">
        <v>1824</v>
      </c>
    </row>
    <row r="86" spans="1:31" x14ac:dyDescent="0.35">
      <c r="A86" t="s">
        <v>1876</v>
      </c>
      <c r="B86" t="s">
        <v>311</v>
      </c>
      <c r="C86">
        <v>2708</v>
      </c>
      <c r="D86" s="9">
        <v>38120.226388888892</v>
      </c>
      <c r="E86" s="9">
        <v>40828.794444444444</v>
      </c>
      <c r="F86">
        <v>59</v>
      </c>
      <c r="G86">
        <v>59</v>
      </c>
      <c r="H86">
        <v>6</v>
      </c>
      <c r="I86">
        <v>53</v>
      </c>
      <c r="J86">
        <v>4</v>
      </c>
      <c r="K86">
        <v>55</v>
      </c>
      <c r="L86">
        <v>16</v>
      </c>
      <c r="M86">
        <v>39</v>
      </c>
      <c r="N86">
        <v>2E-3</v>
      </c>
      <c r="O86">
        <v>2.5000000000000001E-2</v>
      </c>
      <c r="P86">
        <v>4.0000000000000001E-3</v>
      </c>
      <c r="Q86">
        <v>6.0999999999999999E-2</v>
      </c>
      <c r="R86">
        <v>2.3E-2</v>
      </c>
      <c r="S86">
        <v>2.3E-2</v>
      </c>
      <c r="T86">
        <v>2.6520000000000001</v>
      </c>
      <c r="U86">
        <v>7.3999999999999996E-2</v>
      </c>
      <c r="V86">
        <v>0.85199999999999998</v>
      </c>
      <c r="W86">
        <v>639.34400000000005</v>
      </c>
      <c r="X86" t="s">
        <v>62</v>
      </c>
      <c r="Y86">
        <v>16.393000000000001</v>
      </c>
      <c r="Z86">
        <v>0.67700000000000005</v>
      </c>
      <c r="AA86">
        <v>0.86699999999999999</v>
      </c>
      <c r="AB86">
        <v>0.6</v>
      </c>
      <c r="AC86">
        <v>0.39200000000000002</v>
      </c>
      <c r="AD86" s="19">
        <v>45824.861954201391</v>
      </c>
      <c r="AE86" t="s">
        <v>2024</v>
      </c>
    </row>
    <row r="87" spans="1:31" hidden="1" x14ac:dyDescent="0.35">
      <c r="A87" t="s">
        <v>1522</v>
      </c>
      <c r="B87" t="s">
        <v>312</v>
      </c>
      <c r="C87">
        <v>0</v>
      </c>
      <c r="D87" s="9">
        <v>41604.074305555558</v>
      </c>
      <c r="E87" s="9">
        <v>41604.102777777778</v>
      </c>
      <c r="F87" t="s">
        <v>871</v>
      </c>
      <c r="G87" t="s">
        <v>871</v>
      </c>
      <c r="H87">
        <v>1</v>
      </c>
      <c r="I87">
        <v>1</v>
      </c>
      <c r="J87">
        <v>1</v>
      </c>
      <c r="K87" t="s">
        <v>872</v>
      </c>
      <c r="L87">
        <v>1</v>
      </c>
      <c r="M87">
        <v>-1</v>
      </c>
      <c r="N87" t="s">
        <v>874</v>
      </c>
      <c r="O87" t="s">
        <v>874</v>
      </c>
      <c r="P87" t="s">
        <v>874</v>
      </c>
      <c r="Q87" t="s">
        <v>874</v>
      </c>
      <c r="R87">
        <v>0</v>
      </c>
      <c r="S87" t="s">
        <v>874</v>
      </c>
      <c r="T87" t="s">
        <v>874</v>
      </c>
      <c r="U87" t="s">
        <v>874</v>
      </c>
      <c r="V87" t="s">
        <v>874</v>
      </c>
      <c r="W87" t="s">
        <v>874</v>
      </c>
      <c r="X87" t="s">
        <v>62</v>
      </c>
      <c r="Y87" t="s">
        <v>874</v>
      </c>
      <c r="Z87" t="s">
        <v>874</v>
      </c>
      <c r="AA87" t="s">
        <v>874</v>
      </c>
      <c r="AB87" t="s">
        <v>874</v>
      </c>
      <c r="AC87" t="s">
        <v>874</v>
      </c>
      <c r="AD87" s="19">
        <v>45824.765159988427</v>
      </c>
      <c r="AE87" t="s">
        <v>1824</v>
      </c>
    </row>
    <row r="88" spans="1:31" x14ac:dyDescent="0.35">
      <c r="A88" t="s">
        <v>1607</v>
      </c>
      <c r="B88" t="s">
        <v>311</v>
      </c>
      <c r="C88">
        <v>4701</v>
      </c>
      <c r="D88" s="9">
        <v>36923.40625</v>
      </c>
      <c r="E88" s="9">
        <v>41624.442361111112</v>
      </c>
      <c r="F88">
        <v>2325</v>
      </c>
      <c r="G88">
        <v>2325</v>
      </c>
      <c r="H88">
        <v>15</v>
      </c>
      <c r="I88">
        <v>2310</v>
      </c>
      <c r="J88">
        <v>786</v>
      </c>
      <c r="K88">
        <v>1539</v>
      </c>
      <c r="L88">
        <v>1167</v>
      </c>
      <c r="M88">
        <v>372</v>
      </c>
      <c r="N88">
        <v>4.1000000000000002E-2</v>
      </c>
      <c r="O88">
        <v>0.47399999999999998</v>
      </c>
      <c r="P88">
        <v>0.28499999999999998</v>
      </c>
      <c r="Q88">
        <v>0.60399999999999998</v>
      </c>
      <c r="R88">
        <v>0.23</v>
      </c>
      <c r="S88">
        <v>0.33300000000000002</v>
      </c>
      <c r="T88">
        <v>2.6259999999999999</v>
      </c>
      <c r="U88">
        <v>0.08</v>
      </c>
      <c r="V88">
        <v>0.44700000000000001</v>
      </c>
      <c r="W88">
        <v>615.89400000000001</v>
      </c>
      <c r="X88" t="s">
        <v>62</v>
      </c>
      <c r="Y88">
        <v>1.6559999999999999</v>
      </c>
      <c r="Z88">
        <v>0.96099999999999997</v>
      </c>
      <c r="AA88">
        <v>0.98399999999999999</v>
      </c>
      <c r="AB88">
        <v>0.125</v>
      </c>
      <c r="AC88">
        <v>0.189</v>
      </c>
      <c r="AD88" s="19">
        <v>45824.809385127315</v>
      </c>
      <c r="AE88" t="s">
        <v>1824</v>
      </c>
    </row>
    <row r="89" spans="1:31" hidden="1" x14ac:dyDescent="0.35">
      <c r="A89" t="s">
        <v>1684</v>
      </c>
      <c r="B89" t="s">
        <v>312</v>
      </c>
      <c r="C89">
        <v>99</v>
      </c>
      <c r="D89" s="9">
        <v>41526.513888888891</v>
      </c>
      <c r="E89" s="9">
        <v>41625.913888888892</v>
      </c>
      <c r="F89" t="s">
        <v>871</v>
      </c>
      <c r="G89" t="s">
        <v>871</v>
      </c>
      <c r="H89">
        <v>115</v>
      </c>
      <c r="I89">
        <v>738</v>
      </c>
      <c r="J89">
        <v>131</v>
      </c>
      <c r="K89" t="s">
        <v>872</v>
      </c>
      <c r="L89">
        <v>523</v>
      </c>
      <c r="M89">
        <v>198</v>
      </c>
      <c r="N89">
        <v>1.1279999999999999</v>
      </c>
      <c r="O89">
        <v>7.3890000000000002</v>
      </c>
      <c r="P89">
        <v>1.2649999999999999</v>
      </c>
      <c r="Q89">
        <v>5.0629999999999997</v>
      </c>
      <c r="R89">
        <v>7.2519999999999998</v>
      </c>
      <c r="S89">
        <v>7.4779999999999998</v>
      </c>
      <c r="T89">
        <v>0.69799999999999995</v>
      </c>
      <c r="U89">
        <v>0.13200000000000001</v>
      </c>
      <c r="V89">
        <v>0.85099999999999998</v>
      </c>
      <c r="W89">
        <v>213.51</v>
      </c>
      <c r="X89" t="s">
        <v>56</v>
      </c>
      <c r="Y89">
        <v>0.19800000000000001</v>
      </c>
      <c r="Z89">
        <v>0.97099999999999997</v>
      </c>
      <c r="AA89">
        <v>0.98799999999999999</v>
      </c>
      <c r="AB89">
        <v>0.89700000000000002</v>
      </c>
      <c r="AC89">
        <v>0.97499999999999998</v>
      </c>
      <c r="AD89" s="19">
        <v>45824.765493368053</v>
      </c>
      <c r="AE89" t="s">
        <v>1824</v>
      </c>
    </row>
    <row r="90" spans="1:31" x14ac:dyDescent="0.35">
      <c r="A90" t="s">
        <v>1028</v>
      </c>
      <c r="B90" t="s">
        <v>311</v>
      </c>
      <c r="C90">
        <v>384</v>
      </c>
      <c r="D90" s="9">
        <v>44159.706608796296</v>
      </c>
      <c r="E90" s="9">
        <v>44543.76258101852</v>
      </c>
      <c r="F90">
        <v>30</v>
      </c>
      <c r="G90">
        <v>30</v>
      </c>
      <c r="H90">
        <v>28</v>
      </c>
      <c r="I90">
        <v>2</v>
      </c>
      <c r="J90">
        <v>0</v>
      </c>
      <c r="K90">
        <v>30</v>
      </c>
      <c r="L90">
        <v>16</v>
      </c>
      <c r="M90">
        <v>14</v>
      </c>
      <c r="N90">
        <v>6.4000000000000001E-2</v>
      </c>
      <c r="O90">
        <v>0</v>
      </c>
      <c r="P90">
        <v>0</v>
      </c>
      <c r="Q90">
        <v>0.16800000000000001</v>
      </c>
      <c r="R90">
        <v>6.4000000000000001E-2</v>
      </c>
      <c r="S90">
        <v>7.0000000000000007E-2</v>
      </c>
      <c r="T90">
        <v>2.625</v>
      </c>
      <c r="U90">
        <v>1</v>
      </c>
      <c r="V90">
        <v>1</v>
      </c>
      <c r="W90">
        <v>83.332999999999998</v>
      </c>
      <c r="X90" t="s">
        <v>62</v>
      </c>
      <c r="Y90">
        <v>5.952</v>
      </c>
      <c r="Z90">
        <v>0.59199999999999997</v>
      </c>
      <c r="AA90" s="19">
        <v>0</v>
      </c>
      <c r="AB90">
        <v>0</v>
      </c>
      <c r="AC90" s="23">
        <v>0.84899999999999998</v>
      </c>
      <c r="AD90" s="19">
        <v>45825.211265995371</v>
      </c>
      <c r="AE90" t="s">
        <v>2388</v>
      </c>
    </row>
    <row r="91" spans="1:31" hidden="1" x14ac:dyDescent="0.35">
      <c r="A91" t="s">
        <v>1250</v>
      </c>
      <c r="B91" t="s">
        <v>312</v>
      </c>
      <c r="C91">
        <v>0</v>
      </c>
      <c r="D91" s="9">
        <v>40340.844444444447</v>
      </c>
      <c r="E91" s="9">
        <v>40340.844444444447</v>
      </c>
      <c r="F91" t="s">
        <v>871</v>
      </c>
      <c r="G91" t="s">
        <v>871</v>
      </c>
      <c r="H91">
        <v>1</v>
      </c>
      <c r="I91">
        <v>1</v>
      </c>
      <c r="J91">
        <v>1</v>
      </c>
      <c r="K91" t="s">
        <v>872</v>
      </c>
      <c r="L91">
        <v>1</v>
      </c>
      <c r="M91">
        <v>0</v>
      </c>
      <c r="N91" t="s">
        <v>874</v>
      </c>
      <c r="O91" t="s">
        <v>874</v>
      </c>
      <c r="P91" t="s">
        <v>874</v>
      </c>
      <c r="Q91" t="s">
        <v>874</v>
      </c>
      <c r="R91">
        <v>0</v>
      </c>
      <c r="S91" t="s">
        <v>874</v>
      </c>
      <c r="T91" t="s">
        <v>874</v>
      </c>
      <c r="U91" t="s">
        <v>874</v>
      </c>
      <c r="V91" t="s">
        <v>874</v>
      </c>
      <c r="W91" t="s">
        <v>874</v>
      </c>
      <c r="X91" t="s">
        <v>56</v>
      </c>
      <c r="Y91" t="s">
        <v>874</v>
      </c>
      <c r="Z91" t="s">
        <v>874</v>
      </c>
      <c r="AA91" t="s">
        <v>874</v>
      </c>
      <c r="AB91" t="s">
        <v>874</v>
      </c>
      <c r="AC91" t="s">
        <v>874</v>
      </c>
      <c r="AD91" s="19">
        <v>45824.765691400462</v>
      </c>
      <c r="AE91" t="s">
        <v>1824</v>
      </c>
    </row>
    <row r="92" spans="1:31" x14ac:dyDescent="0.35">
      <c r="A92" t="s">
        <v>91</v>
      </c>
      <c r="B92" t="s">
        <v>311</v>
      </c>
      <c r="C92">
        <v>1350</v>
      </c>
      <c r="D92" s="9">
        <v>44239.615972222222</v>
      </c>
      <c r="E92" s="9">
        <v>45590.518750000003</v>
      </c>
      <c r="F92">
        <v>250</v>
      </c>
      <c r="G92">
        <v>250</v>
      </c>
      <c r="H92">
        <v>154</v>
      </c>
      <c r="I92">
        <v>96</v>
      </c>
      <c r="J92">
        <v>113</v>
      </c>
      <c r="K92">
        <v>137</v>
      </c>
      <c r="L92">
        <v>136</v>
      </c>
      <c r="M92">
        <v>1</v>
      </c>
      <c r="N92">
        <v>0.152</v>
      </c>
      <c r="O92">
        <v>0.104</v>
      </c>
      <c r="P92">
        <v>0.161</v>
      </c>
      <c r="Q92">
        <v>0.24399999999999999</v>
      </c>
      <c r="R92">
        <v>9.5000000000000001E-2</v>
      </c>
      <c r="S92">
        <v>0.20200000000000001</v>
      </c>
      <c r="T92">
        <v>2.5680000000000001</v>
      </c>
      <c r="U92">
        <v>0.59399999999999997</v>
      </c>
      <c r="V92">
        <v>0.371</v>
      </c>
      <c r="W92">
        <v>4.0979999999999999</v>
      </c>
      <c r="X92" t="s">
        <v>92</v>
      </c>
      <c r="Y92">
        <v>4.0979999999999999</v>
      </c>
      <c r="Z92">
        <v>0.83499999999999996</v>
      </c>
      <c r="AA92">
        <v>0.92200000000000004</v>
      </c>
      <c r="AB92">
        <v>0.53200000000000003</v>
      </c>
      <c r="AC92">
        <v>0.96199999999999997</v>
      </c>
      <c r="AD92" s="19">
        <v>1.9774305555555555E-2</v>
      </c>
      <c r="AE92" t="s">
        <v>1108</v>
      </c>
    </row>
    <row r="93" spans="1:31" hidden="1" x14ac:dyDescent="0.35">
      <c r="A93" t="s">
        <v>1264</v>
      </c>
      <c r="B93" t="s">
        <v>312</v>
      </c>
      <c r="C93">
        <v>88</v>
      </c>
      <c r="D93" s="9">
        <v>41517.205555555556</v>
      </c>
      <c r="E93" s="9">
        <v>41606.128472222219</v>
      </c>
      <c r="F93" t="s">
        <v>871</v>
      </c>
      <c r="G93" t="s">
        <v>871</v>
      </c>
      <c r="H93">
        <v>1</v>
      </c>
      <c r="I93">
        <v>16</v>
      </c>
      <c r="J93">
        <v>1</v>
      </c>
      <c r="K93" t="s">
        <v>872</v>
      </c>
      <c r="L93">
        <v>5</v>
      </c>
      <c r="M93">
        <v>10</v>
      </c>
      <c r="N93" t="s">
        <v>874</v>
      </c>
      <c r="O93">
        <v>0.155</v>
      </c>
      <c r="P93" t="s">
        <v>874</v>
      </c>
      <c r="Q93">
        <v>5.3999999999999999E-2</v>
      </c>
      <c r="R93">
        <v>0</v>
      </c>
      <c r="S93">
        <v>0.153</v>
      </c>
      <c r="T93" t="s">
        <v>874</v>
      </c>
      <c r="U93" t="s">
        <v>874</v>
      </c>
      <c r="V93" t="s">
        <v>874</v>
      </c>
      <c r="W93" t="s">
        <v>874</v>
      </c>
      <c r="X93" t="s">
        <v>56</v>
      </c>
      <c r="Y93">
        <v>18.518999999999998</v>
      </c>
      <c r="Z93" t="s">
        <v>874</v>
      </c>
      <c r="AA93">
        <v>0.93400000000000005</v>
      </c>
      <c r="AB93" t="s">
        <v>874</v>
      </c>
      <c r="AC93">
        <v>0.90300000000000002</v>
      </c>
      <c r="AD93" s="19">
        <v>45824.765919456018</v>
      </c>
      <c r="AE93" t="s">
        <v>1824</v>
      </c>
    </row>
    <row r="94" spans="1:31" x14ac:dyDescent="0.35">
      <c r="A94" t="s">
        <v>91</v>
      </c>
      <c r="B94" t="s">
        <v>311</v>
      </c>
      <c r="C94">
        <v>1350</v>
      </c>
      <c r="D94" s="9">
        <v>44239.615972222222</v>
      </c>
      <c r="E94" s="9">
        <v>45590.518750000003</v>
      </c>
      <c r="F94">
        <v>250</v>
      </c>
      <c r="G94">
        <v>250</v>
      </c>
      <c r="H94">
        <v>154</v>
      </c>
      <c r="I94">
        <v>96</v>
      </c>
      <c r="J94">
        <v>113</v>
      </c>
      <c r="K94">
        <v>137</v>
      </c>
      <c r="L94">
        <v>136</v>
      </c>
      <c r="M94">
        <v>1</v>
      </c>
      <c r="N94">
        <v>0.152</v>
      </c>
      <c r="O94">
        <v>0.104</v>
      </c>
      <c r="P94">
        <v>0.161</v>
      </c>
      <c r="Q94">
        <v>0.24399999999999999</v>
      </c>
      <c r="R94">
        <v>9.5000000000000001E-2</v>
      </c>
      <c r="S94">
        <v>0.20200000000000001</v>
      </c>
      <c r="T94">
        <v>2.5680000000000001</v>
      </c>
      <c r="U94">
        <v>0.59399999999999997</v>
      </c>
      <c r="V94">
        <v>0.371</v>
      </c>
      <c r="W94">
        <v>4.0979999999999999</v>
      </c>
      <c r="X94" t="s">
        <v>92</v>
      </c>
      <c r="Y94">
        <v>4.0979999999999999</v>
      </c>
      <c r="Z94">
        <v>0.83499999999999996</v>
      </c>
      <c r="AA94">
        <v>0.92200000000000004</v>
      </c>
      <c r="AB94">
        <v>0.53200000000000003</v>
      </c>
      <c r="AC94">
        <v>0.96199999999999997</v>
      </c>
      <c r="AD94" s="19">
        <v>2.1468750000000002E-2</v>
      </c>
      <c r="AE94" t="s">
        <v>1108</v>
      </c>
    </row>
    <row r="95" spans="1:31" hidden="1" x14ac:dyDescent="0.35">
      <c r="A95" t="s">
        <v>1277</v>
      </c>
      <c r="B95" t="s">
        <v>312</v>
      </c>
      <c r="C95">
        <v>99</v>
      </c>
      <c r="D95" s="9">
        <v>41522.655555555553</v>
      </c>
      <c r="E95" s="9">
        <v>41622.071527777778</v>
      </c>
      <c r="F95" t="s">
        <v>871</v>
      </c>
      <c r="G95" t="s">
        <v>871</v>
      </c>
      <c r="H95">
        <v>1</v>
      </c>
      <c r="I95">
        <v>20</v>
      </c>
      <c r="J95">
        <v>3</v>
      </c>
      <c r="K95" t="s">
        <v>872</v>
      </c>
      <c r="L95">
        <v>42</v>
      </c>
      <c r="M95">
        <v>-26</v>
      </c>
      <c r="N95" t="s">
        <v>874</v>
      </c>
      <c r="O95">
        <v>0.191</v>
      </c>
      <c r="P95">
        <v>0.188</v>
      </c>
      <c r="Q95">
        <v>0.65900000000000003</v>
      </c>
      <c r="R95">
        <v>3.0000000000000001E-3</v>
      </c>
      <c r="S95">
        <v>0.14799999999999999</v>
      </c>
      <c r="T95" t="s">
        <v>874</v>
      </c>
      <c r="U95" t="s">
        <v>874</v>
      </c>
      <c r="V95" t="s">
        <v>874</v>
      </c>
      <c r="W95" t="s">
        <v>874</v>
      </c>
      <c r="X95" t="s">
        <v>56</v>
      </c>
      <c r="Y95">
        <v>1.5169999999999999</v>
      </c>
      <c r="Z95" t="s">
        <v>874</v>
      </c>
      <c r="AA95">
        <v>0.94199999999999995</v>
      </c>
      <c r="AB95">
        <v>0.75</v>
      </c>
      <c r="AC95">
        <v>0.54800000000000004</v>
      </c>
      <c r="AD95" s="19">
        <v>45824.76619415509</v>
      </c>
      <c r="AE95" t="s">
        <v>1824</v>
      </c>
    </row>
    <row r="96" spans="1:31" x14ac:dyDescent="0.35">
      <c r="A96" t="s">
        <v>250</v>
      </c>
      <c r="B96" t="s">
        <v>311</v>
      </c>
      <c r="C96">
        <v>1752</v>
      </c>
      <c r="D96" s="9">
        <v>43858.220138888886</v>
      </c>
      <c r="E96" s="9">
        <v>45610.581944444442</v>
      </c>
      <c r="F96">
        <v>231</v>
      </c>
      <c r="G96">
        <v>226</v>
      </c>
      <c r="H96">
        <v>41</v>
      </c>
      <c r="I96">
        <v>185</v>
      </c>
      <c r="J96">
        <v>86</v>
      </c>
      <c r="K96">
        <v>140</v>
      </c>
      <c r="L96">
        <v>120</v>
      </c>
      <c r="M96">
        <v>20</v>
      </c>
      <c r="N96">
        <v>3.4000000000000002E-2</v>
      </c>
      <c r="O96">
        <v>0.253</v>
      </c>
      <c r="P96">
        <v>0.192</v>
      </c>
      <c r="Q96">
        <v>0.24</v>
      </c>
      <c r="R96">
        <v>9.5000000000000001E-2</v>
      </c>
      <c r="S96">
        <v>0.16200000000000001</v>
      </c>
      <c r="T96">
        <v>2.5259999999999998</v>
      </c>
      <c r="U96">
        <v>0.11799999999999999</v>
      </c>
      <c r="V96">
        <v>0.33100000000000002</v>
      </c>
      <c r="W96">
        <v>83.332999999999998</v>
      </c>
      <c r="X96" t="s">
        <v>62</v>
      </c>
      <c r="Y96">
        <v>4.1669999999999998</v>
      </c>
      <c r="Z96">
        <v>0.57299999999999995</v>
      </c>
      <c r="AA96">
        <v>0.72299999999999998</v>
      </c>
      <c r="AB96">
        <v>0.98</v>
      </c>
      <c r="AC96">
        <v>0.9</v>
      </c>
      <c r="AD96" s="19">
        <v>4.0295138888888887E-2</v>
      </c>
      <c r="AE96" t="s">
        <v>1108</v>
      </c>
    </row>
    <row r="97" spans="1:31" hidden="1" x14ac:dyDescent="0.35">
      <c r="A97" t="s">
        <v>1253</v>
      </c>
      <c r="B97" t="s">
        <v>312</v>
      </c>
      <c r="C97">
        <v>0</v>
      </c>
      <c r="D97" s="9">
        <v>41573.90902777778</v>
      </c>
      <c r="E97" s="9">
        <v>41573.912499999999</v>
      </c>
      <c r="F97" t="s">
        <v>871</v>
      </c>
      <c r="G97" t="s">
        <v>871</v>
      </c>
      <c r="H97">
        <v>1</v>
      </c>
      <c r="I97">
        <v>1</v>
      </c>
      <c r="J97">
        <v>1</v>
      </c>
      <c r="K97" t="s">
        <v>872</v>
      </c>
      <c r="L97">
        <v>1</v>
      </c>
      <c r="M97">
        <v>-1</v>
      </c>
      <c r="N97" t="s">
        <v>874</v>
      </c>
      <c r="O97" t="s">
        <v>874</v>
      </c>
      <c r="P97" t="s">
        <v>874</v>
      </c>
      <c r="Q97" t="s">
        <v>874</v>
      </c>
      <c r="R97">
        <v>0</v>
      </c>
      <c r="S97" t="s">
        <v>874</v>
      </c>
      <c r="T97" t="s">
        <v>874</v>
      </c>
      <c r="U97" t="s">
        <v>874</v>
      </c>
      <c r="V97" t="s">
        <v>874</v>
      </c>
      <c r="W97" t="s">
        <v>874</v>
      </c>
      <c r="X97" t="s">
        <v>56</v>
      </c>
      <c r="Y97" t="s">
        <v>874</v>
      </c>
      <c r="Z97" t="s">
        <v>874</v>
      </c>
      <c r="AA97" t="s">
        <v>874</v>
      </c>
      <c r="AB97" t="s">
        <v>874</v>
      </c>
      <c r="AC97" t="s">
        <v>874</v>
      </c>
      <c r="AD97" s="19">
        <v>45824.766421365741</v>
      </c>
      <c r="AE97" t="s">
        <v>1824</v>
      </c>
    </row>
    <row r="98" spans="1:31" x14ac:dyDescent="0.35">
      <c r="A98" t="s">
        <v>250</v>
      </c>
      <c r="B98" t="s">
        <v>311</v>
      </c>
      <c r="C98">
        <v>1752</v>
      </c>
      <c r="D98" s="9">
        <v>43858.220138888886</v>
      </c>
      <c r="E98" s="9">
        <v>45610.581944444442</v>
      </c>
      <c r="F98">
        <v>231</v>
      </c>
      <c r="G98">
        <v>226</v>
      </c>
      <c r="H98">
        <v>41</v>
      </c>
      <c r="I98">
        <v>185</v>
      </c>
      <c r="J98">
        <v>86</v>
      </c>
      <c r="K98">
        <v>140</v>
      </c>
      <c r="L98">
        <v>120</v>
      </c>
      <c r="M98">
        <v>20</v>
      </c>
      <c r="N98">
        <v>3.4000000000000002E-2</v>
      </c>
      <c r="O98">
        <v>0.253</v>
      </c>
      <c r="P98">
        <v>0.192</v>
      </c>
      <c r="Q98">
        <v>0.24</v>
      </c>
      <c r="R98">
        <v>9.5000000000000001E-2</v>
      </c>
      <c r="S98">
        <v>0.16200000000000001</v>
      </c>
      <c r="T98">
        <v>2.5259999999999998</v>
      </c>
      <c r="U98">
        <v>0.11799999999999999</v>
      </c>
      <c r="V98">
        <v>0.33100000000000002</v>
      </c>
      <c r="W98">
        <v>83.332999999999998</v>
      </c>
      <c r="X98" t="s">
        <v>62</v>
      </c>
      <c r="Y98">
        <v>4.1669999999999998</v>
      </c>
      <c r="Z98">
        <v>0.57299999999999995</v>
      </c>
      <c r="AA98">
        <v>0.72299999999999998</v>
      </c>
      <c r="AB98">
        <v>0.98</v>
      </c>
      <c r="AC98">
        <v>0.9</v>
      </c>
      <c r="AD98" s="19">
        <v>2.098726851851852E-2</v>
      </c>
      <c r="AE98" t="s">
        <v>1108</v>
      </c>
    </row>
    <row r="99" spans="1:31" hidden="1" x14ac:dyDescent="0.35">
      <c r="A99" t="s">
        <v>1325</v>
      </c>
      <c r="B99" t="s">
        <v>312</v>
      </c>
      <c r="C99">
        <v>93</v>
      </c>
      <c r="D99" s="9">
        <v>41499.749305555553</v>
      </c>
      <c r="E99" s="9">
        <v>41592.856249999997</v>
      </c>
      <c r="F99" t="s">
        <v>871</v>
      </c>
      <c r="G99" t="s">
        <v>871</v>
      </c>
      <c r="H99">
        <v>1</v>
      </c>
      <c r="I99">
        <v>3</v>
      </c>
      <c r="J99">
        <v>1</v>
      </c>
      <c r="K99" t="s">
        <v>872</v>
      </c>
      <c r="L99">
        <v>1</v>
      </c>
      <c r="M99">
        <v>0</v>
      </c>
      <c r="N99" t="s">
        <v>874</v>
      </c>
      <c r="O99">
        <v>1.9E-2</v>
      </c>
      <c r="P99" t="s">
        <v>874</v>
      </c>
      <c r="Q99" t="s">
        <v>874</v>
      </c>
      <c r="R99">
        <v>0</v>
      </c>
      <c r="S99">
        <v>1.6E-2</v>
      </c>
      <c r="T99" t="s">
        <v>874</v>
      </c>
      <c r="U99" t="s">
        <v>874</v>
      </c>
      <c r="V99" t="s">
        <v>874</v>
      </c>
      <c r="W99" t="s">
        <v>874</v>
      </c>
      <c r="X99" t="s">
        <v>56</v>
      </c>
      <c r="Y99" t="s">
        <v>874</v>
      </c>
      <c r="Z99" t="s">
        <v>874</v>
      </c>
      <c r="AA99">
        <v>0.90700000000000003</v>
      </c>
      <c r="AB99" t="s">
        <v>874</v>
      </c>
      <c r="AC99" t="s">
        <v>874</v>
      </c>
      <c r="AD99" s="19">
        <v>45824.766661724534</v>
      </c>
      <c r="AE99" t="s">
        <v>1824</v>
      </c>
    </row>
    <row r="100" spans="1:31" x14ac:dyDescent="0.35">
      <c r="A100" t="s">
        <v>1174</v>
      </c>
      <c r="B100" t="s">
        <v>311</v>
      </c>
      <c r="C100">
        <v>3897</v>
      </c>
      <c r="D100" s="9">
        <v>40627.36378472222</v>
      </c>
      <c r="E100" s="9">
        <v>44524.628692129627</v>
      </c>
      <c r="F100">
        <v>36</v>
      </c>
      <c r="G100">
        <v>36</v>
      </c>
      <c r="H100">
        <v>20</v>
      </c>
      <c r="I100">
        <v>16</v>
      </c>
      <c r="J100">
        <v>2</v>
      </c>
      <c r="K100">
        <v>34</v>
      </c>
      <c r="L100">
        <v>31</v>
      </c>
      <c r="M100">
        <v>3</v>
      </c>
      <c r="N100">
        <v>1.2E-2</v>
      </c>
      <c r="O100">
        <v>3.0000000000000001E-3</v>
      </c>
      <c r="P100">
        <v>2E-3</v>
      </c>
      <c r="Q100">
        <v>3.2000000000000001E-2</v>
      </c>
      <c r="R100">
        <v>1.2999999999999999E-2</v>
      </c>
      <c r="S100">
        <v>8.9999999999999993E-3</v>
      </c>
      <c r="T100">
        <v>2.4620000000000002</v>
      </c>
      <c r="U100">
        <v>0.8</v>
      </c>
      <c r="V100">
        <v>0.86699999999999999</v>
      </c>
      <c r="W100">
        <v>93.75</v>
      </c>
      <c r="X100" t="s">
        <v>62</v>
      </c>
      <c r="Y100">
        <v>31.25</v>
      </c>
      <c r="Z100">
        <v>0.52100000000000002</v>
      </c>
      <c r="AA100">
        <v>0.57299999999999995</v>
      </c>
      <c r="AB100">
        <v>1</v>
      </c>
      <c r="AC100">
        <v>0.77900000000000003</v>
      </c>
      <c r="AD100" s="19">
        <v>45825.296842465279</v>
      </c>
      <c r="AE100" t="s">
        <v>2333</v>
      </c>
    </row>
    <row r="101" spans="1:31" hidden="1" x14ac:dyDescent="0.35">
      <c r="A101" t="s">
        <v>1274</v>
      </c>
      <c r="B101" t="s">
        <v>312</v>
      </c>
      <c r="C101">
        <v>48</v>
      </c>
      <c r="D101" s="9">
        <v>41533.913888888892</v>
      </c>
      <c r="E101" s="9">
        <v>41582.776388888888</v>
      </c>
      <c r="F101" t="s">
        <v>871</v>
      </c>
      <c r="G101" t="s">
        <v>871</v>
      </c>
      <c r="H101">
        <v>1</v>
      </c>
      <c r="I101">
        <v>3</v>
      </c>
      <c r="J101">
        <v>1</v>
      </c>
      <c r="K101" t="s">
        <v>872</v>
      </c>
      <c r="L101">
        <v>1</v>
      </c>
      <c r="M101">
        <v>2</v>
      </c>
      <c r="N101" t="s">
        <v>874</v>
      </c>
      <c r="O101">
        <v>4.2000000000000003E-2</v>
      </c>
      <c r="P101" t="s">
        <v>874</v>
      </c>
      <c r="Q101" t="s">
        <v>874</v>
      </c>
      <c r="R101">
        <v>0</v>
      </c>
      <c r="S101">
        <v>3.3000000000000002E-2</v>
      </c>
      <c r="T101" t="s">
        <v>874</v>
      </c>
      <c r="U101" t="s">
        <v>874</v>
      </c>
      <c r="V101" t="s">
        <v>874</v>
      </c>
      <c r="W101" t="s">
        <v>874</v>
      </c>
      <c r="X101" t="s">
        <v>56</v>
      </c>
      <c r="Y101" t="s">
        <v>874</v>
      </c>
      <c r="Z101" t="s">
        <v>874</v>
      </c>
      <c r="AA101">
        <v>0.88700000000000001</v>
      </c>
      <c r="AB101" t="s">
        <v>874</v>
      </c>
      <c r="AC101" t="s">
        <v>874</v>
      </c>
      <c r="AD101" s="19">
        <v>45824.766957928237</v>
      </c>
      <c r="AE101" t="s">
        <v>1824</v>
      </c>
    </row>
    <row r="102" spans="1:31" x14ac:dyDescent="0.35">
      <c r="A102" t="s">
        <v>2133</v>
      </c>
      <c r="B102" t="s">
        <v>311</v>
      </c>
      <c r="C102">
        <v>1309</v>
      </c>
      <c r="D102" s="9">
        <v>40318.788888888892</v>
      </c>
      <c r="E102" s="9">
        <v>41628.179166666669</v>
      </c>
      <c r="F102">
        <v>177</v>
      </c>
      <c r="G102">
        <v>177</v>
      </c>
      <c r="H102">
        <v>109</v>
      </c>
      <c r="I102">
        <v>68</v>
      </c>
      <c r="J102">
        <v>18</v>
      </c>
      <c r="K102">
        <v>159</v>
      </c>
      <c r="L102">
        <v>136</v>
      </c>
      <c r="M102">
        <v>23</v>
      </c>
      <c r="N102">
        <v>0.14299999999999999</v>
      </c>
      <c r="O102">
        <v>0.111</v>
      </c>
      <c r="P102">
        <v>5.8000000000000003E-2</v>
      </c>
      <c r="Q102">
        <v>0.47299999999999998</v>
      </c>
      <c r="R102">
        <v>0.19600000000000001</v>
      </c>
      <c r="S102">
        <v>0.23699999999999999</v>
      </c>
      <c r="T102">
        <v>2.4129999999999998</v>
      </c>
      <c r="U102">
        <v>0.56299999999999994</v>
      </c>
      <c r="V102">
        <v>0.77200000000000002</v>
      </c>
      <c r="W102">
        <v>48.625999999999998</v>
      </c>
      <c r="X102" t="s">
        <v>62</v>
      </c>
      <c r="Y102">
        <v>2.1139999999999999</v>
      </c>
      <c r="Z102">
        <v>0.60699999999999998</v>
      </c>
      <c r="AA102">
        <v>0.72299999999999998</v>
      </c>
      <c r="AB102">
        <v>0.90600000000000003</v>
      </c>
      <c r="AC102">
        <v>0.97899999999999998</v>
      </c>
      <c r="AD102" s="19">
        <v>45824.93625431713</v>
      </c>
      <c r="AE102" t="s">
        <v>2215</v>
      </c>
    </row>
    <row r="103" spans="1:31" hidden="1" x14ac:dyDescent="0.35">
      <c r="A103" t="s">
        <v>1249</v>
      </c>
      <c r="B103" t="s">
        <v>312</v>
      </c>
      <c r="C103">
        <v>32</v>
      </c>
      <c r="D103" s="9">
        <v>39888.798611111109</v>
      </c>
      <c r="E103" s="9">
        <v>39920.982638888891</v>
      </c>
      <c r="F103" t="s">
        <v>871</v>
      </c>
      <c r="G103" t="s">
        <v>871</v>
      </c>
      <c r="H103">
        <v>1</v>
      </c>
      <c r="I103">
        <v>4</v>
      </c>
      <c r="J103">
        <v>1</v>
      </c>
      <c r="K103" t="s">
        <v>872</v>
      </c>
      <c r="L103">
        <v>1</v>
      </c>
      <c r="M103">
        <v>3</v>
      </c>
      <c r="N103" t="s">
        <v>874</v>
      </c>
      <c r="O103">
        <v>7.0999999999999994E-2</v>
      </c>
      <c r="P103" t="s">
        <v>874</v>
      </c>
      <c r="Q103" t="s">
        <v>874</v>
      </c>
      <c r="R103">
        <v>0</v>
      </c>
      <c r="S103">
        <v>7.0999999999999994E-2</v>
      </c>
      <c r="T103" t="s">
        <v>874</v>
      </c>
      <c r="U103" t="s">
        <v>874</v>
      </c>
      <c r="V103" t="s">
        <v>874</v>
      </c>
      <c r="W103" t="s">
        <v>874</v>
      </c>
      <c r="X103" t="s">
        <v>56</v>
      </c>
      <c r="Y103" t="s">
        <v>874</v>
      </c>
      <c r="Z103" t="s">
        <v>874</v>
      </c>
      <c r="AA103">
        <v>0.69899999999999995</v>
      </c>
      <c r="AB103" t="s">
        <v>874</v>
      </c>
      <c r="AC103" t="s">
        <v>874</v>
      </c>
      <c r="AD103" s="19">
        <v>45824.767161400465</v>
      </c>
      <c r="AE103" t="s">
        <v>1824</v>
      </c>
    </row>
    <row r="104" spans="1:31" x14ac:dyDescent="0.35">
      <c r="A104" t="s">
        <v>1670</v>
      </c>
      <c r="B104" t="s">
        <v>311</v>
      </c>
      <c r="C104">
        <v>352</v>
      </c>
      <c r="D104" s="9">
        <v>41992.780416666668</v>
      </c>
      <c r="E104" s="9">
        <v>42345.721701388888</v>
      </c>
      <c r="F104">
        <v>53</v>
      </c>
      <c r="G104">
        <v>53</v>
      </c>
      <c r="H104">
        <v>11</v>
      </c>
      <c r="I104">
        <v>42</v>
      </c>
      <c r="J104">
        <v>8</v>
      </c>
      <c r="K104">
        <v>45</v>
      </c>
      <c r="L104">
        <v>12</v>
      </c>
      <c r="M104">
        <v>33</v>
      </c>
      <c r="N104">
        <v>9.6000000000000002E-2</v>
      </c>
      <c r="O104">
        <v>0.14499999999999999</v>
      </c>
      <c r="P104">
        <v>0.16</v>
      </c>
      <c r="Q104">
        <v>0.188</v>
      </c>
      <c r="R104">
        <v>8.1000000000000003E-2</v>
      </c>
      <c r="S104">
        <v>0.16300000000000001</v>
      </c>
      <c r="T104">
        <v>2.3210000000000002</v>
      </c>
      <c r="U104">
        <v>0.39800000000000002</v>
      </c>
      <c r="V104">
        <v>0.33600000000000002</v>
      </c>
      <c r="W104">
        <v>175.53200000000001</v>
      </c>
      <c r="X104" t="s">
        <v>62</v>
      </c>
      <c r="Y104">
        <v>5.319</v>
      </c>
      <c r="Z104">
        <v>0.82299999999999995</v>
      </c>
      <c r="AA104">
        <v>0.45300000000000001</v>
      </c>
      <c r="AB104">
        <v>0.76200000000000001</v>
      </c>
      <c r="AC104">
        <v>0.84899999999999998</v>
      </c>
      <c r="AD104" s="19">
        <v>45825.157784722222</v>
      </c>
      <c r="AE104" t="s">
        <v>2397</v>
      </c>
    </row>
    <row r="105" spans="1:31" hidden="1" x14ac:dyDescent="0.35">
      <c r="A105" t="s">
        <v>1290</v>
      </c>
      <c r="B105" t="s">
        <v>312</v>
      </c>
      <c r="C105">
        <v>42</v>
      </c>
      <c r="D105" s="9">
        <v>41573.254166666666</v>
      </c>
      <c r="E105" s="9">
        <v>41615.643750000003</v>
      </c>
      <c r="F105" t="s">
        <v>871</v>
      </c>
      <c r="G105" t="s">
        <v>871</v>
      </c>
      <c r="H105">
        <v>1</v>
      </c>
      <c r="I105">
        <v>6</v>
      </c>
      <c r="J105">
        <v>2</v>
      </c>
      <c r="K105" t="s">
        <v>872</v>
      </c>
      <c r="L105">
        <v>3</v>
      </c>
      <c r="M105">
        <v>1</v>
      </c>
      <c r="N105" t="s">
        <v>874</v>
      </c>
      <c r="O105">
        <v>0.114</v>
      </c>
      <c r="P105">
        <v>7.0999999999999994E-2</v>
      </c>
      <c r="Q105">
        <v>9.5000000000000001E-2</v>
      </c>
      <c r="R105">
        <v>4.2999999999999997E-2</v>
      </c>
      <c r="S105">
        <v>8.6999999999999994E-2</v>
      </c>
      <c r="T105" t="s">
        <v>874</v>
      </c>
      <c r="U105" t="s">
        <v>874</v>
      </c>
      <c r="V105" t="s">
        <v>874</v>
      </c>
      <c r="W105" t="s">
        <v>874</v>
      </c>
      <c r="X105" t="s">
        <v>62</v>
      </c>
      <c r="Y105">
        <v>10.526</v>
      </c>
      <c r="Z105" t="s">
        <v>874</v>
      </c>
      <c r="AA105">
        <v>0.96</v>
      </c>
      <c r="AB105">
        <v>1</v>
      </c>
      <c r="AC105">
        <v>0.99299999999999999</v>
      </c>
      <c r="AD105" s="19">
        <v>45824.767387395834</v>
      </c>
      <c r="AE105" t="s">
        <v>1824</v>
      </c>
    </row>
    <row r="106" spans="1:31" x14ac:dyDescent="0.35">
      <c r="A106" t="s">
        <v>2178</v>
      </c>
      <c r="B106" t="s">
        <v>311</v>
      </c>
      <c r="C106">
        <v>2720</v>
      </c>
      <c r="D106" s="9">
        <v>38695.448611111111</v>
      </c>
      <c r="E106" s="9">
        <v>41415.84097222222</v>
      </c>
      <c r="F106">
        <v>41</v>
      </c>
      <c r="G106">
        <v>41</v>
      </c>
      <c r="H106">
        <v>32</v>
      </c>
      <c r="I106">
        <v>9</v>
      </c>
      <c r="J106">
        <v>1</v>
      </c>
      <c r="K106">
        <v>40</v>
      </c>
      <c r="L106">
        <v>29</v>
      </c>
      <c r="M106">
        <v>11</v>
      </c>
      <c r="N106">
        <v>1.4E-2</v>
      </c>
      <c r="O106">
        <v>5.0000000000000001E-3</v>
      </c>
      <c r="P106">
        <v>0</v>
      </c>
      <c r="Q106">
        <v>4.3999999999999997E-2</v>
      </c>
      <c r="R106">
        <v>1.9E-2</v>
      </c>
      <c r="S106">
        <v>1.7000000000000001E-2</v>
      </c>
      <c r="T106">
        <v>2.3159999999999998</v>
      </c>
      <c r="U106">
        <v>0.73699999999999999</v>
      </c>
      <c r="V106">
        <v>1</v>
      </c>
      <c r="W106">
        <v>250</v>
      </c>
      <c r="X106" t="s">
        <v>62</v>
      </c>
      <c r="Y106">
        <v>22.727</v>
      </c>
      <c r="Z106">
        <v>0.70699999999999996</v>
      </c>
      <c r="AA106">
        <v>0.502</v>
      </c>
      <c r="AB106">
        <v>0</v>
      </c>
      <c r="AC106">
        <v>0.75800000000000001</v>
      </c>
      <c r="AD106" s="19">
        <v>45824.949482523145</v>
      </c>
      <c r="AE106" t="s">
        <v>2215</v>
      </c>
    </row>
    <row r="107" spans="1:31" hidden="1" x14ac:dyDescent="0.35">
      <c r="A107" t="s">
        <v>1394</v>
      </c>
      <c r="B107" t="s">
        <v>312</v>
      </c>
      <c r="C107">
        <v>99</v>
      </c>
      <c r="D107" s="9">
        <v>41521.575694444444</v>
      </c>
      <c r="E107" s="9">
        <v>41621.486805555556</v>
      </c>
      <c r="F107" t="s">
        <v>871</v>
      </c>
      <c r="G107" t="s">
        <v>871</v>
      </c>
      <c r="H107">
        <v>6</v>
      </c>
      <c r="I107">
        <v>71</v>
      </c>
      <c r="J107">
        <v>22</v>
      </c>
      <c r="K107" t="s">
        <v>872</v>
      </c>
      <c r="L107">
        <v>51</v>
      </c>
      <c r="M107">
        <v>3</v>
      </c>
      <c r="N107">
        <v>5.7000000000000002E-2</v>
      </c>
      <c r="O107">
        <v>0.61099999999999999</v>
      </c>
      <c r="P107">
        <v>0.16500000000000001</v>
      </c>
      <c r="Q107">
        <v>0.41099999999999998</v>
      </c>
      <c r="R107">
        <v>0.503</v>
      </c>
      <c r="S107">
        <v>0.52100000000000002</v>
      </c>
      <c r="T107">
        <v>0.81699999999999995</v>
      </c>
      <c r="U107">
        <v>8.5000000000000006E-2</v>
      </c>
      <c r="V107">
        <v>0.753</v>
      </c>
      <c r="W107">
        <v>321.16800000000001</v>
      </c>
      <c r="X107" t="s">
        <v>56</v>
      </c>
      <c r="Y107">
        <v>2.4329999999999998</v>
      </c>
      <c r="Z107">
        <v>0.85899999999999999</v>
      </c>
      <c r="AA107">
        <v>0.98199999999999998</v>
      </c>
      <c r="AB107">
        <v>0.89</v>
      </c>
      <c r="AC107">
        <v>0.96399999999999997</v>
      </c>
      <c r="AD107" s="19">
        <v>45824.767674803239</v>
      </c>
      <c r="AE107" t="s">
        <v>1824</v>
      </c>
    </row>
    <row r="108" spans="1:31" x14ac:dyDescent="0.35">
      <c r="A108" t="s">
        <v>2094</v>
      </c>
      <c r="B108" t="s">
        <v>311</v>
      </c>
      <c r="C108">
        <v>1216</v>
      </c>
      <c r="D108" s="9">
        <v>39920.077777777777</v>
      </c>
      <c r="E108" s="9">
        <v>41136.095138888886</v>
      </c>
      <c r="F108">
        <v>49</v>
      </c>
      <c r="G108">
        <v>49</v>
      </c>
      <c r="H108">
        <v>22</v>
      </c>
      <c r="I108">
        <v>27</v>
      </c>
      <c r="J108">
        <v>8</v>
      </c>
      <c r="K108">
        <v>41</v>
      </c>
      <c r="L108">
        <v>21</v>
      </c>
      <c r="M108">
        <v>20</v>
      </c>
      <c r="N108">
        <v>1.7000000000000001E-2</v>
      </c>
      <c r="O108">
        <v>2.4E-2</v>
      </c>
      <c r="P108">
        <v>1.7999999999999999E-2</v>
      </c>
      <c r="Q108">
        <v>5.2999999999999999E-2</v>
      </c>
      <c r="R108">
        <v>2.3E-2</v>
      </c>
      <c r="S108">
        <v>3.3000000000000002E-2</v>
      </c>
      <c r="T108">
        <v>2.3039999999999998</v>
      </c>
      <c r="U108">
        <v>0.41499999999999998</v>
      </c>
      <c r="V108">
        <v>0.56100000000000005</v>
      </c>
      <c r="W108">
        <v>377.358</v>
      </c>
      <c r="X108" t="s">
        <v>62</v>
      </c>
      <c r="Y108">
        <v>18.867999999999999</v>
      </c>
      <c r="Z108">
        <v>0.91600000000000004</v>
      </c>
      <c r="AA108">
        <v>0.80600000000000005</v>
      </c>
      <c r="AB108">
        <v>0.623</v>
      </c>
      <c r="AC108">
        <v>0.84099999999999997</v>
      </c>
      <c r="AD108" s="19">
        <v>45824.923528854168</v>
      </c>
      <c r="AE108" t="s">
        <v>2215</v>
      </c>
    </row>
    <row r="109" spans="1:31" hidden="1" x14ac:dyDescent="0.35">
      <c r="A109" t="s">
        <v>1395</v>
      </c>
      <c r="B109" t="s">
        <v>312</v>
      </c>
      <c r="C109">
        <v>100</v>
      </c>
      <c r="D109" s="9">
        <v>41521.138194444444</v>
      </c>
      <c r="E109" s="9">
        <v>41621.476388888892</v>
      </c>
      <c r="F109" t="s">
        <v>871</v>
      </c>
      <c r="G109" t="s">
        <v>871</v>
      </c>
      <c r="H109">
        <v>3</v>
      </c>
      <c r="I109">
        <v>39</v>
      </c>
      <c r="J109">
        <v>8</v>
      </c>
      <c r="K109" t="s">
        <v>872</v>
      </c>
      <c r="L109">
        <v>29</v>
      </c>
      <c r="M109">
        <v>4</v>
      </c>
      <c r="N109">
        <v>2.3E-2</v>
      </c>
      <c r="O109">
        <v>0.42599999999999999</v>
      </c>
      <c r="P109">
        <v>9.6000000000000002E-2</v>
      </c>
      <c r="Q109">
        <v>0.47</v>
      </c>
      <c r="R109">
        <v>0.35299999999999998</v>
      </c>
      <c r="S109">
        <v>0.35699999999999998</v>
      </c>
      <c r="T109">
        <v>1.331</v>
      </c>
      <c r="U109">
        <v>5.0999999999999997E-2</v>
      </c>
      <c r="V109">
        <v>0.78600000000000003</v>
      </c>
      <c r="W109">
        <v>1334.0429999999999</v>
      </c>
      <c r="X109" t="s">
        <v>62</v>
      </c>
      <c r="Y109">
        <v>2.1280000000000001</v>
      </c>
      <c r="Z109">
        <v>0.96099999999999997</v>
      </c>
      <c r="AA109">
        <v>0.98099999999999998</v>
      </c>
      <c r="AB109">
        <v>0.84199999999999997</v>
      </c>
      <c r="AC109">
        <v>0.82499999999999996</v>
      </c>
      <c r="AD109" s="19">
        <v>45824.76797040509</v>
      </c>
      <c r="AE109" t="s">
        <v>1824</v>
      </c>
    </row>
    <row r="110" spans="1:31" x14ac:dyDescent="0.35">
      <c r="A110" t="s">
        <v>1511</v>
      </c>
      <c r="B110" t="s">
        <v>311</v>
      </c>
      <c r="C110">
        <v>7225</v>
      </c>
      <c r="D110" s="9">
        <v>37341.328182870369</v>
      </c>
      <c r="E110" s="9">
        <v>44566.488877314812</v>
      </c>
      <c r="F110">
        <v>171</v>
      </c>
      <c r="G110">
        <v>171</v>
      </c>
      <c r="H110">
        <v>6</v>
      </c>
      <c r="I110">
        <v>165</v>
      </c>
      <c r="J110">
        <v>62</v>
      </c>
      <c r="K110">
        <v>109</v>
      </c>
      <c r="L110">
        <v>94</v>
      </c>
      <c r="M110">
        <v>15</v>
      </c>
      <c r="N110">
        <v>1E-3</v>
      </c>
      <c r="O110">
        <v>2.5000000000000001E-2</v>
      </c>
      <c r="P110">
        <v>1.2E-2</v>
      </c>
      <c r="Q110">
        <v>3.2000000000000001E-2</v>
      </c>
      <c r="R110">
        <v>1.4E-2</v>
      </c>
      <c r="S110">
        <v>1.2999999999999999E-2</v>
      </c>
      <c r="T110">
        <v>2.286</v>
      </c>
      <c r="U110">
        <v>3.7999999999999999E-2</v>
      </c>
      <c r="V110">
        <v>0.53800000000000003</v>
      </c>
      <c r="W110">
        <v>468.75</v>
      </c>
      <c r="X110" t="s">
        <v>62</v>
      </c>
      <c r="Y110">
        <v>31.25</v>
      </c>
      <c r="Z110">
        <v>0.97199999999999998</v>
      </c>
      <c r="AA110">
        <v>0.79200000000000004</v>
      </c>
      <c r="AB110">
        <v>0.61899999999999999</v>
      </c>
      <c r="AC110">
        <v>0.748</v>
      </c>
      <c r="AD110" s="19">
        <v>45825.11691971065</v>
      </c>
      <c r="AE110" t="s">
        <v>2397</v>
      </c>
    </row>
    <row r="111" spans="1:31" hidden="1" x14ac:dyDescent="0.35">
      <c r="A111" t="s">
        <v>1396</v>
      </c>
      <c r="B111" t="s">
        <v>312</v>
      </c>
      <c r="C111">
        <v>93</v>
      </c>
      <c r="D111" s="9">
        <v>41525.702777777777</v>
      </c>
      <c r="E111" s="9">
        <v>41618.871527777781</v>
      </c>
      <c r="F111" t="s">
        <v>871</v>
      </c>
      <c r="G111" t="s">
        <v>871</v>
      </c>
      <c r="H111">
        <v>5</v>
      </c>
      <c r="I111">
        <v>21</v>
      </c>
      <c r="J111">
        <v>1</v>
      </c>
      <c r="K111" t="s">
        <v>872</v>
      </c>
      <c r="L111">
        <v>25</v>
      </c>
      <c r="M111">
        <v>0</v>
      </c>
      <c r="N111">
        <v>5.1999999999999998E-2</v>
      </c>
      <c r="O111">
        <v>0.188</v>
      </c>
      <c r="P111" t="s">
        <v>874</v>
      </c>
      <c r="Q111">
        <v>0.22500000000000001</v>
      </c>
      <c r="R111">
        <v>0.24</v>
      </c>
      <c r="S111">
        <v>0.23599999999999999</v>
      </c>
      <c r="T111" t="s">
        <v>874</v>
      </c>
      <c r="U111" t="s">
        <v>874</v>
      </c>
      <c r="V111" t="s">
        <v>874</v>
      </c>
      <c r="W111" t="s">
        <v>874</v>
      </c>
      <c r="X111" t="s">
        <v>56</v>
      </c>
      <c r="Y111">
        <v>4.444</v>
      </c>
      <c r="Z111">
        <v>0.61899999999999999</v>
      </c>
      <c r="AA111">
        <v>0.68899999999999995</v>
      </c>
      <c r="AB111" t="s">
        <v>874</v>
      </c>
      <c r="AC111">
        <v>0.748</v>
      </c>
      <c r="AD111" s="19">
        <v>45824.768224259256</v>
      </c>
      <c r="AE111" t="s">
        <v>1824</v>
      </c>
    </row>
    <row r="112" spans="1:31" x14ac:dyDescent="0.35">
      <c r="A112" t="s">
        <v>2175</v>
      </c>
      <c r="B112" t="s">
        <v>311</v>
      </c>
      <c r="C112">
        <v>2561</v>
      </c>
      <c r="D112" s="9">
        <v>38933.170138888891</v>
      </c>
      <c r="E112" s="9">
        <v>41494.739583333336</v>
      </c>
      <c r="F112">
        <v>79</v>
      </c>
      <c r="G112">
        <v>79</v>
      </c>
      <c r="H112">
        <v>67</v>
      </c>
      <c r="I112">
        <v>12</v>
      </c>
      <c r="J112">
        <v>12</v>
      </c>
      <c r="K112">
        <v>67</v>
      </c>
      <c r="L112">
        <v>50</v>
      </c>
      <c r="M112">
        <v>18</v>
      </c>
      <c r="N112">
        <v>3.5999999999999997E-2</v>
      </c>
      <c r="O112">
        <v>1.4E-2</v>
      </c>
      <c r="P112">
        <v>2.5999999999999999E-2</v>
      </c>
      <c r="Q112">
        <v>5.3999999999999999E-2</v>
      </c>
      <c r="R112">
        <v>2.4E-2</v>
      </c>
      <c r="S112">
        <v>3.5000000000000003E-2</v>
      </c>
      <c r="T112">
        <v>2.25</v>
      </c>
      <c r="U112">
        <v>0.72</v>
      </c>
      <c r="V112">
        <v>0.48</v>
      </c>
      <c r="W112">
        <v>333.33300000000003</v>
      </c>
      <c r="X112" t="s">
        <v>62</v>
      </c>
      <c r="Y112">
        <v>18.518999999999998</v>
      </c>
      <c r="Z112">
        <v>0.57199999999999995</v>
      </c>
      <c r="AA112">
        <v>0.93400000000000005</v>
      </c>
      <c r="AB112">
        <v>0.23100000000000001</v>
      </c>
      <c r="AC112">
        <v>0.90500000000000003</v>
      </c>
      <c r="AD112" s="19">
        <v>45824.948794479169</v>
      </c>
      <c r="AE112" t="s">
        <v>2215</v>
      </c>
    </row>
    <row r="113" spans="1:31" hidden="1" x14ac:dyDescent="0.35">
      <c r="A113" t="s">
        <v>1526</v>
      </c>
      <c r="B113" t="s">
        <v>312</v>
      </c>
      <c r="C113">
        <v>99</v>
      </c>
      <c r="D113" s="9">
        <v>41522.875</v>
      </c>
      <c r="E113" s="9">
        <v>41622.552777777775</v>
      </c>
      <c r="F113" t="s">
        <v>871</v>
      </c>
      <c r="G113" t="s">
        <v>871</v>
      </c>
      <c r="H113">
        <v>45</v>
      </c>
      <c r="I113">
        <v>122</v>
      </c>
      <c r="J113">
        <v>15</v>
      </c>
      <c r="K113" t="s">
        <v>872</v>
      </c>
      <c r="L113">
        <v>139</v>
      </c>
      <c r="M113">
        <v>14</v>
      </c>
      <c r="N113">
        <v>0.46200000000000002</v>
      </c>
      <c r="O113">
        <v>1.23</v>
      </c>
      <c r="P113">
        <v>0.254</v>
      </c>
      <c r="Q113">
        <v>1.5509999999999999</v>
      </c>
      <c r="R113">
        <v>1.4379999999999999</v>
      </c>
      <c r="S113">
        <v>1.5469999999999999</v>
      </c>
      <c r="T113">
        <v>1.079</v>
      </c>
      <c r="U113">
        <v>0.27300000000000002</v>
      </c>
      <c r="V113">
        <v>0.85</v>
      </c>
      <c r="W113">
        <v>285.62200000000001</v>
      </c>
      <c r="X113" t="s">
        <v>62</v>
      </c>
      <c r="Y113">
        <v>0.64500000000000002</v>
      </c>
      <c r="Z113">
        <v>0.83899999999999997</v>
      </c>
      <c r="AA113">
        <v>0.99099999999999999</v>
      </c>
      <c r="AB113">
        <v>0.93200000000000005</v>
      </c>
      <c r="AC113">
        <v>0.95</v>
      </c>
      <c r="AD113" s="19">
        <v>45824.768525486114</v>
      </c>
      <c r="AE113" t="s">
        <v>1824</v>
      </c>
    </row>
    <row r="114" spans="1:31" x14ac:dyDescent="0.35">
      <c r="A114" t="s">
        <v>1125</v>
      </c>
      <c r="B114" t="s">
        <v>311</v>
      </c>
      <c r="C114">
        <v>3021</v>
      </c>
      <c r="D114" s="9">
        <v>38359.254166666666</v>
      </c>
      <c r="E114" s="9">
        <v>41380.731249999997</v>
      </c>
      <c r="F114">
        <v>102</v>
      </c>
      <c r="G114">
        <v>102</v>
      </c>
      <c r="H114">
        <v>64</v>
      </c>
      <c r="I114">
        <v>38</v>
      </c>
      <c r="J114">
        <v>6</v>
      </c>
      <c r="K114">
        <v>96</v>
      </c>
      <c r="L114">
        <v>43</v>
      </c>
      <c r="M114">
        <v>53</v>
      </c>
      <c r="N114">
        <v>1.6E-2</v>
      </c>
      <c r="O114">
        <v>0.01</v>
      </c>
      <c r="P114">
        <v>1E-3</v>
      </c>
      <c r="Q114">
        <v>5.6000000000000001E-2</v>
      </c>
      <c r="R114">
        <v>2.5000000000000001E-2</v>
      </c>
      <c r="S114">
        <v>2.5000000000000001E-2</v>
      </c>
      <c r="T114">
        <v>2.2400000000000002</v>
      </c>
      <c r="U114">
        <v>0.61499999999999999</v>
      </c>
      <c r="V114">
        <v>0.96199999999999997</v>
      </c>
      <c r="W114">
        <v>946.42899999999997</v>
      </c>
      <c r="X114" t="s">
        <v>62</v>
      </c>
      <c r="Y114">
        <v>17.856999999999999</v>
      </c>
      <c r="Z114">
        <v>0.504</v>
      </c>
      <c r="AA114">
        <v>0.70799999999999996</v>
      </c>
      <c r="AB114">
        <v>0.91900000000000004</v>
      </c>
      <c r="AC114">
        <v>0.91200000000000003</v>
      </c>
      <c r="AD114" s="19">
        <v>45824.908683865739</v>
      </c>
      <c r="AE114" t="s">
        <v>2215</v>
      </c>
    </row>
    <row r="115" spans="1:31" hidden="1" x14ac:dyDescent="0.35">
      <c r="A115" t="s">
        <v>1531</v>
      </c>
      <c r="B115" t="s">
        <v>312</v>
      </c>
      <c r="C115">
        <v>99</v>
      </c>
      <c r="D115" s="9">
        <v>41522.967361111114</v>
      </c>
      <c r="E115" s="9">
        <v>41622.936805555553</v>
      </c>
      <c r="F115" t="s">
        <v>871</v>
      </c>
      <c r="G115" t="s">
        <v>871</v>
      </c>
      <c r="H115">
        <v>37</v>
      </c>
      <c r="I115">
        <v>63</v>
      </c>
      <c r="J115">
        <v>5</v>
      </c>
      <c r="K115" t="s">
        <v>872</v>
      </c>
      <c r="L115">
        <v>79</v>
      </c>
      <c r="M115">
        <v>17</v>
      </c>
      <c r="N115">
        <v>0.46400000000000002</v>
      </c>
      <c r="O115">
        <v>0.754</v>
      </c>
      <c r="P115">
        <v>7.1999999999999995E-2</v>
      </c>
      <c r="Q115">
        <v>1.018</v>
      </c>
      <c r="R115">
        <v>1.1459999999999999</v>
      </c>
      <c r="S115">
        <v>1.1579999999999999</v>
      </c>
      <c r="T115">
        <v>0.88800000000000001</v>
      </c>
      <c r="U115">
        <v>0.38100000000000001</v>
      </c>
      <c r="V115">
        <v>0.94099999999999995</v>
      </c>
      <c r="W115">
        <v>43.222000000000001</v>
      </c>
      <c r="X115" t="s">
        <v>56</v>
      </c>
      <c r="Y115">
        <v>0.98199999999999998</v>
      </c>
      <c r="Z115">
        <v>0.93899999999999995</v>
      </c>
      <c r="AA115">
        <v>0.90700000000000003</v>
      </c>
      <c r="AB115">
        <v>0.58499999999999996</v>
      </c>
      <c r="AC115">
        <v>0.92500000000000004</v>
      </c>
      <c r="AD115" s="19">
        <v>45824.768813263887</v>
      </c>
      <c r="AE115" t="s">
        <v>1824</v>
      </c>
    </row>
    <row r="116" spans="1:31" x14ac:dyDescent="0.35">
      <c r="A116" t="s">
        <v>2048</v>
      </c>
      <c r="B116" t="s">
        <v>311</v>
      </c>
      <c r="C116">
        <v>278</v>
      </c>
      <c r="D116" s="9">
        <v>40030.160416666666</v>
      </c>
      <c r="E116" s="9">
        <v>40309.15347222222</v>
      </c>
      <c r="F116">
        <v>52</v>
      </c>
      <c r="G116">
        <v>52</v>
      </c>
      <c r="H116">
        <v>52</v>
      </c>
      <c r="I116">
        <v>0</v>
      </c>
      <c r="J116">
        <v>3</v>
      </c>
      <c r="K116">
        <v>49</v>
      </c>
      <c r="L116">
        <v>43</v>
      </c>
      <c r="M116">
        <v>7</v>
      </c>
      <c r="N116">
        <v>0.14499999999999999</v>
      </c>
      <c r="O116">
        <v>0</v>
      </c>
      <c r="P116">
        <v>9.4E-2</v>
      </c>
      <c r="Q116">
        <v>0.113</v>
      </c>
      <c r="R116">
        <v>5.0999999999999997E-2</v>
      </c>
      <c r="S116">
        <v>0.13300000000000001</v>
      </c>
      <c r="T116">
        <v>2.2160000000000002</v>
      </c>
      <c r="U116">
        <v>1</v>
      </c>
      <c r="V116">
        <v>0.35199999999999998</v>
      </c>
      <c r="W116">
        <v>61.947000000000003</v>
      </c>
      <c r="X116" t="s">
        <v>62</v>
      </c>
      <c r="Y116">
        <v>8.85</v>
      </c>
      <c r="Z116">
        <v>0.57999999999999996</v>
      </c>
      <c r="AA116">
        <v>0</v>
      </c>
      <c r="AB116">
        <v>0.75</v>
      </c>
      <c r="AC116">
        <v>0.56699999999999995</v>
      </c>
      <c r="AD116" s="19">
        <v>45824.909683749996</v>
      </c>
      <c r="AE116" t="s">
        <v>2215</v>
      </c>
    </row>
    <row r="117" spans="1:31" hidden="1" x14ac:dyDescent="0.35">
      <c r="A117" t="s">
        <v>1555</v>
      </c>
      <c r="B117" t="s">
        <v>312</v>
      </c>
      <c r="C117">
        <v>99</v>
      </c>
      <c r="D117" s="9">
        <v>41522.793749999997</v>
      </c>
      <c r="E117" s="9">
        <v>41621.925000000003</v>
      </c>
      <c r="F117" t="s">
        <v>871</v>
      </c>
      <c r="G117" t="s">
        <v>871</v>
      </c>
      <c r="H117">
        <v>47</v>
      </c>
      <c r="I117">
        <v>86</v>
      </c>
      <c r="J117">
        <v>10</v>
      </c>
      <c r="K117" t="s">
        <v>872</v>
      </c>
      <c r="L117">
        <v>102</v>
      </c>
      <c r="M117">
        <v>22</v>
      </c>
      <c r="N117">
        <v>0.38300000000000001</v>
      </c>
      <c r="O117">
        <v>0.73699999999999999</v>
      </c>
      <c r="P117">
        <v>0.34300000000000003</v>
      </c>
      <c r="Q117">
        <v>0.93400000000000005</v>
      </c>
      <c r="R117" s="24" t="s">
        <v>1782</v>
      </c>
      <c r="S117">
        <v>1.032</v>
      </c>
      <c r="T117">
        <v>1.202</v>
      </c>
      <c r="U117">
        <v>0.34200000000000003</v>
      </c>
      <c r="V117">
        <v>0.69399999999999995</v>
      </c>
      <c r="W117">
        <v>127.40900000000001</v>
      </c>
      <c r="X117" t="s">
        <v>62</v>
      </c>
      <c r="Y117">
        <v>1.071</v>
      </c>
      <c r="Z117">
        <v>0.95099999999999996</v>
      </c>
      <c r="AA117">
        <v>0.98299999999999998</v>
      </c>
      <c r="AB117">
        <v>0.59699999999999998</v>
      </c>
      <c r="AC117">
        <v>0.97899999999999998</v>
      </c>
      <c r="AD117" s="19">
        <v>45824.769098680554</v>
      </c>
      <c r="AE117" t="s">
        <v>1824</v>
      </c>
    </row>
    <row r="118" spans="1:31" x14ac:dyDescent="0.35">
      <c r="A118" t="s">
        <v>206</v>
      </c>
      <c r="B118" t="s">
        <v>311</v>
      </c>
      <c r="C118">
        <v>1960</v>
      </c>
      <c r="D118" s="9">
        <v>43647.65902777778</v>
      </c>
      <c r="E118" s="9">
        <v>45608.553472222222</v>
      </c>
      <c r="F118">
        <v>1963</v>
      </c>
      <c r="G118">
        <v>1796</v>
      </c>
      <c r="H118">
        <v>1069</v>
      </c>
      <c r="I118">
        <v>727</v>
      </c>
      <c r="J118">
        <v>189</v>
      </c>
      <c r="K118">
        <v>1607</v>
      </c>
      <c r="L118">
        <v>972</v>
      </c>
      <c r="M118">
        <v>635</v>
      </c>
      <c r="N118">
        <v>0.89800000000000002</v>
      </c>
      <c r="O118">
        <v>0.66400000000000003</v>
      </c>
      <c r="P118">
        <v>0.44</v>
      </c>
      <c r="Q118">
        <v>2.4620000000000002</v>
      </c>
      <c r="R118">
        <v>1.1220000000000001</v>
      </c>
      <c r="S118">
        <v>1.4650000000000001</v>
      </c>
      <c r="T118">
        <v>2.194</v>
      </c>
      <c r="U118">
        <v>0.57499999999999996</v>
      </c>
      <c r="V118">
        <v>0.71799999999999997</v>
      </c>
      <c r="W118">
        <v>257.92</v>
      </c>
      <c r="X118" t="s">
        <v>62</v>
      </c>
      <c r="Y118">
        <v>0.40600000000000003</v>
      </c>
      <c r="Z118">
        <v>0.73299999999999998</v>
      </c>
      <c r="AA118">
        <v>0.82199999999999995</v>
      </c>
      <c r="AB118">
        <v>0.95899999999999996</v>
      </c>
      <c r="AC118">
        <v>0.997</v>
      </c>
      <c r="AD118" s="19">
        <v>3.4425925925925929E-2</v>
      </c>
      <c r="AE118" t="s">
        <v>1108</v>
      </c>
    </row>
    <row r="119" spans="1:31" hidden="1" x14ac:dyDescent="0.35">
      <c r="A119" t="s">
        <v>1581</v>
      </c>
      <c r="B119" t="s">
        <v>312</v>
      </c>
      <c r="C119">
        <v>99</v>
      </c>
      <c r="D119" s="9">
        <v>41523.561805555553</v>
      </c>
      <c r="E119" s="9">
        <v>41623.482638888891</v>
      </c>
      <c r="F119" t="s">
        <v>871</v>
      </c>
      <c r="G119" t="s">
        <v>871</v>
      </c>
      <c r="H119">
        <v>13</v>
      </c>
      <c r="I119">
        <v>255</v>
      </c>
      <c r="J119">
        <v>42</v>
      </c>
      <c r="K119" t="s">
        <v>872</v>
      </c>
      <c r="L119">
        <v>131</v>
      </c>
      <c r="M119">
        <v>96</v>
      </c>
      <c r="N119">
        <v>0.127</v>
      </c>
      <c r="O119">
        <v>2.5670000000000002</v>
      </c>
      <c r="P119">
        <v>0.42099999999999999</v>
      </c>
      <c r="Q119">
        <v>1.325</v>
      </c>
      <c r="R119">
        <v>2.2730000000000001</v>
      </c>
      <c r="S119">
        <v>2.278</v>
      </c>
      <c r="T119">
        <v>0.58299999999999996</v>
      </c>
      <c r="U119">
        <v>4.7E-2</v>
      </c>
      <c r="V119">
        <v>0.84399999999999997</v>
      </c>
      <c r="W119">
        <v>1107.925</v>
      </c>
      <c r="X119" t="s">
        <v>56</v>
      </c>
      <c r="Y119">
        <v>0.755</v>
      </c>
      <c r="Z119">
        <v>0.93700000000000006</v>
      </c>
      <c r="AA119">
        <v>0.99199999999999999</v>
      </c>
      <c r="AB119">
        <v>0.98899999999999999</v>
      </c>
      <c r="AC119">
        <v>0.996</v>
      </c>
      <c r="AD119" s="19">
        <v>45824.769409988425</v>
      </c>
      <c r="AE119" t="s">
        <v>1824</v>
      </c>
    </row>
    <row r="120" spans="1:31" x14ac:dyDescent="0.35">
      <c r="A120" t="s">
        <v>206</v>
      </c>
      <c r="B120" t="s">
        <v>311</v>
      </c>
      <c r="C120">
        <v>1960</v>
      </c>
      <c r="D120" s="9">
        <v>43647.65902777778</v>
      </c>
      <c r="E120" s="9">
        <v>45608.553472222222</v>
      </c>
      <c r="F120">
        <v>1963</v>
      </c>
      <c r="G120">
        <v>1796</v>
      </c>
      <c r="H120">
        <v>1069</v>
      </c>
      <c r="I120">
        <v>727</v>
      </c>
      <c r="J120">
        <v>189</v>
      </c>
      <c r="K120">
        <v>1607</v>
      </c>
      <c r="L120">
        <v>972</v>
      </c>
      <c r="M120">
        <v>635</v>
      </c>
      <c r="N120">
        <v>0.89800000000000002</v>
      </c>
      <c r="O120">
        <v>0.66400000000000003</v>
      </c>
      <c r="P120">
        <v>0.44</v>
      </c>
      <c r="Q120">
        <v>2.4620000000000002</v>
      </c>
      <c r="R120">
        <v>1.1220000000000001</v>
      </c>
      <c r="S120">
        <v>1.4650000000000001</v>
      </c>
      <c r="T120">
        <v>2.194</v>
      </c>
      <c r="U120">
        <v>0.57499999999999996</v>
      </c>
      <c r="V120">
        <v>0.71799999999999997</v>
      </c>
      <c r="W120">
        <v>257.92</v>
      </c>
      <c r="X120" t="s">
        <v>62</v>
      </c>
      <c r="Y120">
        <v>0.40600000000000003</v>
      </c>
      <c r="Z120">
        <v>0.73299999999999998</v>
      </c>
      <c r="AA120">
        <v>0.82199999999999995</v>
      </c>
      <c r="AB120">
        <v>0.95899999999999996</v>
      </c>
      <c r="AC120">
        <v>0.997</v>
      </c>
      <c r="AD120" s="19">
        <v>9.2025462962962972E-3</v>
      </c>
      <c r="AE120" t="s">
        <v>1108</v>
      </c>
    </row>
    <row r="121" spans="1:31" hidden="1" x14ac:dyDescent="0.35">
      <c r="A121" t="s">
        <v>1583</v>
      </c>
      <c r="B121" t="s">
        <v>312</v>
      </c>
      <c r="C121">
        <v>56</v>
      </c>
      <c r="D121" s="9">
        <v>41515.245833333334</v>
      </c>
      <c r="E121" s="9">
        <v>41571.509722222225</v>
      </c>
      <c r="F121" t="s">
        <v>871</v>
      </c>
      <c r="G121" t="s">
        <v>871</v>
      </c>
      <c r="H121">
        <v>1</v>
      </c>
      <c r="I121">
        <v>1</v>
      </c>
      <c r="J121">
        <v>1</v>
      </c>
      <c r="K121" t="s">
        <v>872</v>
      </c>
      <c r="L121">
        <v>4</v>
      </c>
      <c r="M121">
        <v>-4</v>
      </c>
      <c r="N121" t="s">
        <v>874</v>
      </c>
      <c r="O121" t="s">
        <v>874</v>
      </c>
      <c r="P121" t="s">
        <v>874</v>
      </c>
      <c r="Q121">
        <v>3.9E-2</v>
      </c>
      <c r="R121">
        <v>0</v>
      </c>
      <c r="S121" t="s">
        <v>874</v>
      </c>
      <c r="T121" t="s">
        <v>874</v>
      </c>
      <c r="U121" t="s">
        <v>874</v>
      </c>
      <c r="V121" t="s">
        <v>874</v>
      </c>
      <c r="W121" t="s">
        <v>874</v>
      </c>
      <c r="X121" t="s">
        <v>56</v>
      </c>
      <c r="Y121">
        <v>25.640999999999998</v>
      </c>
      <c r="Z121" t="s">
        <v>874</v>
      </c>
      <c r="AA121" t="s">
        <v>874</v>
      </c>
      <c r="AB121" t="s">
        <v>874</v>
      </c>
      <c r="AC121">
        <v>0.68600000000000005</v>
      </c>
      <c r="AD121" s="19">
        <v>45824.769624745371</v>
      </c>
      <c r="AE121" t="s">
        <v>1824</v>
      </c>
    </row>
    <row r="122" spans="1:31" x14ac:dyDescent="0.35">
      <c r="A122" t="s">
        <v>1522</v>
      </c>
      <c r="B122" t="s">
        <v>311</v>
      </c>
      <c r="C122">
        <v>4960</v>
      </c>
      <c r="D122" s="9">
        <v>39043.12572916667</v>
      </c>
      <c r="E122" s="9">
        <v>44003.283333333333</v>
      </c>
      <c r="F122">
        <v>345</v>
      </c>
      <c r="G122">
        <v>345</v>
      </c>
      <c r="H122">
        <v>104</v>
      </c>
      <c r="I122">
        <v>241</v>
      </c>
      <c r="J122">
        <v>55</v>
      </c>
      <c r="K122">
        <v>290</v>
      </c>
      <c r="L122">
        <v>232</v>
      </c>
      <c r="M122">
        <v>58</v>
      </c>
      <c r="N122">
        <v>2.8000000000000001E-2</v>
      </c>
      <c r="O122">
        <v>8.4000000000000005E-2</v>
      </c>
      <c r="P122">
        <v>1.4E-2</v>
      </c>
      <c r="Q122">
        <v>0.21199999999999999</v>
      </c>
      <c r="R122">
        <v>9.8000000000000004E-2</v>
      </c>
      <c r="S122">
        <v>7.6999999999999999E-2</v>
      </c>
      <c r="T122">
        <v>2.1629999999999998</v>
      </c>
      <c r="U122">
        <v>0.25</v>
      </c>
      <c r="V122">
        <v>0.875</v>
      </c>
      <c r="W122">
        <v>273.58499999999998</v>
      </c>
      <c r="X122" t="s">
        <v>62</v>
      </c>
      <c r="Y122">
        <v>4.7169999999999996</v>
      </c>
      <c r="Z122">
        <v>0.40300000000000002</v>
      </c>
      <c r="AA122">
        <v>0.31900000000000001</v>
      </c>
      <c r="AB122">
        <v>0.58399999999999996</v>
      </c>
      <c r="AC122">
        <v>0.56599999999999995</v>
      </c>
      <c r="AD122" s="19">
        <v>45825.119471550926</v>
      </c>
      <c r="AE122" t="s">
        <v>2397</v>
      </c>
    </row>
    <row r="123" spans="1:31" hidden="1" x14ac:dyDescent="0.35">
      <c r="A123" t="s">
        <v>1587</v>
      </c>
      <c r="B123" t="s">
        <v>312</v>
      </c>
      <c r="C123">
        <v>97</v>
      </c>
      <c r="D123" s="9">
        <v>41526.646527777775</v>
      </c>
      <c r="E123" s="9">
        <v>41624.349305555559</v>
      </c>
      <c r="F123" t="s">
        <v>871</v>
      </c>
      <c r="G123" t="s">
        <v>871</v>
      </c>
      <c r="H123">
        <v>7</v>
      </c>
      <c r="I123">
        <v>22</v>
      </c>
      <c r="J123">
        <v>2</v>
      </c>
      <c r="K123" t="s">
        <v>872</v>
      </c>
      <c r="L123">
        <v>29</v>
      </c>
      <c r="M123">
        <v>-1</v>
      </c>
      <c r="N123">
        <v>7.2999999999999995E-2</v>
      </c>
      <c r="O123">
        <v>0.2</v>
      </c>
      <c r="P123">
        <v>2.9000000000000001E-2</v>
      </c>
      <c r="Q123">
        <v>0.22900000000000001</v>
      </c>
      <c r="R123" s="24" t="s">
        <v>1783</v>
      </c>
      <c r="S123">
        <v>0.248</v>
      </c>
      <c r="T123">
        <v>0.93899999999999995</v>
      </c>
      <c r="U123">
        <v>0.26700000000000002</v>
      </c>
      <c r="V123">
        <v>0.89400000000000002</v>
      </c>
      <c r="W123">
        <v>362.44499999999999</v>
      </c>
      <c r="X123" t="s">
        <v>56</v>
      </c>
      <c r="Y123">
        <v>4.367</v>
      </c>
      <c r="Z123">
        <v>0.93300000000000005</v>
      </c>
      <c r="AA123">
        <v>0.86099999999999999</v>
      </c>
      <c r="AB123">
        <v>1</v>
      </c>
      <c r="AC123">
        <v>0.93100000000000005</v>
      </c>
      <c r="AD123" s="19">
        <v>45824.769907013891</v>
      </c>
      <c r="AE123" t="s">
        <v>1824</v>
      </c>
    </row>
    <row r="124" spans="1:31" x14ac:dyDescent="0.35">
      <c r="A124" t="s">
        <v>292</v>
      </c>
      <c r="B124" t="s">
        <v>311</v>
      </c>
      <c r="C124">
        <v>1827</v>
      </c>
      <c r="D124" s="9">
        <v>39800.765277777777</v>
      </c>
      <c r="E124" s="9">
        <v>41627.832638888889</v>
      </c>
      <c r="F124">
        <v>2145</v>
      </c>
      <c r="G124">
        <v>2145</v>
      </c>
      <c r="H124">
        <v>1018</v>
      </c>
      <c r="I124">
        <v>1127</v>
      </c>
      <c r="J124">
        <v>233</v>
      </c>
      <c r="K124">
        <v>1912</v>
      </c>
      <c r="L124">
        <v>1058</v>
      </c>
      <c r="M124">
        <v>854</v>
      </c>
      <c r="N124">
        <v>0.99099999999999999</v>
      </c>
      <c r="O124">
        <v>1.47</v>
      </c>
      <c r="P124">
        <v>0.86599999999999999</v>
      </c>
      <c r="Q124">
        <v>3.431</v>
      </c>
      <c r="R124">
        <v>1.595</v>
      </c>
      <c r="S124">
        <v>2.13</v>
      </c>
      <c r="T124">
        <v>2.1509999999999998</v>
      </c>
      <c r="U124">
        <v>0.40300000000000002</v>
      </c>
      <c r="V124">
        <v>0.64800000000000002</v>
      </c>
      <c r="W124">
        <v>248.90700000000001</v>
      </c>
      <c r="X124" t="s">
        <v>62</v>
      </c>
      <c r="Y124">
        <v>0.29099999999999998</v>
      </c>
      <c r="Z124">
        <v>0.86399999999999999</v>
      </c>
      <c r="AA124">
        <v>0.84099999999999997</v>
      </c>
      <c r="AB124">
        <v>0.97599999999999998</v>
      </c>
      <c r="AC124">
        <v>0.99299999999999999</v>
      </c>
      <c r="AD124" s="19">
        <v>45824.917337141203</v>
      </c>
      <c r="AE124" t="s">
        <v>2215</v>
      </c>
    </row>
    <row r="125" spans="1:31" hidden="1" x14ac:dyDescent="0.35">
      <c r="A125" t="s">
        <v>1265</v>
      </c>
      <c r="B125" t="s">
        <v>312</v>
      </c>
      <c r="C125">
        <v>47</v>
      </c>
      <c r="D125" s="9">
        <v>41452.626388888886</v>
      </c>
      <c r="E125" s="9">
        <v>41500.149305555555</v>
      </c>
      <c r="F125" t="s">
        <v>871</v>
      </c>
      <c r="G125" t="s">
        <v>871</v>
      </c>
      <c r="H125">
        <v>1</v>
      </c>
      <c r="I125">
        <v>2</v>
      </c>
      <c r="J125">
        <v>1</v>
      </c>
      <c r="K125" t="s">
        <v>872</v>
      </c>
      <c r="L125">
        <v>1</v>
      </c>
      <c r="M125">
        <v>1</v>
      </c>
      <c r="N125" t="s">
        <v>874</v>
      </c>
      <c r="O125">
        <v>2.1000000000000001E-2</v>
      </c>
      <c r="P125" t="s">
        <v>874</v>
      </c>
      <c r="Q125" t="s">
        <v>874</v>
      </c>
      <c r="R125">
        <v>0</v>
      </c>
      <c r="S125">
        <v>2.1000000000000001E-2</v>
      </c>
      <c r="T125" t="s">
        <v>874</v>
      </c>
      <c r="U125" t="s">
        <v>874</v>
      </c>
      <c r="V125" t="s">
        <v>874</v>
      </c>
      <c r="W125" t="s">
        <v>874</v>
      </c>
      <c r="X125" t="s">
        <v>62</v>
      </c>
      <c r="Y125" t="s">
        <v>874</v>
      </c>
      <c r="Z125" t="s">
        <v>874</v>
      </c>
      <c r="AA125">
        <v>1</v>
      </c>
      <c r="AB125" t="s">
        <v>874</v>
      </c>
      <c r="AC125" t="s">
        <v>874</v>
      </c>
      <c r="AD125" s="19">
        <v>45824.770113634258</v>
      </c>
      <c r="AE125" t="s">
        <v>1824</v>
      </c>
    </row>
    <row r="126" spans="1:31" x14ac:dyDescent="0.35">
      <c r="A126" t="s">
        <v>1374</v>
      </c>
      <c r="B126" t="s">
        <v>311</v>
      </c>
      <c r="C126">
        <v>4278</v>
      </c>
      <c r="D126" s="9">
        <v>37343.35</v>
      </c>
      <c r="E126" s="9">
        <v>41621.606249999997</v>
      </c>
      <c r="F126">
        <v>235</v>
      </c>
      <c r="G126">
        <v>235</v>
      </c>
      <c r="H126">
        <v>12</v>
      </c>
      <c r="I126">
        <v>223</v>
      </c>
      <c r="J126">
        <v>50</v>
      </c>
      <c r="K126">
        <v>185</v>
      </c>
      <c r="L126">
        <v>182</v>
      </c>
      <c r="M126">
        <v>3</v>
      </c>
      <c r="N126">
        <v>4.0000000000000001E-3</v>
      </c>
      <c r="O126">
        <v>5.3999999999999999E-2</v>
      </c>
      <c r="P126">
        <v>1.9E-2</v>
      </c>
      <c r="Q126">
        <v>8.3000000000000004E-2</v>
      </c>
      <c r="R126">
        <v>3.9E-2</v>
      </c>
      <c r="S126">
        <v>4.3999999999999997E-2</v>
      </c>
      <c r="T126">
        <v>2.1280000000000001</v>
      </c>
      <c r="U126">
        <v>6.9000000000000006E-2</v>
      </c>
      <c r="V126">
        <v>0.67200000000000004</v>
      </c>
      <c r="W126">
        <v>36.145000000000003</v>
      </c>
      <c r="X126" t="s">
        <v>62</v>
      </c>
      <c r="Y126">
        <v>12.048</v>
      </c>
      <c r="Z126">
        <v>0.97199999999999998</v>
      </c>
      <c r="AA126">
        <v>0.99299999999999999</v>
      </c>
      <c r="AB126">
        <v>0.88100000000000001</v>
      </c>
      <c r="AC126">
        <v>0.85699999999999998</v>
      </c>
      <c r="AD126" s="19">
        <v>45824.785679050925</v>
      </c>
      <c r="AE126" t="s">
        <v>1824</v>
      </c>
    </row>
    <row r="127" spans="1:31" hidden="1" x14ac:dyDescent="0.35">
      <c r="A127" t="s">
        <v>1268</v>
      </c>
      <c r="B127" t="s">
        <v>312</v>
      </c>
      <c r="C127">
        <v>54</v>
      </c>
      <c r="D127" s="9">
        <v>41563.271527777775</v>
      </c>
      <c r="E127" s="9">
        <v>41617.840277777781</v>
      </c>
      <c r="F127" t="s">
        <v>871</v>
      </c>
      <c r="G127" t="s">
        <v>871</v>
      </c>
      <c r="H127">
        <v>1</v>
      </c>
      <c r="I127">
        <v>3</v>
      </c>
      <c r="J127">
        <v>1</v>
      </c>
      <c r="K127" t="s">
        <v>872</v>
      </c>
      <c r="L127">
        <v>1</v>
      </c>
      <c r="M127">
        <v>1</v>
      </c>
      <c r="N127" t="s">
        <v>874</v>
      </c>
      <c r="O127">
        <v>3.1E-2</v>
      </c>
      <c r="P127" t="s">
        <v>874</v>
      </c>
      <c r="Q127" t="s">
        <v>874</v>
      </c>
      <c r="R127">
        <v>0</v>
      </c>
      <c r="S127">
        <v>3.1E-2</v>
      </c>
      <c r="T127" t="s">
        <v>874</v>
      </c>
      <c r="U127" t="s">
        <v>874</v>
      </c>
      <c r="V127" t="s">
        <v>874</v>
      </c>
      <c r="W127" t="s">
        <v>874</v>
      </c>
      <c r="X127" t="s">
        <v>62</v>
      </c>
      <c r="Y127" t="s">
        <v>874</v>
      </c>
      <c r="Z127" t="s">
        <v>874</v>
      </c>
      <c r="AA127">
        <v>0.84399999999999997</v>
      </c>
      <c r="AB127" t="s">
        <v>874</v>
      </c>
      <c r="AC127" t="s">
        <v>874</v>
      </c>
      <c r="AD127" s="19">
        <v>45824.770335462963</v>
      </c>
      <c r="AE127" t="s">
        <v>1824</v>
      </c>
    </row>
    <row r="128" spans="1:31" x14ac:dyDescent="0.35">
      <c r="A128" t="s">
        <v>1178</v>
      </c>
      <c r="B128" t="s">
        <v>311</v>
      </c>
      <c r="C128">
        <v>2826</v>
      </c>
      <c r="D128" s="9">
        <v>40518.264085648145</v>
      </c>
      <c r="E128" s="9">
        <v>43344.547476851854</v>
      </c>
      <c r="F128">
        <v>35</v>
      </c>
      <c r="G128">
        <v>35</v>
      </c>
      <c r="H128">
        <v>4</v>
      </c>
      <c r="I128">
        <v>31</v>
      </c>
      <c r="J128">
        <v>9</v>
      </c>
      <c r="K128">
        <v>26</v>
      </c>
      <c r="L128">
        <v>19</v>
      </c>
      <c r="M128">
        <v>7</v>
      </c>
      <c r="N128">
        <v>3.0000000000000001E-3</v>
      </c>
      <c r="O128">
        <v>1.2999999999999999E-2</v>
      </c>
      <c r="P128">
        <v>8.0000000000000002E-3</v>
      </c>
      <c r="Q128">
        <v>1.7000000000000001E-2</v>
      </c>
      <c r="R128">
        <v>8.0000000000000002E-3</v>
      </c>
      <c r="S128">
        <v>1.0999999999999999E-2</v>
      </c>
      <c r="T128">
        <v>2.125</v>
      </c>
      <c r="U128">
        <v>0.188</v>
      </c>
      <c r="V128">
        <v>0.5</v>
      </c>
      <c r="W128">
        <v>411.76499999999999</v>
      </c>
      <c r="X128" t="s">
        <v>62</v>
      </c>
      <c r="Y128">
        <v>58.823999999999998</v>
      </c>
      <c r="Z128">
        <v>0.96599999999999997</v>
      </c>
      <c r="AA128">
        <v>0.69599999999999995</v>
      </c>
      <c r="AB128">
        <v>0.80900000000000005</v>
      </c>
      <c r="AC128">
        <v>0.89400000000000002</v>
      </c>
      <c r="AD128" s="19">
        <v>45825.297968784726</v>
      </c>
      <c r="AE128" t="s">
        <v>2333</v>
      </c>
    </row>
    <row r="129" spans="1:31" hidden="1" x14ac:dyDescent="0.35">
      <c r="A129" t="s">
        <v>1275</v>
      </c>
      <c r="B129" t="s">
        <v>312</v>
      </c>
      <c r="C129">
        <v>99</v>
      </c>
      <c r="D129" s="9">
        <v>41451.556250000001</v>
      </c>
      <c r="E129" s="9">
        <v>41550.57916666667</v>
      </c>
      <c r="F129" t="s">
        <v>871</v>
      </c>
      <c r="G129" t="s">
        <v>871</v>
      </c>
      <c r="H129">
        <v>1</v>
      </c>
      <c r="I129">
        <v>3</v>
      </c>
      <c r="J129">
        <v>1</v>
      </c>
      <c r="K129" t="s">
        <v>872</v>
      </c>
      <c r="L129">
        <v>1</v>
      </c>
      <c r="M129">
        <v>3</v>
      </c>
      <c r="N129" t="s">
        <v>874</v>
      </c>
      <c r="O129">
        <v>2.9000000000000001E-2</v>
      </c>
      <c r="P129" t="s">
        <v>874</v>
      </c>
      <c r="Q129" t="s">
        <v>874</v>
      </c>
      <c r="R129">
        <v>0</v>
      </c>
      <c r="S129">
        <v>2.9000000000000001E-2</v>
      </c>
      <c r="T129" t="s">
        <v>874</v>
      </c>
      <c r="U129" t="s">
        <v>874</v>
      </c>
      <c r="V129" t="s">
        <v>874</v>
      </c>
      <c r="W129" t="s">
        <v>874</v>
      </c>
      <c r="X129" t="s">
        <v>56</v>
      </c>
      <c r="Y129" t="s">
        <v>874</v>
      </c>
      <c r="Z129" t="s">
        <v>874</v>
      </c>
      <c r="AA129">
        <v>0.76400000000000001</v>
      </c>
      <c r="AB129" t="s">
        <v>874</v>
      </c>
      <c r="AC129" t="s">
        <v>874</v>
      </c>
      <c r="AD129" s="19">
        <v>45824.770557280091</v>
      </c>
      <c r="AE129" t="s">
        <v>1824</v>
      </c>
    </row>
    <row r="130" spans="1:31" x14ac:dyDescent="0.35">
      <c r="A130" t="s">
        <v>113</v>
      </c>
      <c r="B130" t="s">
        <v>311</v>
      </c>
      <c r="C130">
        <v>2741</v>
      </c>
      <c r="D130" s="9">
        <v>38901.870138888888</v>
      </c>
      <c r="E130" s="9">
        <v>41643.770833333336</v>
      </c>
      <c r="F130">
        <v>389</v>
      </c>
      <c r="G130">
        <v>389</v>
      </c>
      <c r="H130">
        <v>98</v>
      </c>
      <c r="I130">
        <v>291</v>
      </c>
      <c r="J130">
        <v>28</v>
      </c>
      <c r="K130">
        <v>361</v>
      </c>
      <c r="L130">
        <v>257</v>
      </c>
      <c r="M130">
        <v>104</v>
      </c>
      <c r="N130">
        <v>4.3999999999999997E-2</v>
      </c>
      <c r="O130">
        <v>0.34399999999999997</v>
      </c>
      <c r="P130">
        <v>6.8000000000000005E-2</v>
      </c>
      <c r="Q130">
        <v>0.67900000000000005</v>
      </c>
      <c r="R130">
        <v>0.32</v>
      </c>
      <c r="S130">
        <v>0.28799999999999998</v>
      </c>
      <c r="T130">
        <v>2.1219999999999999</v>
      </c>
      <c r="U130">
        <v>0.113</v>
      </c>
      <c r="V130">
        <v>0.82499999999999996</v>
      </c>
      <c r="W130">
        <v>153.166</v>
      </c>
      <c r="X130" t="s">
        <v>62</v>
      </c>
      <c r="Y130">
        <v>1.4730000000000001</v>
      </c>
      <c r="Z130">
        <v>0.32600000000000001</v>
      </c>
      <c r="AA130">
        <v>0.55200000000000005</v>
      </c>
      <c r="AB130">
        <v>0.93</v>
      </c>
      <c r="AC130">
        <v>0.93</v>
      </c>
      <c r="AD130" s="19">
        <v>45824.943236967592</v>
      </c>
      <c r="AE130" t="s">
        <v>2215</v>
      </c>
    </row>
    <row r="131" spans="1:31" hidden="1" x14ac:dyDescent="0.35">
      <c r="A131" t="s">
        <v>1292</v>
      </c>
      <c r="B131" t="s">
        <v>312</v>
      </c>
      <c r="C131">
        <v>99</v>
      </c>
      <c r="D131" s="9">
        <v>41522.172222222223</v>
      </c>
      <c r="E131" s="9">
        <v>41621.729166666664</v>
      </c>
      <c r="F131" t="s">
        <v>871</v>
      </c>
      <c r="G131" t="s">
        <v>871</v>
      </c>
      <c r="H131">
        <v>9</v>
      </c>
      <c r="I131">
        <v>107</v>
      </c>
      <c r="J131">
        <v>13</v>
      </c>
      <c r="K131" t="s">
        <v>872</v>
      </c>
      <c r="L131">
        <v>77</v>
      </c>
      <c r="M131">
        <v>25</v>
      </c>
      <c r="N131">
        <v>0.123</v>
      </c>
      <c r="O131">
        <v>1.0249999999999999</v>
      </c>
      <c r="P131">
        <v>0.14499999999999999</v>
      </c>
      <c r="Q131">
        <v>0.69699999999999995</v>
      </c>
      <c r="R131">
        <v>1.0029999999999999</v>
      </c>
      <c r="S131">
        <v>1.0069999999999999</v>
      </c>
      <c r="T131">
        <v>0.69499999999999995</v>
      </c>
      <c r="U131">
        <v>0.107</v>
      </c>
      <c r="V131">
        <v>0.874</v>
      </c>
      <c r="W131">
        <v>634.14599999999996</v>
      </c>
      <c r="X131" t="s">
        <v>56</v>
      </c>
      <c r="Y131">
        <v>1.4350000000000001</v>
      </c>
      <c r="Z131">
        <v>0.91100000000000003</v>
      </c>
      <c r="AA131">
        <v>0.97699999999999998</v>
      </c>
      <c r="AB131">
        <v>0.84399999999999997</v>
      </c>
      <c r="AC131">
        <v>0.98299999999999998</v>
      </c>
      <c r="AD131" s="19">
        <v>45824.770861689816</v>
      </c>
      <c r="AE131" t="s">
        <v>1824</v>
      </c>
    </row>
    <row r="132" spans="1:31" x14ac:dyDescent="0.35">
      <c r="A132" t="s">
        <v>941</v>
      </c>
      <c r="B132" t="s">
        <v>311</v>
      </c>
      <c r="C132">
        <v>2003</v>
      </c>
      <c r="D132" s="9">
        <v>42557.53702546296</v>
      </c>
      <c r="E132" s="9">
        <v>44560.827847222223</v>
      </c>
      <c r="F132">
        <v>136</v>
      </c>
      <c r="G132">
        <v>136</v>
      </c>
      <c r="H132">
        <v>0</v>
      </c>
      <c r="I132">
        <v>136</v>
      </c>
      <c r="J132">
        <v>4</v>
      </c>
      <c r="K132">
        <v>132</v>
      </c>
      <c r="L132">
        <v>27</v>
      </c>
      <c r="M132">
        <v>105</v>
      </c>
      <c r="N132">
        <v>0</v>
      </c>
      <c r="O132">
        <v>6.2E-2</v>
      </c>
      <c r="P132">
        <v>1.7000000000000001E-2</v>
      </c>
      <c r="Q132">
        <v>9.2999999999999999E-2</v>
      </c>
      <c r="R132">
        <v>4.4999999999999998E-2</v>
      </c>
      <c r="S132">
        <v>6.0999999999999999E-2</v>
      </c>
      <c r="T132">
        <v>2.0670000000000002</v>
      </c>
      <c r="U132">
        <v>0</v>
      </c>
      <c r="V132">
        <v>0.72599999999999998</v>
      </c>
      <c r="W132">
        <v>1129.0319999999999</v>
      </c>
      <c r="X132" t="s">
        <v>62</v>
      </c>
      <c r="Y132">
        <v>10.753</v>
      </c>
      <c r="Z132">
        <v>0</v>
      </c>
      <c r="AA132">
        <v>0.39100000000000001</v>
      </c>
      <c r="AB132">
        <v>0.89400000000000002</v>
      </c>
      <c r="AC132">
        <v>0.83399999999999996</v>
      </c>
      <c r="AD132" s="19">
        <v>45825.187539999999</v>
      </c>
      <c r="AE132" t="s">
        <v>2392</v>
      </c>
    </row>
    <row r="133" spans="1:31" hidden="1" x14ac:dyDescent="0.35">
      <c r="A133" t="s">
        <v>1293</v>
      </c>
      <c r="B133" t="s">
        <v>312</v>
      </c>
      <c r="C133">
        <v>99</v>
      </c>
      <c r="D133" s="9">
        <v>41521.081944444442</v>
      </c>
      <c r="E133" s="9">
        <v>41621.073611111111</v>
      </c>
      <c r="F133" t="s">
        <v>871</v>
      </c>
      <c r="G133" t="s">
        <v>871</v>
      </c>
      <c r="H133">
        <v>23</v>
      </c>
      <c r="I133">
        <v>152</v>
      </c>
      <c r="J133">
        <v>10</v>
      </c>
      <c r="K133" t="s">
        <v>872</v>
      </c>
      <c r="L133">
        <v>120</v>
      </c>
      <c r="M133">
        <v>44</v>
      </c>
      <c r="N133">
        <v>0.25700000000000001</v>
      </c>
      <c r="O133">
        <v>1.7250000000000001</v>
      </c>
      <c r="P133">
        <v>0.08</v>
      </c>
      <c r="Q133">
        <v>1.3919999999999999</v>
      </c>
      <c r="R133" s="24" t="s">
        <v>1784</v>
      </c>
      <c r="S133">
        <v>1.9059999999999999</v>
      </c>
      <c r="T133">
        <v>0.73199999999999998</v>
      </c>
      <c r="U133">
        <v>0.13</v>
      </c>
      <c r="V133">
        <v>0.96</v>
      </c>
      <c r="W133">
        <v>107.04</v>
      </c>
      <c r="X133" t="s">
        <v>56</v>
      </c>
      <c r="Y133">
        <v>0.71799999999999997</v>
      </c>
      <c r="Z133">
        <v>0.89300000000000002</v>
      </c>
      <c r="AA133">
        <v>0.98699999999999999</v>
      </c>
      <c r="AB133">
        <v>0.82899999999999996</v>
      </c>
      <c r="AC133">
        <v>0.98899999999999999</v>
      </c>
      <c r="AD133" s="19">
        <v>45824.771147905092</v>
      </c>
      <c r="AE133" t="s">
        <v>1824</v>
      </c>
    </row>
    <row r="134" spans="1:31" x14ac:dyDescent="0.35">
      <c r="A134" t="s">
        <v>224</v>
      </c>
      <c r="B134" t="s">
        <v>311</v>
      </c>
      <c r="C134">
        <v>621</v>
      </c>
      <c r="D134" s="9">
        <v>43943.642476851855</v>
      </c>
      <c r="E134" s="9">
        <v>44565.447280092594</v>
      </c>
      <c r="F134">
        <v>80</v>
      </c>
      <c r="G134">
        <v>80</v>
      </c>
      <c r="H134">
        <v>76</v>
      </c>
      <c r="I134">
        <v>4</v>
      </c>
      <c r="J134">
        <v>1</v>
      </c>
      <c r="K134">
        <v>79</v>
      </c>
      <c r="L134">
        <v>39</v>
      </c>
      <c r="M134">
        <v>40</v>
      </c>
      <c r="N134">
        <v>0.11899999999999999</v>
      </c>
      <c r="O134">
        <v>5.3999999999999999E-2</v>
      </c>
      <c r="P134">
        <v>0</v>
      </c>
      <c r="Q134">
        <v>0.35499999999999998</v>
      </c>
      <c r="R134">
        <v>0.17299999999999999</v>
      </c>
      <c r="S134">
        <v>0.129</v>
      </c>
      <c r="T134">
        <v>2.052</v>
      </c>
      <c r="U134">
        <v>0.68799999999999994</v>
      </c>
      <c r="V134">
        <v>1</v>
      </c>
      <c r="W134">
        <v>112.676</v>
      </c>
      <c r="X134" t="s">
        <v>62</v>
      </c>
      <c r="Y134">
        <v>2.8170000000000002</v>
      </c>
      <c r="Z134">
        <v>0.35</v>
      </c>
      <c r="AA134">
        <v>0.67900000000000005</v>
      </c>
      <c r="AB134">
        <v>0</v>
      </c>
      <c r="AC134">
        <v>0.96</v>
      </c>
      <c r="AD134" s="19">
        <v>45825.251350995371</v>
      </c>
      <c r="AE134" t="s">
        <v>2357</v>
      </c>
    </row>
    <row r="135" spans="1:31" hidden="1" x14ac:dyDescent="0.35">
      <c r="A135" t="s">
        <v>1317</v>
      </c>
      <c r="B135" t="s">
        <v>312</v>
      </c>
      <c r="C135">
        <v>99</v>
      </c>
      <c r="D135" s="9">
        <v>41522.550000000003</v>
      </c>
      <c r="E135" s="9">
        <v>41622.224999999999</v>
      </c>
      <c r="F135" t="s">
        <v>871</v>
      </c>
      <c r="G135" t="s">
        <v>871</v>
      </c>
      <c r="H135">
        <v>9</v>
      </c>
      <c r="I135">
        <v>50</v>
      </c>
      <c r="J135">
        <v>3</v>
      </c>
      <c r="K135" t="s">
        <v>872</v>
      </c>
      <c r="L135">
        <v>36</v>
      </c>
      <c r="M135">
        <v>19</v>
      </c>
      <c r="N135">
        <v>9.1999999999999998E-2</v>
      </c>
      <c r="O135">
        <v>0.45500000000000002</v>
      </c>
      <c r="P135">
        <v>2.1999999999999999E-2</v>
      </c>
      <c r="Q135">
        <v>0.38400000000000001</v>
      </c>
      <c r="R135">
        <v>0.52500000000000002</v>
      </c>
      <c r="S135">
        <v>0.52700000000000002</v>
      </c>
      <c r="T135">
        <v>0.73099999999999998</v>
      </c>
      <c r="U135">
        <v>0.16800000000000001</v>
      </c>
      <c r="V135">
        <v>0.96</v>
      </c>
      <c r="W135">
        <v>471.35399999999998</v>
      </c>
      <c r="X135" t="s">
        <v>56</v>
      </c>
      <c r="Y135">
        <v>2.6040000000000001</v>
      </c>
      <c r="Z135">
        <v>0.875</v>
      </c>
      <c r="AA135">
        <v>0.97099999999999997</v>
      </c>
      <c r="AB135">
        <v>0.82099999999999995</v>
      </c>
      <c r="AC135">
        <v>0.98599999999999999</v>
      </c>
      <c r="AD135" s="19">
        <v>45824.77143173611</v>
      </c>
      <c r="AE135" t="s">
        <v>1824</v>
      </c>
    </row>
    <row r="136" spans="1:31" x14ac:dyDescent="0.35">
      <c r="A136" t="s">
        <v>1266</v>
      </c>
      <c r="B136" t="s">
        <v>311</v>
      </c>
      <c r="C136">
        <v>4626</v>
      </c>
      <c r="D136" s="9">
        <v>36972.296527777777</v>
      </c>
      <c r="E136" s="9">
        <v>41599.263888888891</v>
      </c>
      <c r="F136">
        <v>761</v>
      </c>
      <c r="G136">
        <v>761</v>
      </c>
      <c r="H136">
        <v>48</v>
      </c>
      <c r="I136">
        <v>713</v>
      </c>
      <c r="J136">
        <v>235</v>
      </c>
      <c r="K136">
        <v>526</v>
      </c>
      <c r="L136">
        <v>447</v>
      </c>
      <c r="M136">
        <v>79</v>
      </c>
      <c r="N136">
        <v>1.9E-2</v>
      </c>
      <c r="O136">
        <v>0.182</v>
      </c>
      <c r="P136">
        <v>9.1999999999999998E-2</v>
      </c>
      <c r="Q136">
        <v>0.219</v>
      </c>
      <c r="R136">
        <v>0.109</v>
      </c>
      <c r="S136">
        <v>0.121</v>
      </c>
      <c r="T136">
        <v>2.0089999999999999</v>
      </c>
      <c r="U136">
        <v>9.5000000000000001E-2</v>
      </c>
      <c r="V136">
        <v>0.54200000000000004</v>
      </c>
      <c r="W136">
        <v>360.73099999999999</v>
      </c>
      <c r="X136" t="s">
        <v>62</v>
      </c>
      <c r="Y136">
        <v>4.5659999999999998</v>
      </c>
      <c r="Z136">
        <v>0.90600000000000003</v>
      </c>
      <c r="AA136">
        <v>0.98199999999999998</v>
      </c>
      <c r="AB136">
        <v>0.90100000000000002</v>
      </c>
      <c r="AC136">
        <v>0.91500000000000004</v>
      </c>
      <c r="AD136" s="19">
        <v>45824.762995289355</v>
      </c>
      <c r="AE136" t="s">
        <v>1824</v>
      </c>
    </row>
    <row r="137" spans="1:31" hidden="1" x14ac:dyDescent="0.35">
      <c r="A137" t="s">
        <v>1324</v>
      </c>
      <c r="B137" t="s">
        <v>312</v>
      </c>
      <c r="C137">
        <v>99</v>
      </c>
      <c r="D137" s="9">
        <v>41516.675694444442</v>
      </c>
      <c r="E137" s="9">
        <v>41615.871527777781</v>
      </c>
      <c r="F137" t="s">
        <v>871</v>
      </c>
      <c r="G137" t="s">
        <v>871</v>
      </c>
      <c r="H137">
        <v>69</v>
      </c>
      <c r="I137">
        <v>16</v>
      </c>
      <c r="J137">
        <v>8</v>
      </c>
      <c r="K137" t="s">
        <v>872</v>
      </c>
      <c r="L137">
        <v>69</v>
      </c>
      <c r="M137">
        <v>7</v>
      </c>
      <c r="N137">
        <v>0.73599999999999999</v>
      </c>
      <c r="O137">
        <v>0.216</v>
      </c>
      <c r="P137">
        <v>9.7000000000000003E-2</v>
      </c>
      <c r="Q137">
        <v>0.71899999999999997</v>
      </c>
      <c r="R137">
        <v>0.85499999999999998</v>
      </c>
      <c r="S137">
        <v>0.86499999999999999</v>
      </c>
      <c r="T137">
        <v>0.84099999999999997</v>
      </c>
      <c r="U137">
        <v>0.77300000000000002</v>
      </c>
      <c r="V137">
        <v>0.89800000000000002</v>
      </c>
      <c r="W137">
        <v>151.59899999999999</v>
      </c>
      <c r="X137" t="s">
        <v>56</v>
      </c>
      <c r="Y137">
        <v>1.391</v>
      </c>
      <c r="Z137">
        <v>0.91500000000000004</v>
      </c>
      <c r="AA137">
        <v>0.90400000000000003</v>
      </c>
      <c r="AB137">
        <v>0.82099999999999995</v>
      </c>
      <c r="AC137">
        <v>0.90300000000000002</v>
      </c>
      <c r="AD137" s="19">
        <v>45824.771725347222</v>
      </c>
      <c r="AE137" t="s">
        <v>1824</v>
      </c>
    </row>
    <row r="138" spans="1:31" x14ac:dyDescent="0.35">
      <c r="A138" t="s">
        <v>1626</v>
      </c>
      <c r="B138" t="s">
        <v>311</v>
      </c>
      <c r="C138">
        <v>3903</v>
      </c>
      <c r="D138" s="9">
        <v>37659.574999999997</v>
      </c>
      <c r="E138" s="9">
        <v>41563.222916666666</v>
      </c>
      <c r="F138">
        <v>135</v>
      </c>
      <c r="G138">
        <v>135</v>
      </c>
      <c r="H138">
        <v>9</v>
      </c>
      <c r="I138">
        <v>126</v>
      </c>
      <c r="J138">
        <v>39</v>
      </c>
      <c r="K138">
        <v>96</v>
      </c>
      <c r="L138">
        <v>93</v>
      </c>
      <c r="M138">
        <v>3</v>
      </c>
      <c r="N138">
        <v>3.0000000000000001E-3</v>
      </c>
      <c r="O138">
        <v>3.1E-2</v>
      </c>
      <c r="P138">
        <v>1.6E-2</v>
      </c>
      <c r="Q138">
        <v>3.5999999999999997E-2</v>
      </c>
      <c r="R138">
        <v>1.7999999999999999E-2</v>
      </c>
      <c r="S138">
        <v>2.1999999999999999E-2</v>
      </c>
      <c r="T138">
        <v>2</v>
      </c>
      <c r="U138">
        <v>8.7999999999999995E-2</v>
      </c>
      <c r="V138">
        <v>0.52900000000000003</v>
      </c>
      <c r="W138">
        <v>83.332999999999998</v>
      </c>
      <c r="X138" t="s">
        <v>62</v>
      </c>
      <c r="Y138">
        <v>27.777999999999999</v>
      </c>
      <c r="Z138">
        <v>0.99199999999999999</v>
      </c>
      <c r="AA138">
        <v>0.95799999999999996</v>
      </c>
      <c r="AB138">
        <v>0.81699999999999995</v>
      </c>
      <c r="AC138">
        <v>0.89400000000000002</v>
      </c>
      <c r="AD138" s="19">
        <v>45824.819538298609</v>
      </c>
      <c r="AE138" t="s">
        <v>1824</v>
      </c>
    </row>
    <row r="139" spans="1:31" hidden="1" x14ac:dyDescent="0.35">
      <c r="A139" t="s">
        <v>1278</v>
      </c>
      <c r="B139" t="s">
        <v>312</v>
      </c>
      <c r="C139">
        <v>5</v>
      </c>
      <c r="D139" s="9">
        <v>41301.092361111114</v>
      </c>
      <c r="E139" s="9">
        <v>41306.989583333336</v>
      </c>
      <c r="F139" t="s">
        <v>871</v>
      </c>
      <c r="G139" t="s">
        <v>871</v>
      </c>
      <c r="H139">
        <v>1</v>
      </c>
      <c r="I139">
        <v>1</v>
      </c>
      <c r="J139">
        <v>1</v>
      </c>
      <c r="K139" t="s">
        <v>872</v>
      </c>
      <c r="L139">
        <v>5</v>
      </c>
      <c r="M139">
        <v>-4</v>
      </c>
      <c r="N139" t="s">
        <v>874</v>
      </c>
      <c r="O139" t="s">
        <v>874</v>
      </c>
      <c r="P139" t="s">
        <v>874</v>
      </c>
      <c r="Q139">
        <v>0.41699999999999998</v>
      </c>
      <c r="R139">
        <v>0</v>
      </c>
      <c r="S139" t="s">
        <v>874</v>
      </c>
      <c r="T139" t="s">
        <v>874</v>
      </c>
      <c r="U139" t="s">
        <v>874</v>
      </c>
      <c r="V139" t="s">
        <v>874</v>
      </c>
      <c r="W139" t="s">
        <v>874</v>
      </c>
      <c r="X139" t="s">
        <v>56</v>
      </c>
      <c r="Y139">
        <v>2.3980000000000001</v>
      </c>
      <c r="Z139" t="s">
        <v>874</v>
      </c>
      <c r="AA139" t="s">
        <v>874</v>
      </c>
      <c r="AB139" t="s">
        <v>874</v>
      </c>
      <c r="AC139">
        <v>0.75</v>
      </c>
      <c r="AD139" s="19">
        <v>45824.771931886571</v>
      </c>
      <c r="AE139" t="s">
        <v>1824</v>
      </c>
    </row>
    <row r="140" spans="1:31" x14ac:dyDescent="0.35">
      <c r="A140" t="s">
        <v>2018</v>
      </c>
      <c r="B140" t="s">
        <v>311</v>
      </c>
      <c r="C140">
        <v>1162</v>
      </c>
      <c r="D140" s="9">
        <v>40072.236805555556</v>
      </c>
      <c r="E140" s="9">
        <v>41234.45208333333</v>
      </c>
      <c r="F140">
        <v>56</v>
      </c>
      <c r="G140">
        <v>56</v>
      </c>
      <c r="H140">
        <v>6</v>
      </c>
      <c r="I140">
        <v>50</v>
      </c>
      <c r="J140">
        <v>4</v>
      </c>
      <c r="K140">
        <v>52</v>
      </c>
      <c r="L140">
        <v>31</v>
      </c>
      <c r="M140">
        <v>21</v>
      </c>
      <c r="N140">
        <v>1.0999999999999999E-2</v>
      </c>
      <c r="O140">
        <v>4.9000000000000002E-2</v>
      </c>
      <c r="P140">
        <v>2.8000000000000001E-2</v>
      </c>
      <c r="Q140">
        <v>6.4000000000000001E-2</v>
      </c>
      <c r="R140">
        <v>3.2000000000000001E-2</v>
      </c>
      <c r="S140">
        <v>5.0999999999999997E-2</v>
      </c>
      <c r="T140">
        <v>2</v>
      </c>
      <c r="U140">
        <v>0.183</v>
      </c>
      <c r="V140">
        <v>0.53300000000000003</v>
      </c>
      <c r="W140">
        <v>328.125</v>
      </c>
      <c r="X140" t="s">
        <v>62</v>
      </c>
      <c r="Y140">
        <v>15.625</v>
      </c>
      <c r="Z140">
        <v>0.93300000000000005</v>
      </c>
      <c r="AA140">
        <v>0.84699999999999998</v>
      </c>
      <c r="AB140">
        <v>0.67200000000000004</v>
      </c>
      <c r="AC140">
        <v>0.9</v>
      </c>
      <c r="AD140" s="19">
        <v>45824.901279490739</v>
      </c>
      <c r="AE140" t="s">
        <v>2024</v>
      </c>
    </row>
    <row r="141" spans="1:31" hidden="1" x14ac:dyDescent="0.35">
      <c r="A141" t="s">
        <v>1282</v>
      </c>
      <c r="B141" t="s">
        <v>312</v>
      </c>
      <c r="C141">
        <v>12</v>
      </c>
      <c r="D141" s="9">
        <v>38986.636111111111</v>
      </c>
      <c r="E141" s="9">
        <v>38999.214583333334</v>
      </c>
      <c r="F141" t="s">
        <v>871</v>
      </c>
      <c r="G141" t="s">
        <v>871</v>
      </c>
      <c r="H141">
        <v>15</v>
      </c>
      <c r="I141">
        <v>363</v>
      </c>
      <c r="J141">
        <v>20</v>
      </c>
      <c r="K141" t="s">
        <v>872</v>
      </c>
      <c r="L141">
        <v>11</v>
      </c>
      <c r="M141">
        <v>346</v>
      </c>
      <c r="N141" t="s">
        <v>874</v>
      </c>
      <c r="O141" t="s">
        <v>874</v>
      </c>
      <c r="P141">
        <v>0.90900000000000003</v>
      </c>
      <c r="Q141" t="s">
        <v>874</v>
      </c>
      <c r="R141">
        <v>0</v>
      </c>
      <c r="S141">
        <v>21.475000000000001</v>
      </c>
      <c r="T141" t="s">
        <v>874</v>
      </c>
      <c r="U141" t="s">
        <v>874</v>
      </c>
      <c r="V141" t="s">
        <v>874</v>
      </c>
      <c r="W141" t="s">
        <v>874</v>
      </c>
      <c r="X141" t="s">
        <v>875</v>
      </c>
      <c r="Y141" t="s">
        <v>874</v>
      </c>
      <c r="Z141" t="s">
        <v>874</v>
      </c>
      <c r="AA141" t="s">
        <v>874</v>
      </c>
      <c r="AB141">
        <v>0.38300000000000001</v>
      </c>
      <c r="AC141" t="s">
        <v>874</v>
      </c>
      <c r="AD141" s="19">
        <v>45824.772133298611</v>
      </c>
      <c r="AE141" t="s">
        <v>1824</v>
      </c>
    </row>
    <row r="142" spans="1:31" x14ac:dyDescent="0.35">
      <c r="A142" t="s">
        <v>1015</v>
      </c>
      <c r="B142" t="s">
        <v>311</v>
      </c>
      <c r="C142">
        <v>4111</v>
      </c>
      <c r="D142" s="9">
        <v>39854.606562499997</v>
      </c>
      <c r="E142" s="9">
        <v>43966.001481481479</v>
      </c>
      <c r="F142">
        <v>94</v>
      </c>
      <c r="G142">
        <v>94</v>
      </c>
      <c r="H142">
        <v>38</v>
      </c>
      <c r="I142">
        <v>56</v>
      </c>
      <c r="J142">
        <v>25</v>
      </c>
      <c r="K142">
        <v>69</v>
      </c>
      <c r="L142">
        <v>66</v>
      </c>
      <c r="M142">
        <v>3</v>
      </c>
      <c r="N142">
        <v>0.01</v>
      </c>
      <c r="O142">
        <v>1.7000000000000001E-2</v>
      </c>
      <c r="P142">
        <v>1.7000000000000001E-2</v>
      </c>
      <c r="Q142">
        <v>0.02</v>
      </c>
      <c r="R142">
        <v>0.01</v>
      </c>
      <c r="S142">
        <v>2.1000000000000001E-2</v>
      </c>
      <c r="T142">
        <v>2</v>
      </c>
      <c r="U142">
        <v>0.37</v>
      </c>
      <c r="V142">
        <v>0.37</v>
      </c>
      <c r="W142">
        <v>150</v>
      </c>
      <c r="X142" t="s">
        <v>62</v>
      </c>
      <c r="Y142">
        <v>50</v>
      </c>
      <c r="Z142">
        <v>0.89900000000000002</v>
      </c>
      <c r="AA142" s="19">
        <v>0.93700000000000006</v>
      </c>
      <c r="AB142">
        <v>0.63800000000000001</v>
      </c>
      <c r="AC142" s="23">
        <v>0.94299999999999995</v>
      </c>
      <c r="AD142" s="19">
        <v>45825.207717280093</v>
      </c>
      <c r="AE142" t="s">
        <v>2388</v>
      </c>
    </row>
    <row r="143" spans="1:31" hidden="1" x14ac:dyDescent="0.35">
      <c r="A143" t="s">
        <v>1279</v>
      </c>
      <c r="B143" t="s">
        <v>312</v>
      </c>
      <c r="C143">
        <v>0</v>
      </c>
      <c r="D143" s="9">
        <v>41548.970833333333</v>
      </c>
      <c r="E143" s="9">
        <v>41548.970833333333</v>
      </c>
      <c r="F143" t="s">
        <v>871</v>
      </c>
      <c r="G143" t="s">
        <v>871</v>
      </c>
      <c r="H143">
        <v>1</v>
      </c>
      <c r="I143">
        <v>1</v>
      </c>
      <c r="J143">
        <v>1</v>
      </c>
      <c r="K143" t="s">
        <v>872</v>
      </c>
      <c r="L143">
        <v>1</v>
      </c>
      <c r="M143">
        <v>0</v>
      </c>
      <c r="N143" t="s">
        <v>874</v>
      </c>
      <c r="O143" t="s">
        <v>874</v>
      </c>
      <c r="P143" t="s">
        <v>874</v>
      </c>
      <c r="Q143" t="s">
        <v>874</v>
      </c>
      <c r="R143">
        <v>0</v>
      </c>
      <c r="S143" t="s">
        <v>874</v>
      </c>
      <c r="T143" t="s">
        <v>874</v>
      </c>
      <c r="U143" t="s">
        <v>874</v>
      </c>
      <c r="V143" t="s">
        <v>874</v>
      </c>
      <c r="W143" t="s">
        <v>874</v>
      </c>
      <c r="X143" t="s">
        <v>62</v>
      </c>
      <c r="Y143" t="s">
        <v>874</v>
      </c>
      <c r="Z143" t="s">
        <v>874</v>
      </c>
      <c r="AA143" t="s">
        <v>874</v>
      </c>
      <c r="AB143" t="s">
        <v>874</v>
      </c>
      <c r="AC143" t="s">
        <v>874</v>
      </c>
      <c r="AD143" s="19">
        <v>45824.772337337963</v>
      </c>
      <c r="AE143" t="s">
        <v>1824</v>
      </c>
    </row>
    <row r="144" spans="1:31" x14ac:dyDescent="0.35">
      <c r="A144" t="s">
        <v>1536</v>
      </c>
      <c r="B144" t="s">
        <v>311</v>
      </c>
      <c r="C144">
        <v>7494</v>
      </c>
      <c r="D144" s="9">
        <v>37004.783229166664</v>
      </c>
      <c r="E144" s="9">
        <v>44498.911435185182</v>
      </c>
      <c r="F144">
        <v>569</v>
      </c>
      <c r="G144">
        <v>569</v>
      </c>
      <c r="H144">
        <v>18</v>
      </c>
      <c r="I144">
        <v>551</v>
      </c>
      <c r="J144">
        <v>100</v>
      </c>
      <c r="K144">
        <v>469</v>
      </c>
      <c r="L144">
        <v>358</v>
      </c>
      <c r="M144">
        <v>111</v>
      </c>
      <c r="N144">
        <v>2E-3</v>
      </c>
      <c r="O144">
        <v>0.28299999999999997</v>
      </c>
      <c r="P144">
        <v>7.8E-2</v>
      </c>
      <c r="Q144">
        <v>0.40200000000000002</v>
      </c>
      <c r="R144">
        <v>0.20699999999999999</v>
      </c>
      <c r="S144">
        <v>0.157</v>
      </c>
      <c r="T144">
        <v>1.9419999999999999</v>
      </c>
      <c r="U144">
        <v>7.0000000000000001E-3</v>
      </c>
      <c r="V144">
        <v>0.72599999999999998</v>
      </c>
      <c r="W144">
        <v>276.11900000000003</v>
      </c>
      <c r="X144" t="s">
        <v>62</v>
      </c>
      <c r="Y144">
        <v>2.488</v>
      </c>
      <c r="Z144">
        <v>0.38200000000000001</v>
      </c>
      <c r="AA144">
        <v>0.63300000000000001</v>
      </c>
      <c r="AB144">
        <v>0.16300000000000001</v>
      </c>
      <c r="AC144">
        <v>0.26100000000000001</v>
      </c>
      <c r="AD144" s="19">
        <v>45825.123253136575</v>
      </c>
      <c r="AE144" t="s">
        <v>2397</v>
      </c>
    </row>
    <row r="145" spans="1:31" hidden="1" x14ac:dyDescent="0.35">
      <c r="A145" t="s">
        <v>1291</v>
      </c>
      <c r="B145" t="s">
        <v>312</v>
      </c>
      <c r="C145">
        <v>92</v>
      </c>
      <c r="D145" s="9">
        <v>41529.62777777778</v>
      </c>
      <c r="E145" s="9">
        <v>41622.104861111111</v>
      </c>
      <c r="F145" t="s">
        <v>871</v>
      </c>
      <c r="G145" t="s">
        <v>871</v>
      </c>
      <c r="H145">
        <v>3</v>
      </c>
      <c r="I145">
        <v>35</v>
      </c>
      <c r="J145">
        <v>2</v>
      </c>
      <c r="K145" t="s">
        <v>872</v>
      </c>
      <c r="L145">
        <v>14</v>
      </c>
      <c r="M145">
        <v>21</v>
      </c>
      <c r="N145">
        <v>2.8000000000000001E-2</v>
      </c>
      <c r="O145">
        <v>0.36699999999999999</v>
      </c>
      <c r="P145">
        <v>0.2</v>
      </c>
      <c r="Q145">
        <v>0.124</v>
      </c>
      <c r="R145">
        <v>0.19500000000000001</v>
      </c>
      <c r="S145">
        <v>0.38100000000000001</v>
      </c>
      <c r="T145">
        <v>0.63600000000000001</v>
      </c>
      <c r="U145">
        <v>7.0999999999999994E-2</v>
      </c>
      <c r="V145">
        <v>0.49399999999999999</v>
      </c>
      <c r="W145">
        <v>1951.6130000000001</v>
      </c>
      <c r="X145" t="s">
        <v>56</v>
      </c>
      <c r="Y145">
        <v>8.0649999999999995</v>
      </c>
      <c r="Z145">
        <v>0.97499999999999998</v>
      </c>
      <c r="AA145">
        <v>0.99199999999999999</v>
      </c>
      <c r="AB145">
        <v>1</v>
      </c>
      <c r="AC145">
        <v>0.78400000000000003</v>
      </c>
      <c r="AD145" s="19">
        <v>45824.772620115742</v>
      </c>
      <c r="AE145" t="s">
        <v>1824</v>
      </c>
    </row>
    <row r="146" spans="1:31" x14ac:dyDescent="0.35">
      <c r="A146" t="s">
        <v>1603</v>
      </c>
      <c r="B146" t="s">
        <v>311</v>
      </c>
      <c r="C146">
        <v>3935</v>
      </c>
      <c r="D146" s="9">
        <v>39745.295543981483</v>
      </c>
      <c r="E146" s="9">
        <v>43680.732291666667</v>
      </c>
      <c r="F146">
        <v>31</v>
      </c>
      <c r="G146">
        <v>31</v>
      </c>
      <c r="H146">
        <v>5</v>
      </c>
      <c r="I146">
        <v>26</v>
      </c>
      <c r="J146">
        <v>2</v>
      </c>
      <c r="K146">
        <v>29</v>
      </c>
      <c r="L146">
        <v>26</v>
      </c>
      <c r="M146">
        <v>3</v>
      </c>
      <c r="N146">
        <v>1E-3</v>
      </c>
      <c r="O146">
        <v>1.6E-2</v>
      </c>
      <c r="P146">
        <v>1E-3</v>
      </c>
      <c r="Q146">
        <v>3.1E-2</v>
      </c>
      <c r="R146">
        <v>1.6E-2</v>
      </c>
      <c r="S146">
        <v>1.0999999999999999E-2</v>
      </c>
      <c r="T146">
        <v>1.9379999999999999</v>
      </c>
      <c r="U146">
        <v>5.8999999999999997E-2</v>
      </c>
      <c r="V146">
        <v>0.94099999999999995</v>
      </c>
      <c r="W146">
        <v>96.774000000000001</v>
      </c>
      <c r="X146" t="s">
        <v>62</v>
      </c>
      <c r="Y146">
        <v>32.258000000000003</v>
      </c>
      <c r="Z146">
        <v>0.56699999999999995</v>
      </c>
      <c r="AA146">
        <v>0.68200000000000005</v>
      </c>
      <c r="AB146">
        <v>1</v>
      </c>
      <c r="AC146">
        <v>0.81399999999999995</v>
      </c>
      <c r="AD146" s="19">
        <v>45825.140793321756</v>
      </c>
      <c r="AE146" t="s">
        <v>2397</v>
      </c>
    </row>
    <row r="147" spans="1:31" hidden="1" x14ac:dyDescent="0.35">
      <c r="A147" t="s">
        <v>1303</v>
      </c>
      <c r="B147" t="s">
        <v>312</v>
      </c>
      <c r="C147">
        <v>89</v>
      </c>
      <c r="D147" s="9">
        <v>41530.837500000001</v>
      </c>
      <c r="E147" s="9">
        <v>41619.934027777781</v>
      </c>
      <c r="F147" t="s">
        <v>871</v>
      </c>
      <c r="G147" t="s">
        <v>871</v>
      </c>
      <c r="H147">
        <v>3</v>
      </c>
      <c r="I147">
        <v>47</v>
      </c>
      <c r="J147">
        <v>4</v>
      </c>
      <c r="K147" t="s">
        <v>872</v>
      </c>
      <c r="L147">
        <v>50</v>
      </c>
      <c r="M147">
        <v>-3</v>
      </c>
      <c r="N147">
        <v>0.32100000000000001</v>
      </c>
      <c r="O147">
        <v>0.498</v>
      </c>
      <c r="P147">
        <v>6.0999999999999999E-2</v>
      </c>
      <c r="Q147">
        <v>0.48499999999999999</v>
      </c>
      <c r="R147">
        <v>0.75800000000000001</v>
      </c>
      <c r="S147">
        <v>0.48799999999999999</v>
      </c>
      <c r="T147">
        <v>0.64</v>
      </c>
      <c r="U147">
        <v>0.39200000000000002</v>
      </c>
      <c r="V147">
        <v>0.92600000000000005</v>
      </c>
      <c r="W147">
        <v>92.784000000000006</v>
      </c>
      <c r="X147" t="s">
        <v>56</v>
      </c>
      <c r="Y147">
        <v>2.0619999999999998</v>
      </c>
      <c r="Z147">
        <v>0.96399999999999997</v>
      </c>
      <c r="AA147">
        <v>0.94799999999999995</v>
      </c>
      <c r="AB147">
        <v>0.90900000000000003</v>
      </c>
      <c r="AC147">
        <v>0.93300000000000005</v>
      </c>
      <c r="AD147" s="19">
        <v>45824.772899305557</v>
      </c>
      <c r="AE147" t="s">
        <v>1824</v>
      </c>
    </row>
    <row r="148" spans="1:31" x14ac:dyDescent="0.35">
      <c r="A148" t="s">
        <v>1236</v>
      </c>
      <c r="B148" t="s">
        <v>311</v>
      </c>
      <c r="C148">
        <v>4210</v>
      </c>
      <c r="D148" s="9">
        <v>37308.179398148146</v>
      </c>
      <c r="E148" s="9">
        <v>41518.974895833337</v>
      </c>
      <c r="F148">
        <v>193</v>
      </c>
      <c r="G148">
        <v>193</v>
      </c>
      <c r="H148">
        <v>8</v>
      </c>
      <c r="I148">
        <v>185</v>
      </c>
      <c r="J148">
        <v>61</v>
      </c>
      <c r="K148">
        <v>132</v>
      </c>
      <c r="L148">
        <v>115</v>
      </c>
      <c r="M148">
        <v>17</v>
      </c>
      <c r="N148">
        <v>2E-3</v>
      </c>
      <c r="O148">
        <v>5.5E-2</v>
      </c>
      <c r="P148">
        <v>2.3E-2</v>
      </c>
      <c r="Q148">
        <v>6.5000000000000002E-2</v>
      </c>
      <c r="R148">
        <v>3.4000000000000002E-2</v>
      </c>
      <c r="S148">
        <v>3.4000000000000002E-2</v>
      </c>
      <c r="T148">
        <v>1.9119999999999999</v>
      </c>
      <c r="U148">
        <v>3.5000000000000003E-2</v>
      </c>
      <c r="V148">
        <v>0.59599999999999997</v>
      </c>
      <c r="W148">
        <v>261.53800000000001</v>
      </c>
      <c r="X148" t="s">
        <v>62</v>
      </c>
      <c r="Y148">
        <v>15.385</v>
      </c>
      <c r="Z148">
        <v>0.92300000000000004</v>
      </c>
      <c r="AA148">
        <v>0.93100000000000005</v>
      </c>
      <c r="AB148">
        <v>0.65100000000000002</v>
      </c>
      <c r="AC148">
        <v>0.76900000000000002</v>
      </c>
      <c r="AD148" s="19">
        <v>45825.05195346065</v>
      </c>
      <c r="AE148" t="s">
        <v>2397</v>
      </c>
    </row>
    <row r="149" spans="1:31" hidden="1" x14ac:dyDescent="0.35">
      <c r="A149" t="s">
        <v>1360</v>
      </c>
      <c r="B149" t="s">
        <v>312</v>
      </c>
      <c r="C149">
        <v>95</v>
      </c>
      <c r="D149" s="9">
        <v>41522.631249999999</v>
      </c>
      <c r="E149" s="9">
        <v>41618.224999999999</v>
      </c>
      <c r="F149" t="s">
        <v>871</v>
      </c>
      <c r="G149" t="s">
        <v>871</v>
      </c>
      <c r="H149">
        <v>8</v>
      </c>
      <c r="I149">
        <v>12</v>
      </c>
      <c r="J149">
        <v>2</v>
      </c>
      <c r="K149" t="s">
        <v>872</v>
      </c>
      <c r="L149">
        <v>8</v>
      </c>
      <c r="M149">
        <v>9</v>
      </c>
      <c r="N149">
        <v>0.104</v>
      </c>
      <c r="O149">
        <v>8.7999999999999995E-2</v>
      </c>
      <c r="P149">
        <v>2.5000000000000001E-2</v>
      </c>
      <c r="Q149">
        <v>0.11</v>
      </c>
      <c r="R149">
        <v>0.16700000000000001</v>
      </c>
      <c r="S149">
        <v>0.155</v>
      </c>
      <c r="T149">
        <v>0.65900000000000003</v>
      </c>
      <c r="U149">
        <v>0.54200000000000004</v>
      </c>
      <c r="V149">
        <v>0.87</v>
      </c>
      <c r="W149">
        <v>1690.9090000000001</v>
      </c>
      <c r="X149" t="s">
        <v>56</v>
      </c>
      <c r="Y149">
        <v>9.0909999999999993</v>
      </c>
      <c r="Z149">
        <v>0.92100000000000004</v>
      </c>
      <c r="AA149">
        <v>0.90900000000000003</v>
      </c>
      <c r="AB149">
        <v>1</v>
      </c>
      <c r="AC149">
        <v>0.84499999999999997</v>
      </c>
      <c r="AD149" s="19">
        <v>45824.773182581019</v>
      </c>
      <c r="AE149" t="s">
        <v>1824</v>
      </c>
    </row>
    <row r="150" spans="1:31" x14ac:dyDescent="0.35">
      <c r="A150" t="s">
        <v>1407</v>
      </c>
      <c r="B150" t="s">
        <v>311</v>
      </c>
      <c r="C150">
        <v>3373</v>
      </c>
      <c r="D150" s="9">
        <v>39128.839386574073</v>
      </c>
      <c r="E150" s="9">
        <v>42501.969664351855</v>
      </c>
      <c r="F150">
        <v>37</v>
      </c>
      <c r="G150">
        <v>37</v>
      </c>
      <c r="H150">
        <v>15</v>
      </c>
      <c r="I150">
        <v>22</v>
      </c>
      <c r="J150">
        <v>1</v>
      </c>
      <c r="K150">
        <v>36</v>
      </c>
      <c r="L150">
        <v>22</v>
      </c>
      <c r="M150">
        <v>14</v>
      </c>
      <c r="N150">
        <v>1.4999999999999999E-2</v>
      </c>
      <c r="O150">
        <v>7.0000000000000001E-3</v>
      </c>
      <c r="P150">
        <v>0</v>
      </c>
      <c r="Q150">
        <v>4.2000000000000003E-2</v>
      </c>
      <c r="R150">
        <v>2.1999999999999999E-2</v>
      </c>
      <c r="S150">
        <v>1.4E-2</v>
      </c>
      <c r="T150">
        <v>1.909</v>
      </c>
      <c r="U150">
        <v>0.68200000000000005</v>
      </c>
      <c r="V150">
        <v>1</v>
      </c>
      <c r="W150">
        <v>333.33300000000003</v>
      </c>
      <c r="X150" t="s">
        <v>62</v>
      </c>
      <c r="Y150">
        <v>23.81</v>
      </c>
      <c r="Z150">
        <v>0.88400000000000001</v>
      </c>
      <c r="AA150">
        <v>0.504</v>
      </c>
      <c r="AB150">
        <v>0</v>
      </c>
      <c r="AC150">
        <v>0.80800000000000005</v>
      </c>
      <c r="AD150" s="19">
        <v>45825.092797523146</v>
      </c>
      <c r="AE150" t="s">
        <v>2397</v>
      </c>
    </row>
    <row r="151" spans="1:31" hidden="1" x14ac:dyDescent="0.35">
      <c r="A151" t="s">
        <v>1315</v>
      </c>
      <c r="B151" t="s">
        <v>312</v>
      </c>
      <c r="C151">
        <v>94</v>
      </c>
      <c r="D151" s="9">
        <v>41527.855555555558</v>
      </c>
      <c r="E151" s="9">
        <v>41621.945138888892</v>
      </c>
      <c r="F151" t="s">
        <v>871</v>
      </c>
      <c r="G151" t="s">
        <v>871</v>
      </c>
      <c r="H151">
        <v>14</v>
      </c>
      <c r="I151">
        <v>45</v>
      </c>
      <c r="J151">
        <v>5</v>
      </c>
      <c r="K151" t="s">
        <v>872</v>
      </c>
      <c r="L151">
        <v>49</v>
      </c>
      <c r="M151">
        <v>4</v>
      </c>
      <c r="N151">
        <v>0.156</v>
      </c>
      <c r="O151">
        <v>0.51800000000000002</v>
      </c>
      <c r="P151">
        <v>8.6999999999999994E-2</v>
      </c>
      <c r="Q151">
        <v>0.68799999999999994</v>
      </c>
      <c r="R151" s="24" t="s">
        <v>1785</v>
      </c>
      <c r="S151">
        <v>0.60299999999999998</v>
      </c>
      <c r="T151">
        <v>1.1719999999999999</v>
      </c>
      <c r="U151">
        <v>0.23100000000000001</v>
      </c>
      <c r="V151">
        <v>0.871</v>
      </c>
      <c r="W151">
        <v>270.34899999999999</v>
      </c>
      <c r="X151" t="s">
        <v>62</v>
      </c>
      <c r="Y151">
        <v>1.4530000000000001</v>
      </c>
      <c r="Z151">
        <v>0.97199999999999998</v>
      </c>
      <c r="AA151">
        <v>0.96599999999999997</v>
      </c>
      <c r="AB151">
        <v>0.872</v>
      </c>
      <c r="AC151">
        <v>0.89700000000000002</v>
      </c>
      <c r="AD151" s="19">
        <v>45824.773473506946</v>
      </c>
      <c r="AE151" t="s">
        <v>1824</v>
      </c>
    </row>
    <row r="152" spans="1:31" x14ac:dyDescent="0.35">
      <c r="A152" t="s">
        <v>1700</v>
      </c>
      <c r="B152" t="s">
        <v>311</v>
      </c>
      <c r="C152">
        <v>1369</v>
      </c>
      <c r="D152" s="9">
        <v>40254.765277777777</v>
      </c>
      <c r="E152" s="9">
        <v>41624.490972222222</v>
      </c>
      <c r="F152">
        <v>117</v>
      </c>
      <c r="G152">
        <v>117</v>
      </c>
      <c r="H152">
        <v>13</v>
      </c>
      <c r="I152">
        <v>104</v>
      </c>
      <c r="J152">
        <v>2</v>
      </c>
      <c r="K152">
        <v>115</v>
      </c>
      <c r="L152">
        <v>96</v>
      </c>
      <c r="M152">
        <v>19</v>
      </c>
      <c r="N152">
        <v>8.0000000000000002E-3</v>
      </c>
      <c r="O152">
        <v>7.1999999999999995E-2</v>
      </c>
      <c r="P152">
        <v>4.8000000000000001E-2</v>
      </c>
      <c r="Q152">
        <v>6.0999999999999999E-2</v>
      </c>
      <c r="R152">
        <v>3.2000000000000001E-2</v>
      </c>
      <c r="S152">
        <v>7.5999999999999998E-2</v>
      </c>
      <c r="T152">
        <v>1.9059999999999999</v>
      </c>
      <c r="U152">
        <v>0.1</v>
      </c>
      <c r="V152">
        <v>0.4</v>
      </c>
      <c r="W152">
        <v>311.47500000000002</v>
      </c>
      <c r="X152" t="s">
        <v>62</v>
      </c>
      <c r="Y152">
        <v>16.393000000000001</v>
      </c>
      <c r="Z152">
        <v>0.93</v>
      </c>
      <c r="AA152">
        <v>0.65900000000000003</v>
      </c>
      <c r="AB152">
        <v>1</v>
      </c>
      <c r="AC152">
        <v>0.629</v>
      </c>
      <c r="AD152" s="19">
        <v>45824.760751539354</v>
      </c>
      <c r="AE152" t="s">
        <v>1824</v>
      </c>
    </row>
    <row r="153" spans="1:31" hidden="1" x14ac:dyDescent="0.35">
      <c r="A153" t="s">
        <v>1316</v>
      </c>
      <c r="B153" t="s">
        <v>312</v>
      </c>
      <c r="C153">
        <v>97</v>
      </c>
      <c r="D153" s="9">
        <v>41523.8125</v>
      </c>
      <c r="E153" s="9">
        <v>41621.59097222222</v>
      </c>
      <c r="F153" t="s">
        <v>871</v>
      </c>
      <c r="G153" t="s">
        <v>871</v>
      </c>
      <c r="H153">
        <v>3</v>
      </c>
      <c r="I153">
        <v>11</v>
      </c>
      <c r="J153">
        <v>2</v>
      </c>
      <c r="K153" t="s">
        <v>872</v>
      </c>
      <c r="L153">
        <v>12</v>
      </c>
      <c r="M153">
        <v>-1</v>
      </c>
      <c r="N153">
        <v>0.28999999999999998</v>
      </c>
      <c r="O153">
        <v>9.6000000000000002E-2</v>
      </c>
      <c r="P153">
        <v>0.25</v>
      </c>
      <c r="Q153">
        <v>1.181</v>
      </c>
      <c r="R153">
        <v>0.13600000000000001</v>
      </c>
      <c r="S153">
        <v>0.10299999999999999</v>
      </c>
      <c r="T153">
        <v>8.6839999999999993</v>
      </c>
      <c r="U153">
        <v>0.751</v>
      </c>
      <c r="V153">
        <v>0.35199999999999998</v>
      </c>
      <c r="W153">
        <v>18.628</v>
      </c>
      <c r="X153" t="s">
        <v>92</v>
      </c>
      <c r="Y153">
        <v>0.84699999999999998</v>
      </c>
      <c r="Z153">
        <v>0.871</v>
      </c>
      <c r="AA153">
        <v>0.77</v>
      </c>
      <c r="AB153">
        <v>1</v>
      </c>
      <c r="AC153">
        <v>0.51600000000000001</v>
      </c>
      <c r="AD153" s="19">
        <v>45824.773750925924</v>
      </c>
      <c r="AE153" t="s">
        <v>1824</v>
      </c>
    </row>
    <row r="154" spans="1:31" x14ac:dyDescent="0.35">
      <c r="A154" t="s">
        <v>2148</v>
      </c>
      <c r="B154" t="s">
        <v>311</v>
      </c>
      <c r="C154">
        <v>3283</v>
      </c>
      <c r="D154" s="9">
        <v>38331.043055555558</v>
      </c>
      <c r="E154" s="9">
        <v>41614.565972222219</v>
      </c>
      <c r="F154">
        <v>218</v>
      </c>
      <c r="G154">
        <v>218</v>
      </c>
      <c r="H154">
        <v>114</v>
      </c>
      <c r="I154">
        <v>104</v>
      </c>
      <c r="J154">
        <v>22</v>
      </c>
      <c r="K154">
        <v>196</v>
      </c>
      <c r="L154">
        <v>149</v>
      </c>
      <c r="M154">
        <v>47</v>
      </c>
      <c r="N154">
        <v>4.7E-2</v>
      </c>
      <c r="O154">
        <v>4.7E-2</v>
      </c>
      <c r="P154">
        <v>0.01</v>
      </c>
      <c r="Q154">
        <v>0.158</v>
      </c>
      <c r="R154">
        <v>8.4000000000000005E-2</v>
      </c>
      <c r="S154">
        <v>8.5000000000000006E-2</v>
      </c>
      <c r="T154">
        <v>1.881</v>
      </c>
      <c r="U154">
        <v>0.5</v>
      </c>
      <c r="V154">
        <v>0.89400000000000002</v>
      </c>
      <c r="W154">
        <v>297.46800000000002</v>
      </c>
      <c r="X154" t="s">
        <v>62</v>
      </c>
      <c r="Y154">
        <v>6.3289999999999997</v>
      </c>
      <c r="Z154">
        <v>0.626</v>
      </c>
      <c r="AA154">
        <v>0.63400000000000001</v>
      </c>
      <c r="AB154">
        <v>0.36799999999999999</v>
      </c>
      <c r="AC154">
        <v>0.88800000000000001</v>
      </c>
      <c r="AD154" s="19">
        <v>45824.940823993056</v>
      </c>
      <c r="AE154" t="s">
        <v>2215</v>
      </c>
    </row>
    <row r="155" spans="1:31" hidden="1" x14ac:dyDescent="0.35">
      <c r="A155" t="s">
        <v>1298</v>
      </c>
      <c r="B155" t="s">
        <v>312</v>
      </c>
      <c r="C155">
        <v>78</v>
      </c>
      <c r="D155" s="9">
        <v>40842.849305555559</v>
      </c>
      <c r="E155" s="9">
        <v>40921.231249999997</v>
      </c>
      <c r="F155" t="s">
        <v>871</v>
      </c>
      <c r="G155" t="s">
        <v>871</v>
      </c>
      <c r="H155">
        <v>1</v>
      </c>
      <c r="I155">
        <v>7</v>
      </c>
      <c r="J155">
        <v>2</v>
      </c>
      <c r="K155" t="s">
        <v>872</v>
      </c>
      <c r="L155">
        <v>1</v>
      </c>
      <c r="M155">
        <v>4</v>
      </c>
      <c r="N155" t="s">
        <v>874</v>
      </c>
      <c r="O155">
        <v>7.0000000000000007E-2</v>
      </c>
      <c r="P155">
        <v>0.5</v>
      </c>
      <c r="Q155" t="s">
        <v>874</v>
      </c>
      <c r="R155">
        <v>-0.43</v>
      </c>
      <c r="S155">
        <v>4.1000000000000002E-2</v>
      </c>
      <c r="T155" t="s">
        <v>874</v>
      </c>
      <c r="U155" t="s">
        <v>874</v>
      </c>
      <c r="V155" t="s">
        <v>874</v>
      </c>
      <c r="W155" t="s">
        <v>874</v>
      </c>
      <c r="X155" t="s">
        <v>62</v>
      </c>
      <c r="Y155" t="s">
        <v>874</v>
      </c>
      <c r="Z155" t="s">
        <v>874</v>
      </c>
      <c r="AA155">
        <v>0.96</v>
      </c>
      <c r="AB155">
        <v>1</v>
      </c>
      <c r="AC155" t="s">
        <v>874</v>
      </c>
      <c r="AD155" s="19">
        <v>45824.773991203707</v>
      </c>
      <c r="AE155" t="s">
        <v>1824</v>
      </c>
    </row>
    <row r="156" spans="1:31" x14ac:dyDescent="0.35">
      <c r="A156" t="s">
        <v>1571</v>
      </c>
      <c r="B156" t="s">
        <v>311</v>
      </c>
      <c r="C156">
        <v>4421</v>
      </c>
      <c r="D156" s="9">
        <v>37193.742361111108</v>
      </c>
      <c r="E156" s="9">
        <v>41614.959722222222</v>
      </c>
      <c r="F156">
        <v>1387</v>
      </c>
      <c r="G156">
        <v>1387</v>
      </c>
      <c r="H156">
        <v>63</v>
      </c>
      <c r="I156">
        <v>1324</v>
      </c>
      <c r="J156">
        <v>438</v>
      </c>
      <c r="K156">
        <v>949</v>
      </c>
      <c r="L156">
        <v>922</v>
      </c>
      <c r="M156">
        <v>27</v>
      </c>
      <c r="N156">
        <v>2.3E-2</v>
      </c>
      <c r="O156">
        <v>0.27600000000000002</v>
      </c>
      <c r="P156">
        <v>0.14499999999999999</v>
      </c>
      <c r="Q156">
        <v>0.28599999999999998</v>
      </c>
      <c r="R156">
        <v>0.154</v>
      </c>
      <c r="S156">
        <v>0.16900000000000001</v>
      </c>
      <c r="T156">
        <v>1.857</v>
      </c>
      <c r="U156">
        <v>7.6999999999999999E-2</v>
      </c>
      <c r="V156">
        <v>0.51500000000000001</v>
      </c>
      <c r="W156">
        <v>94.406000000000006</v>
      </c>
      <c r="X156" t="s">
        <v>62</v>
      </c>
      <c r="Y156">
        <v>3.4969999999999999</v>
      </c>
      <c r="Z156">
        <v>0.95199999999999996</v>
      </c>
      <c r="AA156">
        <v>0.99199999999999999</v>
      </c>
      <c r="AB156">
        <v>0.88900000000000001</v>
      </c>
      <c r="AC156">
        <v>0.89500000000000002</v>
      </c>
      <c r="AD156" s="19">
        <v>45824.802272685185</v>
      </c>
      <c r="AE156" t="s">
        <v>1824</v>
      </c>
    </row>
    <row r="157" spans="1:31" hidden="1" x14ac:dyDescent="0.35">
      <c r="A157" t="s">
        <v>1299</v>
      </c>
      <c r="B157" t="s">
        <v>312</v>
      </c>
      <c r="C157">
        <v>99</v>
      </c>
      <c r="D157" s="9">
        <v>41521.87222222222</v>
      </c>
      <c r="E157" s="9">
        <v>41621.794444444444</v>
      </c>
      <c r="F157" t="s">
        <v>871</v>
      </c>
      <c r="G157" t="s">
        <v>871</v>
      </c>
      <c r="H157">
        <v>5</v>
      </c>
      <c r="I157">
        <v>94</v>
      </c>
      <c r="J157">
        <v>20</v>
      </c>
      <c r="K157" t="s">
        <v>872</v>
      </c>
      <c r="L157">
        <v>48</v>
      </c>
      <c r="M157">
        <v>30</v>
      </c>
      <c r="N157">
        <v>3.5000000000000003E-2</v>
      </c>
      <c r="O157">
        <v>0.81499999999999995</v>
      </c>
      <c r="P157">
        <v>0.19900000000000001</v>
      </c>
      <c r="Q157">
        <v>0.48899999999999999</v>
      </c>
      <c r="R157">
        <v>0.65100000000000002</v>
      </c>
      <c r="S157">
        <v>0.63600000000000001</v>
      </c>
      <c r="T157">
        <v>0.751</v>
      </c>
      <c r="U157">
        <v>4.1000000000000002E-2</v>
      </c>
      <c r="V157">
        <v>0.76600000000000001</v>
      </c>
      <c r="W157">
        <v>957.05499999999995</v>
      </c>
      <c r="X157" t="s">
        <v>56</v>
      </c>
      <c r="Y157">
        <v>2.0449999999999999</v>
      </c>
      <c r="Z157">
        <v>0.80700000000000005</v>
      </c>
      <c r="AA157">
        <v>0.97899999999999998</v>
      </c>
      <c r="AB157">
        <v>0.9</v>
      </c>
      <c r="AC157">
        <v>0.81100000000000005</v>
      </c>
      <c r="AD157" s="19">
        <v>45824.774285196756</v>
      </c>
      <c r="AE157" t="s">
        <v>1824</v>
      </c>
    </row>
    <row r="158" spans="1:31" x14ac:dyDescent="0.35">
      <c r="A158" t="s">
        <v>1607</v>
      </c>
      <c r="B158" t="s">
        <v>311</v>
      </c>
      <c r="C158">
        <v>7643</v>
      </c>
      <c r="D158" s="9">
        <v>36923.073298611111</v>
      </c>
      <c r="E158" s="9">
        <v>44566.595497685186</v>
      </c>
      <c r="F158">
        <v>3040</v>
      </c>
      <c r="G158">
        <v>3040</v>
      </c>
      <c r="H158">
        <v>51</v>
      </c>
      <c r="I158">
        <v>2989</v>
      </c>
      <c r="J158">
        <v>966</v>
      </c>
      <c r="K158">
        <v>2074</v>
      </c>
      <c r="L158">
        <v>1517</v>
      </c>
      <c r="M158">
        <v>557</v>
      </c>
      <c r="N158">
        <v>1.4999999999999999E-2</v>
      </c>
      <c r="O158">
        <v>0.40400000000000003</v>
      </c>
      <c r="P158">
        <v>0.23</v>
      </c>
      <c r="Q158">
        <v>0.35</v>
      </c>
      <c r="R158">
        <v>0.189</v>
      </c>
      <c r="S158">
        <v>0.245</v>
      </c>
      <c r="T158">
        <v>1.8520000000000001</v>
      </c>
      <c r="U158">
        <v>3.5999999999999997E-2</v>
      </c>
      <c r="V158">
        <v>0.45100000000000001</v>
      </c>
      <c r="W158">
        <v>1591.4290000000001</v>
      </c>
      <c r="X158" t="s">
        <v>62</v>
      </c>
      <c r="Y158">
        <v>2.8570000000000002</v>
      </c>
      <c r="Z158">
        <v>0.80800000000000005</v>
      </c>
      <c r="AA158">
        <v>0.97399999999999998</v>
      </c>
      <c r="AB158">
        <v>0.497</v>
      </c>
      <c r="AC158">
        <v>0.57199999999999995</v>
      </c>
      <c r="AD158" s="19">
        <v>45825.141725844907</v>
      </c>
      <c r="AE158" t="s">
        <v>2397</v>
      </c>
    </row>
    <row r="159" spans="1:31" hidden="1" x14ac:dyDescent="0.35">
      <c r="A159" t="s">
        <v>1301</v>
      </c>
      <c r="B159" t="s">
        <v>312</v>
      </c>
      <c r="C159">
        <v>100</v>
      </c>
      <c r="D159" s="9">
        <v>41521.525000000001</v>
      </c>
      <c r="E159" s="9">
        <v>41621.861805555556</v>
      </c>
      <c r="F159" t="s">
        <v>871</v>
      </c>
      <c r="G159" t="s">
        <v>871</v>
      </c>
      <c r="H159">
        <v>53</v>
      </c>
      <c r="I159">
        <v>165</v>
      </c>
      <c r="J159">
        <v>20</v>
      </c>
      <c r="K159" t="s">
        <v>872</v>
      </c>
      <c r="L159">
        <v>150</v>
      </c>
      <c r="M159">
        <v>49</v>
      </c>
      <c r="N159">
        <v>0.50700000000000001</v>
      </c>
      <c r="O159">
        <v>1.429</v>
      </c>
      <c r="P159">
        <v>0.186</v>
      </c>
      <c r="Q159">
        <v>1.28</v>
      </c>
      <c r="R159">
        <v>1.75</v>
      </c>
      <c r="S159">
        <v>1.772</v>
      </c>
      <c r="T159">
        <v>0.73099999999999998</v>
      </c>
      <c r="U159">
        <v>0.26200000000000001</v>
      </c>
      <c r="V159">
        <v>0.90400000000000003</v>
      </c>
      <c r="W159">
        <v>68.75</v>
      </c>
      <c r="X159" t="s">
        <v>56</v>
      </c>
      <c r="Y159">
        <v>0.78100000000000003</v>
      </c>
      <c r="Z159">
        <v>0.96399999999999997</v>
      </c>
      <c r="AA159">
        <v>0.98599999999999999</v>
      </c>
      <c r="AB159">
        <v>0.93400000000000005</v>
      </c>
      <c r="AC159">
        <v>0.97699999999999998</v>
      </c>
      <c r="AD159" s="19">
        <v>45824.774566840279</v>
      </c>
      <c r="AE159" t="s">
        <v>1824</v>
      </c>
    </row>
    <row r="160" spans="1:31" x14ac:dyDescent="0.35">
      <c r="A160" t="s">
        <v>1511</v>
      </c>
      <c r="B160" t="s">
        <v>311</v>
      </c>
      <c r="C160">
        <v>4263</v>
      </c>
      <c r="D160" s="9">
        <v>37341.661111111112</v>
      </c>
      <c r="E160" s="9">
        <v>41605.166666666664</v>
      </c>
      <c r="F160">
        <v>153</v>
      </c>
      <c r="G160">
        <v>153</v>
      </c>
      <c r="H160">
        <v>4</v>
      </c>
      <c r="I160">
        <v>149</v>
      </c>
      <c r="J160">
        <v>56</v>
      </c>
      <c r="K160">
        <v>97</v>
      </c>
      <c r="L160">
        <v>90</v>
      </c>
      <c r="M160">
        <v>7</v>
      </c>
      <c r="N160">
        <v>1E-3</v>
      </c>
      <c r="O160">
        <v>3.6999999999999998E-2</v>
      </c>
      <c r="P160">
        <v>1.9E-2</v>
      </c>
      <c r="Q160">
        <v>3.5000000000000003E-2</v>
      </c>
      <c r="R160">
        <v>1.9E-2</v>
      </c>
      <c r="S160">
        <v>2.1000000000000001E-2</v>
      </c>
      <c r="T160">
        <v>1.8420000000000001</v>
      </c>
      <c r="U160">
        <v>2.5999999999999999E-2</v>
      </c>
      <c r="V160">
        <v>0.5</v>
      </c>
      <c r="W160">
        <v>200</v>
      </c>
      <c r="X160" t="s">
        <v>62</v>
      </c>
      <c r="Y160">
        <v>28.571000000000002</v>
      </c>
      <c r="Z160">
        <v>0.98099999999999998</v>
      </c>
      <c r="AA160">
        <v>0.874</v>
      </c>
      <c r="AB160">
        <v>0.57599999999999996</v>
      </c>
      <c r="AC160">
        <v>0.73699999999999999</v>
      </c>
      <c r="AD160" s="19">
        <v>45824.801601851854</v>
      </c>
      <c r="AE160" t="s">
        <v>1824</v>
      </c>
    </row>
    <row r="161" spans="1:31" hidden="1" x14ac:dyDescent="0.35">
      <c r="A161" t="s">
        <v>1304</v>
      </c>
      <c r="B161" t="s">
        <v>312</v>
      </c>
      <c r="C161">
        <v>99</v>
      </c>
      <c r="D161" s="9">
        <v>41475.761805555558</v>
      </c>
      <c r="E161" s="9">
        <v>41575.675000000003</v>
      </c>
      <c r="F161" t="s">
        <v>871</v>
      </c>
      <c r="G161" t="s">
        <v>871</v>
      </c>
      <c r="H161">
        <v>5</v>
      </c>
      <c r="I161">
        <v>35</v>
      </c>
      <c r="J161">
        <v>8</v>
      </c>
      <c r="K161" t="s">
        <v>872</v>
      </c>
      <c r="L161">
        <v>60</v>
      </c>
      <c r="M161">
        <v>-29</v>
      </c>
      <c r="N161">
        <v>8.5999999999999993E-2</v>
      </c>
      <c r="O161">
        <v>0.28899999999999998</v>
      </c>
      <c r="P161">
        <v>0.17799999999999999</v>
      </c>
      <c r="Q161">
        <v>0.83799999999999997</v>
      </c>
      <c r="R161">
        <v>0.19700000000000001</v>
      </c>
      <c r="S161">
        <v>0.25600000000000001</v>
      </c>
      <c r="T161">
        <v>4.2539999999999996</v>
      </c>
      <c r="U161">
        <v>0.22900000000000001</v>
      </c>
      <c r="V161">
        <v>0.52500000000000002</v>
      </c>
      <c r="W161">
        <v>128.87799999999999</v>
      </c>
      <c r="X161" t="s">
        <v>62</v>
      </c>
      <c r="Y161">
        <v>1.1930000000000001</v>
      </c>
      <c r="Z161">
        <v>0.93200000000000005</v>
      </c>
      <c r="AA161">
        <v>0.89700000000000002</v>
      </c>
      <c r="AB161">
        <v>0.92300000000000004</v>
      </c>
      <c r="AC161">
        <v>0.71699999999999997</v>
      </c>
      <c r="AD161" s="19">
        <v>45824.774851793984</v>
      </c>
      <c r="AE161" t="s">
        <v>1824</v>
      </c>
    </row>
    <row r="162" spans="1:31" x14ac:dyDescent="0.35">
      <c r="A162" t="s">
        <v>1860</v>
      </c>
      <c r="B162" t="s">
        <v>311</v>
      </c>
      <c r="C162">
        <v>1999</v>
      </c>
      <c r="D162" s="9">
        <v>39222.03125</v>
      </c>
      <c r="E162" s="9">
        <v>41221.822916666664</v>
      </c>
      <c r="F162">
        <v>101</v>
      </c>
      <c r="G162">
        <v>101</v>
      </c>
      <c r="H162">
        <v>34</v>
      </c>
      <c r="I162">
        <v>67</v>
      </c>
      <c r="J162">
        <v>5</v>
      </c>
      <c r="K162">
        <v>96</v>
      </c>
      <c r="L162">
        <v>81</v>
      </c>
      <c r="M162">
        <v>15</v>
      </c>
      <c r="N162">
        <v>5.8000000000000003E-2</v>
      </c>
      <c r="O162">
        <v>5.0999999999999997E-2</v>
      </c>
      <c r="P162">
        <v>4.0000000000000001E-3</v>
      </c>
      <c r="Q162">
        <v>0.191</v>
      </c>
      <c r="R162">
        <v>0.105</v>
      </c>
      <c r="S162">
        <v>8.5999999999999993E-2</v>
      </c>
      <c r="T162">
        <v>1.819</v>
      </c>
      <c r="U162">
        <v>0.53200000000000003</v>
      </c>
      <c r="V162">
        <v>0.96299999999999997</v>
      </c>
      <c r="W162">
        <v>78.534000000000006</v>
      </c>
      <c r="X162" t="s">
        <v>62</v>
      </c>
      <c r="Y162">
        <v>5.2359999999999998</v>
      </c>
      <c r="Z162">
        <v>0.94499999999999995</v>
      </c>
      <c r="AA162">
        <v>0.5</v>
      </c>
      <c r="AB162">
        <v>0.76300000000000001</v>
      </c>
      <c r="AC162">
        <v>0.95499999999999996</v>
      </c>
      <c r="AD162" s="19">
        <v>45824.858407465275</v>
      </c>
      <c r="AE162" t="s">
        <v>2024</v>
      </c>
    </row>
    <row r="163" spans="1:31" hidden="1" x14ac:dyDescent="0.35">
      <c r="A163" t="s">
        <v>1310</v>
      </c>
      <c r="B163" t="s">
        <v>312</v>
      </c>
      <c r="C163">
        <v>90</v>
      </c>
      <c r="D163" s="9">
        <v>41204.626388888886</v>
      </c>
      <c r="E163" s="9">
        <v>41294.897222222222</v>
      </c>
      <c r="F163" t="s">
        <v>871</v>
      </c>
      <c r="G163" t="s">
        <v>871</v>
      </c>
      <c r="H163">
        <v>1</v>
      </c>
      <c r="I163">
        <v>2</v>
      </c>
      <c r="J163">
        <v>1</v>
      </c>
      <c r="K163" t="s">
        <v>872</v>
      </c>
      <c r="L163">
        <v>1</v>
      </c>
      <c r="M163">
        <v>1</v>
      </c>
      <c r="N163" t="s">
        <v>874</v>
      </c>
      <c r="O163">
        <v>1.0999999999999999E-2</v>
      </c>
      <c r="P163" t="s">
        <v>874</v>
      </c>
      <c r="Q163" t="s">
        <v>874</v>
      </c>
      <c r="R163">
        <v>0</v>
      </c>
      <c r="S163">
        <v>1.0999999999999999E-2</v>
      </c>
      <c r="T163" t="s">
        <v>874</v>
      </c>
      <c r="U163" t="s">
        <v>874</v>
      </c>
      <c r="V163" t="s">
        <v>874</v>
      </c>
      <c r="W163" t="s">
        <v>874</v>
      </c>
      <c r="X163" t="s">
        <v>56</v>
      </c>
      <c r="Y163" t="s">
        <v>874</v>
      </c>
      <c r="Z163" t="s">
        <v>874</v>
      </c>
      <c r="AA163">
        <v>1</v>
      </c>
      <c r="AB163" t="s">
        <v>874</v>
      </c>
      <c r="AC163" t="s">
        <v>874</v>
      </c>
      <c r="AD163" s="19">
        <v>45824.775082476852</v>
      </c>
      <c r="AE163" t="s">
        <v>1824</v>
      </c>
    </row>
    <row r="164" spans="1:31" x14ac:dyDescent="0.35">
      <c r="A164" t="s">
        <v>988</v>
      </c>
      <c r="B164" t="s">
        <v>311</v>
      </c>
      <c r="C164">
        <v>2501</v>
      </c>
      <c r="D164" s="9">
        <v>41358.558912037035</v>
      </c>
      <c r="E164" s="9">
        <v>43860.463379629633</v>
      </c>
      <c r="F164">
        <v>306</v>
      </c>
      <c r="G164">
        <v>306</v>
      </c>
      <c r="H164">
        <v>36</v>
      </c>
      <c r="I164">
        <v>270</v>
      </c>
      <c r="J164">
        <v>30</v>
      </c>
      <c r="K164">
        <v>276</v>
      </c>
      <c r="L164">
        <v>166</v>
      </c>
      <c r="M164">
        <v>110</v>
      </c>
      <c r="N164">
        <v>0.02</v>
      </c>
      <c r="O164">
        <v>0.14799999999999999</v>
      </c>
      <c r="P164">
        <v>4.2000000000000003E-2</v>
      </c>
      <c r="Q164">
        <v>0.22500000000000001</v>
      </c>
      <c r="R164">
        <v>0.126</v>
      </c>
      <c r="S164">
        <v>0.14699999999999999</v>
      </c>
      <c r="T164">
        <v>1.786</v>
      </c>
      <c r="U164">
        <v>0.11899999999999999</v>
      </c>
      <c r="V164">
        <v>0.75</v>
      </c>
      <c r="W164">
        <v>488.88900000000001</v>
      </c>
      <c r="X164" t="s">
        <v>62</v>
      </c>
      <c r="Y164">
        <v>4.444</v>
      </c>
      <c r="Z164">
        <v>0.92700000000000005</v>
      </c>
      <c r="AA164" s="19">
        <v>0.82</v>
      </c>
      <c r="AB164">
        <v>0.77300000000000002</v>
      </c>
      <c r="AC164" s="23">
        <v>0.79200000000000004</v>
      </c>
      <c r="AD164" s="19">
        <v>45825.201194710651</v>
      </c>
      <c r="AE164" t="s">
        <v>2388</v>
      </c>
    </row>
    <row r="165" spans="1:31" hidden="1" x14ac:dyDescent="0.35">
      <c r="A165" t="s">
        <v>1313</v>
      </c>
      <c r="B165" t="s">
        <v>312</v>
      </c>
      <c r="C165">
        <v>0</v>
      </c>
      <c r="D165" s="9">
        <v>41438.565972222219</v>
      </c>
      <c r="E165" s="9">
        <v>41438.565972222219</v>
      </c>
      <c r="F165" t="s">
        <v>871</v>
      </c>
      <c r="G165" t="s">
        <v>871</v>
      </c>
      <c r="H165">
        <v>1</v>
      </c>
      <c r="I165">
        <v>1</v>
      </c>
      <c r="J165">
        <v>1</v>
      </c>
      <c r="K165" t="s">
        <v>872</v>
      </c>
      <c r="L165">
        <v>1</v>
      </c>
      <c r="M165">
        <v>0</v>
      </c>
      <c r="N165" t="s">
        <v>874</v>
      </c>
      <c r="O165" t="s">
        <v>874</v>
      </c>
      <c r="P165" t="s">
        <v>874</v>
      </c>
      <c r="Q165" t="s">
        <v>874</v>
      </c>
      <c r="R165">
        <v>0</v>
      </c>
      <c r="S165" t="s">
        <v>874</v>
      </c>
      <c r="T165" t="s">
        <v>874</v>
      </c>
      <c r="U165" t="s">
        <v>874</v>
      </c>
      <c r="V165" t="s">
        <v>874</v>
      </c>
      <c r="W165" t="s">
        <v>874</v>
      </c>
      <c r="X165" t="s">
        <v>56</v>
      </c>
      <c r="Y165" t="s">
        <v>874</v>
      </c>
      <c r="Z165" t="s">
        <v>874</v>
      </c>
      <c r="AA165" t="s">
        <v>874</v>
      </c>
      <c r="AB165" t="s">
        <v>874</v>
      </c>
      <c r="AC165" t="s">
        <v>874</v>
      </c>
      <c r="AD165" s="19">
        <v>45824.775295115738</v>
      </c>
      <c r="AE165" t="s">
        <v>1824</v>
      </c>
    </row>
    <row r="166" spans="1:31" x14ac:dyDescent="0.35">
      <c r="A166" t="s">
        <v>1165</v>
      </c>
      <c r="B166" t="s">
        <v>311</v>
      </c>
      <c r="C166">
        <v>3365</v>
      </c>
      <c r="D166" s="9">
        <v>39237.608796296299</v>
      </c>
      <c r="E166" s="9">
        <v>42603.602384259262</v>
      </c>
      <c r="F166">
        <v>48</v>
      </c>
      <c r="G166">
        <v>48</v>
      </c>
      <c r="H166">
        <v>14</v>
      </c>
      <c r="I166">
        <v>34</v>
      </c>
      <c r="J166">
        <v>4</v>
      </c>
      <c r="K166">
        <v>44</v>
      </c>
      <c r="L166">
        <v>40</v>
      </c>
      <c r="M166">
        <v>4</v>
      </c>
      <c r="N166">
        <v>3.0000000000000001E-3</v>
      </c>
      <c r="O166">
        <v>1.4999999999999999E-2</v>
      </c>
      <c r="P166">
        <v>8.9999999999999993E-3</v>
      </c>
      <c r="Q166">
        <v>1.6E-2</v>
      </c>
      <c r="R166">
        <v>8.9999999999999993E-3</v>
      </c>
      <c r="S166">
        <v>1.4999999999999999E-2</v>
      </c>
      <c r="T166">
        <v>1.778</v>
      </c>
      <c r="U166">
        <v>0.16700000000000001</v>
      </c>
      <c r="V166">
        <v>0.5</v>
      </c>
      <c r="W166">
        <v>250</v>
      </c>
      <c r="X166" t="s">
        <v>62</v>
      </c>
      <c r="Y166">
        <v>62.5</v>
      </c>
      <c r="Z166">
        <v>0.83499999999999996</v>
      </c>
      <c r="AA166">
        <v>0.66300000000000003</v>
      </c>
      <c r="AB166">
        <v>0.81299999999999994</v>
      </c>
      <c r="AC166">
        <v>0.2</v>
      </c>
      <c r="AD166" s="19">
        <v>45825.293220127314</v>
      </c>
      <c r="AE166" t="s">
        <v>2339</v>
      </c>
    </row>
    <row r="167" spans="1:31" hidden="1" x14ac:dyDescent="0.35">
      <c r="A167" t="s">
        <v>1311</v>
      </c>
      <c r="B167" t="s">
        <v>312</v>
      </c>
      <c r="C167">
        <v>0</v>
      </c>
      <c r="D167" s="9">
        <v>40777.040972222225</v>
      </c>
      <c r="E167" s="9">
        <v>40777.040972222225</v>
      </c>
      <c r="F167" t="s">
        <v>871</v>
      </c>
      <c r="G167" t="s">
        <v>871</v>
      </c>
      <c r="H167">
        <v>1</v>
      </c>
      <c r="I167">
        <v>1</v>
      </c>
      <c r="J167">
        <v>1</v>
      </c>
      <c r="K167" t="s">
        <v>872</v>
      </c>
      <c r="L167">
        <v>1</v>
      </c>
      <c r="M167">
        <v>0</v>
      </c>
      <c r="N167" t="s">
        <v>874</v>
      </c>
      <c r="O167" t="s">
        <v>874</v>
      </c>
      <c r="P167" t="s">
        <v>874</v>
      </c>
      <c r="Q167" t="s">
        <v>874</v>
      </c>
      <c r="R167">
        <v>0</v>
      </c>
      <c r="S167" t="s">
        <v>874</v>
      </c>
      <c r="T167" t="s">
        <v>874</v>
      </c>
      <c r="U167" t="s">
        <v>874</v>
      </c>
      <c r="V167" t="s">
        <v>874</v>
      </c>
      <c r="W167" t="s">
        <v>874</v>
      </c>
      <c r="X167" t="s">
        <v>56</v>
      </c>
      <c r="Y167" t="s">
        <v>874</v>
      </c>
      <c r="Z167" t="s">
        <v>874</v>
      </c>
      <c r="AA167" t="s">
        <v>874</v>
      </c>
      <c r="AB167" t="s">
        <v>874</v>
      </c>
      <c r="AC167" t="s">
        <v>874</v>
      </c>
      <c r="AD167" s="19">
        <v>45824.775501516204</v>
      </c>
      <c r="AE167" t="s">
        <v>1824</v>
      </c>
    </row>
    <row r="168" spans="1:31" x14ac:dyDescent="0.35">
      <c r="A168" t="s">
        <v>1709</v>
      </c>
      <c r="B168" t="s">
        <v>311</v>
      </c>
      <c r="C168">
        <v>4420</v>
      </c>
      <c r="D168" s="9">
        <v>37193.671527777777</v>
      </c>
      <c r="E168" s="9">
        <v>41614.206944444442</v>
      </c>
      <c r="F168">
        <v>454</v>
      </c>
      <c r="G168">
        <v>454</v>
      </c>
      <c r="H168">
        <v>32</v>
      </c>
      <c r="I168">
        <v>422</v>
      </c>
      <c r="J168">
        <v>156</v>
      </c>
      <c r="K168">
        <v>298</v>
      </c>
      <c r="L168">
        <v>195</v>
      </c>
      <c r="M168">
        <v>103</v>
      </c>
      <c r="N168">
        <v>1.0999999999999999E-2</v>
      </c>
      <c r="O168">
        <v>9.5000000000000001E-2</v>
      </c>
      <c r="P168">
        <v>6.9000000000000006E-2</v>
      </c>
      <c r="Q168">
        <v>6.5000000000000002E-2</v>
      </c>
      <c r="R168">
        <v>3.6999999999999998E-2</v>
      </c>
      <c r="S168">
        <v>5.6000000000000001E-2</v>
      </c>
      <c r="T168">
        <v>1.7569999999999999</v>
      </c>
      <c r="U168">
        <v>0.104</v>
      </c>
      <c r="V168">
        <v>0.34899999999999998</v>
      </c>
      <c r="W168">
        <v>1584.615</v>
      </c>
      <c r="X168" t="s">
        <v>62</v>
      </c>
      <c r="Y168">
        <v>15.385</v>
      </c>
      <c r="Z168">
        <v>0.88</v>
      </c>
      <c r="AA168">
        <v>0.94699999999999995</v>
      </c>
      <c r="AB168">
        <v>0.74099999999999999</v>
      </c>
      <c r="AC168">
        <v>0.68100000000000005</v>
      </c>
      <c r="AD168" s="19">
        <v>45824.825978402776</v>
      </c>
      <c r="AE168" t="s">
        <v>1824</v>
      </c>
    </row>
    <row r="169" spans="1:31" hidden="1" x14ac:dyDescent="0.35">
      <c r="A169" t="s">
        <v>1319</v>
      </c>
      <c r="B169" t="s">
        <v>312</v>
      </c>
      <c r="C169">
        <v>99</v>
      </c>
      <c r="D169" s="9">
        <v>41522.815972222219</v>
      </c>
      <c r="E169" s="9">
        <v>41622.219444444447</v>
      </c>
      <c r="F169" t="s">
        <v>871</v>
      </c>
      <c r="G169" t="s">
        <v>871</v>
      </c>
      <c r="H169">
        <v>52</v>
      </c>
      <c r="I169">
        <v>276</v>
      </c>
      <c r="J169">
        <v>55</v>
      </c>
      <c r="K169" t="s">
        <v>872</v>
      </c>
      <c r="L169">
        <v>180</v>
      </c>
      <c r="M169">
        <v>94</v>
      </c>
      <c r="N169">
        <v>0.54800000000000004</v>
      </c>
      <c r="O169">
        <v>2.875</v>
      </c>
      <c r="P169">
        <v>0.55900000000000005</v>
      </c>
      <c r="Q169">
        <v>1.827</v>
      </c>
      <c r="R169">
        <v>2.8639999999999999</v>
      </c>
      <c r="S169">
        <v>2.8559999999999999</v>
      </c>
      <c r="T169">
        <v>0.63800000000000001</v>
      </c>
      <c r="U169">
        <v>0.16</v>
      </c>
      <c r="V169">
        <v>0.83699999999999997</v>
      </c>
      <c r="W169">
        <v>863.71100000000001</v>
      </c>
      <c r="X169" t="s">
        <v>56</v>
      </c>
      <c r="Y169">
        <v>0.54700000000000004</v>
      </c>
      <c r="Z169">
        <v>0.99199999999999999</v>
      </c>
      <c r="AA169">
        <v>0.996</v>
      </c>
      <c r="AB169">
        <v>0.98899999999999999</v>
      </c>
      <c r="AC169">
        <v>0.97699999999999998</v>
      </c>
      <c r="AD169" s="19">
        <v>45824.775817847221</v>
      </c>
      <c r="AE169" t="s">
        <v>1824</v>
      </c>
    </row>
    <row r="170" spans="1:31" x14ac:dyDescent="0.35">
      <c r="A170" t="s">
        <v>1240</v>
      </c>
      <c r="B170" t="s">
        <v>311</v>
      </c>
      <c r="C170">
        <v>7276</v>
      </c>
      <c r="D170" s="9">
        <v>36966.876122685186</v>
      </c>
      <c r="E170" s="9">
        <v>44243.051504629628</v>
      </c>
      <c r="F170">
        <v>55</v>
      </c>
      <c r="G170">
        <v>55</v>
      </c>
      <c r="H170">
        <v>1</v>
      </c>
      <c r="I170">
        <v>54</v>
      </c>
      <c r="J170">
        <v>9</v>
      </c>
      <c r="K170">
        <v>46</v>
      </c>
      <c r="L170">
        <v>28</v>
      </c>
      <c r="M170">
        <v>18</v>
      </c>
      <c r="N170">
        <v>0</v>
      </c>
      <c r="O170">
        <v>8.0000000000000002E-3</v>
      </c>
      <c r="P170">
        <v>0</v>
      </c>
      <c r="Q170">
        <v>1.4E-2</v>
      </c>
      <c r="R170">
        <v>8.0000000000000002E-3</v>
      </c>
      <c r="S170">
        <v>6.0000000000000001E-3</v>
      </c>
      <c r="T170">
        <v>1.75</v>
      </c>
      <c r="U170">
        <v>0</v>
      </c>
      <c r="V170">
        <v>1</v>
      </c>
      <c r="W170">
        <v>1285.7139999999999</v>
      </c>
      <c r="X170" t="s">
        <v>62</v>
      </c>
      <c r="Y170">
        <v>71.429000000000002</v>
      </c>
      <c r="Z170">
        <v>0</v>
      </c>
      <c r="AA170">
        <v>0.55100000000000005</v>
      </c>
      <c r="AB170">
        <v>0</v>
      </c>
      <c r="AC170">
        <v>0.104</v>
      </c>
      <c r="AD170" s="19">
        <v>45825.052774062497</v>
      </c>
      <c r="AE170" t="s">
        <v>2397</v>
      </c>
    </row>
    <row r="171" spans="1:31" hidden="1" x14ac:dyDescent="0.35">
      <c r="A171" t="s">
        <v>1321</v>
      </c>
      <c r="B171" t="s">
        <v>312</v>
      </c>
      <c r="C171">
        <v>88</v>
      </c>
      <c r="D171" s="9">
        <v>41530.963194444441</v>
      </c>
      <c r="E171" s="9">
        <v>41619.48333333333</v>
      </c>
      <c r="F171" t="s">
        <v>871</v>
      </c>
      <c r="G171" t="s">
        <v>871</v>
      </c>
      <c r="H171">
        <v>1</v>
      </c>
      <c r="I171">
        <v>6</v>
      </c>
      <c r="J171">
        <v>1</v>
      </c>
      <c r="K171" t="s">
        <v>872</v>
      </c>
      <c r="L171">
        <v>5</v>
      </c>
      <c r="M171">
        <v>0</v>
      </c>
      <c r="N171" t="s">
        <v>874</v>
      </c>
      <c r="O171">
        <v>5.8000000000000003E-2</v>
      </c>
      <c r="P171" t="s">
        <v>874</v>
      </c>
      <c r="Q171">
        <v>7.5999999999999998E-2</v>
      </c>
      <c r="R171">
        <v>0</v>
      </c>
      <c r="S171">
        <v>5.8000000000000003E-2</v>
      </c>
      <c r="T171" t="s">
        <v>874</v>
      </c>
      <c r="U171" t="s">
        <v>874</v>
      </c>
      <c r="V171" t="s">
        <v>874</v>
      </c>
      <c r="W171" t="s">
        <v>874</v>
      </c>
      <c r="X171" t="s">
        <v>56</v>
      </c>
      <c r="Y171">
        <v>13.157999999999999</v>
      </c>
      <c r="Z171" t="s">
        <v>874</v>
      </c>
      <c r="AA171">
        <v>0.79100000000000004</v>
      </c>
      <c r="AB171" t="s">
        <v>874</v>
      </c>
      <c r="AC171">
        <v>0.67900000000000005</v>
      </c>
      <c r="AD171" s="19">
        <v>45824.776050509259</v>
      </c>
      <c r="AE171" t="s">
        <v>1824</v>
      </c>
    </row>
    <row r="172" spans="1:31" x14ac:dyDescent="0.35">
      <c r="A172" t="s">
        <v>890</v>
      </c>
      <c r="B172" t="s">
        <v>311</v>
      </c>
      <c r="C172">
        <v>1554</v>
      </c>
      <c r="D172" s="9">
        <v>38386.998611111114</v>
      </c>
      <c r="E172" s="9">
        <v>39941.961805555555</v>
      </c>
      <c r="F172">
        <v>56</v>
      </c>
      <c r="G172">
        <v>56</v>
      </c>
      <c r="H172">
        <v>14</v>
      </c>
      <c r="I172">
        <v>42</v>
      </c>
      <c r="J172">
        <v>7</v>
      </c>
      <c r="K172">
        <v>49</v>
      </c>
      <c r="L172">
        <v>40</v>
      </c>
      <c r="M172">
        <v>9</v>
      </c>
      <c r="N172">
        <v>8.8999999999999996E-2</v>
      </c>
      <c r="O172">
        <v>2.9000000000000001E-2</v>
      </c>
      <c r="P172">
        <v>7.0000000000000001E-3</v>
      </c>
      <c r="Q172">
        <v>0.191</v>
      </c>
      <c r="R172">
        <v>0.111</v>
      </c>
      <c r="S172">
        <v>3.5000000000000003E-2</v>
      </c>
      <c r="T172">
        <v>1.7210000000000001</v>
      </c>
      <c r="U172">
        <v>0.754</v>
      </c>
      <c r="V172">
        <v>0.94099999999999995</v>
      </c>
      <c r="W172">
        <v>47.12</v>
      </c>
      <c r="X172" t="s">
        <v>62</v>
      </c>
      <c r="Y172">
        <v>5.2359999999999998</v>
      </c>
      <c r="Z172">
        <v>0.67</v>
      </c>
      <c r="AA172">
        <v>0.52200000000000002</v>
      </c>
      <c r="AB172">
        <v>0.54</v>
      </c>
      <c r="AC172">
        <v>0.88700000000000001</v>
      </c>
      <c r="AD172" s="19">
        <v>45824.901883634258</v>
      </c>
      <c r="AE172" t="s">
        <v>2024</v>
      </c>
    </row>
    <row r="173" spans="1:31" hidden="1" x14ac:dyDescent="0.35">
      <c r="A173" t="s">
        <v>1322</v>
      </c>
      <c r="B173" t="s">
        <v>312</v>
      </c>
      <c r="C173">
        <v>56</v>
      </c>
      <c r="D173" s="9">
        <v>41562.697916666664</v>
      </c>
      <c r="E173" s="9">
        <v>41619.122916666667</v>
      </c>
      <c r="F173" t="s">
        <v>871</v>
      </c>
      <c r="G173" t="s">
        <v>871</v>
      </c>
      <c r="H173">
        <v>1</v>
      </c>
      <c r="I173">
        <v>5</v>
      </c>
      <c r="J173">
        <v>1</v>
      </c>
      <c r="K173" t="s">
        <v>872</v>
      </c>
      <c r="L173">
        <v>5</v>
      </c>
      <c r="M173">
        <v>0</v>
      </c>
      <c r="N173" t="s">
        <v>874</v>
      </c>
      <c r="O173">
        <v>5.8000000000000003E-2</v>
      </c>
      <c r="P173" t="s">
        <v>874</v>
      </c>
      <c r="Q173">
        <v>5.7000000000000002E-2</v>
      </c>
      <c r="R173">
        <v>0</v>
      </c>
      <c r="S173">
        <v>6.4000000000000001E-2</v>
      </c>
      <c r="T173" t="s">
        <v>874</v>
      </c>
      <c r="U173" t="s">
        <v>874</v>
      </c>
      <c r="V173" t="s">
        <v>874</v>
      </c>
      <c r="W173" t="s">
        <v>874</v>
      </c>
      <c r="X173" t="s">
        <v>56</v>
      </c>
      <c r="Y173">
        <v>17.544</v>
      </c>
      <c r="Z173" t="s">
        <v>874</v>
      </c>
      <c r="AA173">
        <v>0.753</v>
      </c>
      <c r="AB173" t="s">
        <v>874</v>
      </c>
      <c r="AC173">
        <v>0.71099999999999997</v>
      </c>
      <c r="AD173" s="19">
        <v>45824.776272743053</v>
      </c>
      <c r="AE173" t="s">
        <v>1824</v>
      </c>
    </row>
    <row r="174" spans="1:31" x14ac:dyDescent="0.35">
      <c r="A174" t="s">
        <v>1093</v>
      </c>
      <c r="B174" t="s">
        <v>311</v>
      </c>
      <c r="C174">
        <v>3669</v>
      </c>
      <c r="D174" s="9">
        <v>40896.575983796298</v>
      </c>
      <c r="E174" s="9">
        <v>44565.581041666665</v>
      </c>
      <c r="F174">
        <v>646</v>
      </c>
      <c r="G174">
        <v>646</v>
      </c>
      <c r="H174">
        <v>213</v>
      </c>
      <c r="I174">
        <v>433</v>
      </c>
      <c r="J174">
        <v>138</v>
      </c>
      <c r="K174">
        <v>508</v>
      </c>
      <c r="L174">
        <v>322</v>
      </c>
      <c r="M174">
        <v>186</v>
      </c>
      <c r="N174">
        <v>0.11899999999999999</v>
      </c>
      <c r="O174">
        <v>0.23</v>
      </c>
      <c r="P174">
        <v>0.151</v>
      </c>
      <c r="Q174">
        <v>0.33800000000000002</v>
      </c>
      <c r="R174">
        <v>0.19800000000000001</v>
      </c>
      <c r="S174">
        <v>0.28000000000000003</v>
      </c>
      <c r="T174">
        <v>1.7070000000000001</v>
      </c>
      <c r="U174">
        <v>0.34100000000000003</v>
      </c>
      <c r="V174">
        <v>0.56699999999999995</v>
      </c>
      <c r="W174">
        <v>550.29600000000005</v>
      </c>
      <c r="X174" t="s">
        <v>62</v>
      </c>
      <c r="Y174">
        <v>2.9590000000000001</v>
      </c>
      <c r="Z174">
        <v>0.89800000000000002</v>
      </c>
      <c r="AA174" s="19">
        <v>0.79</v>
      </c>
      <c r="AB174">
        <v>0.94799999999999995</v>
      </c>
      <c r="AC174" s="23">
        <v>0.93100000000000005</v>
      </c>
      <c r="AD174" s="19">
        <v>45825.233955787036</v>
      </c>
      <c r="AE174" t="s">
        <v>2362</v>
      </c>
    </row>
    <row r="175" spans="1:31" hidden="1" x14ac:dyDescent="0.35">
      <c r="A175" t="s">
        <v>1323</v>
      </c>
      <c r="B175" t="s">
        <v>312</v>
      </c>
      <c r="C175">
        <v>0</v>
      </c>
      <c r="D175" s="9">
        <v>40109.01666666667</v>
      </c>
      <c r="E175" s="9">
        <v>40109.01666666667</v>
      </c>
      <c r="F175" t="s">
        <v>871</v>
      </c>
      <c r="G175" t="s">
        <v>871</v>
      </c>
      <c r="H175">
        <v>1</v>
      </c>
      <c r="I175">
        <v>1</v>
      </c>
      <c r="J175">
        <v>1</v>
      </c>
      <c r="K175" t="s">
        <v>872</v>
      </c>
      <c r="L175">
        <v>1</v>
      </c>
      <c r="M175">
        <v>0</v>
      </c>
      <c r="N175" t="s">
        <v>874</v>
      </c>
      <c r="O175" t="s">
        <v>874</v>
      </c>
      <c r="P175" t="s">
        <v>874</v>
      </c>
      <c r="Q175" t="s">
        <v>874</v>
      </c>
      <c r="R175">
        <v>0</v>
      </c>
      <c r="S175" t="s">
        <v>874</v>
      </c>
      <c r="T175" t="s">
        <v>874</v>
      </c>
      <c r="U175" t="s">
        <v>874</v>
      </c>
      <c r="V175" t="s">
        <v>874</v>
      </c>
      <c r="W175" t="s">
        <v>874</v>
      </c>
      <c r="X175" t="s">
        <v>56</v>
      </c>
      <c r="Y175" t="s">
        <v>874</v>
      </c>
      <c r="Z175" t="s">
        <v>874</v>
      </c>
      <c r="AA175" t="s">
        <v>874</v>
      </c>
      <c r="AB175" t="s">
        <v>874</v>
      </c>
      <c r="AC175" t="s">
        <v>874</v>
      </c>
      <c r="AD175" s="19">
        <v>45824.776486724535</v>
      </c>
      <c r="AE175" t="s">
        <v>1824</v>
      </c>
    </row>
    <row r="176" spans="1:31" x14ac:dyDescent="0.35">
      <c r="A176" t="s">
        <v>1047</v>
      </c>
      <c r="B176" t="s">
        <v>311</v>
      </c>
      <c r="C176">
        <v>649</v>
      </c>
      <c r="D176" s="9">
        <v>43915.785694444443</v>
      </c>
      <c r="E176" s="9">
        <v>44565.70107638889</v>
      </c>
      <c r="F176">
        <v>6484</v>
      </c>
      <c r="G176">
        <v>6484</v>
      </c>
      <c r="H176">
        <v>0</v>
      </c>
      <c r="I176">
        <v>6484</v>
      </c>
      <c r="J176">
        <v>5690</v>
      </c>
      <c r="K176">
        <v>794</v>
      </c>
      <c r="L176">
        <v>552</v>
      </c>
      <c r="M176">
        <v>242</v>
      </c>
      <c r="N176">
        <v>0</v>
      </c>
      <c r="O176">
        <v>9.532</v>
      </c>
      <c r="P176">
        <v>8.8469999999999995</v>
      </c>
      <c r="Q176">
        <v>1.151</v>
      </c>
      <c r="R176">
        <v>0.68500000000000005</v>
      </c>
      <c r="S176">
        <v>0.2</v>
      </c>
      <c r="T176">
        <v>1.68</v>
      </c>
      <c r="U176">
        <v>0</v>
      </c>
      <c r="V176">
        <v>7.1999999999999995E-2</v>
      </c>
      <c r="W176">
        <v>210.25200000000001</v>
      </c>
      <c r="X176" t="s">
        <v>62</v>
      </c>
      <c r="Y176">
        <v>0.86899999999999999</v>
      </c>
      <c r="Z176">
        <v>0</v>
      </c>
      <c r="AA176" s="19">
        <v>0.80200000000000005</v>
      </c>
      <c r="AB176">
        <v>0.92700000000000005</v>
      </c>
      <c r="AC176" s="23">
        <v>0.90200000000000002</v>
      </c>
      <c r="AD176" s="19">
        <v>45825.217676747685</v>
      </c>
      <c r="AE176" t="s">
        <v>2383</v>
      </c>
    </row>
    <row r="177" spans="1:31" hidden="1" x14ac:dyDescent="0.35">
      <c r="A177" t="s">
        <v>1309</v>
      </c>
      <c r="B177" t="s">
        <v>312</v>
      </c>
      <c r="C177">
        <v>94</v>
      </c>
      <c r="D177" s="9">
        <v>41527.885416666664</v>
      </c>
      <c r="E177" s="9">
        <v>41621.938888888886</v>
      </c>
      <c r="F177" t="s">
        <v>871</v>
      </c>
      <c r="G177" t="s">
        <v>871</v>
      </c>
      <c r="H177">
        <v>40</v>
      </c>
      <c r="I177">
        <v>63</v>
      </c>
      <c r="J177">
        <v>7</v>
      </c>
      <c r="K177" t="s">
        <v>872</v>
      </c>
      <c r="L177">
        <v>43</v>
      </c>
      <c r="M177">
        <v>52</v>
      </c>
      <c r="N177">
        <v>0.379</v>
      </c>
      <c r="O177">
        <v>0.68100000000000005</v>
      </c>
      <c r="P177">
        <v>5.1999999999999998E-2</v>
      </c>
      <c r="Q177">
        <v>0.39800000000000002</v>
      </c>
      <c r="R177">
        <v>1.008</v>
      </c>
      <c r="S177">
        <v>0.99099999999999999</v>
      </c>
      <c r="T177">
        <v>0.39500000000000002</v>
      </c>
      <c r="U177">
        <v>0.35799999999999998</v>
      </c>
      <c r="V177">
        <v>0.95099999999999996</v>
      </c>
      <c r="W177">
        <v>190.95500000000001</v>
      </c>
      <c r="X177" t="s">
        <v>56</v>
      </c>
      <c r="Y177">
        <v>2.5129999999999999</v>
      </c>
      <c r="Z177">
        <v>0.96399999999999997</v>
      </c>
      <c r="AA177">
        <v>0.876</v>
      </c>
      <c r="AB177">
        <v>0.63500000000000001</v>
      </c>
      <c r="AC177">
        <v>0.91300000000000003</v>
      </c>
      <c r="AD177" s="19">
        <v>45824.776763148147</v>
      </c>
      <c r="AE177" t="s">
        <v>1824</v>
      </c>
    </row>
    <row r="178" spans="1:31" x14ac:dyDescent="0.35">
      <c r="A178" t="s">
        <v>1493</v>
      </c>
      <c r="B178" t="s">
        <v>311</v>
      </c>
      <c r="C178">
        <v>3866</v>
      </c>
      <c r="D178" s="9">
        <v>37754.348611111112</v>
      </c>
      <c r="E178" s="9">
        <v>41621.179166666669</v>
      </c>
      <c r="F178">
        <v>1051</v>
      </c>
      <c r="G178">
        <v>1051</v>
      </c>
      <c r="H178">
        <v>194</v>
      </c>
      <c r="I178">
        <v>857</v>
      </c>
      <c r="J178">
        <v>132</v>
      </c>
      <c r="K178">
        <v>919</v>
      </c>
      <c r="L178">
        <v>825</v>
      </c>
      <c r="M178">
        <v>94</v>
      </c>
      <c r="N178">
        <v>8.5999999999999993E-2</v>
      </c>
      <c r="O178">
        <v>0.20799999999999999</v>
      </c>
      <c r="P178">
        <v>6.4000000000000001E-2</v>
      </c>
      <c r="Q178">
        <v>0.38500000000000001</v>
      </c>
      <c r="R178">
        <v>0.23</v>
      </c>
      <c r="S178">
        <v>0.23499999999999999</v>
      </c>
      <c r="T178">
        <v>1.6739999999999999</v>
      </c>
      <c r="U178">
        <v>0.29299999999999998</v>
      </c>
      <c r="V178">
        <v>0.78200000000000003</v>
      </c>
      <c r="W178">
        <v>244.15600000000001</v>
      </c>
      <c r="X178" t="s">
        <v>62</v>
      </c>
      <c r="Y178">
        <v>2.597</v>
      </c>
      <c r="Z178">
        <v>0.93</v>
      </c>
      <c r="AA178">
        <v>0.86099999999999999</v>
      </c>
      <c r="AB178">
        <v>0.97099999999999997</v>
      </c>
      <c r="AC178">
        <v>0.97599999999999998</v>
      </c>
      <c r="AD178" s="19">
        <v>45824.787258530094</v>
      </c>
      <c r="AE178" t="s">
        <v>1824</v>
      </c>
    </row>
    <row r="179" spans="1:31" hidden="1" x14ac:dyDescent="0.35">
      <c r="A179" t="s">
        <v>1326</v>
      </c>
      <c r="B179" t="s">
        <v>312</v>
      </c>
      <c r="C179">
        <v>99</v>
      </c>
      <c r="D179" s="9">
        <v>41522.713194444441</v>
      </c>
      <c r="E179" s="9">
        <v>41622.436805555553</v>
      </c>
      <c r="F179" t="s">
        <v>871</v>
      </c>
      <c r="G179" t="s">
        <v>871</v>
      </c>
      <c r="H179">
        <v>30</v>
      </c>
      <c r="I179">
        <v>212</v>
      </c>
      <c r="J179">
        <v>12</v>
      </c>
      <c r="K179" t="s">
        <v>872</v>
      </c>
      <c r="L179">
        <v>167</v>
      </c>
      <c r="M179">
        <v>62</v>
      </c>
      <c r="N179">
        <v>0.32400000000000001</v>
      </c>
      <c r="O179">
        <v>2.1480000000000001</v>
      </c>
      <c r="P179">
        <v>0.106</v>
      </c>
      <c r="Q179">
        <v>1.857</v>
      </c>
      <c r="R179">
        <v>2.3660000000000001</v>
      </c>
      <c r="S179">
        <v>2.3410000000000002</v>
      </c>
      <c r="T179">
        <v>0.78500000000000003</v>
      </c>
      <c r="U179">
        <v>0.13100000000000001</v>
      </c>
      <c r="V179">
        <v>0.95699999999999996</v>
      </c>
      <c r="W179">
        <v>210.01599999999999</v>
      </c>
      <c r="X179" t="s">
        <v>56</v>
      </c>
      <c r="Y179">
        <v>0.53900000000000003</v>
      </c>
      <c r="Z179">
        <v>0.93600000000000005</v>
      </c>
      <c r="AA179">
        <v>0.94</v>
      </c>
      <c r="AB179">
        <v>0.95199999999999996</v>
      </c>
      <c r="AC179">
        <v>0.95899999999999996</v>
      </c>
      <c r="AD179" s="19">
        <v>45824.777068958334</v>
      </c>
      <c r="AE179" t="s">
        <v>1824</v>
      </c>
    </row>
    <row r="180" spans="1:31" x14ac:dyDescent="0.35">
      <c r="A180" t="s">
        <v>1245</v>
      </c>
      <c r="B180" t="s">
        <v>311</v>
      </c>
      <c r="C180">
        <v>4592</v>
      </c>
      <c r="D180" s="9">
        <v>36937.158333333333</v>
      </c>
      <c r="E180" s="9">
        <v>41529.920138888891</v>
      </c>
      <c r="F180">
        <v>2571</v>
      </c>
      <c r="G180">
        <v>2571</v>
      </c>
      <c r="H180">
        <v>63</v>
      </c>
      <c r="I180">
        <v>2508</v>
      </c>
      <c r="J180">
        <v>727</v>
      </c>
      <c r="K180">
        <v>1844</v>
      </c>
      <c r="L180">
        <v>1207</v>
      </c>
      <c r="M180">
        <v>637</v>
      </c>
      <c r="N180">
        <v>1.6E-2</v>
      </c>
      <c r="O180">
        <v>0.77400000000000002</v>
      </c>
      <c r="P180">
        <v>0.38200000000000001</v>
      </c>
      <c r="Q180">
        <v>0.67</v>
      </c>
      <c r="R180">
        <v>0.40799999999999997</v>
      </c>
      <c r="S180">
        <v>0.51400000000000001</v>
      </c>
      <c r="T180">
        <v>1.6419999999999999</v>
      </c>
      <c r="U180">
        <v>0.02</v>
      </c>
      <c r="V180">
        <v>0.51600000000000001</v>
      </c>
      <c r="W180">
        <v>950.74599999999998</v>
      </c>
      <c r="X180" t="s">
        <v>62</v>
      </c>
      <c r="Y180">
        <v>1.4930000000000001</v>
      </c>
      <c r="Z180">
        <v>0.88900000000000001</v>
      </c>
      <c r="AA180">
        <v>0.78600000000000003</v>
      </c>
      <c r="AB180">
        <v>0.33400000000000002</v>
      </c>
      <c r="AC180">
        <v>0.35299999999999998</v>
      </c>
      <c r="AD180" s="19">
        <v>45824.762538900461</v>
      </c>
      <c r="AE180" t="s">
        <v>1824</v>
      </c>
    </row>
    <row r="181" spans="1:31" hidden="1" x14ac:dyDescent="0.35">
      <c r="A181" t="s">
        <v>1168</v>
      </c>
      <c r="B181" t="s">
        <v>312</v>
      </c>
      <c r="C181">
        <v>6</v>
      </c>
      <c r="D181" s="9">
        <v>41615.205555555556</v>
      </c>
      <c r="E181" s="9">
        <v>41622.057638888888</v>
      </c>
      <c r="F181" t="s">
        <v>871</v>
      </c>
      <c r="G181" t="s">
        <v>871</v>
      </c>
      <c r="H181">
        <v>4</v>
      </c>
      <c r="I181">
        <v>46</v>
      </c>
      <c r="J181">
        <v>1</v>
      </c>
      <c r="K181" t="s">
        <v>872</v>
      </c>
      <c r="L181">
        <v>1</v>
      </c>
      <c r="M181">
        <v>48</v>
      </c>
      <c r="N181" t="s">
        <v>874</v>
      </c>
      <c r="O181">
        <v>9.2590000000000003</v>
      </c>
      <c r="P181">
        <v>0</v>
      </c>
      <c r="Q181" t="s">
        <v>874</v>
      </c>
      <c r="R181">
        <v>9.2590000000000003</v>
      </c>
      <c r="S181">
        <v>10.068</v>
      </c>
      <c r="T181" t="s">
        <v>874</v>
      </c>
      <c r="U181" t="s">
        <v>874</v>
      </c>
      <c r="V181" t="s">
        <v>874</v>
      </c>
      <c r="W181" t="s">
        <v>874</v>
      </c>
      <c r="X181" t="s">
        <v>875</v>
      </c>
      <c r="Y181" t="s">
        <v>874</v>
      </c>
      <c r="Z181" t="s">
        <v>874</v>
      </c>
      <c r="AA181">
        <v>0.41399999999999998</v>
      </c>
      <c r="AB181">
        <v>0</v>
      </c>
      <c r="AC181" t="s">
        <v>874</v>
      </c>
      <c r="AD181" s="19">
        <v>45824.77726787037</v>
      </c>
      <c r="AE181" t="s">
        <v>1824</v>
      </c>
    </row>
    <row r="182" spans="1:31" x14ac:dyDescent="0.35">
      <c r="A182" t="s">
        <v>1679</v>
      </c>
      <c r="B182" t="s">
        <v>311</v>
      </c>
      <c r="C182">
        <v>4241</v>
      </c>
      <c r="D182" s="9">
        <v>37358.441666666666</v>
      </c>
      <c r="E182" s="9">
        <v>41600.277083333334</v>
      </c>
      <c r="F182">
        <v>175</v>
      </c>
      <c r="G182">
        <v>175</v>
      </c>
      <c r="H182">
        <v>21</v>
      </c>
      <c r="I182">
        <v>154</v>
      </c>
      <c r="J182">
        <v>37</v>
      </c>
      <c r="K182">
        <v>138</v>
      </c>
      <c r="L182">
        <v>118</v>
      </c>
      <c r="M182">
        <v>20</v>
      </c>
      <c r="N182">
        <v>8.9999999999999993E-3</v>
      </c>
      <c r="O182">
        <v>3.4000000000000002E-2</v>
      </c>
      <c r="P182">
        <v>1.4E-2</v>
      </c>
      <c r="Q182">
        <v>4.7E-2</v>
      </c>
      <c r="R182">
        <v>2.9000000000000001E-2</v>
      </c>
      <c r="S182">
        <v>2.9000000000000001E-2</v>
      </c>
      <c r="T182">
        <v>1.621</v>
      </c>
      <c r="U182">
        <v>0.20899999999999999</v>
      </c>
      <c r="V182">
        <v>0.67400000000000004</v>
      </c>
      <c r="W182">
        <v>425.53199999999998</v>
      </c>
      <c r="X182" t="s">
        <v>62</v>
      </c>
      <c r="Y182">
        <v>21.277000000000001</v>
      </c>
      <c r="Z182">
        <v>0.98699999999999999</v>
      </c>
      <c r="AA182">
        <v>0.96399999999999997</v>
      </c>
      <c r="AB182">
        <v>0.88</v>
      </c>
      <c r="AC182">
        <v>0.96599999999999997</v>
      </c>
      <c r="AD182" s="19">
        <v>45824.814097812501</v>
      </c>
      <c r="AE182" t="s">
        <v>1824</v>
      </c>
    </row>
    <row r="183" spans="1:31" hidden="1" x14ac:dyDescent="0.35">
      <c r="A183" t="s">
        <v>1332</v>
      </c>
      <c r="B183" t="s">
        <v>312</v>
      </c>
      <c r="C183">
        <v>98</v>
      </c>
      <c r="D183" s="9">
        <v>41521.996527777781</v>
      </c>
      <c r="E183" s="9">
        <v>41620.040972222225</v>
      </c>
      <c r="F183" t="s">
        <v>871</v>
      </c>
      <c r="G183" t="s">
        <v>871</v>
      </c>
      <c r="H183">
        <v>1</v>
      </c>
      <c r="I183">
        <v>31</v>
      </c>
      <c r="J183">
        <v>1</v>
      </c>
      <c r="K183" t="s">
        <v>872</v>
      </c>
      <c r="L183">
        <v>18</v>
      </c>
      <c r="M183">
        <v>11</v>
      </c>
      <c r="N183" t="s">
        <v>874</v>
      </c>
      <c r="O183">
        <v>0.35099999999999998</v>
      </c>
      <c r="P183" t="s">
        <v>874</v>
      </c>
      <c r="Q183">
        <v>0.20100000000000001</v>
      </c>
      <c r="R183">
        <v>0</v>
      </c>
      <c r="S183">
        <v>0.34100000000000003</v>
      </c>
      <c r="T183" t="s">
        <v>874</v>
      </c>
      <c r="U183" t="s">
        <v>874</v>
      </c>
      <c r="V183" t="s">
        <v>874</v>
      </c>
      <c r="W183" t="s">
        <v>874</v>
      </c>
      <c r="X183" t="s">
        <v>56</v>
      </c>
      <c r="Y183">
        <v>4.9749999999999996</v>
      </c>
      <c r="Z183" t="s">
        <v>874</v>
      </c>
      <c r="AA183">
        <v>0.93700000000000006</v>
      </c>
      <c r="AB183" t="s">
        <v>874</v>
      </c>
      <c r="AC183">
        <v>0.86499999999999999</v>
      </c>
      <c r="AD183" s="19">
        <v>45824.777513171299</v>
      </c>
      <c r="AE183" t="s">
        <v>1824</v>
      </c>
    </row>
    <row r="184" spans="1:31" x14ac:dyDescent="0.35">
      <c r="A184" t="s">
        <v>1646</v>
      </c>
      <c r="B184" t="s">
        <v>311</v>
      </c>
      <c r="C184">
        <v>3149</v>
      </c>
      <c r="D184" s="9">
        <v>38314.194444444445</v>
      </c>
      <c r="E184" s="9">
        <v>41463.640972222223</v>
      </c>
      <c r="F184">
        <v>96</v>
      </c>
      <c r="G184">
        <v>96</v>
      </c>
      <c r="H184">
        <v>73</v>
      </c>
      <c r="I184">
        <v>23</v>
      </c>
      <c r="J184">
        <v>1</v>
      </c>
      <c r="K184">
        <v>95</v>
      </c>
      <c r="L184">
        <v>60</v>
      </c>
      <c r="M184">
        <v>35</v>
      </c>
      <c r="N184">
        <v>1.9E-2</v>
      </c>
      <c r="O184">
        <v>7.0000000000000001E-3</v>
      </c>
      <c r="P184">
        <v>0</v>
      </c>
      <c r="Q184">
        <v>4.2000000000000003E-2</v>
      </c>
      <c r="R184">
        <v>2.5999999999999999E-2</v>
      </c>
      <c r="S184">
        <v>2.5999999999999999E-2</v>
      </c>
      <c r="T184">
        <v>1.615</v>
      </c>
      <c r="U184">
        <v>0.73099999999999998</v>
      </c>
      <c r="V184">
        <v>1</v>
      </c>
      <c r="W184">
        <v>833.33299999999997</v>
      </c>
      <c r="X184" t="s">
        <v>62</v>
      </c>
      <c r="Y184">
        <v>23.81</v>
      </c>
      <c r="Z184">
        <v>0.68500000000000005</v>
      </c>
      <c r="AA184">
        <v>0.88800000000000001</v>
      </c>
      <c r="AB184">
        <v>0</v>
      </c>
      <c r="AC184">
        <v>0.45700000000000002</v>
      </c>
      <c r="AD184" s="19">
        <v>45824.816706689817</v>
      </c>
      <c r="AE184" t="s">
        <v>1824</v>
      </c>
    </row>
    <row r="185" spans="1:31" hidden="1" x14ac:dyDescent="0.35">
      <c r="A185" t="s">
        <v>1353</v>
      </c>
      <c r="B185" t="s">
        <v>312</v>
      </c>
      <c r="C185">
        <v>18</v>
      </c>
      <c r="D185" s="9">
        <v>41603.261805555558</v>
      </c>
      <c r="E185" s="9">
        <v>41621.868750000001</v>
      </c>
      <c r="F185" t="s">
        <v>871</v>
      </c>
      <c r="G185" t="s">
        <v>871</v>
      </c>
      <c r="H185">
        <v>2</v>
      </c>
      <c r="I185">
        <v>3</v>
      </c>
      <c r="J185">
        <v>6</v>
      </c>
      <c r="K185" t="s">
        <v>872</v>
      </c>
      <c r="L185">
        <v>3</v>
      </c>
      <c r="M185">
        <v>-3</v>
      </c>
      <c r="N185">
        <v>0.33300000000000002</v>
      </c>
      <c r="O185">
        <v>0.107</v>
      </c>
      <c r="P185">
        <v>0.28599999999999998</v>
      </c>
      <c r="Q185">
        <v>0.107</v>
      </c>
      <c r="R185" s="24" t="s">
        <v>1786</v>
      </c>
      <c r="S185">
        <v>6.0000000000000001E-3</v>
      </c>
      <c r="T185">
        <v>0.69499999999999995</v>
      </c>
      <c r="U185">
        <v>0.75700000000000001</v>
      </c>
      <c r="V185">
        <v>0.35</v>
      </c>
      <c r="W185">
        <v>1514.019</v>
      </c>
      <c r="X185" t="s">
        <v>56</v>
      </c>
      <c r="Y185">
        <v>9.3460000000000001</v>
      </c>
      <c r="Z185">
        <v>1</v>
      </c>
      <c r="AA185">
        <v>0.75</v>
      </c>
      <c r="AB185">
        <v>0.80100000000000005</v>
      </c>
      <c r="AC185">
        <v>0.75</v>
      </c>
      <c r="AD185" s="19">
        <v>45824.777802523146</v>
      </c>
      <c r="AE185" t="s">
        <v>1824</v>
      </c>
    </row>
    <row r="186" spans="1:31" x14ac:dyDescent="0.35">
      <c r="A186" t="s">
        <v>899</v>
      </c>
      <c r="B186" t="s">
        <v>311</v>
      </c>
      <c r="C186">
        <v>2773</v>
      </c>
      <c r="D186" s="9">
        <v>40427.887546296297</v>
      </c>
      <c r="E186" s="9">
        <v>43201.003333333334</v>
      </c>
      <c r="F186">
        <v>31</v>
      </c>
      <c r="G186">
        <v>31</v>
      </c>
      <c r="H186">
        <v>13</v>
      </c>
      <c r="I186">
        <v>18</v>
      </c>
      <c r="J186">
        <v>5</v>
      </c>
      <c r="K186">
        <v>26</v>
      </c>
      <c r="L186">
        <v>26</v>
      </c>
      <c r="M186">
        <v>0</v>
      </c>
      <c r="N186">
        <v>4.0000000000000001E-3</v>
      </c>
      <c r="O186">
        <v>5.0000000000000001E-3</v>
      </c>
      <c r="P186">
        <v>4.0000000000000001E-3</v>
      </c>
      <c r="Q186">
        <v>8.0000000000000002E-3</v>
      </c>
      <c r="R186">
        <v>5.0000000000000001E-3</v>
      </c>
      <c r="S186">
        <v>8.0000000000000002E-3</v>
      </c>
      <c r="T186">
        <v>1.6</v>
      </c>
      <c r="U186">
        <v>0.44400000000000001</v>
      </c>
      <c r="V186">
        <v>0.55600000000000005</v>
      </c>
      <c r="W186">
        <v>0</v>
      </c>
      <c r="X186" t="s">
        <v>92</v>
      </c>
      <c r="Y186">
        <v>125</v>
      </c>
      <c r="Z186">
        <v>0.93300000000000005</v>
      </c>
      <c r="AA186" s="19">
        <v>0.89</v>
      </c>
      <c r="AB186">
        <v>0.89500000000000002</v>
      </c>
      <c r="AC186" s="23">
        <v>0.93400000000000005</v>
      </c>
      <c r="AD186" s="19">
        <v>45825.204053414353</v>
      </c>
      <c r="AE186" t="s">
        <v>2388</v>
      </c>
    </row>
    <row r="187" spans="1:31" hidden="1" x14ac:dyDescent="0.35">
      <c r="A187" t="s">
        <v>1328</v>
      </c>
      <c r="B187" t="s">
        <v>312</v>
      </c>
      <c r="C187">
        <v>95</v>
      </c>
      <c r="D187" s="9">
        <v>41524.025000000001</v>
      </c>
      <c r="E187" s="9">
        <v>41619.229166666664</v>
      </c>
      <c r="F187" t="s">
        <v>871</v>
      </c>
      <c r="G187" t="s">
        <v>871</v>
      </c>
      <c r="H187">
        <v>1</v>
      </c>
      <c r="I187">
        <v>14</v>
      </c>
      <c r="J187">
        <v>1</v>
      </c>
      <c r="K187" t="s">
        <v>872</v>
      </c>
      <c r="L187">
        <v>10</v>
      </c>
      <c r="M187">
        <v>4</v>
      </c>
      <c r="N187" t="s">
        <v>874</v>
      </c>
      <c r="O187">
        <v>0.13700000000000001</v>
      </c>
      <c r="P187" t="s">
        <v>874</v>
      </c>
      <c r="Q187">
        <v>0.1</v>
      </c>
      <c r="R187">
        <v>0</v>
      </c>
      <c r="S187">
        <v>0.14000000000000001</v>
      </c>
      <c r="T187" t="s">
        <v>874</v>
      </c>
      <c r="U187" t="s">
        <v>874</v>
      </c>
      <c r="V187" t="s">
        <v>874</v>
      </c>
      <c r="W187" t="s">
        <v>874</v>
      </c>
      <c r="X187" t="s">
        <v>62</v>
      </c>
      <c r="Y187">
        <v>10</v>
      </c>
      <c r="Z187" t="s">
        <v>874</v>
      </c>
      <c r="AA187">
        <v>0.95399999999999996</v>
      </c>
      <c r="AB187" t="s">
        <v>874</v>
      </c>
      <c r="AC187">
        <v>0.877</v>
      </c>
      <c r="AD187" s="19">
        <v>45824.778024479165</v>
      </c>
      <c r="AE187" t="s">
        <v>1824</v>
      </c>
    </row>
    <row r="188" spans="1:31" x14ac:dyDescent="0.35">
      <c r="A188" t="s">
        <v>1683</v>
      </c>
      <c r="B188" t="s">
        <v>311</v>
      </c>
      <c r="C188">
        <v>3352</v>
      </c>
      <c r="D188" s="9">
        <v>40917.87940972222</v>
      </c>
      <c r="E188" s="9">
        <v>44270.708506944444</v>
      </c>
      <c r="F188">
        <v>120</v>
      </c>
      <c r="G188">
        <v>120</v>
      </c>
      <c r="H188">
        <v>18</v>
      </c>
      <c r="I188">
        <v>102</v>
      </c>
      <c r="J188">
        <v>2</v>
      </c>
      <c r="K188">
        <v>118</v>
      </c>
      <c r="L188">
        <v>89</v>
      </c>
      <c r="M188">
        <v>29</v>
      </c>
      <c r="N188">
        <v>7.0000000000000001E-3</v>
      </c>
      <c r="O188">
        <v>0.08</v>
      </c>
      <c r="P188">
        <v>2.4E-2</v>
      </c>
      <c r="Q188">
        <v>0.1</v>
      </c>
      <c r="R188">
        <v>6.3E-2</v>
      </c>
      <c r="S188">
        <v>7.8E-2</v>
      </c>
      <c r="T188">
        <v>1.587</v>
      </c>
      <c r="U188">
        <v>0.08</v>
      </c>
      <c r="V188">
        <v>0.72399999999999998</v>
      </c>
      <c r="W188">
        <v>290</v>
      </c>
      <c r="X188" t="s">
        <v>62</v>
      </c>
      <c r="Y188">
        <v>10</v>
      </c>
      <c r="Z188">
        <v>0.55200000000000005</v>
      </c>
      <c r="AA188">
        <v>0.876</v>
      </c>
      <c r="AB188">
        <v>1</v>
      </c>
      <c r="AC188">
        <v>0.93300000000000005</v>
      </c>
      <c r="AD188" s="19">
        <v>45825.160845740742</v>
      </c>
      <c r="AE188" t="s">
        <v>2397</v>
      </c>
    </row>
    <row r="189" spans="1:31" hidden="1" x14ac:dyDescent="0.35">
      <c r="A189" t="s">
        <v>1333</v>
      </c>
      <c r="B189" t="s">
        <v>312</v>
      </c>
      <c r="C189">
        <v>27</v>
      </c>
      <c r="D189" s="9">
        <v>39894.348611111112</v>
      </c>
      <c r="E189" s="9">
        <v>39922.009027777778</v>
      </c>
      <c r="F189" t="s">
        <v>871</v>
      </c>
      <c r="G189" t="s">
        <v>871</v>
      </c>
      <c r="H189">
        <v>1</v>
      </c>
      <c r="I189">
        <v>2</v>
      </c>
      <c r="J189">
        <v>1</v>
      </c>
      <c r="K189" t="s">
        <v>872</v>
      </c>
      <c r="L189">
        <v>1</v>
      </c>
      <c r="M189">
        <v>1</v>
      </c>
      <c r="N189" t="s">
        <v>874</v>
      </c>
      <c r="O189">
        <v>3.5999999999999997E-2</v>
      </c>
      <c r="P189" t="s">
        <v>874</v>
      </c>
      <c r="Q189" t="s">
        <v>874</v>
      </c>
      <c r="R189">
        <v>0</v>
      </c>
      <c r="S189">
        <v>3.5999999999999997E-2</v>
      </c>
      <c r="T189" t="s">
        <v>874</v>
      </c>
      <c r="U189" t="s">
        <v>874</v>
      </c>
      <c r="V189" t="s">
        <v>874</v>
      </c>
      <c r="W189" t="s">
        <v>874</v>
      </c>
      <c r="X189" t="s">
        <v>62</v>
      </c>
      <c r="Y189" t="s">
        <v>874</v>
      </c>
      <c r="Z189" t="s">
        <v>874</v>
      </c>
      <c r="AA189">
        <v>1</v>
      </c>
      <c r="AB189" t="s">
        <v>874</v>
      </c>
      <c r="AC189" t="s">
        <v>874</v>
      </c>
      <c r="AD189" s="19">
        <v>45824.778231168981</v>
      </c>
      <c r="AE189" t="s">
        <v>1824</v>
      </c>
    </row>
    <row r="190" spans="1:31" x14ac:dyDescent="0.35">
      <c r="A190" t="s">
        <v>1432</v>
      </c>
      <c r="B190" t="s">
        <v>311</v>
      </c>
      <c r="C190">
        <v>1720</v>
      </c>
      <c r="D190" s="9">
        <v>39046.399305555555</v>
      </c>
      <c r="E190" s="9">
        <v>40767.168055555558</v>
      </c>
      <c r="F190">
        <v>92</v>
      </c>
      <c r="G190">
        <v>92</v>
      </c>
      <c r="H190">
        <v>14</v>
      </c>
      <c r="I190">
        <v>78</v>
      </c>
      <c r="J190">
        <v>14</v>
      </c>
      <c r="K190">
        <v>78</v>
      </c>
      <c r="L190">
        <v>48</v>
      </c>
      <c r="M190">
        <v>30</v>
      </c>
      <c r="N190">
        <v>8.0000000000000002E-3</v>
      </c>
      <c r="O190">
        <v>4.8000000000000001E-2</v>
      </c>
      <c r="P190">
        <v>2.5000000000000001E-2</v>
      </c>
      <c r="Q190">
        <v>4.9000000000000002E-2</v>
      </c>
      <c r="R190">
        <v>3.1E-2</v>
      </c>
      <c r="S190">
        <v>4.4999999999999998E-2</v>
      </c>
      <c r="T190">
        <v>1.581</v>
      </c>
      <c r="U190">
        <v>0.14299999999999999</v>
      </c>
      <c r="V190">
        <v>0.55400000000000005</v>
      </c>
      <c r="W190">
        <v>612.245</v>
      </c>
      <c r="X190" t="s">
        <v>62</v>
      </c>
      <c r="Y190">
        <v>20.408000000000001</v>
      </c>
      <c r="Z190">
        <v>0.94599999999999995</v>
      </c>
      <c r="AA190">
        <v>0.879</v>
      </c>
      <c r="AB190">
        <v>0.85799999999999998</v>
      </c>
      <c r="AC190">
        <v>0.94899999999999995</v>
      </c>
      <c r="AD190" s="19">
        <v>45824.850539988423</v>
      </c>
      <c r="AE190" t="s">
        <v>2024</v>
      </c>
    </row>
    <row r="191" spans="1:31" hidden="1" x14ac:dyDescent="0.35">
      <c r="A191" t="s">
        <v>1356</v>
      </c>
      <c r="B191" t="s">
        <v>312</v>
      </c>
      <c r="C191">
        <v>97</v>
      </c>
      <c r="D191" s="9">
        <v>41521.908333333333</v>
      </c>
      <c r="E191" s="9">
        <v>41619.586111111108</v>
      </c>
      <c r="F191" t="s">
        <v>871</v>
      </c>
      <c r="G191" t="s">
        <v>871</v>
      </c>
      <c r="H191">
        <v>1</v>
      </c>
      <c r="I191">
        <v>6</v>
      </c>
      <c r="J191">
        <v>4</v>
      </c>
      <c r="K191" t="s">
        <v>872</v>
      </c>
      <c r="L191">
        <v>5</v>
      </c>
      <c r="M191">
        <v>-4</v>
      </c>
      <c r="N191" t="s">
        <v>874</v>
      </c>
      <c r="O191">
        <v>0.05</v>
      </c>
      <c r="P191" t="s">
        <v>874</v>
      </c>
      <c r="Q191">
        <v>2.9000000000000001E-2</v>
      </c>
      <c r="R191">
        <v>0</v>
      </c>
      <c r="S191">
        <v>1.4E-2</v>
      </c>
      <c r="T191" t="s">
        <v>874</v>
      </c>
      <c r="U191" t="s">
        <v>874</v>
      </c>
      <c r="V191" t="s">
        <v>874</v>
      </c>
      <c r="W191" t="s">
        <v>874</v>
      </c>
      <c r="X191" t="s">
        <v>56</v>
      </c>
      <c r="Y191">
        <v>34.482999999999997</v>
      </c>
      <c r="Z191" t="s">
        <v>874</v>
      </c>
      <c r="AA191">
        <v>0.89900000000000002</v>
      </c>
      <c r="AB191" t="s">
        <v>874</v>
      </c>
      <c r="AC191">
        <v>0.60599999999999998</v>
      </c>
      <c r="AD191" s="19">
        <v>45824.778458703702</v>
      </c>
      <c r="AE191" t="s">
        <v>1824</v>
      </c>
    </row>
    <row r="192" spans="1:31" x14ac:dyDescent="0.35">
      <c r="A192" t="s">
        <v>270</v>
      </c>
      <c r="B192" t="s">
        <v>311</v>
      </c>
      <c r="C192">
        <v>1744</v>
      </c>
      <c r="D192" s="9">
        <v>43865.002083333333</v>
      </c>
      <c r="E192" s="9">
        <v>45609.750694444447</v>
      </c>
      <c r="F192">
        <v>3907</v>
      </c>
      <c r="G192">
        <v>3490</v>
      </c>
      <c r="H192">
        <v>2737</v>
      </c>
      <c r="I192">
        <v>753</v>
      </c>
      <c r="J192">
        <v>1103</v>
      </c>
      <c r="K192">
        <v>2387</v>
      </c>
      <c r="L192">
        <v>1773</v>
      </c>
      <c r="M192">
        <v>614</v>
      </c>
      <c r="N192">
        <v>1.835</v>
      </c>
      <c r="O192">
        <v>0.53200000000000003</v>
      </c>
      <c r="P192">
        <v>1.5620000000000001</v>
      </c>
      <c r="Q192">
        <v>1.27</v>
      </c>
      <c r="R192">
        <v>0.80500000000000005</v>
      </c>
      <c r="S192">
        <v>1.988</v>
      </c>
      <c r="T192">
        <v>1.5780000000000001</v>
      </c>
      <c r="U192">
        <v>0.77500000000000002</v>
      </c>
      <c r="V192">
        <v>0.34</v>
      </c>
      <c r="W192">
        <v>483.46499999999997</v>
      </c>
      <c r="X192" t="s">
        <v>62</v>
      </c>
      <c r="Y192">
        <v>0.78700000000000003</v>
      </c>
      <c r="Z192">
        <v>0.84699999999999998</v>
      </c>
      <c r="AA192">
        <v>0.98199999999999998</v>
      </c>
      <c r="AB192">
        <v>0.33700000000000002</v>
      </c>
      <c r="AC192">
        <v>0.98499999999999999</v>
      </c>
      <c r="AD192" s="19">
        <v>1.3819444444444445E-3</v>
      </c>
      <c r="AE192" t="s">
        <v>1108</v>
      </c>
    </row>
    <row r="193" spans="1:31" hidden="1" x14ac:dyDescent="0.35">
      <c r="A193" t="s">
        <v>1346</v>
      </c>
      <c r="B193" t="s">
        <v>312</v>
      </c>
      <c r="C193">
        <v>84</v>
      </c>
      <c r="D193" s="9">
        <v>41472.625694444447</v>
      </c>
      <c r="E193" s="9">
        <v>41557.218055555553</v>
      </c>
      <c r="F193" t="s">
        <v>871</v>
      </c>
      <c r="G193" t="s">
        <v>871</v>
      </c>
      <c r="H193">
        <v>1</v>
      </c>
      <c r="I193">
        <v>3</v>
      </c>
      <c r="J193">
        <v>1</v>
      </c>
      <c r="K193" t="s">
        <v>872</v>
      </c>
      <c r="L193">
        <v>2</v>
      </c>
      <c r="M193">
        <v>-1</v>
      </c>
      <c r="N193" t="s">
        <v>874</v>
      </c>
      <c r="O193">
        <v>2.9000000000000001E-2</v>
      </c>
      <c r="P193" t="s">
        <v>874</v>
      </c>
      <c r="Q193">
        <v>1.2E-2</v>
      </c>
      <c r="R193">
        <v>0</v>
      </c>
      <c r="S193">
        <v>1.2999999999999999E-2</v>
      </c>
      <c r="T193" t="s">
        <v>874</v>
      </c>
      <c r="U193" t="s">
        <v>874</v>
      </c>
      <c r="V193" t="s">
        <v>874</v>
      </c>
      <c r="W193" t="s">
        <v>874</v>
      </c>
      <c r="X193" t="s">
        <v>56</v>
      </c>
      <c r="Y193">
        <v>83.332999999999998</v>
      </c>
      <c r="Z193" t="s">
        <v>874</v>
      </c>
      <c r="AA193">
        <v>0.85</v>
      </c>
      <c r="AB193" t="s">
        <v>874</v>
      </c>
      <c r="AC193">
        <v>1</v>
      </c>
      <c r="AD193" s="19">
        <v>45824.778679953706</v>
      </c>
      <c r="AE193" t="s">
        <v>1824</v>
      </c>
    </row>
    <row r="194" spans="1:31" x14ac:dyDescent="0.35">
      <c r="A194" t="s">
        <v>270</v>
      </c>
      <c r="B194" t="s">
        <v>311</v>
      </c>
      <c r="C194">
        <v>1744</v>
      </c>
      <c r="D194" s="9">
        <v>43865.002083333333</v>
      </c>
      <c r="E194" s="9">
        <v>45609.750694444447</v>
      </c>
      <c r="F194">
        <v>3907</v>
      </c>
      <c r="G194">
        <v>3490</v>
      </c>
      <c r="H194">
        <v>2737</v>
      </c>
      <c r="I194">
        <v>753</v>
      </c>
      <c r="J194">
        <v>1103</v>
      </c>
      <c r="K194">
        <v>2387</v>
      </c>
      <c r="L194">
        <v>1773</v>
      </c>
      <c r="M194">
        <v>614</v>
      </c>
      <c r="N194">
        <v>1.835</v>
      </c>
      <c r="O194">
        <v>0.53200000000000003</v>
      </c>
      <c r="P194">
        <v>1.5620000000000001</v>
      </c>
      <c r="Q194">
        <v>1.27</v>
      </c>
      <c r="R194">
        <v>0.80500000000000005</v>
      </c>
      <c r="S194">
        <v>1.988</v>
      </c>
      <c r="T194">
        <v>1.5780000000000001</v>
      </c>
      <c r="U194">
        <v>0.77500000000000002</v>
      </c>
      <c r="V194">
        <v>0.34</v>
      </c>
      <c r="W194">
        <v>483.46499999999997</v>
      </c>
      <c r="X194" t="s">
        <v>62</v>
      </c>
      <c r="Y194">
        <v>0.78700000000000003</v>
      </c>
      <c r="Z194">
        <v>0.84699999999999998</v>
      </c>
      <c r="AA194">
        <v>0.98199999999999998</v>
      </c>
      <c r="AB194">
        <v>0.33700000000000002</v>
      </c>
      <c r="AC194">
        <v>0.98499999999999999</v>
      </c>
      <c r="AD194" s="19">
        <v>2.6206018518518517E-2</v>
      </c>
      <c r="AE194" t="s">
        <v>1108</v>
      </c>
    </row>
    <row r="195" spans="1:31" hidden="1" x14ac:dyDescent="0.35">
      <c r="A195" t="s">
        <v>1358</v>
      </c>
      <c r="B195" t="s">
        <v>312</v>
      </c>
      <c r="C195">
        <v>15</v>
      </c>
      <c r="D195" s="9">
        <v>39952.092361111114</v>
      </c>
      <c r="E195" s="9">
        <v>39967.25</v>
      </c>
      <c r="F195" t="s">
        <v>871</v>
      </c>
      <c r="G195" t="s">
        <v>871</v>
      </c>
      <c r="H195">
        <v>1</v>
      </c>
      <c r="I195">
        <v>1</v>
      </c>
      <c r="J195">
        <v>1</v>
      </c>
      <c r="K195" t="s">
        <v>872</v>
      </c>
      <c r="L195">
        <v>3</v>
      </c>
      <c r="M195">
        <v>-1</v>
      </c>
      <c r="N195">
        <v>0</v>
      </c>
      <c r="O195" t="s">
        <v>874</v>
      </c>
      <c r="P195" t="s">
        <v>874</v>
      </c>
      <c r="Q195">
        <v>0.1</v>
      </c>
      <c r="R195">
        <v>0</v>
      </c>
      <c r="S195" t="s">
        <v>874</v>
      </c>
      <c r="T195" t="s">
        <v>874</v>
      </c>
      <c r="U195" t="s">
        <v>874</v>
      </c>
      <c r="V195" t="s">
        <v>874</v>
      </c>
      <c r="W195" t="s">
        <v>874</v>
      </c>
      <c r="X195" t="s">
        <v>56</v>
      </c>
      <c r="Y195">
        <v>10</v>
      </c>
      <c r="Z195">
        <v>0</v>
      </c>
      <c r="AA195" t="s">
        <v>874</v>
      </c>
      <c r="AB195" t="s">
        <v>874</v>
      </c>
      <c r="AC195">
        <v>0.75</v>
      </c>
      <c r="AD195" s="19">
        <v>45824.778885428241</v>
      </c>
      <c r="AE195" t="s">
        <v>1824</v>
      </c>
    </row>
    <row r="196" spans="1:31" x14ac:dyDescent="0.35">
      <c r="A196" t="s">
        <v>1099</v>
      </c>
      <c r="B196" t="s">
        <v>311</v>
      </c>
      <c r="C196">
        <v>2214</v>
      </c>
      <c r="D196" s="9">
        <v>42020.493217592593</v>
      </c>
      <c r="E196" s="9">
        <v>44235.455416666664</v>
      </c>
      <c r="F196">
        <v>36</v>
      </c>
      <c r="G196">
        <v>36</v>
      </c>
      <c r="H196">
        <v>19</v>
      </c>
      <c r="I196">
        <v>17</v>
      </c>
      <c r="J196">
        <v>1</v>
      </c>
      <c r="K196">
        <v>35</v>
      </c>
      <c r="L196">
        <v>15</v>
      </c>
      <c r="M196">
        <v>20</v>
      </c>
      <c r="N196">
        <v>7.1999999999999995E-2</v>
      </c>
      <c r="O196">
        <v>8.2000000000000003E-2</v>
      </c>
      <c r="P196">
        <v>0</v>
      </c>
      <c r="Q196">
        <v>0.24299999999999999</v>
      </c>
      <c r="R196">
        <v>0.154</v>
      </c>
      <c r="S196">
        <v>1.2E-2</v>
      </c>
      <c r="T196">
        <v>1.5780000000000001</v>
      </c>
      <c r="U196">
        <v>0.46800000000000003</v>
      </c>
      <c r="V196">
        <v>1</v>
      </c>
      <c r="W196">
        <v>82.305000000000007</v>
      </c>
      <c r="X196" t="s">
        <v>62</v>
      </c>
      <c r="Y196">
        <v>4.1150000000000002</v>
      </c>
      <c r="Z196">
        <v>0.878</v>
      </c>
      <c r="AA196">
        <v>0.52200000000000002</v>
      </c>
      <c r="AB196">
        <v>0</v>
      </c>
      <c r="AC196">
        <v>0.61399999999999999</v>
      </c>
      <c r="AD196" s="19">
        <v>45825.241217002316</v>
      </c>
      <c r="AE196" t="s">
        <v>2357</v>
      </c>
    </row>
    <row r="197" spans="1:31" hidden="1" x14ac:dyDescent="0.35">
      <c r="A197" t="s">
        <v>1352</v>
      </c>
      <c r="B197" t="s">
        <v>312</v>
      </c>
      <c r="C197">
        <v>89</v>
      </c>
      <c r="D197" s="9">
        <v>38215.181944444441</v>
      </c>
      <c r="E197" s="9">
        <v>38304.431250000001</v>
      </c>
      <c r="F197" t="s">
        <v>871</v>
      </c>
      <c r="G197" t="s">
        <v>871</v>
      </c>
      <c r="H197">
        <v>1</v>
      </c>
      <c r="I197">
        <v>5</v>
      </c>
      <c r="J197">
        <v>21</v>
      </c>
      <c r="K197" t="s">
        <v>872</v>
      </c>
      <c r="L197">
        <v>5</v>
      </c>
      <c r="M197">
        <v>-22</v>
      </c>
      <c r="N197" t="s">
        <v>874</v>
      </c>
      <c r="O197">
        <v>9.9000000000000005E-2</v>
      </c>
      <c r="P197">
        <v>0.13100000000000001</v>
      </c>
      <c r="Q197">
        <v>3.2000000000000001E-2</v>
      </c>
      <c r="R197">
        <v>-3.2000000000000001E-2</v>
      </c>
      <c r="S197">
        <v>-0.107</v>
      </c>
      <c r="T197" t="s">
        <v>874</v>
      </c>
      <c r="U197" t="s">
        <v>874</v>
      </c>
      <c r="V197" t="s">
        <v>874</v>
      </c>
      <c r="W197" t="s">
        <v>874</v>
      </c>
      <c r="X197" t="s">
        <v>92</v>
      </c>
      <c r="Y197">
        <v>31.25</v>
      </c>
      <c r="Z197" t="s">
        <v>874</v>
      </c>
      <c r="AA197">
        <v>0.71499999999999997</v>
      </c>
      <c r="AB197">
        <v>0.26400000000000001</v>
      </c>
      <c r="AC197">
        <v>0.76600000000000001</v>
      </c>
      <c r="AD197" s="19">
        <v>45824.779105104164</v>
      </c>
      <c r="AE197" t="s">
        <v>1824</v>
      </c>
    </row>
    <row r="198" spans="1:31" x14ac:dyDescent="0.35">
      <c r="A198" t="s">
        <v>295</v>
      </c>
      <c r="B198" t="s">
        <v>311</v>
      </c>
      <c r="C198">
        <v>1666</v>
      </c>
      <c r="D198" s="9">
        <v>42879.243784722225</v>
      </c>
      <c r="E198" s="9">
        <v>44545.562928240739</v>
      </c>
      <c r="F198">
        <v>81</v>
      </c>
      <c r="G198">
        <v>81</v>
      </c>
      <c r="H198">
        <v>43</v>
      </c>
      <c r="I198">
        <v>38</v>
      </c>
      <c r="J198">
        <v>2</v>
      </c>
      <c r="K198">
        <v>79</v>
      </c>
      <c r="L198">
        <v>66</v>
      </c>
      <c r="M198">
        <v>13</v>
      </c>
      <c r="N198">
        <v>5.3999999999999999E-2</v>
      </c>
      <c r="O198">
        <v>0.02</v>
      </c>
      <c r="P198">
        <v>4.8000000000000001E-2</v>
      </c>
      <c r="Q198">
        <v>4.1000000000000002E-2</v>
      </c>
      <c r="R198">
        <v>2.5999999999999999E-2</v>
      </c>
      <c r="S198">
        <v>4.9000000000000002E-2</v>
      </c>
      <c r="T198">
        <v>1.577</v>
      </c>
      <c r="U198">
        <v>0.73</v>
      </c>
      <c r="V198">
        <v>0.35099999999999998</v>
      </c>
      <c r="W198">
        <v>317.07299999999998</v>
      </c>
      <c r="X198" t="s">
        <v>62</v>
      </c>
      <c r="Y198">
        <v>24.39</v>
      </c>
      <c r="Z198">
        <v>0.94399999999999995</v>
      </c>
      <c r="AA198">
        <v>0.93300000000000005</v>
      </c>
      <c r="AB198">
        <v>1</v>
      </c>
      <c r="AC198">
        <v>0.79700000000000004</v>
      </c>
      <c r="AD198" s="19">
        <v>45825.236786956018</v>
      </c>
      <c r="AE198" t="s">
        <v>2357</v>
      </c>
    </row>
    <row r="199" spans="1:31" hidden="1" x14ac:dyDescent="0.35">
      <c r="A199" t="s">
        <v>1331</v>
      </c>
      <c r="B199" t="s">
        <v>312</v>
      </c>
      <c r="C199">
        <v>93</v>
      </c>
      <c r="D199" s="9">
        <v>41528.034722222219</v>
      </c>
      <c r="E199" s="9">
        <v>41621.053472222222</v>
      </c>
      <c r="F199" t="s">
        <v>871</v>
      </c>
      <c r="G199" t="s">
        <v>871</v>
      </c>
      <c r="H199">
        <v>4</v>
      </c>
      <c r="I199">
        <v>18</v>
      </c>
      <c r="J199">
        <v>1</v>
      </c>
      <c r="K199" t="s">
        <v>872</v>
      </c>
      <c r="L199">
        <v>1</v>
      </c>
      <c r="M199">
        <v>19</v>
      </c>
      <c r="N199">
        <v>4.8000000000000001E-2</v>
      </c>
      <c r="O199">
        <v>0.16700000000000001</v>
      </c>
      <c r="P199" t="s">
        <v>874</v>
      </c>
      <c r="Q199" t="s">
        <v>874</v>
      </c>
      <c r="R199" s="24" t="s">
        <v>1787</v>
      </c>
      <c r="S199">
        <v>0.20499999999999999</v>
      </c>
      <c r="T199" t="s">
        <v>874</v>
      </c>
      <c r="U199" t="s">
        <v>874</v>
      </c>
      <c r="V199" t="s">
        <v>874</v>
      </c>
      <c r="W199" t="s">
        <v>874</v>
      </c>
      <c r="X199" t="s">
        <v>56</v>
      </c>
      <c r="Y199" t="s">
        <v>874</v>
      </c>
      <c r="Z199">
        <v>0.96699999999999997</v>
      </c>
      <c r="AA199">
        <v>0.96799999999999997</v>
      </c>
      <c r="AB199" t="s">
        <v>874</v>
      </c>
      <c r="AC199" t="s">
        <v>874</v>
      </c>
      <c r="AD199" s="19">
        <v>45824.779332210652</v>
      </c>
      <c r="AE199" t="s">
        <v>1824</v>
      </c>
    </row>
    <row r="200" spans="1:31" x14ac:dyDescent="0.35">
      <c r="A200" t="s">
        <v>1279</v>
      </c>
      <c r="B200" t="s">
        <v>311</v>
      </c>
      <c r="C200">
        <v>3211</v>
      </c>
      <c r="D200" s="9">
        <v>38337.51458333333</v>
      </c>
      <c r="E200" s="9">
        <v>41548.970833333333</v>
      </c>
      <c r="F200">
        <v>42</v>
      </c>
      <c r="G200">
        <v>42</v>
      </c>
      <c r="H200">
        <v>5</v>
      </c>
      <c r="I200">
        <v>37</v>
      </c>
      <c r="J200">
        <v>7</v>
      </c>
      <c r="K200">
        <v>35</v>
      </c>
      <c r="L200">
        <v>14</v>
      </c>
      <c r="M200">
        <v>21</v>
      </c>
      <c r="N200">
        <v>3.0000000000000001E-3</v>
      </c>
      <c r="O200">
        <v>1.4E-2</v>
      </c>
      <c r="P200">
        <v>0.01</v>
      </c>
      <c r="Q200">
        <v>1.0999999999999999E-2</v>
      </c>
      <c r="R200">
        <v>7.0000000000000001E-3</v>
      </c>
      <c r="S200">
        <v>1.4E-2</v>
      </c>
      <c r="T200">
        <v>1.571</v>
      </c>
      <c r="U200">
        <v>0.17599999999999999</v>
      </c>
      <c r="V200">
        <v>0.41199999999999998</v>
      </c>
      <c r="W200">
        <v>1909.0909999999999</v>
      </c>
      <c r="X200" t="s">
        <v>62</v>
      </c>
      <c r="Y200">
        <v>90.909000000000006</v>
      </c>
      <c r="Z200">
        <v>0.70799999999999996</v>
      </c>
      <c r="AA200">
        <v>0.91400000000000003</v>
      </c>
      <c r="AB200">
        <v>0.73</v>
      </c>
      <c r="AC200">
        <v>0.71399999999999997</v>
      </c>
      <c r="AD200" s="19">
        <v>45824.772337326387</v>
      </c>
      <c r="AE200" t="s">
        <v>1824</v>
      </c>
    </row>
    <row r="201" spans="1:31" hidden="1" x14ac:dyDescent="0.35">
      <c r="A201" t="s">
        <v>1397</v>
      </c>
      <c r="B201" t="s">
        <v>312</v>
      </c>
      <c r="C201">
        <v>99</v>
      </c>
      <c r="D201" s="9">
        <v>41522.208333333336</v>
      </c>
      <c r="E201" s="9">
        <v>41622.166666666664</v>
      </c>
      <c r="F201" t="s">
        <v>871</v>
      </c>
      <c r="G201" t="s">
        <v>871</v>
      </c>
      <c r="H201">
        <v>6</v>
      </c>
      <c r="I201">
        <v>97</v>
      </c>
      <c r="J201">
        <v>14</v>
      </c>
      <c r="K201" t="s">
        <v>872</v>
      </c>
      <c r="L201">
        <v>68</v>
      </c>
      <c r="M201">
        <v>22</v>
      </c>
      <c r="N201">
        <v>5.2999999999999999E-2</v>
      </c>
      <c r="O201">
        <v>0.94299999999999995</v>
      </c>
      <c r="P201">
        <v>0.13400000000000001</v>
      </c>
      <c r="Q201">
        <v>0.69099999999999995</v>
      </c>
      <c r="R201">
        <v>0.86199999999999999</v>
      </c>
      <c r="S201">
        <v>0.877</v>
      </c>
      <c r="T201">
        <v>0.80200000000000005</v>
      </c>
      <c r="U201">
        <v>5.2999999999999999E-2</v>
      </c>
      <c r="V201">
        <v>0.86499999999999999</v>
      </c>
      <c r="W201">
        <v>526.77300000000002</v>
      </c>
      <c r="X201" t="s">
        <v>56</v>
      </c>
      <c r="Y201">
        <v>1.4470000000000001</v>
      </c>
      <c r="Z201">
        <v>0.84399999999999997</v>
      </c>
      <c r="AA201">
        <v>0.98099999999999998</v>
      </c>
      <c r="AB201">
        <v>0.96499999999999997</v>
      </c>
      <c r="AC201">
        <v>0.99</v>
      </c>
      <c r="AD201" s="19">
        <v>45824.779623622686</v>
      </c>
      <c r="AE201" t="s">
        <v>1824</v>
      </c>
    </row>
    <row r="202" spans="1:31" x14ac:dyDescent="0.35">
      <c r="A202" t="s">
        <v>1279</v>
      </c>
      <c r="B202" t="s">
        <v>311</v>
      </c>
      <c r="C202">
        <v>3211</v>
      </c>
      <c r="D202" s="9">
        <v>38337.181840277779</v>
      </c>
      <c r="E202" s="9">
        <v>41548.638090277775</v>
      </c>
      <c r="F202">
        <v>42</v>
      </c>
      <c r="G202">
        <v>42</v>
      </c>
      <c r="H202">
        <v>5</v>
      </c>
      <c r="I202">
        <v>37</v>
      </c>
      <c r="J202">
        <v>7</v>
      </c>
      <c r="K202">
        <v>35</v>
      </c>
      <c r="L202">
        <v>14</v>
      </c>
      <c r="M202">
        <v>21</v>
      </c>
      <c r="N202">
        <v>3.0000000000000001E-3</v>
      </c>
      <c r="O202">
        <v>1.4E-2</v>
      </c>
      <c r="P202">
        <v>0.01</v>
      </c>
      <c r="Q202">
        <v>1.0999999999999999E-2</v>
      </c>
      <c r="R202">
        <v>7.0000000000000001E-3</v>
      </c>
      <c r="S202">
        <v>1.4E-2</v>
      </c>
      <c r="T202">
        <v>1.571</v>
      </c>
      <c r="U202">
        <v>0.17599999999999999</v>
      </c>
      <c r="V202">
        <v>0.41199999999999998</v>
      </c>
      <c r="W202">
        <v>1909.0909999999999</v>
      </c>
      <c r="X202" t="s">
        <v>62</v>
      </c>
      <c r="Y202">
        <v>90.909000000000006</v>
      </c>
      <c r="Z202">
        <v>0.70799999999999996</v>
      </c>
      <c r="AA202">
        <v>0.91400000000000003</v>
      </c>
      <c r="AB202">
        <v>0.73</v>
      </c>
      <c r="AC202">
        <v>0.71399999999999997</v>
      </c>
      <c r="AD202" s="19">
        <v>45825.061630821758</v>
      </c>
      <c r="AE202" t="s">
        <v>2397</v>
      </c>
    </row>
    <row r="203" spans="1:31" hidden="1" x14ac:dyDescent="0.35">
      <c r="A203" t="s">
        <v>1406</v>
      </c>
      <c r="B203" t="s">
        <v>312</v>
      </c>
      <c r="C203">
        <v>99</v>
      </c>
      <c r="D203" s="9">
        <v>41522.476388888892</v>
      </c>
      <c r="E203" s="9">
        <v>41622.147916666669</v>
      </c>
      <c r="F203" t="s">
        <v>871</v>
      </c>
      <c r="G203" t="s">
        <v>871</v>
      </c>
      <c r="H203">
        <v>7</v>
      </c>
      <c r="I203">
        <v>110</v>
      </c>
      <c r="J203">
        <v>39</v>
      </c>
      <c r="K203" t="s">
        <v>872</v>
      </c>
      <c r="L203">
        <v>45</v>
      </c>
      <c r="M203">
        <v>32</v>
      </c>
      <c r="N203">
        <v>0.06</v>
      </c>
      <c r="O203">
        <v>1.1240000000000001</v>
      </c>
      <c r="P203">
        <v>0.53500000000000003</v>
      </c>
      <c r="Q203">
        <v>0.54900000000000004</v>
      </c>
      <c r="R203" s="24" t="s">
        <v>1788</v>
      </c>
      <c r="S203">
        <v>0.72599999999999998</v>
      </c>
      <c r="T203">
        <v>0.84599999999999997</v>
      </c>
      <c r="U203">
        <v>5.0999999999999997E-2</v>
      </c>
      <c r="V203">
        <v>0.54800000000000004</v>
      </c>
      <c r="W203">
        <v>1531.876</v>
      </c>
      <c r="X203" t="s">
        <v>56</v>
      </c>
      <c r="Y203">
        <v>1.821</v>
      </c>
      <c r="Z203">
        <v>0.92700000000000005</v>
      </c>
      <c r="AA203">
        <v>0.99299999999999999</v>
      </c>
      <c r="AB203">
        <v>0.95099999999999996</v>
      </c>
      <c r="AC203">
        <v>0.91900000000000004</v>
      </c>
      <c r="AD203" s="19">
        <v>45824.779934606478</v>
      </c>
      <c r="AE203" t="s">
        <v>1824</v>
      </c>
    </row>
    <row r="204" spans="1:31" x14ac:dyDescent="0.35">
      <c r="A204" t="s">
        <v>1206</v>
      </c>
      <c r="B204" t="s">
        <v>311</v>
      </c>
      <c r="C204">
        <v>2803</v>
      </c>
      <c r="D204" s="9">
        <v>40319.308553240742</v>
      </c>
      <c r="E204" s="9">
        <v>43122.42291666667</v>
      </c>
      <c r="F204">
        <v>512</v>
      </c>
      <c r="G204">
        <v>512</v>
      </c>
      <c r="H204">
        <v>82</v>
      </c>
      <c r="I204">
        <v>430</v>
      </c>
      <c r="J204">
        <v>16</v>
      </c>
      <c r="K204">
        <v>496</v>
      </c>
      <c r="L204">
        <v>304</v>
      </c>
      <c r="M204">
        <v>192</v>
      </c>
      <c r="N204">
        <v>2.7E-2</v>
      </c>
      <c r="O204">
        <v>0.159</v>
      </c>
      <c r="P204">
        <v>0.01</v>
      </c>
      <c r="Q204">
        <v>0.27600000000000002</v>
      </c>
      <c r="R204">
        <v>0.17599999999999999</v>
      </c>
      <c r="S204">
        <v>0.184</v>
      </c>
      <c r="T204">
        <v>1.5680000000000001</v>
      </c>
      <c r="U204">
        <v>0.14499999999999999</v>
      </c>
      <c r="V204">
        <v>0.94599999999999995</v>
      </c>
      <c r="W204">
        <v>695.65200000000004</v>
      </c>
      <c r="X204" t="s">
        <v>62</v>
      </c>
      <c r="Y204">
        <v>3.6230000000000002</v>
      </c>
      <c r="Z204">
        <v>0.28499999999999998</v>
      </c>
      <c r="AA204">
        <v>0.35499999999999998</v>
      </c>
      <c r="AB204">
        <v>0.80600000000000005</v>
      </c>
      <c r="AC204">
        <v>0.53200000000000003</v>
      </c>
      <c r="AD204" s="19">
        <v>45825.305248472221</v>
      </c>
      <c r="AE204" t="s">
        <v>2333</v>
      </c>
    </row>
    <row r="205" spans="1:31" hidden="1" x14ac:dyDescent="0.35">
      <c r="A205" t="s">
        <v>1335</v>
      </c>
      <c r="B205" t="s">
        <v>312</v>
      </c>
      <c r="C205">
        <v>99</v>
      </c>
      <c r="D205" s="9">
        <v>41523.116666666669</v>
      </c>
      <c r="E205" s="9">
        <v>41622.388888888891</v>
      </c>
      <c r="F205" t="s">
        <v>871</v>
      </c>
      <c r="G205" t="s">
        <v>871</v>
      </c>
      <c r="H205">
        <v>10</v>
      </c>
      <c r="I205">
        <v>41</v>
      </c>
      <c r="J205">
        <v>2</v>
      </c>
      <c r="K205" t="s">
        <v>872</v>
      </c>
      <c r="L205">
        <v>30</v>
      </c>
      <c r="M205">
        <v>20</v>
      </c>
      <c r="N205">
        <v>0.107</v>
      </c>
      <c r="O205">
        <v>0.49099999999999999</v>
      </c>
      <c r="P205">
        <v>2.8000000000000001E-2</v>
      </c>
      <c r="Q205">
        <v>0.32800000000000001</v>
      </c>
      <c r="R205">
        <v>0.56999999999999995</v>
      </c>
      <c r="S205">
        <v>0.58199999999999996</v>
      </c>
      <c r="T205">
        <v>0.57499999999999996</v>
      </c>
      <c r="U205">
        <v>0.17899999999999999</v>
      </c>
      <c r="V205">
        <v>0.95299999999999996</v>
      </c>
      <c r="W205">
        <v>76.22</v>
      </c>
      <c r="X205" t="s">
        <v>56</v>
      </c>
      <c r="Y205">
        <v>3.0489999999999999</v>
      </c>
      <c r="Z205">
        <v>0.81200000000000006</v>
      </c>
      <c r="AA205">
        <v>0.97699999999999998</v>
      </c>
      <c r="AB205">
        <v>1</v>
      </c>
      <c r="AC205">
        <v>0.95699999999999996</v>
      </c>
      <c r="AD205" s="19">
        <v>45824.780210983794</v>
      </c>
      <c r="AE205" t="s">
        <v>1824</v>
      </c>
    </row>
    <row r="206" spans="1:31" x14ac:dyDescent="0.35">
      <c r="A206" t="s">
        <v>1574</v>
      </c>
      <c r="B206" t="s">
        <v>311</v>
      </c>
      <c r="C206">
        <v>2260</v>
      </c>
      <c r="D206" s="9">
        <v>42257.032951388886</v>
      </c>
      <c r="E206" s="9">
        <v>44517.425937499997</v>
      </c>
      <c r="F206">
        <v>56</v>
      </c>
      <c r="G206">
        <v>56</v>
      </c>
      <c r="H206">
        <v>19</v>
      </c>
      <c r="I206">
        <v>37</v>
      </c>
      <c r="J206">
        <v>0</v>
      </c>
      <c r="K206">
        <v>56</v>
      </c>
      <c r="L206">
        <v>11</v>
      </c>
      <c r="M206">
        <v>45</v>
      </c>
      <c r="N206">
        <v>6.0000000000000001E-3</v>
      </c>
      <c r="O206">
        <v>0.01</v>
      </c>
      <c r="P206">
        <v>0</v>
      </c>
      <c r="Q206">
        <v>2.5000000000000001E-2</v>
      </c>
      <c r="R206">
        <v>1.6E-2</v>
      </c>
      <c r="S206">
        <v>1.4999999999999999E-2</v>
      </c>
      <c r="T206">
        <v>1.5620000000000001</v>
      </c>
      <c r="U206">
        <v>0.375</v>
      </c>
      <c r="V206">
        <v>1</v>
      </c>
      <c r="W206">
        <v>1800</v>
      </c>
      <c r="X206" t="s">
        <v>62</v>
      </c>
      <c r="Y206">
        <v>40</v>
      </c>
      <c r="Z206">
        <v>0.46500000000000002</v>
      </c>
      <c r="AA206">
        <v>0.80200000000000005</v>
      </c>
      <c r="AB206">
        <v>0</v>
      </c>
      <c r="AC206">
        <v>0.92900000000000005</v>
      </c>
      <c r="AD206" s="19">
        <v>45825.132816724537</v>
      </c>
      <c r="AE206" t="s">
        <v>2397</v>
      </c>
    </row>
    <row r="207" spans="1:31" hidden="1" x14ac:dyDescent="0.35">
      <c r="A207" t="s">
        <v>1339</v>
      </c>
      <c r="B207" t="s">
        <v>312</v>
      </c>
      <c r="C207">
        <v>6</v>
      </c>
      <c r="D207" s="9">
        <v>41227.940972222219</v>
      </c>
      <c r="E207" s="9">
        <v>41234.19027777778</v>
      </c>
      <c r="F207" t="s">
        <v>871</v>
      </c>
      <c r="G207" t="s">
        <v>871</v>
      </c>
      <c r="H207">
        <v>1</v>
      </c>
      <c r="I207">
        <v>1</v>
      </c>
      <c r="J207">
        <v>1</v>
      </c>
      <c r="K207" t="s">
        <v>872</v>
      </c>
      <c r="L207">
        <v>1</v>
      </c>
      <c r="M207">
        <v>-1</v>
      </c>
      <c r="N207" t="s">
        <v>874</v>
      </c>
      <c r="O207" t="s">
        <v>874</v>
      </c>
      <c r="P207" t="s">
        <v>874</v>
      </c>
      <c r="Q207" t="s">
        <v>874</v>
      </c>
      <c r="R207">
        <v>0</v>
      </c>
      <c r="S207" t="s">
        <v>874</v>
      </c>
      <c r="T207" t="s">
        <v>874</v>
      </c>
      <c r="U207" t="s">
        <v>874</v>
      </c>
      <c r="V207" t="s">
        <v>874</v>
      </c>
      <c r="W207" t="s">
        <v>874</v>
      </c>
      <c r="X207" t="s">
        <v>62</v>
      </c>
      <c r="Y207" t="s">
        <v>874</v>
      </c>
      <c r="Z207" t="s">
        <v>874</v>
      </c>
      <c r="AA207" t="s">
        <v>874</v>
      </c>
      <c r="AB207" t="s">
        <v>874</v>
      </c>
      <c r="AC207" t="s">
        <v>874</v>
      </c>
      <c r="AD207" s="19">
        <v>45824.780433553242</v>
      </c>
      <c r="AE207" t="s">
        <v>1824</v>
      </c>
    </row>
    <row r="208" spans="1:31" x14ac:dyDescent="0.35">
      <c r="A208" t="s">
        <v>1539</v>
      </c>
      <c r="B208" t="s">
        <v>311</v>
      </c>
      <c r="C208">
        <v>3795</v>
      </c>
      <c r="D208" s="9">
        <v>37785.441666666666</v>
      </c>
      <c r="E208" s="9">
        <v>41580.532638888886</v>
      </c>
      <c r="F208">
        <v>138</v>
      </c>
      <c r="G208">
        <v>138</v>
      </c>
      <c r="H208">
        <v>25</v>
      </c>
      <c r="I208">
        <v>113</v>
      </c>
      <c r="J208">
        <v>15</v>
      </c>
      <c r="K208">
        <v>123</v>
      </c>
      <c r="L208">
        <v>118</v>
      </c>
      <c r="M208">
        <v>5</v>
      </c>
      <c r="N208">
        <v>1.2E-2</v>
      </c>
      <c r="O208">
        <v>3.5000000000000003E-2</v>
      </c>
      <c r="P208">
        <v>6.0000000000000001E-3</v>
      </c>
      <c r="Q208">
        <v>6.4000000000000001E-2</v>
      </c>
      <c r="R208">
        <v>4.1000000000000002E-2</v>
      </c>
      <c r="S208">
        <v>4.1000000000000002E-2</v>
      </c>
      <c r="T208">
        <v>1.5609999999999999</v>
      </c>
      <c r="U208">
        <v>0.255</v>
      </c>
      <c r="V208">
        <v>0.872</v>
      </c>
      <c r="W208">
        <v>78.125</v>
      </c>
      <c r="X208" t="s">
        <v>62</v>
      </c>
      <c r="Y208">
        <v>15.625</v>
      </c>
      <c r="Z208">
        <v>0.91300000000000003</v>
      </c>
      <c r="AA208">
        <v>0.95499999999999996</v>
      </c>
      <c r="AB208">
        <v>0.86199999999999999</v>
      </c>
      <c r="AC208">
        <v>0.83499999999999996</v>
      </c>
      <c r="AD208" s="19">
        <v>45824.804416168983</v>
      </c>
      <c r="AE208" t="s">
        <v>1824</v>
      </c>
    </row>
    <row r="209" spans="1:31" hidden="1" x14ac:dyDescent="0.35">
      <c r="A209" t="s">
        <v>1368</v>
      </c>
      <c r="B209" t="s">
        <v>312</v>
      </c>
      <c r="C209">
        <v>100</v>
      </c>
      <c r="D209" s="9">
        <v>41522.092361111114</v>
      </c>
      <c r="E209" s="9">
        <v>41622.152777777781</v>
      </c>
      <c r="F209" t="s">
        <v>871</v>
      </c>
      <c r="G209" t="s">
        <v>871</v>
      </c>
      <c r="H209">
        <v>21</v>
      </c>
      <c r="I209">
        <v>282</v>
      </c>
      <c r="J209">
        <v>19</v>
      </c>
      <c r="K209" t="s">
        <v>872</v>
      </c>
      <c r="L209">
        <v>252</v>
      </c>
      <c r="M209">
        <v>33</v>
      </c>
      <c r="N209">
        <v>0.34399999999999997</v>
      </c>
      <c r="O209">
        <v>2.9409999999999998</v>
      </c>
      <c r="P209">
        <v>0.17299999999999999</v>
      </c>
      <c r="Q209">
        <v>2.5910000000000002</v>
      </c>
      <c r="R209" s="24" t="s">
        <v>1789</v>
      </c>
      <c r="S209">
        <v>3.0190000000000001</v>
      </c>
      <c r="T209">
        <v>0.83299999999999996</v>
      </c>
      <c r="U209">
        <v>0.105</v>
      </c>
      <c r="V209">
        <v>0.94699999999999995</v>
      </c>
      <c r="W209">
        <v>220.37799999999999</v>
      </c>
      <c r="X209" t="s">
        <v>56</v>
      </c>
      <c r="Y209">
        <v>0.38600000000000001</v>
      </c>
      <c r="Z209">
        <v>0.94899999999999995</v>
      </c>
      <c r="AA209">
        <v>0.99099999999999999</v>
      </c>
      <c r="AB209">
        <v>0.96699999999999997</v>
      </c>
      <c r="AC209">
        <v>0.99199999999999999</v>
      </c>
      <c r="AD209" s="19">
        <v>45824.78075489583</v>
      </c>
      <c r="AE209" t="s">
        <v>1824</v>
      </c>
    </row>
    <row r="210" spans="1:31" x14ac:dyDescent="0.35">
      <c r="A210" t="s">
        <v>1655</v>
      </c>
      <c r="B210" t="s">
        <v>311</v>
      </c>
      <c r="C210">
        <v>4306</v>
      </c>
      <c r="D210" s="9">
        <v>37313.277083333334</v>
      </c>
      <c r="E210" s="9">
        <v>41620.195833333331</v>
      </c>
      <c r="F210">
        <v>404</v>
      </c>
      <c r="G210">
        <v>404</v>
      </c>
      <c r="H210">
        <v>19</v>
      </c>
      <c r="I210">
        <v>385</v>
      </c>
      <c r="J210">
        <v>110</v>
      </c>
      <c r="K210">
        <v>294</v>
      </c>
      <c r="L210">
        <v>241</v>
      </c>
      <c r="M210">
        <v>53</v>
      </c>
      <c r="N210">
        <v>0.01</v>
      </c>
      <c r="O210">
        <v>9.1999999999999998E-2</v>
      </c>
      <c r="P210">
        <v>4.2999999999999997E-2</v>
      </c>
      <c r="Q210">
        <v>9.1999999999999998E-2</v>
      </c>
      <c r="R210">
        <v>5.8999999999999997E-2</v>
      </c>
      <c r="S210">
        <v>6.4000000000000001E-2</v>
      </c>
      <c r="T210">
        <v>1.5589999999999999</v>
      </c>
      <c r="U210">
        <v>9.8000000000000004E-2</v>
      </c>
      <c r="V210">
        <v>0.57799999999999996</v>
      </c>
      <c r="W210">
        <v>576.08699999999999</v>
      </c>
      <c r="X210" t="s">
        <v>62</v>
      </c>
      <c r="Y210">
        <v>10.87</v>
      </c>
      <c r="Z210">
        <v>0.84699999999999998</v>
      </c>
      <c r="AA210">
        <v>0.97499999999999998</v>
      </c>
      <c r="AB210">
        <v>0.81599999999999995</v>
      </c>
      <c r="AC210">
        <v>0.747</v>
      </c>
      <c r="AD210" s="19">
        <v>45824.830043761576</v>
      </c>
      <c r="AE210" t="s">
        <v>1824</v>
      </c>
    </row>
    <row r="211" spans="1:31" hidden="1" x14ac:dyDescent="0.35">
      <c r="A211" t="s">
        <v>1338</v>
      </c>
      <c r="B211" t="s">
        <v>312</v>
      </c>
      <c r="C211">
        <v>70</v>
      </c>
      <c r="D211" s="9">
        <v>41550.957638888889</v>
      </c>
      <c r="E211" s="9">
        <v>41621.379166666666</v>
      </c>
      <c r="F211" t="s">
        <v>871</v>
      </c>
      <c r="G211" t="s">
        <v>871</v>
      </c>
      <c r="H211">
        <v>6</v>
      </c>
      <c r="I211">
        <v>11</v>
      </c>
      <c r="J211">
        <v>1</v>
      </c>
      <c r="K211" t="s">
        <v>872</v>
      </c>
      <c r="L211">
        <v>22</v>
      </c>
      <c r="M211">
        <v>-7</v>
      </c>
      <c r="N211">
        <v>7.4999999999999997E-2</v>
      </c>
      <c r="O211">
        <v>0.128</v>
      </c>
      <c r="P211" t="s">
        <v>874</v>
      </c>
      <c r="Q211">
        <v>0.26500000000000001</v>
      </c>
      <c r="R211">
        <v>0.20300000000000001</v>
      </c>
      <c r="S211">
        <v>0.18</v>
      </c>
      <c r="T211" t="s">
        <v>874</v>
      </c>
      <c r="U211" t="s">
        <v>874</v>
      </c>
      <c r="V211" t="s">
        <v>874</v>
      </c>
      <c r="W211" t="s">
        <v>874</v>
      </c>
      <c r="X211" t="s">
        <v>56</v>
      </c>
      <c r="Y211">
        <v>3.774</v>
      </c>
      <c r="Z211">
        <v>0.82199999999999995</v>
      </c>
      <c r="AA211">
        <v>0.86099999999999999</v>
      </c>
      <c r="AB211" t="s">
        <v>874</v>
      </c>
      <c r="AC211">
        <v>0.83</v>
      </c>
      <c r="AD211" s="19">
        <v>45824.780979247684</v>
      </c>
      <c r="AE211" t="s">
        <v>1824</v>
      </c>
    </row>
    <row r="212" spans="1:31" x14ac:dyDescent="0.35">
      <c r="A212" t="s">
        <v>1626</v>
      </c>
      <c r="B212" t="s">
        <v>311</v>
      </c>
      <c r="C212">
        <v>6828</v>
      </c>
      <c r="D212" s="9">
        <v>37659.241979166669</v>
      </c>
      <c r="E212" s="9">
        <v>44487.784722222219</v>
      </c>
      <c r="F212">
        <v>195</v>
      </c>
      <c r="G212">
        <v>195</v>
      </c>
      <c r="H212">
        <v>17</v>
      </c>
      <c r="I212">
        <v>178</v>
      </c>
      <c r="J212">
        <v>57</v>
      </c>
      <c r="K212">
        <v>138</v>
      </c>
      <c r="L212">
        <v>119</v>
      </c>
      <c r="M212">
        <v>19</v>
      </c>
      <c r="N212">
        <v>3.0000000000000001E-3</v>
      </c>
      <c r="O212">
        <v>2.8000000000000001E-2</v>
      </c>
      <c r="P212">
        <v>1.2999999999999999E-2</v>
      </c>
      <c r="Q212">
        <v>2.8000000000000001E-2</v>
      </c>
      <c r="R212">
        <v>1.7999999999999999E-2</v>
      </c>
      <c r="S212">
        <v>1.9E-2</v>
      </c>
      <c r="T212">
        <v>1.556</v>
      </c>
      <c r="U212">
        <v>9.7000000000000003E-2</v>
      </c>
      <c r="V212">
        <v>0.58099999999999996</v>
      </c>
      <c r="W212">
        <v>678.57100000000003</v>
      </c>
      <c r="X212" t="s">
        <v>62</v>
      </c>
      <c r="Y212">
        <v>35.713999999999999</v>
      </c>
      <c r="Z212">
        <v>0.995</v>
      </c>
      <c r="AA212">
        <v>0.97399999999999998</v>
      </c>
      <c r="AB212">
        <v>0.90400000000000003</v>
      </c>
      <c r="AC212">
        <v>0.89900000000000002</v>
      </c>
      <c r="AD212" s="19">
        <v>45825.147414537038</v>
      </c>
      <c r="AE212" t="s">
        <v>2397</v>
      </c>
    </row>
    <row r="213" spans="1:31" hidden="1" x14ac:dyDescent="0.35">
      <c r="A213" t="s">
        <v>1409</v>
      </c>
      <c r="B213" t="s">
        <v>312</v>
      </c>
      <c r="C213">
        <v>99</v>
      </c>
      <c r="D213" s="9">
        <v>41519.265277777777</v>
      </c>
      <c r="E213" s="9">
        <v>41619.116666666669</v>
      </c>
      <c r="F213" t="s">
        <v>871</v>
      </c>
      <c r="G213" t="s">
        <v>871</v>
      </c>
      <c r="H213">
        <v>1</v>
      </c>
      <c r="I213">
        <v>8</v>
      </c>
      <c r="J213">
        <v>6</v>
      </c>
      <c r="K213" t="s">
        <v>872</v>
      </c>
      <c r="L213">
        <v>10</v>
      </c>
      <c r="M213">
        <v>-9</v>
      </c>
      <c r="N213" t="s">
        <v>874</v>
      </c>
      <c r="O213">
        <v>6.8000000000000005E-2</v>
      </c>
      <c r="P213">
        <v>4.3999999999999997E-2</v>
      </c>
      <c r="Q213">
        <v>0.32500000000000001</v>
      </c>
      <c r="R213" s="24" t="s">
        <v>1790</v>
      </c>
      <c r="S213">
        <v>3.9E-2</v>
      </c>
      <c r="T213" t="s">
        <v>874</v>
      </c>
      <c r="U213" t="s">
        <v>874</v>
      </c>
      <c r="V213" t="s">
        <v>874</v>
      </c>
      <c r="W213" t="s">
        <v>874</v>
      </c>
      <c r="X213" t="s">
        <v>56</v>
      </c>
      <c r="Y213">
        <v>3.077</v>
      </c>
      <c r="Z213" t="s">
        <v>874</v>
      </c>
      <c r="AA213">
        <v>0.88</v>
      </c>
      <c r="AB213">
        <v>0.67200000000000004</v>
      </c>
      <c r="AC213">
        <v>0.77600000000000002</v>
      </c>
      <c r="AD213" s="19">
        <v>45824.781214155089</v>
      </c>
      <c r="AE213" t="s">
        <v>1824</v>
      </c>
    </row>
    <row r="214" spans="1:31" x14ac:dyDescent="0.35">
      <c r="A214" t="s">
        <v>1660</v>
      </c>
      <c r="B214" t="s">
        <v>311</v>
      </c>
      <c r="C214">
        <v>3761</v>
      </c>
      <c r="D214" s="9">
        <v>37845.026388888888</v>
      </c>
      <c r="E214" s="9">
        <v>41606.886111111111</v>
      </c>
      <c r="F214">
        <v>310</v>
      </c>
      <c r="G214">
        <v>310</v>
      </c>
      <c r="H214">
        <v>21</v>
      </c>
      <c r="I214">
        <v>289</v>
      </c>
      <c r="J214">
        <v>73</v>
      </c>
      <c r="K214">
        <v>237</v>
      </c>
      <c r="L214">
        <v>216</v>
      </c>
      <c r="M214">
        <v>21</v>
      </c>
      <c r="N214">
        <v>0.01</v>
      </c>
      <c r="O214">
        <v>6.9000000000000006E-2</v>
      </c>
      <c r="P214">
        <v>2.5999999999999999E-2</v>
      </c>
      <c r="Q214">
        <v>8.2000000000000003E-2</v>
      </c>
      <c r="R214">
        <v>5.2999999999999999E-2</v>
      </c>
      <c r="S214">
        <v>5.5E-2</v>
      </c>
      <c r="T214">
        <v>1.5469999999999999</v>
      </c>
      <c r="U214">
        <v>0.127</v>
      </c>
      <c r="V214">
        <v>0.67100000000000004</v>
      </c>
      <c r="W214">
        <v>256.09800000000001</v>
      </c>
      <c r="X214" t="s">
        <v>62</v>
      </c>
      <c r="Y214">
        <v>12.195</v>
      </c>
      <c r="Z214">
        <v>0.91900000000000004</v>
      </c>
      <c r="AA214">
        <v>0.96399999999999997</v>
      </c>
      <c r="AB214">
        <v>0.93</v>
      </c>
      <c r="AC214">
        <v>0.93100000000000005</v>
      </c>
      <c r="AD214" s="19">
        <v>45824.82959390046</v>
      </c>
      <c r="AE214" t="s">
        <v>1824</v>
      </c>
    </row>
    <row r="215" spans="1:31" hidden="1" x14ac:dyDescent="0.35">
      <c r="A215" t="s">
        <v>1343</v>
      </c>
      <c r="B215" t="s">
        <v>312</v>
      </c>
      <c r="C215">
        <v>60</v>
      </c>
      <c r="D215" s="9">
        <v>41545.179166666669</v>
      </c>
      <c r="E215" s="9">
        <v>41605.908333333333</v>
      </c>
      <c r="F215" t="s">
        <v>871</v>
      </c>
      <c r="G215" t="s">
        <v>871</v>
      </c>
      <c r="H215">
        <v>1</v>
      </c>
      <c r="I215">
        <v>7</v>
      </c>
      <c r="J215">
        <v>2</v>
      </c>
      <c r="K215" t="s">
        <v>872</v>
      </c>
      <c r="L215">
        <v>6</v>
      </c>
      <c r="M215">
        <v>-2</v>
      </c>
      <c r="N215" t="s">
        <v>874</v>
      </c>
      <c r="O215">
        <v>8.5000000000000006E-2</v>
      </c>
      <c r="P215" t="s">
        <v>874</v>
      </c>
      <c r="Q215">
        <v>6.5000000000000002E-2</v>
      </c>
      <c r="R215">
        <v>0</v>
      </c>
      <c r="S215">
        <v>8.5000000000000006E-2</v>
      </c>
      <c r="T215" t="s">
        <v>874</v>
      </c>
      <c r="U215" t="s">
        <v>874</v>
      </c>
      <c r="V215" t="s">
        <v>874</v>
      </c>
      <c r="W215" t="s">
        <v>874</v>
      </c>
      <c r="X215" t="s">
        <v>62</v>
      </c>
      <c r="Y215">
        <v>15.385</v>
      </c>
      <c r="Z215" t="s">
        <v>874</v>
      </c>
      <c r="AA215">
        <v>0.76700000000000002</v>
      </c>
      <c r="AB215" t="s">
        <v>874</v>
      </c>
      <c r="AC215">
        <v>0.72199999999999998</v>
      </c>
      <c r="AD215" s="19">
        <v>45824.781440752318</v>
      </c>
      <c r="AE215" t="s">
        <v>1824</v>
      </c>
    </row>
    <row r="216" spans="1:31" x14ac:dyDescent="0.35">
      <c r="A216" t="s">
        <v>1420</v>
      </c>
      <c r="B216" t="s">
        <v>311</v>
      </c>
      <c r="C216">
        <v>4305</v>
      </c>
      <c r="D216" s="9">
        <v>37310.063194444447</v>
      </c>
      <c r="E216" s="9">
        <v>41615.348611111112</v>
      </c>
      <c r="F216">
        <v>512</v>
      </c>
      <c r="G216">
        <v>512</v>
      </c>
      <c r="H216">
        <v>35</v>
      </c>
      <c r="I216">
        <v>477</v>
      </c>
      <c r="J216">
        <v>172</v>
      </c>
      <c r="K216">
        <v>340</v>
      </c>
      <c r="L216">
        <v>313</v>
      </c>
      <c r="M216">
        <v>27</v>
      </c>
      <c r="N216">
        <v>1.7999999999999999E-2</v>
      </c>
      <c r="O216">
        <v>0.125</v>
      </c>
      <c r="P216">
        <v>6.6000000000000003E-2</v>
      </c>
      <c r="Q216">
        <v>0.11899999999999999</v>
      </c>
      <c r="R216">
        <v>7.6999999999999999E-2</v>
      </c>
      <c r="S216">
        <v>8.4000000000000005E-2</v>
      </c>
      <c r="T216">
        <v>1.5449999999999999</v>
      </c>
      <c r="U216">
        <v>0.126</v>
      </c>
      <c r="V216">
        <v>0.53800000000000003</v>
      </c>
      <c r="W216">
        <v>226.89099999999999</v>
      </c>
      <c r="X216" t="s">
        <v>62</v>
      </c>
      <c r="Y216">
        <v>8.4030000000000005</v>
      </c>
      <c r="Z216">
        <v>0.93300000000000005</v>
      </c>
      <c r="AA216">
        <v>0.99</v>
      </c>
      <c r="AB216">
        <v>0.98</v>
      </c>
      <c r="AC216">
        <v>0.95899999999999996</v>
      </c>
      <c r="AD216" s="19">
        <v>45824.79366210648</v>
      </c>
      <c r="AE216" t="s">
        <v>1824</v>
      </c>
    </row>
    <row r="217" spans="1:31" hidden="1" x14ac:dyDescent="0.35">
      <c r="A217" t="s">
        <v>1344</v>
      </c>
      <c r="B217" t="s">
        <v>312</v>
      </c>
      <c r="C217">
        <v>0</v>
      </c>
      <c r="D217" s="9">
        <v>41289.746527777781</v>
      </c>
      <c r="E217" s="9">
        <v>41289.746527777781</v>
      </c>
      <c r="F217" t="s">
        <v>871</v>
      </c>
      <c r="G217" t="s">
        <v>871</v>
      </c>
      <c r="H217">
        <v>1</v>
      </c>
      <c r="I217">
        <v>1</v>
      </c>
      <c r="J217">
        <v>1</v>
      </c>
      <c r="K217" t="s">
        <v>872</v>
      </c>
      <c r="L217">
        <v>1</v>
      </c>
      <c r="M217">
        <v>0</v>
      </c>
      <c r="N217" t="s">
        <v>874</v>
      </c>
      <c r="O217" t="s">
        <v>874</v>
      </c>
      <c r="P217" t="s">
        <v>874</v>
      </c>
      <c r="Q217" t="s">
        <v>874</v>
      </c>
      <c r="R217">
        <v>0</v>
      </c>
      <c r="S217" t="s">
        <v>874</v>
      </c>
      <c r="T217" t="s">
        <v>874</v>
      </c>
      <c r="U217" t="s">
        <v>874</v>
      </c>
      <c r="V217" t="s">
        <v>874</v>
      </c>
      <c r="W217" t="s">
        <v>874</v>
      </c>
      <c r="X217" t="s">
        <v>62</v>
      </c>
      <c r="Y217" t="s">
        <v>874</v>
      </c>
      <c r="Z217" t="s">
        <v>874</v>
      </c>
      <c r="AA217" t="s">
        <v>874</v>
      </c>
      <c r="AB217" t="s">
        <v>874</v>
      </c>
      <c r="AC217" t="s">
        <v>874</v>
      </c>
      <c r="AD217" s="19">
        <v>45824.781639085646</v>
      </c>
      <c r="AE217" t="s">
        <v>1824</v>
      </c>
    </row>
    <row r="218" spans="1:31" x14ac:dyDescent="0.35">
      <c r="A218" t="s">
        <v>2157</v>
      </c>
      <c r="B218" t="s">
        <v>311</v>
      </c>
      <c r="C218">
        <v>1777</v>
      </c>
      <c r="D218" s="9">
        <v>39758.763194444444</v>
      </c>
      <c r="E218" s="9">
        <v>41536.083333333336</v>
      </c>
      <c r="F218">
        <v>35</v>
      </c>
      <c r="G218">
        <v>35</v>
      </c>
      <c r="H218">
        <v>17</v>
      </c>
      <c r="I218">
        <v>18</v>
      </c>
      <c r="J218">
        <v>6</v>
      </c>
      <c r="K218">
        <v>29</v>
      </c>
      <c r="L218">
        <v>21</v>
      </c>
      <c r="M218">
        <v>8</v>
      </c>
      <c r="N218">
        <v>1.2E-2</v>
      </c>
      <c r="O218">
        <v>8.0000000000000002E-3</v>
      </c>
      <c r="P218">
        <v>3.0000000000000001E-3</v>
      </c>
      <c r="Q218">
        <v>2.5999999999999999E-2</v>
      </c>
      <c r="R218">
        <v>1.7000000000000001E-2</v>
      </c>
      <c r="S218">
        <v>1.4E-2</v>
      </c>
      <c r="T218">
        <v>1.5289999999999999</v>
      </c>
      <c r="U218">
        <v>0.6</v>
      </c>
      <c r="V218">
        <v>0.85</v>
      </c>
      <c r="W218">
        <v>307.69200000000001</v>
      </c>
      <c r="X218" t="s">
        <v>62</v>
      </c>
      <c r="Y218">
        <v>38.462000000000003</v>
      </c>
      <c r="Z218">
        <v>0.69899999999999995</v>
      </c>
      <c r="AA218">
        <v>0.78</v>
      </c>
      <c r="AB218">
        <v>0.84599999999999997</v>
      </c>
      <c r="AC218">
        <v>0.95399999999999996</v>
      </c>
      <c r="AD218" s="19">
        <v>45824.943929409725</v>
      </c>
      <c r="AE218" t="s">
        <v>2215</v>
      </c>
    </row>
    <row r="219" spans="1:31" hidden="1" x14ac:dyDescent="0.35">
      <c r="A219" t="s">
        <v>1345</v>
      </c>
      <c r="B219" t="s">
        <v>312</v>
      </c>
      <c r="C219">
        <v>0</v>
      </c>
      <c r="D219" s="9">
        <v>41554.944444444445</v>
      </c>
      <c r="E219" s="9">
        <v>41554.944444444445</v>
      </c>
      <c r="F219" t="s">
        <v>871</v>
      </c>
      <c r="G219" t="s">
        <v>871</v>
      </c>
      <c r="H219">
        <v>1</v>
      </c>
      <c r="I219">
        <v>1</v>
      </c>
      <c r="J219">
        <v>1</v>
      </c>
      <c r="K219" t="s">
        <v>872</v>
      </c>
      <c r="L219">
        <v>1</v>
      </c>
      <c r="M219">
        <v>0</v>
      </c>
      <c r="N219" t="s">
        <v>874</v>
      </c>
      <c r="O219" t="s">
        <v>874</v>
      </c>
      <c r="P219" t="s">
        <v>874</v>
      </c>
      <c r="Q219" t="s">
        <v>874</v>
      </c>
      <c r="R219">
        <v>0</v>
      </c>
      <c r="S219" t="s">
        <v>874</v>
      </c>
      <c r="T219" t="s">
        <v>874</v>
      </c>
      <c r="U219" t="s">
        <v>874</v>
      </c>
      <c r="V219" t="s">
        <v>874</v>
      </c>
      <c r="W219" t="s">
        <v>874</v>
      </c>
      <c r="X219" t="s">
        <v>62</v>
      </c>
      <c r="Y219" t="s">
        <v>874</v>
      </c>
      <c r="Z219" t="s">
        <v>874</v>
      </c>
      <c r="AA219" t="s">
        <v>874</v>
      </c>
      <c r="AB219" t="s">
        <v>874</v>
      </c>
      <c r="AC219" t="s">
        <v>874</v>
      </c>
      <c r="AD219" s="19">
        <v>45824.781847280094</v>
      </c>
      <c r="AE219" t="s">
        <v>1824</v>
      </c>
    </row>
    <row r="220" spans="1:31" x14ac:dyDescent="0.35">
      <c r="A220" t="s">
        <v>1940</v>
      </c>
      <c r="B220" t="s">
        <v>311</v>
      </c>
      <c r="C220">
        <v>996</v>
      </c>
      <c r="D220" s="9">
        <v>39560.306250000001</v>
      </c>
      <c r="E220" s="9">
        <v>40557.029861111114</v>
      </c>
      <c r="F220">
        <v>33</v>
      </c>
      <c r="G220">
        <v>33</v>
      </c>
      <c r="H220">
        <v>10</v>
      </c>
      <c r="I220">
        <v>23</v>
      </c>
      <c r="J220">
        <v>7</v>
      </c>
      <c r="K220">
        <v>26</v>
      </c>
      <c r="L220">
        <v>25</v>
      </c>
      <c r="M220">
        <v>1</v>
      </c>
      <c r="N220">
        <v>0.01</v>
      </c>
      <c r="O220">
        <v>2.1999999999999999E-2</v>
      </c>
      <c r="P220">
        <v>1.0999999999999999E-2</v>
      </c>
      <c r="Q220">
        <v>3.2000000000000001E-2</v>
      </c>
      <c r="R220">
        <v>2.1000000000000001E-2</v>
      </c>
      <c r="S220">
        <v>2.5000000000000001E-2</v>
      </c>
      <c r="T220">
        <v>1.524</v>
      </c>
      <c r="U220">
        <v>0.312</v>
      </c>
      <c r="V220">
        <v>0.65600000000000003</v>
      </c>
      <c r="W220">
        <v>31.25</v>
      </c>
      <c r="X220" t="s">
        <v>62</v>
      </c>
      <c r="Y220">
        <v>31.25</v>
      </c>
      <c r="Z220">
        <v>0.873</v>
      </c>
      <c r="AA220">
        <v>0.94699999999999995</v>
      </c>
      <c r="AB220">
        <v>0.93500000000000005</v>
      </c>
      <c r="AC220">
        <v>0.88200000000000001</v>
      </c>
      <c r="AD220" s="19">
        <v>45824.878690347221</v>
      </c>
      <c r="AE220" t="s">
        <v>2024</v>
      </c>
    </row>
    <row r="221" spans="1:31" hidden="1" x14ac:dyDescent="0.35">
      <c r="A221" t="s">
        <v>1371</v>
      </c>
      <c r="B221" t="s">
        <v>312</v>
      </c>
      <c r="C221">
        <v>99</v>
      </c>
      <c r="D221" s="9">
        <v>41522.129861111112</v>
      </c>
      <c r="E221" s="9">
        <v>41621.968055555553</v>
      </c>
      <c r="F221" t="s">
        <v>871</v>
      </c>
      <c r="G221" t="s">
        <v>871</v>
      </c>
      <c r="H221">
        <v>10</v>
      </c>
      <c r="I221">
        <v>50</v>
      </c>
      <c r="J221">
        <v>11</v>
      </c>
      <c r="K221" t="s">
        <v>872</v>
      </c>
      <c r="L221">
        <v>41</v>
      </c>
      <c r="M221">
        <v>9</v>
      </c>
      <c r="N221">
        <v>9.0999999999999998E-2</v>
      </c>
      <c r="O221">
        <v>0.49099999999999999</v>
      </c>
      <c r="P221">
        <v>0.129</v>
      </c>
      <c r="Q221">
        <v>0.39</v>
      </c>
      <c r="R221" s="24" t="s">
        <v>1791</v>
      </c>
      <c r="S221">
        <v>0.45600000000000002</v>
      </c>
      <c r="T221">
        <v>0.86099999999999999</v>
      </c>
      <c r="U221">
        <v>0.156</v>
      </c>
      <c r="V221">
        <v>0.77800000000000002</v>
      </c>
      <c r="W221">
        <v>338.46199999999999</v>
      </c>
      <c r="X221" t="s">
        <v>56</v>
      </c>
      <c r="Y221">
        <v>2.5640000000000001</v>
      </c>
      <c r="Z221">
        <v>0.95699999999999996</v>
      </c>
      <c r="AA221">
        <v>0.96499999999999997</v>
      </c>
      <c r="AB221">
        <v>0.76800000000000002</v>
      </c>
      <c r="AC221">
        <v>0.95899999999999996</v>
      </c>
      <c r="AD221" s="19">
        <v>45824.782124710648</v>
      </c>
      <c r="AE221" t="s">
        <v>1824</v>
      </c>
    </row>
    <row r="222" spans="1:31" x14ac:dyDescent="0.35">
      <c r="A222" t="s">
        <v>1650</v>
      </c>
      <c r="B222" t="s">
        <v>311</v>
      </c>
      <c r="C222">
        <v>4641</v>
      </c>
      <c r="D222" s="9">
        <v>36936.384722222225</v>
      </c>
      <c r="E222" s="9">
        <v>41577.806250000001</v>
      </c>
      <c r="F222">
        <v>178</v>
      </c>
      <c r="G222">
        <v>178</v>
      </c>
      <c r="H222">
        <v>2</v>
      </c>
      <c r="I222">
        <v>176</v>
      </c>
      <c r="J222">
        <v>36</v>
      </c>
      <c r="K222">
        <v>142</v>
      </c>
      <c r="L222">
        <v>125</v>
      </c>
      <c r="M222">
        <v>17</v>
      </c>
      <c r="N222">
        <v>1E-3</v>
      </c>
      <c r="O222">
        <v>3.9E-2</v>
      </c>
      <c r="P222">
        <v>1.4E-2</v>
      </c>
      <c r="Q222">
        <v>3.9E-2</v>
      </c>
      <c r="R222">
        <v>2.5999999999999999E-2</v>
      </c>
      <c r="S222">
        <v>2.7E-2</v>
      </c>
      <c r="T222">
        <v>1.5</v>
      </c>
      <c r="U222">
        <v>2.5000000000000001E-2</v>
      </c>
      <c r="V222">
        <v>0.65</v>
      </c>
      <c r="W222">
        <v>435.89699999999999</v>
      </c>
      <c r="X222" t="s">
        <v>62</v>
      </c>
      <c r="Y222">
        <v>25.640999999999998</v>
      </c>
      <c r="Z222">
        <v>1</v>
      </c>
      <c r="AA222">
        <v>0.94899999999999995</v>
      </c>
      <c r="AB222">
        <v>0.64200000000000002</v>
      </c>
      <c r="AC222">
        <v>0.76900000000000002</v>
      </c>
      <c r="AD222" s="19">
        <v>45824.825757164355</v>
      </c>
      <c r="AE222" t="s">
        <v>1824</v>
      </c>
    </row>
    <row r="223" spans="1:31" hidden="1" x14ac:dyDescent="0.35">
      <c r="A223" t="s">
        <v>1380</v>
      </c>
      <c r="B223" t="s">
        <v>312</v>
      </c>
      <c r="C223">
        <v>85</v>
      </c>
      <c r="D223" s="9">
        <v>41522.025694444441</v>
      </c>
      <c r="E223" s="9">
        <v>41607.304166666669</v>
      </c>
      <c r="F223" t="s">
        <v>871</v>
      </c>
      <c r="G223" t="s">
        <v>871</v>
      </c>
      <c r="H223">
        <v>1</v>
      </c>
      <c r="I223">
        <v>13</v>
      </c>
      <c r="J223">
        <v>1</v>
      </c>
      <c r="K223" t="s">
        <v>872</v>
      </c>
      <c r="L223">
        <v>8</v>
      </c>
      <c r="M223">
        <v>5</v>
      </c>
      <c r="N223" t="s">
        <v>874</v>
      </c>
      <c r="O223">
        <v>0.13400000000000001</v>
      </c>
      <c r="P223" t="s">
        <v>874</v>
      </c>
      <c r="Q223">
        <v>9.5000000000000001E-2</v>
      </c>
      <c r="R223">
        <v>0</v>
      </c>
      <c r="S223">
        <v>0.14299999999999999</v>
      </c>
      <c r="T223" t="s">
        <v>874</v>
      </c>
      <c r="U223" t="s">
        <v>874</v>
      </c>
      <c r="V223" t="s">
        <v>874</v>
      </c>
      <c r="W223" t="s">
        <v>874</v>
      </c>
      <c r="X223" t="s">
        <v>56</v>
      </c>
      <c r="Y223">
        <v>10.526</v>
      </c>
      <c r="Z223" t="s">
        <v>874</v>
      </c>
      <c r="AA223">
        <v>0.95399999999999996</v>
      </c>
      <c r="AB223" t="s">
        <v>874</v>
      </c>
      <c r="AC223">
        <v>0.90800000000000003</v>
      </c>
      <c r="AD223" s="19">
        <v>45824.782360868056</v>
      </c>
      <c r="AE223" t="s">
        <v>1824</v>
      </c>
    </row>
    <row r="224" spans="1:31" x14ac:dyDescent="0.35">
      <c r="A224" t="s">
        <v>134</v>
      </c>
      <c r="B224" t="s">
        <v>311</v>
      </c>
      <c r="C224">
        <v>4772</v>
      </c>
      <c r="D224" s="9">
        <v>39778.596273148149</v>
      </c>
      <c r="E224" s="9">
        <v>44551.3440625</v>
      </c>
      <c r="F224">
        <v>200</v>
      </c>
      <c r="G224">
        <v>200</v>
      </c>
      <c r="H224">
        <v>79</v>
      </c>
      <c r="I224">
        <v>121</v>
      </c>
      <c r="J224">
        <v>20</v>
      </c>
      <c r="K224">
        <v>180</v>
      </c>
      <c r="L224">
        <v>166</v>
      </c>
      <c r="M224">
        <v>14</v>
      </c>
      <c r="N224">
        <v>2.1999999999999999E-2</v>
      </c>
      <c r="O224">
        <v>3.9E-2</v>
      </c>
      <c r="P224">
        <v>2.4E-2</v>
      </c>
      <c r="Q224">
        <v>5.5E-2</v>
      </c>
      <c r="R224">
        <v>3.6999999999999998E-2</v>
      </c>
      <c r="S224">
        <v>5.2999999999999999E-2</v>
      </c>
      <c r="T224">
        <v>1.486</v>
      </c>
      <c r="U224">
        <v>0.36099999999999999</v>
      </c>
      <c r="V224">
        <v>0.60699999999999998</v>
      </c>
      <c r="W224">
        <v>254.54499999999999</v>
      </c>
      <c r="X224" t="s">
        <v>62</v>
      </c>
      <c r="Y224">
        <v>18.181999999999999</v>
      </c>
      <c r="Z224">
        <v>0.872</v>
      </c>
      <c r="AA224">
        <v>0.86799999999999999</v>
      </c>
      <c r="AB224">
        <v>0.94</v>
      </c>
      <c r="AC224">
        <v>0.93</v>
      </c>
      <c r="AD224" s="19">
        <v>45825.272031805558</v>
      </c>
      <c r="AE224" t="s">
        <v>2357</v>
      </c>
    </row>
    <row r="225" spans="1:31" hidden="1" x14ac:dyDescent="0.35">
      <c r="A225" t="s">
        <v>238</v>
      </c>
      <c r="B225" t="s">
        <v>312</v>
      </c>
      <c r="C225">
        <v>92</v>
      </c>
      <c r="D225" s="9">
        <v>41514.206944444442</v>
      </c>
      <c r="E225" s="9">
        <v>41607.021527777775</v>
      </c>
      <c r="F225" t="s">
        <v>871</v>
      </c>
      <c r="G225" t="s">
        <v>871</v>
      </c>
      <c r="H225">
        <v>2</v>
      </c>
      <c r="I225">
        <v>9</v>
      </c>
      <c r="J225">
        <v>1</v>
      </c>
      <c r="K225" t="s">
        <v>872</v>
      </c>
      <c r="L225">
        <v>8</v>
      </c>
      <c r="M225">
        <v>2</v>
      </c>
      <c r="N225">
        <v>1.0999999999999999E-2</v>
      </c>
      <c r="O225">
        <v>0.05</v>
      </c>
      <c r="P225" t="s">
        <v>874</v>
      </c>
      <c r="Q225" t="s">
        <v>874</v>
      </c>
      <c r="R225">
        <v>6.0999999999999999E-2</v>
      </c>
      <c r="S225">
        <v>6.0999999999999999E-2</v>
      </c>
      <c r="T225" t="s">
        <v>874</v>
      </c>
      <c r="U225" t="s">
        <v>874</v>
      </c>
      <c r="V225" t="s">
        <v>874</v>
      </c>
      <c r="W225" t="s">
        <v>874</v>
      </c>
      <c r="X225" t="s">
        <v>56</v>
      </c>
      <c r="Y225" t="s">
        <v>874</v>
      </c>
      <c r="Z225">
        <v>1</v>
      </c>
      <c r="AA225">
        <v>0.67700000000000005</v>
      </c>
      <c r="AB225" t="s">
        <v>874</v>
      </c>
      <c r="AC225" t="s">
        <v>874</v>
      </c>
      <c r="AD225" s="19">
        <v>45824.782579733794</v>
      </c>
      <c r="AE225" t="s">
        <v>1824</v>
      </c>
    </row>
    <row r="226" spans="1:31" x14ac:dyDescent="0.35">
      <c r="A226" t="s">
        <v>1952</v>
      </c>
      <c r="B226" t="s">
        <v>311</v>
      </c>
      <c r="C226">
        <v>2771</v>
      </c>
      <c r="D226" s="9">
        <v>38665.228472222225</v>
      </c>
      <c r="E226" s="9">
        <v>41436.597222222219</v>
      </c>
      <c r="F226">
        <v>66</v>
      </c>
      <c r="G226">
        <v>66</v>
      </c>
      <c r="H226">
        <v>12</v>
      </c>
      <c r="I226">
        <v>54</v>
      </c>
      <c r="J226">
        <v>6</v>
      </c>
      <c r="K226">
        <v>60</v>
      </c>
      <c r="L226">
        <v>49</v>
      </c>
      <c r="M226">
        <v>11</v>
      </c>
      <c r="N226">
        <v>5.0000000000000001E-3</v>
      </c>
      <c r="O226">
        <v>2.1999999999999999E-2</v>
      </c>
      <c r="P226">
        <v>1.2E-2</v>
      </c>
      <c r="Q226">
        <v>2.1999999999999999E-2</v>
      </c>
      <c r="R226">
        <v>1.4999999999999999E-2</v>
      </c>
      <c r="S226">
        <v>2.4E-2</v>
      </c>
      <c r="T226">
        <v>1.4670000000000001</v>
      </c>
      <c r="U226">
        <v>0.185</v>
      </c>
      <c r="V226">
        <v>0.55600000000000005</v>
      </c>
      <c r="W226">
        <v>500</v>
      </c>
      <c r="X226" t="s">
        <v>62</v>
      </c>
      <c r="Y226">
        <v>45.454999999999998</v>
      </c>
      <c r="Z226">
        <v>0.89500000000000002</v>
      </c>
      <c r="AA226">
        <v>0.89500000000000002</v>
      </c>
      <c r="AB226">
        <v>0.92700000000000005</v>
      </c>
      <c r="AC226">
        <v>0.86799999999999999</v>
      </c>
      <c r="AD226" s="19">
        <v>45824.882666979167</v>
      </c>
      <c r="AE226" t="s">
        <v>2024</v>
      </c>
    </row>
    <row r="227" spans="1:31" hidden="1" x14ac:dyDescent="0.35">
      <c r="A227" t="s">
        <v>1349</v>
      </c>
      <c r="B227" t="s">
        <v>312</v>
      </c>
      <c r="C227">
        <v>71</v>
      </c>
      <c r="D227" s="9">
        <v>41461.00277777778</v>
      </c>
      <c r="E227" s="9">
        <v>41532.990277777775</v>
      </c>
      <c r="F227" t="s">
        <v>871</v>
      </c>
      <c r="G227" t="s">
        <v>871</v>
      </c>
      <c r="H227">
        <v>2</v>
      </c>
      <c r="I227">
        <v>7</v>
      </c>
      <c r="J227">
        <v>1</v>
      </c>
      <c r="K227" t="s">
        <v>872</v>
      </c>
      <c r="L227">
        <v>1</v>
      </c>
      <c r="M227">
        <v>6</v>
      </c>
      <c r="N227">
        <v>5.6000000000000001E-2</v>
      </c>
      <c r="O227">
        <v>6.6000000000000003E-2</v>
      </c>
      <c r="P227" t="s">
        <v>874</v>
      </c>
      <c r="Q227" t="s">
        <v>874</v>
      </c>
      <c r="R227">
        <v>0.122</v>
      </c>
      <c r="S227">
        <v>9.6000000000000002E-2</v>
      </c>
      <c r="T227" t="s">
        <v>874</v>
      </c>
      <c r="U227" t="s">
        <v>874</v>
      </c>
      <c r="V227" t="s">
        <v>874</v>
      </c>
      <c r="W227" t="s">
        <v>874</v>
      </c>
      <c r="X227" t="s">
        <v>56</v>
      </c>
      <c r="Y227" t="s">
        <v>874</v>
      </c>
      <c r="Z227">
        <v>1</v>
      </c>
      <c r="AA227">
        <v>0.55900000000000005</v>
      </c>
      <c r="AB227" t="s">
        <v>874</v>
      </c>
      <c r="AC227" t="s">
        <v>874</v>
      </c>
      <c r="AD227" s="19">
        <v>45824.78280079861</v>
      </c>
      <c r="AE227" t="s">
        <v>1824</v>
      </c>
    </row>
    <row r="228" spans="1:31" x14ac:dyDescent="0.35">
      <c r="A228" t="s">
        <v>1678</v>
      </c>
      <c r="B228" t="s">
        <v>311</v>
      </c>
      <c r="C228">
        <v>4596</v>
      </c>
      <c r="D228" s="9">
        <v>37023.573611111111</v>
      </c>
      <c r="E228" s="9">
        <v>41620.133333333331</v>
      </c>
      <c r="F228">
        <v>491</v>
      </c>
      <c r="G228">
        <v>491</v>
      </c>
      <c r="H228">
        <v>57</v>
      </c>
      <c r="I228">
        <v>434</v>
      </c>
      <c r="J228">
        <v>140</v>
      </c>
      <c r="K228">
        <v>351</v>
      </c>
      <c r="L228">
        <v>326</v>
      </c>
      <c r="M228">
        <v>25</v>
      </c>
      <c r="N228">
        <v>1.6E-2</v>
      </c>
      <c r="O228">
        <v>9.4E-2</v>
      </c>
      <c r="P228">
        <v>4.4999999999999998E-2</v>
      </c>
      <c r="Q228">
        <v>9.5000000000000001E-2</v>
      </c>
      <c r="R228">
        <v>6.5000000000000002E-2</v>
      </c>
      <c r="S228">
        <v>6.9000000000000006E-2</v>
      </c>
      <c r="T228">
        <v>1.462</v>
      </c>
      <c r="U228">
        <v>0.14499999999999999</v>
      </c>
      <c r="V228">
        <v>0.59099999999999997</v>
      </c>
      <c r="W228">
        <v>263.15800000000002</v>
      </c>
      <c r="X228" t="s">
        <v>62</v>
      </c>
      <c r="Y228">
        <v>10.526</v>
      </c>
      <c r="Z228">
        <v>0.97499999999999998</v>
      </c>
      <c r="AA228">
        <v>0.97099999999999997</v>
      </c>
      <c r="AB228">
        <v>0.91600000000000004</v>
      </c>
      <c r="AC228">
        <v>0.86799999999999999</v>
      </c>
      <c r="AD228" s="19">
        <v>45824.812739166664</v>
      </c>
      <c r="AE228" t="s">
        <v>1824</v>
      </c>
    </row>
    <row r="229" spans="1:31" hidden="1" x14ac:dyDescent="0.35">
      <c r="A229" t="s">
        <v>1386</v>
      </c>
      <c r="B229" t="s">
        <v>312</v>
      </c>
      <c r="C229">
        <v>99</v>
      </c>
      <c r="D229" s="9">
        <v>41522.600694444445</v>
      </c>
      <c r="E229" s="9">
        <v>41622.192361111112</v>
      </c>
      <c r="F229" t="s">
        <v>871</v>
      </c>
      <c r="G229" t="s">
        <v>871</v>
      </c>
      <c r="H229">
        <v>5</v>
      </c>
      <c r="I229">
        <v>92</v>
      </c>
      <c r="J229">
        <v>31</v>
      </c>
      <c r="K229" t="s">
        <v>872</v>
      </c>
      <c r="L229">
        <v>65</v>
      </c>
      <c r="M229">
        <v>0</v>
      </c>
      <c r="N229">
        <v>6.9000000000000006E-2</v>
      </c>
      <c r="O229">
        <v>0.91400000000000003</v>
      </c>
      <c r="P229">
        <v>0.41699999999999998</v>
      </c>
      <c r="Q229">
        <v>0.70599999999999996</v>
      </c>
      <c r="R229" s="24" t="s">
        <v>1792</v>
      </c>
      <c r="S229">
        <v>0.58499999999999996</v>
      </c>
      <c r="T229">
        <v>1.2470000000000001</v>
      </c>
      <c r="U229">
        <v>7.0000000000000007E-2</v>
      </c>
      <c r="V229">
        <v>0.57599999999999996</v>
      </c>
      <c r="W229">
        <v>777.62</v>
      </c>
      <c r="X229" t="s">
        <v>62</v>
      </c>
      <c r="Y229">
        <v>1.4159999999999999</v>
      </c>
      <c r="Z229">
        <v>0.92700000000000005</v>
      </c>
      <c r="AA229">
        <v>0.99099999999999999</v>
      </c>
      <c r="AB229">
        <v>0.85699999999999998</v>
      </c>
      <c r="AC229">
        <v>0.97</v>
      </c>
      <c r="AD229" s="19">
        <v>45824.783098645836</v>
      </c>
      <c r="AE229" t="s">
        <v>1824</v>
      </c>
    </row>
    <row r="230" spans="1:31" x14ac:dyDescent="0.35">
      <c r="A230" t="s">
        <v>279</v>
      </c>
      <c r="B230" t="s">
        <v>311</v>
      </c>
      <c r="C230">
        <v>3069</v>
      </c>
      <c r="D230" s="9">
        <v>41399.118993055556</v>
      </c>
      <c r="E230" s="9">
        <v>44468.33902777778</v>
      </c>
      <c r="F230">
        <v>165</v>
      </c>
      <c r="G230">
        <v>165</v>
      </c>
      <c r="H230">
        <v>141</v>
      </c>
      <c r="I230">
        <v>24</v>
      </c>
      <c r="J230">
        <v>5</v>
      </c>
      <c r="K230">
        <v>160</v>
      </c>
      <c r="L230">
        <v>135</v>
      </c>
      <c r="M230">
        <v>25</v>
      </c>
      <c r="N230">
        <v>0.05</v>
      </c>
      <c r="O230">
        <v>8.0000000000000002E-3</v>
      </c>
      <c r="P230">
        <v>1E-3</v>
      </c>
      <c r="Q230">
        <v>8.3000000000000004E-2</v>
      </c>
      <c r="R230">
        <v>5.7000000000000002E-2</v>
      </c>
      <c r="S230">
        <v>5.6000000000000001E-2</v>
      </c>
      <c r="T230">
        <v>1.456</v>
      </c>
      <c r="U230">
        <v>0.86199999999999999</v>
      </c>
      <c r="V230">
        <v>0.98299999999999998</v>
      </c>
      <c r="W230">
        <v>301.20499999999998</v>
      </c>
      <c r="X230" t="s">
        <v>62</v>
      </c>
      <c r="Y230">
        <v>12.048</v>
      </c>
      <c r="Z230">
        <v>0.23899999999999999</v>
      </c>
      <c r="AA230">
        <v>0.92900000000000005</v>
      </c>
      <c r="AB230">
        <v>0.97199999999999998</v>
      </c>
      <c r="AC230">
        <v>0.11700000000000001</v>
      </c>
      <c r="AD230" s="19">
        <v>45825.241018020832</v>
      </c>
      <c r="AE230" t="s">
        <v>2357</v>
      </c>
    </row>
    <row r="231" spans="1:31" hidden="1" x14ac:dyDescent="0.35">
      <c r="A231" t="s">
        <v>1347</v>
      </c>
      <c r="B231" t="s">
        <v>312</v>
      </c>
      <c r="C231">
        <v>98</v>
      </c>
      <c r="D231" s="9">
        <v>41522.995833333334</v>
      </c>
      <c r="E231" s="9">
        <v>41621.36041666667</v>
      </c>
      <c r="F231" t="s">
        <v>871</v>
      </c>
      <c r="G231" t="s">
        <v>871</v>
      </c>
      <c r="H231">
        <v>1</v>
      </c>
      <c r="I231">
        <v>59</v>
      </c>
      <c r="J231">
        <v>2</v>
      </c>
      <c r="K231" t="s">
        <v>872</v>
      </c>
      <c r="L231">
        <v>31</v>
      </c>
      <c r="M231">
        <v>26</v>
      </c>
      <c r="N231" t="s">
        <v>874</v>
      </c>
      <c r="O231">
        <v>0.64700000000000002</v>
      </c>
      <c r="P231">
        <v>5.2999999999999999E-2</v>
      </c>
      <c r="Q231">
        <v>0.32400000000000001</v>
      </c>
      <c r="R231">
        <v>0.59399999999999997</v>
      </c>
      <c r="S231">
        <v>0.64400000000000002</v>
      </c>
      <c r="T231" t="s">
        <v>874</v>
      </c>
      <c r="U231" t="s">
        <v>874</v>
      </c>
      <c r="V231" t="s">
        <v>874</v>
      </c>
      <c r="W231" t="s">
        <v>874</v>
      </c>
      <c r="X231" t="s">
        <v>56</v>
      </c>
      <c r="Y231">
        <v>3.0859999999999999</v>
      </c>
      <c r="Z231" t="s">
        <v>874</v>
      </c>
      <c r="AA231">
        <v>0.92600000000000005</v>
      </c>
      <c r="AB231">
        <v>1</v>
      </c>
      <c r="AC231">
        <v>0.96799999999999997</v>
      </c>
      <c r="AD231" s="19">
        <v>45824.783324201388</v>
      </c>
      <c r="AE231" t="s">
        <v>1824</v>
      </c>
    </row>
    <row r="232" spans="1:31" x14ac:dyDescent="0.35">
      <c r="A232" t="s">
        <v>260</v>
      </c>
      <c r="B232" t="s">
        <v>311</v>
      </c>
      <c r="C232">
        <v>1780</v>
      </c>
      <c r="D232" s="9">
        <v>42744.10465277778</v>
      </c>
      <c r="E232" s="9">
        <v>44524.595277777778</v>
      </c>
      <c r="F232">
        <v>1190</v>
      </c>
      <c r="G232">
        <v>1190</v>
      </c>
      <c r="H232">
        <v>1036</v>
      </c>
      <c r="I232">
        <v>154</v>
      </c>
      <c r="J232">
        <v>156</v>
      </c>
      <c r="K232">
        <v>1034</v>
      </c>
      <c r="L232">
        <v>930</v>
      </c>
      <c r="M232">
        <v>104</v>
      </c>
      <c r="N232">
        <v>0.78500000000000003</v>
      </c>
      <c r="O232">
        <v>0.18099999999999999</v>
      </c>
      <c r="P232">
        <v>0.159</v>
      </c>
      <c r="Q232">
        <v>1.173</v>
      </c>
      <c r="R232">
        <v>0.80700000000000005</v>
      </c>
      <c r="S232">
        <v>0.79700000000000004</v>
      </c>
      <c r="T232">
        <v>1.454</v>
      </c>
      <c r="U232">
        <v>0.81299999999999994</v>
      </c>
      <c r="V232">
        <v>0.83499999999999996</v>
      </c>
      <c r="W232">
        <v>88.662000000000006</v>
      </c>
      <c r="X232" t="s">
        <v>62</v>
      </c>
      <c r="Y232">
        <v>0.85299999999999998</v>
      </c>
      <c r="Z232">
        <v>0.81</v>
      </c>
      <c r="AA232">
        <v>0.90700000000000003</v>
      </c>
      <c r="AB232">
        <v>0.81200000000000006</v>
      </c>
      <c r="AC232">
        <v>0.95399999999999996</v>
      </c>
      <c r="AD232" s="19">
        <v>45825.244960856478</v>
      </c>
      <c r="AE232" t="s">
        <v>2357</v>
      </c>
    </row>
    <row r="233" spans="1:31" hidden="1" x14ac:dyDescent="0.35">
      <c r="A233" t="s">
        <v>1389</v>
      </c>
      <c r="B233" t="s">
        <v>312</v>
      </c>
      <c r="C233">
        <v>97</v>
      </c>
      <c r="D233" s="9">
        <v>41525.211805555555</v>
      </c>
      <c r="E233" s="9">
        <v>41622.236111111109</v>
      </c>
      <c r="F233" t="s">
        <v>871</v>
      </c>
      <c r="G233" t="s">
        <v>871</v>
      </c>
      <c r="H233">
        <v>1</v>
      </c>
      <c r="I233">
        <v>22</v>
      </c>
      <c r="J233">
        <v>1</v>
      </c>
      <c r="K233" t="s">
        <v>872</v>
      </c>
      <c r="L233">
        <v>27</v>
      </c>
      <c r="M233">
        <v>-4</v>
      </c>
      <c r="N233" t="s">
        <v>874</v>
      </c>
      <c r="O233">
        <v>0.221</v>
      </c>
      <c r="P233" t="s">
        <v>874</v>
      </c>
      <c r="Q233">
        <v>0.26900000000000002</v>
      </c>
      <c r="R233">
        <v>0</v>
      </c>
      <c r="S233">
        <v>0.21299999999999999</v>
      </c>
      <c r="T233" t="s">
        <v>874</v>
      </c>
      <c r="U233" t="s">
        <v>874</v>
      </c>
      <c r="V233" t="s">
        <v>874</v>
      </c>
      <c r="W233" t="s">
        <v>874</v>
      </c>
      <c r="X233" t="s">
        <v>56</v>
      </c>
      <c r="Y233">
        <v>3.7170000000000001</v>
      </c>
      <c r="Z233" t="s">
        <v>874</v>
      </c>
      <c r="AA233">
        <v>0.97299999999999998</v>
      </c>
      <c r="AB233" t="s">
        <v>874</v>
      </c>
      <c r="AC233">
        <v>0.92900000000000005</v>
      </c>
      <c r="AD233" s="19">
        <v>45824.783555011571</v>
      </c>
      <c r="AE233" t="s">
        <v>1824</v>
      </c>
    </row>
    <row r="234" spans="1:31" x14ac:dyDescent="0.35">
      <c r="A234" t="s">
        <v>2070</v>
      </c>
      <c r="B234" t="s">
        <v>311</v>
      </c>
      <c r="C234">
        <v>515</v>
      </c>
      <c r="D234" s="9">
        <v>39878.039583333331</v>
      </c>
      <c r="E234" s="9">
        <v>40393.996527777781</v>
      </c>
      <c r="F234">
        <v>31</v>
      </c>
      <c r="G234">
        <v>31</v>
      </c>
      <c r="H234">
        <v>15</v>
      </c>
      <c r="I234">
        <v>16</v>
      </c>
      <c r="J234">
        <v>13</v>
      </c>
      <c r="K234">
        <v>18</v>
      </c>
      <c r="L234">
        <v>18</v>
      </c>
      <c r="M234">
        <v>0</v>
      </c>
      <c r="N234">
        <v>3.5000000000000003E-2</v>
      </c>
      <c r="O234">
        <v>4.1000000000000002E-2</v>
      </c>
      <c r="P234">
        <v>4.4999999999999998E-2</v>
      </c>
      <c r="Q234">
        <v>4.4999999999999998E-2</v>
      </c>
      <c r="R234">
        <v>3.1E-2</v>
      </c>
      <c r="S234">
        <v>4.1000000000000002E-2</v>
      </c>
      <c r="T234">
        <v>1.452</v>
      </c>
      <c r="U234">
        <v>0.46100000000000002</v>
      </c>
      <c r="V234">
        <v>0.40799999999999997</v>
      </c>
      <c r="W234">
        <v>0</v>
      </c>
      <c r="X234" t="s">
        <v>92</v>
      </c>
      <c r="Y234">
        <v>22.222000000000001</v>
      </c>
      <c r="Z234">
        <v>0.94599999999999995</v>
      </c>
      <c r="AA234">
        <v>0.96399999999999997</v>
      </c>
      <c r="AB234">
        <v>0.80400000000000005</v>
      </c>
      <c r="AC234">
        <v>0.97</v>
      </c>
      <c r="AD234" s="19">
        <v>45824.918418263886</v>
      </c>
      <c r="AE234" t="s">
        <v>2215</v>
      </c>
    </row>
    <row r="235" spans="1:31" hidden="1" x14ac:dyDescent="0.35">
      <c r="A235" t="s">
        <v>1393</v>
      </c>
      <c r="B235" t="s">
        <v>312</v>
      </c>
      <c r="C235">
        <v>78</v>
      </c>
      <c r="D235" s="9">
        <v>41533.776388888888</v>
      </c>
      <c r="E235" s="9">
        <v>41612.027083333334</v>
      </c>
      <c r="F235" t="s">
        <v>871</v>
      </c>
      <c r="G235" t="s">
        <v>871</v>
      </c>
      <c r="H235">
        <v>6</v>
      </c>
      <c r="I235">
        <v>20</v>
      </c>
      <c r="J235">
        <v>5</v>
      </c>
      <c r="K235" t="s">
        <v>872</v>
      </c>
      <c r="L235">
        <v>15</v>
      </c>
      <c r="M235">
        <v>7</v>
      </c>
      <c r="N235">
        <v>0.13900000000000001</v>
      </c>
      <c r="O235">
        <v>0.20300000000000001</v>
      </c>
      <c r="P235">
        <v>7.1999999999999995E-2</v>
      </c>
      <c r="Q235">
        <v>0.14199999999999999</v>
      </c>
      <c r="R235">
        <v>0.27</v>
      </c>
      <c r="S235">
        <v>0.20100000000000001</v>
      </c>
      <c r="T235">
        <v>0.52600000000000002</v>
      </c>
      <c r="U235">
        <v>0.40600000000000003</v>
      </c>
      <c r="V235">
        <v>0.78900000000000003</v>
      </c>
      <c r="W235">
        <v>978.87300000000005</v>
      </c>
      <c r="X235" t="s">
        <v>56</v>
      </c>
      <c r="Y235">
        <v>7.0419999999999998</v>
      </c>
      <c r="Z235">
        <v>0.97899999999999998</v>
      </c>
      <c r="AA235">
        <v>0.95399999999999996</v>
      </c>
      <c r="AB235">
        <v>0.81699999999999995</v>
      </c>
      <c r="AC235">
        <v>0.89300000000000002</v>
      </c>
      <c r="AD235" s="19">
        <v>45824.78384059028</v>
      </c>
      <c r="AE235" t="s">
        <v>1824</v>
      </c>
    </row>
    <row r="236" spans="1:31" x14ac:dyDescent="0.35">
      <c r="A236" t="s">
        <v>2029</v>
      </c>
      <c r="B236" t="s">
        <v>311</v>
      </c>
      <c r="C236">
        <v>1293</v>
      </c>
      <c r="D236" s="9">
        <v>37763.104861111111</v>
      </c>
      <c r="E236" s="9">
        <v>39056.720138888886</v>
      </c>
      <c r="F236">
        <v>740</v>
      </c>
      <c r="G236">
        <v>740</v>
      </c>
      <c r="H236">
        <v>80</v>
      </c>
      <c r="I236">
        <v>660</v>
      </c>
      <c r="J236">
        <v>479</v>
      </c>
      <c r="K236">
        <v>261</v>
      </c>
      <c r="L236">
        <v>199</v>
      </c>
      <c r="M236">
        <v>62</v>
      </c>
      <c r="N236">
        <v>0.10299999999999999</v>
      </c>
      <c r="O236">
        <v>0.95499999999999996</v>
      </c>
      <c r="P236">
        <v>0.72499999999999998</v>
      </c>
      <c r="Q236">
        <v>0.48299999999999998</v>
      </c>
      <c r="R236">
        <v>0.33300000000000002</v>
      </c>
      <c r="S236">
        <v>0.307</v>
      </c>
      <c r="T236">
        <v>1.45</v>
      </c>
      <c r="U236">
        <v>9.7000000000000003E-2</v>
      </c>
      <c r="V236">
        <v>0.315</v>
      </c>
      <c r="W236">
        <v>128.364</v>
      </c>
      <c r="X236" t="s">
        <v>62</v>
      </c>
      <c r="Y236">
        <v>2.0699999999999998</v>
      </c>
      <c r="Z236">
        <v>0.78700000000000003</v>
      </c>
      <c r="AA236">
        <v>0.83199999999999996</v>
      </c>
      <c r="AB236">
        <v>0.83399999999999996</v>
      </c>
      <c r="AC236">
        <v>0.92300000000000004</v>
      </c>
      <c r="AD236" s="19">
        <v>45824.90445962963</v>
      </c>
      <c r="AE236" t="s">
        <v>2043</v>
      </c>
    </row>
    <row r="237" spans="1:31" hidden="1" x14ac:dyDescent="0.35">
      <c r="A237" t="s">
        <v>1357</v>
      </c>
      <c r="B237" t="s">
        <v>312</v>
      </c>
      <c r="C237">
        <v>39</v>
      </c>
      <c r="D237" s="9">
        <v>41575.04583333333</v>
      </c>
      <c r="E237" s="9">
        <v>41615.03402777778</v>
      </c>
      <c r="F237" t="s">
        <v>871</v>
      </c>
      <c r="G237" t="s">
        <v>871</v>
      </c>
      <c r="H237">
        <v>1</v>
      </c>
      <c r="I237">
        <v>6</v>
      </c>
      <c r="J237">
        <v>1</v>
      </c>
      <c r="K237" t="s">
        <v>872</v>
      </c>
      <c r="L237">
        <v>1</v>
      </c>
      <c r="M237">
        <v>5</v>
      </c>
      <c r="N237" t="s">
        <v>874</v>
      </c>
      <c r="O237">
        <v>0.13500000000000001</v>
      </c>
      <c r="P237" t="s">
        <v>874</v>
      </c>
      <c r="Q237" t="s">
        <v>874</v>
      </c>
      <c r="R237">
        <v>0</v>
      </c>
      <c r="S237">
        <v>0.105</v>
      </c>
      <c r="T237" t="s">
        <v>874</v>
      </c>
      <c r="U237" t="s">
        <v>874</v>
      </c>
      <c r="V237" t="s">
        <v>874</v>
      </c>
      <c r="W237" t="s">
        <v>874</v>
      </c>
      <c r="X237" t="s">
        <v>56</v>
      </c>
      <c r="Y237" t="s">
        <v>874</v>
      </c>
      <c r="Z237" t="s">
        <v>874</v>
      </c>
      <c r="AA237">
        <v>0.73</v>
      </c>
      <c r="AB237" t="s">
        <v>874</v>
      </c>
      <c r="AC237" t="s">
        <v>874</v>
      </c>
      <c r="AD237" s="19">
        <v>45824.784059039353</v>
      </c>
      <c r="AE237" t="s">
        <v>1824</v>
      </c>
    </row>
    <row r="238" spans="1:31" x14ac:dyDescent="0.35">
      <c r="A238" t="s">
        <v>1142</v>
      </c>
      <c r="B238" t="s">
        <v>311</v>
      </c>
      <c r="C238">
        <v>1447</v>
      </c>
      <c r="D238" s="9">
        <v>40024.65</v>
      </c>
      <c r="E238" s="9">
        <v>41471.856249999997</v>
      </c>
      <c r="F238">
        <v>90</v>
      </c>
      <c r="G238">
        <v>90</v>
      </c>
      <c r="H238">
        <v>55</v>
      </c>
      <c r="I238">
        <v>35</v>
      </c>
      <c r="J238">
        <v>9</v>
      </c>
      <c r="K238">
        <v>81</v>
      </c>
      <c r="L238">
        <v>59</v>
      </c>
      <c r="M238">
        <v>22</v>
      </c>
      <c r="N238">
        <v>3.5000000000000003E-2</v>
      </c>
      <c r="O238">
        <v>1.7999999999999999E-2</v>
      </c>
      <c r="P238">
        <v>4.0000000000000001E-3</v>
      </c>
      <c r="Q238">
        <v>7.0999999999999994E-2</v>
      </c>
      <c r="R238">
        <v>4.9000000000000002E-2</v>
      </c>
      <c r="S238">
        <v>4.5999999999999999E-2</v>
      </c>
      <c r="T238">
        <v>1.4490000000000001</v>
      </c>
      <c r="U238">
        <v>0.66</v>
      </c>
      <c r="V238">
        <v>0.92500000000000004</v>
      </c>
      <c r="W238">
        <v>309.85899999999998</v>
      </c>
      <c r="X238" t="s">
        <v>62</v>
      </c>
      <c r="Y238">
        <v>14.085000000000001</v>
      </c>
      <c r="Z238">
        <v>0.63900000000000001</v>
      </c>
      <c r="AA238">
        <v>0.64500000000000002</v>
      </c>
      <c r="AB238">
        <v>0.48199999999999998</v>
      </c>
      <c r="AC238">
        <v>0.57999999999999996</v>
      </c>
      <c r="AD238" s="19">
        <v>45824.912489849536</v>
      </c>
      <c r="AE238" t="s">
        <v>2215</v>
      </c>
    </row>
    <row r="239" spans="1:31" hidden="1" x14ac:dyDescent="0.35">
      <c r="A239" t="s">
        <v>1364</v>
      </c>
      <c r="B239" t="s">
        <v>312</v>
      </c>
      <c r="C239">
        <v>82</v>
      </c>
      <c r="D239" s="9">
        <v>41472.583333333336</v>
      </c>
      <c r="E239" s="9">
        <v>41555.021527777775</v>
      </c>
      <c r="F239" t="s">
        <v>871</v>
      </c>
      <c r="G239" t="s">
        <v>871</v>
      </c>
      <c r="H239">
        <v>1</v>
      </c>
      <c r="I239">
        <v>5</v>
      </c>
      <c r="J239">
        <v>1</v>
      </c>
      <c r="K239" t="s">
        <v>872</v>
      </c>
      <c r="L239">
        <v>1</v>
      </c>
      <c r="M239">
        <v>3</v>
      </c>
      <c r="N239" t="s">
        <v>874</v>
      </c>
      <c r="O239">
        <v>4.3999999999999997E-2</v>
      </c>
      <c r="P239" t="s">
        <v>874</v>
      </c>
      <c r="Q239" t="s">
        <v>874</v>
      </c>
      <c r="R239">
        <v>0</v>
      </c>
      <c r="S239">
        <v>4.3999999999999997E-2</v>
      </c>
      <c r="T239" t="s">
        <v>874</v>
      </c>
      <c r="U239" t="s">
        <v>874</v>
      </c>
      <c r="V239" t="s">
        <v>874</v>
      </c>
      <c r="W239" t="s">
        <v>874</v>
      </c>
      <c r="X239" t="s">
        <v>56</v>
      </c>
      <c r="Y239" t="s">
        <v>874</v>
      </c>
      <c r="Z239" t="s">
        <v>874</v>
      </c>
      <c r="AA239">
        <v>0.95799999999999996</v>
      </c>
      <c r="AB239" t="s">
        <v>874</v>
      </c>
      <c r="AC239" t="s">
        <v>874</v>
      </c>
      <c r="AD239" s="19">
        <v>45824.784287002316</v>
      </c>
      <c r="AE239" t="s">
        <v>1824</v>
      </c>
    </row>
    <row r="240" spans="1:31" x14ac:dyDescent="0.35">
      <c r="A240" t="s">
        <v>1646</v>
      </c>
      <c r="B240" t="s">
        <v>311</v>
      </c>
      <c r="C240">
        <v>6124</v>
      </c>
      <c r="D240" s="9">
        <v>38313.861458333333</v>
      </c>
      <c r="E240" s="9">
        <v>44438.545914351853</v>
      </c>
      <c r="F240">
        <v>584</v>
      </c>
      <c r="G240">
        <v>584</v>
      </c>
      <c r="H240">
        <v>198</v>
      </c>
      <c r="I240">
        <v>386</v>
      </c>
      <c r="J240">
        <v>20</v>
      </c>
      <c r="K240">
        <v>564</v>
      </c>
      <c r="L240">
        <v>479</v>
      </c>
      <c r="M240">
        <v>85</v>
      </c>
      <c r="N240">
        <v>4.1000000000000002E-2</v>
      </c>
      <c r="O240">
        <v>0.127</v>
      </c>
      <c r="P240">
        <v>8.9999999999999993E-3</v>
      </c>
      <c r="Q240">
        <v>0.23</v>
      </c>
      <c r="R240">
        <v>0.159</v>
      </c>
      <c r="S240">
        <v>0.13200000000000001</v>
      </c>
      <c r="T240">
        <v>1.4470000000000001</v>
      </c>
      <c r="U240">
        <v>0.24399999999999999</v>
      </c>
      <c r="V240">
        <v>0.94599999999999995</v>
      </c>
      <c r="W240">
        <v>369.565</v>
      </c>
      <c r="X240" t="s">
        <v>62</v>
      </c>
      <c r="Y240">
        <v>4.3479999999999999</v>
      </c>
      <c r="Z240">
        <v>0.80600000000000005</v>
      </c>
      <c r="AA240">
        <v>0.65800000000000003</v>
      </c>
      <c r="AB240">
        <v>0.86699999999999999</v>
      </c>
      <c r="AC240">
        <v>0.79400000000000004</v>
      </c>
      <c r="AD240" s="19">
        <v>45825.1521803125</v>
      </c>
      <c r="AE240" t="s">
        <v>2397</v>
      </c>
    </row>
    <row r="241" spans="1:31" hidden="1" x14ac:dyDescent="0.35">
      <c r="A241" t="s">
        <v>1363</v>
      </c>
      <c r="B241" t="s">
        <v>312</v>
      </c>
      <c r="C241">
        <v>0</v>
      </c>
      <c r="D241" s="9">
        <v>41540.681944444441</v>
      </c>
      <c r="E241" s="9">
        <v>41540.681944444441</v>
      </c>
      <c r="F241" t="s">
        <v>871</v>
      </c>
      <c r="G241" t="s">
        <v>871</v>
      </c>
      <c r="H241">
        <v>1</v>
      </c>
      <c r="I241">
        <v>1</v>
      </c>
      <c r="J241">
        <v>1</v>
      </c>
      <c r="K241" t="s">
        <v>872</v>
      </c>
      <c r="L241">
        <v>1</v>
      </c>
      <c r="M241">
        <v>0</v>
      </c>
      <c r="N241" t="s">
        <v>874</v>
      </c>
      <c r="O241" t="s">
        <v>874</v>
      </c>
      <c r="P241" t="s">
        <v>874</v>
      </c>
      <c r="Q241" t="s">
        <v>874</v>
      </c>
      <c r="R241">
        <v>0</v>
      </c>
      <c r="S241" t="s">
        <v>874</v>
      </c>
      <c r="T241" t="s">
        <v>874</v>
      </c>
      <c r="U241" t="s">
        <v>874</v>
      </c>
      <c r="V241" t="s">
        <v>874</v>
      </c>
      <c r="W241" t="s">
        <v>874</v>
      </c>
      <c r="X241" t="s">
        <v>62</v>
      </c>
      <c r="Y241" t="s">
        <v>874</v>
      </c>
      <c r="Z241" t="s">
        <v>874</v>
      </c>
      <c r="AA241" t="s">
        <v>874</v>
      </c>
      <c r="AB241" t="s">
        <v>874</v>
      </c>
      <c r="AC241" t="s">
        <v>874</v>
      </c>
      <c r="AD241" s="19">
        <v>45824.784494699074</v>
      </c>
      <c r="AE241" t="s">
        <v>1824</v>
      </c>
    </row>
    <row r="242" spans="1:31" x14ac:dyDescent="0.35">
      <c r="A242" t="s">
        <v>1688</v>
      </c>
      <c r="B242" t="s">
        <v>311</v>
      </c>
      <c r="C242">
        <v>4176</v>
      </c>
      <c r="D242" s="9">
        <v>37425.929166666669</v>
      </c>
      <c r="E242" s="9">
        <v>41602.011805555558</v>
      </c>
      <c r="F242">
        <v>242</v>
      </c>
      <c r="G242">
        <v>242</v>
      </c>
      <c r="H242">
        <v>15</v>
      </c>
      <c r="I242">
        <v>227</v>
      </c>
      <c r="J242">
        <v>53</v>
      </c>
      <c r="K242">
        <v>189</v>
      </c>
      <c r="L242">
        <v>155</v>
      </c>
      <c r="M242">
        <v>34</v>
      </c>
      <c r="N242">
        <v>4.0000000000000001E-3</v>
      </c>
      <c r="O242">
        <v>5.7000000000000002E-2</v>
      </c>
      <c r="P242">
        <v>0.02</v>
      </c>
      <c r="Q242">
        <v>5.8999999999999997E-2</v>
      </c>
      <c r="R242">
        <v>4.1000000000000002E-2</v>
      </c>
      <c r="S242">
        <v>4.3999999999999997E-2</v>
      </c>
      <c r="T242">
        <v>1.4390000000000001</v>
      </c>
      <c r="U242">
        <v>6.6000000000000003E-2</v>
      </c>
      <c r="V242">
        <v>0.67200000000000004</v>
      </c>
      <c r="W242">
        <v>576.27099999999996</v>
      </c>
      <c r="X242" t="s">
        <v>62</v>
      </c>
      <c r="Y242">
        <v>16.949000000000002</v>
      </c>
      <c r="Z242">
        <v>0.89800000000000002</v>
      </c>
      <c r="AA242">
        <v>0.97</v>
      </c>
      <c r="AB242">
        <v>0.876</v>
      </c>
      <c r="AC242">
        <v>0.77800000000000002</v>
      </c>
      <c r="AD242" s="19">
        <v>45824.827137326392</v>
      </c>
      <c r="AE242" t="s">
        <v>1824</v>
      </c>
    </row>
    <row r="243" spans="1:31" hidden="1" x14ac:dyDescent="0.35">
      <c r="A243" t="s">
        <v>1372</v>
      </c>
      <c r="B243" t="s">
        <v>312</v>
      </c>
      <c r="C243">
        <v>0</v>
      </c>
      <c r="D243" s="9">
        <v>41505.725694444445</v>
      </c>
      <c r="E243" s="9">
        <v>41505.725694444445</v>
      </c>
      <c r="F243" t="s">
        <v>871</v>
      </c>
      <c r="G243" t="s">
        <v>871</v>
      </c>
      <c r="H243">
        <v>1</v>
      </c>
      <c r="I243">
        <v>1</v>
      </c>
      <c r="J243">
        <v>1</v>
      </c>
      <c r="K243" t="s">
        <v>872</v>
      </c>
      <c r="L243">
        <v>1</v>
      </c>
      <c r="M243">
        <v>0</v>
      </c>
      <c r="N243" t="s">
        <v>874</v>
      </c>
      <c r="O243" t="s">
        <v>874</v>
      </c>
      <c r="P243" t="s">
        <v>874</v>
      </c>
      <c r="Q243" t="s">
        <v>874</v>
      </c>
      <c r="R243">
        <v>0</v>
      </c>
      <c r="S243" t="s">
        <v>874</v>
      </c>
      <c r="T243" t="s">
        <v>874</v>
      </c>
      <c r="U243" t="s">
        <v>874</v>
      </c>
      <c r="V243" t="s">
        <v>874</v>
      </c>
      <c r="W243" t="s">
        <v>874</v>
      </c>
      <c r="X243" t="s">
        <v>62</v>
      </c>
      <c r="Y243" t="s">
        <v>874</v>
      </c>
      <c r="Z243" t="s">
        <v>874</v>
      </c>
      <c r="AA243" t="s">
        <v>874</v>
      </c>
      <c r="AB243" t="s">
        <v>874</v>
      </c>
      <c r="AC243" t="s">
        <v>874</v>
      </c>
      <c r="AD243" s="19">
        <v>45824.784698217591</v>
      </c>
      <c r="AE243" t="s">
        <v>1824</v>
      </c>
    </row>
    <row r="244" spans="1:31" x14ac:dyDescent="0.35">
      <c r="A244" t="s">
        <v>205</v>
      </c>
      <c r="B244" t="s">
        <v>311</v>
      </c>
      <c r="C244">
        <v>1824</v>
      </c>
      <c r="D244" s="9">
        <v>43783.620833333334</v>
      </c>
      <c r="E244" s="9">
        <v>45607.706944444442</v>
      </c>
      <c r="F244">
        <v>1053</v>
      </c>
      <c r="G244">
        <v>1002</v>
      </c>
      <c r="H244">
        <v>645</v>
      </c>
      <c r="I244">
        <v>357</v>
      </c>
      <c r="J244">
        <v>169</v>
      </c>
      <c r="K244">
        <v>833</v>
      </c>
      <c r="L244">
        <v>527</v>
      </c>
      <c r="M244">
        <v>306</v>
      </c>
      <c r="N244">
        <v>0.51400000000000001</v>
      </c>
      <c r="O244">
        <v>0.42199999999999999</v>
      </c>
      <c r="P244">
        <v>0.317</v>
      </c>
      <c r="Q244">
        <v>0.88900000000000001</v>
      </c>
      <c r="R244">
        <v>0.61899999999999999</v>
      </c>
      <c r="S244">
        <v>0.73699999999999999</v>
      </c>
      <c r="T244">
        <v>1.4359999999999999</v>
      </c>
      <c r="U244">
        <v>0.54900000000000004</v>
      </c>
      <c r="V244">
        <v>0.66100000000000003</v>
      </c>
      <c r="W244">
        <v>344.20699999999999</v>
      </c>
      <c r="X244" t="s">
        <v>62</v>
      </c>
      <c r="Y244">
        <v>1.125</v>
      </c>
      <c r="Z244">
        <v>0.77100000000000002</v>
      </c>
      <c r="AA244">
        <v>0.89700000000000002</v>
      </c>
      <c r="AB244">
        <v>0.95099999999999996</v>
      </c>
      <c r="AC244">
        <v>0.86499999999999999</v>
      </c>
      <c r="AD244" s="19">
        <v>3.4262731481481484E-2</v>
      </c>
      <c r="AE244" t="s">
        <v>1108</v>
      </c>
    </row>
    <row r="245" spans="1:31" hidden="1" x14ac:dyDescent="0.35">
      <c r="A245" t="s">
        <v>1370</v>
      </c>
      <c r="B245" t="s">
        <v>312</v>
      </c>
      <c r="C245">
        <v>86</v>
      </c>
      <c r="D245" s="9">
        <v>41428.74722222222</v>
      </c>
      <c r="E245" s="9">
        <v>41515.30972222222</v>
      </c>
      <c r="F245" t="s">
        <v>871</v>
      </c>
      <c r="G245" t="s">
        <v>871</v>
      </c>
      <c r="H245">
        <v>5</v>
      </c>
      <c r="I245">
        <v>11</v>
      </c>
      <c r="J245">
        <v>1</v>
      </c>
      <c r="K245" t="s">
        <v>872</v>
      </c>
      <c r="L245">
        <v>15</v>
      </c>
      <c r="M245">
        <v>0</v>
      </c>
      <c r="N245">
        <v>8.8999999999999996E-2</v>
      </c>
      <c r="O245">
        <v>0.124</v>
      </c>
      <c r="P245" t="s">
        <v>874</v>
      </c>
      <c r="Q245">
        <v>0.184</v>
      </c>
      <c r="R245">
        <v>0.21299999999999999</v>
      </c>
      <c r="S245">
        <v>0.20100000000000001</v>
      </c>
      <c r="T245" t="s">
        <v>874</v>
      </c>
      <c r="U245" t="s">
        <v>874</v>
      </c>
      <c r="V245" t="s">
        <v>874</v>
      </c>
      <c r="W245" t="s">
        <v>874</v>
      </c>
      <c r="X245" t="s">
        <v>56</v>
      </c>
      <c r="Y245">
        <v>5.4349999999999996</v>
      </c>
      <c r="Z245">
        <v>0.5</v>
      </c>
      <c r="AA245">
        <v>0.74099999999999999</v>
      </c>
      <c r="AB245" t="s">
        <v>874</v>
      </c>
      <c r="AC245">
        <v>0.80400000000000005</v>
      </c>
      <c r="AD245" s="19">
        <v>45824.784917800927</v>
      </c>
      <c r="AE245" t="s">
        <v>1824</v>
      </c>
    </row>
    <row r="246" spans="1:31" x14ac:dyDescent="0.35">
      <c r="A246" t="s">
        <v>205</v>
      </c>
      <c r="B246" t="s">
        <v>311</v>
      </c>
      <c r="C246">
        <v>1824</v>
      </c>
      <c r="D246" s="9">
        <v>43783.620833333334</v>
      </c>
      <c r="E246" s="9">
        <v>45607.706944444442</v>
      </c>
      <c r="F246">
        <v>1053</v>
      </c>
      <c r="G246">
        <v>1002</v>
      </c>
      <c r="H246">
        <v>645</v>
      </c>
      <c r="I246">
        <v>357</v>
      </c>
      <c r="J246">
        <v>169</v>
      </c>
      <c r="K246">
        <v>833</v>
      </c>
      <c r="L246">
        <v>527</v>
      </c>
      <c r="M246">
        <v>306</v>
      </c>
      <c r="N246">
        <v>0.51400000000000001</v>
      </c>
      <c r="O246">
        <v>0.42199999999999999</v>
      </c>
      <c r="P246">
        <v>0.317</v>
      </c>
      <c r="Q246">
        <v>0.88900000000000001</v>
      </c>
      <c r="R246">
        <v>0.61899999999999999</v>
      </c>
      <c r="S246">
        <v>0.73699999999999999</v>
      </c>
      <c r="T246">
        <v>1.4359999999999999</v>
      </c>
      <c r="U246">
        <v>0.54900000000000004</v>
      </c>
      <c r="V246">
        <v>0.66100000000000003</v>
      </c>
      <c r="W246">
        <v>344.20699999999999</v>
      </c>
      <c r="X246" t="s">
        <v>62</v>
      </c>
      <c r="Y246">
        <v>1.125</v>
      </c>
      <c r="Z246">
        <v>0.77100000000000002</v>
      </c>
      <c r="AA246">
        <v>0.89700000000000002</v>
      </c>
      <c r="AB246">
        <v>0.95099999999999996</v>
      </c>
      <c r="AC246">
        <v>0.86499999999999999</v>
      </c>
      <c r="AD246" s="19">
        <v>8.9120370370370378E-3</v>
      </c>
      <c r="AE246" t="s">
        <v>1108</v>
      </c>
    </row>
    <row r="247" spans="1:31" hidden="1" x14ac:dyDescent="0.35">
      <c r="A247" t="s">
        <v>1378</v>
      </c>
      <c r="B247" t="s">
        <v>312</v>
      </c>
      <c r="C247">
        <v>0</v>
      </c>
      <c r="D247" s="9">
        <v>41605.143055555556</v>
      </c>
      <c r="E247" s="9">
        <v>41605.240972222222</v>
      </c>
      <c r="F247" t="s">
        <v>871</v>
      </c>
      <c r="G247" t="s">
        <v>871</v>
      </c>
      <c r="H247">
        <v>1</v>
      </c>
      <c r="I247">
        <v>1</v>
      </c>
      <c r="J247">
        <v>1</v>
      </c>
      <c r="K247" t="s">
        <v>872</v>
      </c>
      <c r="L247">
        <v>1</v>
      </c>
      <c r="M247">
        <v>-1</v>
      </c>
      <c r="N247" t="s">
        <v>874</v>
      </c>
      <c r="O247" t="s">
        <v>874</v>
      </c>
      <c r="P247" t="s">
        <v>874</v>
      </c>
      <c r="Q247" t="s">
        <v>874</v>
      </c>
      <c r="R247">
        <v>0</v>
      </c>
      <c r="S247" t="s">
        <v>874</v>
      </c>
      <c r="T247" t="s">
        <v>874</v>
      </c>
      <c r="U247" t="s">
        <v>874</v>
      </c>
      <c r="V247" t="s">
        <v>874</v>
      </c>
      <c r="W247" t="s">
        <v>874</v>
      </c>
      <c r="X247" t="s">
        <v>56</v>
      </c>
      <c r="Y247" t="s">
        <v>874</v>
      </c>
      <c r="Z247" t="s">
        <v>874</v>
      </c>
      <c r="AA247" t="s">
        <v>874</v>
      </c>
      <c r="AB247" t="s">
        <v>874</v>
      </c>
      <c r="AC247" t="s">
        <v>874</v>
      </c>
      <c r="AD247" s="19">
        <v>45824.785150613425</v>
      </c>
      <c r="AE247" t="s">
        <v>1824</v>
      </c>
    </row>
    <row r="248" spans="1:31" x14ac:dyDescent="0.35">
      <c r="A248" t="s">
        <v>1529</v>
      </c>
      <c r="B248" t="s">
        <v>311</v>
      </c>
      <c r="C248">
        <v>4175</v>
      </c>
      <c r="D248" s="9">
        <v>37383.244444444441</v>
      </c>
      <c r="E248" s="9">
        <v>41558.65902777778</v>
      </c>
      <c r="F248">
        <v>162</v>
      </c>
      <c r="G248">
        <v>162</v>
      </c>
      <c r="H248">
        <v>4</v>
      </c>
      <c r="I248">
        <v>158</v>
      </c>
      <c r="J248">
        <v>49</v>
      </c>
      <c r="K248">
        <v>113</v>
      </c>
      <c r="L248">
        <v>98</v>
      </c>
      <c r="M248">
        <v>15</v>
      </c>
      <c r="N248">
        <v>7.0000000000000001E-3</v>
      </c>
      <c r="O248">
        <v>4.2999999999999997E-2</v>
      </c>
      <c r="P248">
        <v>0.02</v>
      </c>
      <c r="Q248">
        <v>4.2999999999999997E-2</v>
      </c>
      <c r="R248">
        <v>0.03</v>
      </c>
      <c r="S248">
        <v>2.8000000000000001E-2</v>
      </c>
      <c r="T248">
        <v>1.4330000000000001</v>
      </c>
      <c r="U248">
        <v>0.14000000000000001</v>
      </c>
      <c r="V248">
        <v>0.6</v>
      </c>
      <c r="W248">
        <v>348.83699999999999</v>
      </c>
      <c r="X248" t="s">
        <v>62</v>
      </c>
      <c r="Y248">
        <v>23.256</v>
      </c>
      <c r="Z248">
        <v>0.97799999999999998</v>
      </c>
      <c r="AA248">
        <v>0.96499999999999997</v>
      </c>
      <c r="AB248">
        <v>0.83599999999999997</v>
      </c>
      <c r="AC248">
        <v>0.77200000000000002</v>
      </c>
      <c r="AD248" s="19">
        <v>45824.802030949075</v>
      </c>
      <c r="AE248" t="s">
        <v>1824</v>
      </c>
    </row>
    <row r="249" spans="1:31" hidden="1" x14ac:dyDescent="0.35">
      <c r="A249" t="s">
        <v>1383</v>
      </c>
      <c r="B249" t="s">
        <v>312</v>
      </c>
      <c r="C249">
        <v>99</v>
      </c>
      <c r="D249" s="9">
        <v>41523.106249999997</v>
      </c>
      <c r="E249" s="9">
        <v>41622.378472222219</v>
      </c>
      <c r="F249" t="s">
        <v>871</v>
      </c>
      <c r="G249" t="s">
        <v>871</v>
      </c>
      <c r="H249">
        <v>14</v>
      </c>
      <c r="I249">
        <v>120</v>
      </c>
      <c r="J249">
        <v>21</v>
      </c>
      <c r="K249" t="s">
        <v>872</v>
      </c>
      <c r="L249">
        <v>93</v>
      </c>
      <c r="M249">
        <v>19</v>
      </c>
      <c r="N249">
        <v>0.13400000000000001</v>
      </c>
      <c r="O249">
        <v>1.214</v>
      </c>
      <c r="P249">
        <v>0.21099999999999999</v>
      </c>
      <c r="Q249">
        <v>1.06</v>
      </c>
      <c r="R249" s="24" t="s">
        <v>1793</v>
      </c>
      <c r="S249">
        <v>1.1399999999999999</v>
      </c>
      <c r="T249">
        <v>0.93200000000000005</v>
      </c>
      <c r="U249">
        <v>9.9000000000000005E-2</v>
      </c>
      <c r="V249">
        <v>0.84299999999999997</v>
      </c>
      <c r="W249">
        <v>668.86800000000005</v>
      </c>
      <c r="X249" t="s">
        <v>56</v>
      </c>
      <c r="Y249">
        <v>0.94299999999999995</v>
      </c>
      <c r="Z249">
        <v>0.98</v>
      </c>
      <c r="AA249">
        <v>0.98699999999999999</v>
      </c>
      <c r="AB249">
        <v>0.96299999999999997</v>
      </c>
      <c r="AC249">
        <v>0.98199999999999998</v>
      </c>
      <c r="AD249" s="19">
        <v>45824.785453634257</v>
      </c>
      <c r="AE249" t="s">
        <v>1824</v>
      </c>
    </row>
    <row r="250" spans="1:31" x14ac:dyDescent="0.35">
      <c r="A250" t="s">
        <v>148</v>
      </c>
      <c r="B250" t="s">
        <v>311</v>
      </c>
      <c r="C250">
        <v>1700</v>
      </c>
      <c r="D250" s="9">
        <v>43923.340277777781</v>
      </c>
      <c r="E250" s="9">
        <v>45623.367361111108</v>
      </c>
      <c r="F250">
        <v>135</v>
      </c>
      <c r="G250">
        <v>120</v>
      </c>
      <c r="H250">
        <v>97</v>
      </c>
      <c r="I250">
        <v>23</v>
      </c>
      <c r="J250">
        <v>5</v>
      </c>
      <c r="K250">
        <v>115</v>
      </c>
      <c r="L250">
        <v>59</v>
      </c>
      <c r="M250">
        <v>56</v>
      </c>
      <c r="N250">
        <v>9.4E-2</v>
      </c>
      <c r="O250">
        <v>0.10199999999999999</v>
      </c>
      <c r="P250">
        <v>1.6E-2</v>
      </c>
      <c r="Q250">
        <v>0.25700000000000001</v>
      </c>
      <c r="R250">
        <v>0.18</v>
      </c>
      <c r="S250">
        <v>0.127</v>
      </c>
      <c r="T250">
        <v>1.4279999999999999</v>
      </c>
      <c r="U250">
        <v>0.48</v>
      </c>
      <c r="V250">
        <v>0.91800000000000004</v>
      </c>
      <c r="W250">
        <v>217.899</v>
      </c>
      <c r="X250" t="s">
        <v>62</v>
      </c>
      <c r="Y250">
        <v>3.891</v>
      </c>
      <c r="Z250">
        <v>0.35</v>
      </c>
      <c r="AA250">
        <v>0.95799999999999996</v>
      </c>
      <c r="AB250">
        <v>0.83399999999999996</v>
      </c>
      <c r="AC250">
        <v>0.98799999999999999</v>
      </c>
      <c r="AD250" s="19">
        <v>2.6962962962962963E-2</v>
      </c>
      <c r="AE250" t="s">
        <v>1108</v>
      </c>
    </row>
    <row r="251" spans="1:31" hidden="1" x14ac:dyDescent="0.35">
      <c r="A251" t="s">
        <v>1374</v>
      </c>
      <c r="B251" t="s">
        <v>312</v>
      </c>
      <c r="C251">
        <v>63</v>
      </c>
      <c r="D251" s="9">
        <v>41558.260416666664</v>
      </c>
      <c r="E251" s="9">
        <v>41621.606249999997</v>
      </c>
      <c r="F251" t="s">
        <v>871</v>
      </c>
      <c r="G251" t="s">
        <v>871</v>
      </c>
      <c r="H251">
        <v>1</v>
      </c>
      <c r="I251">
        <v>5</v>
      </c>
      <c r="J251">
        <v>3</v>
      </c>
      <c r="K251" t="s">
        <v>872</v>
      </c>
      <c r="L251">
        <v>5</v>
      </c>
      <c r="M251">
        <v>-1</v>
      </c>
      <c r="N251" t="s">
        <v>874</v>
      </c>
      <c r="O251">
        <v>0.09</v>
      </c>
      <c r="P251">
        <v>7.0999999999999994E-2</v>
      </c>
      <c r="Q251">
        <v>0.05</v>
      </c>
      <c r="R251" s="24" t="s">
        <v>1794</v>
      </c>
      <c r="S251">
        <v>0.06</v>
      </c>
      <c r="T251" t="s">
        <v>874</v>
      </c>
      <c r="U251" t="s">
        <v>874</v>
      </c>
      <c r="V251" t="s">
        <v>874</v>
      </c>
      <c r="W251" t="s">
        <v>874</v>
      </c>
      <c r="X251" t="s">
        <v>62</v>
      </c>
      <c r="Y251">
        <v>20</v>
      </c>
      <c r="Z251" t="s">
        <v>874</v>
      </c>
      <c r="AA251">
        <v>0.877</v>
      </c>
      <c r="AB251">
        <v>0.75</v>
      </c>
      <c r="AC251">
        <v>0.89800000000000002</v>
      </c>
      <c r="AD251" s="19">
        <v>45824.785679085646</v>
      </c>
      <c r="AE251" t="s">
        <v>1824</v>
      </c>
    </row>
    <row r="252" spans="1:31" x14ac:dyDescent="0.35">
      <c r="A252" t="s">
        <v>148</v>
      </c>
      <c r="B252" t="s">
        <v>311</v>
      </c>
      <c r="C252">
        <v>1700</v>
      </c>
      <c r="D252" s="9">
        <v>43923.340277777781</v>
      </c>
      <c r="E252" s="9">
        <v>45623.367361111108</v>
      </c>
      <c r="F252">
        <v>135</v>
      </c>
      <c r="G252">
        <v>120</v>
      </c>
      <c r="H252">
        <v>97</v>
      </c>
      <c r="I252">
        <v>23</v>
      </c>
      <c r="J252">
        <v>5</v>
      </c>
      <c r="K252">
        <v>115</v>
      </c>
      <c r="L252">
        <v>59</v>
      </c>
      <c r="M252">
        <v>56</v>
      </c>
      <c r="N252">
        <v>9.4E-2</v>
      </c>
      <c r="O252">
        <v>0.10199999999999999</v>
      </c>
      <c r="P252">
        <v>1.6E-2</v>
      </c>
      <c r="Q252">
        <v>0.25700000000000001</v>
      </c>
      <c r="R252">
        <v>0.18</v>
      </c>
      <c r="S252">
        <v>0.127</v>
      </c>
      <c r="T252">
        <v>1.4279999999999999</v>
      </c>
      <c r="U252">
        <v>0.48</v>
      </c>
      <c r="V252">
        <v>0.91800000000000004</v>
      </c>
      <c r="W252">
        <v>217.899</v>
      </c>
      <c r="X252" t="s">
        <v>62</v>
      </c>
      <c r="Y252">
        <v>3.891</v>
      </c>
      <c r="Z252">
        <v>0.35</v>
      </c>
      <c r="AA252">
        <v>0.95799999999999996</v>
      </c>
      <c r="AB252">
        <v>0.83399999999999996</v>
      </c>
      <c r="AC252">
        <v>0.98799999999999999</v>
      </c>
      <c r="AD252" s="19">
        <v>3.5671296296296298E-2</v>
      </c>
      <c r="AE252" t="s">
        <v>1108</v>
      </c>
    </row>
    <row r="253" spans="1:31" hidden="1" x14ac:dyDescent="0.35">
      <c r="A253" t="s">
        <v>1373</v>
      </c>
      <c r="B253" t="s">
        <v>312</v>
      </c>
      <c r="C253">
        <v>0</v>
      </c>
      <c r="D253" s="9">
        <v>41334.011805555558</v>
      </c>
      <c r="E253" s="9">
        <v>41334.011805555558</v>
      </c>
      <c r="F253" t="s">
        <v>871</v>
      </c>
      <c r="G253" t="s">
        <v>871</v>
      </c>
      <c r="H253">
        <v>1</v>
      </c>
      <c r="I253">
        <v>1</v>
      </c>
      <c r="J253">
        <v>1</v>
      </c>
      <c r="K253" t="s">
        <v>872</v>
      </c>
      <c r="L253">
        <v>1</v>
      </c>
      <c r="M253">
        <v>0</v>
      </c>
      <c r="N253" t="s">
        <v>874</v>
      </c>
      <c r="O253" t="s">
        <v>874</v>
      </c>
      <c r="P253" t="s">
        <v>874</v>
      </c>
      <c r="Q253" t="s">
        <v>874</v>
      </c>
      <c r="R253">
        <v>0</v>
      </c>
      <c r="S253" t="s">
        <v>874</v>
      </c>
      <c r="T253" t="s">
        <v>874</v>
      </c>
      <c r="U253" t="s">
        <v>874</v>
      </c>
      <c r="V253" t="s">
        <v>874</v>
      </c>
      <c r="W253" t="s">
        <v>874</v>
      </c>
      <c r="X253" t="s">
        <v>56</v>
      </c>
      <c r="Y253" t="s">
        <v>874</v>
      </c>
      <c r="Z253" t="s">
        <v>874</v>
      </c>
      <c r="AA253" t="s">
        <v>874</v>
      </c>
      <c r="AB253" t="s">
        <v>874</v>
      </c>
      <c r="AC253" t="s">
        <v>874</v>
      </c>
      <c r="AD253" s="19">
        <v>45824.785889282408</v>
      </c>
      <c r="AE253" t="s">
        <v>1824</v>
      </c>
    </row>
    <row r="254" spans="1:31" x14ac:dyDescent="0.35">
      <c r="A254" t="s">
        <v>1513</v>
      </c>
      <c r="B254" t="s">
        <v>311</v>
      </c>
      <c r="C254">
        <v>4477</v>
      </c>
      <c r="D254" s="9">
        <v>39287.337256944447</v>
      </c>
      <c r="E254" s="9">
        <v>43764.910671296297</v>
      </c>
      <c r="F254">
        <v>244</v>
      </c>
      <c r="G254">
        <v>244</v>
      </c>
      <c r="H254">
        <v>44</v>
      </c>
      <c r="I254">
        <v>200</v>
      </c>
      <c r="J254">
        <v>20</v>
      </c>
      <c r="K254">
        <v>224</v>
      </c>
      <c r="L254">
        <v>163</v>
      </c>
      <c r="M254">
        <v>61</v>
      </c>
      <c r="N254">
        <v>1.4E-2</v>
      </c>
      <c r="O254">
        <v>5.8000000000000003E-2</v>
      </c>
      <c r="P254">
        <v>1.0999999999999999E-2</v>
      </c>
      <c r="Q254">
        <v>8.6999999999999994E-2</v>
      </c>
      <c r="R254">
        <v>6.0999999999999999E-2</v>
      </c>
      <c r="S254">
        <v>6.6000000000000003E-2</v>
      </c>
      <c r="T254">
        <v>1.4259999999999999</v>
      </c>
      <c r="U254">
        <v>0.19400000000000001</v>
      </c>
      <c r="V254">
        <v>0.84699999999999998</v>
      </c>
      <c r="W254">
        <v>701.149</v>
      </c>
      <c r="X254" t="s">
        <v>62</v>
      </c>
      <c r="Y254">
        <v>11.494</v>
      </c>
      <c r="Z254">
        <v>0.86399999999999999</v>
      </c>
      <c r="AA254">
        <v>0.84199999999999997</v>
      </c>
      <c r="AB254">
        <v>0.79400000000000004</v>
      </c>
      <c r="AC254">
        <v>0.92400000000000004</v>
      </c>
      <c r="AD254" s="19">
        <v>45825.117346030092</v>
      </c>
      <c r="AE254" t="s">
        <v>2397</v>
      </c>
    </row>
    <row r="255" spans="1:31" hidden="1" x14ac:dyDescent="0.35">
      <c r="A255" t="s">
        <v>1376</v>
      </c>
      <c r="B255" t="s">
        <v>312</v>
      </c>
      <c r="C255">
        <v>96</v>
      </c>
      <c r="D255" s="9">
        <v>41522.14166666667</v>
      </c>
      <c r="E255" s="9">
        <v>41618.757638888892</v>
      </c>
      <c r="F255" t="s">
        <v>871</v>
      </c>
      <c r="G255" t="s">
        <v>871</v>
      </c>
      <c r="H255">
        <v>6</v>
      </c>
      <c r="I255">
        <v>1</v>
      </c>
      <c r="J255">
        <v>1</v>
      </c>
      <c r="K255" t="s">
        <v>872</v>
      </c>
      <c r="L255">
        <v>20</v>
      </c>
      <c r="M255">
        <v>-13</v>
      </c>
      <c r="N255">
        <v>4.7E-2</v>
      </c>
      <c r="O255">
        <v>0</v>
      </c>
      <c r="P255" t="s">
        <v>874</v>
      </c>
      <c r="Q255">
        <v>0.30599999999999999</v>
      </c>
      <c r="R255">
        <v>4.7E-2</v>
      </c>
      <c r="S255">
        <v>4.7E-2</v>
      </c>
      <c r="T255" t="s">
        <v>874</v>
      </c>
      <c r="U255" t="s">
        <v>874</v>
      </c>
      <c r="V255" t="s">
        <v>874</v>
      </c>
      <c r="W255" t="s">
        <v>874</v>
      </c>
      <c r="X255" t="s">
        <v>56</v>
      </c>
      <c r="Y255">
        <v>3.2679999999999998</v>
      </c>
      <c r="Z255">
        <v>0.65800000000000003</v>
      </c>
      <c r="AA255">
        <v>0</v>
      </c>
      <c r="AB255" t="s">
        <v>874</v>
      </c>
      <c r="AC255">
        <v>0.76400000000000001</v>
      </c>
      <c r="AD255" s="19">
        <v>45824.78609533565</v>
      </c>
      <c r="AE255" t="s">
        <v>1824</v>
      </c>
    </row>
    <row r="256" spans="1:31" x14ac:dyDescent="0.35">
      <c r="A256" t="s">
        <v>1142</v>
      </c>
      <c r="B256" t="s">
        <v>311</v>
      </c>
      <c r="C256">
        <v>4231</v>
      </c>
      <c r="D256" s="9">
        <v>40024.150590277779</v>
      </c>
      <c r="E256" s="9">
        <v>44255.69798611111</v>
      </c>
      <c r="F256">
        <v>89</v>
      </c>
      <c r="G256">
        <v>89</v>
      </c>
      <c r="H256">
        <v>54</v>
      </c>
      <c r="I256">
        <v>35</v>
      </c>
      <c r="J256">
        <v>13</v>
      </c>
      <c r="K256">
        <v>76</v>
      </c>
      <c r="L256">
        <v>59</v>
      </c>
      <c r="M256">
        <v>17</v>
      </c>
      <c r="N256">
        <v>3.4000000000000002E-2</v>
      </c>
      <c r="O256">
        <v>1.7999999999999999E-2</v>
      </c>
      <c r="P256">
        <v>2E-3</v>
      </c>
      <c r="Q256">
        <v>7.0999999999999994E-2</v>
      </c>
      <c r="R256">
        <v>0.05</v>
      </c>
      <c r="S256">
        <v>1.7000000000000001E-2</v>
      </c>
      <c r="T256">
        <v>1.42</v>
      </c>
      <c r="U256">
        <v>0.65400000000000003</v>
      </c>
      <c r="V256">
        <v>0.96199999999999997</v>
      </c>
      <c r="W256">
        <v>239.43700000000001</v>
      </c>
      <c r="X256" t="s">
        <v>62</v>
      </c>
      <c r="Y256">
        <v>14.085000000000001</v>
      </c>
      <c r="Z256">
        <v>0.63800000000000001</v>
      </c>
      <c r="AA256">
        <v>0.64500000000000002</v>
      </c>
      <c r="AB256">
        <v>0.74299999999999999</v>
      </c>
      <c r="AC256">
        <v>0.57999999999999996</v>
      </c>
      <c r="AD256" s="19">
        <v>45825.284507060183</v>
      </c>
      <c r="AE256" t="s">
        <v>2357</v>
      </c>
    </row>
    <row r="257" spans="1:31" hidden="1" x14ac:dyDescent="0.35">
      <c r="A257" t="s">
        <v>1387</v>
      </c>
      <c r="B257" t="s">
        <v>312</v>
      </c>
      <c r="C257">
        <v>2</v>
      </c>
      <c r="D257" s="9">
        <v>40800.840277777781</v>
      </c>
      <c r="E257" s="9">
        <v>40803.181944444441</v>
      </c>
      <c r="F257" t="s">
        <v>871</v>
      </c>
      <c r="G257" t="s">
        <v>871</v>
      </c>
      <c r="H257">
        <v>1</v>
      </c>
      <c r="I257">
        <v>1</v>
      </c>
      <c r="J257">
        <v>2</v>
      </c>
      <c r="K257" t="s">
        <v>872</v>
      </c>
      <c r="L257">
        <v>1</v>
      </c>
      <c r="M257">
        <v>-1</v>
      </c>
      <c r="N257" t="s">
        <v>874</v>
      </c>
      <c r="O257" t="s">
        <v>874</v>
      </c>
      <c r="P257" t="s">
        <v>874</v>
      </c>
      <c r="Q257" t="s">
        <v>874</v>
      </c>
      <c r="R257">
        <v>0</v>
      </c>
      <c r="S257">
        <v>0.16700000000000001</v>
      </c>
      <c r="T257" t="s">
        <v>874</v>
      </c>
      <c r="U257" t="s">
        <v>874</v>
      </c>
      <c r="V257" t="s">
        <v>874</v>
      </c>
      <c r="W257" t="s">
        <v>874</v>
      </c>
      <c r="X257" t="s">
        <v>56</v>
      </c>
      <c r="Y257" t="s">
        <v>874</v>
      </c>
      <c r="Z257" t="s">
        <v>874</v>
      </c>
      <c r="AA257" t="s">
        <v>874</v>
      </c>
      <c r="AB257" t="s">
        <v>874</v>
      </c>
      <c r="AC257" t="s">
        <v>874</v>
      </c>
      <c r="AD257" s="19">
        <v>45824.786316192127</v>
      </c>
      <c r="AE257" t="s">
        <v>1824</v>
      </c>
    </row>
    <row r="258" spans="1:31" x14ac:dyDescent="0.35">
      <c r="A258" t="s">
        <v>1134</v>
      </c>
      <c r="B258" t="s">
        <v>311</v>
      </c>
      <c r="C258">
        <v>1674</v>
      </c>
      <c r="D258" s="9">
        <v>39274.921527777777</v>
      </c>
      <c r="E258" s="9">
        <v>40949.406944444447</v>
      </c>
      <c r="F258">
        <v>92</v>
      </c>
      <c r="G258">
        <v>92</v>
      </c>
      <c r="H258">
        <v>69</v>
      </c>
      <c r="I258">
        <v>23</v>
      </c>
      <c r="J258">
        <v>19</v>
      </c>
      <c r="K258">
        <v>73</v>
      </c>
      <c r="L258">
        <v>65</v>
      </c>
      <c r="M258">
        <v>8</v>
      </c>
      <c r="N258">
        <v>7.5999999999999998E-2</v>
      </c>
      <c r="O258">
        <v>1.6E-2</v>
      </c>
      <c r="P258">
        <v>0.03</v>
      </c>
      <c r="Q258">
        <v>8.7999999999999995E-2</v>
      </c>
      <c r="R258">
        <v>6.2E-2</v>
      </c>
      <c r="S258">
        <v>6.4000000000000001E-2</v>
      </c>
      <c r="T258">
        <v>1.419</v>
      </c>
      <c r="U258">
        <v>0.82599999999999996</v>
      </c>
      <c r="V258">
        <v>0.67400000000000004</v>
      </c>
      <c r="W258">
        <v>90.909000000000006</v>
      </c>
      <c r="X258" t="s">
        <v>62</v>
      </c>
      <c r="Y258">
        <v>11.364000000000001</v>
      </c>
      <c r="Z258">
        <v>0.73699999999999999</v>
      </c>
      <c r="AA258">
        <v>0.88600000000000001</v>
      </c>
      <c r="AB258">
        <v>0.54300000000000004</v>
      </c>
      <c r="AC258">
        <v>0.70199999999999996</v>
      </c>
      <c r="AD258" s="19">
        <v>45824.955231574073</v>
      </c>
      <c r="AE258" t="s">
        <v>2215</v>
      </c>
    </row>
    <row r="259" spans="1:31" hidden="1" x14ac:dyDescent="0.35">
      <c r="A259" t="s">
        <v>1384</v>
      </c>
      <c r="B259" t="s">
        <v>312</v>
      </c>
      <c r="C259">
        <v>92</v>
      </c>
      <c r="D259" s="9">
        <v>41124.106944444444</v>
      </c>
      <c r="E259" s="9">
        <v>41217.095833333333</v>
      </c>
      <c r="F259" t="s">
        <v>871</v>
      </c>
      <c r="G259" t="s">
        <v>871</v>
      </c>
      <c r="H259">
        <v>1</v>
      </c>
      <c r="I259">
        <v>3</v>
      </c>
      <c r="J259">
        <v>1</v>
      </c>
      <c r="K259" t="s">
        <v>872</v>
      </c>
      <c r="L259">
        <v>7</v>
      </c>
      <c r="M259">
        <v>-4</v>
      </c>
      <c r="N259" t="s">
        <v>874</v>
      </c>
      <c r="O259">
        <v>1.9E-2</v>
      </c>
      <c r="P259" t="s">
        <v>874</v>
      </c>
      <c r="Q259">
        <v>4.9000000000000002E-2</v>
      </c>
      <c r="R259">
        <v>0</v>
      </c>
      <c r="S259">
        <v>2.5999999999999999E-2</v>
      </c>
      <c r="T259" t="s">
        <v>874</v>
      </c>
      <c r="U259" t="s">
        <v>874</v>
      </c>
      <c r="V259" t="s">
        <v>874</v>
      </c>
      <c r="W259" t="s">
        <v>874</v>
      </c>
      <c r="X259" t="s">
        <v>56</v>
      </c>
      <c r="Y259">
        <v>20.408000000000001</v>
      </c>
      <c r="Z259" t="s">
        <v>874</v>
      </c>
      <c r="AA259">
        <v>0.89600000000000002</v>
      </c>
      <c r="AB259" t="s">
        <v>874</v>
      </c>
      <c r="AC259">
        <v>0.51600000000000001</v>
      </c>
      <c r="AD259" s="19">
        <v>45824.786536273146</v>
      </c>
      <c r="AE259" t="s">
        <v>1824</v>
      </c>
    </row>
    <row r="260" spans="1:31" x14ac:dyDescent="0.35">
      <c r="A260" t="s">
        <v>231</v>
      </c>
      <c r="B260" t="s">
        <v>311</v>
      </c>
      <c r="C260">
        <v>4095</v>
      </c>
      <c r="D260" s="9">
        <v>39888.193854166668</v>
      </c>
      <c r="E260" s="9">
        <v>43984.038831018515</v>
      </c>
      <c r="F260">
        <v>720</v>
      </c>
      <c r="G260">
        <v>720</v>
      </c>
      <c r="H260">
        <v>370</v>
      </c>
      <c r="I260">
        <v>350</v>
      </c>
      <c r="J260">
        <v>135</v>
      </c>
      <c r="K260">
        <v>585</v>
      </c>
      <c r="L260">
        <v>531</v>
      </c>
      <c r="M260">
        <v>54</v>
      </c>
      <c r="N260">
        <v>0.26100000000000001</v>
      </c>
      <c r="O260">
        <v>0.15</v>
      </c>
      <c r="P260">
        <v>9.7000000000000003E-2</v>
      </c>
      <c r="Q260">
        <v>0.44500000000000001</v>
      </c>
      <c r="R260">
        <v>0.314</v>
      </c>
      <c r="S260">
        <v>0.29899999999999999</v>
      </c>
      <c r="T260">
        <v>1.417</v>
      </c>
      <c r="U260">
        <v>0.63500000000000001</v>
      </c>
      <c r="V260">
        <v>0.76400000000000001</v>
      </c>
      <c r="W260">
        <v>121.348</v>
      </c>
      <c r="X260" t="s">
        <v>62</v>
      </c>
      <c r="Y260">
        <v>2.2469999999999999</v>
      </c>
      <c r="Z260">
        <v>0.72899999999999998</v>
      </c>
      <c r="AA260">
        <v>0.77</v>
      </c>
      <c r="AB260">
        <v>0.86799999999999999</v>
      </c>
      <c r="AC260">
        <v>0.755</v>
      </c>
      <c r="AD260" s="19">
        <v>45825.249845127313</v>
      </c>
      <c r="AE260" t="s">
        <v>2357</v>
      </c>
    </row>
    <row r="261" spans="1:31" hidden="1" x14ac:dyDescent="0.35">
      <c r="A261" t="s">
        <v>1477</v>
      </c>
      <c r="B261" t="s">
        <v>312</v>
      </c>
      <c r="C261">
        <v>99</v>
      </c>
      <c r="D261" s="9">
        <v>41523.064583333333</v>
      </c>
      <c r="E261" s="9">
        <v>41622.425000000003</v>
      </c>
      <c r="F261" t="s">
        <v>871</v>
      </c>
      <c r="G261" t="s">
        <v>871</v>
      </c>
      <c r="H261">
        <v>17</v>
      </c>
      <c r="I261">
        <v>183</v>
      </c>
      <c r="J261">
        <v>32</v>
      </c>
      <c r="K261" t="s">
        <v>872</v>
      </c>
      <c r="L261">
        <v>110</v>
      </c>
      <c r="M261">
        <v>57</v>
      </c>
      <c r="N261">
        <v>0.16300000000000001</v>
      </c>
      <c r="O261">
        <v>1.98</v>
      </c>
      <c r="P261">
        <v>0.28799999999999998</v>
      </c>
      <c r="Q261">
        <v>1.1879999999999999</v>
      </c>
      <c r="R261" s="24" t="s">
        <v>1795</v>
      </c>
      <c r="S261">
        <v>1.863</v>
      </c>
      <c r="T261">
        <v>0.64</v>
      </c>
      <c r="U261">
        <v>7.5999999999999998E-2</v>
      </c>
      <c r="V261">
        <v>0.86599999999999999</v>
      </c>
      <c r="W261">
        <v>237.374</v>
      </c>
      <c r="X261" t="s">
        <v>56</v>
      </c>
      <c r="Y261">
        <v>0.84199999999999997</v>
      </c>
      <c r="Z261">
        <v>0.96899999999999997</v>
      </c>
      <c r="AA261">
        <v>0.98299999999999998</v>
      </c>
      <c r="AB261">
        <v>0.95899999999999996</v>
      </c>
      <c r="AC261">
        <v>0.98199999999999998</v>
      </c>
      <c r="AD261" s="19">
        <v>45824.786824386574</v>
      </c>
      <c r="AE261" t="s">
        <v>1824</v>
      </c>
    </row>
    <row r="262" spans="1:31" x14ac:dyDescent="0.35">
      <c r="A262" t="s">
        <v>1655</v>
      </c>
      <c r="B262" t="s">
        <v>311</v>
      </c>
      <c r="C262">
        <v>7186</v>
      </c>
      <c r="D262" s="9">
        <v>37312.944398148145</v>
      </c>
      <c r="E262" s="9">
        <v>44499.507962962962</v>
      </c>
      <c r="F262">
        <v>570</v>
      </c>
      <c r="G262">
        <v>570</v>
      </c>
      <c r="H262">
        <v>31</v>
      </c>
      <c r="I262">
        <v>539</v>
      </c>
      <c r="J262">
        <v>160</v>
      </c>
      <c r="K262">
        <v>410</v>
      </c>
      <c r="L262">
        <v>383</v>
      </c>
      <c r="M262">
        <v>27</v>
      </c>
      <c r="N262">
        <v>5.0000000000000001E-3</v>
      </c>
      <c r="O262">
        <v>7.3999999999999996E-2</v>
      </c>
      <c r="P262">
        <v>3.3000000000000002E-2</v>
      </c>
      <c r="Q262">
        <v>6.5000000000000002E-2</v>
      </c>
      <c r="R262">
        <v>4.5999999999999999E-2</v>
      </c>
      <c r="S262">
        <v>4.8000000000000001E-2</v>
      </c>
      <c r="T262">
        <v>1.413</v>
      </c>
      <c r="U262">
        <v>6.3E-2</v>
      </c>
      <c r="V262">
        <v>0.58199999999999996</v>
      </c>
      <c r="W262">
        <v>415.38499999999999</v>
      </c>
      <c r="X262" t="s">
        <v>62</v>
      </c>
      <c r="Y262">
        <v>15.385</v>
      </c>
      <c r="Z262">
        <v>0.9</v>
      </c>
      <c r="AA262">
        <v>0.97199999999999998</v>
      </c>
      <c r="AB262">
        <v>0.89100000000000001</v>
      </c>
      <c r="AC262">
        <v>0.91400000000000003</v>
      </c>
      <c r="AD262" s="19">
        <v>45825.154353402781</v>
      </c>
      <c r="AE262" t="s">
        <v>2397</v>
      </c>
    </row>
    <row r="263" spans="1:31" hidden="1" x14ac:dyDescent="0.35">
      <c r="A263" t="s">
        <v>1390</v>
      </c>
      <c r="B263" t="s">
        <v>312</v>
      </c>
      <c r="C263">
        <v>6</v>
      </c>
      <c r="D263" s="9">
        <v>41410.713888888888</v>
      </c>
      <c r="E263" s="9">
        <v>41417.120833333334</v>
      </c>
      <c r="F263" t="s">
        <v>871</v>
      </c>
      <c r="G263" t="s">
        <v>871</v>
      </c>
      <c r="H263">
        <v>1</v>
      </c>
      <c r="I263">
        <v>2</v>
      </c>
      <c r="J263">
        <v>1</v>
      </c>
      <c r="K263" t="s">
        <v>872</v>
      </c>
      <c r="L263">
        <v>1</v>
      </c>
      <c r="M263">
        <v>1</v>
      </c>
      <c r="N263" t="s">
        <v>874</v>
      </c>
      <c r="O263">
        <v>0.14299999999999999</v>
      </c>
      <c r="P263" t="s">
        <v>874</v>
      </c>
      <c r="Q263" t="s">
        <v>874</v>
      </c>
      <c r="R263">
        <v>0</v>
      </c>
      <c r="S263">
        <v>0.14299999999999999</v>
      </c>
      <c r="T263" t="s">
        <v>874</v>
      </c>
      <c r="U263" t="s">
        <v>874</v>
      </c>
      <c r="V263" t="s">
        <v>874</v>
      </c>
      <c r="W263" t="s">
        <v>874</v>
      </c>
      <c r="X263" t="s">
        <v>56</v>
      </c>
      <c r="Y263" t="s">
        <v>874</v>
      </c>
      <c r="Z263" t="s">
        <v>874</v>
      </c>
      <c r="AA263">
        <v>1</v>
      </c>
      <c r="AB263" t="s">
        <v>874</v>
      </c>
      <c r="AC263" t="s">
        <v>874</v>
      </c>
      <c r="AD263" s="19">
        <v>45824.787026608799</v>
      </c>
      <c r="AE263" t="s">
        <v>1824</v>
      </c>
    </row>
    <row r="264" spans="1:31" x14ac:dyDescent="0.35">
      <c r="A264" t="s">
        <v>2042</v>
      </c>
      <c r="B264" t="s">
        <v>311</v>
      </c>
      <c r="C264">
        <v>1505</v>
      </c>
      <c r="D264" s="9">
        <v>40101.890277777777</v>
      </c>
      <c r="E264" s="9">
        <v>41607.859027777777</v>
      </c>
      <c r="F264">
        <v>62</v>
      </c>
      <c r="G264">
        <v>62</v>
      </c>
      <c r="H264">
        <v>27</v>
      </c>
      <c r="I264">
        <v>35</v>
      </c>
      <c r="J264">
        <v>3</v>
      </c>
      <c r="K264">
        <v>59</v>
      </c>
      <c r="L264">
        <v>54</v>
      </c>
      <c r="M264">
        <v>5</v>
      </c>
      <c r="N264">
        <v>1.4E-2</v>
      </c>
      <c r="O264">
        <v>2.3E-2</v>
      </c>
      <c r="P264">
        <v>1.4999999999999999E-2</v>
      </c>
      <c r="Q264">
        <v>3.1E-2</v>
      </c>
      <c r="R264">
        <v>2.1999999999999999E-2</v>
      </c>
      <c r="S264">
        <v>3.5000000000000003E-2</v>
      </c>
      <c r="T264">
        <v>1.409</v>
      </c>
      <c r="U264">
        <v>0.378</v>
      </c>
      <c r="V264">
        <v>0.59499999999999997</v>
      </c>
      <c r="W264">
        <v>161.29</v>
      </c>
      <c r="X264" t="s">
        <v>62</v>
      </c>
      <c r="Y264">
        <v>32.258000000000003</v>
      </c>
      <c r="Z264">
        <v>0.77400000000000002</v>
      </c>
      <c r="AA264">
        <v>0.78100000000000003</v>
      </c>
      <c r="AB264">
        <v>0.91100000000000003</v>
      </c>
      <c r="AC264">
        <v>0.81</v>
      </c>
      <c r="AD264" s="19">
        <v>45824.907275578706</v>
      </c>
      <c r="AE264" t="s">
        <v>2043</v>
      </c>
    </row>
    <row r="265" spans="1:31" hidden="1" x14ac:dyDescent="0.35">
      <c r="A265" t="s">
        <v>1493</v>
      </c>
      <c r="B265" t="s">
        <v>312</v>
      </c>
      <c r="C265">
        <v>99</v>
      </c>
      <c r="D265" s="9">
        <v>41521.197222222225</v>
      </c>
      <c r="E265" s="9">
        <v>41621.179166666669</v>
      </c>
      <c r="F265" t="s">
        <v>871</v>
      </c>
      <c r="G265" t="s">
        <v>871</v>
      </c>
      <c r="H265">
        <v>4</v>
      </c>
      <c r="I265">
        <v>36</v>
      </c>
      <c r="J265">
        <v>4</v>
      </c>
      <c r="K265" t="s">
        <v>872</v>
      </c>
      <c r="L265">
        <v>32</v>
      </c>
      <c r="M265">
        <v>5</v>
      </c>
      <c r="N265">
        <v>4.2000000000000003E-2</v>
      </c>
      <c r="O265">
        <v>0.36499999999999999</v>
      </c>
      <c r="P265">
        <v>0.23599999999999999</v>
      </c>
      <c r="Q265">
        <v>0.374</v>
      </c>
      <c r="R265" s="24" t="s">
        <v>1796</v>
      </c>
      <c r="S265">
        <v>0.35799999999999998</v>
      </c>
      <c r="T265">
        <v>2.1869999999999998</v>
      </c>
      <c r="U265">
        <v>0.10299999999999999</v>
      </c>
      <c r="V265">
        <v>0.42</v>
      </c>
      <c r="W265">
        <v>251.33699999999999</v>
      </c>
      <c r="X265" t="s">
        <v>62</v>
      </c>
      <c r="Y265">
        <v>2.6739999999999999</v>
      </c>
      <c r="Z265">
        <v>0.91500000000000004</v>
      </c>
      <c r="AA265">
        <v>0.93600000000000005</v>
      </c>
      <c r="AB265">
        <v>0.96899999999999997</v>
      </c>
      <c r="AC265">
        <v>0.86199999999999999</v>
      </c>
      <c r="AD265" s="19">
        <v>45824.787310659725</v>
      </c>
      <c r="AE265" t="s">
        <v>1824</v>
      </c>
    </row>
    <row r="266" spans="1:31" x14ac:dyDescent="0.35">
      <c r="A266" t="s">
        <v>1959</v>
      </c>
      <c r="B266" t="s">
        <v>311</v>
      </c>
      <c r="C266">
        <v>2778</v>
      </c>
      <c r="D266" s="9">
        <v>38743.853472222225</v>
      </c>
      <c r="E266" s="9">
        <v>41522.796527777777</v>
      </c>
      <c r="F266">
        <v>50</v>
      </c>
      <c r="G266">
        <v>50</v>
      </c>
      <c r="H266">
        <v>9</v>
      </c>
      <c r="I266">
        <v>41</v>
      </c>
      <c r="J266">
        <v>8</v>
      </c>
      <c r="K266">
        <v>42</v>
      </c>
      <c r="L266">
        <v>35</v>
      </c>
      <c r="M266">
        <v>7</v>
      </c>
      <c r="N266">
        <v>3.0000000000000001E-3</v>
      </c>
      <c r="O266">
        <v>1.7000000000000001E-2</v>
      </c>
      <c r="P266">
        <v>5.0000000000000001E-3</v>
      </c>
      <c r="Q266">
        <v>2.1000000000000001E-2</v>
      </c>
      <c r="R266">
        <v>1.4999999999999999E-2</v>
      </c>
      <c r="S266">
        <v>1.4999999999999999E-2</v>
      </c>
      <c r="T266">
        <v>1.4</v>
      </c>
      <c r="U266">
        <v>0.15</v>
      </c>
      <c r="V266">
        <v>0.75</v>
      </c>
      <c r="W266">
        <v>333.33300000000003</v>
      </c>
      <c r="X266" t="s">
        <v>62</v>
      </c>
      <c r="Y266">
        <v>47.619</v>
      </c>
      <c r="Z266">
        <v>0.80700000000000005</v>
      </c>
      <c r="AA266">
        <v>0.93200000000000005</v>
      </c>
      <c r="AB266">
        <v>0.76400000000000001</v>
      </c>
      <c r="AC266">
        <v>0.89200000000000002</v>
      </c>
      <c r="AD266" s="19">
        <v>45824.884182546295</v>
      </c>
      <c r="AE266" t="s">
        <v>2024</v>
      </c>
    </row>
    <row r="267" spans="1:31" hidden="1" x14ac:dyDescent="0.35">
      <c r="A267" t="s">
        <v>1412</v>
      </c>
      <c r="B267" t="s">
        <v>312</v>
      </c>
      <c r="C267">
        <v>98</v>
      </c>
      <c r="D267" s="9">
        <v>41524.015277777777</v>
      </c>
      <c r="E267" s="9">
        <v>41622.043055555558</v>
      </c>
      <c r="F267" t="s">
        <v>871</v>
      </c>
      <c r="G267" t="s">
        <v>871</v>
      </c>
      <c r="H267">
        <v>4</v>
      </c>
      <c r="I267">
        <v>43</v>
      </c>
      <c r="J267">
        <v>13</v>
      </c>
      <c r="K267" t="s">
        <v>872</v>
      </c>
      <c r="L267">
        <v>20</v>
      </c>
      <c r="M267">
        <v>13</v>
      </c>
      <c r="N267">
        <v>0.05</v>
      </c>
      <c r="O267">
        <v>0.38100000000000001</v>
      </c>
      <c r="P267">
        <v>0.154</v>
      </c>
      <c r="Q267">
        <v>0.23699999999999999</v>
      </c>
      <c r="R267">
        <v>0.27700000000000002</v>
      </c>
      <c r="S267">
        <v>0.27300000000000002</v>
      </c>
      <c r="T267">
        <v>0.85599999999999998</v>
      </c>
      <c r="U267">
        <v>0.11600000000000001</v>
      </c>
      <c r="V267">
        <v>0.64300000000000002</v>
      </c>
      <c r="W267">
        <v>1126.5820000000001</v>
      </c>
      <c r="X267" t="s">
        <v>56</v>
      </c>
      <c r="Y267">
        <v>4.2190000000000003</v>
      </c>
      <c r="Z267">
        <v>0.93899999999999995</v>
      </c>
      <c r="AA267">
        <v>0.98099999999999998</v>
      </c>
      <c r="AB267">
        <v>0.90300000000000002</v>
      </c>
      <c r="AC267">
        <v>0.97399999999999998</v>
      </c>
      <c r="AD267" s="19">
        <v>45824.787599351854</v>
      </c>
      <c r="AE267" t="s">
        <v>1824</v>
      </c>
    </row>
    <row r="268" spans="1:31" x14ac:dyDescent="0.35">
      <c r="A268" t="s">
        <v>1650</v>
      </c>
      <c r="B268" t="s">
        <v>311</v>
      </c>
      <c r="C268">
        <v>7580</v>
      </c>
      <c r="D268" s="9">
        <v>36936.051886574074</v>
      </c>
      <c r="E268" s="9">
        <v>44516.549479166664</v>
      </c>
      <c r="F268">
        <v>195</v>
      </c>
      <c r="G268">
        <v>195</v>
      </c>
      <c r="H268">
        <v>2</v>
      </c>
      <c r="I268">
        <v>193</v>
      </c>
      <c r="J268">
        <v>37</v>
      </c>
      <c r="K268">
        <v>158</v>
      </c>
      <c r="L268">
        <v>131</v>
      </c>
      <c r="M268">
        <v>27</v>
      </c>
      <c r="N268">
        <v>1E-3</v>
      </c>
      <c r="O268">
        <v>3.1E-2</v>
      </c>
      <c r="P268">
        <v>1.2E-2</v>
      </c>
      <c r="Q268">
        <v>2.8000000000000001E-2</v>
      </c>
      <c r="R268">
        <v>0.02</v>
      </c>
      <c r="S268">
        <v>2.3E-2</v>
      </c>
      <c r="T268">
        <v>1.4</v>
      </c>
      <c r="U268">
        <v>3.1E-2</v>
      </c>
      <c r="V268">
        <v>0.625</v>
      </c>
      <c r="W268">
        <v>964.28599999999994</v>
      </c>
      <c r="X268" t="s">
        <v>62</v>
      </c>
      <c r="Y268">
        <v>35.713999999999999</v>
      </c>
      <c r="Z268">
        <v>1</v>
      </c>
      <c r="AA268">
        <v>0.89900000000000002</v>
      </c>
      <c r="AB268">
        <v>0.61499999999999999</v>
      </c>
      <c r="AC268">
        <v>0.70099999999999996</v>
      </c>
      <c r="AD268" s="19">
        <v>45825.153052164351</v>
      </c>
      <c r="AE268" t="s">
        <v>2397</v>
      </c>
    </row>
    <row r="269" spans="1:31" hidden="1" x14ac:dyDescent="0.35">
      <c r="A269" t="s">
        <v>1425</v>
      </c>
      <c r="B269" t="s">
        <v>312</v>
      </c>
      <c r="C269">
        <v>99</v>
      </c>
      <c r="D269" s="9">
        <v>41523.015277777777</v>
      </c>
      <c r="E269" s="9">
        <v>41622.469444444447</v>
      </c>
      <c r="F269" t="s">
        <v>871</v>
      </c>
      <c r="G269" t="s">
        <v>871</v>
      </c>
      <c r="H269">
        <v>23</v>
      </c>
      <c r="I269">
        <v>37</v>
      </c>
      <c r="J269">
        <v>13</v>
      </c>
      <c r="K269" t="s">
        <v>872</v>
      </c>
      <c r="L269">
        <v>73</v>
      </c>
      <c r="M269">
        <v>-27</v>
      </c>
      <c r="N269">
        <v>0.32400000000000001</v>
      </c>
      <c r="O269">
        <v>0.38800000000000001</v>
      </c>
      <c r="P269">
        <v>0.14499999999999999</v>
      </c>
      <c r="Q269">
        <v>0.80300000000000005</v>
      </c>
      <c r="R269">
        <v>0.56699999999999995</v>
      </c>
      <c r="S269">
        <v>0.55800000000000005</v>
      </c>
      <c r="T269">
        <v>1.4159999999999999</v>
      </c>
      <c r="U269">
        <v>0.45500000000000002</v>
      </c>
      <c r="V269">
        <v>0.79600000000000004</v>
      </c>
      <c r="W269">
        <v>366.12700000000001</v>
      </c>
      <c r="X269" t="s">
        <v>62</v>
      </c>
      <c r="Y269">
        <v>1.2450000000000001</v>
      </c>
      <c r="Z269">
        <v>0.95699999999999996</v>
      </c>
      <c r="AA269">
        <v>0.94399999999999995</v>
      </c>
      <c r="AB269">
        <v>0.79</v>
      </c>
      <c r="AC269">
        <v>0.93600000000000005</v>
      </c>
      <c r="AD269" s="19">
        <v>45824.787907245372</v>
      </c>
      <c r="AE269" t="s">
        <v>1824</v>
      </c>
    </row>
    <row r="270" spans="1:31" x14ac:dyDescent="0.35">
      <c r="A270" t="s">
        <v>1363</v>
      </c>
      <c r="B270" t="s">
        <v>311</v>
      </c>
      <c r="C270">
        <v>2678</v>
      </c>
      <c r="D270" s="9">
        <v>38969.257777777777</v>
      </c>
      <c r="E270" s="9">
        <v>41647.639513888891</v>
      </c>
      <c r="F270">
        <v>159</v>
      </c>
      <c r="G270">
        <v>159</v>
      </c>
      <c r="H270">
        <v>37</v>
      </c>
      <c r="I270">
        <v>122</v>
      </c>
      <c r="J270">
        <v>6</v>
      </c>
      <c r="K270">
        <v>153</v>
      </c>
      <c r="L270">
        <v>112</v>
      </c>
      <c r="M270">
        <v>41</v>
      </c>
      <c r="N270">
        <v>4.8000000000000001E-2</v>
      </c>
      <c r="O270">
        <v>0.06</v>
      </c>
      <c r="P270">
        <v>1.7000000000000001E-2</v>
      </c>
      <c r="Q270">
        <v>0.127</v>
      </c>
      <c r="R270">
        <v>9.0999999999999998E-2</v>
      </c>
      <c r="S270">
        <v>0.08</v>
      </c>
      <c r="T270">
        <v>1.3959999999999999</v>
      </c>
      <c r="U270">
        <v>0.44400000000000001</v>
      </c>
      <c r="V270">
        <v>0.84299999999999997</v>
      </c>
      <c r="W270">
        <v>322.83499999999998</v>
      </c>
      <c r="X270" t="s">
        <v>62</v>
      </c>
      <c r="Y270">
        <v>7.8739999999999997</v>
      </c>
      <c r="Z270">
        <v>0.88100000000000001</v>
      </c>
      <c r="AA270">
        <v>0.70199999999999996</v>
      </c>
      <c r="AB270">
        <v>0.86499999999999999</v>
      </c>
      <c r="AC270">
        <v>0.84499999999999997</v>
      </c>
      <c r="AD270" s="19">
        <v>45825.082429733797</v>
      </c>
      <c r="AE270" t="s">
        <v>2397</v>
      </c>
    </row>
    <row r="271" spans="1:31" hidden="1" x14ac:dyDescent="0.35">
      <c r="A271" t="s">
        <v>1402</v>
      </c>
      <c r="B271" t="s">
        <v>312</v>
      </c>
      <c r="C271">
        <v>0</v>
      </c>
      <c r="D271" s="9">
        <v>40886.620138888888</v>
      </c>
      <c r="E271" s="9">
        <v>40886.620138888888</v>
      </c>
      <c r="F271" t="s">
        <v>871</v>
      </c>
      <c r="G271" t="s">
        <v>871</v>
      </c>
      <c r="H271">
        <v>1</v>
      </c>
      <c r="I271">
        <v>1</v>
      </c>
      <c r="J271">
        <v>1</v>
      </c>
      <c r="K271" t="s">
        <v>872</v>
      </c>
      <c r="L271">
        <v>1</v>
      </c>
      <c r="M271">
        <v>0</v>
      </c>
      <c r="N271" t="s">
        <v>874</v>
      </c>
      <c r="O271" t="s">
        <v>874</v>
      </c>
      <c r="P271" t="s">
        <v>874</v>
      </c>
      <c r="Q271" t="s">
        <v>874</v>
      </c>
      <c r="R271">
        <v>0</v>
      </c>
      <c r="S271" t="s">
        <v>874</v>
      </c>
      <c r="T271" t="s">
        <v>874</v>
      </c>
      <c r="U271" t="s">
        <v>874</v>
      </c>
      <c r="V271" t="s">
        <v>874</v>
      </c>
      <c r="W271" t="s">
        <v>874</v>
      </c>
      <c r="X271" t="s">
        <v>56</v>
      </c>
      <c r="Y271" t="s">
        <v>874</v>
      </c>
      <c r="Z271" t="s">
        <v>874</v>
      </c>
      <c r="AA271" t="s">
        <v>874</v>
      </c>
      <c r="AB271" t="s">
        <v>874</v>
      </c>
      <c r="AC271" t="s">
        <v>874</v>
      </c>
      <c r="AD271" s="19">
        <v>45824.788116319447</v>
      </c>
      <c r="AE271" t="s">
        <v>1824</v>
      </c>
    </row>
    <row r="272" spans="1:31" x14ac:dyDescent="0.35">
      <c r="A272" t="s">
        <v>950</v>
      </c>
      <c r="B272" t="s">
        <v>311</v>
      </c>
      <c r="C272">
        <v>5677</v>
      </c>
      <c r="D272" s="9">
        <v>38888.13517361111</v>
      </c>
      <c r="E272" s="9">
        <v>44565.272430555553</v>
      </c>
      <c r="F272">
        <v>837</v>
      </c>
      <c r="G272">
        <v>837</v>
      </c>
      <c r="H272">
        <v>0</v>
      </c>
      <c r="I272">
        <v>837</v>
      </c>
      <c r="J272">
        <v>34</v>
      </c>
      <c r="K272">
        <v>803</v>
      </c>
      <c r="L272">
        <v>377</v>
      </c>
      <c r="M272">
        <v>426</v>
      </c>
      <c r="N272">
        <v>0</v>
      </c>
      <c r="O272">
        <v>0.48099999999999998</v>
      </c>
      <c r="P272">
        <v>5.2999999999999999E-2</v>
      </c>
      <c r="Q272">
        <v>0.59299999999999997</v>
      </c>
      <c r="R272">
        <v>0.42799999999999999</v>
      </c>
      <c r="S272">
        <v>0.45800000000000002</v>
      </c>
      <c r="T272">
        <v>1.3859999999999999</v>
      </c>
      <c r="U272">
        <v>0</v>
      </c>
      <c r="V272">
        <v>0.89</v>
      </c>
      <c r="W272">
        <v>718.38099999999997</v>
      </c>
      <c r="X272" t="s">
        <v>62</v>
      </c>
      <c r="Y272">
        <v>1.6859999999999999</v>
      </c>
      <c r="Z272">
        <v>0</v>
      </c>
      <c r="AA272">
        <v>0.81699999999999995</v>
      </c>
      <c r="AB272">
        <v>0.91600000000000004</v>
      </c>
      <c r="AC272">
        <v>0.95699999999999996</v>
      </c>
      <c r="AD272" s="19">
        <v>45825.190819189818</v>
      </c>
      <c r="AE272" t="s">
        <v>2392</v>
      </c>
    </row>
    <row r="273" spans="1:31" hidden="1" x14ac:dyDescent="0.35">
      <c r="A273" t="s">
        <v>1497</v>
      </c>
      <c r="B273" t="s">
        <v>312</v>
      </c>
      <c r="C273">
        <v>100</v>
      </c>
      <c r="D273" s="9">
        <v>41521.682638888888</v>
      </c>
      <c r="E273" s="9">
        <v>41621.919444444444</v>
      </c>
      <c r="F273" t="s">
        <v>871</v>
      </c>
      <c r="G273" t="s">
        <v>871</v>
      </c>
      <c r="H273">
        <v>18</v>
      </c>
      <c r="I273">
        <v>84</v>
      </c>
      <c r="J273">
        <v>9</v>
      </c>
      <c r="K273" t="s">
        <v>872</v>
      </c>
      <c r="L273">
        <v>79</v>
      </c>
      <c r="M273">
        <v>15</v>
      </c>
      <c r="N273">
        <v>0.16200000000000001</v>
      </c>
      <c r="O273">
        <v>0.79600000000000004</v>
      </c>
      <c r="P273">
        <v>5.3999999999999999E-2</v>
      </c>
      <c r="Q273">
        <v>0.64700000000000002</v>
      </c>
      <c r="R273">
        <v>0.90400000000000003</v>
      </c>
      <c r="S273">
        <v>0.93700000000000006</v>
      </c>
      <c r="T273">
        <v>0.71599999999999997</v>
      </c>
      <c r="U273">
        <v>0.16900000000000001</v>
      </c>
      <c r="V273">
        <v>0.94399999999999995</v>
      </c>
      <c r="W273">
        <v>148.37700000000001</v>
      </c>
      <c r="X273" t="s">
        <v>56</v>
      </c>
      <c r="Y273">
        <v>1.546</v>
      </c>
      <c r="Z273">
        <v>0.94299999999999995</v>
      </c>
      <c r="AA273">
        <v>0.96499999999999997</v>
      </c>
      <c r="AB273">
        <v>0.81100000000000005</v>
      </c>
      <c r="AC273">
        <v>0.95599999999999996</v>
      </c>
      <c r="AD273" s="19">
        <v>45824.788398206016</v>
      </c>
      <c r="AE273" t="s">
        <v>1824</v>
      </c>
    </row>
    <row r="274" spans="1:31" x14ac:dyDescent="0.35">
      <c r="A274" t="s">
        <v>1374</v>
      </c>
      <c r="B274" t="s">
        <v>311</v>
      </c>
      <c r="C274">
        <v>7188</v>
      </c>
      <c r="D274" s="9">
        <v>37343.017233796294</v>
      </c>
      <c r="E274" s="9">
        <v>44531.565671296295</v>
      </c>
      <c r="F274">
        <v>383</v>
      </c>
      <c r="G274">
        <v>383</v>
      </c>
      <c r="H274">
        <v>29</v>
      </c>
      <c r="I274">
        <v>354</v>
      </c>
      <c r="J274">
        <v>73</v>
      </c>
      <c r="K274">
        <v>310</v>
      </c>
      <c r="L274">
        <v>282</v>
      </c>
      <c r="M274">
        <v>28</v>
      </c>
      <c r="N274">
        <v>5.0000000000000001E-3</v>
      </c>
      <c r="O274">
        <v>5.2999999999999999E-2</v>
      </c>
      <c r="P274">
        <v>1.6E-2</v>
      </c>
      <c r="Q274">
        <v>5.8000000000000003E-2</v>
      </c>
      <c r="R274">
        <v>4.2000000000000003E-2</v>
      </c>
      <c r="S274">
        <v>4.3999999999999997E-2</v>
      </c>
      <c r="T274">
        <v>1.381</v>
      </c>
      <c r="U274">
        <v>8.5999999999999993E-2</v>
      </c>
      <c r="V274">
        <v>0.72399999999999998</v>
      </c>
      <c r="W274">
        <v>482.75900000000001</v>
      </c>
      <c r="X274" t="s">
        <v>62</v>
      </c>
      <c r="Y274">
        <v>17.241</v>
      </c>
      <c r="Z274">
        <v>0.93799999999999994</v>
      </c>
      <c r="AA274">
        <v>0.995</v>
      </c>
      <c r="AB274">
        <v>0.92800000000000005</v>
      </c>
      <c r="AC274">
        <v>0.92500000000000004</v>
      </c>
      <c r="AD274" s="19">
        <v>45825.084931608799</v>
      </c>
      <c r="AE274" t="s">
        <v>2397</v>
      </c>
    </row>
    <row r="275" spans="1:31" hidden="1" x14ac:dyDescent="0.35">
      <c r="A275" t="s">
        <v>1399</v>
      </c>
      <c r="B275" t="s">
        <v>312</v>
      </c>
      <c r="C275">
        <v>42</v>
      </c>
      <c r="D275" s="9">
        <v>41432.152083333334</v>
      </c>
      <c r="E275" s="9">
        <v>41475.105555555558</v>
      </c>
      <c r="F275" t="s">
        <v>871</v>
      </c>
      <c r="G275" t="s">
        <v>871</v>
      </c>
      <c r="H275">
        <v>1</v>
      </c>
      <c r="I275">
        <v>2</v>
      </c>
      <c r="J275">
        <v>1</v>
      </c>
      <c r="K275" t="s">
        <v>872</v>
      </c>
      <c r="L275">
        <v>2</v>
      </c>
      <c r="M275">
        <v>1</v>
      </c>
      <c r="N275" t="s">
        <v>874</v>
      </c>
      <c r="O275">
        <v>0.16700000000000001</v>
      </c>
      <c r="P275" t="s">
        <v>874</v>
      </c>
      <c r="Q275">
        <v>2.5999999999999999E-2</v>
      </c>
      <c r="R275">
        <v>0</v>
      </c>
      <c r="S275">
        <v>0.16700000000000001</v>
      </c>
      <c r="T275" t="s">
        <v>874</v>
      </c>
      <c r="U275" t="s">
        <v>874</v>
      </c>
      <c r="V275" t="s">
        <v>874</v>
      </c>
      <c r="W275" t="s">
        <v>874</v>
      </c>
      <c r="X275" t="s">
        <v>80</v>
      </c>
      <c r="Y275">
        <v>38.462000000000003</v>
      </c>
      <c r="Z275" t="s">
        <v>874</v>
      </c>
      <c r="AA275">
        <v>1</v>
      </c>
      <c r="AB275" t="s">
        <v>874</v>
      </c>
      <c r="AC275">
        <v>1</v>
      </c>
      <c r="AD275" s="19">
        <v>45824.788613032404</v>
      </c>
      <c r="AE275" t="s">
        <v>1824</v>
      </c>
    </row>
    <row r="276" spans="1:31" x14ac:dyDescent="0.35">
      <c r="A276" t="s">
        <v>1522</v>
      </c>
      <c r="B276" t="s">
        <v>311</v>
      </c>
      <c r="C276">
        <v>2560</v>
      </c>
      <c r="D276" s="9">
        <v>39043.459027777775</v>
      </c>
      <c r="E276" s="9">
        <v>41604.102777777778</v>
      </c>
      <c r="F276">
        <v>337</v>
      </c>
      <c r="G276">
        <v>337</v>
      </c>
      <c r="H276">
        <v>100</v>
      </c>
      <c r="I276">
        <v>237</v>
      </c>
      <c r="J276">
        <v>12</v>
      </c>
      <c r="K276">
        <v>325</v>
      </c>
      <c r="L276">
        <v>230</v>
      </c>
      <c r="M276">
        <v>95</v>
      </c>
      <c r="N276">
        <v>7.8E-2</v>
      </c>
      <c r="O276">
        <v>0.219</v>
      </c>
      <c r="P276">
        <v>4.0000000000000001E-3</v>
      </c>
      <c r="Q276">
        <v>0.40400000000000003</v>
      </c>
      <c r="R276">
        <v>0.29299999999999998</v>
      </c>
      <c r="S276">
        <v>0.251</v>
      </c>
      <c r="T276">
        <v>1.379</v>
      </c>
      <c r="U276">
        <v>0.26300000000000001</v>
      </c>
      <c r="V276">
        <v>0.98699999999999999</v>
      </c>
      <c r="W276">
        <v>235.149</v>
      </c>
      <c r="X276" t="s">
        <v>62</v>
      </c>
      <c r="Y276">
        <v>2.4750000000000001</v>
      </c>
      <c r="Z276">
        <v>0.69599999999999995</v>
      </c>
      <c r="AA276">
        <v>0.58799999999999997</v>
      </c>
      <c r="AB276">
        <v>0.56999999999999995</v>
      </c>
      <c r="AC276">
        <v>0.93</v>
      </c>
      <c r="AD276" s="19">
        <v>45824.765159976851</v>
      </c>
      <c r="AE276" t="s">
        <v>1824</v>
      </c>
    </row>
    <row r="277" spans="1:31" hidden="1" x14ac:dyDescent="0.35">
      <c r="A277" t="s">
        <v>1398</v>
      </c>
      <c r="B277" t="s">
        <v>312</v>
      </c>
      <c r="C277">
        <v>97</v>
      </c>
      <c r="D277" s="9">
        <v>41514.331250000003</v>
      </c>
      <c r="E277" s="9">
        <v>41612.054166666669</v>
      </c>
      <c r="F277" t="s">
        <v>871</v>
      </c>
      <c r="G277" t="s">
        <v>871</v>
      </c>
      <c r="H277">
        <v>1</v>
      </c>
      <c r="I277">
        <v>8</v>
      </c>
      <c r="J277">
        <v>1</v>
      </c>
      <c r="K277" t="s">
        <v>872</v>
      </c>
      <c r="L277">
        <v>7</v>
      </c>
      <c r="M277">
        <v>1</v>
      </c>
      <c r="N277" t="s">
        <v>874</v>
      </c>
      <c r="O277">
        <v>0.124</v>
      </c>
      <c r="P277" t="s">
        <v>874</v>
      </c>
      <c r="Q277">
        <v>6.5000000000000002E-2</v>
      </c>
      <c r="R277">
        <v>0</v>
      </c>
      <c r="S277">
        <v>9.5000000000000001E-2</v>
      </c>
      <c r="T277" t="s">
        <v>874</v>
      </c>
      <c r="U277" t="s">
        <v>874</v>
      </c>
      <c r="V277" t="s">
        <v>874</v>
      </c>
      <c r="W277" t="s">
        <v>874</v>
      </c>
      <c r="X277" t="s">
        <v>56</v>
      </c>
      <c r="Y277">
        <v>15.385</v>
      </c>
      <c r="Z277" t="s">
        <v>874</v>
      </c>
      <c r="AA277">
        <v>0.877</v>
      </c>
      <c r="AB277" t="s">
        <v>874</v>
      </c>
      <c r="AC277">
        <v>0.84</v>
      </c>
      <c r="AD277" s="19">
        <v>45824.788876539351</v>
      </c>
      <c r="AE277" t="s">
        <v>1824</v>
      </c>
    </row>
    <row r="278" spans="1:31" x14ac:dyDescent="0.35">
      <c r="A278" t="s">
        <v>1139</v>
      </c>
      <c r="B278" t="s">
        <v>311</v>
      </c>
      <c r="C278">
        <v>122</v>
      </c>
      <c r="D278" s="9">
        <v>44442.638206018521</v>
      </c>
      <c r="E278" s="9">
        <v>44564.772673611114</v>
      </c>
      <c r="F278">
        <v>312</v>
      </c>
      <c r="G278">
        <v>312</v>
      </c>
      <c r="H278">
        <v>165</v>
      </c>
      <c r="I278">
        <v>147</v>
      </c>
      <c r="J278">
        <v>77</v>
      </c>
      <c r="K278">
        <v>235</v>
      </c>
      <c r="L278">
        <v>211</v>
      </c>
      <c r="M278">
        <v>24</v>
      </c>
      <c r="N278">
        <v>1.7190000000000001</v>
      </c>
      <c r="O278">
        <v>1.3029999999999999</v>
      </c>
      <c r="P278">
        <v>1.2589999999999999</v>
      </c>
      <c r="Q278">
        <v>2.4239999999999999</v>
      </c>
      <c r="R278">
        <v>1.7629999999999999</v>
      </c>
      <c r="S278">
        <v>2.161</v>
      </c>
      <c r="T278">
        <v>1.375</v>
      </c>
      <c r="U278">
        <v>0.56899999999999995</v>
      </c>
      <c r="V278">
        <v>0.58299999999999996</v>
      </c>
      <c r="W278">
        <v>9.9009999999999998</v>
      </c>
      <c r="X278" t="s">
        <v>92</v>
      </c>
      <c r="Y278">
        <v>0.41299999999999998</v>
      </c>
      <c r="Z278">
        <v>0.81499999999999995</v>
      </c>
      <c r="AA278">
        <v>0.43</v>
      </c>
      <c r="AB278">
        <v>0.83799999999999997</v>
      </c>
      <c r="AC278">
        <v>0.81299999999999994</v>
      </c>
      <c r="AD278" s="19">
        <v>45825.280551377313</v>
      </c>
      <c r="AE278" t="s">
        <v>2357</v>
      </c>
    </row>
    <row r="279" spans="1:31" hidden="1" x14ac:dyDescent="0.35">
      <c r="A279" t="s">
        <v>1403</v>
      </c>
      <c r="B279" t="s">
        <v>312</v>
      </c>
      <c r="C279">
        <v>94</v>
      </c>
      <c r="D279" s="9">
        <v>41526.811805555553</v>
      </c>
      <c r="E279" s="9">
        <v>41621.795138888891</v>
      </c>
      <c r="F279" t="s">
        <v>871</v>
      </c>
      <c r="G279" t="s">
        <v>871</v>
      </c>
      <c r="H279">
        <v>19</v>
      </c>
      <c r="I279">
        <v>45</v>
      </c>
      <c r="J279">
        <v>5</v>
      </c>
      <c r="K279" t="s">
        <v>872</v>
      </c>
      <c r="L279">
        <v>48</v>
      </c>
      <c r="M279">
        <v>10</v>
      </c>
      <c r="N279">
        <v>0.20499999999999999</v>
      </c>
      <c r="O279">
        <v>0.48599999999999999</v>
      </c>
      <c r="P279">
        <v>8.7999999999999995E-2</v>
      </c>
      <c r="Q279">
        <v>0.48299999999999998</v>
      </c>
      <c r="R279">
        <v>0.60299999999999998</v>
      </c>
      <c r="S279">
        <v>0.626</v>
      </c>
      <c r="T279">
        <v>0.80100000000000005</v>
      </c>
      <c r="U279">
        <v>0.29699999999999999</v>
      </c>
      <c r="V279">
        <v>0.873</v>
      </c>
      <c r="W279">
        <v>39.337000000000003</v>
      </c>
      <c r="X279" t="s">
        <v>56</v>
      </c>
      <c r="Y279">
        <v>2.0699999999999998</v>
      </c>
      <c r="Z279">
        <v>0.96299999999999997</v>
      </c>
      <c r="AA279">
        <v>0.96499999999999997</v>
      </c>
      <c r="AB279">
        <v>0.75</v>
      </c>
      <c r="AC279">
        <v>0.98199999999999998</v>
      </c>
      <c r="AD279" s="19">
        <v>45824.789149548611</v>
      </c>
      <c r="AE279" t="s">
        <v>1824</v>
      </c>
    </row>
    <row r="280" spans="1:31" x14ac:dyDescent="0.35">
      <c r="A280" t="s">
        <v>229</v>
      </c>
      <c r="B280" t="s">
        <v>311</v>
      </c>
      <c r="C280">
        <v>1505</v>
      </c>
      <c r="D280" s="9">
        <v>43915.491666666669</v>
      </c>
      <c r="E280" s="9">
        <v>45421.488194444442</v>
      </c>
      <c r="F280">
        <v>625</v>
      </c>
      <c r="G280">
        <v>573</v>
      </c>
      <c r="H280">
        <v>570</v>
      </c>
      <c r="I280">
        <v>3</v>
      </c>
      <c r="J280">
        <v>11</v>
      </c>
      <c r="K280">
        <v>562</v>
      </c>
      <c r="L280">
        <v>394</v>
      </c>
      <c r="M280">
        <v>168</v>
      </c>
      <c r="N280">
        <v>0.52800000000000002</v>
      </c>
      <c r="O280">
        <v>3.0000000000000001E-3</v>
      </c>
      <c r="P280">
        <v>2.1000000000000001E-2</v>
      </c>
      <c r="Q280">
        <v>0.7</v>
      </c>
      <c r="R280">
        <v>0.51</v>
      </c>
      <c r="S280">
        <v>0.52300000000000002</v>
      </c>
      <c r="T280">
        <v>1.373</v>
      </c>
      <c r="U280">
        <v>0.99399999999999999</v>
      </c>
      <c r="V280">
        <v>0.96</v>
      </c>
      <c r="W280">
        <v>240</v>
      </c>
      <c r="X280" t="s">
        <v>62</v>
      </c>
      <c r="Y280">
        <v>1.429</v>
      </c>
      <c r="Z280">
        <v>0.97599999999999998</v>
      </c>
      <c r="AA280">
        <v>0.75</v>
      </c>
      <c r="AB280">
        <v>0.93300000000000005</v>
      </c>
      <c r="AC280">
        <v>0.755</v>
      </c>
      <c r="AD280" s="19">
        <v>3.73587962962963E-2</v>
      </c>
      <c r="AE280" t="s">
        <v>1108</v>
      </c>
    </row>
    <row r="281" spans="1:31" hidden="1" x14ac:dyDescent="0.35">
      <c r="A281" t="s">
        <v>1405</v>
      </c>
      <c r="B281" t="s">
        <v>312</v>
      </c>
      <c r="C281">
        <v>70</v>
      </c>
      <c r="D281" s="9">
        <v>41521.171527777777</v>
      </c>
      <c r="E281" s="9">
        <v>41592.140277777777</v>
      </c>
      <c r="F281" t="s">
        <v>871</v>
      </c>
      <c r="G281" t="s">
        <v>871</v>
      </c>
      <c r="H281">
        <v>1</v>
      </c>
      <c r="I281">
        <v>1</v>
      </c>
      <c r="J281">
        <v>1</v>
      </c>
      <c r="K281" t="s">
        <v>872</v>
      </c>
      <c r="L281">
        <v>1</v>
      </c>
      <c r="M281">
        <v>1</v>
      </c>
      <c r="N281" t="s">
        <v>874</v>
      </c>
      <c r="O281" t="s">
        <v>874</v>
      </c>
      <c r="P281" t="s">
        <v>874</v>
      </c>
      <c r="Q281" t="s">
        <v>874</v>
      </c>
      <c r="R281">
        <v>0</v>
      </c>
      <c r="S281" t="s">
        <v>874</v>
      </c>
      <c r="T281" t="s">
        <v>874</v>
      </c>
      <c r="U281" t="s">
        <v>874</v>
      </c>
      <c r="V281" t="s">
        <v>874</v>
      </c>
      <c r="W281" t="s">
        <v>874</v>
      </c>
      <c r="X281" t="s">
        <v>56</v>
      </c>
      <c r="Y281" t="s">
        <v>874</v>
      </c>
      <c r="Z281" t="s">
        <v>874</v>
      </c>
      <c r="AA281" t="s">
        <v>874</v>
      </c>
      <c r="AB281" t="s">
        <v>874</v>
      </c>
      <c r="AC281" t="s">
        <v>874</v>
      </c>
      <c r="AD281" s="19">
        <v>45824.789375219909</v>
      </c>
      <c r="AE281" t="s">
        <v>1824</v>
      </c>
    </row>
    <row r="282" spans="1:31" x14ac:dyDescent="0.35">
      <c r="A282" t="s">
        <v>229</v>
      </c>
      <c r="B282" t="s">
        <v>311</v>
      </c>
      <c r="C282">
        <v>1505</v>
      </c>
      <c r="D282" s="9">
        <v>43915.491666666669</v>
      </c>
      <c r="E282" s="9">
        <v>45421.488194444442</v>
      </c>
      <c r="F282">
        <v>625</v>
      </c>
      <c r="G282">
        <v>573</v>
      </c>
      <c r="H282">
        <v>570</v>
      </c>
      <c r="I282">
        <v>3</v>
      </c>
      <c r="J282">
        <v>11</v>
      </c>
      <c r="K282">
        <v>562</v>
      </c>
      <c r="L282">
        <v>394</v>
      </c>
      <c r="M282">
        <v>168</v>
      </c>
      <c r="N282">
        <v>0.52800000000000002</v>
      </c>
      <c r="O282">
        <v>3.0000000000000001E-3</v>
      </c>
      <c r="P282">
        <v>2.1000000000000001E-2</v>
      </c>
      <c r="Q282">
        <v>0.7</v>
      </c>
      <c r="R282">
        <v>0.51</v>
      </c>
      <c r="S282">
        <v>0.52300000000000002</v>
      </c>
      <c r="T282">
        <v>1.373</v>
      </c>
      <c r="U282">
        <v>0.99399999999999999</v>
      </c>
      <c r="V282">
        <v>0.96</v>
      </c>
      <c r="W282">
        <v>240</v>
      </c>
      <c r="X282" t="s">
        <v>62</v>
      </c>
      <c r="Y282">
        <v>1.429</v>
      </c>
      <c r="Z282">
        <v>0.97599999999999998</v>
      </c>
      <c r="AA282">
        <v>0.75</v>
      </c>
      <c r="AB282">
        <v>0.93300000000000005</v>
      </c>
      <c r="AC282">
        <v>0.755</v>
      </c>
      <c r="AD282" s="19">
        <v>1.5402777777777777E-2</v>
      </c>
      <c r="AE282" t="s">
        <v>1108</v>
      </c>
    </row>
    <row r="283" spans="1:31" hidden="1" x14ac:dyDescent="0.35">
      <c r="A283" t="s">
        <v>1456</v>
      </c>
      <c r="B283" t="s">
        <v>312</v>
      </c>
      <c r="C283">
        <v>86</v>
      </c>
      <c r="D283" s="9">
        <v>40239.682638888888</v>
      </c>
      <c r="E283" s="9">
        <v>40326.265972222223</v>
      </c>
      <c r="F283" t="s">
        <v>871</v>
      </c>
      <c r="G283" t="s">
        <v>871</v>
      </c>
      <c r="H283">
        <v>1</v>
      </c>
      <c r="I283">
        <v>2</v>
      </c>
      <c r="J283">
        <v>1</v>
      </c>
      <c r="K283" t="s">
        <v>872</v>
      </c>
      <c r="L283">
        <v>1</v>
      </c>
      <c r="M283">
        <v>1</v>
      </c>
      <c r="N283" t="s">
        <v>874</v>
      </c>
      <c r="O283">
        <v>1.0999999999999999E-2</v>
      </c>
      <c r="P283" t="s">
        <v>874</v>
      </c>
      <c r="Q283" t="s">
        <v>874</v>
      </c>
      <c r="R283">
        <v>0</v>
      </c>
      <c r="S283">
        <v>1.0999999999999999E-2</v>
      </c>
      <c r="T283" t="s">
        <v>874</v>
      </c>
      <c r="U283" t="s">
        <v>874</v>
      </c>
      <c r="V283" t="s">
        <v>874</v>
      </c>
      <c r="W283" t="s">
        <v>874</v>
      </c>
      <c r="X283" t="s">
        <v>62</v>
      </c>
      <c r="Y283" t="s">
        <v>874</v>
      </c>
      <c r="Z283" t="s">
        <v>874</v>
      </c>
      <c r="AA283">
        <v>1</v>
      </c>
      <c r="AB283" t="s">
        <v>874</v>
      </c>
      <c r="AC283" t="s">
        <v>874</v>
      </c>
      <c r="AD283" s="19">
        <v>45824.789580868055</v>
      </c>
      <c r="AE283" t="s">
        <v>1824</v>
      </c>
    </row>
    <row r="284" spans="1:31" x14ac:dyDescent="0.35">
      <c r="A284" t="s">
        <v>1678</v>
      </c>
      <c r="B284" t="s">
        <v>311</v>
      </c>
      <c r="C284">
        <v>7537</v>
      </c>
      <c r="D284" s="9">
        <v>37023.240636574075</v>
      </c>
      <c r="E284" s="9">
        <v>44561.238680555558</v>
      </c>
      <c r="F284">
        <v>727</v>
      </c>
      <c r="G284">
        <v>727</v>
      </c>
      <c r="H284">
        <v>107</v>
      </c>
      <c r="I284">
        <v>620</v>
      </c>
      <c r="J284">
        <v>185</v>
      </c>
      <c r="K284">
        <v>542</v>
      </c>
      <c r="L284">
        <v>454</v>
      </c>
      <c r="M284">
        <v>88</v>
      </c>
      <c r="N284">
        <v>1.7999999999999999E-2</v>
      </c>
      <c r="O284">
        <v>8.5000000000000006E-2</v>
      </c>
      <c r="P284">
        <v>4.1000000000000002E-2</v>
      </c>
      <c r="Q284">
        <v>8.5000000000000006E-2</v>
      </c>
      <c r="R284">
        <v>6.2E-2</v>
      </c>
      <c r="S284">
        <v>6.6000000000000003E-2</v>
      </c>
      <c r="T284">
        <v>1.371</v>
      </c>
      <c r="U284">
        <v>0.17499999999999999</v>
      </c>
      <c r="V284">
        <v>0.60199999999999998</v>
      </c>
      <c r="W284">
        <v>1035.2940000000001</v>
      </c>
      <c r="X284" t="s">
        <v>62</v>
      </c>
      <c r="Y284">
        <v>11.765000000000001</v>
      </c>
      <c r="Z284">
        <v>0.98899999999999999</v>
      </c>
      <c r="AA284">
        <v>0.98399999999999999</v>
      </c>
      <c r="AB284">
        <v>0.94199999999999995</v>
      </c>
      <c r="AC284">
        <v>0.93</v>
      </c>
      <c r="AD284" s="19">
        <v>45825.159752557869</v>
      </c>
      <c r="AE284" t="s">
        <v>2397</v>
      </c>
    </row>
    <row r="285" spans="1:31" hidden="1" x14ac:dyDescent="0.35">
      <c r="A285" t="s">
        <v>1401</v>
      </c>
      <c r="B285" t="s">
        <v>312</v>
      </c>
      <c r="C285">
        <v>69</v>
      </c>
      <c r="D285" s="9">
        <v>41534.855555555558</v>
      </c>
      <c r="E285" s="9">
        <v>41603.88958333333</v>
      </c>
      <c r="F285" t="s">
        <v>871</v>
      </c>
      <c r="G285" t="s">
        <v>871</v>
      </c>
      <c r="H285">
        <v>1</v>
      </c>
      <c r="I285">
        <v>13</v>
      </c>
      <c r="J285">
        <v>4</v>
      </c>
      <c r="K285" t="s">
        <v>872</v>
      </c>
      <c r="L285">
        <v>10</v>
      </c>
      <c r="M285">
        <v>-1</v>
      </c>
      <c r="N285" t="s">
        <v>874</v>
      </c>
      <c r="O285">
        <v>0.16400000000000001</v>
      </c>
      <c r="P285">
        <v>4.1000000000000002E-2</v>
      </c>
      <c r="Q285">
        <v>0.16500000000000001</v>
      </c>
      <c r="R285">
        <v>0.123</v>
      </c>
      <c r="S285">
        <v>0.127</v>
      </c>
      <c r="T285" t="s">
        <v>874</v>
      </c>
      <c r="U285" t="s">
        <v>874</v>
      </c>
      <c r="V285" t="s">
        <v>874</v>
      </c>
      <c r="W285" t="s">
        <v>874</v>
      </c>
      <c r="X285" t="s">
        <v>56</v>
      </c>
      <c r="Y285">
        <v>6.0609999999999999</v>
      </c>
      <c r="Z285" t="s">
        <v>874</v>
      </c>
      <c r="AA285">
        <v>0.90200000000000002</v>
      </c>
      <c r="AB285">
        <v>0.90600000000000003</v>
      </c>
      <c r="AC285">
        <v>0.83599999999999997</v>
      </c>
      <c r="AD285" s="19">
        <v>45824.789806643515</v>
      </c>
      <c r="AE285" t="s">
        <v>1824</v>
      </c>
    </row>
    <row r="286" spans="1:31" x14ac:dyDescent="0.35">
      <c r="A286" t="s">
        <v>1693</v>
      </c>
      <c r="B286" t="s">
        <v>311</v>
      </c>
      <c r="C286">
        <v>1104</v>
      </c>
      <c r="D286" s="9">
        <v>40521.724999999999</v>
      </c>
      <c r="E286" s="9">
        <v>41625.811111111114</v>
      </c>
      <c r="F286">
        <v>102</v>
      </c>
      <c r="G286">
        <v>102</v>
      </c>
      <c r="H286">
        <v>17</v>
      </c>
      <c r="I286">
        <v>85</v>
      </c>
      <c r="J286">
        <v>6</v>
      </c>
      <c r="K286">
        <v>96</v>
      </c>
      <c r="L286">
        <v>80</v>
      </c>
      <c r="M286">
        <v>16</v>
      </c>
      <c r="N286">
        <v>1.4E-2</v>
      </c>
      <c r="O286">
        <v>7.3999999999999996E-2</v>
      </c>
      <c r="P286">
        <v>4.2000000000000003E-2</v>
      </c>
      <c r="Q286">
        <v>6.3E-2</v>
      </c>
      <c r="R286">
        <v>4.5999999999999999E-2</v>
      </c>
      <c r="S286">
        <v>8.6999999999999994E-2</v>
      </c>
      <c r="T286">
        <v>1.37</v>
      </c>
      <c r="U286">
        <v>0.159</v>
      </c>
      <c r="V286">
        <v>0.52300000000000002</v>
      </c>
      <c r="W286">
        <v>253.96799999999999</v>
      </c>
      <c r="X286" t="s">
        <v>62</v>
      </c>
      <c r="Y286">
        <v>15.872999999999999</v>
      </c>
      <c r="Z286">
        <v>0.91100000000000003</v>
      </c>
      <c r="AA286">
        <v>0.93</v>
      </c>
      <c r="AB286">
        <v>0.56399999999999995</v>
      </c>
      <c r="AC286">
        <v>0.81799999999999995</v>
      </c>
      <c r="AD286" s="19">
        <v>45824.825057800925</v>
      </c>
      <c r="AE286" t="s">
        <v>1824</v>
      </c>
    </row>
    <row r="287" spans="1:31" hidden="1" x14ac:dyDescent="0.35">
      <c r="A287" t="s">
        <v>1510</v>
      </c>
      <c r="B287" t="s">
        <v>312</v>
      </c>
      <c r="C287">
        <v>99</v>
      </c>
      <c r="D287" s="9">
        <v>41522.763888888891</v>
      </c>
      <c r="E287" s="9">
        <v>41622.242361111108</v>
      </c>
      <c r="F287" t="s">
        <v>871</v>
      </c>
      <c r="G287" t="s">
        <v>871</v>
      </c>
      <c r="H287">
        <v>26</v>
      </c>
      <c r="I287">
        <v>140</v>
      </c>
      <c r="J287">
        <v>23</v>
      </c>
      <c r="K287" t="s">
        <v>872</v>
      </c>
      <c r="L287">
        <v>121</v>
      </c>
      <c r="M287">
        <v>23</v>
      </c>
      <c r="N287">
        <v>0.28599999999999998</v>
      </c>
      <c r="O287">
        <v>1.5369999999999999</v>
      </c>
      <c r="P287">
        <v>0.19700000000000001</v>
      </c>
      <c r="Q287">
        <v>1.349</v>
      </c>
      <c r="R287">
        <v>1.6259999999999999</v>
      </c>
      <c r="S287">
        <v>1.5720000000000001</v>
      </c>
      <c r="T287">
        <v>0.83</v>
      </c>
      <c r="U287">
        <v>0.157</v>
      </c>
      <c r="V287">
        <v>0.89200000000000002</v>
      </c>
      <c r="W287">
        <v>601.18600000000004</v>
      </c>
      <c r="X287" t="s">
        <v>56</v>
      </c>
      <c r="Y287">
        <v>0.74099999999999999</v>
      </c>
      <c r="Z287">
        <v>0.94199999999999995</v>
      </c>
      <c r="AA287">
        <v>0.97099999999999997</v>
      </c>
      <c r="AB287">
        <v>0.73799999999999999</v>
      </c>
      <c r="AC287">
        <v>0.98699999999999999</v>
      </c>
      <c r="AD287" s="19">
        <v>45824.790127928238</v>
      </c>
      <c r="AE287" t="s">
        <v>1824</v>
      </c>
    </row>
    <row r="288" spans="1:31" x14ac:dyDescent="0.35">
      <c r="A288" t="s">
        <v>1407</v>
      </c>
      <c r="B288" t="s">
        <v>311</v>
      </c>
      <c r="C288">
        <v>1613</v>
      </c>
      <c r="D288" s="9">
        <v>39129.172222222223</v>
      </c>
      <c r="E288" s="9">
        <v>40743.145138888889</v>
      </c>
      <c r="F288">
        <v>36</v>
      </c>
      <c r="G288">
        <v>36</v>
      </c>
      <c r="H288">
        <v>15</v>
      </c>
      <c r="I288">
        <v>21</v>
      </c>
      <c r="J288">
        <v>1</v>
      </c>
      <c r="K288">
        <v>35</v>
      </c>
      <c r="L288">
        <v>22</v>
      </c>
      <c r="M288">
        <v>13</v>
      </c>
      <c r="N288">
        <v>1.4999999999999999E-2</v>
      </c>
      <c r="O288">
        <v>1.6E-2</v>
      </c>
      <c r="P288">
        <v>0</v>
      </c>
      <c r="Q288">
        <v>4.2000000000000003E-2</v>
      </c>
      <c r="R288">
        <v>3.1E-2</v>
      </c>
      <c r="S288">
        <v>2.7E-2</v>
      </c>
      <c r="T288">
        <v>1.355</v>
      </c>
      <c r="U288">
        <v>0.48399999999999999</v>
      </c>
      <c r="V288">
        <v>1</v>
      </c>
      <c r="W288">
        <v>309.524</v>
      </c>
      <c r="X288" t="s">
        <v>62</v>
      </c>
      <c r="Y288">
        <v>23.81</v>
      </c>
      <c r="Z288">
        <v>0.88400000000000001</v>
      </c>
      <c r="AA288">
        <v>0.73599999999999999</v>
      </c>
      <c r="AB288">
        <v>0</v>
      </c>
      <c r="AC288">
        <v>0.80800000000000005</v>
      </c>
      <c r="AD288" s="19">
        <v>45824.792344884256</v>
      </c>
      <c r="AE288" t="s">
        <v>1824</v>
      </c>
    </row>
    <row r="289" spans="1:31" hidden="1" x14ac:dyDescent="0.35">
      <c r="A289" t="s">
        <v>1521</v>
      </c>
      <c r="B289" t="s">
        <v>312</v>
      </c>
      <c r="C289">
        <v>92</v>
      </c>
      <c r="D289" s="9">
        <v>41527.865972222222</v>
      </c>
      <c r="E289" s="9">
        <v>41620.51458333333</v>
      </c>
      <c r="F289" t="s">
        <v>871</v>
      </c>
      <c r="G289" t="s">
        <v>871</v>
      </c>
      <c r="H289">
        <v>2</v>
      </c>
      <c r="I289">
        <v>19</v>
      </c>
      <c r="J289">
        <v>16</v>
      </c>
      <c r="K289" t="s">
        <v>872</v>
      </c>
      <c r="L289">
        <v>22</v>
      </c>
      <c r="M289">
        <v>-18</v>
      </c>
      <c r="N289">
        <v>0.2</v>
      </c>
      <c r="O289">
        <v>0.20100000000000001</v>
      </c>
      <c r="P289">
        <v>0.42499999999999999</v>
      </c>
      <c r="Q289">
        <v>0.33900000000000002</v>
      </c>
      <c r="R289">
        <v>-2.39999999999999E-2</v>
      </c>
      <c r="S289">
        <v>-1.4999999999999999E-2</v>
      </c>
      <c r="T289">
        <v>-14.125</v>
      </c>
      <c r="U289">
        <v>0.499</v>
      </c>
      <c r="V289">
        <v>-0.06</v>
      </c>
      <c r="W289">
        <v>292.03500000000003</v>
      </c>
      <c r="X289" t="s">
        <v>56</v>
      </c>
      <c r="Y289">
        <v>2.95</v>
      </c>
      <c r="Z289">
        <v>1</v>
      </c>
      <c r="AA289">
        <v>0.95499999999999996</v>
      </c>
      <c r="AB289">
        <v>0.46700000000000003</v>
      </c>
      <c r="AC289">
        <v>0.81599999999999995</v>
      </c>
      <c r="AD289" s="19">
        <v>45824.790414270836</v>
      </c>
      <c r="AE289" t="s">
        <v>1824</v>
      </c>
    </row>
    <row r="290" spans="1:31" x14ac:dyDescent="0.35">
      <c r="A290" t="s">
        <v>1003</v>
      </c>
      <c r="B290" t="s">
        <v>311</v>
      </c>
      <c r="C290">
        <v>2147</v>
      </c>
      <c r="D290" s="9">
        <v>40520.531307870369</v>
      </c>
      <c r="E290" s="9">
        <v>42667.94630787037</v>
      </c>
      <c r="F290">
        <v>110</v>
      </c>
      <c r="G290">
        <v>110</v>
      </c>
      <c r="H290">
        <v>17</v>
      </c>
      <c r="I290">
        <v>93</v>
      </c>
      <c r="J290">
        <v>12</v>
      </c>
      <c r="K290">
        <v>98</v>
      </c>
      <c r="L290">
        <v>62</v>
      </c>
      <c r="M290">
        <v>36</v>
      </c>
      <c r="N290">
        <v>8.9999999999999993E-3</v>
      </c>
      <c r="O290">
        <v>5.8999999999999997E-2</v>
      </c>
      <c r="P290">
        <v>5.0000000000000001E-3</v>
      </c>
      <c r="Q290">
        <v>8.5000000000000006E-2</v>
      </c>
      <c r="R290">
        <v>6.3E-2</v>
      </c>
      <c r="S290">
        <v>5.7000000000000002E-2</v>
      </c>
      <c r="T290">
        <v>1.349</v>
      </c>
      <c r="U290">
        <v>0.13200000000000001</v>
      </c>
      <c r="V290">
        <v>0.92600000000000005</v>
      </c>
      <c r="W290">
        <v>423.529</v>
      </c>
      <c r="X290" t="s">
        <v>62</v>
      </c>
      <c r="Y290">
        <v>11.765000000000001</v>
      </c>
      <c r="Z290">
        <v>0.44900000000000001</v>
      </c>
      <c r="AA290" s="19">
        <v>0.501</v>
      </c>
      <c r="AB290">
        <v>0.67800000000000005</v>
      </c>
      <c r="AC290" s="23">
        <v>0.40699999999999997</v>
      </c>
      <c r="AD290" s="19">
        <v>45825.204648888888</v>
      </c>
      <c r="AE290" t="s">
        <v>2388</v>
      </c>
    </row>
    <row r="291" spans="1:31" hidden="1" x14ac:dyDescent="0.35">
      <c r="A291" t="s">
        <v>1404</v>
      </c>
      <c r="B291" t="s">
        <v>312</v>
      </c>
      <c r="C291">
        <v>6</v>
      </c>
      <c r="D291" s="9">
        <v>39825.79791666667</v>
      </c>
      <c r="E291" s="9">
        <v>39832.744444444441</v>
      </c>
      <c r="F291" t="s">
        <v>871</v>
      </c>
      <c r="G291" t="s">
        <v>871</v>
      </c>
      <c r="H291">
        <v>1</v>
      </c>
      <c r="I291">
        <v>1</v>
      </c>
      <c r="J291">
        <v>1</v>
      </c>
      <c r="K291" t="s">
        <v>872</v>
      </c>
      <c r="L291">
        <v>1</v>
      </c>
      <c r="M291">
        <v>-1</v>
      </c>
      <c r="N291" t="s">
        <v>874</v>
      </c>
      <c r="O291" t="s">
        <v>874</v>
      </c>
      <c r="P291" t="s">
        <v>874</v>
      </c>
      <c r="Q291" t="s">
        <v>874</v>
      </c>
      <c r="R291">
        <v>0</v>
      </c>
      <c r="S291" t="s">
        <v>874</v>
      </c>
      <c r="T291" t="s">
        <v>874</v>
      </c>
      <c r="U291" t="s">
        <v>874</v>
      </c>
      <c r="V291" t="s">
        <v>874</v>
      </c>
      <c r="W291" t="s">
        <v>874</v>
      </c>
      <c r="X291" t="s">
        <v>56</v>
      </c>
      <c r="Y291" t="s">
        <v>874</v>
      </c>
      <c r="Z291" t="s">
        <v>874</v>
      </c>
      <c r="AA291" t="s">
        <v>874</v>
      </c>
      <c r="AB291" t="s">
        <v>874</v>
      </c>
      <c r="AC291" t="s">
        <v>874</v>
      </c>
      <c r="AD291" s="19">
        <v>45824.79063959491</v>
      </c>
      <c r="AE291" t="s">
        <v>1824</v>
      </c>
    </row>
    <row r="292" spans="1:31" x14ac:dyDescent="0.35">
      <c r="A292" t="s">
        <v>289</v>
      </c>
      <c r="B292" t="s">
        <v>311</v>
      </c>
      <c r="C292">
        <v>2078</v>
      </c>
      <c r="D292" s="9">
        <v>42453.743217592593</v>
      </c>
      <c r="E292" s="9">
        <v>44532.657442129632</v>
      </c>
      <c r="F292">
        <v>62</v>
      </c>
      <c r="G292">
        <v>62</v>
      </c>
      <c r="H292">
        <v>52</v>
      </c>
      <c r="I292">
        <v>10</v>
      </c>
      <c r="J292">
        <v>9</v>
      </c>
      <c r="K292">
        <v>53</v>
      </c>
      <c r="L292">
        <v>46</v>
      </c>
      <c r="M292">
        <v>7</v>
      </c>
      <c r="N292">
        <v>3.2000000000000001E-2</v>
      </c>
      <c r="O292">
        <v>8.0000000000000002E-3</v>
      </c>
      <c r="P292">
        <v>5.0000000000000001E-3</v>
      </c>
      <c r="Q292">
        <v>4.7E-2</v>
      </c>
      <c r="R292">
        <v>3.5000000000000003E-2</v>
      </c>
      <c r="S292">
        <v>3.1E-2</v>
      </c>
      <c r="T292">
        <v>1.343</v>
      </c>
      <c r="U292">
        <v>0.8</v>
      </c>
      <c r="V292">
        <v>0.875</v>
      </c>
      <c r="W292">
        <v>148.93600000000001</v>
      </c>
      <c r="X292" t="s">
        <v>62</v>
      </c>
      <c r="Y292">
        <v>21.277000000000001</v>
      </c>
      <c r="Z292">
        <v>0.84599999999999997</v>
      </c>
      <c r="AA292">
        <v>0.77400000000000002</v>
      </c>
      <c r="AB292">
        <v>0.89900000000000002</v>
      </c>
      <c r="AC292">
        <v>0.96</v>
      </c>
      <c r="AD292" s="19">
        <v>45825.238509143521</v>
      </c>
      <c r="AE292" t="s">
        <v>2357</v>
      </c>
    </row>
    <row r="293" spans="1:31" hidden="1" x14ac:dyDescent="0.35">
      <c r="A293" t="s">
        <v>1411</v>
      </c>
      <c r="B293" t="s">
        <v>312</v>
      </c>
      <c r="C293">
        <v>99</v>
      </c>
      <c r="D293" s="9">
        <v>41522.068749999999</v>
      </c>
      <c r="E293" s="9">
        <v>41622.026388888888</v>
      </c>
      <c r="F293" t="s">
        <v>871</v>
      </c>
      <c r="G293" t="s">
        <v>871</v>
      </c>
      <c r="H293">
        <v>23</v>
      </c>
      <c r="I293">
        <v>233</v>
      </c>
      <c r="J293">
        <v>46</v>
      </c>
      <c r="K293" t="s">
        <v>872</v>
      </c>
      <c r="L293">
        <v>236</v>
      </c>
      <c r="M293">
        <v>-27</v>
      </c>
      <c r="N293">
        <v>0.34399999999999997</v>
      </c>
      <c r="O293">
        <v>2.3420000000000001</v>
      </c>
      <c r="P293">
        <v>0.53200000000000003</v>
      </c>
      <c r="Q293">
        <v>2.379</v>
      </c>
      <c r="R293">
        <v>2.1539999999999999</v>
      </c>
      <c r="S293">
        <v>2.0649999999999999</v>
      </c>
      <c r="T293">
        <v>1.1040000000000001</v>
      </c>
      <c r="U293">
        <v>0.128</v>
      </c>
      <c r="V293">
        <v>0.80200000000000005</v>
      </c>
      <c r="W293">
        <v>61.37</v>
      </c>
      <c r="X293" t="s">
        <v>62</v>
      </c>
      <c r="Y293">
        <v>0.42</v>
      </c>
      <c r="Z293">
        <v>0.90700000000000003</v>
      </c>
      <c r="AA293">
        <v>0.98599999999999999</v>
      </c>
      <c r="AB293">
        <v>0.93400000000000005</v>
      </c>
      <c r="AC293">
        <v>0.96199999999999997</v>
      </c>
      <c r="AD293" s="19">
        <v>45824.790936018515</v>
      </c>
      <c r="AE293" t="s">
        <v>1824</v>
      </c>
    </row>
    <row r="294" spans="1:31" x14ac:dyDescent="0.35">
      <c r="A294" t="s">
        <v>238</v>
      </c>
      <c r="B294" t="s">
        <v>311</v>
      </c>
      <c r="C294">
        <v>2661</v>
      </c>
      <c r="D294" s="9">
        <v>42893.90625</v>
      </c>
      <c r="E294" s="9">
        <v>45555.331250000003</v>
      </c>
      <c r="F294">
        <v>186</v>
      </c>
      <c r="G294">
        <v>186</v>
      </c>
      <c r="H294">
        <v>154</v>
      </c>
      <c r="I294">
        <v>32</v>
      </c>
      <c r="J294">
        <v>15</v>
      </c>
      <c r="K294">
        <v>171</v>
      </c>
      <c r="L294">
        <v>124</v>
      </c>
      <c r="M294">
        <v>47</v>
      </c>
      <c r="N294">
        <v>7.5999999999999998E-2</v>
      </c>
      <c r="O294">
        <v>1.7999999999999999E-2</v>
      </c>
      <c r="P294">
        <v>4.3999999999999997E-2</v>
      </c>
      <c r="Q294">
        <v>6.7000000000000004E-2</v>
      </c>
      <c r="R294">
        <v>0.05</v>
      </c>
      <c r="S294">
        <v>8.6999999999999994E-2</v>
      </c>
      <c r="T294">
        <v>1.34</v>
      </c>
      <c r="U294">
        <v>0.80900000000000005</v>
      </c>
      <c r="V294">
        <v>0.53200000000000003</v>
      </c>
      <c r="W294">
        <v>701.49300000000005</v>
      </c>
      <c r="X294" t="s">
        <v>62</v>
      </c>
      <c r="Y294">
        <v>14.925000000000001</v>
      </c>
      <c r="Z294">
        <v>0.88</v>
      </c>
      <c r="AA294">
        <v>0.91100000000000003</v>
      </c>
      <c r="AB294">
        <v>0.51800000000000002</v>
      </c>
      <c r="AC294">
        <v>0.76400000000000001</v>
      </c>
      <c r="AD294" s="19">
        <v>3.8747685185185191E-2</v>
      </c>
      <c r="AE294" t="s">
        <v>1108</v>
      </c>
    </row>
    <row r="295" spans="1:31" hidden="1" x14ac:dyDescent="0.35">
      <c r="A295" t="s">
        <v>1414</v>
      </c>
      <c r="B295" t="s">
        <v>312</v>
      </c>
      <c r="C295">
        <v>99</v>
      </c>
      <c r="D295" s="9">
        <v>41502.737500000003</v>
      </c>
      <c r="E295" s="9">
        <v>41601.991666666669</v>
      </c>
      <c r="F295" t="s">
        <v>871</v>
      </c>
      <c r="G295" t="s">
        <v>871</v>
      </c>
      <c r="H295">
        <v>1</v>
      </c>
      <c r="I295">
        <v>6</v>
      </c>
      <c r="J295">
        <v>1</v>
      </c>
      <c r="K295" t="s">
        <v>872</v>
      </c>
      <c r="L295">
        <v>2</v>
      </c>
      <c r="M295">
        <v>2</v>
      </c>
      <c r="N295" t="s">
        <v>874</v>
      </c>
      <c r="O295">
        <v>3.6999999999999998E-2</v>
      </c>
      <c r="P295" t="s">
        <v>874</v>
      </c>
      <c r="Q295">
        <v>3.2000000000000001E-2</v>
      </c>
      <c r="R295">
        <v>0</v>
      </c>
      <c r="S295">
        <v>0.03</v>
      </c>
      <c r="T295" t="s">
        <v>874</v>
      </c>
      <c r="U295" t="s">
        <v>874</v>
      </c>
      <c r="V295" t="s">
        <v>874</v>
      </c>
      <c r="W295" t="s">
        <v>874</v>
      </c>
      <c r="X295" t="s">
        <v>56</v>
      </c>
      <c r="Y295">
        <v>31.25</v>
      </c>
      <c r="Z295" t="s">
        <v>874</v>
      </c>
      <c r="AA295">
        <v>0.88100000000000001</v>
      </c>
      <c r="AB295" t="s">
        <v>874</v>
      </c>
      <c r="AC295">
        <v>1</v>
      </c>
      <c r="AD295" s="19">
        <v>45824.791158356478</v>
      </c>
      <c r="AE295" t="s">
        <v>1824</v>
      </c>
    </row>
    <row r="296" spans="1:31" x14ac:dyDescent="0.35">
      <c r="A296" t="s">
        <v>238</v>
      </c>
      <c r="B296" t="s">
        <v>311</v>
      </c>
      <c r="C296">
        <v>2661</v>
      </c>
      <c r="D296" s="9">
        <v>42893.90625</v>
      </c>
      <c r="E296" s="9">
        <v>45555.331250000003</v>
      </c>
      <c r="F296">
        <v>186</v>
      </c>
      <c r="G296">
        <v>186</v>
      </c>
      <c r="H296">
        <v>154</v>
      </c>
      <c r="I296">
        <v>32</v>
      </c>
      <c r="J296">
        <v>15</v>
      </c>
      <c r="K296">
        <v>171</v>
      </c>
      <c r="L296">
        <v>124</v>
      </c>
      <c r="M296">
        <v>47</v>
      </c>
      <c r="N296">
        <v>7.5999999999999998E-2</v>
      </c>
      <c r="O296">
        <v>1.7999999999999999E-2</v>
      </c>
      <c r="P296">
        <v>4.3999999999999997E-2</v>
      </c>
      <c r="Q296">
        <v>6.7000000000000004E-2</v>
      </c>
      <c r="R296">
        <v>0.05</v>
      </c>
      <c r="S296">
        <v>8.6999999999999994E-2</v>
      </c>
      <c r="T296">
        <v>1.34</v>
      </c>
      <c r="U296">
        <v>0.80900000000000005</v>
      </c>
      <c r="V296">
        <v>0.53200000000000003</v>
      </c>
      <c r="W296">
        <v>701.49300000000005</v>
      </c>
      <c r="X296" t="s">
        <v>62</v>
      </c>
      <c r="Y296">
        <v>14.925000000000001</v>
      </c>
      <c r="Z296">
        <v>0.88</v>
      </c>
      <c r="AA296">
        <v>0.91100000000000003</v>
      </c>
      <c r="AB296">
        <v>0.51800000000000002</v>
      </c>
      <c r="AC296">
        <v>0.76400000000000001</v>
      </c>
      <c r="AD296" s="19">
        <v>1.7832175925925925E-2</v>
      </c>
      <c r="AE296" t="s">
        <v>1108</v>
      </c>
    </row>
    <row r="297" spans="1:31" hidden="1" x14ac:dyDescent="0.35">
      <c r="A297" t="s">
        <v>1430</v>
      </c>
      <c r="B297" t="s">
        <v>312</v>
      </c>
      <c r="C297">
        <v>5</v>
      </c>
      <c r="D297" s="9">
        <v>40935.006249999999</v>
      </c>
      <c r="E297" s="9">
        <v>40940.027083333334</v>
      </c>
      <c r="F297" t="s">
        <v>871</v>
      </c>
      <c r="G297" t="s">
        <v>871</v>
      </c>
      <c r="H297">
        <v>1</v>
      </c>
      <c r="I297">
        <v>1</v>
      </c>
      <c r="J297">
        <v>1</v>
      </c>
      <c r="K297" t="s">
        <v>872</v>
      </c>
      <c r="L297">
        <v>1</v>
      </c>
      <c r="M297">
        <v>-1</v>
      </c>
      <c r="N297" t="s">
        <v>874</v>
      </c>
      <c r="O297" t="s">
        <v>874</v>
      </c>
      <c r="P297" t="s">
        <v>874</v>
      </c>
      <c r="Q297" t="s">
        <v>874</v>
      </c>
      <c r="R297">
        <v>0</v>
      </c>
      <c r="S297">
        <v>-0.16700000000000001</v>
      </c>
      <c r="T297" t="s">
        <v>874</v>
      </c>
      <c r="U297" t="s">
        <v>874</v>
      </c>
      <c r="V297" t="s">
        <v>874</v>
      </c>
      <c r="W297" t="s">
        <v>874</v>
      </c>
      <c r="X297" t="s">
        <v>56</v>
      </c>
      <c r="Y297" t="s">
        <v>874</v>
      </c>
      <c r="Z297" t="s">
        <v>874</v>
      </c>
      <c r="AA297" t="s">
        <v>874</v>
      </c>
      <c r="AB297" t="s">
        <v>874</v>
      </c>
      <c r="AC297" t="s">
        <v>874</v>
      </c>
      <c r="AD297" s="19">
        <v>45824.791384293982</v>
      </c>
      <c r="AE297" t="s">
        <v>1824</v>
      </c>
    </row>
    <row r="298" spans="1:31" x14ac:dyDescent="0.35">
      <c r="A298" t="s">
        <v>1502</v>
      </c>
      <c r="B298" t="s">
        <v>311</v>
      </c>
      <c r="C298">
        <v>2646</v>
      </c>
      <c r="D298" s="9">
        <v>38583.506944444445</v>
      </c>
      <c r="E298" s="9">
        <v>41230.279861111114</v>
      </c>
      <c r="F298">
        <v>63</v>
      </c>
      <c r="G298">
        <v>63</v>
      </c>
      <c r="H298">
        <v>9</v>
      </c>
      <c r="I298">
        <v>54</v>
      </c>
      <c r="J298">
        <v>11</v>
      </c>
      <c r="K298">
        <v>52</v>
      </c>
      <c r="L298">
        <v>41</v>
      </c>
      <c r="M298">
        <v>11</v>
      </c>
      <c r="N298">
        <v>3.0000000000000001E-3</v>
      </c>
      <c r="O298">
        <v>2.1000000000000001E-2</v>
      </c>
      <c r="P298">
        <v>8.9999999999999993E-3</v>
      </c>
      <c r="Q298">
        <v>0.02</v>
      </c>
      <c r="R298">
        <v>1.4999999999999999E-2</v>
      </c>
      <c r="S298">
        <v>1.9E-2</v>
      </c>
      <c r="T298">
        <v>1.333</v>
      </c>
      <c r="U298">
        <v>0.125</v>
      </c>
      <c r="V298">
        <v>0.625</v>
      </c>
      <c r="W298">
        <v>550</v>
      </c>
      <c r="X298" t="s">
        <v>62</v>
      </c>
      <c r="Y298">
        <v>50</v>
      </c>
      <c r="Z298">
        <v>0.79600000000000004</v>
      </c>
      <c r="AA298">
        <v>0.94399999999999995</v>
      </c>
      <c r="AB298">
        <v>0.93200000000000005</v>
      </c>
      <c r="AC298">
        <v>0.82</v>
      </c>
      <c r="AD298" s="19">
        <v>45824.892817094908</v>
      </c>
      <c r="AE298" t="s">
        <v>2024</v>
      </c>
    </row>
    <row r="299" spans="1:31" hidden="1" x14ac:dyDescent="0.35">
      <c r="A299" t="s">
        <v>1471</v>
      </c>
      <c r="B299" t="s">
        <v>312</v>
      </c>
      <c r="C299">
        <v>50</v>
      </c>
      <c r="D299" s="9">
        <v>41534.665972222225</v>
      </c>
      <c r="E299" s="9">
        <v>41584.798611111109</v>
      </c>
      <c r="F299" t="s">
        <v>871</v>
      </c>
      <c r="G299" t="s">
        <v>871</v>
      </c>
      <c r="H299">
        <v>1</v>
      </c>
      <c r="I299">
        <v>4</v>
      </c>
      <c r="J299">
        <v>1</v>
      </c>
      <c r="K299" t="s">
        <v>872</v>
      </c>
      <c r="L299">
        <v>1</v>
      </c>
      <c r="M299">
        <v>1</v>
      </c>
      <c r="N299" t="s">
        <v>874</v>
      </c>
      <c r="O299">
        <v>4.8000000000000001E-2</v>
      </c>
      <c r="P299" t="s">
        <v>874</v>
      </c>
      <c r="Q299" t="s">
        <v>874</v>
      </c>
      <c r="R299">
        <v>0</v>
      </c>
      <c r="S299">
        <v>4.2000000000000003E-2</v>
      </c>
      <c r="T299" t="s">
        <v>874</v>
      </c>
      <c r="U299" t="s">
        <v>874</v>
      </c>
      <c r="V299" t="s">
        <v>874</v>
      </c>
      <c r="W299" t="s">
        <v>874</v>
      </c>
      <c r="X299" t="s">
        <v>56</v>
      </c>
      <c r="Y299" t="s">
        <v>874</v>
      </c>
      <c r="Z299" t="s">
        <v>874</v>
      </c>
      <c r="AA299">
        <v>0.89600000000000002</v>
      </c>
      <c r="AB299" t="s">
        <v>874</v>
      </c>
      <c r="AC299" t="s">
        <v>874</v>
      </c>
      <c r="AD299" s="19">
        <v>45824.791604953702</v>
      </c>
      <c r="AE299" t="s">
        <v>1824</v>
      </c>
    </row>
    <row r="300" spans="1:31" x14ac:dyDescent="0.35">
      <c r="A300" t="s">
        <v>142</v>
      </c>
      <c r="B300" t="s">
        <v>311</v>
      </c>
      <c r="C300">
        <v>1176</v>
      </c>
      <c r="D300" s="9">
        <v>44426.585416666669</v>
      </c>
      <c r="E300" s="9">
        <v>45602.868750000001</v>
      </c>
      <c r="F300">
        <v>422</v>
      </c>
      <c r="G300">
        <v>422</v>
      </c>
      <c r="H300">
        <v>243</v>
      </c>
      <c r="I300">
        <v>179</v>
      </c>
      <c r="J300">
        <v>57</v>
      </c>
      <c r="K300">
        <v>365</v>
      </c>
      <c r="L300">
        <v>216</v>
      </c>
      <c r="M300">
        <v>149</v>
      </c>
      <c r="N300">
        <v>0.308</v>
      </c>
      <c r="O300">
        <v>0.34100000000000003</v>
      </c>
      <c r="P300">
        <v>0.16600000000000001</v>
      </c>
      <c r="Q300">
        <v>0.63300000000000001</v>
      </c>
      <c r="R300">
        <v>0.48299999999999998</v>
      </c>
      <c r="S300">
        <v>0.51800000000000002</v>
      </c>
      <c r="T300">
        <v>1.3109999999999999</v>
      </c>
      <c r="U300">
        <v>0.47499999999999998</v>
      </c>
      <c r="V300">
        <v>0.74399999999999999</v>
      </c>
      <c r="W300">
        <v>235.387</v>
      </c>
      <c r="X300" t="s">
        <v>62</v>
      </c>
      <c r="Y300">
        <v>1.58</v>
      </c>
      <c r="Z300">
        <v>0.77</v>
      </c>
      <c r="AA300">
        <v>0.91100000000000003</v>
      </c>
      <c r="AB300">
        <v>0.92500000000000004</v>
      </c>
      <c r="AC300">
        <v>0.98699999999999999</v>
      </c>
      <c r="AD300" s="19">
        <v>2.6127314814814815E-2</v>
      </c>
      <c r="AE300" t="s">
        <v>1108</v>
      </c>
    </row>
    <row r="301" spans="1:31" hidden="1" x14ac:dyDescent="0.35">
      <c r="A301" t="s">
        <v>1499</v>
      </c>
      <c r="B301" t="s">
        <v>312</v>
      </c>
      <c r="C301">
        <v>99</v>
      </c>
      <c r="D301" s="9">
        <v>41523.974999999999</v>
      </c>
      <c r="E301" s="9">
        <v>41623.103472222225</v>
      </c>
      <c r="F301" t="s">
        <v>871</v>
      </c>
      <c r="G301" t="s">
        <v>871</v>
      </c>
      <c r="H301">
        <v>11</v>
      </c>
      <c r="I301">
        <v>150</v>
      </c>
      <c r="J301">
        <v>23</v>
      </c>
      <c r="K301" t="s">
        <v>872</v>
      </c>
      <c r="L301">
        <v>67</v>
      </c>
      <c r="M301">
        <v>70</v>
      </c>
      <c r="N301">
        <v>0.126</v>
      </c>
      <c r="O301">
        <v>1.462</v>
      </c>
      <c r="P301">
        <v>0.188</v>
      </c>
      <c r="Q301">
        <v>0.71099999999999997</v>
      </c>
      <c r="R301" s="24" t="s">
        <v>1797</v>
      </c>
      <c r="S301">
        <v>1.41</v>
      </c>
      <c r="T301">
        <v>0.50800000000000001</v>
      </c>
      <c r="U301">
        <v>7.9000000000000001E-2</v>
      </c>
      <c r="V301">
        <v>0.88200000000000001</v>
      </c>
      <c r="W301">
        <v>2686.357</v>
      </c>
      <c r="X301" t="s">
        <v>56</v>
      </c>
      <c r="Y301">
        <v>1.4059999999999999</v>
      </c>
      <c r="Z301">
        <v>0.91700000000000004</v>
      </c>
      <c r="AA301">
        <v>0.98799999999999999</v>
      </c>
      <c r="AB301">
        <v>0.93500000000000005</v>
      </c>
      <c r="AC301">
        <v>0.95499999999999996</v>
      </c>
      <c r="AD301" s="19">
        <v>45824.791922951386</v>
      </c>
      <c r="AE301" t="s">
        <v>1824</v>
      </c>
    </row>
    <row r="302" spans="1:31" x14ac:dyDescent="0.35">
      <c r="A302" t="s">
        <v>142</v>
      </c>
      <c r="B302" t="s">
        <v>311</v>
      </c>
      <c r="C302">
        <v>1176</v>
      </c>
      <c r="D302" s="9">
        <v>44426.585416666669</v>
      </c>
      <c r="E302" s="9">
        <v>45602.868750000001</v>
      </c>
      <c r="F302">
        <v>422</v>
      </c>
      <c r="G302">
        <v>422</v>
      </c>
      <c r="H302">
        <v>243</v>
      </c>
      <c r="I302">
        <v>179</v>
      </c>
      <c r="J302">
        <v>57</v>
      </c>
      <c r="K302">
        <v>365</v>
      </c>
      <c r="L302">
        <v>216</v>
      </c>
      <c r="M302">
        <v>149</v>
      </c>
      <c r="N302">
        <v>0.308</v>
      </c>
      <c r="O302">
        <v>0.34100000000000003</v>
      </c>
      <c r="P302">
        <v>0.16600000000000001</v>
      </c>
      <c r="Q302">
        <v>0.63300000000000001</v>
      </c>
      <c r="R302">
        <v>0.48299999999999998</v>
      </c>
      <c r="S302">
        <v>0.51800000000000002</v>
      </c>
      <c r="T302">
        <v>1.3109999999999999</v>
      </c>
      <c r="U302">
        <v>0.47499999999999998</v>
      </c>
      <c r="V302">
        <v>0.74399999999999999</v>
      </c>
      <c r="W302">
        <v>235.387</v>
      </c>
      <c r="X302" t="s">
        <v>62</v>
      </c>
      <c r="Y302">
        <v>1.58</v>
      </c>
      <c r="Z302">
        <v>0.77</v>
      </c>
      <c r="AA302">
        <v>0.91100000000000003</v>
      </c>
      <c r="AB302">
        <v>0.92500000000000004</v>
      </c>
      <c r="AC302">
        <v>0.98699999999999999</v>
      </c>
      <c r="AD302" s="19">
        <v>3.40775462962963E-2</v>
      </c>
      <c r="AE302" t="s">
        <v>1108</v>
      </c>
    </row>
    <row r="303" spans="1:31" hidden="1" x14ac:dyDescent="0.35">
      <c r="A303" t="s">
        <v>1504</v>
      </c>
      <c r="B303" t="s">
        <v>312</v>
      </c>
      <c r="C303">
        <v>95</v>
      </c>
      <c r="D303" s="9">
        <v>41487.992361111108</v>
      </c>
      <c r="E303" s="9">
        <v>41583.004861111112</v>
      </c>
      <c r="F303" t="s">
        <v>871</v>
      </c>
      <c r="G303" t="s">
        <v>871</v>
      </c>
      <c r="H303">
        <v>1</v>
      </c>
      <c r="I303">
        <v>1</v>
      </c>
      <c r="J303">
        <v>1</v>
      </c>
      <c r="K303" t="s">
        <v>872</v>
      </c>
      <c r="L303">
        <v>2</v>
      </c>
      <c r="M303">
        <v>1</v>
      </c>
      <c r="N303" t="s">
        <v>874</v>
      </c>
      <c r="O303" t="s">
        <v>874</v>
      </c>
      <c r="P303" t="s">
        <v>874</v>
      </c>
      <c r="Q303" t="s">
        <v>874</v>
      </c>
      <c r="R303">
        <v>0</v>
      </c>
      <c r="S303">
        <v>2.4E-2</v>
      </c>
      <c r="T303" t="s">
        <v>874</v>
      </c>
      <c r="U303" t="s">
        <v>874</v>
      </c>
      <c r="V303" t="s">
        <v>874</v>
      </c>
      <c r="W303" t="s">
        <v>874</v>
      </c>
      <c r="X303" t="s">
        <v>62</v>
      </c>
      <c r="Y303" t="s">
        <v>874</v>
      </c>
      <c r="Z303" t="s">
        <v>874</v>
      </c>
      <c r="AA303" t="s">
        <v>874</v>
      </c>
      <c r="AB303" t="s">
        <v>874</v>
      </c>
      <c r="AC303" t="s">
        <v>874</v>
      </c>
      <c r="AD303" s="19">
        <v>45824.792149039349</v>
      </c>
      <c r="AE303" t="s">
        <v>1824</v>
      </c>
    </row>
    <row r="304" spans="1:31" x14ac:dyDescent="0.35">
      <c r="A304" t="s">
        <v>1092</v>
      </c>
      <c r="B304" t="s">
        <v>311</v>
      </c>
      <c r="C304">
        <v>3598</v>
      </c>
      <c r="D304" s="9">
        <v>40967.617337962962</v>
      </c>
      <c r="E304" s="9">
        <v>44565.733449074076</v>
      </c>
      <c r="F304">
        <v>1571</v>
      </c>
      <c r="G304">
        <v>1571</v>
      </c>
      <c r="H304">
        <v>122</v>
      </c>
      <c r="I304">
        <v>1449</v>
      </c>
      <c r="J304">
        <v>645</v>
      </c>
      <c r="K304">
        <v>926</v>
      </c>
      <c r="L304">
        <v>700</v>
      </c>
      <c r="M304">
        <v>226</v>
      </c>
      <c r="N304">
        <v>4.7E-2</v>
      </c>
      <c r="O304">
        <v>0.38100000000000001</v>
      </c>
      <c r="P304">
        <v>0.23899999999999999</v>
      </c>
      <c r="Q304">
        <v>0.247</v>
      </c>
      <c r="R304">
        <v>0.189</v>
      </c>
      <c r="S304">
        <v>0.25700000000000001</v>
      </c>
      <c r="T304">
        <v>1.3069999999999999</v>
      </c>
      <c r="U304">
        <v>0.11</v>
      </c>
      <c r="V304">
        <v>0.442</v>
      </c>
      <c r="W304">
        <v>914.98</v>
      </c>
      <c r="X304" t="s">
        <v>62</v>
      </c>
      <c r="Y304">
        <v>4.0490000000000004</v>
      </c>
      <c r="Z304">
        <v>0.81799999999999995</v>
      </c>
      <c r="AA304" s="19">
        <v>0.89700000000000002</v>
      </c>
      <c r="AB304">
        <v>0.90300000000000002</v>
      </c>
      <c r="AC304" s="23">
        <v>0.83799999999999997</v>
      </c>
      <c r="AD304" s="19">
        <v>45825.233679317127</v>
      </c>
      <c r="AE304" t="s">
        <v>2362</v>
      </c>
    </row>
    <row r="305" spans="1:31" hidden="1" x14ac:dyDescent="0.35">
      <c r="A305" t="s">
        <v>1407</v>
      </c>
      <c r="B305" t="s">
        <v>312</v>
      </c>
      <c r="C305">
        <v>0</v>
      </c>
      <c r="D305" s="9">
        <v>40743.145138888889</v>
      </c>
      <c r="E305" s="9">
        <v>40743.145138888889</v>
      </c>
      <c r="F305" t="s">
        <v>871</v>
      </c>
      <c r="G305" t="s">
        <v>871</v>
      </c>
      <c r="H305">
        <v>1</v>
      </c>
      <c r="I305">
        <v>1</v>
      </c>
      <c r="J305">
        <v>1</v>
      </c>
      <c r="K305" t="s">
        <v>872</v>
      </c>
      <c r="L305">
        <v>1</v>
      </c>
      <c r="M305">
        <v>0</v>
      </c>
      <c r="N305" t="s">
        <v>874</v>
      </c>
      <c r="O305" t="s">
        <v>874</v>
      </c>
      <c r="P305" t="s">
        <v>874</v>
      </c>
      <c r="Q305" t="s">
        <v>874</v>
      </c>
      <c r="R305">
        <v>0</v>
      </c>
      <c r="S305" t="s">
        <v>874</v>
      </c>
      <c r="T305" t="s">
        <v>874</v>
      </c>
      <c r="U305" t="s">
        <v>874</v>
      </c>
      <c r="V305" t="s">
        <v>874</v>
      </c>
      <c r="W305" t="s">
        <v>874</v>
      </c>
      <c r="X305" t="s">
        <v>62</v>
      </c>
      <c r="Y305" t="s">
        <v>874</v>
      </c>
      <c r="Z305" t="s">
        <v>874</v>
      </c>
      <c r="AA305" t="s">
        <v>874</v>
      </c>
      <c r="AB305" t="s">
        <v>874</v>
      </c>
      <c r="AC305" t="s">
        <v>874</v>
      </c>
      <c r="AD305" s="19">
        <v>45824.792344895832</v>
      </c>
      <c r="AE305" t="s">
        <v>1824</v>
      </c>
    </row>
    <row r="306" spans="1:31" x14ac:dyDescent="0.35">
      <c r="A306" t="s">
        <v>1268</v>
      </c>
      <c r="B306" t="s">
        <v>311</v>
      </c>
      <c r="C306">
        <v>4303</v>
      </c>
      <c r="D306" s="9">
        <v>37314.384722222225</v>
      </c>
      <c r="E306" s="9">
        <v>41617.840277777781</v>
      </c>
      <c r="F306">
        <v>326</v>
      </c>
      <c r="G306">
        <v>326</v>
      </c>
      <c r="H306">
        <v>23</v>
      </c>
      <c r="I306">
        <v>303</v>
      </c>
      <c r="J306">
        <v>99</v>
      </c>
      <c r="K306">
        <v>227</v>
      </c>
      <c r="L306">
        <v>149</v>
      </c>
      <c r="M306">
        <v>78</v>
      </c>
      <c r="N306">
        <v>1.0999999999999999E-2</v>
      </c>
      <c r="O306">
        <v>7.4999999999999997E-2</v>
      </c>
      <c r="P306">
        <v>0.04</v>
      </c>
      <c r="Q306">
        <v>0.06</v>
      </c>
      <c r="R306">
        <v>4.5999999999999999E-2</v>
      </c>
      <c r="S306">
        <v>5.1999999999999998E-2</v>
      </c>
      <c r="T306">
        <v>1.304</v>
      </c>
      <c r="U306">
        <v>0.128</v>
      </c>
      <c r="V306">
        <v>0.53500000000000003</v>
      </c>
      <c r="W306">
        <v>1300</v>
      </c>
      <c r="X306" t="s">
        <v>62</v>
      </c>
      <c r="Y306">
        <v>16.667000000000002</v>
      </c>
      <c r="Z306">
        <v>0.753</v>
      </c>
      <c r="AA306">
        <v>0.89200000000000002</v>
      </c>
      <c r="AB306">
        <v>0.53</v>
      </c>
      <c r="AC306">
        <v>0.56799999999999995</v>
      </c>
      <c r="AD306" s="19">
        <v>45824.770335428242</v>
      </c>
      <c r="AE306" t="s">
        <v>1824</v>
      </c>
    </row>
    <row r="307" spans="1:31" hidden="1" x14ac:dyDescent="0.35">
      <c r="A307" t="s">
        <v>1410</v>
      </c>
      <c r="B307" t="s">
        <v>312</v>
      </c>
      <c r="C307">
        <v>34</v>
      </c>
      <c r="D307" s="9">
        <v>41572.078472222223</v>
      </c>
      <c r="E307" s="9">
        <v>41606.161111111112</v>
      </c>
      <c r="F307" t="s">
        <v>871</v>
      </c>
      <c r="G307" t="s">
        <v>871</v>
      </c>
      <c r="H307">
        <v>1</v>
      </c>
      <c r="I307">
        <v>3</v>
      </c>
      <c r="J307">
        <v>1</v>
      </c>
      <c r="K307" t="s">
        <v>872</v>
      </c>
      <c r="L307">
        <v>1</v>
      </c>
      <c r="M307">
        <v>2</v>
      </c>
      <c r="N307" t="s">
        <v>874</v>
      </c>
      <c r="O307">
        <v>4.3999999999999997E-2</v>
      </c>
      <c r="P307" t="s">
        <v>874</v>
      </c>
      <c r="Q307" t="s">
        <v>874</v>
      </c>
      <c r="R307">
        <v>0</v>
      </c>
      <c r="S307">
        <v>4.3999999999999997E-2</v>
      </c>
      <c r="T307" t="s">
        <v>874</v>
      </c>
      <c r="U307" t="s">
        <v>874</v>
      </c>
      <c r="V307" t="s">
        <v>874</v>
      </c>
      <c r="W307" t="s">
        <v>874</v>
      </c>
      <c r="X307" t="s">
        <v>56</v>
      </c>
      <c r="Y307" t="s">
        <v>874</v>
      </c>
      <c r="Z307" t="s">
        <v>874</v>
      </c>
      <c r="AA307">
        <v>0.77100000000000002</v>
      </c>
      <c r="AB307" t="s">
        <v>874</v>
      </c>
      <c r="AC307" t="s">
        <v>874</v>
      </c>
      <c r="AD307" s="19">
        <v>45824.79254652778</v>
      </c>
      <c r="AE307" t="s">
        <v>1824</v>
      </c>
    </row>
    <row r="308" spans="1:31" x14ac:dyDescent="0.35">
      <c r="A308" t="s">
        <v>2138</v>
      </c>
      <c r="B308" t="s">
        <v>311</v>
      </c>
      <c r="C308">
        <v>2874</v>
      </c>
      <c r="D308" s="9">
        <v>38461.323611111111</v>
      </c>
      <c r="E308" s="9">
        <v>41335.412499999999</v>
      </c>
      <c r="F308">
        <v>1373</v>
      </c>
      <c r="G308">
        <v>1373</v>
      </c>
      <c r="H308">
        <v>306</v>
      </c>
      <c r="I308">
        <v>1067</v>
      </c>
      <c r="J308">
        <v>462</v>
      </c>
      <c r="K308">
        <v>911</v>
      </c>
      <c r="L308">
        <v>910</v>
      </c>
      <c r="M308">
        <v>1</v>
      </c>
      <c r="N308">
        <v>0.27600000000000002</v>
      </c>
      <c r="O308">
        <v>2.3029999999999999</v>
      </c>
      <c r="P308">
        <v>0.78200000000000003</v>
      </c>
      <c r="Q308">
        <v>2.3420000000000001</v>
      </c>
      <c r="R308">
        <v>1.7969999999999999</v>
      </c>
      <c r="S308">
        <v>1.839</v>
      </c>
      <c r="T308">
        <v>1.3029999999999999</v>
      </c>
      <c r="U308">
        <v>0.107</v>
      </c>
      <c r="V308">
        <v>0.69699999999999995</v>
      </c>
      <c r="W308">
        <v>0.42699999999999999</v>
      </c>
      <c r="X308" t="s">
        <v>92</v>
      </c>
      <c r="Y308">
        <v>0.42699999999999999</v>
      </c>
      <c r="Z308">
        <v>0.57099999999999995</v>
      </c>
      <c r="AA308">
        <v>0.90500000000000003</v>
      </c>
      <c r="AB308">
        <v>0.41</v>
      </c>
      <c r="AC308">
        <v>0.92700000000000005</v>
      </c>
      <c r="AD308" s="19">
        <v>45824.938007673612</v>
      </c>
      <c r="AE308" t="s">
        <v>2215</v>
      </c>
    </row>
    <row r="309" spans="1:31" hidden="1" x14ac:dyDescent="0.35">
      <c r="A309" t="s">
        <v>1408</v>
      </c>
      <c r="B309" t="s">
        <v>312</v>
      </c>
      <c r="C309">
        <v>98</v>
      </c>
      <c r="D309" s="9">
        <v>41511.803472222222</v>
      </c>
      <c r="E309" s="9">
        <v>41610.540277777778</v>
      </c>
      <c r="F309" t="s">
        <v>871</v>
      </c>
      <c r="G309" t="s">
        <v>871</v>
      </c>
      <c r="H309">
        <v>1</v>
      </c>
      <c r="I309">
        <v>9</v>
      </c>
      <c r="J309">
        <v>1</v>
      </c>
      <c r="K309" t="s">
        <v>872</v>
      </c>
      <c r="L309">
        <v>1</v>
      </c>
      <c r="M309">
        <v>6</v>
      </c>
      <c r="N309" t="s">
        <v>874</v>
      </c>
      <c r="O309">
        <v>7.0000000000000007E-2</v>
      </c>
      <c r="P309" t="s">
        <v>874</v>
      </c>
      <c r="Q309" t="s">
        <v>874</v>
      </c>
      <c r="R309">
        <v>0</v>
      </c>
      <c r="S309">
        <v>5.8999999999999997E-2</v>
      </c>
      <c r="T309" t="s">
        <v>874</v>
      </c>
      <c r="U309" t="s">
        <v>874</v>
      </c>
      <c r="V309" t="s">
        <v>874</v>
      </c>
      <c r="W309" t="s">
        <v>874</v>
      </c>
      <c r="X309" t="s">
        <v>56</v>
      </c>
      <c r="Y309" t="s">
        <v>874</v>
      </c>
      <c r="Z309" t="s">
        <v>874</v>
      </c>
      <c r="AA309">
        <v>0.77800000000000002</v>
      </c>
      <c r="AB309" t="s">
        <v>874</v>
      </c>
      <c r="AC309" t="s">
        <v>874</v>
      </c>
      <c r="AD309" s="19">
        <v>45824.792776898146</v>
      </c>
      <c r="AE309" t="s">
        <v>1824</v>
      </c>
    </row>
    <row r="310" spans="1:31" x14ac:dyDescent="0.35">
      <c r="A310" t="s">
        <v>1294</v>
      </c>
      <c r="B310" t="s">
        <v>311</v>
      </c>
      <c r="C310">
        <v>5435</v>
      </c>
      <c r="D310" s="9">
        <v>39011.494317129633</v>
      </c>
      <c r="E310" s="9">
        <v>44446.862141203703</v>
      </c>
      <c r="F310">
        <v>192</v>
      </c>
      <c r="G310">
        <v>192</v>
      </c>
      <c r="H310">
        <v>56</v>
      </c>
      <c r="I310">
        <v>136</v>
      </c>
      <c r="J310">
        <v>13</v>
      </c>
      <c r="K310">
        <v>179</v>
      </c>
      <c r="L310">
        <v>143</v>
      </c>
      <c r="M310">
        <v>36</v>
      </c>
      <c r="N310">
        <v>2.3E-2</v>
      </c>
      <c r="O310">
        <v>4.2000000000000003E-2</v>
      </c>
      <c r="P310">
        <v>8.0000000000000002E-3</v>
      </c>
      <c r="Q310">
        <v>7.3999999999999996E-2</v>
      </c>
      <c r="R310">
        <v>5.7000000000000002E-2</v>
      </c>
      <c r="S310">
        <v>5.8999999999999997E-2</v>
      </c>
      <c r="T310">
        <v>1.298</v>
      </c>
      <c r="U310">
        <v>0.35399999999999998</v>
      </c>
      <c r="V310">
        <v>0.877</v>
      </c>
      <c r="W310">
        <v>486.48599999999999</v>
      </c>
      <c r="X310" t="s">
        <v>62</v>
      </c>
      <c r="Y310">
        <v>13.513999999999999</v>
      </c>
      <c r="Z310">
        <v>0.75700000000000001</v>
      </c>
      <c r="AA310">
        <v>0.83</v>
      </c>
      <c r="AB310">
        <v>0.89100000000000001</v>
      </c>
      <c r="AC310">
        <v>0.92100000000000004</v>
      </c>
      <c r="AD310" s="19">
        <v>45825.065180694444</v>
      </c>
      <c r="AE310" t="s">
        <v>2397</v>
      </c>
    </row>
    <row r="311" spans="1:31" hidden="1" x14ac:dyDescent="0.35">
      <c r="A311" t="s">
        <v>1424</v>
      </c>
      <c r="B311" t="s">
        <v>312</v>
      </c>
      <c r="C311">
        <v>0</v>
      </c>
      <c r="D311" s="9">
        <v>41563.116666666669</v>
      </c>
      <c r="E311" s="9">
        <v>41563.85833333333</v>
      </c>
      <c r="F311" t="s">
        <v>871</v>
      </c>
      <c r="G311" t="s">
        <v>871</v>
      </c>
      <c r="H311">
        <v>2</v>
      </c>
      <c r="I311">
        <v>1</v>
      </c>
      <c r="J311">
        <v>1</v>
      </c>
      <c r="K311" t="s">
        <v>872</v>
      </c>
      <c r="L311">
        <v>1</v>
      </c>
      <c r="M311">
        <v>1</v>
      </c>
      <c r="N311">
        <v>1</v>
      </c>
      <c r="O311" t="s">
        <v>874</v>
      </c>
      <c r="P311" t="s">
        <v>874</v>
      </c>
      <c r="Q311" t="s">
        <v>874</v>
      </c>
      <c r="R311">
        <v>0</v>
      </c>
      <c r="S311">
        <v>1.5</v>
      </c>
      <c r="T311" t="s">
        <v>874</v>
      </c>
      <c r="U311" t="s">
        <v>874</v>
      </c>
      <c r="V311" t="s">
        <v>874</v>
      </c>
      <c r="W311" t="s">
        <v>874</v>
      </c>
      <c r="X311" t="s">
        <v>62</v>
      </c>
      <c r="Y311" t="s">
        <v>874</v>
      </c>
      <c r="Z311">
        <v>1</v>
      </c>
      <c r="AA311" t="s">
        <v>874</v>
      </c>
      <c r="AB311" t="s">
        <v>874</v>
      </c>
      <c r="AC311" t="s">
        <v>874</v>
      </c>
      <c r="AD311" s="19">
        <v>45824.792994618052</v>
      </c>
      <c r="AE311" t="s">
        <v>1824</v>
      </c>
    </row>
    <row r="312" spans="1:31" x14ac:dyDescent="0.35">
      <c r="A312" t="s">
        <v>1290</v>
      </c>
      <c r="B312" t="s">
        <v>311</v>
      </c>
      <c r="C312">
        <v>5981</v>
      </c>
      <c r="D312" s="9">
        <v>37600.082511574074</v>
      </c>
      <c r="E312" s="9">
        <v>43581.887627314813</v>
      </c>
      <c r="F312">
        <v>540</v>
      </c>
      <c r="G312">
        <v>540</v>
      </c>
      <c r="H312">
        <v>125</v>
      </c>
      <c r="I312">
        <v>415</v>
      </c>
      <c r="J312">
        <v>101</v>
      </c>
      <c r="K312">
        <v>439</v>
      </c>
      <c r="L312">
        <v>406</v>
      </c>
      <c r="M312">
        <v>33</v>
      </c>
      <c r="N312">
        <v>3.9E-2</v>
      </c>
      <c r="O312">
        <v>0.115</v>
      </c>
      <c r="P312">
        <v>3.2000000000000001E-2</v>
      </c>
      <c r="Q312">
        <v>0.158</v>
      </c>
      <c r="R312">
        <v>0.122</v>
      </c>
      <c r="S312">
        <v>0.122</v>
      </c>
      <c r="T312">
        <v>1.2949999999999999</v>
      </c>
      <c r="U312">
        <v>0.253</v>
      </c>
      <c r="V312">
        <v>0.79200000000000004</v>
      </c>
      <c r="W312">
        <v>208.86099999999999</v>
      </c>
      <c r="X312" t="s">
        <v>62</v>
      </c>
      <c r="Y312">
        <v>6.3289999999999997</v>
      </c>
      <c r="Z312">
        <v>0.76400000000000001</v>
      </c>
      <c r="AA312">
        <v>0.76700000000000002</v>
      </c>
      <c r="AB312">
        <v>0.78100000000000003</v>
      </c>
      <c r="AC312">
        <v>0.77400000000000002</v>
      </c>
      <c r="AD312" s="19">
        <v>45825.064026898151</v>
      </c>
      <c r="AE312" t="s">
        <v>2397</v>
      </c>
    </row>
    <row r="313" spans="1:31" hidden="1" x14ac:dyDescent="0.35">
      <c r="A313" t="s">
        <v>1439</v>
      </c>
      <c r="B313" t="s">
        <v>312</v>
      </c>
      <c r="C313">
        <v>83</v>
      </c>
      <c r="D313" s="9">
        <v>41537.256944444445</v>
      </c>
      <c r="E313" s="9">
        <v>41620.976388888892</v>
      </c>
      <c r="F313" t="s">
        <v>871</v>
      </c>
      <c r="G313" t="s">
        <v>871</v>
      </c>
      <c r="H313">
        <v>1</v>
      </c>
      <c r="I313">
        <v>4</v>
      </c>
      <c r="J313">
        <v>1</v>
      </c>
      <c r="K313" t="s">
        <v>872</v>
      </c>
      <c r="L313">
        <v>2</v>
      </c>
      <c r="M313">
        <v>1</v>
      </c>
      <c r="N313" t="s">
        <v>874</v>
      </c>
      <c r="O313">
        <v>2.8000000000000001E-2</v>
      </c>
      <c r="P313" t="s">
        <v>874</v>
      </c>
      <c r="Q313">
        <v>0.16700000000000001</v>
      </c>
      <c r="R313">
        <v>0</v>
      </c>
      <c r="S313">
        <v>2.8000000000000001E-2</v>
      </c>
      <c r="T313" t="s">
        <v>874</v>
      </c>
      <c r="U313" t="s">
        <v>874</v>
      </c>
      <c r="V313" t="s">
        <v>874</v>
      </c>
      <c r="W313" t="s">
        <v>874</v>
      </c>
      <c r="X313" t="s">
        <v>56</v>
      </c>
      <c r="Y313">
        <v>5.9880000000000004</v>
      </c>
      <c r="Z313" t="s">
        <v>874</v>
      </c>
      <c r="AA313">
        <v>0.88</v>
      </c>
      <c r="AB313" t="s">
        <v>874</v>
      </c>
      <c r="AC313">
        <v>1</v>
      </c>
      <c r="AD313" s="19">
        <v>45824.793216192127</v>
      </c>
      <c r="AE313" t="s">
        <v>1824</v>
      </c>
    </row>
    <row r="314" spans="1:31" x14ac:dyDescent="0.35">
      <c r="A314" t="s">
        <v>919</v>
      </c>
      <c r="B314" t="s">
        <v>311</v>
      </c>
      <c r="C314">
        <v>1140</v>
      </c>
      <c r="D314" s="9">
        <v>43312.913842592592</v>
      </c>
      <c r="E314" s="9">
        <v>44453.351226851853</v>
      </c>
      <c r="F314">
        <v>112</v>
      </c>
      <c r="G314">
        <v>112</v>
      </c>
      <c r="H314">
        <v>59</v>
      </c>
      <c r="I314">
        <v>53</v>
      </c>
      <c r="J314">
        <v>38</v>
      </c>
      <c r="K314">
        <v>74</v>
      </c>
      <c r="L314">
        <v>53</v>
      </c>
      <c r="M314">
        <v>21</v>
      </c>
      <c r="N314">
        <v>8.2000000000000003E-2</v>
      </c>
      <c r="O314">
        <v>6.7000000000000004E-2</v>
      </c>
      <c r="P314">
        <v>6.3E-2</v>
      </c>
      <c r="Q314">
        <v>0.111</v>
      </c>
      <c r="R314">
        <v>8.5999999999999993E-2</v>
      </c>
      <c r="S314">
        <v>9.8000000000000004E-2</v>
      </c>
      <c r="T314">
        <v>1.2909999999999999</v>
      </c>
      <c r="U314">
        <v>0.55000000000000004</v>
      </c>
      <c r="V314">
        <v>0.57699999999999996</v>
      </c>
      <c r="W314">
        <v>189.18899999999999</v>
      </c>
      <c r="X314" t="s">
        <v>62</v>
      </c>
      <c r="Y314">
        <v>9.0090000000000003</v>
      </c>
      <c r="Z314">
        <v>0.91</v>
      </c>
      <c r="AA314">
        <v>0.92600000000000005</v>
      </c>
      <c r="AB314">
        <v>0.89300000000000002</v>
      </c>
      <c r="AC314">
        <v>0.95699999999999996</v>
      </c>
      <c r="AD314" s="19">
        <v>45825.181407835647</v>
      </c>
      <c r="AE314" t="s">
        <v>2396</v>
      </c>
    </row>
    <row r="315" spans="1:31" hidden="1" x14ac:dyDescent="0.35">
      <c r="A315" t="s">
        <v>1449</v>
      </c>
      <c r="B315" t="s">
        <v>312</v>
      </c>
      <c r="C315">
        <v>53</v>
      </c>
      <c r="D315" s="9">
        <v>41402.688194444447</v>
      </c>
      <c r="E315" s="9">
        <v>41456.56527777778</v>
      </c>
      <c r="F315" t="s">
        <v>871</v>
      </c>
      <c r="G315" t="s">
        <v>871</v>
      </c>
      <c r="H315">
        <v>1</v>
      </c>
      <c r="I315">
        <v>7</v>
      </c>
      <c r="J315">
        <v>1</v>
      </c>
      <c r="K315" t="s">
        <v>872</v>
      </c>
      <c r="L315">
        <v>5</v>
      </c>
      <c r="M315">
        <v>0</v>
      </c>
      <c r="N315" t="s">
        <v>874</v>
      </c>
      <c r="O315">
        <v>8.8999999999999996E-2</v>
      </c>
      <c r="P315" t="s">
        <v>874</v>
      </c>
      <c r="Q315">
        <v>6.8000000000000005E-2</v>
      </c>
      <c r="R315">
        <v>0</v>
      </c>
      <c r="S315">
        <v>7.3999999999999996E-2</v>
      </c>
      <c r="T315" t="s">
        <v>874</v>
      </c>
      <c r="U315" t="s">
        <v>874</v>
      </c>
      <c r="V315" t="s">
        <v>874</v>
      </c>
      <c r="W315" t="s">
        <v>874</v>
      </c>
      <c r="X315" t="s">
        <v>56</v>
      </c>
      <c r="Y315">
        <v>14.706</v>
      </c>
      <c r="Z315" t="s">
        <v>874</v>
      </c>
      <c r="AA315">
        <v>0.89900000000000002</v>
      </c>
      <c r="AB315" t="s">
        <v>874</v>
      </c>
      <c r="AC315">
        <v>0.5</v>
      </c>
      <c r="AD315" s="19">
        <v>45824.793434189814</v>
      </c>
      <c r="AE315" t="s">
        <v>1824</v>
      </c>
    </row>
    <row r="316" spans="1:31" x14ac:dyDescent="0.35">
      <c r="A316" t="s">
        <v>231</v>
      </c>
      <c r="B316" t="s">
        <v>311</v>
      </c>
      <c r="C316">
        <v>4946</v>
      </c>
      <c r="D316" s="9">
        <v>39888.193749999999</v>
      </c>
      <c r="E316" s="9">
        <v>44834.263194444444</v>
      </c>
      <c r="F316">
        <v>720</v>
      </c>
      <c r="G316">
        <v>720</v>
      </c>
      <c r="H316">
        <v>370</v>
      </c>
      <c r="I316">
        <v>350</v>
      </c>
      <c r="J316">
        <v>137</v>
      </c>
      <c r="K316">
        <v>583</v>
      </c>
      <c r="L316">
        <v>531</v>
      </c>
      <c r="M316">
        <v>52</v>
      </c>
      <c r="N316">
        <v>0.26100000000000001</v>
      </c>
      <c r="O316">
        <v>0.15</v>
      </c>
      <c r="P316">
        <v>6.6000000000000003E-2</v>
      </c>
      <c r="Q316">
        <v>0.44500000000000001</v>
      </c>
      <c r="R316">
        <v>0.34499999999999997</v>
      </c>
      <c r="S316">
        <v>0.28100000000000003</v>
      </c>
      <c r="T316">
        <v>1.29</v>
      </c>
      <c r="U316">
        <v>0.63500000000000001</v>
      </c>
      <c r="V316">
        <v>0.83899999999999997</v>
      </c>
      <c r="W316">
        <v>116.854</v>
      </c>
      <c r="X316" t="s">
        <v>62</v>
      </c>
      <c r="Y316">
        <v>2.2469999999999999</v>
      </c>
      <c r="Z316">
        <v>0.72899999999999998</v>
      </c>
      <c r="AA316">
        <v>0.77</v>
      </c>
      <c r="AB316">
        <v>0.67300000000000004</v>
      </c>
      <c r="AC316">
        <v>0.755</v>
      </c>
      <c r="AD316" s="19">
        <v>3.7565972222222223E-2</v>
      </c>
      <c r="AE316" t="s">
        <v>1108</v>
      </c>
    </row>
    <row r="317" spans="1:31" hidden="1" x14ac:dyDescent="0.35">
      <c r="A317" t="s">
        <v>1420</v>
      </c>
      <c r="B317" t="s">
        <v>312</v>
      </c>
      <c r="C317">
        <v>95</v>
      </c>
      <c r="D317" s="9">
        <v>41519.927777777775</v>
      </c>
      <c r="E317" s="9">
        <v>41615.348611111112</v>
      </c>
      <c r="F317" t="s">
        <v>871</v>
      </c>
      <c r="G317" t="s">
        <v>871</v>
      </c>
      <c r="H317">
        <v>1</v>
      </c>
      <c r="I317">
        <v>5</v>
      </c>
      <c r="J317">
        <v>1</v>
      </c>
      <c r="K317" t="s">
        <v>872</v>
      </c>
      <c r="L317">
        <v>6</v>
      </c>
      <c r="M317">
        <v>-2</v>
      </c>
      <c r="N317" t="s">
        <v>874</v>
      </c>
      <c r="O317">
        <v>4.4999999999999998E-2</v>
      </c>
      <c r="P317" t="s">
        <v>874</v>
      </c>
      <c r="Q317" t="s">
        <v>874</v>
      </c>
      <c r="R317">
        <v>0</v>
      </c>
      <c r="S317">
        <v>3.5000000000000003E-2</v>
      </c>
      <c r="T317" t="s">
        <v>874</v>
      </c>
      <c r="U317" t="s">
        <v>874</v>
      </c>
      <c r="V317" t="s">
        <v>874</v>
      </c>
      <c r="W317" t="s">
        <v>874</v>
      </c>
      <c r="X317" t="s">
        <v>62</v>
      </c>
      <c r="Y317" t="s">
        <v>874</v>
      </c>
      <c r="Z317" t="s">
        <v>874</v>
      </c>
      <c r="AA317">
        <v>0.91100000000000003</v>
      </c>
      <c r="AB317" t="s">
        <v>874</v>
      </c>
      <c r="AC317" t="s">
        <v>874</v>
      </c>
      <c r="AD317" s="19">
        <v>45824.793662129632</v>
      </c>
      <c r="AE317" t="s">
        <v>1824</v>
      </c>
    </row>
    <row r="318" spans="1:31" x14ac:dyDescent="0.35">
      <c r="A318" t="s">
        <v>231</v>
      </c>
      <c r="B318" t="s">
        <v>311</v>
      </c>
      <c r="C318">
        <v>4946</v>
      </c>
      <c r="D318" s="9">
        <v>39888.193749999999</v>
      </c>
      <c r="E318" s="9">
        <v>44834.263194444444</v>
      </c>
      <c r="F318">
        <v>720</v>
      </c>
      <c r="G318">
        <v>720</v>
      </c>
      <c r="H318">
        <v>370</v>
      </c>
      <c r="I318">
        <v>350</v>
      </c>
      <c r="J318">
        <v>137</v>
      </c>
      <c r="K318">
        <v>583</v>
      </c>
      <c r="L318">
        <v>531</v>
      </c>
      <c r="M318">
        <v>52</v>
      </c>
      <c r="N318">
        <v>0.26100000000000001</v>
      </c>
      <c r="O318">
        <v>0.15</v>
      </c>
      <c r="P318">
        <v>6.6000000000000003E-2</v>
      </c>
      <c r="Q318">
        <v>0.44500000000000001</v>
      </c>
      <c r="R318">
        <v>0.34499999999999997</v>
      </c>
      <c r="S318">
        <v>0.28100000000000003</v>
      </c>
      <c r="T318">
        <v>1.29</v>
      </c>
      <c r="U318">
        <v>0.63500000000000001</v>
      </c>
      <c r="V318">
        <v>0.83899999999999997</v>
      </c>
      <c r="W318">
        <v>116.854</v>
      </c>
      <c r="X318" t="s">
        <v>62</v>
      </c>
      <c r="Y318">
        <v>2.2469999999999999</v>
      </c>
      <c r="Z318">
        <v>0.72899999999999998</v>
      </c>
      <c r="AA318">
        <v>0.77</v>
      </c>
      <c r="AB318">
        <v>0.67300000000000004</v>
      </c>
      <c r="AC318">
        <v>0.755</v>
      </c>
      <c r="AD318" s="19">
        <v>1.5858796296296298E-2</v>
      </c>
      <c r="AE318" t="s">
        <v>1108</v>
      </c>
    </row>
    <row r="319" spans="1:31" hidden="1" x14ac:dyDescent="0.35">
      <c r="A319" t="s">
        <v>1432</v>
      </c>
      <c r="B319" t="s">
        <v>312</v>
      </c>
      <c r="C319">
        <v>99</v>
      </c>
      <c r="D319" s="9">
        <v>41519.588194444441</v>
      </c>
      <c r="E319" s="9">
        <v>41619.568055555559</v>
      </c>
      <c r="F319" t="s">
        <v>871</v>
      </c>
      <c r="G319" t="s">
        <v>871</v>
      </c>
      <c r="H319">
        <v>3</v>
      </c>
      <c r="I319">
        <v>11</v>
      </c>
      <c r="J319">
        <v>11</v>
      </c>
      <c r="K319" t="s">
        <v>872</v>
      </c>
      <c r="L319">
        <v>16</v>
      </c>
      <c r="M319">
        <v>-12</v>
      </c>
      <c r="N319">
        <v>7.4999999999999997E-2</v>
      </c>
      <c r="O319">
        <v>0.10100000000000001</v>
      </c>
      <c r="P319">
        <v>0.436</v>
      </c>
      <c r="Q319">
        <v>0.18</v>
      </c>
      <c r="R319">
        <v>-0.26</v>
      </c>
      <c r="S319">
        <v>-1.9E-2</v>
      </c>
      <c r="T319">
        <v>-0.69199999999999995</v>
      </c>
      <c r="U319">
        <v>0.42599999999999999</v>
      </c>
      <c r="V319">
        <v>-1.4770000000000001</v>
      </c>
      <c r="W319">
        <v>166.667</v>
      </c>
      <c r="X319" t="s">
        <v>56</v>
      </c>
      <c r="Y319">
        <v>5.556</v>
      </c>
      <c r="Z319">
        <v>0.75</v>
      </c>
      <c r="AA319">
        <v>0.97499999999999998</v>
      </c>
      <c r="AB319">
        <v>0.60199999999999998</v>
      </c>
      <c r="AC319">
        <v>0.65700000000000003</v>
      </c>
      <c r="AD319" s="19">
        <v>45824.793940798612</v>
      </c>
      <c r="AE319" t="s">
        <v>1824</v>
      </c>
    </row>
    <row r="320" spans="1:31" x14ac:dyDescent="0.35">
      <c r="A320" t="s">
        <v>1971</v>
      </c>
      <c r="B320" t="s">
        <v>311</v>
      </c>
      <c r="C320">
        <v>1887</v>
      </c>
      <c r="D320" s="9">
        <v>39695.892361111109</v>
      </c>
      <c r="E320" s="9">
        <v>41583.811805555553</v>
      </c>
      <c r="F320">
        <v>59</v>
      </c>
      <c r="G320">
        <v>59</v>
      </c>
      <c r="H320">
        <v>11</v>
      </c>
      <c r="I320">
        <v>48</v>
      </c>
      <c r="J320">
        <v>7</v>
      </c>
      <c r="K320">
        <v>52</v>
      </c>
      <c r="L320">
        <v>44</v>
      </c>
      <c r="M320">
        <v>8</v>
      </c>
      <c r="N320">
        <v>7.0000000000000001E-3</v>
      </c>
      <c r="O320">
        <v>2.8000000000000001E-2</v>
      </c>
      <c r="P320">
        <v>7.0000000000000001E-3</v>
      </c>
      <c r="Q320">
        <v>3.5999999999999997E-2</v>
      </c>
      <c r="R320">
        <v>2.8000000000000001E-2</v>
      </c>
      <c r="S320">
        <v>3.1E-2</v>
      </c>
      <c r="T320">
        <v>1.286</v>
      </c>
      <c r="U320">
        <v>0.2</v>
      </c>
      <c r="V320">
        <v>0.8</v>
      </c>
      <c r="W320">
        <v>222.22200000000001</v>
      </c>
      <c r="X320" t="s">
        <v>62</v>
      </c>
      <c r="Y320">
        <v>27.777999999999999</v>
      </c>
      <c r="Z320">
        <v>0.79900000000000004</v>
      </c>
      <c r="AA320">
        <v>0.871</v>
      </c>
      <c r="AB320">
        <v>0.96899999999999997</v>
      </c>
      <c r="AC320">
        <v>0.85899999999999999</v>
      </c>
      <c r="AD320" s="19">
        <v>45824.889648414355</v>
      </c>
      <c r="AE320" t="s">
        <v>2024</v>
      </c>
    </row>
    <row r="321" spans="1:31" hidden="1" x14ac:dyDescent="0.35">
      <c r="A321" t="s">
        <v>1457</v>
      </c>
      <c r="B321" t="s">
        <v>312</v>
      </c>
      <c r="C321">
        <v>0</v>
      </c>
      <c r="D321" s="9">
        <v>41179.740972222222</v>
      </c>
      <c r="E321" s="9">
        <v>41180.1875</v>
      </c>
      <c r="F321" t="s">
        <v>871</v>
      </c>
      <c r="G321" t="s">
        <v>871</v>
      </c>
      <c r="H321">
        <v>1</v>
      </c>
      <c r="I321">
        <v>1</v>
      </c>
      <c r="J321">
        <v>1</v>
      </c>
      <c r="K321" t="s">
        <v>872</v>
      </c>
      <c r="L321">
        <v>1</v>
      </c>
      <c r="M321">
        <v>-1</v>
      </c>
      <c r="N321" t="s">
        <v>874</v>
      </c>
      <c r="O321" t="s">
        <v>874</v>
      </c>
      <c r="P321" t="s">
        <v>874</v>
      </c>
      <c r="Q321" t="s">
        <v>874</v>
      </c>
      <c r="R321">
        <v>0</v>
      </c>
      <c r="S321" t="s">
        <v>874</v>
      </c>
      <c r="T321" t="s">
        <v>874</v>
      </c>
      <c r="U321" t="s">
        <v>874</v>
      </c>
      <c r="V321" t="s">
        <v>874</v>
      </c>
      <c r="W321" t="s">
        <v>874</v>
      </c>
      <c r="X321" t="s">
        <v>62</v>
      </c>
      <c r="Y321" t="s">
        <v>874</v>
      </c>
      <c r="Z321" t="s">
        <v>874</v>
      </c>
      <c r="AA321" t="s">
        <v>874</v>
      </c>
      <c r="AB321" t="s">
        <v>874</v>
      </c>
      <c r="AC321" t="s">
        <v>874</v>
      </c>
      <c r="AD321" s="19">
        <v>45824.794169351851</v>
      </c>
      <c r="AE321" t="s">
        <v>1824</v>
      </c>
    </row>
    <row r="322" spans="1:31" x14ac:dyDescent="0.35">
      <c r="A322" t="s">
        <v>1004</v>
      </c>
      <c r="B322" t="s">
        <v>311</v>
      </c>
      <c r="C322">
        <v>3329</v>
      </c>
      <c r="D322" s="9">
        <v>40459.506284722222</v>
      </c>
      <c r="E322" s="9">
        <v>43788.710601851853</v>
      </c>
      <c r="F322">
        <v>46</v>
      </c>
      <c r="G322">
        <v>46</v>
      </c>
      <c r="H322">
        <v>16</v>
      </c>
      <c r="I322">
        <v>30</v>
      </c>
      <c r="J322">
        <v>14</v>
      </c>
      <c r="K322">
        <v>32</v>
      </c>
      <c r="L322">
        <v>27</v>
      </c>
      <c r="M322">
        <v>5</v>
      </c>
      <c r="N322">
        <v>5.0000000000000001E-3</v>
      </c>
      <c r="O322">
        <v>1.0999999999999999E-2</v>
      </c>
      <c r="P322">
        <v>8.9999999999999993E-3</v>
      </c>
      <c r="Q322">
        <v>8.9999999999999993E-3</v>
      </c>
      <c r="R322">
        <v>7.0000000000000001E-3</v>
      </c>
      <c r="S322">
        <v>8.9999999999999993E-3</v>
      </c>
      <c r="T322">
        <v>1.286</v>
      </c>
      <c r="U322">
        <v>0.312</v>
      </c>
      <c r="V322">
        <v>0.438</v>
      </c>
      <c r="W322">
        <v>555.55600000000004</v>
      </c>
      <c r="X322" t="s">
        <v>62</v>
      </c>
      <c r="Y322">
        <v>111.111</v>
      </c>
      <c r="Z322">
        <v>0.96199999999999997</v>
      </c>
      <c r="AA322" s="19">
        <v>0.92500000000000004</v>
      </c>
      <c r="AB322">
        <v>0.75800000000000001</v>
      </c>
      <c r="AC322" s="23">
        <v>0.94099999999999995</v>
      </c>
      <c r="AD322" s="19">
        <v>45825.204864791667</v>
      </c>
      <c r="AE322" t="s">
        <v>2388</v>
      </c>
    </row>
    <row r="323" spans="1:31" hidden="1" x14ac:dyDescent="0.35">
      <c r="A323" t="s">
        <v>1474</v>
      </c>
      <c r="B323" t="s">
        <v>312</v>
      </c>
      <c r="C323">
        <v>0</v>
      </c>
      <c r="D323" s="9">
        <v>41178.75</v>
      </c>
      <c r="E323" s="9">
        <v>41178.75</v>
      </c>
      <c r="F323" t="s">
        <v>871</v>
      </c>
      <c r="G323" t="s">
        <v>871</v>
      </c>
      <c r="H323">
        <v>1</v>
      </c>
      <c r="I323">
        <v>1</v>
      </c>
      <c r="J323">
        <v>1</v>
      </c>
      <c r="K323" t="s">
        <v>872</v>
      </c>
      <c r="L323">
        <v>1</v>
      </c>
      <c r="M323">
        <v>0</v>
      </c>
      <c r="N323" t="s">
        <v>874</v>
      </c>
      <c r="O323" t="s">
        <v>874</v>
      </c>
      <c r="P323" t="s">
        <v>874</v>
      </c>
      <c r="Q323" t="s">
        <v>874</v>
      </c>
      <c r="R323">
        <v>0</v>
      </c>
      <c r="S323" t="s">
        <v>874</v>
      </c>
      <c r="T323" t="s">
        <v>874</v>
      </c>
      <c r="U323" t="s">
        <v>874</v>
      </c>
      <c r="V323" t="s">
        <v>874</v>
      </c>
      <c r="W323" t="s">
        <v>874</v>
      </c>
      <c r="X323" t="s">
        <v>56</v>
      </c>
      <c r="Y323" t="s">
        <v>874</v>
      </c>
      <c r="Z323" t="s">
        <v>874</v>
      </c>
      <c r="AA323" t="s">
        <v>874</v>
      </c>
      <c r="AB323" t="s">
        <v>874</v>
      </c>
      <c r="AC323" t="s">
        <v>874</v>
      </c>
      <c r="AD323" s="19">
        <v>45824.794378877312</v>
      </c>
      <c r="AE323" t="s">
        <v>1824</v>
      </c>
    </row>
    <row r="324" spans="1:31" x14ac:dyDescent="0.35">
      <c r="A324" t="s">
        <v>1571</v>
      </c>
      <c r="B324" t="s">
        <v>311</v>
      </c>
      <c r="C324">
        <v>7373</v>
      </c>
      <c r="D324" s="9">
        <v>37193.409201388888</v>
      </c>
      <c r="E324" s="9">
        <v>44566.703796296293</v>
      </c>
      <c r="F324">
        <v>2111</v>
      </c>
      <c r="G324">
        <v>2111</v>
      </c>
      <c r="H324">
        <v>109</v>
      </c>
      <c r="I324">
        <v>2002</v>
      </c>
      <c r="J324">
        <v>747</v>
      </c>
      <c r="K324">
        <v>1364</v>
      </c>
      <c r="L324">
        <v>1311</v>
      </c>
      <c r="M324">
        <v>53</v>
      </c>
      <c r="N324">
        <v>2.1000000000000001E-2</v>
      </c>
      <c r="O324">
        <v>0.27900000000000003</v>
      </c>
      <c r="P324">
        <v>0.123</v>
      </c>
      <c r="Q324">
        <v>0.22700000000000001</v>
      </c>
      <c r="R324">
        <v>0.17699999999999999</v>
      </c>
      <c r="S324">
        <v>0.17899999999999999</v>
      </c>
      <c r="T324">
        <v>1.282</v>
      </c>
      <c r="U324">
        <v>7.0000000000000007E-2</v>
      </c>
      <c r="V324">
        <v>0.59</v>
      </c>
      <c r="W324">
        <v>233.48</v>
      </c>
      <c r="X324" t="s">
        <v>62</v>
      </c>
      <c r="Y324">
        <v>4.4050000000000002</v>
      </c>
      <c r="Z324">
        <v>0.97699999999999998</v>
      </c>
      <c r="AA324">
        <v>0.99399999999999999</v>
      </c>
      <c r="AB324">
        <v>0.97099999999999997</v>
      </c>
      <c r="AC324">
        <v>0.93400000000000005</v>
      </c>
      <c r="AD324" s="19">
        <v>45825.132178946762</v>
      </c>
      <c r="AE324" t="s">
        <v>2397</v>
      </c>
    </row>
    <row r="325" spans="1:31" hidden="1" x14ac:dyDescent="0.35">
      <c r="A325" t="s">
        <v>1476</v>
      </c>
      <c r="B325" t="s">
        <v>312</v>
      </c>
      <c r="C325">
        <v>98</v>
      </c>
      <c r="D325" s="9">
        <v>41516.881249999999</v>
      </c>
      <c r="E325" s="9">
        <v>41615.151388888888</v>
      </c>
      <c r="F325" t="s">
        <v>871</v>
      </c>
      <c r="G325" t="s">
        <v>871</v>
      </c>
      <c r="H325">
        <v>1</v>
      </c>
      <c r="I325">
        <v>7</v>
      </c>
      <c r="J325">
        <v>1</v>
      </c>
      <c r="K325" t="s">
        <v>872</v>
      </c>
      <c r="L325">
        <v>4</v>
      </c>
      <c r="M325">
        <v>3</v>
      </c>
      <c r="N325" t="s">
        <v>874</v>
      </c>
      <c r="O325">
        <v>5.0999999999999997E-2</v>
      </c>
      <c r="P325" t="s">
        <v>874</v>
      </c>
      <c r="Q325">
        <v>3.2000000000000001E-2</v>
      </c>
      <c r="R325">
        <v>0</v>
      </c>
      <c r="S325">
        <v>5.6000000000000001E-2</v>
      </c>
      <c r="T325" t="s">
        <v>874</v>
      </c>
      <c r="U325" t="s">
        <v>874</v>
      </c>
      <c r="V325" t="s">
        <v>874</v>
      </c>
      <c r="W325" t="s">
        <v>874</v>
      </c>
      <c r="X325" t="s">
        <v>56</v>
      </c>
      <c r="Y325">
        <v>31.25</v>
      </c>
      <c r="Z325" t="s">
        <v>874</v>
      </c>
      <c r="AA325">
        <v>0.92100000000000004</v>
      </c>
      <c r="AB325" t="s">
        <v>874</v>
      </c>
      <c r="AC325">
        <v>0.95399999999999996</v>
      </c>
      <c r="AD325" s="19">
        <v>45824.794601018519</v>
      </c>
      <c r="AE325" t="s">
        <v>1824</v>
      </c>
    </row>
    <row r="326" spans="1:31" x14ac:dyDescent="0.35">
      <c r="A326" t="s">
        <v>894</v>
      </c>
      <c r="B326" t="s">
        <v>311</v>
      </c>
      <c r="C326">
        <v>884</v>
      </c>
      <c r="D326" s="9">
        <v>43561.101053240738</v>
      </c>
      <c r="E326" s="9">
        <v>44445.96738425926</v>
      </c>
      <c r="F326">
        <v>33</v>
      </c>
      <c r="G326">
        <v>33</v>
      </c>
      <c r="H326">
        <v>29</v>
      </c>
      <c r="I326">
        <v>4</v>
      </c>
      <c r="J326">
        <v>0</v>
      </c>
      <c r="K326">
        <v>33</v>
      </c>
      <c r="L326">
        <v>26</v>
      </c>
      <c r="M326">
        <v>7</v>
      </c>
      <c r="N326">
        <v>3.3000000000000002E-2</v>
      </c>
      <c r="O326">
        <v>3.0000000000000001E-3</v>
      </c>
      <c r="P326">
        <v>0</v>
      </c>
      <c r="Q326">
        <v>4.5999999999999999E-2</v>
      </c>
      <c r="R326">
        <v>3.5999999999999997E-2</v>
      </c>
      <c r="S326">
        <v>2.8000000000000001E-2</v>
      </c>
      <c r="T326">
        <v>1.278</v>
      </c>
      <c r="U326">
        <v>0.91700000000000004</v>
      </c>
      <c r="V326">
        <v>1</v>
      </c>
      <c r="W326">
        <v>152.17400000000001</v>
      </c>
      <c r="X326" t="s">
        <v>62</v>
      </c>
      <c r="Y326">
        <v>21.739000000000001</v>
      </c>
      <c r="Z326">
        <v>0.36299999999999999</v>
      </c>
      <c r="AA326">
        <v>0.86899999999999999</v>
      </c>
      <c r="AB326">
        <v>0</v>
      </c>
      <c r="AC326">
        <v>0.48</v>
      </c>
      <c r="AD326" s="19">
        <v>45825.153243726854</v>
      </c>
      <c r="AE326" t="s">
        <v>2397</v>
      </c>
    </row>
    <row r="327" spans="1:31" hidden="1" x14ac:dyDescent="0.35">
      <c r="A327" t="s">
        <v>1505</v>
      </c>
      <c r="B327" t="s">
        <v>312</v>
      </c>
      <c r="C327">
        <v>99</v>
      </c>
      <c r="D327" s="9">
        <v>41523.15</v>
      </c>
      <c r="E327" s="9">
        <v>41623.020138888889</v>
      </c>
      <c r="F327" t="s">
        <v>871</v>
      </c>
      <c r="G327" t="s">
        <v>871</v>
      </c>
      <c r="H327">
        <v>8</v>
      </c>
      <c r="I327">
        <v>40</v>
      </c>
      <c r="J327">
        <v>16</v>
      </c>
      <c r="K327" t="s">
        <v>872</v>
      </c>
      <c r="L327">
        <v>48</v>
      </c>
      <c r="M327">
        <v>-17</v>
      </c>
      <c r="N327">
        <v>7.8E-2</v>
      </c>
      <c r="O327">
        <v>0.33100000000000002</v>
      </c>
      <c r="P327">
        <v>0.13100000000000001</v>
      </c>
      <c r="Q327">
        <v>0.433</v>
      </c>
      <c r="R327">
        <v>0.27800000000000002</v>
      </c>
      <c r="S327">
        <v>0.28299999999999997</v>
      </c>
      <c r="T327">
        <v>1.5580000000000001</v>
      </c>
      <c r="U327">
        <v>0.191</v>
      </c>
      <c r="V327">
        <v>0.68</v>
      </c>
      <c r="W327">
        <v>154.73400000000001</v>
      </c>
      <c r="X327" t="s">
        <v>62</v>
      </c>
      <c r="Y327">
        <v>2.3090000000000002</v>
      </c>
      <c r="Z327">
        <v>0.80500000000000005</v>
      </c>
      <c r="AA327">
        <v>0.96</v>
      </c>
      <c r="AB327">
        <v>0.89800000000000002</v>
      </c>
      <c r="AC327">
        <v>0.91</v>
      </c>
      <c r="AD327" s="19">
        <v>45824.794889236109</v>
      </c>
      <c r="AE327" t="s">
        <v>1824</v>
      </c>
    </row>
    <row r="328" spans="1:31" x14ac:dyDescent="0.35">
      <c r="A328" t="s">
        <v>1432</v>
      </c>
      <c r="B328" t="s">
        <v>311</v>
      </c>
      <c r="C328">
        <v>5416</v>
      </c>
      <c r="D328" s="9">
        <v>39045.316504629627</v>
      </c>
      <c r="E328" s="9">
        <v>44461.602546296293</v>
      </c>
      <c r="F328">
        <v>316</v>
      </c>
      <c r="G328">
        <v>316</v>
      </c>
      <c r="H328">
        <v>35</v>
      </c>
      <c r="I328">
        <v>281</v>
      </c>
      <c r="J328">
        <v>79</v>
      </c>
      <c r="K328">
        <v>237</v>
      </c>
      <c r="L328">
        <v>171</v>
      </c>
      <c r="M328">
        <v>66</v>
      </c>
      <c r="N328">
        <v>1.2E-2</v>
      </c>
      <c r="O328">
        <v>8.4000000000000005E-2</v>
      </c>
      <c r="P328">
        <v>0.02</v>
      </c>
      <c r="Q328">
        <v>9.7000000000000003E-2</v>
      </c>
      <c r="R328">
        <v>7.5999999999999998E-2</v>
      </c>
      <c r="S328">
        <v>6.4000000000000001E-2</v>
      </c>
      <c r="T328">
        <v>1.276</v>
      </c>
      <c r="U328">
        <v>0.125</v>
      </c>
      <c r="V328">
        <v>0.79200000000000004</v>
      </c>
      <c r="W328">
        <v>680.41200000000003</v>
      </c>
      <c r="X328" t="s">
        <v>62</v>
      </c>
      <c r="Y328">
        <v>10.308999999999999</v>
      </c>
      <c r="Z328">
        <v>0.93500000000000005</v>
      </c>
      <c r="AA328">
        <v>0.84199999999999997</v>
      </c>
      <c r="AB328">
        <v>0.64500000000000002</v>
      </c>
      <c r="AC328">
        <v>0.72699999999999998</v>
      </c>
      <c r="AD328" s="19">
        <v>45825.098849004629</v>
      </c>
      <c r="AE328" t="s">
        <v>2397</v>
      </c>
    </row>
    <row r="329" spans="1:31" hidden="1" x14ac:dyDescent="0.35">
      <c r="A329" t="s">
        <v>1508</v>
      </c>
      <c r="B329" t="s">
        <v>312</v>
      </c>
      <c r="C329">
        <v>53</v>
      </c>
      <c r="D329" s="9">
        <v>41561.302777777775</v>
      </c>
      <c r="E329" s="9">
        <v>41614.502083333333</v>
      </c>
      <c r="F329" t="s">
        <v>871</v>
      </c>
      <c r="G329" t="s">
        <v>871</v>
      </c>
      <c r="H329">
        <v>1</v>
      </c>
      <c r="I329">
        <v>1</v>
      </c>
      <c r="J329">
        <v>1</v>
      </c>
      <c r="K329" t="s">
        <v>872</v>
      </c>
      <c r="L329">
        <v>3</v>
      </c>
      <c r="M329">
        <v>-1</v>
      </c>
      <c r="N329" t="s">
        <v>874</v>
      </c>
      <c r="O329" t="s">
        <v>874</v>
      </c>
      <c r="P329" t="s">
        <v>874</v>
      </c>
      <c r="Q329">
        <v>0.5</v>
      </c>
      <c r="R329">
        <v>0</v>
      </c>
      <c r="S329" t="s">
        <v>874</v>
      </c>
      <c r="T329" t="s">
        <v>874</v>
      </c>
      <c r="U329" t="s">
        <v>874</v>
      </c>
      <c r="V329" t="s">
        <v>874</v>
      </c>
      <c r="W329" t="s">
        <v>874</v>
      </c>
      <c r="X329" t="s">
        <v>56</v>
      </c>
      <c r="Y329">
        <v>2</v>
      </c>
      <c r="Z329" t="s">
        <v>874</v>
      </c>
      <c r="AA329" t="s">
        <v>874</v>
      </c>
      <c r="AB329" t="s">
        <v>874</v>
      </c>
      <c r="AC329">
        <v>0.75</v>
      </c>
      <c r="AD329" s="19">
        <v>45824.795111319443</v>
      </c>
      <c r="AE329" t="s">
        <v>1824</v>
      </c>
    </row>
    <row r="330" spans="1:31" x14ac:dyDescent="0.35">
      <c r="A330" t="s">
        <v>1529</v>
      </c>
      <c r="B330" t="s">
        <v>311</v>
      </c>
      <c r="C330">
        <v>7078</v>
      </c>
      <c r="D330" s="9">
        <v>37382.911157407405</v>
      </c>
      <c r="E330" s="9">
        <v>44461.207627314812</v>
      </c>
      <c r="F330">
        <v>197</v>
      </c>
      <c r="G330">
        <v>197</v>
      </c>
      <c r="H330">
        <v>5</v>
      </c>
      <c r="I330">
        <v>192</v>
      </c>
      <c r="J330">
        <v>55</v>
      </c>
      <c r="K330">
        <v>142</v>
      </c>
      <c r="L330">
        <v>103</v>
      </c>
      <c r="M330">
        <v>39</v>
      </c>
      <c r="N330">
        <v>1E-3</v>
      </c>
      <c r="O330">
        <v>3.3000000000000002E-2</v>
      </c>
      <c r="P330">
        <v>1.2E-2</v>
      </c>
      <c r="Q330">
        <v>2.8000000000000001E-2</v>
      </c>
      <c r="R330">
        <v>2.1999999999999999E-2</v>
      </c>
      <c r="S330">
        <v>2.1999999999999999E-2</v>
      </c>
      <c r="T330">
        <v>1.2729999999999999</v>
      </c>
      <c r="U330">
        <v>2.9000000000000001E-2</v>
      </c>
      <c r="V330">
        <v>0.64700000000000002</v>
      </c>
      <c r="W330">
        <v>1392.857</v>
      </c>
      <c r="X330" t="s">
        <v>62</v>
      </c>
      <c r="Y330">
        <v>35.713999999999999</v>
      </c>
      <c r="Z330">
        <v>0.60899999999999999</v>
      </c>
      <c r="AA330">
        <v>0.92700000000000005</v>
      </c>
      <c r="AB330">
        <v>0.753</v>
      </c>
      <c r="AC330">
        <v>0.68799999999999994</v>
      </c>
      <c r="AD330" s="19">
        <v>45825.121673923612</v>
      </c>
      <c r="AE330" t="s">
        <v>2397</v>
      </c>
    </row>
    <row r="331" spans="1:31" hidden="1" x14ac:dyDescent="0.35">
      <c r="A331" t="s">
        <v>144</v>
      </c>
      <c r="B331" t="s">
        <v>312</v>
      </c>
      <c r="C331">
        <v>100</v>
      </c>
      <c r="D331" s="9">
        <v>41522.120833333334</v>
      </c>
      <c r="E331" s="9">
        <v>41623.040277777778</v>
      </c>
      <c r="F331" t="s">
        <v>871</v>
      </c>
      <c r="G331" t="s">
        <v>871</v>
      </c>
      <c r="H331">
        <v>64</v>
      </c>
      <c r="I331">
        <v>622</v>
      </c>
      <c r="J331">
        <v>81</v>
      </c>
      <c r="K331" t="s">
        <v>872</v>
      </c>
      <c r="L331">
        <v>446</v>
      </c>
      <c r="M331">
        <v>158</v>
      </c>
      <c r="N331">
        <v>0.65600000000000003</v>
      </c>
      <c r="O331">
        <v>6.3719999999999999</v>
      </c>
      <c r="P331">
        <v>0.80100000000000005</v>
      </c>
      <c r="Q331">
        <v>4.6959999999999997</v>
      </c>
      <c r="R331" s="24" t="s">
        <v>1798</v>
      </c>
      <c r="S331">
        <v>6.23</v>
      </c>
      <c r="T331">
        <v>0.754</v>
      </c>
      <c r="U331">
        <v>9.2999999999999999E-2</v>
      </c>
      <c r="V331">
        <v>0.88600000000000001</v>
      </c>
      <c r="W331">
        <v>401.83100000000002</v>
      </c>
      <c r="X331" t="s">
        <v>56</v>
      </c>
      <c r="Y331">
        <v>0.21299999999999999</v>
      </c>
      <c r="Z331">
        <v>0.98699999999999999</v>
      </c>
      <c r="AA331">
        <v>0.99099999999999999</v>
      </c>
      <c r="AB331">
        <v>0.995</v>
      </c>
      <c r="AC331">
        <v>0.98799999999999999</v>
      </c>
      <c r="AD331" s="19">
        <v>45824.795432881947</v>
      </c>
      <c r="AE331" t="s">
        <v>1824</v>
      </c>
    </row>
    <row r="332" spans="1:31" x14ac:dyDescent="0.35">
      <c r="A332" t="s">
        <v>1550</v>
      </c>
      <c r="B332" t="s">
        <v>311</v>
      </c>
      <c r="C332">
        <v>5462</v>
      </c>
      <c r="D332" s="9">
        <v>38572.633414351854</v>
      </c>
      <c r="E332" s="9">
        <v>44035.598865740743</v>
      </c>
      <c r="F332">
        <v>78</v>
      </c>
      <c r="G332">
        <v>78</v>
      </c>
      <c r="H332">
        <v>6</v>
      </c>
      <c r="I332">
        <v>72</v>
      </c>
      <c r="J332">
        <v>9</v>
      </c>
      <c r="K332">
        <v>69</v>
      </c>
      <c r="L332">
        <v>54</v>
      </c>
      <c r="M332">
        <v>15</v>
      </c>
      <c r="N332">
        <v>2E-3</v>
      </c>
      <c r="O332">
        <v>1.2E-2</v>
      </c>
      <c r="P332">
        <v>3.0000000000000001E-3</v>
      </c>
      <c r="Q332">
        <v>1.4E-2</v>
      </c>
      <c r="R332">
        <v>1.0999999999999999E-2</v>
      </c>
      <c r="S332">
        <v>1.2E-2</v>
      </c>
      <c r="T332">
        <v>1.2729999999999999</v>
      </c>
      <c r="U332">
        <v>0.14299999999999999</v>
      </c>
      <c r="V332">
        <v>0.78600000000000003</v>
      </c>
      <c r="W332">
        <v>1071.4290000000001</v>
      </c>
      <c r="X332" t="s">
        <v>62</v>
      </c>
      <c r="Y332">
        <v>71.429000000000002</v>
      </c>
      <c r="Z332">
        <v>0.96899999999999997</v>
      </c>
      <c r="AA332">
        <v>0.63400000000000001</v>
      </c>
      <c r="AB332">
        <v>0.69099999999999995</v>
      </c>
      <c r="AC332">
        <v>0.73699999999999999</v>
      </c>
      <c r="AD332" s="19">
        <v>45825.126428807867</v>
      </c>
      <c r="AE332" t="s">
        <v>2397</v>
      </c>
    </row>
    <row r="333" spans="1:31" hidden="1" x14ac:dyDescent="0.35">
      <c r="A333" t="s">
        <v>1509</v>
      </c>
      <c r="B333" t="s">
        <v>312</v>
      </c>
      <c r="C333">
        <v>64</v>
      </c>
      <c r="D333" s="9">
        <v>41558.097222222219</v>
      </c>
      <c r="E333" s="9">
        <v>41622.85833333333</v>
      </c>
      <c r="F333" t="s">
        <v>871</v>
      </c>
      <c r="G333" t="s">
        <v>871</v>
      </c>
      <c r="H333">
        <v>1</v>
      </c>
      <c r="I333">
        <v>7</v>
      </c>
      <c r="J333">
        <v>1</v>
      </c>
      <c r="K333" t="s">
        <v>872</v>
      </c>
      <c r="L333">
        <v>1</v>
      </c>
      <c r="M333">
        <v>5</v>
      </c>
      <c r="N333" t="s">
        <v>874</v>
      </c>
      <c r="O333">
        <v>0.08</v>
      </c>
      <c r="P333" t="s">
        <v>874</v>
      </c>
      <c r="Q333" t="s">
        <v>874</v>
      </c>
      <c r="R333">
        <v>0</v>
      </c>
      <c r="S333">
        <v>6.4000000000000001E-2</v>
      </c>
      <c r="T333" t="s">
        <v>874</v>
      </c>
      <c r="U333" t="s">
        <v>874</v>
      </c>
      <c r="V333" t="s">
        <v>874</v>
      </c>
      <c r="W333" t="s">
        <v>874</v>
      </c>
      <c r="X333" t="s">
        <v>62</v>
      </c>
      <c r="Y333" t="s">
        <v>874</v>
      </c>
      <c r="Z333" t="s">
        <v>874</v>
      </c>
      <c r="AA333">
        <v>0.84699999999999998</v>
      </c>
      <c r="AB333" t="s">
        <v>874</v>
      </c>
      <c r="AC333" t="s">
        <v>874</v>
      </c>
      <c r="AD333" s="19">
        <v>45824.795661111108</v>
      </c>
      <c r="AE333" t="s">
        <v>1824</v>
      </c>
    </row>
    <row r="334" spans="1:31" x14ac:dyDescent="0.35">
      <c r="A334" t="s">
        <v>1660</v>
      </c>
      <c r="B334" t="s">
        <v>311</v>
      </c>
      <c r="C334">
        <v>6708</v>
      </c>
      <c r="D334" s="9">
        <v>37844.693252314813</v>
      </c>
      <c r="E334" s="9">
        <v>44553.310034722221</v>
      </c>
      <c r="F334">
        <v>435</v>
      </c>
      <c r="G334">
        <v>435</v>
      </c>
      <c r="H334">
        <v>34</v>
      </c>
      <c r="I334">
        <v>401</v>
      </c>
      <c r="J334">
        <v>145</v>
      </c>
      <c r="K334">
        <v>290</v>
      </c>
      <c r="L334">
        <v>274</v>
      </c>
      <c r="M334">
        <v>16</v>
      </c>
      <c r="N334">
        <v>6.0000000000000001E-3</v>
      </c>
      <c r="O334">
        <v>6.5000000000000002E-2</v>
      </c>
      <c r="P334">
        <v>2.7E-2</v>
      </c>
      <c r="Q334">
        <v>5.6000000000000001E-2</v>
      </c>
      <c r="R334">
        <v>4.3999999999999997E-2</v>
      </c>
      <c r="S334">
        <v>4.5999999999999999E-2</v>
      </c>
      <c r="T334">
        <v>1.2729999999999999</v>
      </c>
      <c r="U334">
        <v>8.5000000000000006E-2</v>
      </c>
      <c r="V334">
        <v>0.62</v>
      </c>
      <c r="W334">
        <v>285.714</v>
      </c>
      <c r="X334" t="s">
        <v>62</v>
      </c>
      <c r="Y334">
        <v>17.856999999999999</v>
      </c>
      <c r="Z334">
        <v>0.93799999999999994</v>
      </c>
      <c r="AA334">
        <v>0.97799999999999998</v>
      </c>
      <c r="AB334">
        <v>0.96799999999999997</v>
      </c>
      <c r="AC334">
        <v>0.92500000000000004</v>
      </c>
      <c r="AD334" s="19">
        <v>45825.155525393522</v>
      </c>
      <c r="AE334" t="s">
        <v>2397</v>
      </c>
    </row>
    <row r="335" spans="1:31" hidden="1" x14ac:dyDescent="0.35">
      <c r="A335" t="s">
        <v>1503</v>
      </c>
      <c r="B335" t="s">
        <v>312</v>
      </c>
      <c r="C335">
        <v>56</v>
      </c>
      <c r="D335" s="9">
        <v>41421.543749999997</v>
      </c>
      <c r="E335" s="9">
        <v>41477.816666666666</v>
      </c>
      <c r="F335" t="s">
        <v>871</v>
      </c>
      <c r="G335" t="s">
        <v>871</v>
      </c>
      <c r="H335">
        <v>1</v>
      </c>
      <c r="I335">
        <v>2</v>
      </c>
      <c r="J335">
        <v>1</v>
      </c>
      <c r="K335" t="s">
        <v>872</v>
      </c>
      <c r="L335">
        <v>1</v>
      </c>
      <c r="M335">
        <v>1</v>
      </c>
      <c r="N335" t="s">
        <v>874</v>
      </c>
      <c r="O335">
        <v>1.7999999999999999E-2</v>
      </c>
      <c r="P335" t="s">
        <v>874</v>
      </c>
      <c r="Q335" t="s">
        <v>874</v>
      </c>
      <c r="R335">
        <v>0</v>
      </c>
      <c r="S335">
        <v>1.7999999999999999E-2</v>
      </c>
      <c r="T335" t="s">
        <v>874</v>
      </c>
      <c r="U335" t="s">
        <v>874</v>
      </c>
      <c r="V335" t="s">
        <v>874</v>
      </c>
      <c r="W335" t="s">
        <v>874</v>
      </c>
      <c r="X335" t="s">
        <v>56</v>
      </c>
      <c r="Y335" t="s">
        <v>874</v>
      </c>
      <c r="Z335" t="s">
        <v>874</v>
      </c>
      <c r="AA335">
        <v>1</v>
      </c>
      <c r="AB335" t="s">
        <v>874</v>
      </c>
      <c r="AC335" t="s">
        <v>874</v>
      </c>
      <c r="AD335" s="19">
        <v>45824.795863217594</v>
      </c>
      <c r="AE335" t="s">
        <v>1824</v>
      </c>
    </row>
    <row r="336" spans="1:31" x14ac:dyDescent="0.35">
      <c r="A336" t="s">
        <v>1622</v>
      </c>
      <c r="B336" t="s">
        <v>311</v>
      </c>
      <c r="C336">
        <v>3039</v>
      </c>
      <c r="D336" s="9">
        <v>38577.064583333333</v>
      </c>
      <c r="E336" s="9">
        <v>41616.820833333331</v>
      </c>
      <c r="F336">
        <v>75</v>
      </c>
      <c r="G336">
        <v>75</v>
      </c>
      <c r="H336">
        <v>5</v>
      </c>
      <c r="I336">
        <v>70</v>
      </c>
      <c r="J336">
        <v>11</v>
      </c>
      <c r="K336">
        <v>64</v>
      </c>
      <c r="L336">
        <v>46</v>
      </c>
      <c r="M336">
        <v>18</v>
      </c>
      <c r="N336">
        <v>2E-3</v>
      </c>
      <c r="O336">
        <v>2.1000000000000001E-2</v>
      </c>
      <c r="P336">
        <v>4.0000000000000001E-3</v>
      </c>
      <c r="Q336">
        <v>2.4E-2</v>
      </c>
      <c r="R336">
        <v>1.9E-2</v>
      </c>
      <c r="S336">
        <v>1.9E-2</v>
      </c>
      <c r="T336">
        <v>1.2629999999999999</v>
      </c>
      <c r="U336">
        <v>8.6999999999999994E-2</v>
      </c>
      <c r="V336">
        <v>0.82599999999999996</v>
      </c>
      <c r="W336">
        <v>750</v>
      </c>
      <c r="X336" t="s">
        <v>62</v>
      </c>
      <c r="Y336">
        <v>41.667000000000002</v>
      </c>
      <c r="Z336">
        <v>0.94799999999999995</v>
      </c>
      <c r="AA336">
        <v>0.97399999999999998</v>
      </c>
      <c r="AB336">
        <v>0.81299999999999994</v>
      </c>
      <c r="AC336">
        <v>0.90400000000000003</v>
      </c>
      <c r="AD336" s="19">
        <v>45824.824343738423</v>
      </c>
      <c r="AE336" t="s">
        <v>1824</v>
      </c>
    </row>
    <row r="337" spans="1:31" hidden="1" x14ac:dyDescent="0.35">
      <c r="A337" t="s">
        <v>1520</v>
      </c>
      <c r="B337" t="s">
        <v>312</v>
      </c>
      <c r="C337">
        <v>89</v>
      </c>
      <c r="D337" s="9">
        <v>41522.102777777778</v>
      </c>
      <c r="E337" s="9">
        <v>41611.352777777778</v>
      </c>
      <c r="F337" t="s">
        <v>871</v>
      </c>
      <c r="G337" t="s">
        <v>871</v>
      </c>
      <c r="H337">
        <v>1</v>
      </c>
      <c r="I337">
        <v>9</v>
      </c>
      <c r="J337">
        <v>2</v>
      </c>
      <c r="K337" t="s">
        <v>872</v>
      </c>
      <c r="L337">
        <v>3</v>
      </c>
      <c r="M337">
        <v>5</v>
      </c>
      <c r="N337" t="s">
        <v>874</v>
      </c>
      <c r="O337">
        <v>0.1</v>
      </c>
      <c r="P337">
        <v>0.03</v>
      </c>
      <c r="Q337">
        <v>2.4E-2</v>
      </c>
      <c r="R337">
        <v>7.0000000000000007E-2</v>
      </c>
      <c r="S337">
        <v>7.5999999999999998E-2</v>
      </c>
      <c r="T337" t="s">
        <v>874</v>
      </c>
      <c r="U337" t="s">
        <v>874</v>
      </c>
      <c r="V337" t="s">
        <v>874</v>
      </c>
      <c r="W337" t="s">
        <v>874</v>
      </c>
      <c r="X337" t="s">
        <v>56</v>
      </c>
      <c r="Y337">
        <v>41.667000000000002</v>
      </c>
      <c r="Z337" t="s">
        <v>874</v>
      </c>
      <c r="AA337">
        <v>0.93100000000000005</v>
      </c>
      <c r="AB337">
        <v>1</v>
      </c>
      <c r="AC337">
        <v>0.80600000000000005</v>
      </c>
      <c r="AD337" s="19">
        <v>45824.79607783565</v>
      </c>
      <c r="AE337" t="s">
        <v>1824</v>
      </c>
    </row>
    <row r="338" spans="1:31" x14ac:dyDescent="0.35">
      <c r="A338" t="s">
        <v>1285</v>
      </c>
      <c r="B338" t="s">
        <v>311</v>
      </c>
      <c r="C338">
        <v>2327</v>
      </c>
      <c r="D338" s="9">
        <v>39286.852083333331</v>
      </c>
      <c r="E338" s="9">
        <v>41614.085416666669</v>
      </c>
      <c r="F338">
        <v>908</v>
      </c>
      <c r="G338">
        <v>908</v>
      </c>
      <c r="H338">
        <v>236</v>
      </c>
      <c r="I338">
        <v>672</v>
      </c>
      <c r="J338">
        <v>29</v>
      </c>
      <c r="K338">
        <v>879</v>
      </c>
      <c r="L338">
        <v>781</v>
      </c>
      <c r="M338">
        <v>98</v>
      </c>
      <c r="N338">
        <v>0.23200000000000001</v>
      </c>
      <c r="O338">
        <v>0.73899999999999999</v>
      </c>
      <c r="P338">
        <v>3.5000000000000003E-2</v>
      </c>
      <c r="Q338">
        <v>1.181</v>
      </c>
      <c r="R338">
        <v>0.93600000000000005</v>
      </c>
      <c r="S338">
        <v>0.94199999999999995</v>
      </c>
      <c r="T338">
        <v>1.262</v>
      </c>
      <c r="U338">
        <v>0.23899999999999999</v>
      </c>
      <c r="V338">
        <v>0.96399999999999997</v>
      </c>
      <c r="W338">
        <v>82.980999999999995</v>
      </c>
      <c r="X338" t="s">
        <v>62</v>
      </c>
      <c r="Y338">
        <v>0.84699999999999998</v>
      </c>
      <c r="Z338">
        <v>0.74299999999999999</v>
      </c>
      <c r="AA338">
        <v>0.78200000000000003</v>
      </c>
      <c r="AB338">
        <v>0.94699999999999995</v>
      </c>
      <c r="AC338">
        <v>0.96</v>
      </c>
      <c r="AD338" s="19">
        <v>45824.759646921295</v>
      </c>
      <c r="AE338" t="s">
        <v>1824</v>
      </c>
    </row>
    <row r="339" spans="1:31" hidden="1" x14ac:dyDescent="0.35">
      <c r="A339" t="s">
        <v>1512</v>
      </c>
      <c r="B339" t="s">
        <v>312</v>
      </c>
      <c r="C339">
        <v>84</v>
      </c>
      <c r="D339" s="9">
        <v>41493.559027777781</v>
      </c>
      <c r="E339" s="9">
        <v>41578.117361111108</v>
      </c>
      <c r="F339" t="s">
        <v>871</v>
      </c>
      <c r="G339" t="s">
        <v>871</v>
      </c>
      <c r="H339">
        <v>1</v>
      </c>
      <c r="I339">
        <v>3</v>
      </c>
      <c r="J339">
        <v>1</v>
      </c>
      <c r="K339" t="s">
        <v>872</v>
      </c>
      <c r="L339">
        <v>3</v>
      </c>
      <c r="M339">
        <v>1</v>
      </c>
      <c r="N339" t="s">
        <v>874</v>
      </c>
      <c r="O339">
        <v>1.9E-2</v>
      </c>
      <c r="P339" t="s">
        <v>874</v>
      </c>
      <c r="Q339" t="s">
        <v>874</v>
      </c>
      <c r="R339">
        <v>0</v>
      </c>
      <c r="S339">
        <v>1.9E-2</v>
      </c>
      <c r="T339" t="s">
        <v>874</v>
      </c>
      <c r="U339" t="s">
        <v>874</v>
      </c>
      <c r="V339" t="s">
        <v>874</v>
      </c>
      <c r="W339" t="s">
        <v>874</v>
      </c>
      <c r="X339" t="s">
        <v>56</v>
      </c>
      <c r="Y339" t="s">
        <v>874</v>
      </c>
      <c r="Z339" t="s">
        <v>874</v>
      </c>
      <c r="AA339">
        <v>0.75900000000000001</v>
      </c>
      <c r="AB339" t="s">
        <v>874</v>
      </c>
      <c r="AC339" t="s">
        <v>874</v>
      </c>
      <c r="AD339" s="19">
        <v>45824.796307916666</v>
      </c>
      <c r="AE339" t="s">
        <v>1824</v>
      </c>
    </row>
    <row r="340" spans="1:31" x14ac:dyDescent="0.35">
      <c r="A340" t="s">
        <v>969</v>
      </c>
      <c r="B340" t="s">
        <v>311</v>
      </c>
      <c r="C340">
        <v>940</v>
      </c>
      <c r="D340" s="9">
        <v>40587.730833333335</v>
      </c>
      <c r="E340" s="9">
        <v>41527.87462962963</v>
      </c>
      <c r="F340">
        <v>138</v>
      </c>
      <c r="G340">
        <v>138</v>
      </c>
      <c r="H340">
        <v>54</v>
      </c>
      <c r="I340">
        <v>84</v>
      </c>
      <c r="J340">
        <v>8</v>
      </c>
      <c r="K340">
        <v>130</v>
      </c>
      <c r="L340">
        <v>93</v>
      </c>
      <c r="M340">
        <v>37</v>
      </c>
      <c r="N340">
        <v>8.7999999999999995E-2</v>
      </c>
      <c r="O340">
        <v>0.128</v>
      </c>
      <c r="P340">
        <v>1.4E-2</v>
      </c>
      <c r="Q340">
        <v>0.255</v>
      </c>
      <c r="R340">
        <v>0.20200000000000001</v>
      </c>
      <c r="S340">
        <v>0.19800000000000001</v>
      </c>
      <c r="T340">
        <v>1.262</v>
      </c>
      <c r="U340">
        <v>0.40699999999999997</v>
      </c>
      <c r="V340">
        <v>0.93500000000000005</v>
      </c>
      <c r="W340">
        <v>145.09800000000001</v>
      </c>
      <c r="X340" t="s">
        <v>62</v>
      </c>
      <c r="Y340">
        <v>3.9220000000000002</v>
      </c>
      <c r="Z340">
        <v>0.48199999999999998</v>
      </c>
      <c r="AA340" s="19">
        <v>0.71299999999999997</v>
      </c>
      <c r="AB340">
        <v>0.86099999999999999</v>
      </c>
      <c r="AC340" s="23">
        <v>0.80200000000000005</v>
      </c>
      <c r="AD340" s="19">
        <v>45825.196765208333</v>
      </c>
      <c r="AE340" t="s">
        <v>2388</v>
      </c>
    </row>
    <row r="341" spans="1:31" hidden="1" x14ac:dyDescent="0.35">
      <c r="A341" t="s">
        <v>1514</v>
      </c>
      <c r="B341" t="s">
        <v>312</v>
      </c>
      <c r="C341">
        <v>96</v>
      </c>
      <c r="D341" s="9">
        <v>41523.798611111109</v>
      </c>
      <c r="E341" s="9">
        <v>41620.738888888889</v>
      </c>
      <c r="F341" t="s">
        <v>871</v>
      </c>
      <c r="G341" t="s">
        <v>871</v>
      </c>
      <c r="H341">
        <v>1</v>
      </c>
      <c r="I341">
        <v>22</v>
      </c>
      <c r="J341">
        <v>8</v>
      </c>
      <c r="K341" t="s">
        <v>872</v>
      </c>
      <c r="L341">
        <v>11</v>
      </c>
      <c r="M341">
        <v>5</v>
      </c>
      <c r="N341" t="s">
        <v>874</v>
      </c>
      <c r="O341">
        <v>0.252</v>
      </c>
      <c r="P341">
        <v>0.114</v>
      </c>
      <c r="Q341">
        <v>0.12</v>
      </c>
      <c r="R341">
        <v>0.13800000000000001</v>
      </c>
      <c r="S341">
        <v>0.151</v>
      </c>
      <c r="T341" t="s">
        <v>874</v>
      </c>
      <c r="U341" t="s">
        <v>874</v>
      </c>
      <c r="V341" t="s">
        <v>874</v>
      </c>
      <c r="W341" t="s">
        <v>874</v>
      </c>
      <c r="X341" t="s">
        <v>56</v>
      </c>
      <c r="Y341">
        <v>8.3330000000000002</v>
      </c>
      <c r="Z341" t="s">
        <v>874</v>
      </c>
      <c r="AA341">
        <v>0.95199999999999996</v>
      </c>
      <c r="AB341">
        <v>0.76400000000000001</v>
      </c>
      <c r="AC341">
        <v>0.81699999999999995</v>
      </c>
      <c r="AD341" s="19">
        <v>45824.796536215275</v>
      </c>
      <c r="AE341" t="s">
        <v>1824</v>
      </c>
    </row>
    <row r="342" spans="1:31" x14ac:dyDescent="0.35">
      <c r="A342" t="s">
        <v>1712</v>
      </c>
      <c r="B342" t="s">
        <v>311</v>
      </c>
      <c r="C342">
        <v>4704</v>
      </c>
      <c r="D342" s="9">
        <v>36913.948611111111</v>
      </c>
      <c r="E342" s="9">
        <v>41618.928472222222</v>
      </c>
      <c r="F342">
        <v>1063</v>
      </c>
      <c r="G342">
        <v>1063</v>
      </c>
      <c r="H342">
        <v>1</v>
      </c>
      <c r="I342">
        <v>1062</v>
      </c>
      <c r="J342">
        <v>228</v>
      </c>
      <c r="K342">
        <v>835</v>
      </c>
      <c r="L342">
        <v>551</v>
      </c>
      <c r="M342">
        <v>284</v>
      </c>
      <c r="N342">
        <v>0</v>
      </c>
      <c r="O342">
        <v>0.24099999999999999</v>
      </c>
      <c r="P342">
        <v>7.5999999999999998E-2</v>
      </c>
      <c r="Q342">
        <v>0.20799999999999999</v>
      </c>
      <c r="R342">
        <v>0.16500000000000001</v>
      </c>
      <c r="S342">
        <v>0.16900000000000001</v>
      </c>
      <c r="T342">
        <v>1.2609999999999999</v>
      </c>
      <c r="U342">
        <v>0</v>
      </c>
      <c r="V342">
        <v>0.68500000000000005</v>
      </c>
      <c r="W342">
        <v>1365.385</v>
      </c>
      <c r="X342" t="s">
        <v>62</v>
      </c>
      <c r="Y342">
        <v>4.8079999999999998</v>
      </c>
      <c r="Z342">
        <v>0</v>
      </c>
      <c r="AA342">
        <v>0.95699999999999996</v>
      </c>
      <c r="AB342">
        <v>0.70799999999999996</v>
      </c>
      <c r="AC342">
        <v>0.61299999999999999</v>
      </c>
      <c r="AD342" s="19">
        <v>45824.832013148145</v>
      </c>
      <c r="AE342" t="s">
        <v>1824</v>
      </c>
    </row>
    <row r="343" spans="1:31" hidden="1" x14ac:dyDescent="0.35">
      <c r="A343" t="s">
        <v>1518</v>
      </c>
      <c r="B343" t="s">
        <v>312</v>
      </c>
      <c r="C343">
        <v>99</v>
      </c>
      <c r="D343" s="9">
        <v>41522.710416666669</v>
      </c>
      <c r="E343" s="9">
        <v>41621.972916666666</v>
      </c>
      <c r="F343" t="s">
        <v>871</v>
      </c>
      <c r="G343" t="s">
        <v>871</v>
      </c>
      <c r="H343">
        <v>16</v>
      </c>
      <c r="I343">
        <v>55</v>
      </c>
      <c r="J343">
        <v>8</v>
      </c>
      <c r="K343" t="s">
        <v>872</v>
      </c>
      <c r="L343">
        <v>51</v>
      </c>
      <c r="M343">
        <v>11</v>
      </c>
      <c r="N343">
        <v>0.17399999999999999</v>
      </c>
      <c r="O343">
        <v>0.52900000000000003</v>
      </c>
      <c r="P343">
        <v>7.2999999999999995E-2</v>
      </c>
      <c r="Q343">
        <v>0.56200000000000006</v>
      </c>
      <c r="R343" s="24" t="s">
        <v>1799</v>
      </c>
      <c r="S343">
        <v>0.63200000000000001</v>
      </c>
      <c r="T343">
        <v>0.89200000000000002</v>
      </c>
      <c r="U343">
        <v>0.248</v>
      </c>
      <c r="V343">
        <v>0.89600000000000002</v>
      </c>
      <c r="W343">
        <v>145.90700000000001</v>
      </c>
      <c r="X343" t="s">
        <v>56</v>
      </c>
      <c r="Y343">
        <v>1.7789999999999999</v>
      </c>
      <c r="Z343">
        <v>0.94399999999999995</v>
      </c>
      <c r="AA343">
        <v>0.97199999999999998</v>
      </c>
      <c r="AB343">
        <v>0.95199999999999996</v>
      </c>
      <c r="AC343">
        <v>0.97799999999999998</v>
      </c>
      <c r="AD343" s="19">
        <v>45824.796816678238</v>
      </c>
      <c r="AE343" t="s">
        <v>1824</v>
      </c>
    </row>
    <row r="344" spans="1:31" x14ac:dyDescent="0.35">
      <c r="A344" t="s">
        <v>2213</v>
      </c>
      <c r="B344" t="s">
        <v>311</v>
      </c>
      <c r="C344">
        <v>461</v>
      </c>
      <c r="D344" s="9">
        <v>41171.648611111108</v>
      </c>
      <c r="E344" s="9">
        <v>41632.793749999997</v>
      </c>
      <c r="F344">
        <v>110</v>
      </c>
      <c r="G344">
        <v>110</v>
      </c>
      <c r="H344">
        <v>85</v>
      </c>
      <c r="I344">
        <v>25</v>
      </c>
      <c r="J344">
        <v>6</v>
      </c>
      <c r="K344">
        <v>104</v>
      </c>
      <c r="L344">
        <v>70</v>
      </c>
      <c r="M344">
        <v>34</v>
      </c>
      <c r="N344">
        <v>0.20799999999999999</v>
      </c>
      <c r="O344">
        <v>6.7000000000000004E-2</v>
      </c>
      <c r="P344">
        <v>2.9000000000000001E-2</v>
      </c>
      <c r="Q344">
        <v>0.31</v>
      </c>
      <c r="R344">
        <v>0.246</v>
      </c>
      <c r="S344">
        <v>0.26300000000000001</v>
      </c>
      <c r="T344">
        <v>1.26</v>
      </c>
      <c r="U344">
        <v>0.75600000000000001</v>
      </c>
      <c r="V344">
        <v>0.89500000000000002</v>
      </c>
      <c r="W344">
        <v>109.67700000000001</v>
      </c>
      <c r="X344" t="s">
        <v>62</v>
      </c>
      <c r="Y344">
        <v>3.226</v>
      </c>
      <c r="Z344">
        <v>0.879</v>
      </c>
      <c r="AA344">
        <v>0.59699999999999998</v>
      </c>
      <c r="AB344">
        <v>0.97399999999999998</v>
      </c>
      <c r="AC344">
        <v>0.97099999999999997</v>
      </c>
      <c r="AD344" s="19">
        <v>45824.958750879632</v>
      </c>
      <c r="AE344" t="s">
        <v>2215</v>
      </c>
    </row>
    <row r="345" spans="1:31" hidden="1" x14ac:dyDescent="0.35">
      <c r="A345" t="s">
        <v>1066</v>
      </c>
      <c r="B345" t="s">
        <v>312</v>
      </c>
      <c r="C345">
        <v>99</v>
      </c>
      <c r="D345" s="9">
        <v>41521.936805555553</v>
      </c>
      <c r="E345" s="9">
        <v>41621.93472222222</v>
      </c>
      <c r="F345" t="s">
        <v>871</v>
      </c>
      <c r="G345" t="s">
        <v>871</v>
      </c>
      <c r="H345">
        <v>10</v>
      </c>
      <c r="I345">
        <v>134</v>
      </c>
      <c r="J345">
        <v>15</v>
      </c>
      <c r="K345" t="s">
        <v>872</v>
      </c>
      <c r="L345">
        <v>77</v>
      </c>
      <c r="M345">
        <v>51</v>
      </c>
      <c r="N345">
        <v>8.5999999999999993E-2</v>
      </c>
      <c r="O345">
        <v>1.2909999999999999</v>
      </c>
      <c r="P345">
        <v>0.13500000000000001</v>
      </c>
      <c r="Q345">
        <v>0.79900000000000004</v>
      </c>
      <c r="R345">
        <v>1.242</v>
      </c>
      <c r="S345">
        <v>1.248</v>
      </c>
      <c r="T345">
        <v>0.64300000000000002</v>
      </c>
      <c r="U345">
        <v>6.2E-2</v>
      </c>
      <c r="V345">
        <v>0.90200000000000002</v>
      </c>
      <c r="W345">
        <v>490.613</v>
      </c>
      <c r="X345" t="s">
        <v>56</v>
      </c>
      <c r="Y345">
        <v>1.252</v>
      </c>
      <c r="Z345">
        <v>0.91400000000000003</v>
      </c>
      <c r="AA345">
        <v>0.98399999999999999</v>
      </c>
      <c r="AB345">
        <v>0.97199999999999998</v>
      </c>
      <c r="AC345">
        <v>0.98299999999999998</v>
      </c>
      <c r="AD345" s="19">
        <v>45824.797104756944</v>
      </c>
      <c r="AE345" t="s">
        <v>1824</v>
      </c>
    </row>
    <row r="346" spans="1:31" x14ac:dyDescent="0.35">
      <c r="A346" t="s">
        <v>1621</v>
      </c>
      <c r="B346" t="s">
        <v>311</v>
      </c>
      <c r="C346">
        <v>1980</v>
      </c>
      <c r="D346" s="9">
        <v>38037.560416666667</v>
      </c>
      <c r="E346" s="9">
        <v>40017.909722222219</v>
      </c>
      <c r="F346">
        <v>46</v>
      </c>
      <c r="G346">
        <v>46</v>
      </c>
      <c r="H346">
        <v>16</v>
      </c>
      <c r="I346">
        <v>30</v>
      </c>
      <c r="J346">
        <v>5</v>
      </c>
      <c r="K346">
        <v>41</v>
      </c>
      <c r="L346">
        <v>38</v>
      </c>
      <c r="M346">
        <v>3</v>
      </c>
      <c r="N346">
        <v>5.0000000000000001E-3</v>
      </c>
      <c r="O346">
        <v>1.0999999999999999E-2</v>
      </c>
      <c r="P346">
        <v>4.0000000000000001E-3</v>
      </c>
      <c r="Q346">
        <v>1.4999999999999999E-2</v>
      </c>
      <c r="R346">
        <v>1.2E-2</v>
      </c>
      <c r="S346">
        <v>1.4999999999999999E-2</v>
      </c>
      <c r="T346">
        <v>1.25</v>
      </c>
      <c r="U346">
        <v>0.312</v>
      </c>
      <c r="V346">
        <v>0.75</v>
      </c>
      <c r="W346">
        <v>200</v>
      </c>
      <c r="X346" t="s">
        <v>62</v>
      </c>
      <c r="Y346">
        <v>66.667000000000002</v>
      </c>
      <c r="Z346">
        <v>0.69799999999999995</v>
      </c>
      <c r="AA346">
        <v>0.88800000000000001</v>
      </c>
      <c r="AB346">
        <v>0.52400000000000002</v>
      </c>
      <c r="AC346">
        <v>0.86899999999999999</v>
      </c>
      <c r="AD346" s="19">
        <v>45824.821549050925</v>
      </c>
      <c r="AE346" t="s">
        <v>1824</v>
      </c>
    </row>
    <row r="347" spans="1:31" hidden="1" x14ac:dyDescent="0.35">
      <c r="A347" t="s">
        <v>1532</v>
      </c>
      <c r="B347" t="s">
        <v>312</v>
      </c>
      <c r="C347">
        <v>98</v>
      </c>
      <c r="D347" s="9">
        <v>41523.12777777778</v>
      </c>
      <c r="E347" s="9">
        <v>41621.832638888889</v>
      </c>
      <c r="F347" t="s">
        <v>871</v>
      </c>
      <c r="G347" t="s">
        <v>871</v>
      </c>
      <c r="H347">
        <v>1</v>
      </c>
      <c r="I347">
        <v>6</v>
      </c>
      <c r="J347">
        <v>1</v>
      </c>
      <c r="K347" t="s">
        <v>872</v>
      </c>
      <c r="L347">
        <v>9</v>
      </c>
      <c r="M347">
        <v>-3</v>
      </c>
      <c r="N347" t="s">
        <v>874</v>
      </c>
      <c r="O347">
        <v>0.10299999999999999</v>
      </c>
      <c r="P347" t="s">
        <v>874</v>
      </c>
      <c r="Q347">
        <v>6.5000000000000002E-2</v>
      </c>
      <c r="R347">
        <v>0</v>
      </c>
      <c r="S347">
        <v>8.1000000000000003E-2</v>
      </c>
      <c r="T347" t="s">
        <v>874</v>
      </c>
      <c r="U347" t="s">
        <v>874</v>
      </c>
      <c r="V347" t="s">
        <v>874</v>
      </c>
      <c r="W347" t="s">
        <v>874</v>
      </c>
      <c r="X347" t="s">
        <v>56</v>
      </c>
      <c r="Y347">
        <v>15.385</v>
      </c>
      <c r="Z347" t="s">
        <v>874</v>
      </c>
      <c r="AA347">
        <v>0.92900000000000005</v>
      </c>
      <c r="AB347" t="s">
        <v>874</v>
      </c>
      <c r="AC347">
        <v>0.65800000000000003</v>
      </c>
      <c r="AD347" s="19">
        <v>45824.797337916665</v>
      </c>
      <c r="AE347" t="s">
        <v>1824</v>
      </c>
    </row>
    <row r="348" spans="1:31" x14ac:dyDescent="0.35">
      <c r="A348" t="s">
        <v>1177</v>
      </c>
      <c r="B348" t="s">
        <v>311</v>
      </c>
      <c r="C348">
        <v>2575</v>
      </c>
      <c r="D348" s="9">
        <v>40492.403240740743</v>
      </c>
      <c r="E348" s="9">
        <v>43067.481192129628</v>
      </c>
      <c r="F348">
        <v>86</v>
      </c>
      <c r="G348">
        <v>86</v>
      </c>
      <c r="H348">
        <v>14</v>
      </c>
      <c r="I348">
        <v>72</v>
      </c>
      <c r="J348">
        <v>11</v>
      </c>
      <c r="K348">
        <v>75</v>
      </c>
      <c r="L348">
        <v>62</v>
      </c>
      <c r="M348">
        <v>13</v>
      </c>
      <c r="N348">
        <v>6.0000000000000001E-3</v>
      </c>
      <c r="O348">
        <v>4.2999999999999997E-2</v>
      </c>
      <c r="P348">
        <v>8.9999999999999993E-3</v>
      </c>
      <c r="Q348">
        <v>0.05</v>
      </c>
      <c r="R348">
        <v>0.04</v>
      </c>
      <c r="S348">
        <v>4.2000000000000003E-2</v>
      </c>
      <c r="T348">
        <v>1.25</v>
      </c>
      <c r="U348">
        <v>0.122</v>
      </c>
      <c r="V348">
        <v>0.81599999999999995</v>
      </c>
      <c r="W348">
        <v>260</v>
      </c>
      <c r="X348" t="s">
        <v>62</v>
      </c>
      <c r="Y348">
        <v>20</v>
      </c>
      <c r="Z348">
        <v>0.78600000000000003</v>
      </c>
      <c r="AA348">
        <v>0.86899999999999999</v>
      </c>
      <c r="AB348">
        <v>0.89600000000000002</v>
      </c>
      <c r="AC348">
        <v>0.89300000000000002</v>
      </c>
      <c r="AD348" s="19">
        <v>45825.297765173615</v>
      </c>
      <c r="AE348" t="s">
        <v>2333</v>
      </c>
    </row>
    <row r="349" spans="1:31" hidden="1" x14ac:dyDescent="0.35">
      <c r="A349" t="s">
        <v>1534</v>
      </c>
      <c r="B349" t="s">
        <v>312</v>
      </c>
      <c r="C349">
        <v>0</v>
      </c>
      <c r="D349" s="9">
        <v>41550.220833333333</v>
      </c>
      <c r="E349" s="9">
        <v>41550.220833333333</v>
      </c>
      <c r="F349" t="s">
        <v>871</v>
      </c>
      <c r="G349" t="s">
        <v>871</v>
      </c>
      <c r="H349">
        <v>1</v>
      </c>
      <c r="I349">
        <v>1</v>
      </c>
      <c r="J349">
        <v>1</v>
      </c>
      <c r="K349" t="s">
        <v>872</v>
      </c>
      <c r="L349">
        <v>1</v>
      </c>
      <c r="M349">
        <v>0</v>
      </c>
      <c r="N349" t="s">
        <v>874</v>
      </c>
      <c r="O349" t="s">
        <v>874</v>
      </c>
      <c r="P349" t="s">
        <v>874</v>
      </c>
      <c r="Q349" t="s">
        <v>874</v>
      </c>
      <c r="R349">
        <v>0</v>
      </c>
      <c r="S349" t="s">
        <v>874</v>
      </c>
      <c r="T349" t="s">
        <v>874</v>
      </c>
      <c r="U349" t="s">
        <v>874</v>
      </c>
      <c r="V349" t="s">
        <v>874</v>
      </c>
      <c r="W349" t="s">
        <v>874</v>
      </c>
      <c r="X349" t="s">
        <v>62</v>
      </c>
      <c r="Y349" t="s">
        <v>874</v>
      </c>
      <c r="Z349" t="s">
        <v>874</v>
      </c>
      <c r="AA349" t="s">
        <v>874</v>
      </c>
      <c r="AB349" t="s">
        <v>874</v>
      </c>
      <c r="AC349" t="s">
        <v>874</v>
      </c>
      <c r="AD349" s="19">
        <v>45824.797544328707</v>
      </c>
      <c r="AE349" t="s">
        <v>1824</v>
      </c>
    </row>
    <row r="350" spans="1:31" x14ac:dyDescent="0.35">
      <c r="A350" t="s">
        <v>1348</v>
      </c>
      <c r="B350" t="s">
        <v>311</v>
      </c>
      <c r="C350">
        <v>2229</v>
      </c>
      <c r="D350" s="9">
        <v>42017.557569444441</v>
      </c>
      <c r="E350" s="9">
        <v>44246.570520833331</v>
      </c>
      <c r="F350">
        <v>83</v>
      </c>
      <c r="G350">
        <v>83</v>
      </c>
      <c r="H350">
        <v>46</v>
      </c>
      <c r="I350">
        <v>37</v>
      </c>
      <c r="J350">
        <v>0</v>
      </c>
      <c r="K350">
        <v>83</v>
      </c>
      <c r="L350">
        <v>57</v>
      </c>
      <c r="M350">
        <v>26</v>
      </c>
      <c r="N350">
        <v>2.9000000000000001E-2</v>
      </c>
      <c r="O350">
        <v>1.4999999999999999E-2</v>
      </c>
      <c r="P350">
        <v>0</v>
      </c>
      <c r="Q350">
        <v>5.5E-2</v>
      </c>
      <c r="R350">
        <v>4.3999999999999997E-2</v>
      </c>
      <c r="S350">
        <v>0.04</v>
      </c>
      <c r="T350">
        <v>1.25</v>
      </c>
      <c r="U350">
        <v>0.65900000000000003</v>
      </c>
      <c r="V350">
        <v>1</v>
      </c>
      <c r="W350">
        <v>472.72699999999998</v>
      </c>
      <c r="X350" t="s">
        <v>62</v>
      </c>
      <c r="Y350">
        <v>18.181999999999999</v>
      </c>
      <c r="Z350">
        <v>0.73199999999999998</v>
      </c>
      <c r="AA350">
        <v>0.72</v>
      </c>
      <c r="AB350">
        <v>0</v>
      </c>
      <c r="AC350">
        <v>0.84</v>
      </c>
      <c r="AD350" s="19">
        <v>45825.078708263885</v>
      </c>
      <c r="AE350" t="s">
        <v>2397</v>
      </c>
    </row>
    <row r="351" spans="1:31" hidden="1" x14ac:dyDescent="0.35">
      <c r="A351" t="s">
        <v>1548</v>
      </c>
      <c r="B351" t="s">
        <v>312</v>
      </c>
      <c r="C351">
        <v>100</v>
      </c>
      <c r="D351" s="9">
        <v>41513.960416666669</v>
      </c>
      <c r="E351" s="9">
        <v>41614.02847222222</v>
      </c>
      <c r="F351" t="s">
        <v>871</v>
      </c>
      <c r="G351" t="s">
        <v>871</v>
      </c>
      <c r="H351">
        <v>2</v>
      </c>
      <c r="I351">
        <v>40</v>
      </c>
      <c r="J351">
        <v>6</v>
      </c>
      <c r="K351" t="s">
        <v>872</v>
      </c>
      <c r="L351">
        <v>26</v>
      </c>
      <c r="M351">
        <v>11</v>
      </c>
      <c r="N351">
        <v>2.4E-2</v>
      </c>
      <c r="O351">
        <v>0.41199999999999998</v>
      </c>
      <c r="P351">
        <v>4.2999999999999997E-2</v>
      </c>
      <c r="Q351">
        <v>0.27300000000000002</v>
      </c>
      <c r="R351">
        <v>0.39300000000000002</v>
      </c>
      <c r="S351">
        <v>0.39500000000000002</v>
      </c>
      <c r="T351">
        <v>0.69499999999999995</v>
      </c>
      <c r="U351">
        <v>5.5E-2</v>
      </c>
      <c r="V351">
        <v>0.90100000000000002</v>
      </c>
      <c r="W351">
        <v>1816.85</v>
      </c>
      <c r="X351" t="s">
        <v>56</v>
      </c>
      <c r="Y351">
        <v>3.6629999999999998</v>
      </c>
      <c r="Z351">
        <v>1</v>
      </c>
      <c r="AA351">
        <v>0.98399999999999999</v>
      </c>
      <c r="AB351">
        <v>0.96799999999999997</v>
      </c>
      <c r="AC351">
        <v>0.98199999999999998</v>
      </c>
      <c r="AD351" s="19">
        <v>45824.797847245369</v>
      </c>
      <c r="AE351" t="s">
        <v>1824</v>
      </c>
    </row>
    <row r="352" spans="1:31" x14ac:dyDescent="0.35">
      <c r="A352" t="s">
        <v>1429</v>
      </c>
      <c r="B352" t="s">
        <v>311</v>
      </c>
      <c r="C352">
        <v>5281</v>
      </c>
      <c r="D352" s="9">
        <v>38877.364629629628</v>
      </c>
      <c r="E352" s="9">
        <v>44159.346539351849</v>
      </c>
      <c r="F352">
        <v>36</v>
      </c>
      <c r="G352">
        <v>36</v>
      </c>
      <c r="H352">
        <v>14</v>
      </c>
      <c r="I352">
        <v>22</v>
      </c>
      <c r="J352">
        <v>7</v>
      </c>
      <c r="K352">
        <v>29</v>
      </c>
      <c r="L352">
        <v>24</v>
      </c>
      <c r="M352">
        <v>5</v>
      </c>
      <c r="N352">
        <v>2E-3</v>
      </c>
      <c r="O352">
        <v>5.0000000000000001E-3</v>
      </c>
      <c r="P352">
        <v>3.0000000000000001E-3</v>
      </c>
      <c r="Q352">
        <v>5.0000000000000001E-3</v>
      </c>
      <c r="R352">
        <v>4.0000000000000001E-3</v>
      </c>
      <c r="S352">
        <v>5.0000000000000001E-3</v>
      </c>
      <c r="T352">
        <v>1.25</v>
      </c>
      <c r="U352">
        <v>0.28599999999999998</v>
      </c>
      <c r="V352">
        <v>0.57099999999999995</v>
      </c>
      <c r="W352">
        <v>1000</v>
      </c>
      <c r="X352" t="s">
        <v>62</v>
      </c>
      <c r="Y352">
        <v>200</v>
      </c>
      <c r="Z352">
        <v>0.92100000000000004</v>
      </c>
      <c r="AA352">
        <v>0.86699999999999999</v>
      </c>
      <c r="AB352">
        <v>0.93400000000000005</v>
      </c>
      <c r="AC352">
        <v>0.78700000000000003</v>
      </c>
      <c r="AD352" s="19">
        <v>45825.098197939813</v>
      </c>
      <c r="AE352" t="s">
        <v>2397</v>
      </c>
    </row>
    <row r="353" spans="1:31" hidden="1" x14ac:dyDescent="0.35">
      <c r="A353" t="s">
        <v>1549</v>
      </c>
      <c r="B353" t="s">
        <v>312</v>
      </c>
      <c r="C353">
        <v>100</v>
      </c>
      <c r="D353" s="9">
        <v>41521.804166666669</v>
      </c>
      <c r="E353" s="9">
        <v>41622.314583333333</v>
      </c>
      <c r="F353" t="s">
        <v>871</v>
      </c>
      <c r="G353" t="s">
        <v>871</v>
      </c>
      <c r="H353">
        <v>16</v>
      </c>
      <c r="I353">
        <v>125</v>
      </c>
      <c r="J353">
        <v>27</v>
      </c>
      <c r="K353" t="s">
        <v>872</v>
      </c>
      <c r="L353">
        <v>73</v>
      </c>
      <c r="M353">
        <v>40</v>
      </c>
      <c r="N353">
        <v>0.17899999999999999</v>
      </c>
      <c r="O353">
        <v>1.153</v>
      </c>
      <c r="P353">
        <v>0.26</v>
      </c>
      <c r="Q353">
        <v>0.70499999999999996</v>
      </c>
      <c r="R353">
        <v>1.0720000000000001</v>
      </c>
      <c r="S353">
        <v>1.018</v>
      </c>
      <c r="T353">
        <v>0.65800000000000003</v>
      </c>
      <c r="U353">
        <v>0.13400000000000001</v>
      </c>
      <c r="V353">
        <v>0.80500000000000005</v>
      </c>
      <c r="W353">
        <v>202.83699999999999</v>
      </c>
      <c r="X353" t="s">
        <v>56</v>
      </c>
      <c r="Y353">
        <v>1.4179999999999999</v>
      </c>
      <c r="Z353">
        <v>0.91</v>
      </c>
      <c r="AA353">
        <v>0.96199999999999997</v>
      </c>
      <c r="AB353">
        <v>0.77100000000000002</v>
      </c>
      <c r="AC353">
        <v>0.98599999999999999</v>
      </c>
      <c r="AD353" s="19">
        <v>45824.798127175927</v>
      </c>
      <c r="AE353" t="s">
        <v>1824</v>
      </c>
    </row>
    <row r="354" spans="1:31" x14ac:dyDescent="0.35">
      <c r="A354" t="s">
        <v>1621</v>
      </c>
      <c r="B354" t="s">
        <v>311</v>
      </c>
      <c r="C354">
        <v>1980</v>
      </c>
      <c r="D354" s="9">
        <v>38037.227685185186</v>
      </c>
      <c r="E354" s="9">
        <v>40017.576412037037</v>
      </c>
      <c r="F354">
        <v>46</v>
      </c>
      <c r="G354">
        <v>46</v>
      </c>
      <c r="H354">
        <v>16</v>
      </c>
      <c r="I354">
        <v>30</v>
      </c>
      <c r="J354">
        <v>5</v>
      </c>
      <c r="K354">
        <v>41</v>
      </c>
      <c r="L354">
        <v>38</v>
      </c>
      <c r="M354">
        <v>3</v>
      </c>
      <c r="N354">
        <v>5.0000000000000001E-3</v>
      </c>
      <c r="O354">
        <v>1.0999999999999999E-2</v>
      </c>
      <c r="P354">
        <v>4.0000000000000001E-3</v>
      </c>
      <c r="Q354">
        <v>1.4999999999999999E-2</v>
      </c>
      <c r="R354">
        <v>1.2E-2</v>
      </c>
      <c r="S354">
        <v>1.4999999999999999E-2</v>
      </c>
      <c r="T354">
        <v>1.25</v>
      </c>
      <c r="U354">
        <v>0.312</v>
      </c>
      <c r="V354">
        <v>0.75</v>
      </c>
      <c r="W354">
        <v>200</v>
      </c>
      <c r="X354" t="s">
        <v>62</v>
      </c>
      <c r="Y354">
        <v>66.667000000000002</v>
      </c>
      <c r="Z354">
        <v>0.69799999999999995</v>
      </c>
      <c r="AA354">
        <v>0.88800000000000001</v>
      </c>
      <c r="AB354">
        <v>0.52400000000000002</v>
      </c>
      <c r="AC354">
        <v>0.86899999999999999</v>
      </c>
      <c r="AD354" s="19">
        <v>45825.145587488427</v>
      </c>
      <c r="AE354" t="s">
        <v>2397</v>
      </c>
    </row>
    <row r="355" spans="1:31" hidden="1" x14ac:dyDescent="0.35">
      <c r="A355" t="s">
        <v>1204</v>
      </c>
      <c r="B355" t="s">
        <v>312</v>
      </c>
      <c r="C355">
        <v>99</v>
      </c>
      <c r="D355" s="9">
        <v>41523.484027777777</v>
      </c>
      <c r="E355" s="9">
        <v>41623.363194444442</v>
      </c>
      <c r="F355" t="s">
        <v>871</v>
      </c>
      <c r="G355" t="s">
        <v>871</v>
      </c>
      <c r="H355">
        <v>140</v>
      </c>
      <c r="I355">
        <v>171</v>
      </c>
      <c r="J355">
        <v>62</v>
      </c>
      <c r="K355" t="s">
        <v>872</v>
      </c>
      <c r="L355">
        <v>315</v>
      </c>
      <c r="M355">
        <v>-67</v>
      </c>
      <c r="N355">
        <v>1.498</v>
      </c>
      <c r="O355">
        <v>1.8380000000000001</v>
      </c>
      <c r="P355">
        <v>0.82</v>
      </c>
      <c r="Q355">
        <v>3.4</v>
      </c>
      <c r="R355" s="24" t="s">
        <v>1800</v>
      </c>
      <c r="S355">
        <v>2.5590000000000002</v>
      </c>
      <c r="T355">
        <v>1.351</v>
      </c>
      <c r="U355">
        <v>0.44900000000000001</v>
      </c>
      <c r="V355">
        <v>0.754</v>
      </c>
      <c r="W355">
        <v>23.824000000000002</v>
      </c>
      <c r="X355" t="s">
        <v>92</v>
      </c>
      <c r="Y355">
        <v>0.29399999999999998</v>
      </c>
      <c r="Z355">
        <v>0.996</v>
      </c>
      <c r="AA355">
        <v>0.995</v>
      </c>
      <c r="AB355">
        <v>0.94599999999999995</v>
      </c>
      <c r="AC355">
        <v>0.99099999999999999</v>
      </c>
      <c r="AD355" s="19">
        <v>45824.798455393517</v>
      </c>
      <c r="AE355" t="s">
        <v>1824</v>
      </c>
    </row>
    <row r="356" spans="1:31" x14ac:dyDescent="0.35">
      <c r="A356" t="s">
        <v>2205</v>
      </c>
      <c r="B356" t="s">
        <v>311</v>
      </c>
      <c r="C356">
        <v>3109</v>
      </c>
      <c r="D356" s="9">
        <v>38322.806250000001</v>
      </c>
      <c r="E356" s="9">
        <v>41432.71875</v>
      </c>
      <c r="F356">
        <v>183</v>
      </c>
      <c r="G356">
        <v>183</v>
      </c>
      <c r="H356">
        <v>117</v>
      </c>
      <c r="I356">
        <v>66</v>
      </c>
      <c r="J356">
        <v>9</v>
      </c>
      <c r="K356">
        <v>174</v>
      </c>
      <c r="L356">
        <v>140</v>
      </c>
      <c r="M356">
        <v>34</v>
      </c>
      <c r="N356">
        <v>8.7999999999999995E-2</v>
      </c>
      <c r="O356">
        <v>3.3000000000000002E-2</v>
      </c>
      <c r="P356">
        <v>4.0000000000000001E-3</v>
      </c>
      <c r="Q356">
        <v>0.14599999999999999</v>
      </c>
      <c r="R356">
        <v>0.11700000000000001</v>
      </c>
      <c r="S356">
        <v>0.106</v>
      </c>
      <c r="T356">
        <v>1.248</v>
      </c>
      <c r="U356">
        <v>0.72699999999999998</v>
      </c>
      <c r="V356">
        <v>0.96699999999999997</v>
      </c>
      <c r="W356">
        <v>232.87700000000001</v>
      </c>
      <c r="X356" t="s">
        <v>62</v>
      </c>
      <c r="Y356">
        <v>6.8490000000000002</v>
      </c>
      <c r="Z356">
        <v>0.88800000000000001</v>
      </c>
      <c r="AA356">
        <v>0.71099999999999997</v>
      </c>
      <c r="AB356">
        <v>0.79400000000000004</v>
      </c>
      <c r="AC356">
        <v>0.96399999999999997</v>
      </c>
      <c r="AD356" s="19">
        <v>45824.957178229168</v>
      </c>
      <c r="AE356" t="s">
        <v>2215</v>
      </c>
    </row>
    <row r="357" spans="1:31" hidden="1" x14ac:dyDescent="0.35">
      <c r="A357" t="s">
        <v>1535</v>
      </c>
      <c r="B357" t="s">
        <v>312</v>
      </c>
      <c r="C357">
        <v>97</v>
      </c>
      <c r="D357" s="9">
        <v>41471.946527777778</v>
      </c>
      <c r="E357" s="9">
        <v>41568.984722222223</v>
      </c>
      <c r="F357" t="s">
        <v>871</v>
      </c>
      <c r="G357" t="s">
        <v>871</v>
      </c>
      <c r="H357">
        <v>1</v>
      </c>
      <c r="I357">
        <v>7</v>
      </c>
      <c r="J357">
        <v>1</v>
      </c>
      <c r="K357" t="s">
        <v>872</v>
      </c>
      <c r="L357">
        <v>6</v>
      </c>
      <c r="M357">
        <v>0</v>
      </c>
      <c r="N357" t="s">
        <v>874</v>
      </c>
      <c r="O357">
        <v>4.2999999999999997E-2</v>
      </c>
      <c r="P357" t="s">
        <v>874</v>
      </c>
      <c r="Q357">
        <v>4.2000000000000003E-2</v>
      </c>
      <c r="R357">
        <v>0</v>
      </c>
      <c r="S357">
        <v>4.2999999999999997E-2</v>
      </c>
      <c r="T357" t="s">
        <v>874</v>
      </c>
      <c r="U357" t="s">
        <v>874</v>
      </c>
      <c r="V357" t="s">
        <v>874</v>
      </c>
      <c r="W357" t="s">
        <v>874</v>
      </c>
      <c r="X357" t="s">
        <v>56</v>
      </c>
      <c r="Y357">
        <v>23.81</v>
      </c>
      <c r="Z357" t="s">
        <v>874</v>
      </c>
      <c r="AA357">
        <v>0.72399999999999998</v>
      </c>
      <c r="AB357" t="s">
        <v>874</v>
      </c>
      <c r="AC357">
        <v>0.55000000000000004</v>
      </c>
      <c r="AD357" s="19">
        <v>45824.798694837962</v>
      </c>
      <c r="AE357" t="s">
        <v>1824</v>
      </c>
    </row>
    <row r="358" spans="1:31" x14ac:dyDescent="0.35">
      <c r="A358" t="s">
        <v>1144</v>
      </c>
      <c r="B358" t="s">
        <v>311</v>
      </c>
      <c r="C358">
        <v>955</v>
      </c>
      <c r="D358" s="9">
        <v>43473.447129629632</v>
      </c>
      <c r="E358" s="9">
        <v>44428.530648148146</v>
      </c>
      <c r="F358">
        <v>742</v>
      </c>
      <c r="G358">
        <v>742</v>
      </c>
      <c r="H358">
        <v>704</v>
      </c>
      <c r="I358">
        <v>38</v>
      </c>
      <c r="J358">
        <v>191</v>
      </c>
      <c r="K358">
        <v>551</v>
      </c>
      <c r="L358">
        <v>551</v>
      </c>
      <c r="M358">
        <v>0</v>
      </c>
      <c r="N358">
        <v>1.083</v>
      </c>
      <c r="O358">
        <v>8.3000000000000004E-2</v>
      </c>
      <c r="P358">
        <v>0.34899999999999998</v>
      </c>
      <c r="Q358">
        <v>1.0189999999999999</v>
      </c>
      <c r="R358">
        <v>0.81699999999999995</v>
      </c>
      <c r="S358">
        <v>0.86</v>
      </c>
      <c r="T358">
        <v>1.2470000000000001</v>
      </c>
      <c r="U358">
        <v>0.92900000000000005</v>
      </c>
      <c r="V358">
        <v>0.70099999999999996</v>
      </c>
      <c r="W358">
        <v>0</v>
      </c>
      <c r="X358" t="s">
        <v>92</v>
      </c>
      <c r="Y358">
        <v>0.98099999999999998</v>
      </c>
      <c r="Z358">
        <v>0.93899999999999995</v>
      </c>
      <c r="AA358">
        <v>0.85699999999999998</v>
      </c>
      <c r="AB358">
        <v>0.90400000000000003</v>
      </c>
      <c r="AC358">
        <v>0.95799999999999996</v>
      </c>
      <c r="AD358" s="19">
        <v>45825.285514398151</v>
      </c>
      <c r="AE358" t="s">
        <v>2357</v>
      </c>
    </row>
    <row r="359" spans="1:31" hidden="1" x14ac:dyDescent="0.35">
      <c r="A359" t="s">
        <v>1566</v>
      </c>
      <c r="B359" t="s">
        <v>312</v>
      </c>
      <c r="C359">
        <v>99</v>
      </c>
      <c r="D359" s="9">
        <v>40229.734027777777</v>
      </c>
      <c r="E359" s="9">
        <v>40329.411805555559</v>
      </c>
      <c r="F359" t="s">
        <v>871</v>
      </c>
      <c r="G359" t="s">
        <v>871</v>
      </c>
      <c r="H359">
        <v>13</v>
      </c>
      <c r="I359">
        <v>30</v>
      </c>
      <c r="J359">
        <v>9</v>
      </c>
      <c r="K359" t="s">
        <v>872</v>
      </c>
      <c r="L359">
        <v>16</v>
      </c>
      <c r="M359">
        <v>19</v>
      </c>
      <c r="N359">
        <v>0.16500000000000001</v>
      </c>
      <c r="O359">
        <v>0.318</v>
      </c>
      <c r="P359">
        <v>7.5999999999999998E-2</v>
      </c>
      <c r="Q359">
        <v>0.19600000000000001</v>
      </c>
      <c r="R359">
        <v>0.40699999999999997</v>
      </c>
      <c r="S359">
        <v>0.38400000000000001</v>
      </c>
      <c r="T359">
        <v>0.48199999999999998</v>
      </c>
      <c r="U359">
        <v>0.34200000000000003</v>
      </c>
      <c r="V359">
        <v>0.84299999999999997</v>
      </c>
      <c r="W359">
        <v>1061.2239999999999</v>
      </c>
      <c r="X359" t="s">
        <v>56</v>
      </c>
      <c r="Y359">
        <v>5.1020000000000003</v>
      </c>
      <c r="Z359">
        <v>0.95399999999999996</v>
      </c>
      <c r="AA359">
        <v>0.98599999999999999</v>
      </c>
      <c r="AB359">
        <v>0.91500000000000004</v>
      </c>
      <c r="AC359">
        <v>0.93700000000000006</v>
      </c>
      <c r="AD359" s="19">
        <v>45824.798972337965</v>
      </c>
      <c r="AE359" t="s">
        <v>1824</v>
      </c>
    </row>
    <row r="360" spans="1:31" x14ac:dyDescent="0.35">
      <c r="A360" t="s">
        <v>1363</v>
      </c>
      <c r="B360" t="s">
        <v>311</v>
      </c>
      <c r="C360">
        <v>2571</v>
      </c>
      <c r="D360" s="9">
        <v>38969.59097222222</v>
      </c>
      <c r="E360" s="9">
        <v>41540.681944444441</v>
      </c>
      <c r="F360">
        <v>157</v>
      </c>
      <c r="G360">
        <v>157</v>
      </c>
      <c r="H360">
        <v>37</v>
      </c>
      <c r="I360">
        <v>120</v>
      </c>
      <c r="J360">
        <v>6</v>
      </c>
      <c r="K360">
        <v>151</v>
      </c>
      <c r="L360">
        <v>112</v>
      </c>
      <c r="M360">
        <v>39</v>
      </c>
      <c r="N360">
        <v>4.8000000000000001E-2</v>
      </c>
      <c r="O360">
        <v>7.0999999999999994E-2</v>
      </c>
      <c r="P360">
        <v>1.7000000000000001E-2</v>
      </c>
      <c r="Q360">
        <v>0.127</v>
      </c>
      <c r="R360">
        <v>0.10199999999999999</v>
      </c>
      <c r="S360">
        <v>9.4E-2</v>
      </c>
      <c r="T360">
        <v>1.2450000000000001</v>
      </c>
      <c r="U360">
        <v>0.40300000000000002</v>
      </c>
      <c r="V360">
        <v>0.85699999999999998</v>
      </c>
      <c r="W360">
        <v>307.08699999999999</v>
      </c>
      <c r="X360" t="s">
        <v>62</v>
      </c>
      <c r="Y360">
        <v>7.8739999999999997</v>
      </c>
      <c r="Z360">
        <v>0.88100000000000001</v>
      </c>
      <c r="AA360">
        <v>0.751</v>
      </c>
      <c r="AB360">
        <v>0.86499999999999999</v>
      </c>
      <c r="AC360">
        <v>0.84499999999999997</v>
      </c>
      <c r="AD360" s="19">
        <v>45824.784494687497</v>
      </c>
      <c r="AE360" t="s">
        <v>1824</v>
      </c>
    </row>
    <row r="361" spans="1:31" hidden="1" x14ac:dyDescent="0.35">
      <c r="A361" t="s">
        <v>1542</v>
      </c>
      <c r="B361" t="s">
        <v>312</v>
      </c>
      <c r="C361">
        <v>91</v>
      </c>
      <c r="D361" s="9">
        <v>41475.003472222219</v>
      </c>
      <c r="E361" s="9">
        <v>41566.019444444442</v>
      </c>
      <c r="F361" t="s">
        <v>871</v>
      </c>
      <c r="G361" t="s">
        <v>871</v>
      </c>
      <c r="H361">
        <v>1</v>
      </c>
      <c r="I361">
        <v>1</v>
      </c>
      <c r="J361">
        <v>1</v>
      </c>
      <c r="K361" t="s">
        <v>872</v>
      </c>
      <c r="L361">
        <v>1</v>
      </c>
      <c r="M361">
        <v>-1</v>
      </c>
      <c r="N361" t="s">
        <v>874</v>
      </c>
      <c r="O361" t="s">
        <v>874</v>
      </c>
      <c r="P361" t="s">
        <v>874</v>
      </c>
      <c r="Q361" t="s">
        <v>874</v>
      </c>
      <c r="R361">
        <v>0</v>
      </c>
      <c r="S361" t="s">
        <v>874</v>
      </c>
      <c r="T361" t="s">
        <v>874</v>
      </c>
      <c r="U361" t="s">
        <v>874</v>
      </c>
      <c r="V361" t="s">
        <v>874</v>
      </c>
      <c r="W361" t="s">
        <v>874</v>
      </c>
      <c r="X361" t="s">
        <v>56</v>
      </c>
      <c r="Y361" t="s">
        <v>874</v>
      </c>
      <c r="Z361" t="s">
        <v>874</v>
      </c>
      <c r="AA361" t="s">
        <v>874</v>
      </c>
      <c r="AB361" t="s">
        <v>874</v>
      </c>
      <c r="AC361" t="s">
        <v>874</v>
      </c>
      <c r="AD361" s="19">
        <v>45824.799188599536</v>
      </c>
      <c r="AE361" t="s">
        <v>1824</v>
      </c>
    </row>
    <row r="362" spans="1:31" x14ac:dyDescent="0.35">
      <c r="A362" t="s">
        <v>1527</v>
      </c>
      <c r="B362" t="s">
        <v>311</v>
      </c>
      <c r="C362">
        <v>1101</v>
      </c>
      <c r="D362" s="9">
        <v>40890.864282407405</v>
      </c>
      <c r="E362" s="9">
        <v>41992.185543981483</v>
      </c>
      <c r="F362">
        <v>56</v>
      </c>
      <c r="G362">
        <v>56</v>
      </c>
      <c r="H362">
        <v>25</v>
      </c>
      <c r="I362">
        <v>31</v>
      </c>
      <c r="J362">
        <v>3</v>
      </c>
      <c r="K362">
        <v>53</v>
      </c>
      <c r="L362">
        <v>20</v>
      </c>
      <c r="M362">
        <v>33</v>
      </c>
      <c r="N362">
        <v>2.3E-2</v>
      </c>
      <c r="O362">
        <v>2.7E-2</v>
      </c>
      <c r="P362">
        <v>8.9999999999999993E-3</v>
      </c>
      <c r="Q362">
        <v>5.0999999999999997E-2</v>
      </c>
      <c r="R362">
        <v>4.1000000000000002E-2</v>
      </c>
      <c r="S362">
        <v>4.8000000000000001E-2</v>
      </c>
      <c r="T362">
        <v>1.244</v>
      </c>
      <c r="U362">
        <v>0.46</v>
      </c>
      <c r="V362">
        <v>0.82</v>
      </c>
      <c r="W362">
        <v>647.05899999999997</v>
      </c>
      <c r="X362" t="s">
        <v>62</v>
      </c>
      <c r="Y362">
        <v>19.608000000000001</v>
      </c>
      <c r="Z362">
        <v>0.622</v>
      </c>
      <c r="AA362">
        <v>0.53900000000000003</v>
      </c>
      <c r="AB362">
        <v>0.75</v>
      </c>
      <c r="AC362">
        <v>0.85399999999999998</v>
      </c>
      <c r="AD362" s="19">
        <v>45825.120903680552</v>
      </c>
      <c r="AE362" t="s">
        <v>2397</v>
      </c>
    </row>
    <row r="363" spans="1:31" hidden="1" x14ac:dyDescent="0.35">
      <c r="A363" t="s">
        <v>1544</v>
      </c>
      <c r="B363" t="s">
        <v>312</v>
      </c>
      <c r="C363">
        <v>88</v>
      </c>
      <c r="D363" s="9">
        <v>41511.761111111111</v>
      </c>
      <c r="E363" s="9">
        <v>41600.517361111109</v>
      </c>
      <c r="F363" t="s">
        <v>871</v>
      </c>
      <c r="G363" t="s">
        <v>871</v>
      </c>
      <c r="H363">
        <v>1</v>
      </c>
      <c r="I363">
        <v>2</v>
      </c>
      <c r="J363">
        <v>1</v>
      </c>
      <c r="K363" t="s">
        <v>872</v>
      </c>
      <c r="L363">
        <v>6</v>
      </c>
      <c r="M363">
        <v>-3</v>
      </c>
      <c r="N363" t="s">
        <v>874</v>
      </c>
      <c r="O363">
        <v>1.7000000000000001E-2</v>
      </c>
      <c r="P363" t="s">
        <v>874</v>
      </c>
      <c r="Q363">
        <v>9.7000000000000003E-2</v>
      </c>
      <c r="R363">
        <v>0</v>
      </c>
      <c r="S363">
        <v>1.7000000000000001E-2</v>
      </c>
      <c r="T363" t="s">
        <v>874</v>
      </c>
      <c r="U363" t="s">
        <v>874</v>
      </c>
      <c r="V363" t="s">
        <v>874</v>
      </c>
      <c r="W363" t="s">
        <v>874</v>
      </c>
      <c r="X363" t="s">
        <v>56</v>
      </c>
      <c r="Y363">
        <v>10.308999999999999</v>
      </c>
      <c r="Z363" t="s">
        <v>874</v>
      </c>
      <c r="AA363">
        <v>1</v>
      </c>
      <c r="AB363" t="s">
        <v>874</v>
      </c>
      <c r="AC363">
        <v>0.42899999999999999</v>
      </c>
      <c r="AD363" s="19">
        <v>45824.799408749997</v>
      </c>
      <c r="AE363" t="s">
        <v>1824</v>
      </c>
    </row>
    <row r="364" spans="1:31" x14ac:dyDescent="0.35">
      <c r="A364" t="s">
        <v>1456</v>
      </c>
      <c r="B364" t="s">
        <v>311</v>
      </c>
      <c r="C364">
        <v>1990</v>
      </c>
      <c r="D364" s="9">
        <v>38335.618750000001</v>
      </c>
      <c r="E364" s="9">
        <v>40326.265972222223</v>
      </c>
      <c r="F364">
        <v>253</v>
      </c>
      <c r="G364">
        <v>253</v>
      </c>
      <c r="H364">
        <v>45</v>
      </c>
      <c r="I364">
        <v>208</v>
      </c>
      <c r="J364">
        <v>9</v>
      </c>
      <c r="K364">
        <v>244</v>
      </c>
      <c r="L364">
        <v>163</v>
      </c>
      <c r="M364">
        <v>81</v>
      </c>
      <c r="N364">
        <v>4.7E-2</v>
      </c>
      <c r="O364">
        <v>0.152</v>
      </c>
      <c r="P364">
        <v>1.4E-2</v>
      </c>
      <c r="Q364">
        <v>0.22900000000000001</v>
      </c>
      <c r="R364">
        <v>0.185</v>
      </c>
      <c r="S364">
        <v>0.186</v>
      </c>
      <c r="T364">
        <v>1.238</v>
      </c>
      <c r="U364">
        <v>0.23599999999999999</v>
      </c>
      <c r="V364">
        <v>0.93</v>
      </c>
      <c r="W364">
        <v>353.71199999999999</v>
      </c>
      <c r="X364" t="s">
        <v>62</v>
      </c>
      <c r="Y364">
        <v>4.367</v>
      </c>
      <c r="Z364">
        <v>0.97899999999999998</v>
      </c>
      <c r="AA364">
        <v>0.84299999999999997</v>
      </c>
      <c r="AB364">
        <v>0.89200000000000002</v>
      </c>
      <c r="AC364">
        <v>0.95699999999999996</v>
      </c>
      <c r="AD364" s="19">
        <v>45824.789580856479</v>
      </c>
      <c r="AE364" t="s">
        <v>1824</v>
      </c>
    </row>
    <row r="365" spans="1:31" hidden="1" x14ac:dyDescent="0.35">
      <c r="A365" t="s">
        <v>1552</v>
      </c>
      <c r="B365" t="s">
        <v>312</v>
      </c>
      <c r="C365">
        <v>99</v>
      </c>
      <c r="D365" s="9">
        <v>41502.98333333333</v>
      </c>
      <c r="E365" s="9">
        <v>41602.55972222222</v>
      </c>
      <c r="F365" t="s">
        <v>871</v>
      </c>
      <c r="G365" t="s">
        <v>871</v>
      </c>
      <c r="H365">
        <v>1</v>
      </c>
      <c r="I365">
        <v>11</v>
      </c>
      <c r="J365">
        <v>1</v>
      </c>
      <c r="K365" t="s">
        <v>872</v>
      </c>
      <c r="L365">
        <v>6</v>
      </c>
      <c r="M365">
        <v>5</v>
      </c>
      <c r="N365" t="s">
        <v>874</v>
      </c>
      <c r="O365">
        <v>0.10100000000000001</v>
      </c>
      <c r="P365" t="s">
        <v>874</v>
      </c>
      <c r="Q365">
        <v>8.2000000000000003E-2</v>
      </c>
      <c r="R365">
        <v>0</v>
      </c>
      <c r="S365">
        <v>0.108</v>
      </c>
      <c r="T365" t="s">
        <v>874</v>
      </c>
      <c r="U365" t="s">
        <v>874</v>
      </c>
      <c r="V365" t="s">
        <v>874</v>
      </c>
      <c r="W365" t="s">
        <v>874</v>
      </c>
      <c r="X365" t="s">
        <v>56</v>
      </c>
      <c r="Y365">
        <v>12.195</v>
      </c>
      <c r="Z365" t="s">
        <v>874</v>
      </c>
      <c r="AA365">
        <v>0.95499999999999996</v>
      </c>
      <c r="AB365" t="s">
        <v>874</v>
      </c>
      <c r="AC365">
        <v>0.95799999999999996</v>
      </c>
      <c r="AD365" s="19">
        <v>45824.799641990743</v>
      </c>
      <c r="AE365" t="s">
        <v>1824</v>
      </c>
    </row>
    <row r="366" spans="1:31" x14ac:dyDescent="0.35">
      <c r="A366" t="s">
        <v>1456</v>
      </c>
      <c r="B366" t="s">
        <v>311</v>
      </c>
      <c r="C366">
        <v>1990</v>
      </c>
      <c r="D366" s="9">
        <v>38335.286030092589</v>
      </c>
      <c r="E366" s="9">
        <v>40325.932824074072</v>
      </c>
      <c r="F366">
        <v>253</v>
      </c>
      <c r="G366">
        <v>253</v>
      </c>
      <c r="H366">
        <v>45</v>
      </c>
      <c r="I366">
        <v>208</v>
      </c>
      <c r="J366">
        <v>9</v>
      </c>
      <c r="K366">
        <v>244</v>
      </c>
      <c r="L366">
        <v>163</v>
      </c>
      <c r="M366">
        <v>81</v>
      </c>
      <c r="N366">
        <v>4.7E-2</v>
      </c>
      <c r="O366">
        <v>0.152</v>
      </c>
      <c r="P366">
        <v>1.4E-2</v>
      </c>
      <c r="Q366">
        <v>0.22900000000000001</v>
      </c>
      <c r="R366">
        <v>0.185</v>
      </c>
      <c r="S366">
        <v>0.186</v>
      </c>
      <c r="T366">
        <v>1.238</v>
      </c>
      <c r="U366">
        <v>0.23599999999999999</v>
      </c>
      <c r="V366">
        <v>0.93</v>
      </c>
      <c r="W366">
        <v>353.71199999999999</v>
      </c>
      <c r="X366" t="s">
        <v>62</v>
      </c>
      <c r="Y366">
        <v>4.367</v>
      </c>
      <c r="Z366">
        <v>0.97899999999999998</v>
      </c>
      <c r="AA366">
        <v>0.84299999999999997</v>
      </c>
      <c r="AB366">
        <v>0.89200000000000002</v>
      </c>
      <c r="AC366">
        <v>0.95699999999999996</v>
      </c>
      <c r="AD366" s="19">
        <v>45825.10415796296</v>
      </c>
      <c r="AE366" t="s">
        <v>2397</v>
      </c>
    </row>
    <row r="367" spans="1:31" hidden="1" x14ac:dyDescent="0.35">
      <c r="A367" t="s">
        <v>1513</v>
      </c>
      <c r="B367" t="s">
        <v>312</v>
      </c>
      <c r="C367">
        <v>17</v>
      </c>
      <c r="D367" s="9">
        <v>41605.165972222225</v>
      </c>
      <c r="E367" s="9">
        <v>41622.997916666667</v>
      </c>
      <c r="F367" t="s">
        <v>871</v>
      </c>
      <c r="G367" t="s">
        <v>871</v>
      </c>
      <c r="H367">
        <v>1</v>
      </c>
      <c r="I367">
        <v>3</v>
      </c>
      <c r="J367">
        <v>2</v>
      </c>
      <c r="K367" t="s">
        <v>872</v>
      </c>
      <c r="L367">
        <v>3</v>
      </c>
      <c r="M367">
        <v>-3</v>
      </c>
      <c r="N367" t="s">
        <v>874</v>
      </c>
      <c r="O367">
        <v>0.124</v>
      </c>
      <c r="P367" t="s">
        <v>874</v>
      </c>
      <c r="Q367">
        <v>8.7999999999999995E-2</v>
      </c>
      <c r="R367">
        <v>0</v>
      </c>
      <c r="S367">
        <v>1.9E-2</v>
      </c>
      <c r="T367" t="s">
        <v>874</v>
      </c>
      <c r="U367" t="s">
        <v>874</v>
      </c>
      <c r="V367" t="s">
        <v>874</v>
      </c>
      <c r="W367" t="s">
        <v>874</v>
      </c>
      <c r="X367" t="s">
        <v>56</v>
      </c>
      <c r="Y367">
        <v>11.364000000000001</v>
      </c>
      <c r="Z367" t="s">
        <v>874</v>
      </c>
      <c r="AA367">
        <v>0.80700000000000005</v>
      </c>
      <c r="AB367" t="s">
        <v>874</v>
      </c>
      <c r="AC367">
        <v>0.79200000000000004</v>
      </c>
      <c r="AD367" s="19">
        <v>45824.799864907407</v>
      </c>
      <c r="AE367" t="s">
        <v>1824</v>
      </c>
    </row>
    <row r="368" spans="1:31" x14ac:dyDescent="0.35">
      <c r="A368" t="s">
        <v>1933</v>
      </c>
      <c r="B368" t="s">
        <v>311</v>
      </c>
      <c r="C368">
        <v>1981</v>
      </c>
      <c r="D368" s="9">
        <v>37949.959722222222</v>
      </c>
      <c r="E368" s="9">
        <v>39931.133333333331</v>
      </c>
      <c r="F368">
        <v>30</v>
      </c>
      <c r="G368">
        <v>30</v>
      </c>
      <c r="H368">
        <v>5</v>
      </c>
      <c r="I368">
        <v>25</v>
      </c>
      <c r="J368">
        <v>8</v>
      </c>
      <c r="K368">
        <v>22</v>
      </c>
      <c r="L368">
        <v>16</v>
      </c>
      <c r="M368">
        <v>6</v>
      </c>
      <c r="N368">
        <v>6.0000000000000001E-3</v>
      </c>
      <c r="O368">
        <v>1.4E-2</v>
      </c>
      <c r="P368">
        <v>3.0000000000000001E-3</v>
      </c>
      <c r="Q368">
        <v>2.1000000000000001E-2</v>
      </c>
      <c r="R368">
        <v>1.7000000000000001E-2</v>
      </c>
      <c r="S368">
        <v>0.01</v>
      </c>
      <c r="T368">
        <v>1.2350000000000001</v>
      </c>
      <c r="U368">
        <v>0.3</v>
      </c>
      <c r="V368">
        <v>0.85</v>
      </c>
      <c r="W368">
        <v>285.714</v>
      </c>
      <c r="X368" t="s">
        <v>62</v>
      </c>
      <c r="Y368">
        <v>47.619</v>
      </c>
      <c r="Z368">
        <v>0.56200000000000006</v>
      </c>
      <c r="AA368">
        <v>0.47699999999999998</v>
      </c>
      <c r="AB368">
        <v>0.52600000000000002</v>
      </c>
      <c r="AC368">
        <v>0.69199999999999995</v>
      </c>
      <c r="AD368" s="19">
        <v>45824.877178761577</v>
      </c>
      <c r="AE368" t="s">
        <v>2024</v>
      </c>
    </row>
    <row r="369" spans="1:31" hidden="1" x14ac:dyDescent="0.35">
      <c r="A369" t="s">
        <v>1540</v>
      </c>
      <c r="B369" t="s">
        <v>312</v>
      </c>
      <c r="C369">
        <v>99</v>
      </c>
      <c r="D369" s="9">
        <v>41521.713194444441</v>
      </c>
      <c r="E369" s="9">
        <v>41621.12222222222</v>
      </c>
      <c r="F369" t="s">
        <v>871</v>
      </c>
      <c r="G369" t="s">
        <v>871</v>
      </c>
      <c r="H369">
        <v>4</v>
      </c>
      <c r="I369">
        <v>78</v>
      </c>
      <c r="J369">
        <v>17</v>
      </c>
      <c r="K369" t="s">
        <v>872</v>
      </c>
      <c r="L369">
        <v>50</v>
      </c>
      <c r="M369">
        <v>14</v>
      </c>
      <c r="N369">
        <v>5.7000000000000002E-2</v>
      </c>
      <c r="O369">
        <v>0.78300000000000003</v>
      </c>
      <c r="P369">
        <v>0.184</v>
      </c>
      <c r="Q369">
        <v>0.505</v>
      </c>
      <c r="R369" s="24" t="s">
        <v>1801</v>
      </c>
      <c r="S369">
        <v>0.63600000000000001</v>
      </c>
      <c r="T369">
        <v>0.77</v>
      </c>
      <c r="U369">
        <v>6.8000000000000005E-2</v>
      </c>
      <c r="V369">
        <v>0.78100000000000003</v>
      </c>
      <c r="W369">
        <v>247.52500000000001</v>
      </c>
      <c r="X369" t="s">
        <v>56</v>
      </c>
      <c r="Y369">
        <v>1.98</v>
      </c>
      <c r="Z369">
        <v>0.64300000000000002</v>
      </c>
      <c r="AA369">
        <v>0.99099999999999999</v>
      </c>
      <c r="AB369">
        <v>0.97899999999999998</v>
      </c>
      <c r="AC369">
        <v>0.98</v>
      </c>
      <c r="AD369" s="19">
        <v>45824.800149340277</v>
      </c>
      <c r="AE369" t="s">
        <v>1824</v>
      </c>
    </row>
    <row r="370" spans="1:31" x14ac:dyDescent="0.35">
      <c r="A370" t="s">
        <v>87</v>
      </c>
      <c r="B370" t="s">
        <v>311</v>
      </c>
      <c r="C370">
        <v>1161</v>
      </c>
      <c r="D370" s="9">
        <v>44439.726388888892</v>
      </c>
      <c r="E370" s="9">
        <v>45601.431944444441</v>
      </c>
      <c r="F370">
        <v>166</v>
      </c>
      <c r="G370">
        <v>166</v>
      </c>
      <c r="H370">
        <v>163</v>
      </c>
      <c r="I370">
        <v>3</v>
      </c>
      <c r="J370">
        <v>9</v>
      </c>
      <c r="K370">
        <v>157</v>
      </c>
      <c r="L370">
        <v>91</v>
      </c>
      <c r="M370">
        <v>66</v>
      </c>
      <c r="N370">
        <v>0.28199999999999997</v>
      </c>
      <c r="O370">
        <v>1.4E-2</v>
      </c>
      <c r="P370">
        <v>3.7999999999999999E-2</v>
      </c>
      <c r="Q370">
        <v>0.318</v>
      </c>
      <c r="R370">
        <v>0.25800000000000001</v>
      </c>
      <c r="S370">
        <v>0.27800000000000002</v>
      </c>
      <c r="T370">
        <v>1.2330000000000001</v>
      </c>
      <c r="U370">
        <v>0.95299999999999996</v>
      </c>
      <c r="V370">
        <v>0.872</v>
      </c>
      <c r="W370">
        <v>207.547</v>
      </c>
      <c r="X370" t="s">
        <v>62</v>
      </c>
      <c r="Y370">
        <v>3.145</v>
      </c>
      <c r="Z370">
        <v>0.72599999999999998</v>
      </c>
      <c r="AA370">
        <v>0.97199999999999998</v>
      </c>
      <c r="AB370">
        <v>0.88700000000000001</v>
      </c>
      <c r="AC370">
        <v>0.98299999999999998</v>
      </c>
      <c r="AD370" s="19">
        <v>1.9370370370370368E-2</v>
      </c>
      <c r="AE370" t="s">
        <v>1108</v>
      </c>
    </row>
    <row r="371" spans="1:31" hidden="1" x14ac:dyDescent="0.35">
      <c r="A371" t="s">
        <v>1554</v>
      </c>
      <c r="B371" t="s">
        <v>312</v>
      </c>
      <c r="C371">
        <v>97</v>
      </c>
      <c r="D371" s="9">
        <v>41525.747916666667</v>
      </c>
      <c r="E371" s="9">
        <v>41623.046527777777</v>
      </c>
      <c r="F371" t="s">
        <v>871</v>
      </c>
      <c r="G371" t="s">
        <v>871</v>
      </c>
      <c r="H371">
        <v>1</v>
      </c>
      <c r="I371">
        <v>15</v>
      </c>
      <c r="J371">
        <v>2</v>
      </c>
      <c r="K371" t="s">
        <v>872</v>
      </c>
      <c r="L371">
        <v>3</v>
      </c>
      <c r="M371">
        <v>10</v>
      </c>
      <c r="N371" t="s">
        <v>874</v>
      </c>
      <c r="O371">
        <v>0.158</v>
      </c>
      <c r="P371">
        <v>0.05</v>
      </c>
      <c r="Q371">
        <v>1.9E-2</v>
      </c>
      <c r="R371">
        <v>0.108</v>
      </c>
      <c r="S371">
        <v>0.14099999999999999</v>
      </c>
      <c r="T371" t="s">
        <v>874</v>
      </c>
      <c r="U371" t="s">
        <v>874</v>
      </c>
      <c r="V371" t="s">
        <v>874</v>
      </c>
      <c r="W371" t="s">
        <v>874</v>
      </c>
      <c r="X371" t="s">
        <v>56</v>
      </c>
      <c r="Y371">
        <v>52.631999999999998</v>
      </c>
      <c r="Z371" t="s">
        <v>874</v>
      </c>
      <c r="AA371">
        <v>0.94</v>
      </c>
      <c r="AB371">
        <v>1</v>
      </c>
      <c r="AC371">
        <v>0.92600000000000005</v>
      </c>
      <c r="AD371" s="19">
        <v>45824.800386805553</v>
      </c>
      <c r="AE371" t="s">
        <v>1824</v>
      </c>
    </row>
    <row r="372" spans="1:31" x14ac:dyDescent="0.35">
      <c r="A372" t="s">
        <v>87</v>
      </c>
      <c r="B372" t="s">
        <v>311</v>
      </c>
      <c r="C372">
        <v>1161</v>
      </c>
      <c r="D372" s="9">
        <v>44439.726388888892</v>
      </c>
      <c r="E372" s="9">
        <v>45601.431944444441</v>
      </c>
      <c r="F372">
        <v>166</v>
      </c>
      <c r="G372">
        <v>166</v>
      </c>
      <c r="H372">
        <v>163</v>
      </c>
      <c r="I372">
        <v>3</v>
      </c>
      <c r="J372">
        <v>9</v>
      </c>
      <c r="K372">
        <v>157</v>
      </c>
      <c r="L372">
        <v>91</v>
      </c>
      <c r="M372">
        <v>66</v>
      </c>
      <c r="N372">
        <v>0.28199999999999997</v>
      </c>
      <c r="O372">
        <v>1.4E-2</v>
      </c>
      <c r="P372">
        <v>3.7999999999999999E-2</v>
      </c>
      <c r="Q372">
        <v>0.318</v>
      </c>
      <c r="R372">
        <v>0.25800000000000001</v>
      </c>
      <c r="S372">
        <v>0.27800000000000002</v>
      </c>
      <c r="T372">
        <v>1.2330000000000001</v>
      </c>
      <c r="U372">
        <v>0.95299999999999996</v>
      </c>
      <c r="V372">
        <v>0.872</v>
      </c>
      <c r="W372">
        <v>207.547</v>
      </c>
      <c r="X372" t="s">
        <v>62</v>
      </c>
      <c r="Y372">
        <v>3.145</v>
      </c>
      <c r="Z372">
        <v>0.72599999999999998</v>
      </c>
      <c r="AA372">
        <v>0.97199999999999998</v>
      </c>
      <c r="AB372">
        <v>0.88700000000000001</v>
      </c>
      <c r="AC372">
        <v>0.98299999999999998</v>
      </c>
      <c r="AD372" s="19">
        <v>2.0596064814814814E-2</v>
      </c>
      <c r="AE372" t="s">
        <v>1108</v>
      </c>
    </row>
    <row r="373" spans="1:31" hidden="1" x14ac:dyDescent="0.35">
      <c r="A373" t="s">
        <v>1525</v>
      </c>
      <c r="B373" t="s">
        <v>312</v>
      </c>
      <c r="C373">
        <v>99</v>
      </c>
      <c r="D373" s="9">
        <v>41515.19027777778</v>
      </c>
      <c r="E373" s="9">
        <v>41614.969444444447</v>
      </c>
      <c r="F373" t="s">
        <v>871</v>
      </c>
      <c r="G373" t="s">
        <v>871</v>
      </c>
      <c r="H373">
        <v>18</v>
      </c>
      <c r="I373">
        <v>93</v>
      </c>
      <c r="J373">
        <v>5</v>
      </c>
      <c r="K373" t="s">
        <v>872</v>
      </c>
      <c r="L373">
        <v>72</v>
      </c>
      <c r="M373">
        <v>35</v>
      </c>
      <c r="N373">
        <v>0.19400000000000001</v>
      </c>
      <c r="O373">
        <v>0.9</v>
      </c>
      <c r="P373">
        <v>3.6999999999999998E-2</v>
      </c>
      <c r="Q373">
        <v>0.63100000000000001</v>
      </c>
      <c r="R373" s="24" t="s">
        <v>1802</v>
      </c>
      <c r="S373">
        <v>1.0249999999999999</v>
      </c>
      <c r="T373">
        <v>0.59699999999999998</v>
      </c>
      <c r="U373">
        <v>0.17699999999999999</v>
      </c>
      <c r="V373">
        <v>0.96599999999999997</v>
      </c>
      <c r="W373">
        <v>155.309</v>
      </c>
      <c r="X373" t="s">
        <v>56</v>
      </c>
      <c r="Y373">
        <v>1.585</v>
      </c>
      <c r="Z373">
        <v>0.97499999999999998</v>
      </c>
      <c r="AA373">
        <v>0.81</v>
      </c>
      <c r="AB373">
        <v>0.76400000000000001</v>
      </c>
      <c r="AC373">
        <v>0.77</v>
      </c>
      <c r="AD373" s="19">
        <v>45824.800664652779</v>
      </c>
      <c r="AE373" t="s">
        <v>1824</v>
      </c>
    </row>
    <row r="374" spans="1:31" x14ac:dyDescent="0.35">
      <c r="A374" t="s">
        <v>2101</v>
      </c>
      <c r="B374" t="s">
        <v>311</v>
      </c>
      <c r="C374">
        <v>934</v>
      </c>
      <c r="D374" s="9">
        <v>40323.853472222225</v>
      </c>
      <c r="E374" s="9">
        <v>41258.103472222225</v>
      </c>
      <c r="F374">
        <v>37</v>
      </c>
      <c r="G374">
        <v>37</v>
      </c>
      <c r="H374">
        <v>23</v>
      </c>
      <c r="I374">
        <v>14</v>
      </c>
      <c r="J374">
        <v>7</v>
      </c>
      <c r="K374">
        <v>30</v>
      </c>
      <c r="L374">
        <v>28</v>
      </c>
      <c r="M374">
        <v>2</v>
      </c>
      <c r="N374">
        <v>2.5999999999999999E-2</v>
      </c>
      <c r="O374">
        <v>2.4E-2</v>
      </c>
      <c r="P374">
        <v>1.0999999999999999E-2</v>
      </c>
      <c r="Q374">
        <v>4.8000000000000001E-2</v>
      </c>
      <c r="R374">
        <v>3.9E-2</v>
      </c>
      <c r="S374">
        <v>3.5000000000000003E-2</v>
      </c>
      <c r="T374">
        <v>1.2310000000000001</v>
      </c>
      <c r="U374">
        <v>0.52</v>
      </c>
      <c r="V374">
        <v>0.78</v>
      </c>
      <c r="W374">
        <v>41.667000000000002</v>
      </c>
      <c r="X374" t="s">
        <v>62</v>
      </c>
      <c r="Y374">
        <v>20.832999999999998</v>
      </c>
      <c r="Z374">
        <v>0.83899999999999997</v>
      </c>
      <c r="AA374">
        <v>0.84599999999999997</v>
      </c>
      <c r="AB374">
        <v>0.86</v>
      </c>
      <c r="AC374">
        <v>0.89200000000000002</v>
      </c>
      <c r="AD374" s="19">
        <v>45824.925444409724</v>
      </c>
      <c r="AE374" t="s">
        <v>2215</v>
      </c>
    </row>
    <row r="375" spans="1:31" hidden="1" x14ac:dyDescent="0.35">
      <c r="A375" t="s">
        <v>1515</v>
      </c>
      <c r="B375" t="s">
        <v>312</v>
      </c>
      <c r="C375">
        <v>99</v>
      </c>
      <c r="D375" s="9">
        <v>41522.503472222219</v>
      </c>
      <c r="E375" s="9">
        <v>41622.34097222222</v>
      </c>
      <c r="F375" t="s">
        <v>871</v>
      </c>
      <c r="G375" t="s">
        <v>871</v>
      </c>
      <c r="H375">
        <v>7</v>
      </c>
      <c r="I375">
        <v>69</v>
      </c>
      <c r="J375">
        <v>9</v>
      </c>
      <c r="K375" t="s">
        <v>872</v>
      </c>
      <c r="L375">
        <v>24</v>
      </c>
      <c r="M375">
        <v>42</v>
      </c>
      <c r="N375">
        <v>9.2999999999999999E-2</v>
      </c>
      <c r="O375">
        <v>0.67</v>
      </c>
      <c r="P375">
        <v>8.1000000000000003E-2</v>
      </c>
      <c r="Q375">
        <v>0.217</v>
      </c>
      <c r="R375">
        <v>0.68200000000000005</v>
      </c>
      <c r="S375">
        <v>0.66500000000000004</v>
      </c>
      <c r="T375">
        <v>0.318</v>
      </c>
      <c r="U375">
        <v>0.122</v>
      </c>
      <c r="V375">
        <v>0.89400000000000002</v>
      </c>
      <c r="W375">
        <v>506.91199999999998</v>
      </c>
      <c r="X375" t="s">
        <v>56</v>
      </c>
      <c r="Y375">
        <v>4.6079999999999997</v>
      </c>
      <c r="Z375">
        <v>0.93600000000000005</v>
      </c>
      <c r="AA375">
        <v>0.98899999999999999</v>
      </c>
      <c r="AB375">
        <v>0.90400000000000003</v>
      </c>
      <c r="AC375">
        <v>0.88</v>
      </c>
      <c r="AD375" s="19">
        <v>45824.80094390046</v>
      </c>
      <c r="AE375" t="s">
        <v>1824</v>
      </c>
    </row>
    <row r="376" spans="1:31" x14ac:dyDescent="0.35">
      <c r="A376" t="s">
        <v>1733</v>
      </c>
      <c r="B376" t="s">
        <v>311</v>
      </c>
      <c r="C376">
        <v>4011</v>
      </c>
      <c r="D376" s="9">
        <v>40527.600671296299</v>
      </c>
      <c r="E376" s="9">
        <v>44538.609502314815</v>
      </c>
      <c r="F376">
        <v>401</v>
      </c>
      <c r="G376">
        <v>401</v>
      </c>
      <c r="H376">
        <v>83</v>
      </c>
      <c r="I376">
        <v>318</v>
      </c>
      <c r="J376">
        <v>40</v>
      </c>
      <c r="K376">
        <v>361</v>
      </c>
      <c r="L376">
        <v>289</v>
      </c>
      <c r="M376">
        <v>72</v>
      </c>
      <c r="N376">
        <v>3.5999999999999997E-2</v>
      </c>
      <c r="O376">
        <v>0.16200000000000001</v>
      </c>
      <c r="P376">
        <v>1.6E-2</v>
      </c>
      <c r="Q376">
        <v>0.224</v>
      </c>
      <c r="R376">
        <v>0.182</v>
      </c>
      <c r="S376">
        <v>0.16700000000000001</v>
      </c>
      <c r="T376">
        <v>1.2310000000000001</v>
      </c>
      <c r="U376">
        <v>0.182</v>
      </c>
      <c r="V376">
        <v>0.91900000000000004</v>
      </c>
      <c r="W376">
        <v>321.42899999999997</v>
      </c>
      <c r="X376" t="s">
        <v>62</v>
      </c>
      <c r="Y376">
        <v>4.4640000000000004</v>
      </c>
      <c r="Z376">
        <v>0.51600000000000001</v>
      </c>
      <c r="AA376">
        <v>0.754</v>
      </c>
      <c r="AB376">
        <v>0.79900000000000004</v>
      </c>
      <c r="AC376">
        <v>0.75700000000000001</v>
      </c>
      <c r="AD376" s="19">
        <v>45825.173120219908</v>
      </c>
      <c r="AE376" t="s">
        <v>2397</v>
      </c>
    </row>
    <row r="377" spans="1:31" hidden="1" x14ac:dyDescent="0.35">
      <c r="A377" t="s">
        <v>1565</v>
      </c>
      <c r="B377" t="s">
        <v>312</v>
      </c>
      <c r="C377">
        <v>92</v>
      </c>
      <c r="D377" s="9">
        <v>40122.974305555559</v>
      </c>
      <c r="E377" s="9">
        <v>40215.445833333331</v>
      </c>
      <c r="F377" t="s">
        <v>871</v>
      </c>
      <c r="G377" t="s">
        <v>871</v>
      </c>
      <c r="H377">
        <v>1</v>
      </c>
      <c r="I377">
        <v>6</v>
      </c>
      <c r="J377">
        <v>1</v>
      </c>
      <c r="K377" t="s">
        <v>872</v>
      </c>
      <c r="L377">
        <v>1</v>
      </c>
      <c r="M377">
        <v>5</v>
      </c>
      <c r="N377" t="s">
        <v>874</v>
      </c>
      <c r="O377">
        <v>4.2000000000000003E-2</v>
      </c>
      <c r="P377" t="s">
        <v>874</v>
      </c>
      <c r="Q377" t="s">
        <v>874</v>
      </c>
      <c r="R377">
        <v>0</v>
      </c>
      <c r="S377">
        <v>4.2000000000000003E-2</v>
      </c>
      <c r="T377" t="s">
        <v>874</v>
      </c>
      <c r="U377" t="s">
        <v>874</v>
      </c>
      <c r="V377" t="s">
        <v>874</v>
      </c>
      <c r="W377" t="s">
        <v>874</v>
      </c>
      <c r="X377" t="s">
        <v>56</v>
      </c>
      <c r="Y377" t="s">
        <v>874</v>
      </c>
      <c r="Z377" t="s">
        <v>874</v>
      </c>
      <c r="AA377">
        <v>0.879</v>
      </c>
      <c r="AB377" t="s">
        <v>874</v>
      </c>
      <c r="AC377" t="s">
        <v>874</v>
      </c>
      <c r="AD377" s="19">
        <v>45824.80115324074</v>
      </c>
      <c r="AE377" t="s">
        <v>1824</v>
      </c>
    </row>
    <row r="378" spans="1:31" x14ac:dyDescent="0.35">
      <c r="A378" t="s">
        <v>1290</v>
      </c>
      <c r="B378" t="s">
        <v>311</v>
      </c>
      <c r="C378">
        <v>4015</v>
      </c>
      <c r="D378" s="9">
        <v>37600.415277777778</v>
      </c>
      <c r="E378" s="9">
        <v>41615.643750000003</v>
      </c>
      <c r="F378">
        <v>519</v>
      </c>
      <c r="G378">
        <v>519</v>
      </c>
      <c r="H378">
        <v>123</v>
      </c>
      <c r="I378">
        <v>396</v>
      </c>
      <c r="J378">
        <v>98</v>
      </c>
      <c r="K378">
        <v>421</v>
      </c>
      <c r="L378">
        <v>398</v>
      </c>
      <c r="M378">
        <v>23</v>
      </c>
      <c r="N378">
        <v>5.0999999999999997E-2</v>
      </c>
      <c r="O378">
        <v>0.16200000000000001</v>
      </c>
      <c r="P378">
        <v>4.2999999999999997E-2</v>
      </c>
      <c r="Q378">
        <v>0.20899999999999999</v>
      </c>
      <c r="R378">
        <v>0.17</v>
      </c>
      <c r="S378">
        <v>0.16900000000000001</v>
      </c>
      <c r="T378">
        <v>1.2290000000000001</v>
      </c>
      <c r="U378">
        <v>0.23899999999999999</v>
      </c>
      <c r="V378">
        <v>0.79800000000000004</v>
      </c>
      <c r="W378">
        <v>110.048</v>
      </c>
      <c r="X378" t="s">
        <v>62</v>
      </c>
      <c r="Y378">
        <v>4.7850000000000001</v>
      </c>
      <c r="Z378">
        <v>0.88700000000000001</v>
      </c>
      <c r="AA378">
        <v>0.88800000000000001</v>
      </c>
      <c r="AB378">
        <v>0.89500000000000002</v>
      </c>
      <c r="AC378">
        <v>0.90900000000000003</v>
      </c>
      <c r="AD378" s="19">
        <v>45824.767387361113</v>
      </c>
      <c r="AE378" t="s">
        <v>1824</v>
      </c>
    </row>
    <row r="379" spans="1:31" hidden="1" x14ac:dyDescent="0.35">
      <c r="A379" t="s">
        <v>1527</v>
      </c>
      <c r="B379" t="s">
        <v>312</v>
      </c>
      <c r="C379">
        <v>92</v>
      </c>
      <c r="D379" s="9">
        <v>41165.96875</v>
      </c>
      <c r="E379" s="9">
        <v>41258.100694444445</v>
      </c>
      <c r="F379" t="s">
        <v>871</v>
      </c>
      <c r="G379" t="s">
        <v>871</v>
      </c>
      <c r="H379">
        <v>1</v>
      </c>
      <c r="I379">
        <v>8</v>
      </c>
      <c r="J379">
        <v>2</v>
      </c>
      <c r="K379" t="s">
        <v>872</v>
      </c>
      <c r="L379">
        <v>7</v>
      </c>
      <c r="M379">
        <v>-1</v>
      </c>
      <c r="N379" t="s">
        <v>874</v>
      </c>
      <c r="O379">
        <v>5.8999999999999997E-2</v>
      </c>
      <c r="P379" t="s">
        <v>874</v>
      </c>
      <c r="Q379">
        <v>0.34799999999999998</v>
      </c>
      <c r="R379">
        <v>0</v>
      </c>
      <c r="S379">
        <v>5.8000000000000003E-2</v>
      </c>
      <c r="T379" t="s">
        <v>874</v>
      </c>
      <c r="U379" t="s">
        <v>874</v>
      </c>
      <c r="V379" t="s">
        <v>874</v>
      </c>
      <c r="W379" t="s">
        <v>874</v>
      </c>
      <c r="X379" t="s">
        <v>56</v>
      </c>
      <c r="Y379">
        <v>2.8740000000000001</v>
      </c>
      <c r="Z379" t="s">
        <v>874</v>
      </c>
      <c r="AA379">
        <v>0.5</v>
      </c>
      <c r="AB379" t="s">
        <v>874</v>
      </c>
      <c r="AC379">
        <v>0.70899999999999996</v>
      </c>
      <c r="AD379" s="19">
        <v>45824.801377152777</v>
      </c>
      <c r="AE379" t="s">
        <v>1824</v>
      </c>
    </row>
    <row r="380" spans="1:31" x14ac:dyDescent="0.35">
      <c r="A380" t="s">
        <v>225</v>
      </c>
      <c r="B380" t="s">
        <v>311</v>
      </c>
      <c r="C380">
        <v>2929</v>
      </c>
      <c r="D380" s="9">
        <v>42681.728472222225</v>
      </c>
      <c r="E380" s="9">
        <v>45611.665277777778</v>
      </c>
      <c r="F380">
        <v>5335</v>
      </c>
      <c r="G380">
        <v>4245</v>
      </c>
      <c r="H380">
        <v>3106</v>
      </c>
      <c r="I380">
        <v>1139</v>
      </c>
      <c r="J380">
        <v>515</v>
      </c>
      <c r="K380">
        <v>3730</v>
      </c>
      <c r="L380">
        <v>2532</v>
      </c>
      <c r="M380">
        <v>1198</v>
      </c>
      <c r="N380">
        <v>3.5880000000000001</v>
      </c>
      <c r="O380">
        <v>0.73399999999999999</v>
      </c>
      <c r="P380">
        <v>0.98299999999999998</v>
      </c>
      <c r="Q380">
        <v>4.0990000000000002</v>
      </c>
      <c r="R380">
        <v>3.339</v>
      </c>
      <c r="S380">
        <v>3.6890000000000001</v>
      </c>
      <c r="T380">
        <v>1.228</v>
      </c>
      <c r="U380">
        <v>0.83</v>
      </c>
      <c r="V380">
        <v>0.77300000000000002</v>
      </c>
      <c r="W380">
        <v>292.26600000000002</v>
      </c>
      <c r="X380" t="s">
        <v>62</v>
      </c>
      <c r="Y380">
        <v>0.24399999999999999</v>
      </c>
      <c r="Z380">
        <v>0.9</v>
      </c>
      <c r="AA380">
        <v>0.46400000000000002</v>
      </c>
      <c r="AB380">
        <v>0.93</v>
      </c>
      <c r="AC380">
        <v>0.86699999999999999</v>
      </c>
      <c r="AD380" s="19">
        <v>3.6756944444444446E-2</v>
      </c>
      <c r="AE380" t="s">
        <v>1108</v>
      </c>
    </row>
    <row r="381" spans="1:31" hidden="1" x14ac:dyDescent="0.35">
      <c r="A381" t="s">
        <v>1511</v>
      </c>
      <c r="B381" t="s">
        <v>312</v>
      </c>
      <c r="C381">
        <v>0</v>
      </c>
      <c r="D381" s="9">
        <v>41605.151388888888</v>
      </c>
      <c r="E381" s="9">
        <v>41605.166666666664</v>
      </c>
      <c r="F381" t="s">
        <v>871</v>
      </c>
      <c r="G381" t="s">
        <v>871</v>
      </c>
      <c r="H381">
        <v>1</v>
      </c>
      <c r="I381">
        <v>1</v>
      </c>
      <c r="J381">
        <v>1</v>
      </c>
      <c r="K381" t="s">
        <v>872</v>
      </c>
      <c r="L381">
        <v>1</v>
      </c>
      <c r="M381">
        <v>-1</v>
      </c>
      <c r="N381" t="s">
        <v>874</v>
      </c>
      <c r="O381" t="s">
        <v>874</v>
      </c>
      <c r="P381" t="s">
        <v>874</v>
      </c>
      <c r="Q381" t="s">
        <v>874</v>
      </c>
      <c r="R381">
        <v>0</v>
      </c>
      <c r="S381" t="s">
        <v>874</v>
      </c>
      <c r="T381" t="s">
        <v>874</v>
      </c>
      <c r="U381" t="s">
        <v>874</v>
      </c>
      <c r="V381" t="s">
        <v>874</v>
      </c>
      <c r="W381" t="s">
        <v>874</v>
      </c>
      <c r="X381" t="s">
        <v>62</v>
      </c>
      <c r="Y381" t="s">
        <v>874</v>
      </c>
      <c r="Z381" t="s">
        <v>874</v>
      </c>
      <c r="AA381" t="s">
        <v>874</v>
      </c>
      <c r="AB381" t="s">
        <v>874</v>
      </c>
      <c r="AC381" t="s">
        <v>874</v>
      </c>
      <c r="AD381" s="19">
        <v>45824.801601863423</v>
      </c>
      <c r="AE381" t="s">
        <v>1824</v>
      </c>
    </row>
    <row r="382" spans="1:31" x14ac:dyDescent="0.35">
      <c r="A382" t="s">
        <v>225</v>
      </c>
      <c r="B382" t="s">
        <v>311</v>
      </c>
      <c r="C382">
        <v>2929</v>
      </c>
      <c r="D382" s="9">
        <v>42681.728472222225</v>
      </c>
      <c r="E382" s="9">
        <v>45611.665277777778</v>
      </c>
      <c r="F382">
        <v>5335</v>
      </c>
      <c r="G382">
        <v>4245</v>
      </c>
      <c r="H382">
        <v>3106</v>
      </c>
      <c r="I382">
        <v>1139</v>
      </c>
      <c r="J382">
        <v>515</v>
      </c>
      <c r="K382">
        <v>3730</v>
      </c>
      <c r="L382">
        <v>2532</v>
      </c>
      <c r="M382">
        <v>1198</v>
      </c>
      <c r="N382">
        <v>3.5880000000000001</v>
      </c>
      <c r="O382">
        <v>0.73399999999999999</v>
      </c>
      <c r="P382">
        <v>0.98299999999999998</v>
      </c>
      <c r="Q382">
        <v>4.0990000000000002</v>
      </c>
      <c r="R382">
        <v>3.339</v>
      </c>
      <c r="S382">
        <v>3.6890000000000001</v>
      </c>
      <c r="T382">
        <v>1.228</v>
      </c>
      <c r="U382">
        <v>0.83</v>
      </c>
      <c r="V382">
        <v>0.77300000000000002</v>
      </c>
      <c r="W382">
        <v>292.26600000000002</v>
      </c>
      <c r="X382" t="s">
        <v>62</v>
      </c>
      <c r="Y382">
        <v>0.24399999999999999</v>
      </c>
      <c r="Z382">
        <v>0.9</v>
      </c>
      <c r="AA382">
        <v>0.46400000000000002</v>
      </c>
      <c r="AB382">
        <v>0.93</v>
      </c>
      <c r="AC382">
        <v>0.86699999999999999</v>
      </c>
      <c r="AD382" s="19">
        <v>1.4281250000000001E-2</v>
      </c>
      <c r="AE382" t="s">
        <v>1108</v>
      </c>
    </row>
    <row r="383" spans="1:31" hidden="1" x14ac:dyDescent="0.35">
      <c r="A383" t="s">
        <v>1563</v>
      </c>
      <c r="B383" t="s">
        <v>312</v>
      </c>
      <c r="C383">
        <v>72</v>
      </c>
      <c r="D383" s="9">
        <v>41534.714583333334</v>
      </c>
      <c r="E383" s="9">
        <v>41606.807638888888</v>
      </c>
      <c r="F383" t="s">
        <v>871</v>
      </c>
      <c r="G383" t="s">
        <v>871</v>
      </c>
      <c r="H383">
        <v>1</v>
      </c>
      <c r="I383">
        <v>11</v>
      </c>
      <c r="J383">
        <v>1</v>
      </c>
      <c r="K383" t="s">
        <v>872</v>
      </c>
      <c r="L383">
        <v>12</v>
      </c>
      <c r="M383">
        <v>-2</v>
      </c>
      <c r="N383" t="s">
        <v>874</v>
      </c>
      <c r="O383">
        <v>0.156</v>
      </c>
      <c r="P383" t="s">
        <v>874</v>
      </c>
      <c r="Q383">
        <v>0.221</v>
      </c>
      <c r="R383">
        <v>0</v>
      </c>
      <c r="S383">
        <v>0.156</v>
      </c>
      <c r="T383" t="s">
        <v>874</v>
      </c>
      <c r="U383" t="s">
        <v>874</v>
      </c>
      <c r="V383" t="s">
        <v>874</v>
      </c>
      <c r="W383" t="s">
        <v>874</v>
      </c>
      <c r="X383" t="s">
        <v>62</v>
      </c>
      <c r="Y383">
        <v>4.5250000000000004</v>
      </c>
      <c r="Z383" t="s">
        <v>874</v>
      </c>
      <c r="AA383">
        <v>0.623</v>
      </c>
      <c r="AB383" t="s">
        <v>874</v>
      </c>
      <c r="AC383">
        <v>0.66900000000000004</v>
      </c>
      <c r="AD383" s="19">
        <v>45824.801825289353</v>
      </c>
      <c r="AE383" t="s">
        <v>1824</v>
      </c>
    </row>
    <row r="384" spans="1:31" x14ac:dyDescent="0.35">
      <c r="A384" t="s">
        <v>1614</v>
      </c>
      <c r="B384" t="s">
        <v>311</v>
      </c>
      <c r="C384">
        <v>4053</v>
      </c>
      <c r="D384" s="9">
        <v>37561.085416666669</v>
      </c>
      <c r="E384" s="9">
        <v>41614.663888888892</v>
      </c>
      <c r="F384">
        <v>232</v>
      </c>
      <c r="G384">
        <v>232</v>
      </c>
      <c r="H384">
        <v>8</v>
      </c>
      <c r="I384">
        <v>224</v>
      </c>
      <c r="J384">
        <v>104</v>
      </c>
      <c r="K384">
        <v>128</v>
      </c>
      <c r="L384">
        <v>107</v>
      </c>
      <c r="M384">
        <v>21</v>
      </c>
      <c r="N384">
        <v>3.0000000000000001E-3</v>
      </c>
      <c r="O384">
        <v>5.3999999999999999E-2</v>
      </c>
      <c r="P384">
        <v>3.5000000000000003E-2</v>
      </c>
      <c r="Q384">
        <v>2.7E-2</v>
      </c>
      <c r="R384">
        <v>2.1999999999999999E-2</v>
      </c>
      <c r="S384">
        <v>2.1000000000000001E-2</v>
      </c>
      <c r="T384">
        <v>1.2270000000000001</v>
      </c>
      <c r="U384">
        <v>5.2999999999999999E-2</v>
      </c>
      <c r="V384">
        <v>0.38600000000000001</v>
      </c>
      <c r="W384">
        <v>777.77800000000002</v>
      </c>
      <c r="X384" t="s">
        <v>62</v>
      </c>
      <c r="Y384">
        <v>37.036999999999999</v>
      </c>
      <c r="Z384">
        <v>0.92600000000000005</v>
      </c>
      <c r="AA384">
        <v>0.95199999999999996</v>
      </c>
      <c r="AB384">
        <v>0.63200000000000001</v>
      </c>
      <c r="AC384">
        <v>0.76300000000000001</v>
      </c>
      <c r="AD384" s="19">
        <v>45824.812508344905</v>
      </c>
      <c r="AE384" t="s">
        <v>1824</v>
      </c>
    </row>
    <row r="385" spans="1:31" hidden="1" x14ac:dyDescent="0.35">
      <c r="A385" t="s">
        <v>1529</v>
      </c>
      <c r="B385" t="s">
        <v>312</v>
      </c>
      <c r="C385">
        <v>52</v>
      </c>
      <c r="D385" s="9">
        <v>41506.111111111109</v>
      </c>
      <c r="E385" s="9">
        <v>41558.65902777778</v>
      </c>
      <c r="F385" t="s">
        <v>871</v>
      </c>
      <c r="G385" t="s">
        <v>871</v>
      </c>
      <c r="H385">
        <v>1</v>
      </c>
      <c r="I385">
        <v>3</v>
      </c>
      <c r="J385">
        <v>1</v>
      </c>
      <c r="K385" t="s">
        <v>872</v>
      </c>
      <c r="L385">
        <v>1</v>
      </c>
      <c r="M385">
        <v>2</v>
      </c>
      <c r="N385" t="s">
        <v>874</v>
      </c>
      <c r="O385">
        <v>2.8000000000000001E-2</v>
      </c>
      <c r="P385" t="s">
        <v>874</v>
      </c>
      <c r="Q385" t="s">
        <v>874</v>
      </c>
      <c r="R385">
        <v>0</v>
      </c>
      <c r="S385">
        <v>2.8000000000000001E-2</v>
      </c>
      <c r="T385" t="s">
        <v>874</v>
      </c>
      <c r="U385" t="s">
        <v>874</v>
      </c>
      <c r="V385" t="s">
        <v>874</v>
      </c>
      <c r="W385" t="s">
        <v>874</v>
      </c>
      <c r="X385" t="s">
        <v>62</v>
      </c>
      <c r="Y385" t="s">
        <v>874</v>
      </c>
      <c r="Z385" t="s">
        <v>874</v>
      </c>
      <c r="AA385">
        <v>0.75</v>
      </c>
      <c r="AB385" t="s">
        <v>874</v>
      </c>
      <c r="AC385" t="s">
        <v>874</v>
      </c>
      <c r="AD385" s="19">
        <v>45824.80203097222</v>
      </c>
      <c r="AE385" t="s">
        <v>1824</v>
      </c>
    </row>
    <row r="386" spans="1:31" x14ac:dyDescent="0.35">
      <c r="A386" t="s">
        <v>1386</v>
      </c>
      <c r="B386" t="s">
        <v>311</v>
      </c>
      <c r="C386">
        <v>6759</v>
      </c>
      <c r="D386" s="9">
        <v>37806.039583333331</v>
      </c>
      <c r="E386" s="9">
        <v>44565.724421296298</v>
      </c>
      <c r="F386">
        <v>5254</v>
      </c>
      <c r="G386">
        <v>5254</v>
      </c>
      <c r="H386">
        <v>377</v>
      </c>
      <c r="I386">
        <v>4877</v>
      </c>
      <c r="J386">
        <v>1572</v>
      </c>
      <c r="K386">
        <v>3682</v>
      </c>
      <c r="L386">
        <v>3301</v>
      </c>
      <c r="M386">
        <v>381</v>
      </c>
      <c r="N386">
        <v>5.7000000000000002E-2</v>
      </c>
      <c r="O386">
        <v>0.99</v>
      </c>
      <c r="P386">
        <v>0.40200000000000002</v>
      </c>
      <c r="Q386">
        <v>0.78700000000000003</v>
      </c>
      <c r="R386">
        <v>0.64500000000000002</v>
      </c>
      <c r="S386">
        <v>0.69699999999999995</v>
      </c>
      <c r="T386">
        <v>1.22</v>
      </c>
      <c r="U386">
        <v>5.3999999999999999E-2</v>
      </c>
      <c r="V386">
        <v>0.61599999999999999</v>
      </c>
      <c r="W386">
        <v>484.11700000000002</v>
      </c>
      <c r="X386" t="s">
        <v>62</v>
      </c>
      <c r="Y386">
        <v>1.2709999999999999</v>
      </c>
      <c r="Z386">
        <v>0.99199999999999999</v>
      </c>
      <c r="AA386">
        <v>0.96399999999999997</v>
      </c>
      <c r="AB386">
        <v>0.94799999999999995</v>
      </c>
      <c r="AC386">
        <v>0.97099999999999997</v>
      </c>
      <c r="AD386" s="19">
        <v>45825.087730949075</v>
      </c>
      <c r="AE386" t="s">
        <v>2397</v>
      </c>
    </row>
    <row r="387" spans="1:31" hidden="1" x14ac:dyDescent="0.35">
      <c r="A387" t="s">
        <v>1571</v>
      </c>
      <c r="B387" t="s">
        <v>312</v>
      </c>
      <c r="C387">
        <v>99</v>
      </c>
      <c r="D387" s="9">
        <v>41515.07708333333</v>
      </c>
      <c r="E387" s="9">
        <v>41614.959722222222</v>
      </c>
      <c r="F387" t="s">
        <v>871</v>
      </c>
      <c r="G387" t="s">
        <v>871</v>
      </c>
      <c r="H387">
        <v>2</v>
      </c>
      <c r="I387">
        <v>41</v>
      </c>
      <c r="J387">
        <v>8</v>
      </c>
      <c r="K387" t="s">
        <v>872</v>
      </c>
      <c r="L387">
        <v>34</v>
      </c>
      <c r="M387">
        <v>2</v>
      </c>
      <c r="N387">
        <v>0.16700000000000001</v>
      </c>
      <c r="O387">
        <v>0.45800000000000002</v>
      </c>
      <c r="P387">
        <v>8.4000000000000005E-2</v>
      </c>
      <c r="Q387">
        <v>0.35899999999999999</v>
      </c>
      <c r="R387">
        <v>0.54100000000000004</v>
      </c>
      <c r="S387">
        <v>0.39500000000000002</v>
      </c>
      <c r="T387">
        <v>0.66400000000000003</v>
      </c>
      <c r="U387">
        <v>0.26700000000000002</v>
      </c>
      <c r="V387">
        <v>0.86599999999999999</v>
      </c>
      <c r="W387">
        <v>75.209000000000003</v>
      </c>
      <c r="X387" t="s">
        <v>56</v>
      </c>
      <c r="Y387">
        <v>2.786</v>
      </c>
      <c r="Z387">
        <v>1</v>
      </c>
      <c r="AA387">
        <v>0.96299999999999997</v>
      </c>
      <c r="AB387">
        <v>0.96499999999999997</v>
      </c>
      <c r="AC387">
        <v>0.94599999999999995</v>
      </c>
      <c r="AD387" s="19">
        <v>45824.802324259261</v>
      </c>
      <c r="AE387" t="s">
        <v>1824</v>
      </c>
    </row>
    <row r="388" spans="1:31" x14ac:dyDescent="0.35">
      <c r="A388" t="s">
        <v>1654</v>
      </c>
      <c r="B388" t="s">
        <v>311</v>
      </c>
      <c r="C388">
        <v>3660</v>
      </c>
      <c r="D388" s="9">
        <v>37951.681250000001</v>
      </c>
      <c r="E388" s="9">
        <v>41611.870833333334</v>
      </c>
      <c r="F388">
        <v>117</v>
      </c>
      <c r="G388">
        <v>117</v>
      </c>
      <c r="H388">
        <v>18</v>
      </c>
      <c r="I388">
        <v>99</v>
      </c>
      <c r="J388">
        <v>23</v>
      </c>
      <c r="K388">
        <v>94</v>
      </c>
      <c r="L388">
        <v>75</v>
      </c>
      <c r="M388">
        <v>19</v>
      </c>
      <c r="N388">
        <v>8.0000000000000002E-3</v>
      </c>
      <c r="O388">
        <v>2.4E-2</v>
      </c>
      <c r="P388">
        <v>8.9999999999999993E-3</v>
      </c>
      <c r="Q388">
        <v>2.8000000000000001E-2</v>
      </c>
      <c r="R388">
        <v>2.3E-2</v>
      </c>
      <c r="S388">
        <v>2.1999999999999999E-2</v>
      </c>
      <c r="T388">
        <v>1.2170000000000001</v>
      </c>
      <c r="U388">
        <v>0.25</v>
      </c>
      <c r="V388">
        <v>0.71899999999999997</v>
      </c>
      <c r="W388">
        <v>678.57100000000003</v>
      </c>
      <c r="X388" t="s">
        <v>62</v>
      </c>
      <c r="Y388">
        <v>35.713999999999999</v>
      </c>
      <c r="Z388">
        <v>0.95199999999999996</v>
      </c>
      <c r="AA388">
        <v>0.98599999999999999</v>
      </c>
      <c r="AB388">
        <v>0.96</v>
      </c>
      <c r="AC388">
        <v>0.96499999999999997</v>
      </c>
      <c r="AD388" s="19">
        <v>45824.830492060188</v>
      </c>
      <c r="AE388" t="s">
        <v>1824</v>
      </c>
    </row>
    <row r="389" spans="1:31" hidden="1" x14ac:dyDescent="0.35">
      <c r="A389" t="s">
        <v>1584</v>
      </c>
      <c r="B389" t="s">
        <v>312</v>
      </c>
      <c r="C389">
        <v>99</v>
      </c>
      <c r="D389" s="9">
        <v>41523.994444444441</v>
      </c>
      <c r="E389" s="9">
        <v>41623.677777777775</v>
      </c>
      <c r="F389" t="s">
        <v>871</v>
      </c>
      <c r="G389" t="s">
        <v>871</v>
      </c>
      <c r="H389">
        <v>104</v>
      </c>
      <c r="I389">
        <v>539</v>
      </c>
      <c r="J389">
        <v>94</v>
      </c>
      <c r="K389" t="s">
        <v>872</v>
      </c>
      <c r="L389">
        <v>436</v>
      </c>
      <c r="M389">
        <v>112</v>
      </c>
      <c r="N389">
        <v>1.0289999999999999</v>
      </c>
      <c r="O389">
        <v>5.1130000000000004</v>
      </c>
      <c r="P389">
        <v>0.89100000000000001</v>
      </c>
      <c r="Q389">
        <v>4.12</v>
      </c>
      <c r="R389">
        <v>5.2510000000000003</v>
      </c>
      <c r="S389">
        <v>5.2510000000000003</v>
      </c>
      <c r="T389">
        <v>0.78500000000000003</v>
      </c>
      <c r="U389">
        <v>0.16800000000000001</v>
      </c>
      <c r="V389">
        <v>0.85499999999999998</v>
      </c>
      <c r="W389">
        <v>454.61200000000002</v>
      </c>
      <c r="X389" t="s">
        <v>56</v>
      </c>
      <c r="Y389">
        <v>0.24299999999999999</v>
      </c>
      <c r="Z389">
        <v>0.98899999999999999</v>
      </c>
      <c r="AA389">
        <v>0.99299999999999999</v>
      </c>
      <c r="AB389">
        <v>0.98499999999999999</v>
      </c>
      <c r="AC389">
        <v>0.99399999999999999</v>
      </c>
      <c r="AD389" s="19">
        <v>45824.802676192128</v>
      </c>
      <c r="AE389" t="s">
        <v>1824</v>
      </c>
    </row>
    <row r="390" spans="1:31" x14ac:dyDescent="0.35">
      <c r="A390" t="s">
        <v>1985</v>
      </c>
      <c r="B390" t="s">
        <v>311</v>
      </c>
      <c r="C390">
        <v>1767</v>
      </c>
      <c r="D390" s="9">
        <v>38450.318749999999</v>
      </c>
      <c r="E390" s="9">
        <v>40217.675694444442</v>
      </c>
      <c r="F390">
        <v>46</v>
      </c>
      <c r="G390">
        <v>46</v>
      </c>
      <c r="H390">
        <v>5</v>
      </c>
      <c r="I390">
        <v>41</v>
      </c>
      <c r="J390">
        <v>3</v>
      </c>
      <c r="K390">
        <v>43</v>
      </c>
      <c r="L390">
        <v>23</v>
      </c>
      <c r="M390">
        <v>20</v>
      </c>
      <c r="N390">
        <v>0.01</v>
      </c>
      <c r="O390">
        <v>2.9000000000000001E-2</v>
      </c>
      <c r="P390">
        <v>6.0000000000000001E-3</v>
      </c>
      <c r="Q390">
        <v>0.04</v>
      </c>
      <c r="R390">
        <v>3.3000000000000002E-2</v>
      </c>
      <c r="S390">
        <v>3.2000000000000001E-2</v>
      </c>
      <c r="T390">
        <v>1.212</v>
      </c>
      <c r="U390">
        <v>0.25600000000000001</v>
      </c>
      <c r="V390">
        <v>0.84599999999999997</v>
      </c>
      <c r="W390">
        <v>500</v>
      </c>
      <c r="X390" t="s">
        <v>62</v>
      </c>
      <c r="Y390">
        <v>25</v>
      </c>
      <c r="Z390">
        <v>0.64</v>
      </c>
      <c r="AA390">
        <v>0.69099999999999995</v>
      </c>
      <c r="AB390">
        <v>0.89600000000000002</v>
      </c>
      <c r="AC390">
        <v>0.9</v>
      </c>
      <c r="AD390" s="19">
        <v>45824.893438217594</v>
      </c>
      <c r="AE390" t="s">
        <v>2024</v>
      </c>
    </row>
    <row r="391" spans="1:31" hidden="1" x14ac:dyDescent="0.35">
      <c r="A391" t="s">
        <v>1533</v>
      </c>
      <c r="B391" t="s">
        <v>312</v>
      </c>
      <c r="C391">
        <v>77</v>
      </c>
      <c r="D391" s="9">
        <v>40798.790277777778</v>
      </c>
      <c r="E391" s="9">
        <v>40875.807638888888</v>
      </c>
      <c r="F391" t="s">
        <v>871</v>
      </c>
      <c r="G391" t="s">
        <v>871</v>
      </c>
      <c r="H391">
        <v>2</v>
      </c>
      <c r="I391">
        <v>3</v>
      </c>
      <c r="J391">
        <v>1</v>
      </c>
      <c r="K391" t="s">
        <v>872</v>
      </c>
      <c r="L391">
        <v>3</v>
      </c>
      <c r="M391">
        <v>1</v>
      </c>
      <c r="N391">
        <v>8.3000000000000004E-2</v>
      </c>
      <c r="O391">
        <v>2.1000000000000001E-2</v>
      </c>
      <c r="P391" t="s">
        <v>874</v>
      </c>
      <c r="Q391">
        <v>2.3E-2</v>
      </c>
      <c r="R391" s="24" t="s">
        <v>1803</v>
      </c>
      <c r="S391">
        <v>3.5999999999999997E-2</v>
      </c>
      <c r="T391" t="s">
        <v>874</v>
      </c>
      <c r="U391" t="s">
        <v>874</v>
      </c>
      <c r="V391" t="s">
        <v>874</v>
      </c>
      <c r="W391" t="s">
        <v>874</v>
      </c>
      <c r="X391" t="s">
        <v>56</v>
      </c>
      <c r="Y391">
        <v>43.478000000000002</v>
      </c>
      <c r="Z391">
        <v>1</v>
      </c>
      <c r="AA391">
        <v>0.76</v>
      </c>
      <c r="AB391" t="s">
        <v>874</v>
      </c>
      <c r="AC391">
        <v>0.83099999999999996</v>
      </c>
      <c r="AD391" s="19">
        <v>45824.802896076391</v>
      </c>
      <c r="AE391" t="s">
        <v>1824</v>
      </c>
    </row>
    <row r="392" spans="1:31" x14ac:dyDescent="0.35">
      <c r="A392" t="s">
        <v>1265</v>
      </c>
      <c r="B392" t="s">
        <v>311</v>
      </c>
      <c r="C392">
        <v>4107</v>
      </c>
      <c r="D392" s="9">
        <v>37392.669444444444</v>
      </c>
      <c r="E392" s="9">
        <v>41500.149305555555</v>
      </c>
      <c r="F392">
        <v>157</v>
      </c>
      <c r="G392">
        <v>157</v>
      </c>
      <c r="H392">
        <v>25</v>
      </c>
      <c r="I392">
        <v>132</v>
      </c>
      <c r="J392">
        <v>31</v>
      </c>
      <c r="K392">
        <v>126</v>
      </c>
      <c r="L392">
        <v>104</v>
      </c>
      <c r="M392">
        <v>22</v>
      </c>
      <c r="N392">
        <v>8.9999999999999993E-3</v>
      </c>
      <c r="O392">
        <v>3.5999999999999997E-2</v>
      </c>
      <c r="P392">
        <v>1.0999999999999999E-2</v>
      </c>
      <c r="Q392">
        <v>4.1000000000000002E-2</v>
      </c>
      <c r="R392">
        <v>3.4000000000000002E-2</v>
      </c>
      <c r="S392">
        <v>3.3000000000000002E-2</v>
      </c>
      <c r="T392">
        <v>1.206</v>
      </c>
      <c r="U392">
        <v>0.2</v>
      </c>
      <c r="V392">
        <v>0.75600000000000001</v>
      </c>
      <c r="W392">
        <v>536.58500000000004</v>
      </c>
      <c r="X392" t="s">
        <v>62</v>
      </c>
      <c r="Y392">
        <v>24.39</v>
      </c>
      <c r="Z392">
        <v>0.80600000000000005</v>
      </c>
      <c r="AA392">
        <v>0.97899999999999998</v>
      </c>
      <c r="AB392">
        <v>0.90300000000000002</v>
      </c>
      <c r="AC392">
        <v>0.89200000000000002</v>
      </c>
      <c r="AD392" s="19">
        <v>45824.770113611114</v>
      </c>
      <c r="AE392" t="s">
        <v>1824</v>
      </c>
    </row>
    <row r="393" spans="1:31" hidden="1" x14ac:dyDescent="0.35">
      <c r="A393" t="s">
        <v>1551</v>
      </c>
      <c r="B393" t="s">
        <v>312</v>
      </c>
      <c r="C393">
        <v>0</v>
      </c>
      <c r="D393" s="9">
        <v>40676.161111111112</v>
      </c>
      <c r="E393" s="9">
        <v>40676.161111111112</v>
      </c>
      <c r="F393" t="s">
        <v>871</v>
      </c>
      <c r="G393" t="s">
        <v>871</v>
      </c>
      <c r="H393">
        <v>1</v>
      </c>
      <c r="I393">
        <v>1</v>
      </c>
      <c r="J393">
        <v>1</v>
      </c>
      <c r="K393" t="s">
        <v>872</v>
      </c>
      <c r="L393">
        <v>1</v>
      </c>
      <c r="M393">
        <v>0</v>
      </c>
      <c r="N393" t="s">
        <v>874</v>
      </c>
      <c r="O393" t="s">
        <v>874</v>
      </c>
      <c r="P393" t="s">
        <v>874</v>
      </c>
      <c r="Q393" t="s">
        <v>874</v>
      </c>
      <c r="R393">
        <v>0</v>
      </c>
      <c r="S393" t="s">
        <v>874</v>
      </c>
      <c r="T393" t="s">
        <v>874</v>
      </c>
      <c r="U393" t="s">
        <v>874</v>
      </c>
      <c r="V393" t="s">
        <v>874</v>
      </c>
      <c r="W393" t="s">
        <v>874</v>
      </c>
      <c r="X393" t="s">
        <v>56</v>
      </c>
      <c r="Y393" t="s">
        <v>874</v>
      </c>
      <c r="Z393" t="s">
        <v>874</v>
      </c>
      <c r="AA393" t="s">
        <v>874</v>
      </c>
      <c r="AB393" t="s">
        <v>874</v>
      </c>
      <c r="AC393" t="s">
        <v>874</v>
      </c>
      <c r="AD393" s="19">
        <v>45824.803098124998</v>
      </c>
      <c r="AE393" t="s">
        <v>1824</v>
      </c>
    </row>
    <row r="394" spans="1:31" x14ac:dyDescent="0.35">
      <c r="A394" t="s">
        <v>278</v>
      </c>
      <c r="B394" t="s">
        <v>311</v>
      </c>
      <c r="C394">
        <v>4432</v>
      </c>
      <c r="D394" s="9">
        <v>37195.541666666664</v>
      </c>
      <c r="E394" s="9">
        <v>41627.737500000003</v>
      </c>
      <c r="F394">
        <v>2473</v>
      </c>
      <c r="G394">
        <v>2473</v>
      </c>
      <c r="H394">
        <v>1138</v>
      </c>
      <c r="I394">
        <v>1335</v>
      </c>
      <c r="J394">
        <v>392</v>
      </c>
      <c r="K394">
        <v>2081</v>
      </c>
      <c r="L394">
        <v>1985</v>
      </c>
      <c r="M394">
        <v>96</v>
      </c>
      <c r="N394">
        <v>0.46500000000000002</v>
      </c>
      <c r="O394">
        <v>0.59299999999999997</v>
      </c>
      <c r="P394">
        <v>0.21299999999999999</v>
      </c>
      <c r="Q394">
        <v>1.016</v>
      </c>
      <c r="R394">
        <v>0.84499999999999997</v>
      </c>
      <c r="S394">
        <v>0.86599999999999999</v>
      </c>
      <c r="T394">
        <v>1.202</v>
      </c>
      <c r="U394">
        <v>0.44</v>
      </c>
      <c r="V394">
        <v>0.79900000000000004</v>
      </c>
      <c r="W394">
        <v>94.488</v>
      </c>
      <c r="X394" t="s">
        <v>62</v>
      </c>
      <c r="Y394">
        <v>0.98399999999999999</v>
      </c>
      <c r="Z394">
        <v>0.96</v>
      </c>
      <c r="AA394">
        <v>0.95599999999999996</v>
      </c>
      <c r="AB394">
        <v>0.95899999999999996</v>
      </c>
      <c r="AC394">
        <v>0.99299999999999999</v>
      </c>
      <c r="AD394" s="19">
        <v>45824.91545064815</v>
      </c>
      <c r="AE394" t="s">
        <v>2215</v>
      </c>
    </row>
    <row r="395" spans="1:31" hidden="1" x14ac:dyDescent="0.35">
      <c r="A395" t="s">
        <v>1579</v>
      </c>
      <c r="B395" t="s">
        <v>312</v>
      </c>
      <c r="C395">
        <v>98</v>
      </c>
      <c r="D395" s="9">
        <v>41524.236111111109</v>
      </c>
      <c r="E395" s="9">
        <v>41622.502083333333</v>
      </c>
      <c r="F395" t="s">
        <v>871</v>
      </c>
      <c r="G395" t="s">
        <v>871</v>
      </c>
      <c r="H395">
        <v>30</v>
      </c>
      <c r="I395">
        <v>50</v>
      </c>
      <c r="J395">
        <v>3</v>
      </c>
      <c r="K395" t="s">
        <v>872</v>
      </c>
      <c r="L395">
        <v>60</v>
      </c>
      <c r="M395">
        <v>18</v>
      </c>
      <c r="N395">
        <v>0.29199999999999998</v>
      </c>
      <c r="O395">
        <v>0.57499999999999996</v>
      </c>
      <c r="P395" t="s">
        <v>874</v>
      </c>
      <c r="Q395">
        <v>0.81899999999999995</v>
      </c>
      <c r="R395">
        <v>0.86699999999999999</v>
      </c>
      <c r="S395">
        <v>0.79600000000000004</v>
      </c>
      <c r="T395" t="s">
        <v>874</v>
      </c>
      <c r="U395" t="s">
        <v>874</v>
      </c>
      <c r="V395" t="s">
        <v>874</v>
      </c>
      <c r="W395" t="s">
        <v>874</v>
      </c>
      <c r="X395" t="s">
        <v>56</v>
      </c>
      <c r="Y395">
        <v>1.2210000000000001</v>
      </c>
      <c r="Z395">
        <v>0.97599999999999998</v>
      </c>
      <c r="AA395">
        <v>0.96899999999999997</v>
      </c>
      <c r="AB395" t="s">
        <v>874</v>
      </c>
      <c r="AC395">
        <v>0.81</v>
      </c>
      <c r="AD395" s="19">
        <v>45824.803325104163</v>
      </c>
      <c r="AE395" t="s">
        <v>1824</v>
      </c>
    </row>
    <row r="396" spans="1:31" x14ac:dyDescent="0.35">
      <c r="A396" t="s">
        <v>2119</v>
      </c>
      <c r="B396" t="s">
        <v>311</v>
      </c>
      <c r="C396">
        <v>467</v>
      </c>
      <c r="D396" s="9">
        <v>38576.081944444442</v>
      </c>
      <c r="E396" s="9">
        <v>39043.918749999997</v>
      </c>
      <c r="F396">
        <v>40</v>
      </c>
      <c r="G396">
        <v>40</v>
      </c>
      <c r="H396">
        <v>25</v>
      </c>
      <c r="I396">
        <v>15</v>
      </c>
      <c r="J396">
        <v>1</v>
      </c>
      <c r="K396">
        <v>39</v>
      </c>
      <c r="L396">
        <v>25</v>
      </c>
      <c r="M396">
        <v>14</v>
      </c>
      <c r="N396">
        <v>5.7000000000000002E-2</v>
      </c>
      <c r="O396">
        <v>2.7E-2</v>
      </c>
      <c r="P396">
        <v>0</v>
      </c>
      <c r="Q396">
        <v>0.10100000000000001</v>
      </c>
      <c r="R396">
        <v>8.4000000000000005E-2</v>
      </c>
      <c r="S396">
        <v>7.8E-2</v>
      </c>
      <c r="T396">
        <v>1.202</v>
      </c>
      <c r="U396">
        <v>0.67900000000000005</v>
      </c>
      <c r="V396">
        <v>1</v>
      </c>
      <c r="W396">
        <v>138.614</v>
      </c>
      <c r="X396" t="s">
        <v>62</v>
      </c>
      <c r="Y396">
        <v>9.9009999999999998</v>
      </c>
      <c r="Z396">
        <v>0.59699999999999998</v>
      </c>
      <c r="AA396">
        <v>0.82399999999999995</v>
      </c>
      <c r="AB396">
        <v>0</v>
      </c>
      <c r="AC396">
        <v>0.82099999999999995</v>
      </c>
      <c r="AD396" s="19">
        <v>45824.932318368054</v>
      </c>
      <c r="AE396" t="s">
        <v>2215</v>
      </c>
    </row>
    <row r="397" spans="1:31" hidden="1" x14ac:dyDescent="0.35">
      <c r="A397" t="s">
        <v>1541</v>
      </c>
      <c r="B397" t="s">
        <v>312</v>
      </c>
      <c r="C397">
        <v>0</v>
      </c>
      <c r="D397" s="9">
        <v>40995.606944444444</v>
      </c>
      <c r="E397" s="9">
        <v>40995.606944444444</v>
      </c>
      <c r="F397" t="s">
        <v>871</v>
      </c>
      <c r="G397" t="s">
        <v>871</v>
      </c>
      <c r="H397">
        <v>1</v>
      </c>
      <c r="I397">
        <v>1</v>
      </c>
      <c r="J397">
        <v>1</v>
      </c>
      <c r="K397" t="s">
        <v>872</v>
      </c>
      <c r="L397">
        <v>1</v>
      </c>
      <c r="M397">
        <v>0</v>
      </c>
      <c r="N397" t="s">
        <v>874</v>
      </c>
      <c r="O397" t="s">
        <v>874</v>
      </c>
      <c r="P397" t="s">
        <v>874</v>
      </c>
      <c r="Q397" t="s">
        <v>874</v>
      </c>
      <c r="R397">
        <v>0</v>
      </c>
      <c r="S397" t="s">
        <v>874</v>
      </c>
      <c r="T397" t="s">
        <v>874</v>
      </c>
      <c r="U397" t="s">
        <v>874</v>
      </c>
      <c r="V397" t="s">
        <v>874</v>
      </c>
      <c r="W397" t="s">
        <v>874</v>
      </c>
      <c r="X397" t="s">
        <v>56</v>
      </c>
      <c r="Y397" t="s">
        <v>874</v>
      </c>
      <c r="Z397" t="s">
        <v>874</v>
      </c>
      <c r="AA397" t="s">
        <v>874</v>
      </c>
      <c r="AB397" t="s">
        <v>874</v>
      </c>
      <c r="AC397" t="s">
        <v>874</v>
      </c>
      <c r="AD397" s="19">
        <v>45824.803530752317</v>
      </c>
      <c r="AE397" t="s">
        <v>1824</v>
      </c>
    </row>
    <row r="398" spans="1:31" x14ac:dyDescent="0.35">
      <c r="A398" t="s">
        <v>1352</v>
      </c>
      <c r="B398" t="s">
        <v>311</v>
      </c>
      <c r="C398">
        <v>280</v>
      </c>
      <c r="D398" s="9">
        <v>38023.950381944444</v>
      </c>
      <c r="E398" s="9">
        <v>38304.098101851851</v>
      </c>
      <c r="F398">
        <v>52</v>
      </c>
      <c r="G398">
        <v>52</v>
      </c>
      <c r="H398">
        <v>9</v>
      </c>
      <c r="I398">
        <v>43</v>
      </c>
      <c r="J398">
        <v>23</v>
      </c>
      <c r="K398">
        <v>29</v>
      </c>
      <c r="L398">
        <v>29</v>
      </c>
      <c r="M398">
        <v>0</v>
      </c>
      <c r="N398">
        <v>3.9E-2</v>
      </c>
      <c r="O398">
        <v>0.193</v>
      </c>
      <c r="P398">
        <v>0.14299999999999999</v>
      </c>
      <c r="Q398">
        <v>0.107</v>
      </c>
      <c r="R398">
        <v>8.8999999999999996E-2</v>
      </c>
      <c r="S398">
        <v>0.11899999999999999</v>
      </c>
      <c r="T398">
        <v>1.202</v>
      </c>
      <c r="U398">
        <v>0.16800000000000001</v>
      </c>
      <c r="V398">
        <v>0.38400000000000001</v>
      </c>
      <c r="W398">
        <v>0</v>
      </c>
      <c r="X398" t="s">
        <v>92</v>
      </c>
      <c r="Y398">
        <v>9.3460000000000001</v>
      </c>
      <c r="Z398">
        <v>0.91800000000000004</v>
      </c>
      <c r="AA398">
        <v>0.98499999999999999</v>
      </c>
      <c r="AB398">
        <v>0.23799999999999999</v>
      </c>
      <c r="AC398">
        <v>0.94399999999999995</v>
      </c>
      <c r="AD398" s="19">
        <v>45825.079540879633</v>
      </c>
      <c r="AE398" t="s">
        <v>2397</v>
      </c>
    </row>
    <row r="399" spans="1:31" hidden="1" x14ac:dyDescent="0.35">
      <c r="A399" t="s">
        <v>1553</v>
      </c>
      <c r="B399" t="s">
        <v>312</v>
      </c>
      <c r="C399">
        <v>58</v>
      </c>
      <c r="D399" s="9">
        <v>41564.34097222222</v>
      </c>
      <c r="E399" s="9">
        <v>41623.050694444442</v>
      </c>
      <c r="F399" t="s">
        <v>871</v>
      </c>
      <c r="G399" t="s">
        <v>871</v>
      </c>
      <c r="H399">
        <v>1</v>
      </c>
      <c r="I399">
        <v>7</v>
      </c>
      <c r="J399">
        <v>3</v>
      </c>
      <c r="K399" t="s">
        <v>872</v>
      </c>
      <c r="L399">
        <v>4</v>
      </c>
      <c r="M399">
        <v>-1</v>
      </c>
      <c r="N399" t="s">
        <v>874</v>
      </c>
      <c r="O399">
        <v>9.7000000000000003E-2</v>
      </c>
      <c r="P399">
        <v>0.46200000000000002</v>
      </c>
      <c r="Q399">
        <v>4.8000000000000001E-2</v>
      </c>
      <c r="R399">
        <v>-0.36499999999999999</v>
      </c>
      <c r="S399">
        <v>2.8000000000000001E-2</v>
      </c>
      <c r="T399" t="s">
        <v>874</v>
      </c>
      <c r="U399" t="s">
        <v>874</v>
      </c>
      <c r="V399" t="s">
        <v>874</v>
      </c>
      <c r="W399" t="s">
        <v>874</v>
      </c>
      <c r="X399" t="s">
        <v>62</v>
      </c>
      <c r="Y399">
        <v>20.832999999999998</v>
      </c>
      <c r="Z399" t="s">
        <v>874</v>
      </c>
      <c r="AA399">
        <v>0.92400000000000004</v>
      </c>
      <c r="AB399">
        <v>0.92300000000000004</v>
      </c>
      <c r="AC399">
        <v>0.61899999999999999</v>
      </c>
      <c r="AD399" s="19">
        <v>45824.803754456021</v>
      </c>
      <c r="AE399" t="s">
        <v>1824</v>
      </c>
    </row>
    <row r="400" spans="1:31" x14ac:dyDescent="0.35">
      <c r="A400" t="s">
        <v>1911</v>
      </c>
      <c r="B400" t="s">
        <v>311</v>
      </c>
      <c r="C400">
        <v>2921</v>
      </c>
      <c r="D400" s="9">
        <v>38622.275694444441</v>
      </c>
      <c r="E400" s="9">
        <v>41543.976388888892</v>
      </c>
      <c r="F400">
        <v>69</v>
      </c>
      <c r="G400">
        <v>69</v>
      </c>
      <c r="H400">
        <v>7</v>
      </c>
      <c r="I400">
        <v>62</v>
      </c>
      <c r="J400">
        <v>14</v>
      </c>
      <c r="K400">
        <v>55</v>
      </c>
      <c r="L400">
        <v>42</v>
      </c>
      <c r="M400">
        <v>13</v>
      </c>
      <c r="N400">
        <v>2E-3</v>
      </c>
      <c r="O400">
        <v>2.3E-2</v>
      </c>
      <c r="P400">
        <v>5.0000000000000001E-3</v>
      </c>
      <c r="Q400">
        <v>2.4E-2</v>
      </c>
      <c r="R400">
        <v>0.02</v>
      </c>
      <c r="S400">
        <v>1.9E-2</v>
      </c>
      <c r="T400">
        <v>1.2</v>
      </c>
      <c r="U400">
        <v>0.08</v>
      </c>
      <c r="V400">
        <v>0.8</v>
      </c>
      <c r="W400">
        <v>541.66700000000003</v>
      </c>
      <c r="X400" t="s">
        <v>62</v>
      </c>
      <c r="Y400">
        <v>41.667000000000002</v>
      </c>
      <c r="Z400">
        <v>0.94599999999999995</v>
      </c>
      <c r="AA400">
        <v>0.89800000000000002</v>
      </c>
      <c r="AB400">
        <v>0.96</v>
      </c>
      <c r="AC400">
        <v>0.93300000000000005</v>
      </c>
      <c r="AD400" s="19">
        <v>45824.870601817129</v>
      </c>
      <c r="AE400" t="s">
        <v>2024</v>
      </c>
    </row>
    <row r="401" spans="1:31" hidden="1" x14ac:dyDescent="0.35">
      <c r="A401" t="s">
        <v>1550</v>
      </c>
      <c r="B401" t="s">
        <v>312</v>
      </c>
      <c r="C401">
        <v>51</v>
      </c>
      <c r="D401" s="9">
        <v>41504.156944444447</v>
      </c>
      <c r="E401" s="9">
        <v>41555.829861111109</v>
      </c>
      <c r="F401" t="s">
        <v>871</v>
      </c>
      <c r="G401" t="s">
        <v>871</v>
      </c>
      <c r="H401">
        <v>1</v>
      </c>
      <c r="I401">
        <v>5</v>
      </c>
      <c r="J401">
        <v>1</v>
      </c>
      <c r="K401" t="s">
        <v>872</v>
      </c>
      <c r="L401">
        <v>9</v>
      </c>
      <c r="M401">
        <v>-4</v>
      </c>
      <c r="N401" t="s">
        <v>874</v>
      </c>
      <c r="O401">
        <v>0.28899999999999998</v>
      </c>
      <c r="P401" t="s">
        <v>874</v>
      </c>
      <c r="Q401">
        <v>0.106</v>
      </c>
      <c r="R401">
        <v>0</v>
      </c>
      <c r="S401">
        <v>0.40400000000000003</v>
      </c>
      <c r="T401" t="s">
        <v>874</v>
      </c>
      <c r="U401" t="s">
        <v>874</v>
      </c>
      <c r="V401" t="s">
        <v>874</v>
      </c>
      <c r="W401" t="s">
        <v>874</v>
      </c>
      <c r="X401" t="s">
        <v>56</v>
      </c>
      <c r="Y401">
        <v>9.4339999999999993</v>
      </c>
      <c r="Z401" t="s">
        <v>874</v>
      </c>
      <c r="AA401">
        <v>0.57799999999999996</v>
      </c>
      <c r="AB401" t="s">
        <v>874</v>
      </c>
      <c r="AC401">
        <v>0.67600000000000005</v>
      </c>
      <c r="AD401" s="19">
        <v>45824.803976469906</v>
      </c>
      <c r="AE401" t="s">
        <v>1824</v>
      </c>
    </row>
    <row r="402" spans="1:31" x14ac:dyDescent="0.35">
      <c r="A402" t="s">
        <v>1661</v>
      </c>
      <c r="B402" t="s">
        <v>311</v>
      </c>
      <c r="C402">
        <v>3449</v>
      </c>
      <c r="D402" s="9">
        <v>41114.972129629627</v>
      </c>
      <c r="E402" s="9">
        <v>44564.658194444448</v>
      </c>
      <c r="F402">
        <v>40</v>
      </c>
      <c r="G402">
        <v>40</v>
      </c>
      <c r="H402">
        <v>5</v>
      </c>
      <c r="I402">
        <v>35</v>
      </c>
      <c r="J402">
        <v>5</v>
      </c>
      <c r="K402">
        <v>35</v>
      </c>
      <c r="L402">
        <v>29</v>
      </c>
      <c r="M402">
        <v>6</v>
      </c>
      <c r="N402">
        <v>1E-3</v>
      </c>
      <c r="O402">
        <v>1.2999999999999999E-2</v>
      </c>
      <c r="P402">
        <v>4.0000000000000001E-3</v>
      </c>
      <c r="Q402">
        <v>1.2E-2</v>
      </c>
      <c r="R402">
        <v>0.01</v>
      </c>
      <c r="S402">
        <v>1.2E-2</v>
      </c>
      <c r="T402">
        <v>1.2</v>
      </c>
      <c r="U402">
        <v>7.0999999999999994E-2</v>
      </c>
      <c r="V402">
        <v>0.71399999999999997</v>
      </c>
      <c r="W402">
        <v>500</v>
      </c>
      <c r="X402" t="s">
        <v>62</v>
      </c>
      <c r="Y402">
        <v>83.332999999999998</v>
      </c>
      <c r="Z402">
        <v>0.99299999999999999</v>
      </c>
      <c r="AA402">
        <v>0.97199999999999998</v>
      </c>
      <c r="AB402">
        <v>0.91700000000000004</v>
      </c>
      <c r="AC402">
        <v>0.96199999999999997</v>
      </c>
      <c r="AD402" s="19">
        <v>45825.155725277778</v>
      </c>
      <c r="AE402" t="s">
        <v>2397</v>
      </c>
    </row>
    <row r="403" spans="1:31" hidden="1" x14ac:dyDescent="0.35">
      <c r="A403" t="s">
        <v>1536</v>
      </c>
      <c r="B403" t="s">
        <v>312</v>
      </c>
      <c r="C403">
        <v>0</v>
      </c>
      <c r="D403" s="9">
        <v>39435.849305555559</v>
      </c>
      <c r="E403" s="9">
        <v>39435.849305555559</v>
      </c>
      <c r="F403" t="s">
        <v>871</v>
      </c>
      <c r="G403" t="s">
        <v>871</v>
      </c>
      <c r="H403">
        <v>1</v>
      </c>
      <c r="I403">
        <v>1</v>
      </c>
      <c r="J403">
        <v>1</v>
      </c>
      <c r="K403" t="s">
        <v>872</v>
      </c>
      <c r="L403">
        <v>1</v>
      </c>
      <c r="M403">
        <v>0</v>
      </c>
      <c r="N403" t="s">
        <v>874</v>
      </c>
      <c r="O403" t="s">
        <v>874</v>
      </c>
      <c r="P403" t="s">
        <v>874</v>
      </c>
      <c r="Q403" t="s">
        <v>874</v>
      </c>
      <c r="R403">
        <v>0</v>
      </c>
      <c r="S403" t="s">
        <v>874</v>
      </c>
      <c r="T403" t="s">
        <v>874</v>
      </c>
      <c r="U403" t="s">
        <v>874</v>
      </c>
      <c r="V403" t="s">
        <v>874</v>
      </c>
      <c r="W403" t="s">
        <v>874</v>
      </c>
      <c r="X403" t="s">
        <v>56</v>
      </c>
      <c r="Y403" t="s">
        <v>874</v>
      </c>
      <c r="Z403" t="s">
        <v>874</v>
      </c>
      <c r="AA403" t="s">
        <v>874</v>
      </c>
      <c r="AB403" t="s">
        <v>874</v>
      </c>
      <c r="AC403" t="s">
        <v>874</v>
      </c>
      <c r="AD403" s="19">
        <v>45824.80418885417</v>
      </c>
      <c r="AE403" t="s">
        <v>1824</v>
      </c>
    </row>
    <row r="404" spans="1:31" x14ac:dyDescent="0.35">
      <c r="A404" t="s">
        <v>1737</v>
      </c>
      <c r="B404" t="s">
        <v>311</v>
      </c>
      <c r="C404">
        <v>4397</v>
      </c>
      <c r="D404" s="9">
        <v>39863.685057870367</v>
      </c>
      <c r="E404" s="9">
        <v>44261.402662037035</v>
      </c>
      <c r="F404">
        <v>80</v>
      </c>
      <c r="G404">
        <v>80</v>
      </c>
      <c r="H404">
        <v>30</v>
      </c>
      <c r="I404">
        <v>50</v>
      </c>
      <c r="J404">
        <v>5</v>
      </c>
      <c r="K404">
        <v>75</v>
      </c>
      <c r="L404">
        <v>67</v>
      </c>
      <c r="M404">
        <v>8</v>
      </c>
      <c r="N404">
        <v>6.0000000000000001E-3</v>
      </c>
      <c r="O404">
        <v>1.0999999999999999E-2</v>
      </c>
      <c r="P404">
        <v>2E-3</v>
      </c>
      <c r="Q404">
        <v>1.7999999999999999E-2</v>
      </c>
      <c r="R404">
        <v>1.4999999999999999E-2</v>
      </c>
      <c r="S404">
        <v>1.6E-2</v>
      </c>
      <c r="T404">
        <v>1.2</v>
      </c>
      <c r="U404">
        <v>0.35299999999999998</v>
      </c>
      <c r="V404">
        <v>0.88200000000000001</v>
      </c>
      <c r="W404">
        <v>444.44400000000002</v>
      </c>
      <c r="X404" t="s">
        <v>62</v>
      </c>
      <c r="Y404">
        <v>55.555999999999997</v>
      </c>
      <c r="Z404">
        <v>0.86699999999999999</v>
      </c>
      <c r="AA404">
        <v>0.71099999999999997</v>
      </c>
      <c r="AB404">
        <v>0.84599999999999997</v>
      </c>
      <c r="AC404">
        <v>0.85299999999999998</v>
      </c>
      <c r="AD404" s="19">
        <v>45825.173972662036</v>
      </c>
      <c r="AE404" t="s">
        <v>2397</v>
      </c>
    </row>
    <row r="405" spans="1:31" hidden="1" x14ac:dyDescent="0.35">
      <c r="A405" t="s">
        <v>1539</v>
      </c>
      <c r="B405" t="s">
        <v>312</v>
      </c>
      <c r="C405">
        <v>5</v>
      </c>
      <c r="D405" s="9">
        <v>41574.881249999999</v>
      </c>
      <c r="E405" s="9">
        <v>41580.532638888886</v>
      </c>
      <c r="F405" t="s">
        <v>871</v>
      </c>
      <c r="G405" t="s">
        <v>871</v>
      </c>
      <c r="H405">
        <v>1</v>
      </c>
      <c r="I405">
        <v>2</v>
      </c>
      <c r="J405">
        <v>1</v>
      </c>
      <c r="K405" t="s">
        <v>872</v>
      </c>
      <c r="L405">
        <v>1</v>
      </c>
      <c r="M405">
        <v>0</v>
      </c>
      <c r="N405" t="s">
        <v>874</v>
      </c>
      <c r="O405">
        <v>0.16700000000000001</v>
      </c>
      <c r="P405" t="s">
        <v>874</v>
      </c>
      <c r="Q405" t="s">
        <v>874</v>
      </c>
      <c r="R405">
        <v>0</v>
      </c>
      <c r="S405">
        <v>3.5999999999999997E-2</v>
      </c>
      <c r="T405" t="s">
        <v>874</v>
      </c>
      <c r="U405" t="s">
        <v>874</v>
      </c>
      <c r="V405" t="s">
        <v>874</v>
      </c>
      <c r="W405" t="s">
        <v>874</v>
      </c>
      <c r="X405" t="s">
        <v>62</v>
      </c>
      <c r="Y405" t="s">
        <v>874</v>
      </c>
      <c r="Z405" t="s">
        <v>874</v>
      </c>
      <c r="AA405">
        <v>1</v>
      </c>
      <c r="AB405" t="s">
        <v>874</v>
      </c>
      <c r="AC405" t="s">
        <v>874</v>
      </c>
      <c r="AD405" s="19">
        <v>45824.804416192128</v>
      </c>
      <c r="AE405" t="s">
        <v>1824</v>
      </c>
    </row>
    <row r="406" spans="1:31" x14ac:dyDescent="0.35">
      <c r="A406" t="s">
        <v>1640</v>
      </c>
      <c r="B406" t="s">
        <v>311</v>
      </c>
      <c r="C406">
        <v>942</v>
      </c>
      <c r="D406" s="9">
        <v>42569.257037037038</v>
      </c>
      <c r="E406" s="9">
        <v>43511.346608796295</v>
      </c>
      <c r="F406">
        <v>191</v>
      </c>
      <c r="G406">
        <v>191</v>
      </c>
      <c r="H406">
        <v>92</v>
      </c>
      <c r="I406">
        <v>99</v>
      </c>
      <c r="J406">
        <v>15</v>
      </c>
      <c r="K406">
        <v>176</v>
      </c>
      <c r="L406">
        <v>117</v>
      </c>
      <c r="M406">
        <v>59</v>
      </c>
      <c r="N406">
        <v>0.20300000000000001</v>
      </c>
      <c r="O406">
        <v>0.14199999999999999</v>
      </c>
      <c r="P406">
        <v>3.4000000000000002E-2</v>
      </c>
      <c r="Q406">
        <v>0.373</v>
      </c>
      <c r="R406">
        <v>0.311</v>
      </c>
      <c r="S406">
        <v>0.312</v>
      </c>
      <c r="T406">
        <v>1.1990000000000001</v>
      </c>
      <c r="U406">
        <v>0.58799999999999997</v>
      </c>
      <c r="V406">
        <v>0.90100000000000002</v>
      </c>
      <c r="W406">
        <v>158.17699999999999</v>
      </c>
      <c r="X406" t="s">
        <v>62</v>
      </c>
      <c r="Y406">
        <v>2.681</v>
      </c>
      <c r="Z406">
        <v>0.71099999999999997</v>
      </c>
      <c r="AA406">
        <v>0.40500000000000003</v>
      </c>
      <c r="AB406">
        <v>0.56100000000000005</v>
      </c>
      <c r="AC406">
        <v>0.71399999999999997</v>
      </c>
      <c r="AD406" s="19">
        <v>45825.15073454861</v>
      </c>
      <c r="AE406" t="s">
        <v>2397</v>
      </c>
    </row>
    <row r="407" spans="1:31" hidden="1" x14ac:dyDescent="0.35">
      <c r="A407" t="s">
        <v>1546</v>
      </c>
      <c r="B407" t="s">
        <v>312</v>
      </c>
      <c r="C407">
        <v>0</v>
      </c>
      <c r="D407" s="9">
        <v>41450.73333333333</v>
      </c>
      <c r="E407" s="9">
        <v>41451.696527777778</v>
      </c>
      <c r="F407" t="s">
        <v>871</v>
      </c>
      <c r="G407" t="s">
        <v>871</v>
      </c>
      <c r="H407">
        <v>1</v>
      </c>
      <c r="I407">
        <v>2</v>
      </c>
      <c r="J407">
        <v>1</v>
      </c>
      <c r="K407" t="s">
        <v>872</v>
      </c>
      <c r="L407">
        <v>1</v>
      </c>
      <c r="M407">
        <v>-1</v>
      </c>
      <c r="N407" t="s">
        <v>874</v>
      </c>
      <c r="O407">
        <v>1</v>
      </c>
      <c r="P407" t="s">
        <v>874</v>
      </c>
      <c r="Q407" t="s">
        <v>874</v>
      </c>
      <c r="R407">
        <v>0</v>
      </c>
      <c r="S407">
        <v>0.5</v>
      </c>
      <c r="T407" t="s">
        <v>874</v>
      </c>
      <c r="U407" t="s">
        <v>874</v>
      </c>
      <c r="V407" t="s">
        <v>874</v>
      </c>
      <c r="W407" t="s">
        <v>874</v>
      </c>
      <c r="X407" t="s">
        <v>56</v>
      </c>
      <c r="Y407" t="s">
        <v>874</v>
      </c>
      <c r="Z407" t="s">
        <v>874</v>
      </c>
      <c r="AA407">
        <v>1</v>
      </c>
      <c r="AB407" t="s">
        <v>874</v>
      </c>
      <c r="AC407" t="s">
        <v>874</v>
      </c>
      <c r="AD407" s="19">
        <v>45824.804639444446</v>
      </c>
      <c r="AE407" t="s">
        <v>1824</v>
      </c>
    </row>
    <row r="408" spans="1:31" x14ac:dyDescent="0.35">
      <c r="A408" t="s">
        <v>1631</v>
      </c>
      <c r="B408" t="s">
        <v>311</v>
      </c>
      <c r="C408">
        <v>3729</v>
      </c>
      <c r="D408" s="9">
        <v>40367.328622685185</v>
      </c>
      <c r="E408" s="9">
        <v>44096.718645833331</v>
      </c>
      <c r="F408">
        <v>587</v>
      </c>
      <c r="G408">
        <v>587</v>
      </c>
      <c r="H408">
        <v>35</v>
      </c>
      <c r="I408">
        <v>552</v>
      </c>
      <c r="J408">
        <v>68</v>
      </c>
      <c r="K408">
        <v>519</v>
      </c>
      <c r="L408">
        <v>364</v>
      </c>
      <c r="M408">
        <v>155</v>
      </c>
      <c r="N408">
        <v>1.2E-2</v>
      </c>
      <c r="O408">
        <v>0.42499999999999999</v>
      </c>
      <c r="P408">
        <v>3.7999999999999999E-2</v>
      </c>
      <c r="Q408">
        <v>0.47599999999999998</v>
      </c>
      <c r="R408">
        <v>0.39900000000000002</v>
      </c>
      <c r="S408">
        <v>0.34799999999999998</v>
      </c>
      <c r="T408">
        <v>1.1930000000000001</v>
      </c>
      <c r="U408">
        <v>2.7E-2</v>
      </c>
      <c r="V408">
        <v>0.91300000000000003</v>
      </c>
      <c r="W408">
        <v>325.63</v>
      </c>
      <c r="X408" t="s">
        <v>62</v>
      </c>
      <c r="Y408">
        <v>2.101</v>
      </c>
      <c r="Z408">
        <v>0.436</v>
      </c>
      <c r="AA408">
        <v>0.68</v>
      </c>
      <c r="AB408">
        <v>0.49199999999999999</v>
      </c>
      <c r="AC408">
        <v>0.92100000000000004</v>
      </c>
      <c r="AD408" s="19">
        <v>45825.148739490738</v>
      </c>
      <c r="AE408" t="s">
        <v>2397</v>
      </c>
    </row>
    <row r="409" spans="1:31" hidden="1" x14ac:dyDescent="0.35">
      <c r="A409" t="s">
        <v>1562</v>
      </c>
      <c r="B409" t="s">
        <v>312</v>
      </c>
      <c r="C409">
        <v>54</v>
      </c>
      <c r="D409" s="9">
        <v>41479.081944444442</v>
      </c>
      <c r="E409" s="9">
        <v>41533.917361111111</v>
      </c>
      <c r="F409" t="s">
        <v>871</v>
      </c>
      <c r="G409" t="s">
        <v>871</v>
      </c>
      <c r="H409">
        <v>1</v>
      </c>
      <c r="I409">
        <v>3</v>
      </c>
      <c r="J409">
        <v>1</v>
      </c>
      <c r="K409" t="s">
        <v>872</v>
      </c>
      <c r="L409">
        <v>2</v>
      </c>
      <c r="M409">
        <v>0</v>
      </c>
      <c r="N409" t="s">
        <v>874</v>
      </c>
      <c r="O409">
        <v>3.2000000000000001E-2</v>
      </c>
      <c r="P409" t="s">
        <v>874</v>
      </c>
      <c r="Q409" t="s">
        <v>874</v>
      </c>
      <c r="R409">
        <v>0</v>
      </c>
      <c r="S409">
        <v>3.2000000000000001E-2</v>
      </c>
      <c r="T409" t="s">
        <v>874</v>
      </c>
      <c r="U409" t="s">
        <v>874</v>
      </c>
      <c r="V409" t="s">
        <v>874</v>
      </c>
      <c r="W409" t="s">
        <v>874</v>
      </c>
      <c r="X409" t="s">
        <v>62</v>
      </c>
      <c r="Y409" t="s">
        <v>874</v>
      </c>
      <c r="Z409" t="s">
        <v>874</v>
      </c>
      <c r="AA409">
        <v>0.86899999999999999</v>
      </c>
      <c r="AB409" t="s">
        <v>874</v>
      </c>
      <c r="AC409" t="s">
        <v>874</v>
      </c>
      <c r="AD409" s="19">
        <v>45824.804864178244</v>
      </c>
      <c r="AE409" t="s">
        <v>1824</v>
      </c>
    </row>
    <row r="410" spans="1:31" x14ac:dyDescent="0.35">
      <c r="A410" t="s">
        <v>1251</v>
      </c>
      <c r="B410" t="s">
        <v>311</v>
      </c>
      <c r="C410">
        <v>3690</v>
      </c>
      <c r="D410" s="9">
        <v>38735.752800925926</v>
      </c>
      <c r="E410" s="9">
        <v>42426.542928240742</v>
      </c>
      <c r="F410">
        <v>197</v>
      </c>
      <c r="G410">
        <v>197</v>
      </c>
      <c r="H410">
        <v>15</v>
      </c>
      <c r="I410">
        <v>182</v>
      </c>
      <c r="J410">
        <v>17</v>
      </c>
      <c r="K410">
        <v>180</v>
      </c>
      <c r="L410">
        <v>156</v>
      </c>
      <c r="M410">
        <v>24</v>
      </c>
      <c r="N410">
        <v>8.9999999999999993E-3</v>
      </c>
      <c r="O410">
        <v>6.8000000000000005E-2</v>
      </c>
      <c r="P410">
        <v>4.0000000000000001E-3</v>
      </c>
      <c r="Q410">
        <v>8.6999999999999994E-2</v>
      </c>
      <c r="R410">
        <v>7.2999999999999995E-2</v>
      </c>
      <c r="S410">
        <v>6.2E-2</v>
      </c>
      <c r="T410">
        <v>1.1919999999999999</v>
      </c>
      <c r="U410">
        <v>0.11700000000000001</v>
      </c>
      <c r="V410">
        <v>0.94799999999999995</v>
      </c>
      <c r="W410">
        <v>275.86200000000002</v>
      </c>
      <c r="X410" t="s">
        <v>62</v>
      </c>
      <c r="Y410">
        <v>11.494</v>
      </c>
      <c r="Z410">
        <v>0.68200000000000005</v>
      </c>
      <c r="AA410">
        <v>0.84599999999999997</v>
      </c>
      <c r="AB410">
        <v>0.78</v>
      </c>
      <c r="AC410">
        <v>0.93600000000000005</v>
      </c>
      <c r="AD410" s="19">
        <v>45825.05527315972</v>
      </c>
      <c r="AE410" t="s">
        <v>2397</v>
      </c>
    </row>
    <row r="411" spans="1:31" hidden="1" x14ac:dyDescent="0.35">
      <c r="A411" t="s">
        <v>1543</v>
      </c>
      <c r="B411" t="s">
        <v>312</v>
      </c>
      <c r="C411">
        <v>15</v>
      </c>
      <c r="D411" s="9">
        <v>41269.974305555559</v>
      </c>
      <c r="E411" s="9">
        <v>41285.666666666664</v>
      </c>
      <c r="F411" t="s">
        <v>871</v>
      </c>
      <c r="G411" t="s">
        <v>871</v>
      </c>
      <c r="H411">
        <v>1</v>
      </c>
      <c r="I411">
        <v>1</v>
      </c>
      <c r="J411">
        <v>1</v>
      </c>
      <c r="K411" t="s">
        <v>872</v>
      </c>
      <c r="L411">
        <v>1</v>
      </c>
      <c r="M411">
        <v>-2</v>
      </c>
      <c r="N411" t="s">
        <v>874</v>
      </c>
      <c r="O411" t="s">
        <v>874</v>
      </c>
      <c r="P411" t="s">
        <v>874</v>
      </c>
      <c r="Q411" t="s">
        <v>874</v>
      </c>
      <c r="R411">
        <v>0</v>
      </c>
      <c r="S411">
        <v>-1</v>
      </c>
      <c r="T411" t="s">
        <v>874</v>
      </c>
      <c r="U411" t="s">
        <v>874</v>
      </c>
      <c r="V411" t="s">
        <v>874</v>
      </c>
      <c r="W411" t="s">
        <v>874</v>
      </c>
      <c r="X411" t="s">
        <v>56</v>
      </c>
      <c r="Y411" t="s">
        <v>874</v>
      </c>
      <c r="Z411" t="s">
        <v>874</v>
      </c>
      <c r="AA411" t="s">
        <v>874</v>
      </c>
      <c r="AB411" t="s">
        <v>874</v>
      </c>
      <c r="AC411" t="s">
        <v>874</v>
      </c>
      <c r="AD411" s="19">
        <v>45824.805084664353</v>
      </c>
      <c r="AE411" t="s">
        <v>1824</v>
      </c>
    </row>
    <row r="412" spans="1:31" x14ac:dyDescent="0.35">
      <c r="A412" t="s">
        <v>1562</v>
      </c>
      <c r="B412" t="s">
        <v>311</v>
      </c>
      <c r="C412">
        <v>3454</v>
      </c>
      <c r="D412" s="9">
        <v>38079.682638888888</v>
      </c>
      <c r="E412" s="9">
        <v>41533.917361111111</v>
      </c>
      <c r="F412">
        <v>324</v>
      </c>
      <c r="G412">
        <v>324</v>
      </c>
      <c r="H412">
        <v>78</v>
      </c>
      <c r="I412">
        <v>246</v>
      </c>
      <c r="J412">
        <v>19</v>
      </c>
      <c r="K412">
        <v>305</v>
      </c>
      <c r="L412">
        <v>272</v>
      </c>
      <c r="M412">
        <v>33</v>
      </c>
      <c r="N412">
        <v>3.9E-2</v>
      </c>
      <c r="O412">
        <v>0.112</v>
      </c>
      <c r="P412">
        <v>8.0000000000000002E-3</v>
      </c>
      <c r="Q412">
        <v>0.17</v>
      </c>
      <c r="R412">
        <v>0.14299999999999999</v>
      </c>
      <c r="S412">
        <v>0.14000000000000001</v>
      </c>
      <c r="T412">
        <v>1.1890000000000001</v>
      </c>
      <c r="U412">
        <v>0.25800000000000001</v>
      </c>
      <c r="V412">
        <v>0.94699999999999995</v>
      </c>
      <c r="W412">
        <v>194.11799999999999</v>
      </c>
      <c r="X412" t="s">
        <v>62</v>
      </c>
      <c r="Y412">
        <v>5.8819999999999997</v>
      </c>
      <c r="Z412">
        <v>0.82</v>
      </c>
      <c r="AA412">
        <v>0.79500000000000004</v>
      </c>
      <c r="AB412">
        <v>0.79400000000000004</v>
      </c>
      <c r="AC412">
        <v>0.84599999999999997</v>
      </c>
      <c r="AD412" s="19">
        <v>45824.804864143516</v>
      </c>
      <c r="AE412" t="s">
        <v>1824</v>
      </c>
    </row>
    <row r="413" spans="1:31" hidden="1" x14ac:dyDescent="0.35">
      <c r="A413" t="s">
        <v>1578</v>
      </c>
      <c r="B413" t="s">
        <v>312</v>
      </c>
      <c r="C413">
        <v>0</v>
      </c>
      <c r="D413" s="9">
        <v>40777.02847222222</v>
      </c>
      <c r="E413" s="9">
        <v>40777.879861111112</v>
      </c>
      <c r="F413" t="s">
        <v>871</v>
      </c>
      <c r="G413" t="s">
        <v>871</v>
      </c>
      <c r="H413">
        <v>1</v>
      </c>
      <c r="I413">
        <v>1</v>
      </c>
      <c r="J413">
        <v>1</v>
      </c>
      <c r="K413" t="s">
        <v>872</v>
      </c>
      <c r="L413">
        <v>1</v>
      </c>
      <c r="M413">
        <v>-1</v>
      </c>
      <c r="N413" t="s">
        <v>874</v>
      </c>
      <c r="O413" t="s">
        <v>874</v>
      </c>
      <c r="P413" t="s">
        <v>874</v>
      </c>
      <c r="Q413" t="s">
        <v>874</v>
      </c>
      <c r="R413">
        <v>0</v>
      </c>
      <c r="S413" t="s">
        <v>874</v>
      </c>
      <c r="T413" t="s">
        <v>874</v>
      </c>
      <c r="U413" t="s">
        <v>874</v>
      </c>
      <c r="V413" t="s">
        <v>874</v>
      </c>
      <c r="W413" t="s">
        <v>874</v>
      </c>
      <c r="X413" t="s">
        <v>56</v>
      </c>
      <c r="Y413" t="s">
        <v>874</v>
      </c>
      <c r="Z413" t="s">
        <v>874</v>
      </c>
      <c r="AA413" t="s">
        <v>874</v>
      </c>
      <c r="AB413" t="s">
        <v>874</v>
      </c>
      <c r="AC413" t="s">
        <v>874</v>
      </c>
      <c r="AD413" s="19">
        <v>45824.805310462965</v>
      </c>
      <c r="AE413" t="s">
        <v>1824</v>
      </c>
    </row>
    <row r="414" spans="1:31" x14ac:dyDescent="0.35">
      <c r="A414" t="s">
        <v>924</v>
      </c>
      <c r="B414" t="s">
        <v>311</v>
      </c>
      <c r="C414">
        <v>1545</v>
      </c>
      <c r="D414" s="9">
        <v>42579.277777777781</v>
      </c>
      <c r="E414" s="9">
        <v>44124.356249999997</v>
      </c>
      <c r="F414">
        <v>10795</v>
      </c>
      <c r="G414">
        <v>7028</v>
      </c>
      <c r="H414">
        <v>3466</v>
      </c>
      <c r="I414">
        <v>3562</v>
      </c>
      <c r="J414">
        <v>1517</v>
      </c>
      <c r="K414">
        <v>5511</v>
      </c>
      <c r="L414">
        <v>5041</v>
      </c>
      <c r="M414">
        <v>470</v>
      </c>
      <c r="N414">
        <v>2.6059999999999999</v>
      </c>
      <c r="O414">
        <v>2.806</v>
      </c>
      <c r="P414">
        <v>2.0830000000000002</v>
      </c>
      <c r="Q414">
        <v>3.956</v>
      </c>
      <c r="R414">
        <v>3.3290000000000002</v>
      </c>
      <c r="S414">
        <v>4.3529999999999998</v>
      </c>
      <c r="T414">
        <v>1.1879999999999999</v>
      </c>
      <c r="U414">
        <v>0.48199999999999998</v>
      </c>
      <c r="V414">
        <v>0.61499999999999999</v>
      </c>
      <c r="W414">
        <v>118.807</v>
      </c>
      <c r="X414" t="s">
        <v>62</v>
      </c>
      <c r="Y414">
        <v>0.253</v>
      </c>
      <c r="Z414">
        <v>0.99199999999999999</v>
      </c>
      <c r="AA414">
        <v>0.98799999999999999</v>
      </c>
      <c r="AB414">
        <v>0.94199999999999995</v>
      </c>
      <c r="AC414">
        <v>0.98699999999999999</v>
      </c>
      <c r="AD414" s="19">
        <v>45825.043240289349</v>
      </c>
      <c r="AE414" t="s">
        <v>1766</v>
      </c>
    </row>
    <row r="415" spans="1:31" hidden="1" x14ac:dyDescent="0.35">
      <c r="A415" t="s">
        <v>905</v>
      </c>
      <c r="B415" t="s">
        <v>312</v>
      </c>
      <c r="C415">
        <v>96</v>
      </c>
      <c r="D415" s="9">
        <v>41522.697222222225</v>
      </c>
      <c r="E415" s="9">
        <v>41619.189583333333</v>
      </c>
      <c r="F415" t="s">
        <v>871</v>
      </c>
      <c r="G415" t="s">
        <v>871</v>
      </c>
      <c r="H415">
        <v>2</v>
      </c>
      <c r="I415">
        <v>15</v>
      </c>
      <c r="J415">
        <v>4</v>
      </c>
      <c r="K415" t="s">
        <v>872</v>
      </c>
      <c r="L415">
        <v>2</v>
      </c>
      <c r="M415">
        <v>10</v>
      </c>
      <c r="N415">
        <v>5.6000000000000001E-2</v>
      </c>
      <c r="O415">
        <v>0.126</v>
      </c>
      <c r="P415">
        <v>3.2000000000000001E-2</v>
      </c>
      <c r="Q415">
        <v>3.2000000000000001E-2</v>
      </c>
      <c r="R415">
        <v>0.15</v>
      </c>
      <c r="S415">
        <v>0.126</v>
      </c>
      <c r="T415">
        <v>0.21299999999999999</v>
      </c>
      <c r="U415">
        <v>0.308</v>
      </c>
      <c r="V415">
        <v>0.82399999999999995</v>
      </c>
      <c r="W415">
        <v>1781.25</v>
      </c>
      <c r="X415" t="s">
        <v>56</v>
      </c>
      <c r="Y415">
        <v>31.25</v>
      </c>
      <c r="Z415">
        <v>1</v>
      </c>
      <c r="AA415">
        <v>0.91100000000000003</v>
      </c>
      <c r="AB415">
        <v>0.94199999999999995</v>
      </c>
      <c r="AC415">
        <v>1</v>
      </c>
      <c r="AD415" s="19">
        <v>45824.805590474534</v>
      </c>
      <c r="AE415" t="s">
        <v>1824</v>
      </c>
    </row>
    <row r="416" spans="1:31" x14ac:dyDescent="0.35">
      <c r="A416" t="s">
        <v>2189</v>
      </c>
      <c r="B416" t="s">
        <v>311</v>
      </c>
      <c r="C416">
        <v>2820</v>
      </c>
      <c r="D416" s="9">
        <v>38776.874305555553</v>
      </c>
      <c r="E416" s="9">
        <v>41597.702777777777</v>
      </c>
      <c r="F416">
        <v>326</v>
      </c>
      <c r="G416">
        <v>326</v>
      </c>
      <c r="H416">
        <v>132</v>
      </c>
      <c r="I416">
        <v>194</v>
      </c>
      <c r="J416">
        <v>40</v>
      </c>
      <c r="K416">
        <v>286</v>
      </c>
      <c r="L416">
        <v>270</v>
      </c>
      <c r="M416">
        <v>16</v>
      </c>
      <c r="N416">
        <v>6.4000000000000001E-2</v>
      </c>
      <c r="O416">
        <v>0.151</v>
      </c>
      <c r="P416">
        <v>3.3000000000000002E-2</v>
      </c>
      <c r="Q416">
        <v>0.216</v>
      </c>
      <c r="R416">
        <v>0.182</v>
      </c>
      <c r="S416">
        <v>0.17100000000000001</v>
      </c>
      <c r="T416">
        <v>1.1870000000000001</v>
      </c>
      <c r="U416">
        <v>0.29799999999999999</v>
      </c>
      <c r="V416">
        <v>0.84699999999999998</v>
      </c>
      <c r="W416">
        <v>74.073999999999998</v>
      </c>
      <c r="X416" t="s">
        <v>62</v>
      </c>
      <c r="Y416">
        <v>4.63</v>
      </c>
      <c r="Z416">
        <v>0.82</v>
      </c>
      <c r="AA416">
        <v>0.89600000000000002</v>
      </c>
      <c r="AB416">
        <v>0.94499999999999995</v>
      </c>
      <c r="AC416">
        <v>0.90500000000000003</v>
      </c>
      <c r="AD416" s="19">
        <v>45824.953193576388</v>
      </c>
      <c r="AE416" t="s">
        <v>2215</v>
      </c>
    </row>
    <row r="417" spans="1:31" hidden="1" x14ac:dyDescent="0.35">
      <c r="A417" t="s">
        <v>1560</v>
      </c>
      <c r="B417" t="s">
        <v>312</v>
      </c>
      <c r="C417">
        <v>0</v>
      </c>
      <c r="D417" s="9">
        <v>40777.029166666667</v>
      </c>
      <c r="E417" s="9">
        <v>40777.029166666667</v>
      </c>
      <c r="F417" t="s">
        <v>871</v>
      </c>
      <c r="G417" t="s">
        <v>871</v>
      </c>
      <c r="H417">
        <v>1</v>
      </c>
      <c r="I417">
        <v>1</v>
      </c>
      <c r="J417">
        <v>1</v>
      </c>
      <c r="K417" t="s">
        <v>872</v>
      </c>
      <c r="L417">
        <v>1</v>
      </c>
      <c r="M417">
        <v>0</v>
      </c>
      <c r="N417" t="s">
        <v>874</v>
      </c>
      <c r="O417" t="s">
        <v>874</v>
      </c>
      <c r="P417" t="s">
        <v>874</v>
      </c>
      <c r="Q417" t="s">
        <v>874</v>
      </c>
      <c r="R417">
        <v>0</v>
      </c>
      <c r="S417" t="s">
        <v>874</v>
      </c>
      <c r="T417" t="s">
        <v>874</v>
      </c>
      <c r="U417" t="s">
        <v>874</v>
      </c>
      <c r="V417" t="s">
        <v>874</v>
      </c>
      <c r="W417" t="s">
        <v>874</v>
      </c>
      <c r="X417" t="s">
        <v>56</v>
      </c>
      <c r="Y417" t="s">
        <v>874</v>
      </c>
      <c r="Z417" t="s">
        <v>874</v>
      </c>
      <c r="AA417" t="s">
        <v>874</v>
      </c>
      <c r="AB417" t="s">
        <v>874</v>
      </c>
      <c r="AC417" t="s">
        <v>874</v>
      </c>
      <c r="AD417" s="19">
        <v>45824.805789131948</v>
      </c>
      <c r="AE417" t="s">
        <v>1824</v>
      </c>
    </row>
    <row r="418" spans="1:31" x14ac:dyDescent="0.35">
      <c r="A418" t="s">
        <v>2154</v>
      </c>
      <c r="B418" t="s">
        <v>311</v>
      </c>
      <c r="C418">
        <v>1939</v>
      </c>
      <c r="D418" s="9">
        <v>38757.186805555553</v>
      </c>
      <c r="E418" s="9">
        <v>40697.120833333334</v>
      </c>
      <c r="F418">
        <v>110</v>
      </c>
      <c r="G418">
        <v>110</v>
      </c>
      <c r="H418">
        <v>64</v>
      </c>
      <c r="I418">
        <v>46</v>
      </c>
      <c r="J418">
        <v>14</v>
      </c>
      <c r="K418">
        <v>96</v>
      </c>
      <c r="L418">
        <v>75</v>
      </c>
      <c r="M418">
        <v>21</v>
      </c>
      <c r="N418">
        <v>6.4000000000000001E-2</v>
      </c>
      <c r="O418">
        <v>8.4000000000000005E-2</v>
      </c>
      <c r="P418">
        <v>8.0000000000000002E-3</v>
      </c>
      <c r="Q418">
        <v>0.16600000000000001</v>
      </c>
      <c r="R418">
        <v>0.14000000000000001</v>
      </c>
      <c r="S418">
        <v>9.6000000000000002E-2</v>
      </c>
      <c r="T418">
        <v>1.1859999999999999</v>
      </c>
      <c r="U418">
        <v>0.432</v>
      </c>
      <c r="V418">
        <v>0.94599999999999995</v>
      </c>
      <c r="W418">
        <v>126.506</v>
      </c>
      <c r="X418" t="s">
        <v>62</v>
      </c>
      <c r="Y418">
        <v>6.024</v>
      </c>
      <c r="Z418">
        <v>0.64200000000000002</v>
      </c>
      <c r="AA418">
        <v>0.51</v>
      </c>
      <c r="AB418">
        <v>0.496</v>
      </c>
      <c r="AC418">
        <v>0.84</v>
      </c>
      <c r="AD418" s="19">
        <v>45824.942577662034</v>
      </c>
      <c r="AE418" t="s">
        <v>2215</v>
      </c>
    </row>
    <row r="419" spans="1:31" hidden="1" x14ac:dyDescent="0.35">
      <c r="A419" t="s">
        <v>1567</v>
      </c>
      <c r="B419" t="s">
        <v>312</v>
      </c>
      <c r="C419">
        <v>24</v>
      </c>
      <c r="D419" s="9">
        <v>41553.31527777778</v>
      </c>
      <c r="E419" s="9">
        <v>41577.722222222219</v>
      </c>
      <c r="F419" t="s">
        <v>871</v>
      </c>
      <c r="G419" t="s">
        <v>871</v>
      </c>
      <c r="H419">
        <v>1</v>
      </c>
      <c r="I419">
        <v>1</v>
      </c>
      <c r="J419">
        <v>2</v>
      </c>
      <c r="K419" t="s">
        <v>872</v>
      </c>
      <c r="L419">
        <v>1</v>
      </c>
      <c r="M419">
        <v>-1</v>
      </c>
      <c r="N419" t="s">
        <v>874</v>
      </c>
      <c r="O419" t="s">
        <v>874</v>
      </c>
      <c r="P419" t="s">
        <v>874</v>
      </c>
      <c r="Q419" t="s">
        <v>874</v>
      </c>
      <c r="R419">
        <v>0</v>
      </c>
      <c r="S419">
        <v>0.02</v>
      </c>
      <c r="T419" t="s">
        <v>874</v>
      </c>
      <c r="U419" t="s">
        <v>874</v>
      </c>
      <c r="V419" t="s">
        <v>874</v>
      </c>
      <c r="W419" t="s">
        <v>874</v>
      </c>
      <c r="X419" t="s">
        <v>56</v>
      </c>
      <c r="Y419" t="s">
        <v>874</v>
      </c>
      <c r="Z419" t="s">
        <v>874</v>
      </c>
      <c r="AA419" t="s">
        <v>874</v>
      </c>
      <c r="AB419" t="s">
        <v>874</v>
      </c>
      <c r="AC419" t="s">
        <v>874</v>
      </c>
      <c r="AD419" s="19">
        <v>45824.806010972221</v>
      </c>
      <c r="AE419" t="s">
        <v>1824</v>
      </c>
    </row>
    <row r="420" spans="1:31" x14ac:dyDescent="0.35">
      <c r="A420" t="s">
        <v>2167</v>
      </c>
      <c r="B420" t="s">
        <v>311</v>
      </c>
      <c r="C420">
        <v>4388</v>
      </c>
      <c r="D420" s="9">
        <v>37070.789583333331</v>
      </c>
      <c r="E420" s="9">
        <v>41459.675694444442</v>
      </c>
      <c r="F420">
        <v>200</v>
      </c>
      <c r="G420">
        <v>200</v>
      </c>
      <c r="H420">
        <v>92</v>
      </c>
      <c r="I420">
        <v>108</v>
      </c>
      <c r="J420">
        <v>44</v>
      </c>
      <c r="K420">
        <v>156</v>
      </c>
      <c r="L420">
        <v>116</v>
      </c>
      <c r="M420">
        <v>40</v>
      </c>
      <c r="N420">
        <v>3.6999999999999998E-2</v>
      </c>
      <c r="O420">
        <v>3.2000000000000001E-2</v>
      </c>
      <c r="P420">
        <v>1.4999999999999999E-2</v>
      </c>
      <c r="Q420">
        <v>6.4000000000000001E-2</v>
      </c>
      <c r="R420">
        <v>5.3999999999999999E-2</v>
      </c>
      <c r="S420">
        <v>4.9000000000000002E-2</v>
      </c>
      <c r="T420">
        <v>1.1850000000000001</v>
      </c>
      <c r="U420">
        <v>0.53600000000000003</v>
      </c>
      <c r="V420">
        <v>0.78300000000000003</v>
      </c>
      <c r="W420">
        <v>625</v>
      </c>
      <c r="X420" t="s">
        <v>62</v>
      </c>
      <c r="Y420">
        <v>15.625</v>
      </c>
      <c r="Z420">
        <v>0.71899999999999997</v>
      </c>
      <c r="AA420">
        <v>0.78300000000000003</v>
      </c>
      <c r="AB420">
        <v>0.73799999999999999</v>
      </c>
      <c r="AC420">
        <v>0.38900000000000001</v>
      </c>
      <c r="AD420" s="19">
        <v>45824.946803217594</v>
      </c>
      <c r="AE420" t="s">
        <v>2215</v>
      </c>
    </row>
    <row r="421" spans="1:31" hidden="1" x14ac:dyDescent="0.35">
      <c r="A421" t="s">
        <v>1569</v>
      </c>
      <c r="B421" t="s">
        <v>312</v>
      </c>
      <c r="C421">
        <v>50</v>
      </c>
      <c r="D421" s="9">
        <v>39368.44027777778</v>
      </c>
      <c r="E421" s="9">
        <v>39419.412499999999</v>
      </c>
      <c r="F421" t="s">
        <v>871</v>
      </c>
      <c r="G421" t="s">
        <v>871</v>
      </c>
      <c r="H421">
        <v>1</v>
      </c>
      <c r="I421">
        <v>94</v>
      </c>
      <c r="J421">
        <v>1</v>
      </c>
      <c r="K421" t="s">
        <v>872</v>
      </c>
      <c r="L421">
        <v>23</v>
      </c>
      <c r="M421">
        <v>69</v>
      </c>
      <c r="N421">
        <v>0</v>
      </c>
      <c r="O421">
        <v>0.93700000000000006</v>
      </c>
      <c r="P421" t="s">
        <v>874</v>
      </c>
      <c r="Q421">
        <v>0.47599999999999998</v>
      </c>
      <c r="R421">
        <v>0.93700000000000006</v>
      </c>
      <c r="S421">
        <v>0.94099999999999995</v>
      </c>
      <c r="T421" t="s">
        <v>874</v>
      </c>
      <c r="U421" t="s">
        <v>874</v>
      </c>
      <c r="V421" t="s">
        <v>874</v>
      </c>
      <c r="W421" t="s">
        <v>874</v>
      </c>
      <c r="X421" t="s">
        <v>56</v>
      </c>
      <c r="Y421">
        <v>2.101</v>
      </c>
      <c r="Z421">
        <v>0</v>
      </c>
      <c r="AA421">
        <v>0.20699999999999999</v>
      </c>
      <c r="AB421" t="s">
        <v>874</v>
      </c>
      <c r="AC421">
        <v>0.85</v>
      </c>
      <c r="AD421" s="19">
        <v>45824.80621422454</v>
      </c>
      <c r="AE421" t="s">
        <v>1824</v>
      </c>
    </row>
    <row r="422" spans="1:31" x14ac:dyDescent="0.35">
      <c r="A422" t="s">
        <v>2182</v>
      </c>
      <c r="B422" t="s">
        <v>311</v>
      </c>
      <c r="C422">
        <v>499</v>
      </c>
      <c r="D422" s="9">
        <v>41143.90625</v>
      </c>
      <c r="E422" s="9">
        <v>41643.052777777775</v>
      </c>
      <c r="F422">
        <v>100</v>
      </c>
      <c r="G422">
        <v>100</v>
      </c>
      <c r="H422">
        <v>83</v>
      </c>
      <c r="I422">
        <v>17</v>
      </c>
      <c r="J422">
        <v>10</v>
      </c>
      <c r="K422">
        <v>90</v>
      </c>
      <c r="L422">
        <v>64</v>
      </c>
      <c r="M422">
        <v>26</v>
      </c>
      <c r="N422">
        <v>0.25</v>
      </c>
      <c r="O422">
        <v>3.5000000000000003E-2</v>
      </c>
      <c r="P422">
        <v>4.5999999999999999E-2</v>
      </c>
      <c r="Q422">
        <v>0.28299999999999997</v>
      </c>
      <c r="R422">
        <v>0.23899999999999999</v>
      </c>
      <c r="S422">
        <v>0.249</v>
      </c>
      <c r="T422">
        <v>1.1839999999999999</v>
      </c>
      <c r="U422">
        <v>0.877</v>
      </c>
      <c r="V422">
        <v>0.83899999999999997</v>
      </c>
      <c r="W422">
        <v>91.873000000000005</v>
      </c>
      <c r="X422" t="s">
        <v>62</v>
      </c>
      <c r="Y422">
        <v>3.5339999999999998</v>
      </c>
      <c r="Z422">
        <v>0.95399999999999996</v>
      </c>
      <c r="AA422">
        <v>0.82099999999999995</v>
      </c>
      <c r="AB422">
        <v>0.84499999999999997</v>
      </c>
      <c r="AC422">
        <v>0.98799999999999999</v>
      </c>
      <c r="AD422" s="19">
        <v>45824.950494525459</v>
      </c>
      <c r="AE422" t="s">
        <v>2215</v>
      </c>
    </row>
    <row r="423" spans="1:31" hidden="1" x14ac:dyDescent="0.35">
      <c r="A423" t="s">
        <v>1576</v>
      </c>
      <c r="B423" t="s">
        <v>312</v>
      </c>
      <c r="C423">
        <v>0</v>
      </c>
      <c r="D423" s="9">
        <v>39778.430555555555</v>
      </c>
      <c r="E423" s="9">
        <v>39778.430555555555</v>
      </c>
      <c r="F423" t="s">
        <v>871</v>
      </c>
      <c r="G423" t="s">
        <v>871</v>
      </c>
      <c r="H423">
        <v>1</v>
      </c>
      <c r="I423">
        <v>1</v>
      </c>
      <c r="J423">
        <v>1</v>
      </c>
      <c r="K423" t="s">
        <v>872</v>
      </c>
      <c r="L423">
        <v>1</v>
      </c>
      <c r="M423">
        <v>0</v>
      </c>
      <c r="N423" t="s">
        <v>874</v>
      </c>
      <c r="O423" t="s">
        <v>874</v>
      </c>
      <c r="P423" t="s">
        <v>874</v>
      </c>
      <c r="Q423" t="s">
        <v>874</v>
      </c>
      <c r="R423">
        <v>0</v>
      </c>
      <c r="S423" t="s">
        <v>874</v>
      </c>
      <c r="T423" t="s">
        <v>874</v>
      </c>
      <c r="U423" t="s">
        <v>874</v>
      </c>
      <c r="V423" t="s">
        <v>874</v>
      </c>
      <c r="W423" t="s">
        <v>874</v>
      </c>
      <c r="X423" t="s">
        <v>56</v>
      </c>
      <c r="Y423" t="s">
        <v>874</v>
      </c>
      <c r="Z423" t="s">
        <v>874</v>
      </c>
      <c r="AA423" t="s">
        <v>874</v>
      </c>
      <c r="AB423" t="s">
        <v>874</v>
      </c>
      <c r="AC423" t="s">
        <v>874</v>
      </c>
      <c r="AD423" s="19">
        <v>45824.806419050925</v>
      </c>
      <c r="AE423" t="s">
        <v>1824</v>
      </c>
    </row>
    <row r="424" spans="1:31" x14ac:dyDescent="0.35">
      <c r="A424" t="s">
        <v>2028</v>
      </c>
      <c r="B424" t="s">
        <v>311</v>
      </c>
      <c r="C424">
        <v>3493</v>
      </c>
      <c r="D424" s="9">
        <v>38083.338194444441</v>
      </c>
      <c r="E424" s="9">
        <v>41576.981249999997</v>
      </c>
      <c r="F424">
        <v>1132</v>
      </c>
      <c r="G424">
        <v>1132</v>
      </c>
      <c r="H424">
        <v>204</v>
      </c>
      <c r="I424">
        <v>928</v>
      </c>
      <c r="J424">
        <v>273</v>
      </c>
      <c r="K424">
        <v>859</v>
      </c>
      <c r="L424">
        <v>491</v>
      </c>
      <c r="M424">
        <v>368</v>
      </c>
      <c r="N424">
        <v>0.105</v>
      </c>
      <c r="O424">
        <v>0.38500000000000001</v>
      </c>
      <c r="P424">
        <v>0.16</v>
      </c>
      <c r="Q424">
        <v>0.39</v>
      </c>
      <c r="R424">
        <v>0.33</v>
      </c>
      <c r="S424">
        <v>0.375</v>
      </c>
      <c r="T424">
        <v>1.1819999999999999</v>
      </c>
      <c r="U424">
        <v>0.214</v>
      </c>
      <c r="V424">
        <v>0.67300000000000004</v>
      </c>
      <c r="W424">
        <v>943.59</v>
      </c>
      <c r="X424" t="s">
        <v>62</v>
      </c>
      <c r="Y424">
        <v>2.5640000000000001</v>
      </c>
      <c r="Z424">
        <v>0.84599999999999997</v>
      </c>
      <c r="AA424">
        <v>0.78900000000000003</v>
      </c>
      <c r="AB424">
        <v>0.80800000000000005</v>
      </c>
      <c r="AC424">
        <v>0.81299999999999994</v>
      </c>
      <c r="AD424" s="19">
        <v>45824.904233402776</v>
      </c>
      <c r="AE424" t="s">
        <v>2043</v>
      </c>
    </row>
    <row r="425" spans="1:31" hidden="1" x14ac:dyDescent="0.35">
      <c r="A425" t="s">
        <v>1559</v>
      </c>
      <c r="B425" t="s">
        <v>312</v>
      </c>
      <c r="C425">
        <v>85</v>
      </c>
      <c r="D425" s="9">
        <v>41336.302777777775</v>
      </c>
      <c r="E425" s="9">
        <v>41421.929861111108</v>
      </c>
      <c r="F425" t="s">
        <v>871</v>
      </c>
      <c r="G425" t="s">
        <v>871</v>
      </c>
      <c r="H425">
        <v>1</v>
      </c>
      <c r="I425">
        <v>1</v>
      </c>
      <c r="J425">
        <v>1</v>
      </c>
      <c r="K425" t="s">
        <v>872</v>
      </c>
      <c r="L425">
        <v>1</v>
      </c>
      <c r="M425">
        <v>1</v>
      </c>
      <c r="N425" t="s">
        <v>874</v>
      </c>
      <c r="O425" t="s">
        <v>874</v>
      </c>
      <c r="P425" t="s">
        <v>874</v>
      </c>
      <c r="Q425" t="s">
        <v>874</v>
      </c>
      <c r="R425">
        <v>0</v>
      </c>
      <c r="S425" t="s">
        <v>874</v>
      </c>
      <c r="T425" t="s">
        <v>874</v>
      </c>
      <c r="U425" t="s">
        <v>874</v>
      </c>
      <c r="V425" t="s">
        <v>874</v>
      </c>
      <c r="W425" t="s">
        <v>874</v>
      </c>
      <c r="X425" t="s">
        <v>56</v>
      </c>
      <c r="Y425" t="s">
        <v>874</v>
      </c>
      <c r="Z425" t="s">
        <v>874</v>
      </c>
      <c r="AA425" t="s">
        <v>874</v>
      </c>
      <c r="AB425" t="s">
        <v>874</v>
      </c>
      <c r="AC425" t="s">
        <v>874</v>
      </c>
      <c r="AD425" s="19">
        <v>45824.806641469906</v>
      </c>
      <c r="AE425" t="s">
        <v>1824</v>
      </c>
    </row>
    <row r="426" spans="1:31" x14ac:dyDescent="0.35">
      <c r="A426" t="s">
        <v>2108</v>
      </c>
      <c r="B426" t="s">
        <v>311</v>
      </c>
      <c r="C426">
        <v>2121</v>
      </c>
      <c r="D426" s="9">
        <v>39493.506944444445</v>
      </c>
      <c r="E426" s="9">
        <v>41615.15</v>
      </c>
      <c r="F426">
        <v>538</v>
      </c>
      <c r="G426">
        <v>538</v>
      </c>
      <c r="H426">
        <v>225</v>
      </c>
      <c r="I426">
        <v>313</v>
      </c>
      <c r="J426">
        <v>140</v>
      </c>
      <c r="K426">
        <v>398</v>
      </c>
      <c r="L426">
        <v>398</v>
      </c>
      <c r="M426">
        <v>0</v>
      </c>
      <c r="N426">
        <v>0.104</v>
      </c>
      <c r="O426">
        <v>0.154</v>
      </c>
      <c r="P426">
        <v>0.10299999999999999</v>
      </c>
      <c r="Q426">
        <v>0.183</v>
      </c>
      <c r="R426">
        <v>0.155</v>
      </c>
      <c r="S426">
        <v>0.18099999999999999</v>
      </c>
      <c r="T426">
        <v>1.181</v>
      </c>
      <c r="U426">
        <v>0.40300000000000002</v>
      </c>
      <c r="V426">
        <v>0.60099999999999998</v>
      </c>
      <c r="W426">
        <v>0</v>
      </c>
      <c r="X426" t="s">
        <v>92</v>
      </c>
      <c r="Y426">
        <v>5.4640000000000004</v>
      </c>
      <c r="Z426">
        <v>0.83099999999999996</v>
      </c>
      <c r="AA426">
        <v>0.995</v>
      </c>
      <c r="AB426">
        <v>0.88800000000000001</v>
      </c>
      <c r="AC426">
        <v>0.96499999999999997</v>
      </c>
      <c r="AD426" s="19">
        <v>45824.927098159722</v>
      </c>
      <c r="AE426" t="s">
        <v>2215</v>
      </c>
    </row>
    <row r="427" spans="1:31" hidden="1" x14ac:dyDescent="0.35">
      <c r="A427" t="s">
        <v>1570</v>
      </c>
      <c r="B427" t="s">
        <v>312</v>
      </c>
      <c r="C427">
        <v>95</v>
      </c>
      <c r="D427" s="9">
        <v>41526.788194444445</v>
      </c>
      <c r="E427" s="9">
        <v>41622.135416666664</v>
      </c>
      <c r="F427" t="s">
        <v>871</v>
      </c>
      <c r="G427" t="s">
        <v>871</v>
      </c>
      <c r="H427">
        <v>1</v>
      </c>
      <c r="I427">
        <v>19</v>
      </c>
      <c r="J427">
        <v>3</v>
      </c>
      <c r="K427" t="s">
        <v>872</v>
      </c>
      <c r="L427">
        <v>12</v>
      </c>
      <c r="M427">
        <v>4</v>
      </c>
      <c r="N427" t="s">
        <v>874</v>
      </c>
      <c r="O427">
        <v>0.193</v>
      </c>
      <c r="P427">
        <v>4.2000000000000003E-2</v>
      </c>
      <c r="Q427">
        <v>0.11700000000000001</v>
      </c>
      <c r="R427">
        <v>0.151</v>
      </c>
      <c r="S427">
        <v>0.16800000000000001</v>
      </c>
      <c r="T427" t="s">
        <v>874</v>
      </c>
      <c r="U427" t="s">
        <v>874</v>
      </c>
      <c r="V427" t="s">
        <v>874</v>
      </c>
      <c r="W427" t="s">
        <v>874</v>
      </c>
      <c r="X427" t="s">
        <v>62</v>
      </c>
      <c r="Y427">
        <v>8.5470000000000006</v>
      </c>
      <c r="Z427" t="s">
        <v>874</v>
      </c>
      <c r="AA427">
        <v>0.97399999999999998</v>
      </c>
      <c r="AB427">
        <v>0.89900000000000002</v>
      </c>
      <c r="AC427">
        <v>0.97499999999999998</v>
      </c>
      <c r="AD427" s="19">
        <v>45824.806866828701</v>
      </c>
      <c r="AE427" t="s">
        <v>1824</v>
      </c>
    </row>
    <row r="428" spans="1:31" x14ac:dyDescent="0.35">
      <c r="A428" t="s">
        <v>1950</v>
      </c>
      <c r="B428" t="s">
        <v>311</v>
      </c>
      <c r="C428">
        <v>2086</v>
      </c>
      <c r="D428" s="9">
        <v>38623.86041666667</v>
      </c>
      <c r="E428" s="9">
        <v>40710.76666666667</v>
      </c>
      <c r="F428">
        <v>95</v>
      </c>
      <c r="G428">
        <v>95</v>
      </c>
      <c r="H428">
        <v>25</v>
      </c>
      <c r="I428">
        <v>70</v>
      </c>
      <c r="J428">
        <v>7</v>
      </c>
      <c r="K428">
        <v>88</v>
      </c>
      <c r="L428">
        <v>84</v>
      </c>
      <c r="M428">
        <v>4</v>
      </c>
      <c r="N428">
        <v>2.5999999999999999E-2</v>
      </c>
      <c r="O428">
        <v>4.1000000000000002E-2</v>
      </c>
      <c r="P428">
        <v>6.0000000000000001E-3</v>
      </c>
      <c r="Q428">
        <v>7.1999999999999995E-2</v>
      </c>
      <c r="R428">
        <v>6.0999999999999999E-2</v>
      </c>
      <c r="S428">
        <v>5.7000000000000002E-2</v>
      </c>
      <c r="T428">
        <v>1.18</v>
      </c>
      <c r="U428">
        <v>0.38800000000000001</v>
      </c>
      <c r="V428">
        <v>0.91</v>
      </c>
      <c r="W428">
        <v>55.555999999999997</v>
      </c>
      <c r="X428" t="s">
        <v>62</v>
      </c>
      <c r="Y428">
        <v>13.888999999999999</v>
      </c>
      <c r="Z428">
        <v>0.60699999999999998</v>
      </c>
      <c r="AA428">
        <v>0.78900000000000003</v>
      </c>
      <c r="AB428">
        <v>0.50600000000000001</v>
      </c>
      <c r="AC428">
        <v>0.63900000000000001</v>
      </c>
      <c r="AD428" s="19">
        <v>45824.881378634258</v>
      </c>
      <c r="AE428" t="s">
        <v>2024</v>
      </c>
    </row>
    <row r="429" spans="1:31" hidden="1" x14ac:dyDescent="0.35">
      <c r="A429" t="s">
        <v>1610</v>
      </c>
      <c r="B429" t="s">
        <v>312</v>
      </c>
      <c r="C429">
        <v>100</v>
      </c>
      <c r="D429" s="9">
        <v>41524.68472222222</v>
      </c>
      <c r="E429" s="9">
        <v>41624.765277777777</v>
      </c>
      <c r="F429" t="s">
        <v>871</v>
      </c>
      <c r="G429" t="s">
        <v>871</v>
      </c>
      <c r="H429">
        <v>16</v>
      </c>
      <c r="I429">
        <v>216</v>
      </c>
      <c r="J429">
        <v>52</v>
      </c>
      <c r="K429" t="s">
        <v>872</v>
      </c>
      <c r="L429">
        <v>134</v>
      </c>
      <c r="M429">
        <v>45</v>
      </c>
      <c r="N429">
        <v>0.14199999999999999</v>
      </c>
      <c r="O429">
        <v>2.3119999999999998</v>
      </c>
      <c r="P429">
        <v>0.52</v>
      </c>
      <c r="Q429">
        <v>1.347</v>
      </c>
      <c r="R429" s="24" t="s">
        <v>1804</v>
      </c>
      <c r="S429">
        <v>1.907</v>
      </c>
      <c r="T429">
        <v>0.69599999999999995</v>
      </c>
      <c r="U429">
        <v>5.8000000000000003E-2</v>
      </c>
      <c r="V429">
        <v>0.78800000000000003</v>
      </c>
      <c r="W429">
        <v>2453.6010000000001</v>
      </c>
      <c r="X429" t="s">
        <v>56</v>
      </c>
      <c r="Y429">
        <v>0.74199999999999999</v>
      </c>
      <c r="Z429">
        <v>0.96499999999999997</v>
      </c>
      <c r="AA429">
        <v>0.997</v>
      </c>
      <c r="AB429">
        <v>0.98399999999999999</v>
      </c>
      <c r="AC429">
        <v>0.91400000000000003</v>
      </c>
      <c r="AD429" s="19">
        <v>45824.807385115739</v>
      </c>
      <c r="AE429" t="s">
        <v>1824</v>
      </c>
    </row>
    <row r="430" spans="1:31" x14ac:dyDescent="0.35">
      <c r="A430" t="s">
        <v>2155</v>
      </c>
      <c r="B430" t="s">
        <v>311</v>
      </c>
      <c r="C430">
        <v>1607</v>
      </c>
      <c r="D430" s="9">
        <v>39394.879166666666</v>
      </c>
      <c r="E430" s="9">
        <v>41002.79583333333</v>
      </c>
      <c r="F430">
        <v>95</v>
      </c>
      <c r="G430">
        <v>95</v>
      </c>
      <c r="H430">
        <v>71</v>
      </c>
      <c r="I430">
        <v>24</v>
      </c>
      <c r="J430">
        <v>4</v>
      </c>
      <c r="K430">
        <v>91</v>
      </c>
      <c r="L430">
        <v>86</v>
      </c>
      <c r="M430">
        <v>5</v>
      </c>
      <c r="N430">
        <v>0.11600000000000001</v>
      </c>
      <c r="O430">
        <v>1.9E-2</v>
      </c>
      <c r="P430">
        <v>2E-3</v>
      </c>
      <c r="Q430">
        <v>0.157</v>
      </c>
      <c r="R430">
        <v>0.13300000000000001</v>
      </c>
      <c r="S430">
        <v>9.2999999999999999E-2</v>
      </c>
      <c r="T430">
        <v>1.18</v>
      </c>
      <c r="U430">
        <v>0.85899999999999999</v>
      </c>
      <c r="V430">
        <v>0.98499999999999999</v>
      </c>
      <c r="W430">
        <v>31.847000000000001</v>
      </c>
      <c r="X430" t="s">
        <v>62</v>
      </c>
      <c r="Y430">
        <v>6.3689999999999998</v>
      </c>
      <c r="Z430">
        <v>0.90400000000000003</v>
      </c>
      <c r="AA430">
        <v>0.46500000000000002</v>
      </c>
      <c r="AB430">
        <v>0.75600000000000001</v>
      </c>
      <c r="AC430">
        <v>0.90700000000000003</v>
      </c>
      <c r="AD430" s="19">
        <v>45824.943012881944</v>
      </c>
      <c r="AE430" t="s">
        <v>2215</v>
      </c>
    </row>
    <row r="431" spans="1:31" hidden="1" x14ac:dyDescent="0.35">
      <c r="A431" t="s">
        <v>1572</v>
      </c>
      <c r="B431" t="s">
        <v>312</v>
      </c>
      <c r="C431">
        <v>96</v>
      </c>
      <c r="D431" s="9">
        <v>41515.32916666667</v>
      </c>
      <c r="E431" s="9">
        <v>41611.897222222222</v>
      </c>
      <c r="F431" t="s">
        <v>871</v>
      </c>
      <c r="G431" t="s">
        <v>871</v>
      </c>
      <c r="H431">
        <v>2</v>
      </c>
      <c r="I431">
        <v>8</v>
      </c>
      <c r="J431">
        <v>2</v>
      </c>
      <c r="K431" t="s">
        <v>872</v>
      </c>
      <c r="L431">
        <v>9</v>
      </c>
      <c r="M431">
        <v>-2</v>
      </c>
      <c r="N431">
        <v>2.1000000000000001E-2</v>
      </c>
      <c r="O431">
        <v>9.9000000000000005E-2</v>
      </c>
      <c r="P431">
        <v>1.2999999999999999E-2</v>
      </c>
      <c r="Q431">
        <v>0.121</v>
      </c>
      <c r="R431" s="24" t="s">
        <v>1805</v>
      </c>
      <c r="S431">
        <v>7.9000000000000001E-2</v>
      </c>
      <c r="T431">
        <v>1.131</v>
      </c>
      <c r="U431">
        <v>0.17499999999999999</v>
      </c>
      <c r="V431">
        <v>0.89200000000000002</v>
      </c>
      <c r="W431">
        <v>33.058</v>
      </c>
      <c r="X431" t="s">
        <v>62</v>
      </c>
      <c r="Y431">
        <v>8.2639999999999993</v>
      </c>
      <c r="Z431">
        <v>1</v>
      </c>
      <c r="AA431">
        <v>0.96399999999999997</v>
      </c>
      <c r="AB431">
        <v>1</v>
      </c>
      <c r="AC431">
        <v>0.92700000000000005</v>
      </c>
      <c r="AD431" s="19">
        <v>45824.807659988423</v>
      </c>
      <c r="AE431" t="s">
        <v>1824</v>
      </c>
    </row>
    <row r="432" spans="1:31" x14ac:dyDescent="0.35">
      <c r="A432" t="s">
        <v>1236</v>
      </c>
      <c r="B432" t="s">
        <v>311</v>
      </c>
      <c r="C432">
        <v>3118</v>
      </c>
      <c r="D432" s="9">
        <v>38400.685416666667</v>
      </c>
      <c r="E432" s="9">
        <v>41519.307638888888</v>
      </c>
      <c r="F432">
        <v>138</v>
      </c>
      <c r="G432">
        <v>138</v>
      </c>
      <c r="H432">
        <v>8</v>
      </c>
      <c r="I432">
        <v>130</v>
      </c>
      <c r="J432">
        <v>37</v>
      </c>
      <c r="K432">
        <v>101</v>
      </c>
      <c r="L432">
        <v>84</v>
      </c>
      <c r="M432">
        <v>17</v>
      </c>
      <c r="N432">
        <v>2E-3</v>
      </c>
      <c r="O432">
        <v>5.0999999999999997E-2</v>
      </c>
      <c r="P432">
        <v>1.4E-2</v>
      </c>
      <c r="Q432">
        <v>4.5999999999999999E-2</v>
      </c>
      <c r="R432">
        <v>3.9E-2</v>
      </c>
      <c r="S432">
        <v>3.9E-2</v>
      </c>
      <c r="T432">
        <v>1.179</v>
      </c>
      <c r="U432">
        <v>3.7999999999999999E-2</v>
      </c>
      <c r="V432">
        <v>0.73599999999999999</v>
      </c>
      <c r="W432">
        <v>369.565</v>
      </c>
      <c r="X432" t="s">
        <v>62</v>
      </c>
      <c r="Y432">
        <v>21.739000000000001</v>
      </c>
      <c r="Z432">
        <v>0.92300000000000004</v>
      </c>
      <c r="AA432">
        <v>0.81599999999999995</v>
      </c>
      <c r="AB432">
        <v>0.76700000000000002</v>
      </c>
      <c r="AC432">
        <v>0.85599999999999998</v>
      </c>
      <c r="AD432" s="19">
        <v>45824.763415381945</v>
      </c>
      <c r="AE432" t="s">
        <v>1824</v>
      </c>
    </row>
    <row r="433" spans="1:31" hidden="1" x14ac:dyDescent="0.35">
      <c r="A433" t="s">
        <v>1580</v>
      </c>
      <c r="B433" t="s">
        <v>312</v>
      </c>
      <c r="C433">
        <v>45</v>
      </c>
      <c r="D433" s="9">
        <v>41567.445833333331</v>
      </c>
      <c r="E433" s="9">
        <v>41612.781944444447</v>
      </c>
      <c r="F433" t="s">
        <v>871</v>
      </c>
      <c r="G433" t="s">
        <v>871</v>
      </c>
      <c r="H433">
        <v>1</v>
      </c>
      <c r="I433">
        <v>4</v>
      </c>
      <c r="J433">
        <v>2</v>
      </c>
      <c r="K433" t="s">
        <v>872</v>
      </c>
      <c r="L433">
        <v>1</v>
      </c>
      <c r="M433">
        <v>0</v>
      </c>
      <c r="N433" t="s">
        <v>874</v>
      </c>
      <c r="O433">
        <v>4.9000000000000002E-2</v>
      </c>
      <c r="P433" t="s">
        <v>874</v>
      </c>
      <c r="Q433" t="s">
        <v>874</v>
      </c>
      <c r="R433">
        <v>0</v>
      </c>
      <c r="S433">
        <v>6.0000000000000001E-3</v>
      </c>
      <c r="T433" t="s">
        <v>874</v>
      </c>
      <c r="U433" t="s">
        <v>874</v>
      </c>
      <c r="V433" t="s">
        <v>874</v>
      </c>
      <c r="W433" t="s">
        <v>874</v>
      </c>
      <c r="X433" t="s">
        <v>56</v>
      </c>
      <c r="Y433" t="s">
        <v>874</v>
      </c>
      <c r="Z433" t="s">
        <v>874</v>
      </c>
      <c r="AA433">
        <v>0.67100000000000004</v>
      </c>
      <c r="AB433" t="s">
        <v>874</v>
      </c>
      <c r="AC433" t="s">
        <v>874</v>
      </c>
      <c r="AD433" s="19">
        <v>45824.807870821758</v>
      </c>
      <c r="AE433" t="s">
        <v>1824</v>
      </c>
    </row>
    <row r="434" spans="1:31" x14ac:dyDescent="0.35">
      <c r="A434" t="s">
        <v>1355</v>
      </c>
      <c r="B434" t="s">
        <v>311</v>
      </c>
      <c r="C434">
        <v>1879</v>
      </c>
      <c r="D434" s="9">
        <v>42591.366053240738</v>
      </c>
      <c r="E434" s="9">
        <v>44470.773229166669</v>
      </c>
      <c r="F434">
        <v>149</v>
      </c>
      <c r="G434">
        <v>149</v>
      </c>
      <c r="H434">
        <v>62</v>
      </c>
      <c r="I434">
        <v>87</v>
      </c>
      <c r="J434">
        <v>8</v>
      </c>
      <c r="K434">
        <v>141</v>
      </c>
      <c r="L434">
        <v>130</v>
      </c>
      <c r="M434">
        <v>11</v>
      </c>
      <c r="N434">
        <v>2.7E-2</v>
      </c>
      <c r="O434">
        <v>4.3999999999999997E-2</v>
      </c>
      <c r="P434">
        <v>4.0000000000000001E-3</v>
      </c>
      <c r="Q434">
        <v>7.9000000000000001E-2</v>
      </c>
      <c r="R434">
        <v>6.7000000000000004E-2</v>
      </c>
      <c r="S434">
        <v>6.8000000000000005E-2</v>
      </c>
      <c r="T434">
        <v>1.179</v>
      </c>
      <c r="U434">
        <v>0.38</v>
      </c>
      <c r="V434">
        <v>0.94399999999999995</v>
      </c>
      <c r="W434">
        <v>139.24100000000001</v>
      </c>
      <c r="X434" t="s">
        <v>62</v>
      </c>
      <c r="Y434">
        <v>12.657999999999999</v>
      </c>
      <c r="Z434">
        <v>0.93200000000000005</v>
      </c>
      <c r="AA434">
        <v>0.94</v>
      </c>
      <c r="AB434">
        <v>0.91400000000000003</v>
      </c>
      <c r="AC434">
        <v>0.88200000000000001</v>
      </c>
      <c r="AD434" s="19">
        <v>45825.080274849533</v>
      </c>
      <c r="AE434" t="s">
        <v>2397</v>
      </c>
    </row>
    <row r="435" spans="1:31" hidden="1" x14ac:dyDescent="0.35">
      <c r="A435" t="s">
        <v>1806</v>
      </c>
      <c r="B435" t="s">
        <v>312</v>
      </c>
      <c r="C435">
        <v>0</v>
      </c>
      <c r="D435" s="9">
        <v>40316.598611111112</v>
      </c>
      <c r="E435" s="9">
        <v>40316.602777777778</v>
      </c>
      <c r="F435" t="s">
        <v>871</v>
      </c>
      <c r="G435" t="s">
        <v>871</v>
      </c>
      <c r="H435">
        <v>1</v>
      </c>
      <c r="I435">
        <v>1</v>
      </c>
      <c r="J435">
        <v>3</v>
      </c>
      <c r="K435" t="s">
        <v>872</v>
      </c>
      <c r="L435">
        <v>1</v>
      </c>
      <c r="M435">
        <v>-2</v>
      </c>
      <c r="N435" t="s">
        <v>874</v>
      </c>
      <c r="O435" t="s">
        <v>874</v>
      </c>
      <c r="P435">
        <v>1.5</v>
      </c>
      <c r="Q435" t="s">
        <v>874</v>
      </c>
      <c r="R435">
        <v>0</v>
      </c>
      <c r="S435">
        <v>-1.5</v>
      </c>
      <c r="T435" t="s">
        <v>874</v>
      </c>
      <c r="U435" t="s">
        <v>874</v>
      </c>
      <c r="V435" t="s">
        <v>874</v>
      </c>
      <c r="W435" t="s">
        <v>874</v>
      </c>
      <c r="X435" t="s">
        <v>56</v>
      </c>
      <c r="Y435" t="s">
        <v>874</v>
      </c>
      <c r="Z435" t="s">
        <v>874</v>
      </c>
      <c r="AA435" t="s">
        <v>874</v>
      </c>
      <c r="AB435">
        <v>0.75</v>
      </c>
      <c r="AC435" t="s">
        <v>874</v>
      </c>
      <c r="AD435" s="19">
        <v>45824.808080162038</v>
      </c>
      <c r="AE435" t="s">
        <v>1824</v>
      </c>
    </row>
    <row r="436" spans="1:31" x14ac:dyDescent="0.35">
      <c r="A436" t="s">
        <v>924</v>
      </c>
      <c r="B436" t="s">
        <v>311</v>
      </c>
      <c r="C436">
        <v>3373</v>
      </c>
      <c r="D436" s="9">
        <v>40739.578865740739</v>
      </c>
      <c r="E436" s="9">
        <v>44113.571458333332</v>
      </c>
      <c r="F436">
        <v>60</v>
      </c>
      <c r="G436">
        <v>60</v>
      </c>
      <c r="H436">
        <v>30</v>
      </c>
      <c r="I436">
        <v>30</v>
      </c>
      <c r="J436">
        <v>5</v>
      </c>
      <c r="K436">
        <v>55</v>
      </c>
      <c r="L436">
        <v>35</v>
      </c>
      <c r="M436">
        <v>20</v>
      </c>
      <c r="N436">
        <v>4.4999999999999998E-2</v>
      </c>
      <c r="O436">
        <v>8.0000000000000002E-3</v>
      </c>
      <c r="P436">
        <v>2E-3</v>
      </c>
      <c r="Q436">
        <v>0.06</v>
      </c>
      <c r="R436">
        <v>5.0999999999999997E-2</v>
      </c>
      <c r="S436">
        <v>2.1000000000000001E-2</v>
      </c>
      <c r="T436">
        <v>1.1759999999999999</v>
      </c>
      <c r="U436">
        <v>0.84899999999999998</v>
      </c>
      <c r="V436">
        <v>0.96199999999999997</v>
      </c>
      <c r="W436">
        <v>333.33300000000003</v>
      </c>
      <c r="X436" t="s">
        <v>62</v>
      </c>
      <c r="Y436">
        <v>16.667000000000002</v>
      </c>
      <c r="Z436">
        <v>0.80800000000000005</v>
      </c>
      <c r="AA436">
        <v>0.30199999999999999</v>
      </c>
      <c r="AB436">
        <v>0.86799999999999999</v>
      </c>
      <c r="AC436">
        <v>0.79800000000000004</v>
      </c>
      <c r="AD436" s="19">
        <v>45825.273025752314</v>
      </c>
      <c r="AE436" t="s">
        <v>2357</v>
      </c>
    </row>
    <row r="437" spans="1:31" hidden="1" x14ac:dyDescent="0.35">
      <c r="A437" t="s">
        <v>1593</v>
      </c>
      <c r="B437" t="s">
        <v>312</v>
      </c>
      <c r="C437">
        <v>29</v>
      </c>
      <c r="D437" s="9">
        <v>39154.215277777781</v>
      </c>
      <c r="E437" s="9">
        <v>39184.195138888892</v>
      </c>
      <c r="F437" t="s">
        <v>871</v>
      </c>
      <c r="G437" t="s">
        <v>871</v>
      </c>
      <c r="H437">
        <v>1</v>
      </c>
      <c r="I437">
        <v>2</v>
      </c>
      <c r="J437">
        <v>1</v>
      </c>
      <c r="K437" t="s">
        <v>872</v>
      </c>
      <c r="L437">
        <v>4</v>
      </c>
      <c r="M437">
        <v>-1</v>
      </c>
      <c r="N437" t="s">
        <v>874</v>
      </c>
      <c r="O437" t="s">
        <v>874</v>
      </c>
      <c r="P437">
        <v>0</v>
      </c>
      <c r="Q437">
        <v>6.9000000000000006E-2</v>
      </c>
      <c r="R437">
        <v>0</v>
      </c>
      <c r="S437" t="s">
        <v>874</v>
      </c>
      <c r="T437" t="s">
        <v>874</v>
      </c>
      <c r="U437" t="s">
        <v>874</v>
      </c>
      <c r="V437" t="s">
        <v>874</v>
      </c>
      <c r="W437" t="s">
        <v>874</v>
      </c>
      <c r="X437" t="s">
        <v>56</v>
      </c>
      <c r="Y437">
        <v>14.493</v>
      </c>
      <c r="Z437" t="s">
        <v>874</v>
      </c>
      <c r="AA437" t="s">
        <v>874</v>
      </c>
      <c r="AB437">
        <v>0</v>
      </c>
      <c r="AC437">
        <v>0.627</v>
      </c>
      <c r="AD437" s="19">
        <v>45824.808293946757</v>
      </c>
      <c r="AE437" t="s">
        <v>1824</v>
      </c>
    </row>
    <row r="438" spans="1:31" x14ac:dyDescent="0.35">
      <c r="A438" t="s">
        <v>1005</v>
      </c>
      <c r="B438" t="s">
        <v>311</v>
      </c>
      <c r="C438">
        <v>2843</v>
      </c>
      <c r="D438" s="9">
        <v>41127.65121527778</v>
      </c>
      <c r="E438" s="9">
        <v>43971.199907407405</v>
      </c>
      <c r="F438">
        <v>51</v>
      </c>
      <c r="G438">
        <v>51</v>
      </c>
      <c r="H438">
        <v>13</v>
      </c>
      <c r="I438">
        <v>38</v>
      </c>
      <c r="J438">
        <v>0</v>
      </c>
      <c r="K438">
        <v>51</v>
      </c>
      <c r="L438">
        <v>16</v>
      </c>
      <c r="M438">
        <v>35</v>
      </c>
      <c r="N438">
        <v>4.0000000000000001E-3</v>
      </c>
      <c r="O438">
        <v>1.2999999999999999E-2</v>
      </c>
      <c r="P438">
        <v>0</v>
      </c>
      <c r="Q438">
        <v>0.02</v>
      </c>
      <c r="R438">
        <v>1.7000000000000001E-2</v>
      </c>
      <c r="S438">
        <v>1.7000000000000001E-2</v>
      </c>
      <c r="T438">
        <v>1.1759999999999999</v>
      </c>
      <c r="U438">
        <v>0.23499999999999999</v>
      </c>
      <c r="V438">
        <v>1</v>
      </c>
      <c r="W438">
        <v>1750</v>
      </c>
      <c r="X438" t="s">
        <v>62</v>
      </c>
      <c r="Y438">
        <v>50</v>
      </c>
      <c r="Z438">
        <v>0.79100000000000004</v>
      </c>
      <c r="AA438" s="19">
        <v>0.78700000000000003</v>
      </c>
      <c r="AB438">
        <v>0</v>
      </c>
      <c r="AC438" s="23">
        <v>0.52800000000000002</v>
      </c>
      <c r="AD438" s="19">
        <v>45825.205071516204</v>
      </c>
      <c r="AE438" t="s">
        <v>2388</v>
      </c>
    </row>
    <row r="439" spans="1:31" hidden="1" x14ac:dyDescent="0.35">
      <c r="A439" t="s">
        <v>1597</v>
      </c>
      <c r="B439" t="s">
        <v>312</v>
      </c>
      <c r="C439">
        <v>98</v>
      </c>
      <c r="D439" s="9">
        <v>41524.15625</v>
      </c>
      <c r="E439" s="9">
        <v>41622.370833333334</v>
      </c>
      <c r="F439" t="s">
        <v>871</v>
      </c>
      <c r="G439" t="s">
        <v>871</v>
      </c>
      <c r="H439">
        <v>4</v>
      </c>
      <c r="I439">
        <v>50</v>
      </c>
      <c r="J439">
        <v>2</v>
      </c>
      <c r="K439" t="s">
        <v>872</v>
      </c>
      <c r="L439">
        <v>25</v>
      </c>
      <c r="M439">
        <v>26</v>
      </c>
      <c r="N439">
        <v>5.2999999999999999E-2</v>
      </c>
      <c r="O439">
        <v>0.48599999999999999</v>
      </c>
      <c r="P439">
        <v>5.2999999999999999E-2</v>
      </c>
      <c r="Q439">
        <v>0.27200000000000002</v>
      </c>
      <c r="R439" s="24" t="s">
        <v>1807</v>
      </c>
      <c r="S439">
        <v>0.48899999999999999</v>
      </c>
      <c r="T439">
        <v>0.56000000000000005</v>
      </c>
      <c r="U439">
        <v>9.8000000000000004E-2</v>
      </c>
      <c r="V439">
        <v>0.90200000000000002</v>
      </c>
      <c r="W439">
        <v>658.08799999999997</v>
      </c>
      <c r="X439" t="s">
        <v>56</v>
      </c>
      <c r="Y439">
        <v>3.6760000000000002</v>
      </c>
      <c r="Z439">
        <v>0.90600000000000003</v>
      </c>
      <c r="AA439">
        <v>0.96799999999999997</v>
      </c>
      <c r="AB439">
        <v>1</v>
      </c>
      <c r="AC439">
        <v>0.94299999999999995</v>
      </c>
      <c r="AD439" s="19">
        <v>45824.80857760417</v>
      </c>
      <c r="AE439" t="s">
        <v>1824</v>
      </c>
    </row>
    <row r="440" spans="1:31" x14ac:dyDescent="0.35">
      <c r="A440" t="s">
        <v>190</v>
      </c>
      <c r="B440" t="s">
        <v>311</v>
      </c>
      <c r="C440">
        <v>6139</v>
      </c>
      <c r="D440" s="9">
        <v>39468.866666666669</v>
      </c>
      <c r="E440" s="9">
        <v>45608.441666666666</v>
      </c>
      <c r="F440">
        <v>2496</v>
      </c>
      <c r="G440">
        <v>2496</v>
      </c>
      <c r="H440">
        <v>1100</v>
      </c>
      <c r="I440">
        <v>1396</v>
      </c>
      <c r="J440">
        <v>372</v>
      </c>
      <c r="K440">
        <v>2124</v>
      </c>
      <c r="L440">
        <v>2058</v>
      </c>
      <c r="M440">
        <v>66</v>
      </c>
      <c r="N440">
        <v>0.28199999999999997</v>
      </c>
      <c r="O440">
        <v>0.45900000000000002</v>
      </c>
      <c r="P440">
        <v>0.13900000000000001</v>
      </c>
      <c r="Q440">
        <v>0.70599999999999996</v>
      </c>
      <c r="R440">
        <v>0.60199999999999998</v>
      </c>
      <c r="S440">
        <v>0.61399999999999999</v>
      </c>
      <c r="T440">
        <v>1.173</v>
      </c>
      <c r="U440">
        <v>0.38100000000000001</v>
      </c>
      <c r="V440">
        <v>0.81200000000000006</v>
      </c>
      <c r="W440">
        <v>93.483999999999995</v>
      </c>
      <c r="X440" t="s">
        <v>62</v>
      </c>
      <c r="Y440">
        <v>1.4159999999999999</v>
      </c>
      <c r="Z440">
        <v>0.86499999999999999</v>
      </c>
      <c r="AA440">
        <v>0.95599999999999996</v>
      </c>
      <c r="AB440">
        <v>0.97299999999999998</v>
      </c>
      <c r="AC440">
        <v>0.97899999999999998</v>
      </c>
      <c r="AD440" s="19">
        <v>3.227199074074074E-2</v>
      </c>
      <c r="AE440" t="s">
        <v>1108</v>
      </c>
    </row>
    <row r="441" spans="1:31" hidden="1" x14ac:dyDescent="0.35">
      <c r="A441" t="s">
        <v>1599</v>
      </c>
      <c r="B441" t="s">
        <v>312</v>
      </c>
      <c r="C441">
        <v>92</v>
      </c>
      <c r="D441" s="9">
        <v>41528.887499999997</v>
      </c>
      <c r="E441" s="9">
        <v>41621.059027777781</v>
      </c>
      <c r="F441" t="s">
        <v>871</v>
      </c>
      <c r="G441" t="s">
        <v>871</v>
      </c>
      <c r="H441">
        <v>2</v>
      </c>
      <c r="I441">
        <v>22</v>
      </c>
      <c r="J441">
        <v>14</v>
      </c>
      <c r="K441" t="s">
        <v>872</v>
      </c>
      <c r="L441">
        <v>5</v>
      </c>
      <c r="M441">
        <v>4</v>
      </c>
      <c r="N441">
        <v>1.2E-2</v>
      </c>
      <c r="O441">
        <v>0.22500000000000001</v>
      </c>
      <c r="P441">
        <v>0.104</v>
      </c>
      <c r="Q441">
        <v>5.2999999999999999E-2</v>
      </c>
      <c r="R441">
        <v>0.13300000000000001</v>
      </c>
      <c r="S441">
        <v>2.5000000000000001E-2</v>
      </c>
      <c r="T441">
        <v>0.39800000000000002</v>
      </c>
      <c r="U441">
        <v>5.0999999999999997E-2</v>
      </c>
      <c r="V441">
        <v>0.56100000000000005</v>
      </c>
      <c r="W441">
        <v>15509.433999999999</v>
      </c>
      <c r="X441" t="s">
        <v>56</v>
      </c>
      <c r="Y441">
        <v>18.867999999999999</v>
      </c>
      <c r="Z441">
        <v>1</v>
      </c>
      <c r="AA441">
        <v>0.64900000000000002</v>
      </c>
      <c r="AB441">
        <v>0.371</v>
      </c>
      <c r="AC441">
        <v>0.95599999999999996</v>
      </c>
      <c r="AD441" s="19">
        <v>45824.808893981484</v>
      </c>
      <c r="AE441" t="s">
        <v>1824</v>
      </c>
    </row>
    <row r="442" spans="1:31" x14ac:dyDescent="0.35">
      <c r="A442" t="s">
        <v>190</v>
      </c>
      <c r="B442" t="s">
        <v>311</v>
      </c>
      <c r="C442">
        <v>6139</v>
      </c>
      <c r="D442" s="9">
        <v>39468.866666666669</v>
      </c>
      <c r="E442" s="9">
        <v>45608.441666666666</v>
      </c>
      <c r="F442">
        <v>2496</v>
      </c>
      <c r="G442">
        <v>2496</v>
      </c>
      <c r="H442">
        <v>1100</v>
      </c>
      <c r="I442">
        <v>1396</v>
      </c>
      <c r="J442">
        <v>372</v>
      </c>
      <c r="K442">
        <v>2124</v>
      </c>
      <c r="L442">
        <v>2058</v>
      </c>
      <c r="M442">
        <v>66</v>
      </c>
      <c r="N442">
        <v>0.28199999999999997</v>
      </c>
      <c r="O442">
        <v>0.45900000000000002</v>
      </c>
      <c r="P442">
        <v>0.13900000000000001</v>
      </c>
      <c r="Q442">
        <v>0.70599999999999996</v>
      </c>
      <c r="R442">
        <v>0.60199999999999998</v>
      </c>
      <c r="S442">
        <v>0.61399999999999999</v>
      </c>
      <c r="T442">
        <v>1.173</v>
      </c>
      <c r="U442">
        <v>0.38100000000000001</v>
      </c>
      <c r="V442">
        <v>0.81200000000000006</v>
      </c>
      <c r="W442">
        <v>93.483999999999995</v>
      </c>
      <c r="X442" t="s">
        <v>62</v>
      </c>
      <c r="Y442">
        <v>1.4159999999999999</v>
      </c>
      <c r="Z442">
        <v>0.86499999999999999</v>
      </c>
      <c r="AA442">
        <v>0.95599999999999996</v>
      </c>
      <c r="AB442">
        <v>0.97299999999999998</v>
      </c>
      <c r="AC442">
        <v>0.97899999999999998</v>
      </c>
      <c r="AD442" s="19">
        <v>5.0208333333333337E-3</v>
      </c>
      <c r="AE442" t="s">
        <v>1108</v>
      </c>
    </row>
    <row r="443" spans="1:31" hidden="1" x14ac:dyDescent="0.35">
      <c r="A443" t="s">
        <v>1586</v>
      </c>
      <c r="B443" t="s">
        <v>312</v>
      </c>
      <c r="C443">
        <v>99</v>
      </c>
      <c r="D443" s="9">
        <v>40747.023611111108</v>
      </c>
      <c r="E443" s="9">
        <v>40846.663888888892</v>
      </c>
      <c r="F443" t="s">
        <v>871</v>
      </c>
      <c r="G443" t="s">
        <v>871</v>
      </c>
      <c r="H443">
        <v>1</v>
      </c>
      <c r="I443">
        <v>5</v>
      </c>
      <c r="J443">
        <v>1</v>
      </c>
      <c r="K443" t="s">
        <v>872</v>
      </c>
      <c r="L443">
        <v>1</v>
      </c>
      <c r="M443">
        <v>4</v>
      </c>
      <c r="N443" t="s">
        <v>874</v>
      </c>
      <c r="O443">
        <v>3.4000000000000002E-2</v>
      </c>
      <c r="P443" t="s">
        <v>874</v>
      </c>
      <c r="Q443" t="s">
        <v>874</v>
      </c>
      <c r="R443">
        <v>0</v>
      </c>
      <c r="S443">
        <v>3.4000000000000002E-2</v>
      </c>
      <c r="T443" t="s">
        <v>874</v>
      </c>
      <c r="U443" t="s">
        <v>874</v>
      </c>
      <c r="V443" t="s">
        <v>874</v>
      </c>
      <c r="W443" t="s">
        <v>874</v>
      </c>
      <c r="X443" t="s">
        <v>56</v>
      </c>
      <c r="Y443" t="s">
        <v>874</v>
      </c>
      <c r="Z443" t="s">
        <v>874</v>
      </c>
      <c r="AA443">
        <v>0.78900000000000003</v>
      </c>
      <c r="AB443" t="s">
        <v>874</v>
      </c>
      <c r="AC443" t="s">
        <v>874</v>
      </c>
      <c r="AD443" s="19">
        <v>45824.809142650462</v>
      </c>
      <c r="AE443" t="s">
        <v>1824</v>
      </c>
    </row>
    <row r="444" spans="1:31" x14ac:dyDescent="0.35">
      <c r="A444" t="s">
        <v>1344</v>
      </c>
      <c r="B444" t="s">
        <v>311</v>
      </c>
      <c r="C444">
        <v>2391</v>
      </c>
      <c r="D444" s="9">
        <v>38897.861805555556</v>
      </c>
      <c r="E444" s="9">
        <v>41289.746527777781</v>
      </c>
      <c r="F444">
        <v>75</v>
      </c>
      <c r="G444">
        <v>75</v>
      </c>
      <c r="H444">
        <v>10</v>
      </c>
      <c r="I444">
        <v>65</v>
      </c>
      <c r="J444">
        <v>1</v>
      </c>
      <c r="K444">
        <v>74</v>
      </c>
      <c r="L444">
        <v>61</v>
      </c>
      <c r="M444">
        <v>13</v>
      </c>
      <c r="N444">
        <v>1.2999999999999999E-2</v>
      </c>
      <c r="O444">
        <v>4.4999999999999998E-2</v>
      </c>
      <c r="P444">
        <v>0</v>
      </c>
      <c r="Q444">
        <v>6.8000000000000005E-2</v>
      </c>
      <c r="R444">
        <v>5.8000000000000003E-2</v>
      </c>
      <c r="S444">
        <v>5.1999999999999998E-2</v>
      </c>
      <c r="T444">
        <v>1.1719999999999999</v>
      </c>
      <c r="U444">
        <v>0.224</v>
      </c>
      <c r="V444">
        <v>1</v>
      </c>
      <c r="W444">
        <v>191.17599999999999</v>
      </c>
      <c r="X444" t="s">
        <v>62</v>
      </c>
      <c r="Y444">
        <v>14.706</v>
      </c>
      <c r="Z444">
        <v>0.59299999999999997</v>
      </c>
      <c r="AA444">
        <v>0.75700000000000001</v>
      </c>
      <c r="AB444">
        <v>0</v>
      </c>
      <c r="AC444">
        <v>0.89100000000000001</v>
      </c>
      <c r="AD444" s="19">
        <v>45824.781639074077</v>
      </c>
      <c r="AE444" t="s">
        <v>1824</v>
      </c>
    </row>
    <row r="445" spans="1:31" hidden="1" x14ac:dyDescent="0.35">
      <c r="A445" t="s">
        <v>1607</v>
      </c>
      <c r="B445" t="s">
        <v>312</v>
      </c>
      <c r="C445">
        <v>93</v>
      </c>
      <c r="D445" s="9">
        <v>41530.934027777781</v>
      </c>
      <c r="E445" s="9">
        <v>41624.442361111112</v>
      </c>
      <c r="F445" t="s">
        <v>871</v>
      </c>
      <c r="G445" t="s">
        <v>871</v>
      </c>
      <c r="H445">
        <v>3</v>
      </c>
      <c r="I445">
        <v>27</v>
      </c>
      <c r="J445">
        <v>1</v>
      </c>
      <c r="K445" t="s">
        <v>872</v>
      </c>
      <c r="L445">
        <v>26</v>
      </c>
      <c r="M445">
        <v>5</v>
      </c>
      <c r="N445">
        <v>4.3999999999999997E-2</v>
      </c>
      <c r="O445">
        <v>0.33</v>
      </c>
      <c r="P445" t="s">
        <v>874</v>
      </c>
      <c r="Q445">
        <v>0.313</v>
      </c>
      <c r="R445">
        <v>0.374</v>
      </c>
      <c r="S445">
        <v>0.36499999999999999</v>
      </c>
      <c r="T445" t="s">
        <v>874</v>
      </c>
      <c r="U445" t="s">
        <v>874</v>
      </c>
      <c r="V445" t="s">
        <v>874</v>
      </c>
      <c r="W445" t="s">
        <v>874</v>
      </c>
      <c r="X445" t="s">
        <v>62</v>
      </c>
      <c r="Y445">
        <v>3.1949999999999998</v>
      </c>
      <c r="Z445">
        <v>0.77100000000000002</v>
      </c>
      <c r="AA445">
        <v>0.95099999999999996</v>
      </c>
      <c r="AB445" t="s">
        <v>874</v>
      </c>
      <c r="AC445">
        <v>0.96799999999999997</v>
      </c>
      <c r="AD445" s="19">
        <v>45824.809385196757</v>
      </c>
      <c r="AE445" t="s">
        <v>1824</v>
      </c>
    </row>
    <row r="446" spans="1:31" x14ac:dyDescent="0.35">
      <c r="A446" t="s">
        <v>1344</v>
      </c>
      <c r="B446" t="s">
        <v>311</v>
      </c>
      <c r="C446">
        <v>2391</v>
      </c>
      <c r="D446" s="9">
        <v>38897.528796296298</v>
      </c>
      <c r="E446" s="9">
        <v>41289.413726851853</v>
      </c>
      <c r="F446">
        <v>75</v>
      </c>
      <c r="G446">
        <v>75</v>
      </c>
      <c r="H446">
        <v>10</v>
      </c>
      <c r="I446">
        <v>65</v>
      </c>
      <c r="J446">
        <v>1</v>
      </c>
      <c r="K446">
        <v>74</v>
      </c>
      <c r="L446">
        <v>61</v>
      </c>
      <c r="M446">
        <v>13</v>
      </c>
      <c r="N446">
        <v>1.2999999999999999E-2</v>
      </c>
      <c r="O446">
        <v>4.4999999999999998E-2</v>
      </c>
      <c r="P446">
        <v>0</v>
      </c>
      <c r="Q446">
        <v>6.8000000000000005E-2</v>
      </c>
      <c r="R446">
        <v>5.8000000000000003E-2</v>
      </c>
      <c r="S446">
        <v>5.1999999999999998E-2</v>
      </c>
      <c r="T446">
        <v>1.1719999999999999</v>
      </c>
      <c r="U446">
        <v>0.224</v>
      </c>
      <c r="V446">
        <v>1</v>
      </c>
      <c r="W446">
        <v>191.17599999999999</v>
      </c>
      <c r="X446" t="s">
        <v>62</v>
      </c>
      <c r="Y446">
        <v>14.706</v>
      </c>
      <c r="Z446">
        <v>0.59299999999999997</v>
      </c>
      <c r="AA446">
        <v>0.75700000000000001</v>
      </c>
      <c r="AB446">
        <v>0</v>
      </c>
      <c r="AC446">
        <v>0.89100000000000001</v>
      </c>
      <c r="AD446" s="19">
        <v>45825.077870844907</v>
      </c>
      <c r="AE446" t="s">
        <v>2397</v>
      </c>
    </row>
    <row r="447" spans="1:31" hidden="1" x14ac:dyDescent="0.35">
      <c r="A447" t="s">
        <v>1588</v>
      </c>
      <c r="B447" t="s">
        <v>312</v>
      </c>
      <c r="C447">
        <v>97</v>
      </c>
      <c r="D447" s="9">
        <v>41526.710416666669</v>
      </c>
      <c r="E447" s="9">
        <v>41624.445833333331</v>
      </c>
      <c r="F447" t="s">
        <v>871</v>
      </c>
      <c r="G447" t="s">
        <v>871</v>
      </c>
      <c r="H447">
        <v>15</v>
      </c>
      <c r="I447">
        <v>169</v>
      </c>
      <c r="J447">
        <v>27</v>
      </c>
      <c r="K447" t="s">
        <v>872</v>
      </c>
      <c r="L447">
        <v>80</v>
      </c>
      <c r="M447">
        <v>76</v>
      </c>
      <c r="N447">
        <v>0.17599999999999999</v>
      </c>
      <c r="O447">
        <v>1.657</v>
      </c>
      <c r="P447">
        <v>0.24199999999999999</v>
      </c>
      <c r="Q447">
        <v>0.80800000000000005</v>
      </c>
      <c r="R447">
        <v>1.591</v>
      </c>
      <c r="S447">
        <v>1.5580000000000001</v>
      </c>
      <c r="T447">
        <v>0.50800000000000001</v>
      </c>
      <c r="U447">
        <v>9.6000000000000002E-2</v>
      </c>
      <c r="V447">
        <v>0.86799999999999999</v>
      </c>
      <c r="W447">
        <v>1845.297</v>
      </c>
      <c r="X447" t="s">
        <v>56</v>
      </c>
      <c r="Y447">
        <v>1.238</v>
      </c>
      <c r="Z447">
        <v>0.92200000000000004</v>
      </c>
      <c r="AA447">
        <v>0.98799999999999999</v>
      </c>
      <c r="AB447">
        <v>0.95499999999999996</v>
      </c>
      <c r="AC447">
        <v>0.97</v>
      </c>
      <c r="AD447" s="19">
        <v>45824.809722627317</v>
      </c>
      <c r="AE447" t="s">
        <v>1824</v>
      </c>
    </row>
    <row r="448" spans="1:31" x14ac:dyDescent="0.35">
      <c r="A448" t="s">
        <v>1493</v>
      </c>
      <c r="B448" t="s">
        <v>311</v>
      </c>
      <c r="C448">
        <v>6797</v>
      </c>
      <c r="D448" s="9">
        <v>37754.015625</v>
      </c>
      <c r="E448" s="9">
        <v>44551.311168981483</v>
      </c>
      <c r="F448">
        <v>1540</v>
      </c>
      <c r="G448">
        <v>1540</v>
      </c>
      <c r="H448">
        <v>287</v>
      </c>
      <c r="I448">
        <v>1253</v>
      </c>
      <c r="J448">
        <v>260</v>
      </c>
      <c r="K448">
        <v>1280</v>
      </c>
      <c r="L448">
        <v>1140</v>
      </c>
      <c r="M448">
        <v>140</v>
      </c>
      <c r="N448">
        <v>5.8000000000000003E-2</v>
      </c>
      <c r="O448">
        <v>0.22900000000000001</v>
      </c>
      <c r="P448">
        <v>5.7000000000000002E-2</v>
      </c>
      <c r="Q448">
        <v>0.26900000000000002</v>
      </c>
      <c r="R448">
        <v>0.23</v>
      </c>
      <c r="S448">
        <v>0.23799999999999999</v>
      </c>
      <c r="T448">
        <v>1.17</v>
      </c>
      <c r="U448">
        <v>0.20200000000000001</v>
      </c>
      <c r="V448">
        <v>0.80100000000000005</v>
      </c>
      <c r="W448">
        <v>520.44600000000003</v>
      </c>
      <c r="X448" t="s">
        <v>62</v>
      </c>
      <c r="Y448">
        <v>3.7170000000000001</v>
      </c>
      <c r="Z448">
        <v>0.92100000000000004</v>
      </c>
      <c r="AA448">
        <v>0.92600000000000005</v>
      </c>
      <c r="AB448">
        <v>0.96099999999999997</v>
      </c>
      <c r="AC448">
        <v>0.89500000000000002</v>
      </c>
      <c r="AD448" s="19">
        <v>45825.11283755787</v>
      </c>
      <c r="AE448" t="s">
        <v>2397</v>
      </c>
    </row>
    <row r="449" spans="1:31" hidden="1" x14ac:dyDescent="0.35">
      <c r="A449" t="s">
        <v>1608</v>
      </c>
      <c r="B449" t="s">
        <v>312</v>
      </c>
      <c r="C449">
        <v>99</v>
      </c>
      <c r="D449" s="9">
        <v>41525.490972222222</v>
      </c>
      <c r="E449" s="9">
        <v>41624.568749999999</v>
      </c>
      <c r="F449" t="s">
        <v>871</v>
      </c>
      <c r="G449" t="s">
        <v>871</v>
      </c>
      <c r="H449">
        <v>13</v>
      </c>
      <c r="I449">
        <v>74</v>
      </c>
      <c r="J449">
        <v>11</v>
      </c>
      <c r="K449" t="s">
        <v>872</v>
      </c>
      <c r="L449">
        <v>44</v>
      </c>
      <c r="M449">
        <v>31</v>
      </c>
      <c r="N449">
        <v>0.11899999999999999</v>
      </c>
      <c r="O449">
        <v>0.70199999999999996</v>
      </c>
      <c r="P449">
        <v>0.127</v>
      </c>
      <c r="Q449">
        <v>0.38600000000000001</v>
      </c>
      <c r="R449">
        <v>0.69399999999999995</v>
      </c>
      <c r="S449">
        <v>0.745</v>
      </c>
      <c r="T449">
        <v>0.55600000000000005</v>
      </c>
      <c r="U449">
        <v>0.14499999999999999</v>
      </c>
      <c r="V449">
        <v>0.84499999999999997</v>
      </c>
      <c r="W449">
        <v>2072.5390000000002</v>
      </c>
      <c r="X449" t="s">
        <v>56</v>
      </c>
      <c r="Y449">
        <v>2.5910000000000002</v>
      </c>
      <c r="Z449">
        <v>0.91200000000000003</v>
      </c>
      <c r="AA449">
        <v>0.99199999999999999</v>
      </c>
      <c r="AB449">
        <v>0.84299999999999997</v>
      </c>
      <c r="AC449">
        <v>0.96599999999999997</v>
      </c>
      <c r="AD449" s="19">
        <v>45824.810018414355</v>
      </c>
      <c r="AE449" t="s">
        <v>1824</v>
      </c>
    </row>
    <row r="450" spans="1:31" x14ac:dyDescent="0.35">
      <c r="A450" t="s">
        <v>1431</v>
      </c>
      <c r="B450" t="s">
        <v>311</v>
      </c>
      <c r="C450">
        <v>4403</v>
      </c>
      <c r="D450" s="9">
        <v>40115.339097222219</v>
      </c>
      <c r="E450" s="9">
        <v>44518.670358796298</v>
      </c>
      <c r="F450">
        <v>34</v>
      </c>
      <c r="G450">
        <v>34</v>
      </c>
      <c r="H450">
        <v>8</v>
      </c>
      <c r="I450">
        <v>26</v>
      </c>
      <c r="J450">
        <v>7</v>
      </c>
      <c r="K450">
        <v>27</v>
      </c>
      <c r="L450">
        <v>20</v>
      </c>
      <c r="M450">
        <v>7</v>
      </c>
      <c r="N450">
        <v>2E-3</v>
      </c>
      <c r="O450">
        <v>6.0000000000000001E-3</v>
      </c>
      <c r="P450">
        <v>2E-3</v>
      </c>
      <c r="Q450">
        <v>7.0000000000000001E-3</v>
      </c>
      <c r="R450">
        <v>6.0000000000000001E-3</v>
      </c>
      <c r="S450">
        <v>6.0000000000000001E-3</v>
      </c>
      <c r="T450">
        <v>1.167</v>
      </c>
      <c r="U450">
        <v>0.25</v>
      </c>
      <c r="V450">
        <v>0.75</v>
      </c>
      <c r="W450">
        <v>1000</v>
      </c>
      <c r="X450" t="s">
        <v>62</v>
      </c>
      <c r="Y450">
        <v>142.857</v>
      </c>
      <c r="Z450">
        <v>0.93400000000000005</v>
      </c>
      <c r="AA450">
        <v>0.96199999999999997</v>
      </c>
      <c r="AB450">
        <v>0.86299999999999999</v>
      </c>
      <c r="AC450">
        <v>0.89</v>
      </c>
      <c r="AD450" s="19">
        <v>45825.098622280093</v>
      </c>
      <c r="AE450" t="s">
        <v>2397</v>
      </c>
    </row>
    <row r="451" spans="1:31" hidden="1" x14ac:dyDescent="0.35">
      <c r="A451" t="s">
        <v>1644</v>
      </c>
      <c r="B451" t="s">
        <v>312</v>
      </c>
      <c r="C451">
        <v>97</v>
      </c>
      <c r="D451" s="9">
        <v>41526.676388888889</v>
      </c>
      <c r="E451" s="9">
        <v>41623.842361111114</v>
      </c>
      <c r="F451" t="s">
        <v>871</v>
      </c>
      <c r="G451" t="s">
        <v>871</v>
      </c>
      <c r="H451">
        <v>1</v>
      </c>
      <c r="I451">
        <v>44</v>
      </c>
      <c r="J451">
        <v>1</v>
      </c>
      <c r="K451" t="s">
        <v>872</v>
      </c>
      <c r="L451">
        <v>18</v>
      </c>
      <c r="M451">
        <v>27</v>
      </c>
      <c r="N451" t="s">
        <v>874</v>
      </c>
      <c r="O451">
        <v>0.39200000000000002</v>
      </c>
      <c r="P451" t="s">
        <v>874</v>
      </c>
      <c r="Q451">
        <v>0.13900000000000001</v>
      </c>
      <c r="R451">
        <v>0</v>
      </c>
      <c r="S451">
        <v>0.38200000000000001</v>
      </c>
      <c r="T451" t="s">
        <v>874</v>
      </c>
      <c r="U451" t="s">
        <v>874</v>
      </c>
      <c r="V451" t="s">
        <v>874</v>
      </c>
      <c r="W451" t="s">
        <v>874</v>
      </c>
      <c r="X451" t="s">
        <v>56</v>
      </c>
      <c r="Y451">
        <v>7.194</v>
      </c>
      <c r="Z451" t="s">
        <v>874</v>
      </c>
      <c r="AA451">
        <v>0.91500000000000004</v>
      </c>
      <c r="AB451" t="s">
        <v>874</v>
      </c>
      <c r="AC451">
        <v>0.92800000000000005</v>
      </c>
      <c r="AD451" s="19">
        <v>45824.810259479164</v>
      </c>
      <c r="AE451" t="s">
        <v>1824</v>
      </c>
    </row>
    <row r="452" spans="1:31" x14ac:dyDescent="0.35">
      <c r="A452" t="s">
        <v>1741</v>
      </c>
      <c r="B452" t="s">
        <v>311</v>
      </c>
      <c r="C452">
        <v>5634</v>
      </c>
      <c r="D452" s="9">
        <v>38897.818472222221</v>
      </c>
      <c r="E452" s="9">
        <v>44532.551724537036</v>
      </c>
      <c r="F452">
        <v>640</v>
      </c>
      <c r="G452">
        <v>640</v>
      </c>
      <c r="H452">
        <v>49</v>
      </c>
      <c r="I452">
        <v>591</v>
      </c>
      <c r="J452">
        <v>128</v>
      </c>
      <c r="K452">
        <v>512</v>
      </c>
      <c r="L452">
        <v>478</v>
      </c>
      <c r="M452">
        <v>34</v>
      </c>
      <c r="N452">
        <v>8.9999999999999993E-3</v>
      </c>
      <c r="O452">
        <v>0.13200000000000001</v>
      </c>
      <c r="P452">
        <v>3.3000000000000002E-2</v>
      </c>
      <c r="Q452">
        <v>0.126</v>
      </c>
      <c r="R452">
        <v>0.108</v>
      </c>
      <c r="S452">
        <v>0.109</v>
      </c>
      <c r="T452">
        <v>1.167</v>
      </c>
      <c r="U452">
        <v>6.4000000000000001E-2</v>
      </c>
      <c r="V452">
        <v>0.76600000000000001</v>
      </c>
      <c r="W452">
        <v>269.84100000000001</v>
      </c>
      <c r="X452" t="s">
        <v>62</v>
      </c>
      <c r="Y452">
        <v>7.9370000000000003</v>
      </c>
      <c r="Z452">
        <v>0.91500000000000004</v>
      </c>
      <c r="AA452">
        <v>0.93700000000000006</v>
      </c>
      <c r="AB452">
        <v>0.96699999999999997</v>
      </c>
      <c r="AC452">
        <v>0.96</v>
      </c>
      <c r="AD452" s="19">
        <v>45825.174823275462</v>
      </c>
      <c r="AE452" t="s">
        <v>2397</v>
      </c>
    </row>
    <row r="453" spans="1:31" hidden="1" x14ac:dyDescent="0.35">
      <c r="A453" t="s">
        <v>1598</v>
      </c>
      <c r="B453" t="s">
        <v>312</v>
      </c>
      <c r="C453">
        <v>74</v>
      </c>
      <c r="D453" s="9">
        <v>41353.963888888888</v>
      </c>
      <c r="E453" s="9">
        <v>41428.602777777778</v>
      </c>
      <c r="F453" t="s">
        <v>871</v>
      </c>
      <c r="G453" t="s">
        <v>871</v>
      </c>
      <c r="H453">
        <v>1</v>
      </c>
      <c r="I453">
        <v>3</v>
      </c>
      <c r="J453">
        <v>1</v>
      </c>
      <c r="K453" t="s">
        <v>872</v>
      </c>
      <c r="L453">
        <v>10</v>
      </c>
      <c r="M453">
        <v>-8</v>
      </c>
      <c r="N453" t="s">
        <v>874</v>
      </c>
      <c r="O453">
        <v>0.04</v>
      </c>
      <c r="P453" t="s">
        <v>874</v>
      </c>
      <c r="Q453">
        <v>0.114</v>
      </c>
      <c r="R453">
        <v>0</v>
      </c>
      <c r="S453">
        <v>2.4E-2</v>
      </c>
      <c r="T453" t="s">
        <v>874</v>
      </c>
      <c r="U453" t="s">
        <v>874</v>
      </c>
      <c r="V453" t="s">
        <v>874</v>
      </c>
      <c r="W453" t="s">
        <v>874</v>
      </c>
      <c r="X453" t="s">
        <v>56</v>
      </c>
      <c r="Y453">
        <v>8.7720000000000002</v>
      </c>
      <c r="Z453" t="s">
        <v>874</v>
      </c>
      <c r="AA453">
        <v>0.86799999999999999</v>
      </c>
      <c r="AB453" t="s">
        <v>874</v>
      </c>
      <c r="AC453">
        <v>0.75700000000000001</v>
      </c>
      <c r="AD453" s="19">
        <v>45824.810491782409</v>
      </c>
      <c r="AE453" t="s">
        <v>1824</v>
      </c>
    </row>
    <row r="454" spans="1:31" x14ac:dyDescent="0.35">
      <c r="A454" t="s">
        <v>1251</v>
      </c>
      <c r="B454" t="s">
        <v>311</v>
      </c>
      <c r="C454">
        <v>2857</v>
      </c>
      <c r="D454" s="9">
        <v>38736.086111111108</v>
      </c>
      <c r="E454" s="9">
        <v>41593.945833333331</v>
      </c>
      <c r="F454">
        <v>193</v>
      </c>
      <c r="G454">
        <v>193</v>
      </c>
      <c r="H454">
        <v>15</v>
      </c>
      <c r="I454">
        <v>178</v>
      </c>
      <c r="J454">
        <v>14</v>
      </c>
      <c r="K454">
        <v>179</v>
      </c>
      <c r="L454">
        <v>155</v>
      </c>
      <c r="M454">
        <v>24</v>
      </c>
      <c r="N454">
        <v>8.9999999999999993E-3</v>
      </c>
      <c r="O454">
        <v>0.08</v>
      </c>
      <c r="P454">
        <v>8.0000000000000002E-3</v>
      </c>
      <c r="Q454">
        <v>9.4E-2</v>
      </c>
      <c r="R454">
        <v>8.1000000000000003E-2</v>
      </c>
      <c r="S454">
        <v>0.08</v>
      </c>
      <c r="T454">
        <v>1.1599999999999999</v>
      </c>
      <c r="U454">
        <v>0.10100000000000001</v>
      </c>
      <c r="V454">
        <v>0.91</v>
      </c>
      <c r="W454">
        <v>255.31899999999999</v>
      </c>
      <c r="X454" t="s">
        <v>62</v>
      </c>
      <c r="Y454">
        <v>10.638</v>
      </c>
      <c r="Z454">
        <v>0.68200000000000005</v>
      </c>
      <c r="AA454">
        <v>0.91100000000000003</v>
      </c>
      <c r="AB454">
        <v>0.88500000000000001</v>
      </c>
      <c r="AC454">
        <v>0.97899999999999998</v>
      </c>
      <c r="AD454" s="19">
        <v>45824.764705798611</v>
      </c>
      <c r="AE454" t="s">
        <v>1824</v>
      </c>
    </row>
    <row r="455" spans="1:31" hidden="1" x14ac:dyDescent="0.35">
      <c r="A455" t="s">
        <v>1589</v>
      </c>
      <c r="B455" t="s">
        <v>312</v>
      </c>
      <c r="C455">
        <v>33</v>
      </c>
      <c r="D455" s="9">
        <v>41177.145833333336</v>
      </c>
      <c r="E455" s="9">
        <v>41210.217361111114</v>
      </c>
      <c r="F455" t="s">
        <v>871</v>
      </c>
      <c r="G455" t="s">
        <v>871</v>
      </c>
      <c r="H455">
        <v>1</v>
      </c>
      <c r="I455">
        <v>2</v>
      </c>
      <c r="J455">
        <v>1</v>
      </c>
      <c r="K455" t="s">
        <v>872</v>
      </c>
      <c r="L455">
        <v>1</v>
      </c>
      <c r="M455">
        <v>1</v>
      </c>
      <c r="N455" t="s">
        <v>874</v>
      </c>
      <c r="O455">
        <v>2.9000000000000001E-2</v>
      </c>
      <c r="P455" t="s">
        <v>874</v>
      </c>
      <c r="Q455" t="s">
        <v>874</v>
      </c>
      <c r="R455">
        <v>0</v>
      </c>
      <c r="S455">
        <v>2.9000000000000001E-2</v>
      </c>
      <c r="T455" t="s">
        <v>874</v>
      </c>
      <c r="U455" t="s">
        <v>874</v>
      </c>
      <c r="V455" t="s">
        <v>874</v>
      </c>
      <c r="W455" t="s">
        <v>874</v>
      </c>
      <c r="X455" t="s">
        <v>56</v>
      </c>
      <c r="Y455" t="s">
        <v>874</v>
      </c>
      <c r="Z455" t="s">
        <v>874</v>
      </c>
      <c r="AA455">
        <v>1</v>
      </c>
      <c r="AB455" t="s">
        <v>874</v>
      </c>
      <c r="AC455" t="s">
        <v>874</v>
      </c>
      <c r="AD455" s="19">
        <v>45824.810700578702</v>
      </c>
      <c r="AE455" t="s">
        <v>1824</v>
      </c>
    </row>
    <row r="456" spans="1:31" x14ac:dyDescent="0.35">
      <c r="A456" t="s">
        <v>1610</v>
      </c>
      <c r="B456" t="s">
        <v>311</v>
      </c>
      <c r="C456">
        <v>6168</v>
      </c>
      <c r="D456" s="9">
        <v>38355.012974537036</v>
      </c>
      <c r="E456" s="9">
        <v>44523.490763888891</v>
      </c>
      <c r="F456">
        <v>35123</v>
      </c>
      <c r="G456">
        <v>35123</v>
      </c>
      <c r="H456">
        <v>1993</v>
      </c>
      <c r="I456">
        <v>33130</v>
      </c>
      <c r="J456">
        <v>14301</v>
      </c>
      <c r="K456">
        <v>20822</v>
      </c>
      <c r="L456">
        <v>17005</v>
      </c>
      <c r="M456">
        <v>3817</v>
      </c>
      <c r="N456">
        <v>0.54800000000000004</v>
      </c>
      <c r="O456">
        <v>10.363</v>
      </c>
      <c r="P456">
        <v>5.9740000000000002</v>
      </c>
      <c r="Q456">
        <v>5.7279999999999998</v>
      </c>
      <c r="R456">
        <v>4.9370000000000003</v>
      </c>
      <c r="S456">
        <v>5.68</v>
      </c>
      <c r="T456">
        <v>1.1599999999999999</v>
      </c>
      <c r="U456">
        <v>0.05</v>
      </c>
      <c r="V456">
        <v>0.45200000000000001</v>
      </c>
      <c r="W456">
        <v>666.37599999999998</v>
      </c>
      <c r="X456" t="s">
        <v>62</v>
      </c>
      <c r="Y456">
        <v>0.17499999999999999</v>
      </c>
      <c r="Z456">
        <v>0.89400000000000002</v>
      </c>
      <c r="AA456">
        <v>0.91900000000000004</v>
      </c>
      <c r="AB456">
        <v>0.88500000000000001</v>
      </c>
      <c r="AC456">
        <v>0.78600000000000003</v>
      </c>
      <c r="AD456" s="19">
        <v>45825.142865798611</v>
      </c>
      <c r="AE456" t="s">
        <v>2397</v>
      </c>
    </row>
    <row r="457" spans="1:31" hidden="1" x14ac:dyDescent="0.35">
      <c r="A457" t="s">
        <v>1606</v>
      </c>
      <c r="B457" t="s">
        <v>312</v>
      </c>
      <c r="C457">
        <v>94</v>
      </c>
      <c r="D457" s="9">
        <v>41525.595138888886</v>
      </c>
      <c r="E457" s="9">
        <v>41619.919444444444</v>
      </c>
      <c r="F457" t="s">
        <v>871</v>
      </c>
      <c r="G457" t="s">
        <v>871</v>
      </c>
      <c r="H457">
        <v>1</v>
      </c>
      <c r="I457">
        <v>3</v>
      </c>
      <c r="J457">
        <v>1</v>
      </c>
      <c r="K457" t="s">
        <v>872</v>
      </c>
      <c r="L457">
        <v>8</v>
      </c>
      <c r="M457">
        <v>-6</v>
      </c>
      <c r="N457" t="s">
        <v>874</v>
      </c>
      <c r="O457">
        <v>3.4000000000000002E-2</v>
      </c>
      <c r="P457" t="s">
        <v>874</v>
      </c>
      <c r="Q457">
        <v>7.3999999999999996E-2</v>
      </c>
      <c r="R457">
        <v>0</v>
      </c>
      <c r="S457">
        <v>1.9E-2</v>
      </c>
      <c r="T457" t="s">
        <v>874</v>
      </c>
      <c r="U457" t="s">
        <v>874</v>
      </c>
      <c r="V457" t="s">
        <v>874</v>
      </c>
      <c r="W457" t="s">
        <v>874</v>
      </c>
      <c r="X457" t="s">
        <v>56</v>
      </c>
      <c r="Y457">
        <v>13.513999999999999</v>
      </c>
      <c r="Z457" t="s">
        <v>874</v>
      </c>
      <c r="AA457">
        <v>0.92600000000000005</v>
      </c>
      <c r="AB457" t="s">
        <v>874</v>
      </c>
      <c r="AC457">
        <v>0.65200000000000002</v>
      </c>
      <c r="AD457" s="19">
        <v>45824.810930023152</v>
      </c>
      <c r="AE457" t="s">
        <v>1824</v>
      </c>
    </row>
    <row r="458" spans="1:31" x14ac:dyDescent="0.35">
      <c r="A458" t="s">
        <v>1893</v>
      </c>
      <c r="B458" t="s">
        <v>311</v>
      </c>
      <c r="C458">
        <v>2543</v>
      </c>
      <c r="D458" s="9">
        <v>39083.164583333331</v>
      </c>
      <c r="E458" s="9">
        <v>41627.003472222219</v>
      </c>
      <c r="F458">
        <v>294</v>
      </c>
      <c r="G458">
        <v>294</v>
      </c>
      <c r="H458">
        <v>28</v>
      </c>
      <c r="I458">
        <v>266</v>
      </c>
      <c r="J458">
        <v>46</v>
      </c>
      <c r="K458">
        <v>248</v>
      </c>
      <c r="L458">
        <v>189</v>
      </c>
      <c r="M458">
        <v>59</v>
      </c>
      <c r="N458">
        <v>1.7000000000000001E-2</v>
      </c>
      <c r="O458">
        <v>0.11600000000000001</v>
      </c>
      <c r="P458">
        <v>3.2000000000000001E-2</v>
      </c>
      <c r="Q458">
        <v>0.11700000000000001</v>
      </c>
      <c r="R458">
        <v>0.10100000000000001</v>
      </c>
      <c r="S458">
        <v>0.11</v>
      </c>
      <c r="T458">
        <v>1.1579999999999999</v>
      </c>
      <c r="U458">
        <v>0.128</v>
      </c>
      <c r="V458">
        <v>0.75900000000000001</v>
      </c>
      <c r="W458">
        <v>504.274</v>
      </c>
      <c r="X458" t="s">
        <v>62</v>
      </c>
      <c r="Y458">
        <v>8.5470000000000006</v>
      </c>
      <c r="Z458">
        <v>0.86499999999999999</v>
      </c>
      <c r="AA458">
        <v>0.94599999999999995</v>
      </c>
      <c r="AB458">
        <v>0.97499999999999998</v>
      </c>
      <c r="AC458">
        <v>0.91900000000000004</v>
      </c>
      <c r="AD458" s="19">
        <v>45824.865621111108</v>
      </c>
      <c r="AE458" t="s">
        <v>2024</v>
      </c>
    </row>
    <row r="459" spans="1:31" hidden="1" x14ac:dyDescent="0.35">
      <c r="A459" t="s">
        <v>1604</v>
      </c>
      <c r="B459" t="s">
        <v>312</v>
      </c>
      <c r="C459">
        <v>96</v>
      </c>
      <c r="D459" s="9">
        <v>41514.76458333333</v>
      </c>
      <c r="E459" s="9">
        <v>41611.056944444441</v>
      </c>
      <c r="F459" t="s">
        <v>871</v>
      </c>
      <c r="G459" t="s">
        <v>871</v>
      </c>
      <c r="H459">
        <v>1</v>
      </c>
      <c r="I459">
        <v>5</v>
      </c>
      <c r="J459">
        <v>1</v>
      </c>
      <c r="K459" t="s">
        <v>872</v>
      </c>
      <c r="L459">
        <v>1</v>
      </c>
      <c r="M459">
        <v>5</v>
      </c>
      <c r="N459" t="s">
        <v>874</v>
      </c>
      <c r="O459">
        <v>3.7999999999999999E-2</v>
      </c>
      <c r="P459" t="s">
        <v>874</v>
      </c>
      <c r="Q459" t="s">
        <v>874</v>
      </c>
      <c r="R459">
        <v>0</v>
      </c>
      <c r="S459">
        <v>0.05</v>
      </c>
      <c r="T459" t="s">
        <v>874</v>
      </c>
      <c r="U459" t="s">
        <v>874</v>
      </c>
      <c r="V459" t="s">
        <v>874</v>
      </c>
      <c r="W459" t="s">
        <v>874</v>
      </c>
      <c r="X459" t="s">
        <v>56</v>
      </c>
      <c r="Y459" t="s">
        <v>874</v>
      </c>
      <c r="Z459" t="s">
        <v>874</v>
      </c>
      <c r="AA459">
        <v>0.92400000000000004</v>
      </c>
      <c r="AB459" t="s">
        <v>874</v>
      </c>
      <c r="AC459" t="s">
        <v>874</v>
      </c>
      <c r="AD459" s="19">
        <v>45824.811139166668</v>
      </c>
      <c r="AE459" t="s">
        <v>1824</v>
      </c>
    </row>
    <row r="460" spans="1:31" x14ac:dyDescent="0.35">
      <c r="A460" t="s">
        <v>1345</v>
      </c>
      <c r="B460" t="s">
        <v>311</v>
      </c>
      <c r="C460">
        <v>3974</v>
      </c>
      <c r="D460" s="9">
        <v>38877.662766203706</v>
      </c>
      <c r="E460" s="9">
        <v>42852.552928240744</v>
      </c>
      <c r="F460">
        <v>216</v>
      </c>
      <c r="G460">
        <v>216</v>
      </c>
      <c r="H460">
        <v>11</v>
      </c>
      <c r="I460">
        <v>205</v>
      </c>
      <c r="J460">
        <v>9</v>
      </c>
      <c r="K460">
        <v>207</v>
      </c>
      <c r="L460">
        <v>155</v>
      </c>
      <c r="M460">
        <v>52</v>
      </c>
      <c r="N460">
        <v>4.0000000000000001E-3</v>
      </c>
      <c r="O460">
        <v>8.7999999999999995E-2</v>
      </c>
      <c r="P460">
        <v>8.0000000000000002E-3</v>
      </c>
      <c r="Q460">
        <v>9.7000000000000003E-2</v>
      </c>
      <c r="R460">
        <v>8.4000000000000005E-2</v>
      </c>
      <c r="S460">
        <v>8.7999999999999995E-2</v>
      </c>
      <c r="T460">
        <v>1.155</v>
      </c>
      <c r="U460">
        <v>4.2999999999999997E-2</v>
      </c>
      <c r="V460">
        <v>0.91300000000000003</v>
      </c>
      <c r="W460">
        <v>536.08199999999999</v>
      </c>
      <c r="X460" t="s">
        <v>62</v>
      </c>
      <c r="Y460">
        <v>10.308999999999999</v>
      </c>
      <c r="Z460">
        <v>0.81</v>
      </c>
      <c r="AA460">
        <v>0.69899999999999995</v>
      </c>
      <c r="AB460">
        <v>0.76200000000000001</v>
      </c>
      <c r="AC460">
        <v>0.80500000000000005</v>
      </c>
      <c r="AD460" s="19">
        <v>45825.078074537036</v>
      </c>
      <c r="AE460" t="s">
        <v>2397</v>
      </c>
    </row>
    <row r="461" spans="1:31" hidden="1" x14ac:dyDescent="0.35">
      <c r="A461" t="s">
        <v>1595</v>
      </c>
      <c r="B461" t="s">
        <v>312</v>
      </c>
      <c r="C461">
        <v>99</v>
      </c>
      <c r="D461" s="9">
        <v>41520.136111111111</v>
      </c>
      <c r="E461" s="9">
        <v>41620.109027777777</v>
      </c>
      <c r="F461" t="s">
        <v>871</v>
      </c>
      <c r="G461" t="s">
        <v>871</v>
      </c>
      <c r="H461">
        <v>1</v>
      </c>
      <c r="I461">
        <v>8</v>
      </c>
      <c r="J461">
        <v>2</v>
      </c>
      <c r="K461" t="s">
        <v>872</v>
      </c>
      <c r="L461">
        <v>3</v>
      </c>
      <c r="M461">
        <v>2</v>
      </c>
      <c r="N461" t="s">
        <v>874</v>
      </c>
      <c r="O461">
        <v>6.0999999999999999E-2</v>
      </c>
      <c r="P461">
        <v>6.7000000000000004E-2</v>
      </c>
      <c r="Q461">
        <v>2.1000000000000001E-2</v>
      </c>
      <c r="R461">
        <v>-6.0000000000000001E-3</v>
      </c>
      <c r="S461">
        <v>5.0999999999999997E-2</v>
      </c>
      <c r="T461" t="s">
        <v>874</v>
      </c>
      <c r="U461" t="s">
        <v>874</v>
      </c>
      <c r="V461" t="s">
        <v>874</v>
      </c>
      <c r="W461" t="s">
        <v>874</v>
      </c>
      <c r="X461" t="s">
        <v>56</v>
      </c>
      <c r="Y461">
        <v>47.619</v>
      </c>
      <c r="Z461" t="s">
        <v>874</v>
      </c>
      <c r="AA461">
        <v>0.86599999999999999</v>
      </c>
      <c r="AB461">
        <v>1</v>
      </c>
      <c r="AC461">
        <v>0.75</v>
      </c>
      <c r="AD461" s="19">
        <v>45824.811362499997</v>
      </c>
      <c r="AE461" t="s">
        <v>1824</v>
      </c>
    </row>
    <row r="462" spans="1:31" x14ac:dyDescent="0.35">
      <c r="A462" t="s">
        <v>1488</v>
      </c>
      <c r="B462" t="s">
        <v>311</v>
      </c>
      <c r="C462">
        <v>2624</v>
      </c>
      <c r="D462" s="9">
        <v>38696.431944444441</v>
      </c>
      <c r="E462" s="9">
        <v>41320.862500000003</v>
      </c>
      <c r="F462">
        <v>47</v>
      </c>
      <c r="G462">
        <v>47</v>
      </c>
      <c r="H462">
        <v>8</v>
      </c>
      <c r="I462">
        <v>39</v>
      </c>
      <c r="J462">
        <v>9</v>
      </c>
      <c r="K462">
        <v>38</v>
      </c>
      <c r="L462">
        <v>35</v>
      </c>
      <c r="M462">
        <v>3</v>
      </c>
      <c r="N462">
        <v>3.0000000000000001E-3</v>
      </c>
      <c r="O462">
        <v>1.2999999999999999E-2</v>
      </c>
      <c r="P462">
        <v>3.0000000000000001E-3</v>
      </c>
      <c r="Q462">
        <v>1.4999999999999999E-2</v>
      </c>
      <c r="R462">
        <v>1.2999999999999999E-2</v>
      </c>
      <c r="S462">
        <v>1.2E-2</v>
      </c>
      <c r="T462">
        <v>1.1539999999999999</v>
      </c>
      <c r="U462">
        <v>0.188</v>
      </c>
      <c r="V462">
        <v>0.81200000000000006</v>
      </c>
      <c r="W462">
        <v>200</v>
      </c>
      <c r="X462" t="s">
        <v>62</v>
      </c>
      <c r="Y462">
        <v>66.667000000000002</v>
      </c>
      <c r="Z462">
        <v>0.89300000000000002</v>
      </c>
      <c r="AA462">
        <v>0.88400000000000001</v>
      </c>
      <c r="AB462">
        <v>0.88600000000000001</v>
      </c>
      <c r="AC462">
        <v>0.89400000000000002</v>
      </c>
      <c r="AD462" s="19">
        <v>45824.889428993054</v>
      </c>
      <c r="AE462" t="s">
        <v>2024</v>
      </c>
    </row>
    <row r="463" spans="1:31" hidden="1" x14ac:dyDescent="0.35">
      <c r="A463" t="s">
        <v>1746</v>
      </c>
      <c r="B463" t="s">
        <v>312</v>
      </c>
      <c r="C463">
        <v>99</v>
      </c>
      <c r="D463" s="9">
        <v>41526.912499999999</v>
      </c>
      <c r="E463" s="9">
        <v>41626.181250000001</v>
      </c>
      <c r="F463" t="s">
        <v>871</v>
      </c>
      <c r="G463" t="s">
        <v>871</v>
      </c>
      <c r="H463">
        <v>13</v>
      </c>
      <c r="I463">
        <v>27</v>
      </c>
      <c r="J463">
        <v>3</v>
      </c>
      <c r="K463" t="s">
        <v>872</v>
      </c>
      <c r="L463">
        <v>29</v>
      </c>
      <c r="M463">
        <v>9</v>
      </c>
      <c r="N463">
        <v>0.14599999999999999</v>
      </c>
      <c r="O463">
        <v>0.27700000000000002</v>
      </c>
      <c r="P463">
        <v>4.7E-2</v>
      </c>
      <c r="Q463">
        <v>0.26</v>
      </c>
      <c r="R463" s="24" t="s">
        <v>1808</v>
      </c>
      <c r="S463">
        <v>0.39</v>
      </c>
      <c r="T463">
        <v>0.69099999999999995</v>
      </c>
      <c r="U463">
        <v>0.34499999999999997</v>
      </c>
      <c r="V463">
        <v>0.88900000000000001</v>
      </c>
      <c r="W463">
        <v>869.23099999999999</v>
      </c>
      <c r="X463" t="s">
        <v>56</v>
      </c>
      <c r="Y463">
        <v>3.8460000000000001</v>
      </c>
      <c r="Z463">
        <v>0.95399999999999996</v>
      </c>
      <c r="AA463">
        <v>0.88800000000000001</v>
      </c>
      <c r="AB463">
        <v>0.98799999999999999</v>
      </c>
      <c r="AC463">
        <v>0.95399999999999996</v>
      </c>
      <c r="AD463" s="19">
        <v>45824.811698391204</v>
      </c>
      <c r="AE463" t="s">
        <v>1824</v>
      </c>
    </row>
    <row r="464" spans="1:31" x14ac:dyDescent="0.35">
      <c r="A464" t="s">
        <v>915</v>
      </c>
      <c r="B464" t="s">
        <v>311</v>
      </c>
      <c r="C464">
        <v>1849</v>
      </c>
      <c r="D464" s="9">
        <v>42592.829722222225</v>
      </c>
      <c r="E464" s="9">
        <v>44442.547997685186</v>
      </c>
      <c r="F464">
        <v>1478</v>
      </c>
      <c r="G464">
        <v>1478</v>
      </c>
      <c r="H464">
        <v>665</v>
      </c>
      <c r="I464">
        <v>813</v>
      </c>
      <c r="J464">
        <v>351</v>
      </c>
      <c r="K464">
        <v>1127</v>
      </c>
      <c r="L464">
        <v>1115</v>
      </c>
      <c r="M464">
        <v>12</v>
      </c>
      <c r="N464">
        <v>0.42399999999999999</v>
      </c>
      <c r="O464">
        <v>0.52500000000000002</v>
      </c>
      <c r="P464">
        <v>0.34799999999999998</v>
      </c>
      <c r="Q464">
        <v>0.69299999999999995</v>
      </c>
      <c r="R464">
        <v>0.60099999999999998</v>
      </c>
      <c r="S464">
        <v>0.71899999999999997</v>
      </c>
      <c r="T464">
        <v>1.153</v>
      </c>
      <c r="U464">
        <v>0.44700000000000001</v>
      </c>
      <c r="V464">
        <v>0.63300000000000001</v>
      </c>
      <c r="W464">
        <v>17.315999999999999</v>
      </c>
      <c r="X464" t="s">
        <v>92</v>
      </c>
      <c r="Y464">
        <v>1.4430000000000001</v>
      </c>
      <c r="Z464">
        <v>0.98699999999999999</v>
      </c>
      <c r="AA464">
        <v>0.98299999999999998</v>
      </c>
      <c r="AB464">
        <v>0.96399999999999997</v>
      </c>
      <c r="AC464">
        <v>0.97699999999999998</v>
      </c>
      <c r="AD464" s="19">
        <v>45825.180462673612</v>
      </c>
      <c r="AE464" t="s">
        <v>2396</v>
      </c>
    </row>
    <row r="465" spans="1:31" hidden="1" x14ac:dyDescent="0.35">
      <c r="A465" t="s">
        <v>1615</v>
      </c>
      <c r="B465" t="s">
        <v>312</v>
      </c>
      <c r="C465">
        <v>97</v>
      </c>
      <c r="D465" s="9">
        <v>41527.681944444441</v>
      </c>
      <c r="E465" s="9">
        <v>41625.02847222222</v>
      </c>
      <c r="F465" t="s">
        <v>871</v>
      </c>
      <c r="G465" t="s">
        <v>871</v>
      </c>
      <c r="H465">
        <v>11</v>
      </c>
      <c r="I465">
        <v>113</v>
      </c>
      <c r="J465">
        <v>10</v>
      </c>
      <c r="K465" t="s">
        <v>872</v>
      </c>
      <c r="L465">
        <v>117</v>
      </c>
      <c r="M465">
        <v>-4</v>
      </c>
      <c r="N465">
        <v>0.129</v>
      </c>
      <c r="O465">
        <v>1.123</v>
      </c>
      <c r="P465">
        <v>0.106</v>
      </c>
      <c r="Q465">
        <v>1.1910000000000001</v>
      </c>
      <c r="R465">
        <v>1.1459999999999999</v>
      </c>
      <c r="S465">
        <v>1.1180000000000001</v>
      </c>
      <c r="T465">
        <v>1.0389999999999999</v>
      </c>
      <c r="U465">
        <v>0.10299999999999999</v>
      </c>
      <c r="V465">
        <v>0.91500000000000004</v>
      </c>
      <c r="W465">
        <v>506.29700000000003</v>
      </c>
      <c r="X465" t="s">
        <v>62</v>
      </c>
      <c r="Y465">
        <v>0.84</v>
      </c>
      <c r="Z465">
        <v>0.78</v>
      </c>
      <c r="AA465">
        <v>0.99299999999999999</v>
      </c>
      <c r="AB465">
        <v>0.94699999999999995</v>
      </c>
      <c r="AC465">
        <v>0.98799999999999999</v>
      </c>
      <c r="AD465" s="19">
        <v>45824.81201415509</v>
      </c>
      <c r="AE465" t="s">
        <v>1824</v>
      </c>
    </row>
    <row r="466" spans="1:31" x14ac:dyDescent="0.35">
      <c r="A466" t="s">
        <v>2102</v>
      </c>
      <c r="B466" t="s">
        <v>311</v>
      </c>
      <c r="C466">
        <v>790</v>
      </c>
      <c r="D466" s="9">
        <v>40319.449305555558</v>
      </c>
      <c r="E466" s="9">
        <v>41109.933333333334</v>
      </c>
      <c r="F466">
        <v>67</v>
      </c>
      <c r="G466">
        <v>67</v>
      </c>
      <c r="H466">
        <v>47</v>
      </c>
      <c r="I466">
        <v>20</v>
      </c>
      <c r="J466">
        <v>12</v>
      </c>
      <c r="K466">
        <v>55</v>
      </c>
      <c r="L466">
        <v>46</v>
      </c>
      <c r="M466">
        <v>9</v>
      </c>
      <c r="N466">
        <v>8.3000000000000004E-2</v>
      </c>
      <c r="O466">
        <v>4.1000000000000002E-2</v>
      </c>
      <c r="P466">
        <v>3.2000000000000001E-2</v>
      </c>
      <c r="Q466">
        <v>0.106</v>
      </c>
      <c r="R466">
        <v>9.1999999999999998E-2</v>
      </c>
      <c r="S466">
        <v>9.4E-2</v>
      </c>
      <c r="T466">
        <v>1.1519999999999999</v>
      </c>
      <c r="U466">
        <v>0.66900000000000004</v>
      </c>
      <c r="V466">
        <v>0.74199999999999999</v>
      </c>
      <c r="W466">
        <v>84.906000000000006</v>
      </c>
      <c r="X466" t="s">
        <v>62</v>
      </c>
      <c r="Y466">
        <v>9.4339999999999993</v>
      </c>
      <c r="Z466">
        <v>0.85299999999999998</v>
      </c>
      <c r="AA466">
        <v>0.92400000000000004</v>
      </c>
      <c r="AB466">
        <v>0.84099999999999997</v>
      </c>
      <c r="AC466">
        <v>0.94099999999999995</v>
      </c>
      <c r="AD466" s="19">
        <v>45824.925645266201</v>
      </c>
      <c r="AE466" t="s">
        <v>2215</v>
      </c>
    </row>
    <row r="467" spans="1:31" hidden="1" x14ac:dyDescent="0.35">
      <c r="A467" t="s">
        <v>1672</v>
      </c>
      <c r="B467" t="s">
        <v>312</v>
      </c>
      <c r="C467">
        <v>98</v>
      </c>
      <c r="D467" s="9">
        <v>41527.044444444444</v>
      </c>
      <c r="E467" s="9">
        <v>41625.279166666667</v>
      </c>
      <c r="F467" t="s">
        <v>871</v>
      </c>
      <c r="G467" t="s">
        <v>871</v>
      </c>
      <c r="H467">
        <v>10</v>
      </c>
      <c r="I467">
        <v>60</v>
      </c>
      <c r="J467">
        <v>9</v>
      </c>
      <c r="K467" t="s">
        <v>872</v>
      </c>
      <c r="L467">
        <v>53</v>
      </c>
      <c r="M467">
        <v>9</v>
      </c>
      <c r="N467">
        <v>8.5999999999999993E-2</v>
      </c>
      <c r="O467">
        <v>0.60099999999999998</v>
      </c>
      <c r="P467">
        <v>0.17599999999999999</v>
      </c>
      <c r="Q467">
        <v>0.48699999999999999</v>
      </c>
      <c r="R467" s="24" t="s">
        <v>1809</v>
      </c>
      <c r="S467">
        <v>0.57799999999999996</v>
      </c>
      <c r="T467">
        <v>0.95299999999999996</v>
      </c>
      <c r="U467">
        <v>0.125</v>
      </c>
      <c r="V467">
        <v>0.74399999999999999</v>
      </c>
      <c r="W467">
        <v>121.15</v>
      </c>
      <c r="X467" t="s">
        <v>56</v>
      </c>
      <c r="Y467">
        <v>2.0529999999999999</v>
      </c>
      <c r="Z467">
        <v>0.82599999999999996</v>
      </c>
      <c r="AA467">
        <v>0.97099999999999997</v>
      </c>
      <c r="AB467">
        <v>0.88300000000000001</v>
      </c>
      <c r="AC467">
        <v>0.95599999999999996</v>
      </c>
      <c r="AD467" s="19">
        <v>45824.812301319442</v>
      </c>
      <c r="AE467" t="s">
        <v>1824</v>
      </c>
    </row>
    <row r="468" spans="1:31" x14ac:dyDescent="0.35">
      <c r="A468" t="s">
        <v>924</v>
      </c>
      <c r="B468" t="s">
        <v>311</v>
      </c>
      <c r="C468">
        <v>1967</v>
      </c>
      <c r="D468" s="9">
        <v>42579.236134259256</v>
      </c>
      <c r="E468" s="9">
        <v>44546.678923611114</v>
      </c>
      <c r="F468">
        <v>9912</v>
      </c>
      <c r="G468">
        <v>9912</v>
      </c>
      <c r="H468">
        <v>6241</v>
      </c>
      <c r="I468">
        <v>3671</v>
      </c>
      <c r="J468">
        <v>2136</v>
      </c>
      <c r="K468">
        <v>7776</v>
      </c>
      <c r="L468">
        <v>7219</v>
      </c>
      <c r="M468">
        <v>557</v>
      </c>
      <c r="N468">
        <v>4.423</v>
      </c>
      <c r="O468">
        <v>2.6349999999999998</v>
      </c>
      <c r="P468">
        <v>2.3969999999999998</v>
      </c>
      <c r="Q468">
        <v>5.3390000000000004</v>
      </c>
      <c r="R468">
        <v>4.6609999999999996</v>
      </c>
      <c r="S468">
        <v>5.5869999999999997</v>
      </c>
      <c r="T468">
        <v>1.145</v>
      </c>
      <c r="U468">
        <v>0.627</v>
      </c>
      <c r="V468">
        <v>0.66</v>
      </c>
      <c r="W468">
        <v>104.327</v>
      </c>
      <c r="X468" t="s">
        <v>62</v>
      </c>
      <c r="Y468">
        <v>0.187</v>
      </c>
      <c r="Z468">
        <v>0.98599999999999999</v>
      </c>
      <c r="AA468">
        <v>0.97</v>
      </c>
      <c r="AB468">
        <v>0.93400000000000005</v>
      </c>
      <c r="AC468">
        <v>0.98</v>
      </c>
      <c r="AD468" s="19">
        <v>45825.182672951392</v>
      </c>
      <c r="AE468" t="s">
        <v>2396</v>
      </c>
    </row>
    <row r="469" spans="1:31" hidden="1" x14ac:dyDescent="0.35">
      <c r="A469" t="s">
        <v>1614</v>
      </c>
      <c r="B469" t="s">
        <v>312</v>
      </c>
      <c r="C469">
        <v>79</v>
      </c>
      <c r="D469" s="9">
        <v>41534.85</v>
      </c>
      <c r="E469" s="9">
        <v>41614.663888888892</v>
      </c>
      <c r="F469" t="s">
        <v>871</v>
      </c>
      <c r="G469" t="s">
        <v>871</v>
      </c>
      <c r="H469">
        <v>1</v>
      </c>
      <c r="I469">
        <v>4</v>
      </c>
      <c r="J469">
        <v>1</v>
      </c>
      <c r="K469" t="s">
        <v>872</v>
      </c>
      <c r="L469">
        <v>1</v>
      </c>
      <c r="M469">
        <v>3</v>
      </c>
      <c r="N469" t="s">
        <v>874</v>
      </c>
      <c r="O469">
        <v>3.5000000000000003E-2</v>
      </c>
      <c r="P469" t="s">
        <v>874</v>
      </c>
      <c r="Q469" t="s">
        <v>874</v>
      </c>
      <c r="R469">
        <v>0</v>
      </c>
      <c r="S469">
        <v>3.5000000000000003E-2</v>
      </c>
      <c r="T469" t="s">
        <v>874</v>
      </c>
      <c r="U469" t="s">
        <v>874</v>
      </c>
      <c r="V469" t="s">
        <v>874</v>
      </c>
      <c r="W469" t="s">
        <v>874</v>
      </c>
      <c r="X469" t="s">
        <v>62</v>
      </c>
      <c r="Y469" t="s">
        <v>874</v>
      </c>
      <c r="Z469" t="s">
        <v>874</v>
      </c>
      <c r="AA469">
        <v>0.84799999999999998</v>
      </c>
      <c r="AB469" t="s">
        <v>874</v>
      </c>
      <c r="AC469" t="s">
        <v>874</v>
      </c>
      <c r="AD469" s="19">
        <v>45824.812508391202</v>
      </c>
      <c r="AE469" t="s">
        <v>1824</v>
      </c>
    </row>
    <row r="470" spans="1:31" x14ac:dyDescent="0.35">
      <c r="A470" t="s">
        <v>1268</v>
      </c>
      <c r="B470" t="s">
        <v>311</v>
      </c>
      <c r="C470">
        <v>7103</v>
      </c>
      <c r="D470" s="9">
        <v>37314.051851851851</v>
      </c>
      <c r="E470" s="9">
        <v>44417.511689814812</v>
      </c>
      <c r="F470">
        <v>478</v>
      </c>
      <c r="G470">
        <v>478</v>
      </c>
      <c r="H470">
        <v>38</v>
      </c>
      <c r="I470">
        <v>440</v>
      </c>
      <c r="J470">
        <v>206</v>
      </c>
      <c r="K470">
        <v>272</v>
      </c>
      <c r="L470">
        <v>260</v>
      </c>
      <c r="M470">
        <v>12</v>
      </c>
      <c r="N470">
        <v>7.0000000000000001E-3</v>
      </c>
      <c r="O470">
        <v>5.8000000000000003E-2</v>
      </c>
      <c r="P470">
        <v>0.03</v>
      </c>
      <c r="Q470">
        <v>0.04</v>
      </c>
      <c r="R470">
        <v>3.5000000000000003E-2</v>
      </c>
      <c r="S470">
        <v>3.1E-2</v>
      </c>
      <c r="T470">
        <v>1.143</v>
      </c>
      <c r="U470">
        <v>0.108</v>
      </c>
      <c r="V470">
        <v>0.53800000000000003</v>
      </c>
      <c r="W470">
        <v>300</v>
      </c>
      <c r="X470" t="s">
        <v>62</v>
      </c>
      <c r="Y470">
        <v>25</v>
      </c>
      <c r="Z470">
        <v>0.90800000000000003</v>
      </c>
      <c r="AA470">
        <v>0.94599999999999995</v>
      </c>
      <c r="AB470">
        <v>0.93100000000000005</v>
      </c>
      <c r="AC470">
        <v>0.89800000000000002</v>
      </c>
      <c r="AD470" s="19">
        <v>45825.059093171294</v>
      </c>
      <c r="AE470" t="s">
        <v>2397</v>
      </c>
    </row>
    <row r="471" spans="1:31" hidden="1" x14ac:dyDescent="0.35">
      <c r="A471" t="s">
        <v>1678</v>
      </c>
      <c r="B471" t="s">
        <v>312</v>
      </c>
      <c r="C471">
        <v>97</v>
      </c>
      <c r="D471" s="9">
        <v>41522.367361111108</v>
      </c>
      <c r="E471" s="9">
        <v>41620.133333333331</v>
      </c>
      <c r="F471" t="s">
        <v>871</v>
      </c>
      <c r="G471" t="s">
        <v>871</v>
      </c>
      <c r="H471">
        <v>4</v>
      </c>
      <c r="I471">
        <v>22</v>
      </c>
      <c r="J471">
        <v>10</v>
      </c>
      <c r="K471" t="s">
        <v>872</v>
      </c>
      <c r="L471">
        <v>15</v>
      </c>
      <c r="M471">
        <v>0</v>
      </c>
      <c r="N471">
        <v>3.5999999999999997E-2</v>
      </c>
      <c r="O471">
        <v>0.24399999999999999</v>
      </c>
      <c r="P471">
        <v>9.9000000000000005E-2</v>
      </c>
      <c r="Q471">
        <v>0.14299999999999999</v>
      </c>
      <c r="R471" s="24" t="s">
        <v>1810</v>
      </c>
      <c r="S471">
        <v>0.16300000000000001</v>
      </c>
      <c r="T471">
        <v>0.79</v>
      </c>
      <c r="U471">
        <v>0.129</v>
      </c>
      <c r="V471">
        <v>0.64600000000000002</v>
      </c>
      <c r="W471">
        <v>174.82499999999999</v>
      </c>
      <c r="X471" t="s">
        <v>56</v>
      </c>
      <c r="Y471">
        <v>6.9930000000000003</v>
      </c>
      <c r="Z471">
        <v>0.90300000000000002</v>
      </c>
      <c r="AA471">
        <v>0.90300000000000002</v>
      </c>
      <c r="AB471">
        <v>0.80400000000000005</v>
      </c>
      <c r="AC471">
        <v>0.63600000000000001</v>
      </c>
      <c r="AD471" s="19">
        <v>45824.81279048611</v>
      </c>
      <c r="AE471" t="s">
        <v>1824</v>
      </c>
    </row>
    <row r="472" spans="1:31" x14ac:dyDescent="0.35">
      <c r="A472" t="s">
        <v>2011</v>
      </c>
      <c r="B472" t="s">
        <v>311</v>
      </c>
      <c r="C472">
        <v>2339</v>
      </c>
      <c r="D472" s="9">
        <v>39281.055555555555</v>
      </c>
      <c r="E472" s="9">
        <v>41620.425694444442</v>
      </c>
      <c r="F472">
        <v>125</v>
      </c>
      <c r="G472">
        <v>125</v>
      </c>
      <c r="H472">
        <v>18</v>
      </c>
      <c r="I472">
        <v>107</v>
      </c>
      <c r="J472">
        <v>27</v>
      </c>
      <c r="K472">
        <v>98</v>
      </c>
      <c r="L472">
        <v>75</v>
      </c>
      <c r="M472">
        <v>23</v>
      </c>
      <c r="N472">
        <v>1.4999999999999999E-2</v>
      </c>
      <c r="O472">
        <v>6.2E-2</v>
      </c>
      <c r="P472">
        <v>2.7E-2</v>
      </c>
      <c r="Q472">
        <v>5.7000000000000002E-2</v>
      </c>
      <c r="R472">
        <v>0.05</v>
      </c>
      <c r="S472">
        <v>5.8000000000000003E-2</v>
      </c>
      <c r="T472">
        <v>1.1399999999999999</v>
      </c>
      <c r="U472">
        <v>0.19500000000000001</v>
      </c>
      <c r="V472">
        <v>0.64900000000000002</v>
      </c>
      <c r="W472">
        <v>403.50900000000001</v>
      </c>
      <c r="X472" t="s">
        <v>62</v>
      </c>
      <c r="Y472">
        <v>17.544</v>
      </c>
      <c r="Z472">
        <v>0.90100000000000002</v>
      </c>
      <c r="AA472">
        <v>0.80400000000000005</v>
      </c>
      <c r="AB472">
        <v>0.97199999999999998</v>
      </c>
      <c r="AC472">
        <v>0.84499999999999997</v>
      </c>
      <c r="AD472" s="19">
        <v>45824.899393877313</v>
      </c>
      <c r="AE472" t="s">
        <v>2024</v>
      </c>
    </row>
    <row r="473" spans="1:31" hidden="1" x14ac:dyDescent="0.35">
      <c r="A473" t="s">
        <v>1747</v>
      </c>
      <c r="B473" t="s">
        <v>312</v>
      </c>
      <c r="C473">
        <v>83</v>
      </c>
      <c r="D473" s="9">
        <v>38720.436111111114</v>
      </c>
      <c r="E473" s="9">
        <v>38804.263888888891</v>
      </c>
      <c r="F473" t="s">
        <v>871</v>
      </c>
      <c r="G473" t="s">
        <v>871</v>
      </c>
      <c r="H473">
        <v>2</v>
      </c>
      <c r="I473">
        <v>5</v>
      </c>
      <c r="J473">
        <v>1</v>
      </c>
      <c r="K473" t="s">
        <v>872</v>
      </c>
      <c r="L473">
        <v>2</v>
      </c>
      <c r="M473">
        <v>4</v>
      </c>
      <c r="N473">
        <v>1.2E-2</v>
      </c>
      <c r="O473">
        <v>3.2000000000000001E-2</v>
      </c>
      <c r="P473" t="s">
        <v>874</v>
      </c>
      <c r="Q473">
        <v>6.7000000000000004E-2</v>
      </c>
      <c r="R473">
        <v>4.3999999999999997E-2</v>
      </c>
      <c r="S473">
        <v>4.3999999999999997E-2</v>
      </c>
      <c r="T473" t="s">
        <v>874</v>
      </c>
      <c r="U473" t="s">
        <v>874</v>
      </c>
      <c r="V473" t="s">
        <v>874</v>
      </c>
      <c r="W473" t="s">
        <v>874</v>
      </c>
      <c r="X473" t="s">
        <v>56</v>
      </c>
      <c r="Y473">
        <v>14.925000000000001</v>
      </c>
      <c r="Z473">
        <v>1</v>
      </c>
      <c r="AA473">
        <v>0.51900000000000002</v>
      </c>
      <c r="AB473" t="s">
        <v>874</v>
      </c>
      <c r="AC473">
        <v>1</v>
      </c>
      <c r="AD473" s="19">
        <v>45824.813008136574</v>
      </c>
      <c r="AE473" t="s">
        <v>1824</v>
      </c>
    </row>
    <row r="474" spans="1:31" x14ac:dyDescent="0.35">
      <c r="A474" t="s">
        <v>2147</v>
      </c>
      <c r="B474" t="s">
        <v>311</v>
      </c>
      <c r="C474">
        <v>2987</v>
      </c>
      <c r="D474" s="9">
        <v>38323.280555555553</v>
      </c>
      <c r="E474" s="9">
        <v>41311.260416666664</v>
      </c>
      <c r="F474">
        <v>313</v>
      </c>
      <c r="G474">
        <v>313</v>
      </c>
      <c r="H474">
        <v>250</v>
      </c>
      <c r="I474">
        <v>63</v>
      </c>
      <c r="J474">
        <v>19</v>
      </c>
      <c r="K474">
        <v>294</v>
      </c>
      <c r="L474">
        <v>288</v>
      </c>
      <c r="M474">
        <v>6</v>
      </c>
      <c r="N474">
        <v>0.14000000000000001</v>
      </c>
      <c r="O474">
        <v>4.2999999999999997E-2</v>
      </c>
      <c r="P474">
        <v>8.9999999999999993E-3</v>
      </c>
      <c r="Q474">
        <v>0.19800000000000001</v>
      </c>
      <c r="R474">
        <v>0.17399999999999999</v>
      </c>
      <c r="S474">
        <v>0.16700000000000001</v>
      </c>
      <c r="T474">
        <v>1.1379999999999999</v>
      </c>
      <c r="U474">
        <v>0.76500000000000001</v>
      </c>
      <c r="V474">
        <v>0.95099999999999996</v>
      </c>
      <c r="W474">
        <v>30.303000000000001</v>
      </c>
      <c r="X474" t="s">
        <v>62</v>
      </c>
      <c r="Y474">
        <v>5.0510000000000002</v>
      </c>
      <c r="Z474">
        <v>0.93500000000000005</v>
      </c>
      <c r="AA474">
        <v>0.97199999999999998</v>
      </c>
      <c r="AB474">
        <v>0.91</v>
      </c>
      <c r="AC474">
        <v>0.90800000000000003</v>
      </c>
      <c r="AD474" s="19">
        <v>45824.940621469905</v>
      </c>
      <c r="AE474" t="s">
        <v>2215</v>
      </c>
    </row>
    <row r="475" spans="1:31" hidden="1" x14ac:dyDescent="0.35">
      <c r="A475" t="s">
        <v>1751</v>
      </c>
      <c r="B475" t="s">
        <v>312</v>
      </c>
      <c r="C475">
        <v>88</v>
      </c>
      <c r="D475" s="9">
        <v>41529.945833333331</v>
      </c>
      <c r="E475" s="9">
        <v>41618.871527777781</v>
      </c>
      <c r="F475" t="s">
        <v>871</v>
      </c>
      <c r="G475" t="s">
        <v>871</v>
      </c>
      <c r="H475">
        <v>1</v>
      </c>
      <c r="I475">
        <v>34</v>
      </c>
      <c r="J475">
        <v>13</v>
      </c>
      <c r="K475" t="s">
        <v>872</v>
      </c>
      <c r="L475">
        <v>73</v>
      </c>
      <c r="M475">
        <v>-50</v>
      </c>
      <c r="N475" t="s">
        <v>874</v>
      </c>
      <c r="O475">
        <v>0.40300000000000002</v>
      </c>
      <c r="P475">
        <v>0.35</v>
      </c>
      <c r="Q475">
        <v>0.95399999999999996</v>
      </c>
      <c r="R475">
        <v>5.2999999999999999E-2</v>
      </c>
      <c r="S475">
        <v>0.19800000000000001</v>
      </c>
      <c r="T475" t="s">
        <v>874</v>
      </c>
      <c r="U475" t="s">
        <v>874</v>
      </c>
      <c r="V475" t="s">
        <v>874</v>
      </c>
      <c r="W475" t="s">
        <v>874</v>
      </c>
      <c r="X475" t="s">
        <v>56</v>
      </c>
      <c r="Y475">
        <v>1.048</v>
      </c>
      <c r="Z475" t="s">
        <v>874</v>
      </c>
      <c r="AA475">
        <v>0.95799999999999996</v>
      </c>
      <c r="AB475">
        <v>0.60399999999999998</v>
      </c>
      <c r="AC475">
        <v>0.91700000000000004</v>
      </c>
      <c r="AD475" s="19">
        <v>45824.813240821757</v>
      </c>
      <c r="AE475" t="s">
        <v>1824</v>
      </c>
    </row>
    <row r="476" spans="1:31" x14ac:dyDescent="0.35">
      <c r="A476" t="s">
        <v>1610</v>
      </c>
      <c r="B476" t="s">
        <v>311</v>
      </c>
      <c r="C476">
        <v>3269</v>
      </c>
      <c r="D476" s="9">
        <v>38355.345833333333</v>
      </c>
      <c r="E476" s="9">
        <v>41624.765277777777</v>
      </c>
      <c r="F476">
        <v>33565</v>
      </c>
      <c r="G476">
        <v>33565</v>
      </c>
      <c r="H476">
        <v>1828</v>
      </c>
      <c r="I476">
        <v>31737</v>
      </c>
      <c r="J476">
        <v>13961</v>
      </c>
      <c r="K476">
        <v>19604</v>
      </c>
      <c r="L476">
        <v>16299</v>
      </c>
      <c r="M476">
        <v>3305</v>
      </c>
      <c r="N476">
        <v>0.67900000000000005</v>
      </c>
      <c r="O476">
        <v>11.981999999999999</v>
      </c>
      <c r="P476">
        <v>6.3520000000000003</v>
      </c>
      <c r="Q476">
        <v>7.17</v>
      </c>
      <c r="R476">
        <v>6.3090000000000002</v>
      </c>
      <c r="S476">
        <v>6.55</v>
      </c>
      <c r="T476">
        <v>1.1359999999999999</v>
      </c>
      <c r="U476">
        <v>5.3999999999999999E-2</v>
      </c>
      <c r="V476">
        <v>0.498</v>
      </c>
      <c r="W476">
        <v>460.94799999999998</v>
      </c>
      <c r="X476" t="s">
        <v>62</v>
      </c>
      <c r="Y476">
        <v>0.13900000000000001</v>
      </c>
      <c r="Z476">
        <v>0.95899999999999996</v>
      </c>
      <c r="AA476">
        <v>0.98299999999999998</v>
      </c>
      <c r="AB476">
        <v>0.92300000000000004</v>
      </c>
      <c r="AC476">
        <v>0.86199999999999999</v>
      </c>
      <c r="AD476" s="19">
        <v>45824.807330057869</v>
      </c>
      <c r="AE476" t="s">
        <v>1824</v>
      </c>
    </row>
    <row r="477" spans="1:31" hidden="1" x14ac:dyDescent="0.35">
      <c r="A477" t="s">
        <v>1695</v>
      </c>
      <c r="B477" t="s">
        <v>312</v>
      </c>
      <c r="C477">
        <v>99</v>
      </c>
      <c r="D477" s="9">
        <v>41526.296527777777</v>
      </c>
      <c r="E477" s="9">
        <v>41626.085416666669</v>
      </c>
      <c r="F477" t="s">
        <v>871</v>
      </c>
      <c r="G477" t="s">
        <v>871</v>
      </c>
      <c r="H477">
        <v>58</v>
      </c>
      <c r="I477">
        <v>455</v>
      </c>
      <c r="J477">
        <v>206</v>
      </c>
      <c r="K477" t="s">
        <v>872</v>
      </c>
      <c r="L477">
        <v>291</v>
      </c>
      <c r="M477">
        <v>15</v>
      </c>
      <c r="N477">
        <v>0.61899999999999999</v>
      </c>
      <c r="O477">
        <v>4.4649999999999999</v>
      </c>
      <c r="P477">
        <v>2.0619999999999998</v>
      </c>
      <c r="Q477">
        <v>3.0049999999999999</v>
      </c>
      <c r="R477">
        <v>3.0219999999999998</v>
      </c>
      <c r="S477">
        <v>3.004</v>
      </c>
      <c r="T477">
        <v>0.99399999999999999</v>
      </c>
      <c r="U477">
        <v>0.122</v>
      </c>
      <c r="V477">
        <v>0.59399999999999997</v>
      </c>
      <c r="W477">
        <v>142.429</v>
      </c>
      <c r="X477" t="s">
        <v>56</v>
      </c>
      <c r="Y477">
        <v>0.33300000000000002</v>
      </c>
      <c r="Z477">
        <v>0.99299999999999999</v>
      </c>
      <c r="AA477">
        <v>0.997</v>
      </c>
      <c r="AB477">
        <v>0.96299999999999997</v>
      </c>
      <c r="AC477">
        <v>0.98699999999999999</v>
      </c>
      <c r="AD477" s="19">
        <v>45824.813577650464</v>
      </c>
      <c r="AE477" t="s">
        <v>1824</v>
      </c>
    </row>
    <row r="478" spans="1:31" x14ac:dyDescent="0.35">
      <c r="A478" t="s">
        <v>1668</v>
      </c>
      <c r="B478" t="s">
        <v>311</v>
      </c>
      <c r="C478">
        <v>1352</v>
      </c>
      <c r="D478" s="9">
        <v>43103.105578703704</v>
      </c>
      <c r="E478" s="9">
        <v>44455.298611111109</v>
      </c>
      <c r="F478">
        <v>113</v>
      </c>
      <c r="G478">
        <v>113</v>
      </c>
      <c r="H478">
        <v>4</v>
      </c>
      <c r="I478">
        <v>109</v>
      </c>
      <c r="J478">
        <v>2</v>
      </c>
      <c r="K478">
        <v>111</v>
      </c>
      <c r="L478">
        <v>72</v>
      </c>
      <c r="M478">
        <v>39</v>
      </c>
      <c r="N478">
        <v>2E-3</v>
      </c>
      <c r="O478">
        <v>0.11700000000000001</v>
      </c>
      <c r="P478">
        <v>1E-3</v>
      </c>
      <c r="Q478">
        <v>0.13400000000000001</v>
      </c>
      <c r="R478">
        <v>0.11799999999999999</v>
      </c>
      <c r="S478">
        <v>0.107</v>
      </c>
      <c r="T478">
        <v>1.1359999999999999</v>
      </c>
      <c r="U478">
        <v>1.7000000000000001E-2</v>
      </c>
      <c r="V478">
        <v>0.99199999999999999</v>
      </c>
      <c r="W478">
        <v>291.04500000000002</v>
      </c>
      <c r="X478" t="s">
        <v>62</v>
      </c>
      <c r="Y478">
        <v>7.4630000000000001</v>
      </c>
      <c r="Z478">
        <v>0.627</v>
      </c>
      <c r="AA478">
        <v>0.71299999999999997</v>
      </c>
      <c r="AB478">
        <v>1</v>
      </c>
      <c r="AC478">
        <v>0.83399999999999996</v>
      </c>
      <c r="AD478" s="19">
        <v>45825.157348460649</v>
      </c>
      <c r="AE478" t="s">
        <v>2397</v>
      </c>
    </row>
    <row r="479" spans="1:31" hidden="1" x14ac:dyDescent="0.35">
      <c r="A479" t="s">
        <v>1752</v>
      </c>
      <c r="B479" t="s">
        <v>312</v>
      </c>
      <c r="C479">
        <v>99</v>
      </c>
      <c r="D479" s="9">
        <v>41527.009027777778</v>
      </c>
      <c r="E479" s="9">
        <v>41626.554861111108</v>
      </c>
      <c r="F479" t="s">
        <v>871</v>
      </c>
      <c r="G479" t="s">
        <v>871</v>
      </c>
      <c r="H479">
        <v>29</v>
      </c>
      <c r="I479">
        <v>267</v>
      </c>
      <c r="J479">
        <v>40</v>
      </c>
      <c r="K479" t="s">
        <v>872</v>
      </c>
      <c r="L479">
        <v>202</v>
      </c>
      <c r="M479">
        <v>55</v>
      </c>
      <c r="N479">
        <v>0.318</v>
      </c>
      <c r="O479">
        <v>2.665</v>
      </c>
      <c r="P479">
        <v>0.442</v>
      </c>
      <c r="Q479">
        <v>2.113</v>
      </c>
      <c r="R479">
        <v>2.5409999999999999</v>
      </c>
      <c r="S479">
        <v>2.536</v>
      </c>
      <c r="T479">
        <v>0.83199999999999996</v>
      </c>
      <c r="U479">
        <v>0.107</v>
      </c>
      <c r="V479">
        <v>0.85199999999999998</v>
      </c>
      <c r="W479">
        <v>219.59299999999999</v>
      </c>
      <c r="X479" t="s">
        <v>56</v>
      </c>
      <c r="Y479">
        <v>0.47299999999999998</v>
      </c>
      <c r="Z479">
        <v>0.95699999999999996</v>
      </c>
      <c r="AA479">
        <v>0.95599999999999996</v>
      </c>
      <c r="AB479">
        <v>0.95299999999999996</v>
      </c>
      <c r="AC479">
        <v>0.96499999999999997</v>
      </c>
      <c r="AD479" s="19">
        <v>45824.813875439817</v>
      </c>
      <c r="AE479" t="s">
        <v>1824</v>
      </c>
    </row>
    <row r="480" spans="1:31" x14ac:dyDescent="0.35">
      <c r="A480" t="s">
        <v>904</v>
      </c>
      <c r="B480" t="s">
        <v>311</v>
      </c>
      <c r="C480">
        <v>6882</v>
      </c>
      <c r="D480" s="9">
        <v>37683.432696759257</v>
      </c>
      <c r="E480" s="9">
        <v>44566.276504629626</v>
      </c>
      <c r="F480">
        <v>1310</v>
      </c>
      <c r="G480">
        <v>1310</v>
      </c>
      <c r="H480">
        <v>0</v>
      </c>
      <c r="I480">
        <v>1310</v>
      </c>
      <c r="J480">
        <v>596</v>
      </c>
      <c r="K480">
        <v>714</v>
      </c>
      <c r="L480">
        <v>417</v>
      </c>
      <c r="M480">
        <v>297</v>
      </c>
      <c r="N480">
        <v>0</v>
      </c>
      <c r="O480">
        <v>0.38900000000000001</v>
      </c>
      <c r="P480">
        <v>0.23300000000000001</v>
      </c>
      <c r="Q480">
        <v>0.17699999999999999</v>
      </c>
      <c r="R480">
        <v>0.156</v>
      </c>
      <c r="S480">
        <v>0.22700000000000001</v>
      </c>
      <c r="T480">
        <v>1.135</v>
      </c>
      <c r="U480">
        <v>0</v>
      </c>
      <c r="V480">
        <v>0.40100000000000002</v>
      </c>
      <c r="W480">
        <v>1677.9659999999999</v>
      </c>
      <c r="X480" t="s">
        <v>62</v>
      </c>
      <c r="Y480">
        <v>5.65</v>
      </c>
      <c r="Z480">
        <v>0</v>
      </c>
      <c r="AA480">
        <v>0.91500000000000004</v>
      </c>
      <c r="AB480">
        <v>0.85299999999999998</v>
      </c>
      <c r="AC480">
        <v>0.95699999999999996</v>
      </c>
      <c r="AD480" s="19">
        <v>45825.19055684028</v>
      </c>
      <c r="AE480" t="s">
        <v>2392</v>
      </c>
    </row>
    <row r="481" spans="1:31" hidden="1" x14ac:dyDescent="0.35">
      <c r="A481" t="s">
        <v>1679</v>
      </c>
      <c r="B481" t="s">
        <v>312</v>
      </c>
      <c r="C481">
        <v>17</v>
      </c>
      <c r="D481" s="9">
        <v>41582.965277777781</v>
      </c>
      <c r="E481" s="9">
        <v>41600.277083333334</v>
      </c>
      <c r="F481" t="s">
        <v>871</v>
      </c>
      <c r="G481" t="s">
        <v>871</v>
      </c>
      <c r="H481">
        <v>1</v>
      </c>
      <c r="I481">
        <v>3</v>
      </c>
      <c r="J481">
        <v>1</v>
      </c>
      <c r="K481" t="s">
        <v>872</v>
      </c>
      <c r="L481">
        <v>2</v>
      </c>
      <c r="M481">
        <v>0</v>
      </c>
      <c r="N481" t="s">
        <v>874</v>
      </c>
      <c r="O481">
        <v>0.11899999999999999</v>
      </c>
      <c r="P481" t="s">
        <v>874</v>
      </c>
      <c r="Q481">
        <v>6.7000000000000004E-2</v>
      </c>
      <c r="R481">
        <v>0</v>
      </c>
      <c r="S481">
        <v>0.11899999999999999</v>
      </c>
      <c r="T481" t="s">
        <v>874</v>
      </c>
      <c r="U481" t="s">
        <v>874</v>
      </c>
      <c r="V481" t="s">
        <v>874</v>
      </c>
      <c r="W481" t="s">
        <v>874</v>
      </c>
      <c r="X481" t="s">
        <v>62</v>
      </c>
      <c r="Y481">
        <v>14.925000000000001</v>
      </c>
      <c r="Z481" t="s">
        <v>874</v>
      </c>
      <c r="AA481">
        <v>0.89300000000000002</v>
      </c>
      <c r="AB481" t="s">
        <v>874</v>
      </c>
      <c r="AC481">
        <v>1</v>
      </c>
      <c r="AD481" s="19">
        <v>45824.814097847222</v>
      </c>
      <c r="AE481" t="s">
        <v>1824</v>
      </c>
    </row>
    <row r="482" spans="1:31" x14ac:dyDescent="0.35">
      <c r="A482" t="s">
        <v>1141</v>
      </c>
      <c r="B482" t="s">
        <v>311</v>
      </c>
      <c r="C482">
        <v>3284</v>
      </c>
      <c r="D482" s="9">
        <v>40918.688796296294</v>
      </c>
      <c r="E482" s="9">
        <v>44203.596712962964</v>
      </c>
      <c r="F482">
        <v>245</v>
      </c>
      <c r="G482">
        <v>245</v>
      </c>
      <c r="H482">
        <v>168</v>
      </c>
      <c r="I482">
        <v>77</v>
      </c>
      <c r="J482">
        <v>9</v>
      </c>
      <c r="K482">
        <v>236</v>
      </c>
      <c r="L482">
        <v>207</v>
      </c>
      <c r="M482">
        <v>29</v>
      </c>
      <c r="N482">
        <v>0.124</v>
      </c>
      <c r="O482">
        <v>2.7E-2</v>
      </c>
      <c r="P482">
        <v>8.0000000000000002E-3</v>
      </c>
      <c r="Q482">
        <v>0.16200000000000001</v>
      </c>
      <c r="R482">
        <v>0.14299999999999999</v>
      </c>
      <c r="S482">
        <v>0.11600000000000001</v>
      </c>
      <c r="T482">
        <v>1.133</v>
      </c>
      <c r="U482">
        <v>0.82099999999999995</v>
      </c>
      <c r="V482">
        <v>0.94699999999999995</v>
      </c>
      <c r="W482">
        <v>179.012</v>
      </c>
      <c r="X482" t="s">
        <v>62</v>
      </c>
      <c r="Y482">
        <v>6.173</v>
      </c>
      <c r="Z482">
        <v>0.69299999999999995</v>
      </c>
      <c r="AA482">
        <v>0.56699999999999995</v>
      </c>
      <c r="AB482">
        <v>0.89400000000000002</v>
      </c>
      <c r="AC482">
        <v>0.68100000000000005</v>
      </c>
      <c r="AD482" s="19">
        <v>45825.283566319442</v>
      </c>
      <c r="AE482" t="s">
        <v>2357</v>
      </c>
    </row>
    <row r="483" spans="1:31" hidden="1" x14ac:dyDescent="0.35">
      <c r="A483" t="s">
        <v>1680</v>
      </c>
      <c r="B483" t="s">
        <v>312</v>
      </c>
      <c r="C483">
        <v>97</v>
      </c>
      <c r="D483" s="9">
        <v>41458.647916666669</v>
      </c>
      <c r="E483" s="9">
        <v>41555.932638888888</v>
      </c>
      <c r="F483" t="s">
        <v>871</v>
      </c>
      <c r="G483" t="s">
        <v>871</v>
      </c>
      <c r="H483">
        <v>2</v>
      </c>
      <c r="I483">
        <v>2</v>
      </c>
      <c r="J483">
        <v>1</v>
      </c>
      <c r="K483" t="s">
        <v>872</v>
      </c>
      <c r="L483">
        <v>3</v>
      </c>
      <c r="M483">
        <v>0</v>
      </c>
      <c r="N483">
        <v>0.125</v>
      </c>
      <c r="O483">
        <v>0.01</v>
      </c>
      <c r="P483" t="s">
        <v>874</v>
      </c>
      <c r="Q483">
        <v>8.7999999999999995E-2</v>
      </c>
      <c r="R483">
        <v>0.13500000000000001</v>
      </c>
      <c r="S483">
        <v>2.5000000000000001E-2</v>
      </c>
      <c r="T483" t="s">
        <v>874</v>
      </c>
      <c r="U483" t="s">
        <v>874</v>
      </c>
      <c r="V483" t="s">
        <v>874</v>
      </c>
      <c r="W483" t="s">
        <v>874</v>
      </c>
      <c r="X483" t="s">
        <v>56</v>
      </c>
      <c r="Y483">
        <v>11.364000000000001</v>
      </c>
      <c r="Z483">
        <v>1</v>
      </c>
      <c r="AA483">
        <v>1</v>
      </c>
      <c r="AB483" t="s">
        <v>874</v>
      </c>
      <c r="AC483">
        <v>0.79200000000000004</v>
      </c>
      <c r="AD483" s="19">
        <v>45824.81431710648</v>
      </c>
      <c r="AE483" t="s">
        <v>1824</v>
      </c>
    </row>
    <row r="484" spans="1:31" x14ac:dyDescent="0.35">
      <c r="A484" t="s">
        <v>137</v>
      </c>
      <c r="B484" t="s">
        <v>311</v>
      </c>
      <c r="C484">
        <v>1327</v>
      </c>
      <c r="D484" s="9">
        <v>44231.238194444442</v>
      </c>
      <c r="E484" s="9">
        <v>45558.958333333336</v>
      </c>
      <c r="F484">
        <v>183</v>
      </c>
      <c r="G484">
        <v>182</v>
      </c>
      <c r="H484">
        <v>176</v>
      </c>
      <c r="I484">
        <v>6</v>
      </c>
      <c r="J484">
        <v>27</v>
      </c>
      <c r="K484">
        <v>155</v>
      </c>
      <c r="L484">
        <v>154</v>
      </c>
      <c r="M484">
        <v>1</v>
      </c>
      <c r="N484">
        <v>0.317</v>
      </c>
      <c r="O484">
        <v>0.02</v>
      </c>
      <c r="P484">
        <v>0.09</v>
      </c>
      <c r="Q484">
        <v>0.27800000000000002</v>
      </c>
      <c r="R484">
        <v>0.247</v>
      </c>
      <c r="S484">
        <v>0.29699999999999999</v>
      </c>
      <c r="T484">
        <v>1.1259999999999999</v>
      </c>
      <c r="U484">
        <v>0.94099999999999995</v>
      </c>
      <c r="V484">
        <v>0.73299999999999998</v>
      </c>
      <c r="W484">
        <v>3.597</v>
      </c>
      <c r="X484" t="s">
        <v>92</v>
      </c>
      <c r="Y484">
        <v>3.597</v>
      </c>
      <c r="Z484">
        <v>0.61</v>
      </c>
      <c r="AA484">
        <v>0.88100000000000001</v>
      </c>
      <c r="AB484">
        <v>0.96899999999999997</v>
      </c>
      <c r="AC484">
        <v>0.65300000000000002</v>
      </c>
      <c r="AD484" s="19">
        <v>2.5541666666666667E-2</v>
      </c>
      <c r="AE484" t="s">
        <v>1108</v>
      </c>
    </row>
    <row r="485" spans="1:31" hidden="1" x14ac:dyDescent="0.35">
      <c r="A485" t="s">
        <v>1753</v>
      </c>
      <c r="B485" t="s">
        <v>312</v>
      </c>
      <c r="C485">
        <v>87</v>
      </c>
      <c r="D485" s="9">
        <v>41535.800694444442</v>
      </c>
      <c r="E485" s="9">
        <v>41622.897916666669</v>
      </c>
      <c r="F485" t="s">
        <v>871</v>
      </c>
      <c r="G485" t="s">
        <v>871</v>
      </c>
      <c r="H485">
        <v>1</v>
      </c>
      <c r="I485">
        <v>5</v>
      </c>
      <c r="J485">
        <v>1</v>
      </c>
      <c r="K485" t="s">
        <v>872</v>
      </c>
      <c r="L485">
        <v>1</v>
      </c>
      <c r="M485">
        <v>3</v>
      </c>
      <c r="N485" t="s">
        <v>874</v>
      </c>
      <c r="O485">
        <v>4.4999999999999998E-2</v>
      </c>
      <c r="P485" t="s">
        <v>874</v>
      </c>
      <c r="Q485" t="s">
        <v>874</v>
      </c>
      <c r="R485">
        <v>0</v>
      </c>
      <c r="S485">
        <v>3.2000000000000001E-2</v>
      </c>
      <c r="T485" t="s">
        <v>874</v>
      </c>
      <c r="U485" t="s">
        <v>874</v>
      </c>
      <c r="V485" t="s">
        <v>874</v>
      </c>
      <c r="W485" t="s">
        <v>874</v>
      </c>
      <c r="X485" t="s">
        <v>56</v>
      </c>
      <c r="Y485" t="s">
        <v>874</v>
      </c>
      <c r="Z485" t="s">
        <v>874</v>
      </c>
      <c r="AA485">
        <v>0.96099999999999997</v>
      </c>
      <c r="AB485" t="s">
        <v>874</v>
      </c>
      <c r="AC485" t="s">
        <v>874</v>
      </c>
      <c r="AD485" s="19">
        <v>45824.814542546294</v>
      </c>
      <c r="AE485" t="s">
        <v>1824</v>
      </c>
    </row>
    <row r="486" spans="1:31" x14ac:dyDescent="0.35">
      <c r="A486" t="s">
        <v>137</v>
      </c>
      <c r="B486" t="s">
        <v>311</v>
      </c>
      <c r="C486">
        <v>1327</v>
      </c>
      <c r="D486" s="9">
        <v>44231.238194444442</v>
      </c>
      <c r="E486" s="9">
        <v>45558.958333333336</v>
      </c>
      <c r="F486">
        <v>183</v>
      </c>
      <c r="G486">
        <v>182</v>
      </c>
      <c r="H486">
        <v>176</v>
      </c>
      <c r="I486">
        <v>6</v>
      </c>
      <c r="J486">
        <v>27</v>
      </c>
      <c r="K486">
        <v>155</v>
      </c>
      <c r="L486">
        <v>154</v>
      </c>
      <c r="M486">
        <v>1</v>
      </c>
      <c r="N486">
        <v>0.317</v>
      </c>
      <c r="O486">
        <v>0.02</v>
      </c>
      <c r="P486">
        <v>0.09</v>
      </c>
      <c r="Q486">
        <v>0.27800000000000002</v>
      </c>
      <c r="R486">
        <v>0.247</v>
      </c>
      <c r="S486">
        <v>0.29699999999999999</v>
      </c>
      <c r="T486">
        <v>1.1259999999999999</v>
      </c>
      <c r="U486">
        <v>0.94099999999999995</v>
      </c>
      <c r="V486">
        <v>0.73299999999999998</v>
      </c>
      <c r="W486">
        <v>3.597</v>
      </c>
      <c r="X486" t="s">
        <v>92</v>
      </c>
      <c r="Y486">
        <v>3.597</v>
      </c>
      <c r="Z486">
        <v>0.61</v>
      </c>
      <c r="AA486">
        <v>0.88100000000000001</v>
      </c>
      <c r="AB486">
        <v>0.96899999999999997</v>
      </c>
      <c r="AC486">
        <v>0.65300000000000002</v>
      </c>
      <c r="AD486" s="19">
        <v>3.2898148148148149E-2</v>
      </c>
      <c r="AE486" t="s">
        <v>1108</v>
      </c>
    </row>
    <row r="487" spans="1:31" hidden="1" x14ac:dyDescent="0.35">
      <c r="A487" t="s">
        <v>1681</v>
      </c>
      <c r="B487" t="s">
        <v>312</v>
      </c>
      <c r="C487">
        <v>40</v>
      </c>
      <c r="D487" s="9">
        <v>41565.625694444447</v>
      </c>
      <c r="E487" s="9">
        <v>41605.954861111109</v>
      </c>
      <c r="F487" t="s">
        <v>871</v>
      </c>
      <c r="G487" t="s">
        <v>871</v>
      </c>
      <c r="H487">
        <v>1</v>
      </c>
      <c r="I487">
        <v>2</v>
      </c>
      <c r="J487">
        <v>1</v>
      </c>
      <c r="K487" t="s">
        <v>872</v>
      </c>
      <c r="L487">
        <v>1</v>
      </c>
      <c r="M487">
        <v>0</v>
      </c>
      <c r="N487" t="s">
        <v>874</v>
      </c>
      <c r="O487">
        <v>2.4E-2</v>
      </c>
      <c r="P487" t="s">
        <v>874</v>
      </c>
      <c r="Q487" t="s">
        <v>874</v>
      </c>
      <c r="R487">
        <v>0</v>
      </c>
      <c r="S487">
        <v>0.01</v>
      </c>
      <c r="T487" t="s">
        <v>874</v>
      </c>
      <c r="U487" t="s">
        <v>874</v>
      </c>
      <c r="V487" t="s">
        <v>874</v>
      </c>
      <c r="W487" t="s">
        <v>874</v>
      </c>
      <c r="X487" t="s">
        <v>56</v>
      </c>
      <c r="Y487" t="s">
        <v>874</v>
      </c>
      <c r="Z487" t="s">
        <v>874</v>
      </c>
      <c r="AA487">
        <v>1</v>
      </c>
      <c r="AB487" t="s">
        <v>874</v>
      </c>
      <c r="AC487" t="s">
        <v>874</v>
      </c>
      <c r="AD487" s="19">
        <v>45824.814783877315</v>
      </c>
      <c r="AE487" t="s">
        <v>1824</v>
      </c>
    </row>
    <row r="488" spans="1:31" x14ac:dyDescent="0.35">
      <c r="A488" t="s">
        <v>1157</v>
      </c>
      <c r="B488" t="s">
        <v>311</v>
      </c>
      <c r="C488">
        <v>2254</v>
      </c>
      <c r="D488" s="9">
        <v>39562.482430555552</v>
      </c>
      <c r="E488" s="9">
        <v>41817.169745370367</v>
      </c>
      <c r="F488">
        <v>64</v>
      </c>
      <c r="G488">
        <v>64</v>
      </c>
      <c r="H488">
        <v>30</v>
      </c>
      <c r="I488">
        <v>34</v>
      </c>
      <c r="J488">
        <v>5</v>
      </c>
      <c r="K488">
        <v>59</v>
      </c>
      <c r="L488">
        <v>54</v>
      </c>
      <c r="M488">
        <v>5</v>
      </c>
      <c r="N488">
        <v>1.4E-2</v>
      </c>
      <c r="O488">
        <v>2.1999999999999999E-2</v>
      </c>
      <c r="P488">
        <v>4.0000000000000001E-3</v>
      </c>
      <c r="Q488">
        <v>3.5999999999999997E-2</v>
      </c>
      <c r="R488">
        <v>3.2000000000000001E-2</v>
      </c>
      <c r="S488">
        <v>3.2000000000000001E-2</v>
      </c>
      <c r="T488">
        <v>1.125</v>
      </c>
      <c r="U488">
        <v>0.38900000000000001</v>
      </c>
      <c r="V488">
        <v>0.88900000000000001</v>
      </c>
      <c r="W488">
        <v>138.88900000000001</v>
      </c>
      <c r="X488" t="s">
        <v>62</v>
      </c>
      <c r="Y488">
        <v>27.777999999999999</v>
      </c>
      <c r="Z488">
        <v>0.69499999999999995</v>
      </c>
      <c r="AA488">
        <v>0.752</v>
      </c>
      <c r="AB488">
        <v>0.89800000000000002</v>
      </c>
      <c r="AC488">
        <v>0.68899999999999995</v>
      </c>
      <c r="AD488" s="19">
        <v>45825.29111903935</v>
      </c>
      <c r="AE488" t="s">
        <v>2339</v>
      </c>
    </row>
    <row r="489" spans="1:31" hidden="1" x14ac:dyDescent="0.35">
      <c r="A489" t="s">
        <v>1682</v>
      </c>
      <c r="B489" t="s">
        <v>312</v>
      </c>
      <c r="C489">
        <v>95</v>
      </c>
      <c r="D489" s="9">
        <v>41530.025694444441</v>
      </c>
      <c r="E489" s="9">
        <v>41625.056250000001</v>
      </c>
      <c r="F489" t="s">
        <v>871</v>
      </c>
      <c r="G489" t="s">
        <v>871</v>
      </c>
      <c r="H489">
        <v>1</v>
      </c>
      <c r="I489">
        <v>19</v>
      </c>
      <c r="J489">
        <v>7</v>
      </c>
      <c r="K489" t="s">
        <v>872</v>
      </c>
      <c r="L489">
        <v>7</v>
      </c>
      <c r="M489">
        <v>5</v>
      </c>
      <c r="N489" t="s">
        <v>874</v>
      </c>
      <c r="O489">
        <v>0.16600000000000001</v>
      </c>
      <c r="P489">
        <v>6.0999999999999999E-2</v>
      </c>
      <c r="Q489">
        <v>6.4000000000000001E-2</v>
      </c>
      <c r="R489" s="24" t="s">
        <v>1811</v>
      </c>
      <c r="S489">
        <v>0.112</v>
      </c>
      <c r="T489" t="s">
        <v>874</v>
      </c>
      <c r="U489" t="s">
        <v>874</v>
      </c>
      <c r="V489" t="s">
        <v>874</v>
      </c>
      <c r="W489" t="s">
        <v>874</v>
      </c>
      <c r="X489" t="s">
        <v>56</v>
      </c>
      <c r="Y489">
        <v>15.625</v>
      </c>
      <c r="Z489" t="s">
        <v>874</v>
      </c>
      <c r="AA489">
        <v>0.96</v>
      </c>
      <c r="AB489">
        <v>0.95799999999999996</v>
      </c>
      <c r="AC489">
        <v>0.96199999999999997</v>
      </c>
      <c r="AD489" s="19">
        <v>45824.815015601853</v>
      </c>
      <c r="AE489" t="s">
        <v>1824</v>
      </c>
    </row>
    <row r="490" spans="1:31" x14ac:dyDescent="0.35">
      <c r="A490" t="s">
        <v>159</v>
      </c>
      <c r="B490" t="s">
        <v>311</v>
      </c>
      <c r="C490">
        <v>3290</v>
      </c>
      <c r="D490" s="9">
        <v>38336.241666666669</v>
      </c>
      <c r="E490" s="9">
        <v>41626.87777777778</v>
      </c>
      <c r="F490">
        <v>1091</v>
      </c>
      <c r="G490">
        <v>1091</v>
      </c>
      <c r="H490">
        <v>900</v>
      </c>
      <c r="I490">
        <v>191</v>
      </c>
      <c r="J490">
        <v>64</v>
      </c>
      <c r="K490">
        <v>1027</v>
      </c>
      <c r="L490">
        <v>1017</v>
      </c>
      <c r="M490">
        <v>10</v>
      </c>
      <c r="N490">
        <v>0.45700000000000002</v>
      </c>
      <c r="O490">
        <v>0.13400000000000001</v>
      </c>
      <c r="P490">
        <v>4.8000000000000001E-2</v>
      </c>
      <c r="Q490">
        <v>0.61</v>
      </c>
      <c r="R490">
        <v>0.54300000000000004</v>
      </c>
      <c r="S490">
        <v>0.52600000000000002</v>
      </c>
      <c r="T490">
        <v>1.123</v>
      </c>
      <c r="U490">
        <v>0.77300000000000002</v>
      </c>
      <c r="V490">
        <v>0.91900000000000004</v>
      </c>
      <c r="W490">
        <v>16.393000000000001</v>
      </c>
      <c r="X490" t="s">
        <v>92</v>
      </c>
      <c r="Y490">
        <v>1.639</v>
      </c>
      <c r="Z490">
        <v>0.91400000000000003</v>
      </c>
      <c r="AA490">
        <v>0.94</v>
      </c>
      <c r="AB490">
        <v>0.94899999999999995</v>
      </c>
      <c r="AC490">
        <v>0.996</v>
      </c>
      <c r="AD490" s="19">
        <v>45824.912720115739</v>
      </c>
      <c r="AE490" t="s">
        <v>2215</v>
      </c>
    </row>
    <row r="491" spans="1:31" hidden="1" x14ac:dyDescent="0.35">
      <c r="A491" t="s">
        <v>1697</v>
      </c>
      <c r="B491" t="s">
        <v>312</v>
      </c>
      <c r="C491">
        <v>100</v>
      </c>
      <c r="D491" s="9">
        <v>41525.782638888886</v>
      </c>
      <c r="E491" s="9">
        <v>41626.003472222219</v>
      </c>
      <c r="F491" t="s">
        <v>871</v>
      </c>
      <c r="G491" t="s">
        <v>871</v>
      </c>
      <c r="H491">
        <v>67</v>
      </c>
      <c r="I491">
        <v>294</v>
      </c>
      <c r="J491">
        <v>45</v>
      </c>
      <c r="K491" t="s">
        <v>872</v>
      </c>
      <c r="L491">
        <v>280</v>
      </c>
      <c r="M491">
        <v>37</v>
      </c>
      <c r="N491">
        <v>0.71599999999999997</v>
      </c>
      <c r="O491">
        <v>2.855</v>
      </c>
      <c r="P491">
        <v>0.45700000000000002</v>
      </c>
      <c r="Q491">
        <v>2.8439999999999999</v>
      </c>
      <c r="R491">
        <v>3.1139999999999999</v>
      </c>
      <c r="S491">
        <v>3.1030000000000002</v>
      </c>
      <c r="T491">
        <v>0.91300000000000003</v>
      </c>
      <c r="U491">
        <v>0.20100000000000001</v>
      </c>
      <c r="V491">
        <v>0.872</v>
      </c>
      <c r="W491">
        <v>148.38300000000001</v>
      </c>
      <c r="X491" t="s">
        <v>56</v>
      </c>
      <c r="Y491">
        <v>0.35199999999999998</v>
      </c>
      <c r="Z491">
        <v>0.99099999999999999</v>
      </c>
      <c r="AA491">
        <v>0.996</v>
      </c>
      <c r="AB491">
        <v>0.98399999999999999</v>
      </c>
      <c r="AC491">
        <v>0.996</v>
      </c>
      <c r="AD491" s="19">
        <v>45824.815366423609</v>
      </c>
      <c r="AE491" t="s">
        <v>1824</v>
      </c>
    </row>
    <row r="492" spans="1:31" x14ac:dyDescent="0.35">
      <c r="A492" t="s">
        <v>1420</v>
      </c>
      <c r="B492" t="s">
        <v>311</v>
      </c>
      <c r="C492">
        <v>7252</v>
      </c>
      <c r="D492" s="9">
        <v>37309.730462962965</v>
      </c>
      <c r="E492" s="9">
        <v>44562.565833333334</v>
      </c>
      <c r="F492">
        <v>692</v>
      </c>
      <c r="G492">
        <v>692</v>
      </c>
      <c r="H492">
        <v>47</v>
      </c>
      <c r="I492">
        <v>645</v>
      </c>
      <c r="J492">
        <v>231</v>
      </c>
      <c r="K492">
        <v>461</v>
      </c>
      <c r="L492">
        <v>418</v>
      </c>
      <c r="M492">
        <v>43</v>
      </c>
      <c r="N492">
        <v>1.2E-2</v>
      </c>
      <c r="O492">
        <v>0.107</v>
      </c>
      <c r="P492">
        <v>4.3999999999999997E-2</v>
      </c>
      <c r="Q492">
        <v>8.4000000000000005E-2</v>
      </c>
      <c r="R492">
        <v>7.4999999999999997E-2</v>
      </c>
      <c r="S492">
        <v>7.3999999999999996E-2</v>
      </c>
      <c r="T492">
        <v>1.1200000000000001</v>
      </c>
      <c r="U492">
        <v>0.10100000000000001</v>
      </c>
      <c r="V492">
        <v>0.63</v>
      </c>
      <c r="W492">
        <v>511.90499999999997</v>
      </c>
      <c r="X492" t="s">
        <v>62</v>
      </c>
      <c r="Y492">
        <v>11.904999999999999</v>
      </c>
      <c r="Z492">
        <v>0.89300000000000002</v>
      </c>
      <c r="AA492">
        <v>0.97299999999999998</v>
      </c>
      <c r="AB492">
        <v>0.92300000000000004</v>
      </c>
      <c r="AC492">
        <v>0.92200000000000004</v>
      </c>
      <c r="AD492" s="19">
        <v>45825.096052905094</v>
      </c>
      <c r="AE492" t="s">
        <v>2397</v>
      </c>
    </row>
    <row r="493" spans="1:31" hidden="1" x14ac:dyDescent="0.35">
      <c r="A493" t="s">
        <v>1743</v>
      </c>
      <c r="B493" t="s">
        <v>312</v>
      </c>
      <c r="C493">
        <v>100</v>
      </c>
      <c r="D493" s="9">
        <v>41526.609722222223</v>
      </c>
      <c r="E493" s="9">
        <v>41626.75</v>
      </c>
      <c r="F493" t="s">
        <v>871</v>
      </c>
      <c r="G493" t="s">
        <v>871</v>
      </c>
      <c r="H493">
        <v>316</v>
      </c>
      <c r="I493">
        <v>636</v>
      </c>
      <c r="J493">
        <v>39</v>
      </c>
      <c r="K493" t="s">
        <v>872</v>
      </c>
      <c r="L493">
        <v>899</v>
      </c>
      <c r="M493">
        <v>15</v>
      </c>
      <c r="N493">
        <v>2.8639999999999999</v>
      </c>
      <c r="O493">
        <v>6.1280000000000001</v>
      </c>
      <c r="P493">
        <v>0.35199999999999998</v>
      </c>
      <c r="Q493">
        <v>8.4559999999999995</v>
      </c>
      <c r="R493">
        <v>8.64</v>
      </c>
      <c r="S493">
        <v>8.609</v>
      </c>
      <c r="T493">
        <v>0.97899999999999998</v>
      </c>
      <c r="U493">
        <v>0.31900000000000001</v>
      </c>
      <c r="V493">
        <v>0.96099999999999997</v>
      </c>
      <c r="W493">
        <v>28.382000000000001</v>
      </c>
      <c r="X493" t="s">
        <v>80</v>
      </c>
      <c r="Y493">
        <v>0.11799999999999999</v>
      </c>
      <c r="Z493">
        <v>0.99099999999999999</v>
      </c>
      <c r="AA493">
        <v>0.997</v>
      </c>
      <c r="AB493">
        <v>0.80200000000000005</v>
      </c>
      <c r="AC493">
        <v>0.995</v>
      </c>
      <c r="AD493" s="19">
        <v>45824.815686967595</v>
      </c>
      <c r="AE493" t="s">
        <v>1824</v>
      </c>
    </row>
    <row r="494" spans="1:31" x14ac:dyDescent="0.35">
      <c r="A494" t="s">
        <v>1246</v>
      </c>
      <c r="B494" t="s">
        <v>311</v>
      </c>
      <c r="C494">
        <v>7585</v>
      </c>
      <c r="D494" s="9">
        <v>36943.640069444446</v>
      </c>
      <c r="E494" s="9">
        <v>44529.416863425926</v>
      </c>
      <c r="F494">
        <v>813</v>
      </c>
      <c r="G494">
        <v>813</v>
      </c>
      <c r="H494">
        <v>32</v>
      </c>
      <c r="I494">
        <v>781</v>
      </c>
      <c r="J494">
        <v>283</v>
      </c>
      <c r="K494">
        <v>530</v>
      </c>
      <c r="L494">
        <v>463</v>
      </c>
      <c r="M494">
        <v>67</v>
      </c>
      <c r="N494">
        <v>7.0000000000000001E-3</v>
      </c>
      <c r="O494">
        <v>0.113</v>
      </c>
      <c r="P494">
        <v>6.0999999999999999E-2</v>
      </c>
      <c r="Q494">
        <v>6.6000000000000003E-2</v>
      </c>
      <c r="R494">
        <v>5.8999999999999997E-2</v>
      </c>
      <c r="S494">
        <v>6.2E-2</v>
      </c>
      <c r="T494">
        <v>1.119</v>
      </c>
      <c r="U494">
        <v>5.8000000000000003E-2</v>
      </c>
      <c r="V494">
        <v>0.49199999999999999</v>
      </c>
      <c r="W494">
        <v>1015.152</v>
      </c>
      <c r="X494" t="s">
        <v>62</v>
      </c>
      <c r="Y494">
        <v>15.151999999999999</v>
      </c>
      <c r="Z494">
        <v>0.95199999999999996</v>
      </c>
      <c r="AA494">
        <v>0.69499999999999995</v>
      </c>
      <c r="AB494">
        <v>0.54100000000000004</v>
      </c>
      <c r="AC494">
        <v>0.51700000000000002</v>
      </c>
      <c r="AD494" s="19">
        <v>45825.05412252315</v>
      </c>
      <c r="AE494" t="s">
        <v>2397</v>
      </c>
    </row>
    <row r="495" spans="1:31" hidden="1" x14ac:dyDescent="0.35">
      <c r="A495" t="s">
        <v>1694</v>
      </c>
      <c r="B495" t="s">
        <v>312</v>
      </c>
      <c r="C495">
        <v>95</v>
      </c>
      <c r="D495" s="9">
        <v>41530.699305555558</v>
      </c>
      <c r="E495" s="9">
        <v>41625.756249999999</v>
      </c>
      <c r="F495" t="s">
        <v>871</v>
      </c>
      <c r="G495" t="s">
        <v>871</v>
      </c>
      <c r="H495">
        <v>4</v>
      </c>
      <c r="I495">
        <v>21</v>
      </c>
      <c r="J495">
        <v>5</v>
      </c>
      <c r="K495" t="s">
        <v>872</v>
      </c>
      <c r="L495">
        <v>14</v>
      </c>
      <c r="M495">
        <v>5</v>
      </c>
      <c r="N495">
        <v>3.5000000000000003E-2</v>
      </c>
      <c r="O495">
        <v>0.19400000000000001</v>
      </c>
      <c r="P495">
        <v>0.83299999999999996</v>
      </c>
      <c r="Q495">
        <v>0.127</v>
      </c>
      <c r="R495">
        <v>-0.60399999999999998</v>
      </c>
      <c r="S495">
        <v>0.16600000000000001</v>
      </c>
      <c r="T495">
        <v>-0.21</v>
      </c>
      <c r="U495">
        <v>0.153</v>
      </c>
      <c r="V495">
        <v>-2.6379999999999999</v>
      </c>
      <c r="W495">
        <v>2637.7950000000001</v>
      </c>
      <c r="X495" t="s">
        <v>56</v>
      </c>
      <c r="Y495">
        <v>7.8739999999999997</v>
      </c>
      <c r="Z495">
        <v>0.71099999999999997</v>
      </c>
      <c r="AA495">
        <v>0.97299999999999998</v>
      </c>
      <c r="AB495">
        <v>0.75</v>
      </c>
      <c r="AC495">
        <v>0.95199999999999996</v>
      </c>
      <c r="AD495" s="19">
        <v>45824.815971678239</v>
      </c>
      <c r="AE495" t="s">
        <v>1824</v>
      </c>
    </row>
    <row r="496" spans="1:31" x14ac:dyDescent="0.35">
      <c r="A496" t="s">
        <v>253</v>
      </c>
      <c r="B496" t="s">
        <v>311</v>
      </c>
      <c r="C496">
        <v>1518</v>
      </c>
      <c r="D496" s="9">
        <v>44090.569444444445</v>
      </c>
      <c r="E496" s="9">
        <v>45609.517361111109</v>
      </c>
      <c r="F496">
        <v>132</v>
      </c>
      <c r="G496">
        <v>126</v>
      </c>
      <c r="H496">
        <v>49</v>
      </c>
      <c r="I496">
        <v>77</v>
      </c>
      <c r="J496">
        <v>31</v>
      </c>
      <c r="K496">
        <v>95</v>
      </c>
      <c r="L496">
        <v>67</v>
      </c>
      <c r="M496">
        <v>28</v>
      </c>
      <c r="N496">
        <v>3.7999999999999999E-2</v>
      </c>
      <c r="O496">
        <v>0.108</v>
      </c>
      <c r="P496">
        <v>5.2999999999999999E-2</v>
      </c>
      <c r="Q496">
        <v>0.104</v>
      </c>
      <c r="R496">
        <v>9.2999999999999999E-2</v>
      </c>
      <c r="S496">
        <v>9.4E-2</v>
      </c>
      <c r="T496">
        <v>1.1180000000000001</v>
      </c>
      <c r="U496">
        <v>0.26</v>
      </c>
      <c r="V496">
        <v>0.63700000000000001</v>
      </c>
      <c r="W496">
        <v>269.23099999999999</v>
      </c>
      <c r="X496" t="s">
        <v>62</v>
      </c>
      <c r="Y496">
        <v>9.6150000000000002</v>
      </c>
      <c r="Z496">
        <v>0.82699999999999996</v>
      </c>
      <c r="AA496">
        <v>0.92200000000000004</v>
      </c>
      <c r="AB496">
        <v>0.94399999999999995</v>
      </c>
      <c r="AC496">
        <v>0.94699999999999995</v>
      </c>
      <c r="AD496" s="19">
        <v>4.0844907407407406E-2</v>
      </c>
      <c r="AE496" t="s">
        <v>1108</v>
      </c>
    </row>
    <row r="497" spans="1:31" hidden="1" x14ac:dyDescent="0.35">
      <c r="A497" t="s">
        <v>1669</v>
      </c>
      <c r="B497" t="s">
        <v>312</v>
      </c>
      <c r="C497">
        <v>99</v>
      </c>
      <c r="D497" s="9">
        <v>41524.205555555556</v>
      </c>
      <c r="E497" s="9">
        <v>41624.070138888892</v>
      </c>
      <c r="F497" t="s">
        <v>871</v>
      </c>
      <c r="G497" t="s">
        <v>871</v>
      </c>
      <c r="H497">
        <v>15</v>
      </c>
      <c r="I497">
        <v>108</v>
      </c>
      <c r="J497">
        <v>14</v>
      </c>
      <c r="K497" t="s">
        <v>872</v>
      </c>
      <c r="L497">
        <v>52</v>
      </c>
      <c r="M497">
        <v>56</v>
      </c>
      <c r="N497">
        <v>0.121</v>
      </c>
      <c r="O497">
        <v>0.95099999999999996</v>
      </c>
      <c r="P497">
        <v>0.129</v>
      </c>
      <c r="Q497">
        <v>0.54400000000000004</v>
      </c>
      <c r="R497" s="24" t="s">
        <v>1812</v>
      </c>
      <c r="S497">
        <v>0.89800000000000002</v>
      </c>
      <c r="T497">
        <v>0.57699999999999996</v>
      </c>
      <c r="U497">
        <v>0.113</v>
      </c>
      <c r="V497">
        <v>0.88</v>
      </c>
      <c r="W497">
        <v>1172.7940000000001</v>
      </c>
      <c r="X497" t="s">
        <v>56</v>
      </c>
      <c r="Y497">
        <v>1.8380000000000001</v>
      </c>
      <c r="Z497">
        <v>0.93700000000000006</v>
      </c>
      <c r="AA497">
        <v>0.84499999999999997</v>
      </c>
      <c r="AB497">
        <v>0.93799999999999994</v>
      </c>
      <c r="AC497">
        <v>0.751</v>
      </c>
      <c r="AD497" s="19">
        <v>45824.816267615737</v>
      </c>
      <c r="AE497" t="s">
        <v>1824</v>
      </c>
    </row>
    <row r="498" spans="1:31" x14ac:dyDescent="0.35">
      <c r="A498" t="s">
        <v>253</v>
      </c>
      <c r="B498" t="s">
        <v>311</v>
      </c>
      <c r="C498">
        <v>1518</v>
      </c>
      <c r="D498" s="9">
        <v>44090.569444444445</v>
      </c>
      <c r="E498" s="9">
        <v>45609.517361111109</v>
      </c>
      <c r="F498">
        <v>132</v>
      </c>
      <c r="G498">
        <v>126</v>
      </c>
      <c r="H498">
        <v>49</v>
      </c>
      <c r="I498">
        <v>77</v>
      </c>
      <c r="J498">
        <v>31</v>
      </c>
      <c r="K498">
        <v>95</v>
      </c>
      <c r="L498">
        <v>67</v>
      </c>
      <c r="M498">
        <v>28</v>
      </c>
      <c r="N498">
        <v>3.7999999999999999E-2</v>
      </c>
      <c r="O498">
        <v>0.108</v>
      </c>
      <c r="P498">
        <v>5.2999999999999999E-2</v>
      </c>
      <c r="Q498">
        <v>0.104</v>
      </c>
      <c r="R498">
        <v>9.2999999999999999E-2</v>
      </c>
      <c r="S498">
        <v>9.4E-2</v>
      </c>
      <c r="T498">
        <v>1.1180000000000001</v>
      </c>
      <c r="U498">
        <v>0.26</v>
      </c>
      <c r="V498">
        <v>0.63700000000000001</v>
      </c>
      <c r="W498">
        <v>269.23099999999999</v>
      </c>
      <c r="X498" t="s">
        <v>62</v>
      </c>
      <c r="Y498">
        <v>9.6150000000000002</v>
      </c>
      <c r="Z498">
        <v>0.82699999999999996</v>
      </c>
      <c r="AA498">
        <v>0.92200000000000004</v>
      </c>
      <c r="AB498">
        <v>0.94399999999999995</v>
      </c>
      <c r="AC498">
        <v>0.94699999999999995</v>
      </c>
      <c r="AD498" s="19">
        <v>2.1916666666666664E-2</v>
      </c>
      <c r="AE498" t="s">
        <v>1108</v>
      </c>
    </row>
    <row r="499" spans="1:31" hidden="1" x14ac:dyDescent="0.35">
      <c r="A499" t="s">
        <v>1631</v>
      </c>
      <c r="B499" t="s">
        <v>312</v>
      </c>
      <c r="C499">
        <v>88</v>
      </c>
      <c r="D499" s="9">
        <v>41487.767361111109</v>
      </c>
      <c r="E499" s="9">
        <v>41575.832638888889</v>
      </c>
      <c r="F499" t="s">
        <v>871</v>
      </c>
      <c r="G499" t="s">
        <v>871</v>
      </c>
      <c r="H499">
        <v>1</v>
      </c>
      <c r="I499">
        <v>2</v>
      </c>
      <c r="J499">
        <v>1</v>
      </c>
      <c r="K499" t="s">
        <v>872</v>
      </c>
      <c r="L499">
        <v>1</v>
      </c>
      <c r="M499">
        <v>2</v>
      </c>
      <c r="N499" t="s">
        <v>874</v>
      </c>
      <c r="O499">
        <v>1.2999999999999999E-2</v>
      </c>
      <c r="P499" t="s">
        <v>874</v>
      </c>
      <c r="Q499" t="s">
        <v>874</v>
      </c>
      <c r="R499">
        <v>0</v>
      </c>
      <c r="S499">
        <v>1.2999999999999999E-2</v>
      </c>
      <c r="T499" t="s">
        <v>874</v>
      </c>
      <c r="U499" t="s">
        <v>874</v>
      </c>
      <c r="V499" t="s">
        <v>874</v>
      </c>
      <c r="W499" t="s">
        <v>874</v>
      </c>
      <c r="X499" t="s">
        <v>56</v>
      </c>
      <c r="Y499" t="s">
        <v>874</v>
      </c>
      <c r="Z499" t="s">
        <v>874</v>
      </c>
      <c r="AA499">
        <v>1</v>
      </c>
      <c r="AB499" t="s">
        <v>874</v>
      </c>
      <c r="AC499" t="s">
        <v>874</v>
      </c>
      <c r="AD499" s="19">
        <v>45824.81649582176</v>
      </c>
      <c r="AE499" t="s">
        <v>1824</v>
      </c>
    </row>
    <row r="500" spans="1:31" x14ac:dyDescent="0.35">
      <c r="A500" t="s">
        <v>107</v>
      </c>
      <c r="B500" t="s">
        <v>311</v>
      </c>
      <c r="C500">
        <v>686</v>
      </c>
      <c r="D500" s="9">
        <v>43879.42596064815</v>
      </c>
      <c r="E500" s="9">
        <v>44565.560613425929</v>
      </c>
      <c r="F500">
        <v>871</v>
      </c>
      <c r="G500">
        <v>871</v>
      </c>
      <c r="H500">
        <v>820</v>
      </c>
      <c r="I500">
        <v>51</v>
      </c>
      <c r="J500">
        <v>0</v>
      </c>
      <c r="K500">
        <v>871</v>
      </c>
      <c r="L500">
        <v>804</v>
      </c>
      <c r="M500">
        <v>67</v>
      </c>
      <c r="N500">
        <v>3.04</v>
      </c>
      <c r="O500">
        <v>0.19400000000000001</v>
      </c>
      <c r="P500">
        <v>0</v>
      </c>
      <c r="Q500">
        <v>3.617</v>
      </c>
      <c r="R500">
        <v>3.234</v>
      </c>
      <c r="S500">
        <v>3.21</v>
      </c>
      <c r="T500">
        <v>1.1180000000000001</v>
      </c>
      <c r="U500">
        <v>0.94</v>
      </c>
      <c r="V500">
        <v>1</v>
      </c>
      <c r="W500">
        <v>18.524000000000001</v>
      </c>
      <c r="X500" t="s">
        <v>92</v>
      </c>
      <c r="Y500">
        <v>0.27600000000000002</v>
      </c>
      <c r="Z500">
        <v>0.879</v>
      </c>
      <c r="AA500">
        <v>0.96299999999999997</v>
      </c>
      <c r="AB500">
        <v>0</v>
      </c>
      <c r="AC500">
        <v>0.91800000000000004</v>
      </c>
      <c r="AD500" s="19">
        <v>45825.279718645834</v>
      </c>
      <c r="AE500" t="s">
        <v>2357</v>
      </c>
    </row>
    <row r="501" spans="1:31" hidden="1" x14ac:dyDescent="0.35">
      <c r="A501" t="s">
        <v>1646</v>
      </c>
      <c r="B501" t="s">
        <v>312</v>
      </c>
      <c r="C501">
        <v>89</v>
      </c>
      <c r="D501" s="9">
        <v>41374.068749999999</v>
      </c>
      <c r="E501" s="9">
        <v>41463.640972222223</v>
      </c>
      <c r="F501" t="s">
        <v>871</v>
      </c>
      <c r="G501" t="s">
        <v>871</v>
      </c>
      <c r="H501">
        <v>2</v>
      </c>
      <c r="I501">
        <v>7</v>
      </c>
      <c r="J501">
        <v>1</v>
      </c>
      <c r="K501" t="s">
        <v>872</v>
      </c>
      <c r="L501">
        <v>3</v>
      </c>
      <c r="M501">
        <v>4</v>
      </c>
      <c r="N501">
        <v>4.2000000000000003E-2</v>
      </c>
      <c r="O501">
        <v>4.5999999999999999E-2</v>
      </c>
      <c r="P501" t="s">
        <v>874</v>
      </c>
      <c r="Q501">
        <v>0.214</v>
      </c>
      <c r="R501">
        <v>8.7999999999999995E-2</v>
      </c>
      <c r="S501">
        <v>7.2999999999999995E-2</v>
      </c>
      <c r="T501" t="s">
        <v>874</v>
      </c>
      <c r="U501" t="s">
        <v>874</v>
      </c>
      <c r="V501" t="s">
        <v>874</v>
      </c>
      <c r="W501" t="s">
        <v>874</v>
      </c>
      <c r="X501" t="s">
        <v>62</v>
      </c>
      <c r="Y501">
        <v>4.673</v>
      </c>
      <c r="Z501">
        <v>1</v>
      </c>
      <c r="AA501">
        <v>0.48199999999999998</v>
      </c>
      <c r="AB501" t="s">
        <v>874</v>
      </c>
      <c r="AC501">
        <v>0.75</v>
      </c>
      <c r="AD501" s="19">
        <v>45824.816706736114</v>
      </c>
      <c r="AE501" t="s">
        <v>1824</v>
      </c>
    </row>
    <row r="502" spans="1:31" x14ac:dyDescent="0.35">
      <c r="A502" t="s">
        <v>1619</v>
      </c>
      <c r="B502" t="s">
        <v>311</v>
      </c>
      <c r="C502">
        <v>2956</v>
      </c>
      <c r="D502" s="9">
        <v>40046.3750462963</v>
      </c>
      <c r="E502" s="9">
        <v>43002.829930555556</v>
      </c>
      <c r="F502">
        <v>167</v>
      </c>
      <c r="G502">
        <v>167</v>
      </c>
      <c r="H502">
        <v>18</v>
      </c>
      <c r="I502">
        <v>149</v>
      </c>
      <c r="J502">
        <v>5</v>
      </c>
      <c r="K502">
        <v>162</v>
      </c>
      <c r="L502">
        <v>158</v>
      </c>
      <c r="M502">
        <v>4</v>
      </c>
      <c r="N502">
        <v>7.0000000000000001E-3</v>
      </c>
      <c r="O502">
        <v>7.1999999999999995E-2</v>
      </c>
      <c r="P502">
        <v>1.0999999999999999E-2</v>
      </c>
      <c r="Q502">
        <v>7.5999999999999998E-2</v>
      </c>
      <c r="R502">
        <v>6.8000000000000005E-2</v>
      </c>
      <c r="S502">
        <v>7.3999999999999996E-2</v>
      </c>
      <c r="T502">
        <v>1.1180000000000001</v>
      </c>
      <c r="U502">
        <v>8.8999999999999996E-2</v>
      </c>
      <c r="V502">
        <v>0.86099999999999999</v>
      </c>
      <c r="W502">
        <v>52.631999999999998</v>
      </c>
      <c r="X502" t="s">
        <v>62</v>
      </c>
      <c r="Y502">
        <v>13.157999999999999</v>
      </c>
      <c r="Z502">
        <v>0.752</v>
      </c>
      <c r="AA502">
        <v>0.56899999999999995</v>
      </c>
      <c r="AB502">
        <v>0.81</v>
      </c>
      <c r="AC502">
        <v>0.64600000000000002</v>
      </c>
      <c r="AD502" s="19">
        <v>45825.145148437499</v>
      </c>
      <c r="AE502" t="s">
        <v>2397</v>
      </c>
    </row>
    <row r="503" spans="1:31" hidden="1" x14ac:dyDescent="0.35">
      <c r="A503" t="s">
        <v>1617</v>
      </c>
      <c r="B503" t="s">
        <v>312</v>
      </c>
      <c r="C503">
        <v>96</v>
      </c>
      <c r="D503" s="9">
        <v>41528.423611111109</v>
      </c>
      <c r="E503" s="9">
        <v>41624.62777777778</v>
      </c>
      <c r="F503" t="s">
        <v>871</v>
      </c>
      <c r="G503" t="s">
        <v>871</v>
      </c>
      <c r="H503">
        <v>8</v>
      </c>
      <c r="I503">
        <v>77</v>
      </c>
      <c r="J503">
        <v>10</v>
      </c>
      <c r="K503" t="s">
        <v>872</v>
      </c>
      <c r="L503">
        <v>38</v>
      </c>
      <c r="M503">
        <v>36</v>
      </c>
      <c r="N503">
        <v>0.27300000000000002</v>
      </c>
      <c r="O503">
        <v>0.83</v>
      </c>
      <c r="P503">
        <v>0.10299999999999999</v>
      </c>
      <c r="Q503">
        <v>0.38700000000000001</v>
      </c>
      <c r="R503">
        <v>1</v>
      </c>
      <c r="S503">
        <v>0.82699999999999996</v>
      </c>
      <c r="T503">
        <v>0.38700000000000001</v>
      </c>
      <c r="U503">
        <v>0.248</v>
      </c>
      <c r="V503">
        <v>0.90700000000000003</v>
      </c>
      <c r="W503">
        <v>186.047</v>
      </c>
      <c r="X503" t="s">
        <v>56</v>
      </c>
      <c r="Y503">
        <v>2.5840000000000001</v>
      </c>
      <c r="Z503">
        <v>0.67900000000000005</v>
      </c>
      <c r="AA503">
        <v>0.92300000000000004</v>
      </c>
      <c r="AB503">
        <v>0.80400000000000005</v>
      </c>
      <c r="AC503">
        <v>0.93100000000000005</v>
      </c>
      <c r="AD503" s="19">
        <v>45824.81698466435</v>
      </c>
      <c r="AE503" t="s">
        <v>1824</v>
      </c>
    </row>
    <row r="504" spans="1:31" x14ac:dyDescent="0.35">
      <c r="A504" t="s">
        <v>1753</v>
      </c>
      <c r="B504" t="s">
        <v>311</v>
      </c>
      <c r="C504">
        <v>3834</v>
      </c>
      <c r="D504" s="9">
        <v>38931.668935185182</v>
      </c>
      <c r="E504" s="9">
        <v>42765.934131944443</v>
      </c>
      <c r="F504">
        <v>311</v>
      </c>
      <c r="G504">
        <v>311</v>
      </c>
      <c r="H504">
        <v>23</v>
      </c>
      <c r="I504">
        <v>288</v>
      </c>
      <c r="J504">
        <v>56</v>
      </c>
      <c r="K504">
        <v>255</v>
      </c>
      <c r="L504">
        <v>204</v>
      </c>
      <c r="M504">
        <v>51</v>
      </c>
      <c r="N504">
        <v>8.0000000000000002E-3</v>
      </c>
      <c r="O504">
        <v>9.6000000000000002E-2</v>
      </c>
      <c r="P504">
        <v>1.7999999999999999E-2</v>
      </c>
      <c r="Q504">
        <v>9.6000000000000002E-2</v>
      </c>
      <c r="R504">
        <v>8.5999999999999993E-2</v>
      </c>
      <c r="S504">
        <v>8.3000000000000004E-2</v>
      </c>
      <c r="T504">
        <v>1.1160000000000001</v>
      </c>
      <c r="U504">
        <v>7.6999999999999999E-2</v>
      </c>
      <c r="V504">
        <v>0.82699999999999996</v>
      </c>
      <c r="W504">
        <v>531.25</v>
      </c>
      <c r="X504" t="s">
        <v>62</v>
      </c>
      <c r="Y504">
        <v>10.417</v>
      </c>
      <c r="Z504">
        <v>0.71099999999999997</v>
      </c>
      <c r="AA504">
        <v>0.78800000000000003</v>
      </c>
      <c r="AB504">
        <v>0.88500000000000001</v>
      </c>
      <c r="AC504">
        <v>0.78500000000000003</v>
      </c>
      <c r="AD504" s="19">
        <v>45825.177881180556</v>
      </c>
      <c r="AE504" t="s">
        <v>2397</v>
      </c>
    </row>
    <row r="505" spans="1:31" hidden="1" x14ac:dyDescent="0.35">
      <c r="A505" t="s">
        <v>1620</v>
      </c>
      <c r="B505" t="s">
        <v>312</v>
      </c>
      <c r="C505">
        <v>70</v>
      </c>
      <c r="D505" s="9">
        <v>41360.926388888889</v>
      </c>
      <c r="E505" s="9">
        <v>41431.109722222223</v>
      </c>
      <c r="F505" t="s">
        <v>871</v>
      </c>
      <c r="G505" t="s">
        <v>871</v>
      </c>
      <c r="H505">
        <v>1</v>
      </c>
      <c r="I505">
        <v>5</v>
      </c>
      <c r="J505">
        <v>1</v>
      </c>
      <c r="K505" t="s">
        <v>872</v>
      </c>
      <c r="L505">
        <v>1</v>
      </c>
      <c r="M505">
        <v>3</v>
      </c>
      <c r="N505" t="s">
        <v>874</v>
      </c>
      <c r="O505">
        <v>4.3999999999999997E-2</v>
      </c>
      <c r="P505" t="s">
        <v>874</v>
      </c>
      <c r="Q505" t="s">
        <v>874</v>
      </c>
      <c r="R505">
        <v>0</v>
      </c>
      <c r="S505">
        <v>3.9E-2</v>
      </c>
      <c r="T505" t="s">
        <v>874</v>
      </c>
      <c r="U505" t="s">
        <v>874</v>
      </c>
      <c r="V505" t="s">
        <v>874</v>
      </c>
      <c r="W505" t="s">
        <v>874</v>
      </c>
      <c r="X505" t="s">
        <v>62</v>
      </c>
      <c r="Y505" t="s">
        <v>874</v>
      </c>
      <c r="Z505" t="s">
        <v>874</v>
      </c>
      <c r="AA505">
        <v>0.84599999999999997</v>
      </c>
      <c r="AB505" t="s">
        <v>874</v>
      </c>
      <c r="AC505" t="s">
        <v>874</v>
      </c>
      <c r="AD505" s="19">
        <v>45824.817209224537</v>
      </c>
      <c r="AE505" t="s">
        <v>1824</v>
      </c>
    </row>
    <row r="506" spans="1:31" x14ac:dyDescent="0.35">
      <c r="A506" t="s">
        <v>2074</v>
      </c>
      <c r="B506" t="s">
        <v>311</v>
      </c>
      <c r="C506">
        <v>2105</v>
      </c>
      <c r="D506" s="9">
        <v>39515.166666666664</v>
      </c>
      <c r="E506" s="9">
        <v>41620.977777777778</v>
      </c>
      <c r="F506">
        <v>370</v>
      </c>
      <c r="G506">
        <v>370</v>
      </c>
      <c r="H506">
        <v>229</v>
      </c>
      <c r="I506">
        <v>141</v>
      </c>
      <c r="J506">
        <v>57</v>
      </c>
      <c r="K506">
        <v>313</v>
      </c>
      <c r="L506">
        <v>284</v>
      </c>
      <c r="M506">
        <v>29</v>
      </c>
      <c r="N506">
        <v>0.11600000000000001</v>
      </c>
      <c r="O506">
        <v>9.0999999999999998E-2</v>
      </c>
      <c r="P506">
        <v>4.2000000000000003E-2</v>
      </c>
      <c r="Q506">
        <v>0.184</v>
      </c>
      <c r="R506">
        <v>0.16500000000000001</v>
      </c>
      <c r="S506">
        <v>0.16600000000000001</v>
      </c>
      <c r="T506">
        <v>1.115</v>
      </c>
      <c r="U506">
        <v>0.56000000000000005</v>
      </c>
      <c r="V506">
        <v>0.79700000000000004</v>
      </c>
      <c r="W506">
        <v>157.60900000000001</v>
      </c>
      <c r="X506" t="s">
        <v>62</v>
      </c>
      <c r="Y506">
        <v>5.4349999999999996</v>
      </c>
      <c r="Z506">
        <v>0.95799999999999996</v>
      </c>
      <c r="AA506">
        <v>0.91400000000000003</v>
      </c>
      <c r="AB506">
        <v>0.95899999999999996</v>
      </c>
      <c r="AC506">
        <v>0.98499999999999999</v>
      </c>
      <c r="AD506" s="19">
        <v>45824.919262997682</v>
      </c>
      <c r="AE506" t="s">
        <v>2215</v>
      </c>
    </row>
    <row r="507" spans="1:31" hidden="1" x14ac:dyDescent="0.35">
      <c r="A507" t="s">
        <v>1637</v>
      </c>
      <c r="B507" t="s">
        <v>312</v>
      </c>
      <c r="C507">
        <v>56</v>
      </c>
      <c r="D507" s="9">
        <v>41560.664583333331</v>
      </c>
      <c r="E507" s="9">
        <v>41617.059027777781</v>
      </c>
      <c r="F507" t="s">
        <v>871</v>
      </c>
      <c r="G507" t="s">
        <v>871</v>
      </c>
      <c r="H507">
        <v>1</v>
      </c>
      <c r="I507">
        <v>3</v>
      </c>
      <c r="J507">
        <v>1</v>
      </c>
      <c r="K507" t="s">
        <v>872</v>
      </c>
      <c r="L507">
        <v>2</v>
      </c>
      <c r="M507">
        <v>0</v>
      </c>
      <c r="N507" t="s">
        <v>874</v>
      </c>
      <c r="O507">
        <v>6.0999999999999999E-2</v>
      </c>
      <c r="P507" t="s">
        <v>874</v>
      </c>
      <c r="Q507">
        <v>2.4E-2</v>
      </c>
      <c r="R507">
        <v>0</v>
      </c>
      <c r="S507">
        <v>2.8000000000000001E-2</v>
      </c>
      <c r="T507" t="s">
        <v>874</v>
      </c>
      <c r="U507" t="s">
        <v>874</v>
      </c>
      <c r="V507" t="s">
        <v>874</v>
      </c>
      <c r="W507" t="s">
        <v>874</v>
      </c>
      <c r="X507" t="s">
        <v>56</v>
      </c>
      <c r="Y507">
        <v>41.667000000000002</v>
      </c>
      <c r="Z507" t="s">
        <v>874</v>
      </c>
      <c r="AA507">
        <v>0.85499999999999998</v>
      </c>
      <c r="AB507" t="s">
        <v>874</v>
      </c>
      <c r="AC507">
        <v>1</v>
      </c>
      <c r="AD507" s="19">
        <v>45824.817432870368</v>
      </c>
      <c r="AE507" t="s">
        <v>1824</v>
      </c>
    </row>
    <row r="508" spans="1:31" x14ac:dyDescent="0.35">
      <c r="A508" t="s">
        <v>2052</v>
      </c>
      <c r="B508" t="s">
        <v>311</v>
      </c>
      <c r="C508">
        <v>1332</v>
      </c>
      <c r="D508" s="9">
        <v>40050.585416666669</v>
      </c>
      <c r="E508" s="9">
        <v>41382.619444444441</v>
      </c>
      <c r="F508">
        <v>48</v>
      </c>
      <c r="G508">
        <v>48</v>
      </c>
      <c r="H508">
        <v>47</v>
      </c>
      <c r="I508">
        <v>1</v>
      </c>
      <c r="J508">
        <v>2</v>
      </c>
      <c r="K508">
        <v>46</v>
      </c>
      <c r="L508">
        <v>43</v>
      </c>
      <c r="M508">
        <v>4</v>
      </c>
      <c r="N508">
        <v>4.2000000000000003E-2</v>
      </c>
      <c r="O508">
        <v>0</v>
      </c>
      <c r="P508">
        <v>7.0000000000000001E-3</v>
      </c>
      <c r="Q508">
        <v>3.9E-2</v>
      </c>
      <c r="R508">
        <v>3.5000000000000003E-2</v>
      </c>
      <c r="S508">
        <v>4.2999999999999997E-2</v>
      </c>
      <c r="T508">
        <v>1.1140000000000001</v>
      </c>
      <c r="U508">
        <v>1</v>
      </c>
      <c r="V508">
        <v>0.83299999999999996</v>
      </c>
      <c r="W508">
        <v>102.56399999999999</v>
      </c>
      <c r="X508" t="s">
        <v>62</v>
      </c>
      <c r="Y508">
        <v>25.640999999999998</v>
      </c>
      <c r="Z508">
        <v>0.93100000000000005</v>
      </c>
      <c r="AA508">
        <v>0</v>
      </c>
      <c r="AB508">
        <v>1</v>
      </c>
      <c r="AC508">
        <v>0.91500000000000004</v>
      </c>
      <c r="AD508" s="19">
        <v>45824.911022881941</v>
      </c>
      <c r="AE508" t="s">
        <v>2215</v>
      </c>
    </row>
    <row r="509" spans="1:31" hidden="1" x14ac:dyDescent="0.35">
      <c r="A509" t="s">
        <v>1643</v>
      </c>
      <c r="B509" t="s">
        <v>312</v>
      </c>
      <c r="C509">
        <v>68</v>
      </c>
      <c r="D509" s="9">
        <v>41148.955555555556</v>
      </c>
      <c r="E509" s="9">
        <v>41217.833333333336</v>
      </c>
      <c r="F509" t="s">
        <v>871</v>
      </c>
      <c r="G509" t="s">
        <v>871</v>
      </c>
      <c r="H509">
        <v>1</v>
      </c>
      <c r="I509">
        <v>7</v>
      </c>
      <c r="J509">
        <v>3</v>
      </c>
      <c r="K509" t="s">
        <v>872</v>
      </c>
      <c r="L509">
        <v>7</v>
      </c>
      <c r="M509">
        <v>-4</v>
      </c>
      <c r="N509" t="s">
        <v>874</v>
      </c>
      <c r="O509">
        <v>6.0999999999999999E-2</v>
      </c>
      <c r="P509">
        <v>0.187</v>
      </c>
      <c r="Q509">
        <v>6.0999999999999999E-2</v>
      </c>
      <c r="R509">
        <v>-0.126</v>
      </c>
      <c r="S509">
        <v>1.2E-2</v>
      </c>
      <c r="T509" t="s">
        <v>874</v>
      </c>
      <c r="U509" t="s">
        <v>874</v>
      </c>
      <c r="V509" t="s">
        <v>874</v>
      </c>
      <c r="W509" t="s">
        <v>874</v>
      </c>
      <c r="X509" t="s">
        <v>92</v>
      </c>
      <c r="Y509">
        <v>16.393000000000001</v>
      </c>
      <c r="Z509" t="s">
        <v>874</v>
      </c>
      <c r="AA509">
        <v>0.81799999999999995</v>
      </c>
      <c r="AB509">
        <v>0.75</v>
      </c>
      <c r="AC509">
        <v>0.84</v>
      </c>
      <c r="AD509" s="19">
        <v>45824.817653356484</v>
      </c>
      <c r="AE509" t="s">
        <v>1824</v>
      </c>
    </row>
    <row r="510" spans="1:31" x14ac:dyDescent="0.35">
      <c r="A510" t="s">
        <v>1521</v>
      </c>
      <c r="B510" t="s">
        <v>311</v>
      </c>
      <c r="C510">
        <v>4216</v>
      </c>
      <c r="D510" s="9">
        <v>37403.954861111109</v>
      </c>
      <c r="E510" s="9">
        <v>41620.51458333333</v>
      </c>
      <c r="F510">
        <v>910</v>
      </c>
      <c r="G510">
        <v>910</v>
      </c>
      <c r="H510">
        <v>182</v>
      </c>
      <c r="I510">
        <v>728</v>
      </c>
      <c r="J510">
        <v>200</v>
      </c>
      <c r="K510">
        <v>710</v>
      </c>
      <c r="L510">
        <v>611</v>
      </c>
      <c r="M510">
        <v>99</v>
      </c>
      <c r="N510">
        <v>7.6999999999999999E-2</v>
      </c>
      <c r="O510">
        <v>0.16900000000000001</v>
      </c>
      <c r="P510">
        <v>6.6000000000000003E-2</v>
      </c>
      <c r="Q510">
        <v>0.2</v>
      </c>
      <c r="R510">
        <v>0.18</v>
      </c>
      <c r="S510">
        <v>0.16600000000000001</v>
      </c>
      <c r="T510">
        <v>1.111</v>
      </c>
      <c r="U510">
        <v>0.313</v>
      </c>
      <c r="V510">
        <v>0.73199999999999998</v>
      </c>
      <c r="W510">
        <v>495</v>
      </c>
      <c r="X510" t="s">
        <v>62</v>
      </c>
      <c r="Y510">
        <v>5</v>
      </c>
      <c r="Z510">
        <v>0.98299999999999998</v>
      </c>
      <c r="AA510">
        <v>0.998</v>
      </c>
      <c r="AB510">
        <v>0.94</v>
      </c>
      <c r="AC510">
        <v>0.97099999999999997</v>
      </c>
      <c r="AD510" s="19">
        <v>45824.790362199077</v>
      </c>
      <c r="AE510" t="s">
        <v>1824</v>
      </c>
    </row>
    <row r="511" spans="1:31" hidden="1" x14ac:dyDescent="0.35">
      <c r="A511" t="s">
        <v>1645</v>
      </c>
      <c r="B511" t="s">
        <v>312</v>
      </c>
      <c r="C511">
        <v>87</v>
      </c>
      <c r="D511" s="9">
        <v>41520.263888888891</v>
      </c>
      <c r="E511" s="9">
        <v>41607.955555555556</v>
      </c>
      <c r="F511" t="s">
        <v>871</v>
      </c>
      <c r="G511" t="s">
        <v>871</v>
      </c>
      <c r="H511">
        <v>3</v>
      </c>
      <c r="I511">
        <v>11</v>
      </c>
      <c r="J511">
        <v>2</v>
      </c>
      <c r="K511" t="s">
        <v>872</v>
      </c>
      <c r="L511">
        <v>2</v>
      </c>
      <c r="M511">
        <v>9</v>
      </c>
      <c r="N511">
        <v>2.1000000000000001E-2</v>
      </c>
      <c r="O511">
        <v>9.7000000000000003E-2</v>
      </c>
      <c r="P511">
        <v>1</v>
      </c>
      <c r="Q511">
        <v>2.1000000000000001E-2</v>
      </c>
      <c r="R511">
        <v>-0.88200000000000001</v>
      </c>
      <c r="S511">
        <v>0.11799999999999999</v>
      </c>
      <c r="T511">
        <v>-2.4E-2</v>
      </c>
      <c r="U511">
        <v>0.17799999999999999</v>
      </c>
      <c r="V511">
        <v>-7.4749999999999996</v>
      </c>
      <c r="W511">
        <v>7095.2380000000003</v>
      </c>
      <c r="X511" t="s">
        <v>56</v>
      </c>
      <c r="Y511">
        <v>47.619</v>
      </c>
      <c r="Z511">
        <v>0.76100000000000001</v>
      </c>
      <c r="AA511">
        <v>0.93500000000000005</v>
      </c>
      <c r="AB511">
        <v>1</v>
      </c>
      <c r="AC511">
        <v>1</v>
      </c>
      <c r="AD511" s="19">
        <v>45824.817936620369</v>
      </c>
      <c r="AE511" t="s">
        <v>1824</v>
      </c>
    </row>
    <row r="512" spans="1:31" x14ac:dyDescent="0.35">
      <c r="A512" t="s">
        <v>1484</v>
      </c>
      <c r="B512" t="s">
        <v>311</v>
      </c>
      <c r="C512">
        <v>5368</v>
      </c>
      <c r="D512" s="9">
        <v>38920.478680555556</v>
      </c>
      <c r="E512" s="9">
        <v>44288.52752314815</v>
      </c>
      <c r="F512">
        <v>55</v>
      </c>
      <c r="G512">
        <v>55</v>
      </c>
      <c r="H512">
        <v>18</v>
      </c>
      <c r="I512">
        <v>37</v>
      </c>
      <c r="J512">
        <v>4</v>
      </c>
      <c r="K512">
        <v>51</v>
      </c>
      <c r="L512">
        <v>48</v>
      </c>
      <c r="M512">
        <v>3</v>
      </c>
      <c r="N512">
        <v>3.0000000000000001E-3</v>
      </c>
      <c r="O512">
        <v>7.0000000000000001E-3</v>
      </c>
      <c r="P512">
        <v>1E-3</v>
      </c>
      <c r="Q512">
        <v>0.01</v>
      </c>
      <c r="R512">
        <v>8.9999999999999993E-3</v>
      </c>
      <c r="S512">
        <v>8.9999999999999993E-3</v>
      </c>
      <c r="T512">
        <v>1.111</v>
      </c>
      <c r="U512">
        <v>0.3</v>
      </c>
      <c r="V512">
        <v>0.9</v>
      </c>
      <c r="W512">
        <v>300</v>
      </c>
      <c r="X512" t="s">
        <v>62</v>
      </c>
      <c r="Y512">
        <v>100</v>
      </c>
      <c r="Z512">
        <v>0.92600000000000005</v>
      </c>
      <c r="AA512">
        <v>0.92600000000000005</v>
      </c>
      <c r="AB512">
        <v>0.80700000000000005</v>
      </c>
      <c r="AC512">
        <v>0.94199999999999995</v>
      </c>
      <c r="AD512" s="19">
        <v>45825.110678171295</v>
      </c>
      <c r="AE512" t="s">
        <v>2397</v>
      </c>
    </row>
    <row r="513" spans="1:31" hidden="1" x14ac:dyDescent="0.35">
      <c r="A513" t="s">
        <v>1633</v>
      </c>
      <c r="B513" t="s">
        <v>312</v>
      </c>
      <c r="C513">
        <v>97</v>
      </c>
      <c r="D513" s="9">
        <v>41526.993750000001</v>
      </c>
      <c r="E513" s="9">
        <v>41624.952777777777</v>
      </c>
      <c r="F513" t="s">
        <v>871</v>
      </c>
      <c r="G513" t="s">
        <v>871</v>
      </c>
      <c r="H513">
        <v>27</v>
      </c>
      <c r="I513">
        <v>79</v>
      </c>
      <c r="J513">
        <v>1</v>
      </c>
      <c r="K513" t="s">
        <v>872</v>
      </c>
      <c r="L513">
        <v>43</v>
      </c>
      <c r="M513">
        <v>61</v>
      </c>
      <c r="N513">
        <v>0.248</v>
      </c>
      <c r="O513">
        <v>0.71199999999999997</v>
      </c>
      <c r="P513" t="s">
        <v>874</v>
      </c>
      <c r="Q513">
        <v>0.432</v>
      </c>
      <c r="R513">
        <v>0.96</v>
      </c>
      <c r="S513">
        <v>0.95</v>
      </c>
      <c r="T513" t="s">
        <v>874</v>
      </c>
      <c r="U513" t="s">
        <v>874</v>
      </c>
      <c r="V513" t="s">
        <v>874</v>
      </c>
      <c r="W513" t="s">
        <v>874</v>
      </c>
      <c r="X513" t="s">
        <v>56</v>
      </c>
      <c r="Y513">
        <v>2.3149999999999999</v>
      </c>
      <c r="Z513">
        <v>0.96</v>
      </c>
      <c r="AA513">
        <v>0.97099999999999997</v>
      </c>
      <c r="AB513" t="s">
        <v>874</v>
      </c>
      <c r="AC513">
        <v>0.92900000000000005</v>
      </c>
      <c r="AD513" s="19">
        <v>45824.818162361109</v>
      </c>
      <c r="AE513" t="s">
        <v>1824</v>
      </c>
    </row>
    <row r="514" spans="1:31" x14ac:dyDescent="0.35">
      <c r="A514" t="s">
        <v>1096</v>
      </c>
      <c r="B514" t="s">
        <v>311</v>
      </c>
      <c r="C514">
        <v>151</v>
      </c>
      <c r="D514" s="9">
        <v>41463.977083333331</v>
      </c>
      <c r="E514" s="9">
        <v>41615.027777777781</v>
      </c>
      <c r="F514">
        <v>242</v>
      </c>
      <c r="G514">
        <v>242</v>
      </c>
      <c r="H514">
        <v>29</v>
      </c>
      <c r="I514">
        <v>213</v>
      </c>
      <c r="J514">
        <v>29</v>
      </c>
      <c r="K514">
        <v>213</v>
      </c>
      <c r="L514">
        <v>132</v>
      </c>
      <c r="M514">
        <v>81</v>
      </c>
      <c r="N514">
        <v>0.20699999999999999</v>
      </c>
      <c r="O514">
        <v>1.3080000000000001</v>
      </c>
      <c r="P514">
        <v>0.19600000000000001</v>
      </c>
      <c r="Q514">
        <v>1.464</v>
      </c>
      <c r="R514">
        <v>1.319</v>
      </c>
      <c r="S514">
        <v>1.2749999999999999</v>
      </c>
      <c r="T514">
        <v>1.1100000000000001</v>
      </c>
      <c r="U514">
        <v>0.13700000000000001</v>
      </c>
      <c r="V514">
        <v>0.871</v>
      </c>
      <c r="W514">
        <v>55.328000000000003</v>
      </c>
      <c r="X514" t="s">
        <v>62</v>
      </c>
      <c r="Y514">
        <v>0.68300000000000005</v>
      </c>
      <c r="Z514">
        <v>0.76100000000000001</v>
      </c>
      <c r="AA514">
        <v>0.89</v>
      </c>
      <c r="AB514">
        <v>0.92100000000000004</v>
      </c>
      <c r="AC514">
        <v>0.82</v>
      </c>
      <c r="AD514" s="19">
        <v>45824.919806944446</v>
      </c>
      <c r="AE514" t="s">
        <v>2215</v>
      </c>
    </row>
    <row r="515" spans="1:31" hidden="1" x14ac:dyDescent="0.35">
      <c r="A515" t="s">
        <v>1647</v>
      </c>
      <c r="B515" t="s">
        <v>312</v>
      </c>
      <c r="C515">
        <v>75</v>
      </c>
      <c r="D515" s="9">
        <v>41529.543749999997</v>
      </c>
      <c r="E515" s="9">
        <v>41605.252083333333</v>
      </c>
      <c r="F515" t="s">
        <v>871</v>
      </c>
      <c r="G515" t="s">
        <v>871</v>
      </c>
      <c r="H515">
        <v>1</v>
      </c>
      <c r="I515">
        <v>3</v>
      </c>
      <c r="J515">
        <v>1</v>
      </c>
      <c r="K515" t="s">
        <v>872</v>
      </c>
      <c r="L515">
        <v>3</v>
      </c>
      <c r="M515">
        <v>1</v>
      </c>
      <c r="N515" t="s">
        <v>874</v>
      </c>
      <c r="O515">
        <v>2.8000000000000001E-2</v>
      </c>
      <c r="P515" t="s">
        <v>874</v>
      </c>
      <c r="Q515">
        <v>0.02</v>
      </c>
      <c r="R515">
        <v>0</v>
      </c>
      <c r="S515">
        <v>2.8000000000000001E-2</v>
      </c>
      <c r="T515" t="s">
        <v>874</v>
      </c>
      <c r="U515" t="s">
        <v>874</v>
      </c>
      <c r="V515" t="s">
        <v>874</v>
      </c>
      <c r="W515" t="s">
        <v>874</v>
      </c>
      <c r="X515" t="s">
        <v>56</v>
      </c>
      <c r="Y515">
        <v>50</v>
      </c>
      <c r="Z515" t="s">
        <v>874</v>
      </c>
      <c r="AA515">
        <v>0.97799999999999998</v>
      </c>
      <c r="AB515" t="s">
        <v>874</v>
      </c>
      <c r="AC515">
        <v>0.75</v>
      </c>
      <c r="AD515" s="19">
        <v>45824.818382210651</v>
      </c>
      <c r="AE515" t="s">
        <v>1824</v>
      </c>
    </row>
    <row r="516" spans="1:31" x14ac:dyDescent="0.35">
      <c r="A516" t="s">
        <v>1298</v>
      </c>
      <c r="B516" t="s">
        <v>311</v>
      </c>
      <c r="C516">
        <v>3228</v>
      </c>
      <c r="D516" s="9">
        <v>37692.802083333336</v>
      </c>
      <c r="E516" s="9">
        <v>40921.231249999997</v>
      </c>
      <c r="F516">
        <v>2419</v>
      </c>
      <c r="G516">
        <v>2419</v>
      </c>
      <c r="H516">
        <v>216</v>
      </c>
      <c r="I516">
        <v>2203</v>
      </c>
      <c r="J516">
        <v>657</v>
      </c>
      <c r="K516">
        <v>1762</v>
      </c>
      <c r="L516">
        <v>1588</v>
      </c>
      <c r="M516">
        <v>174</v>
      </c>
      <c r="N516">
        <v>0.14499999999999999</v>
      </c>
      <c r="O516">
        <v>1.1739999999999999</v>
      </c>
      <c r="P516">
        <v>0.39200000000000002</v>
      </c>
      <c r="Q516">
        <v>1.0249999999999999</v>
      </c>
      <c r="R516">
        <v>0.92700000000000005</v>
      </c>
      <c r="S516">
        <v>0.96499999999999997</v>
      </c>
      <c r="T516">
        <v>1.1060000000000001</v>
      </c>
      <c r="U516">
        <v>0.11</v>
      </c>
      <c r="V516">
        <v>0.70299999999999996</v>
      </c>
      <c r="W516">
        <v>169.756</v>
      </c>
      <c r="X516" t="s">
        <v>62</v>
      </c>
      <c r="Y516">
        <v>0.97599999999999998</v>
      </c>
      <c r="Z516">
        <v>0.88700000000000001</v>
      </c>
      <c r="AA516">
        <v>0.93600000000000005</v>
      </c>
      <c r="AB516">
        <v>0.94499999999999995</v>
      </c>
      <c r="AC516">
        <v>0.96599999999999997</v>
      </c>
      <c r="AD516" s="19">
        <v>45824.773991134258</v>
      </c>
      <c r="AE516" t="s">
        <v>1824</v>
      </c>
    </row>
    <row r="517" spans="1:31" hidden="1" x14ac:dyDescent="0.35">
      <c r="A517" t="s">
        <v>1648</v>
      </c>
      <c r="B517" t="s">
        <v>312</v>
      </c>
      <c r="C517">
        <v>93</v>
      </c>
      <c r="D517" s="9">
        <v>41528.977777777778</v>
      </c>
      <c r="E517" s="9">
        <v>41622.788194444445</v>
      </c>
      <c r="F517" t="s">
        <v>871</v>
      </c>
      <c r="G517" t="s">
        <v>871</v>
      </c>
      <c r="H517">
        <v>1</v>
      </c>
      <c r="I517">
        <v>5</v>
      </c>
      <c r="J517">
        <v>1</v>
      </c>
      <c r="K517" t="s">
        <v>872</v>
      </c>
      <c r="L517">
        <v>4</v>
      </c>
      <c r="M517">
        <v>1</v>
      </c>
      <c r="N517" t="s">
        <v>874</v>
      </c>
      <c r="O517">
        <v>3.2000000000000001E-2</v>
      </c>
      <c r="P517" t="s">
        <v>874</v>
      </c>
      <c r="Q517">
        <v>0.107</v>
      </c>
      <c r="R517">
        <v>0</v>
      </c>
      <c r="S517">
        <v>4.2999999999999997E-2</v>
      </c>
      <c r="T517" t="s">
        <v>874</v>
      </c>
      <c r="U517" t="s">
        <v>874</v>
      </c>
      <c r="V517" t="s">
        <v>874</v>
      </c>
      <c r="W517" t="s">
        <v>874</v>
      </c>
      <c r="X517" t="s">
        <v>56</v>
      </c>
      <c r="Y517">
        <v>9.3460000000000001</v>
      </c>
      <c r="Z517" t="s">
        <v>874</v>
      </c>
      <c r="AA517">
        <v>0.66300000000000003</v>
      </c>
      <c r="AB517" t="s">
        <v>874</v>
      </c>
      <c r="AC517">
        <v>0.89100000000000001</v>
      </c>
      <c r="AD517" s="19">
        <v>45824.818601458333</v>
      </c>
      <c r="AE517" t="s">
        <v>1824</v>
      </c>
    </row>
    <row r="518" spans="1:31" x14ac:dyDescent="0.35">
      <c r="A518" t="s">
        <v>1075</v>
      </c>
      <c r="B518" t="s">
        <v>311</v>
      </c>
      <c r="C518">
        <v>1675</v>
      </c>
      <c r="D518" s="9">
        <v>42450.624305555553</v>
      </c>
      <c r="E518" s="9">
        <v>44125.647916666669</v>
      </c>
      <c r="F518">
        <v>1082</v>
      </c>
      <c r="G518">
        <v>1078</v>
      </c>
      <c r="H518">
        <v>341</v>
      </c>
      <c r="I518">
        <v>737</v>
      </c>
      <c r="J518">
        <v>400</v>
      </c>
      <c r="K518">
        <v>678</v>
      </c>
      <c r="L518">
        <v>461</v>
      </c>
      <c r="M518">
        <v>217</v>
      </c>
      <c r="N518">
        <v>0.28299999999999997</v>
      </c>
      <c r="O518">
        <v>0.68200000000000005</v>
      </c>
      <c r="P518">
        <v>0.502</v>
      </c>
      <c r="Q518">
        <v>0.51200000000000001</v>
      </c>
      <c r="R518">
        <v>0.46300000000000002</v>
      </c>
      <c r="S518">
        <v>0.505</v>
      </c>
      <c r="T518">
        <v>1.1060000000000001</v>
      </c>
      <c r="U518">
        <v>0.29299999999999998</v>
      </c>
      <c r="V518">
        <v>0.48</v>
      </c>
      <c r="W518">
        <v>423.82799999999997</v>
      </c>
      <c r="X518" t="s">
        <v>62</v>
      </c>
      <c r="Y518">
        <v>1.9530000000000001</v>
      </c>
      <c r="Z518">
        <v>0.95799999999999996</v>
      </c>
      <c r="AA518">
        <v>0.97899999999999998</v>
      </c>
      <c r="AB518">
        <v>0.96899999999999997</v>
      </c>
      <c r="AC518">
        <v>0.99299999999999999</v>
      </c>
      <c r="AD518" s="19">
        <v>45825.044175381947</v>
      </c>
      <c r="AE518" t="s">
        <v>1766</v>
      </c>
    </row>
    <row r="519" spans="1:31" hidden="1" x14ac:dyDescent="0.35">
      <c r="A519" t="s">
        <v>1651</v>
      </c>
      <c r="B519" t="s">
        <v>312</v>
      </c>
      <c r="C519">
        <v>99</v>
      </c>
      <c r="D519" s="9">
        <v>41521.242361111108</v>
      </c>
      <c r="E519" s="9">
        <v>41621.204861111109</v>
      </c>
      <c r="F519" t="s">
        <v>871</v>
      </c>
      <c r="G519" t="s">
        <v>871</v>
      </c>
      <c r="H519">
        <v>1</v>
      </c>
      <c r="I519">
        <v>101</v>
      </c>
      <c r="J519">
        <v>26</v>
      </c>
      <c r="K519" t="s">
        <v>872</v>
      </c>
      <c r="L519">
        <v>79</v>
      </c>
      <c r="M519">
        <v>-5</v>
      </c>
      <c r="N519" t="s">
        <v>874</v>
      </c>
      <c r="O519">
        <v>1.046</v>
      </c>
      <c r="P519">
        <v>0.312</v>
      </c>
      <c r="Q519">
        <v>0.83299999999999996</v>
      </c>
      <c r="R519">
        <v>0.73399999999999999</v>
      </c>
      <c r="S519">
        <v>0.747</v>
      </c>
      <c r="T519" t="s">
        <v>874</v>
      </c>
      <c r="U519" t="s">
        <v>874</v>
      </c>
      <c r="V519" t="s">
        <v>874</v>
      </c>
      <c r="W519" t="s">
        <v>874</v>
      </c>
      <c r="X519" t="s">
        <v>56</v>
      </c>
      <c r="Y519">
        <v>1.2</v>
      </c>
      <c r="Z519" t="s">
        <v>874</v>
      </c>
      <c r="AA519">
        <v>0.97799999999999998</v>
      </c>
      <c r="AB519">
        <v>0.91700000000000004</v>
      </c>
      <c r="AC519">
        <v>0.98299999999999998</v>
      </c>
      <c r="AD519" s="19">
        <v>45824.818869050927</v>
      </c>
      <c r="AE519" t="s">
        <v>1824</v>
      </c>
    </row>
    <row r="520" spans="1:31" x14ac:dyDescent="0.35">
      <c r="A520" t="s">
        <v>1298</v>
      </c>
      <c r="B520" t="s">
        <v>311</v>
      </c>
      <c r="C520">
        <v>3228</v>
      </c>
      <c r="D520" s="9">
        <v>37692.469421296293</v>
      </c>
      <c r="E520" s="9">
        <v>40920.898194444446</v>
      </c>
      <c r="F520">
        <v>2419</v>
      </c>
      <c r="G520">
        <v>2419</v>
      </c>
      <c r="H520">
        <v>216</v>
      </c>
      <c r="I520">
        <v>2203</v>
      </c>
      <c r="J520">
        <v>657</v>
      </c>
      <c r="K520">
        <v>1762</v>
      </c>
      <c r="L520">
        <v>1588</v>
      </c>
      <c r="M520">
        <v>174</v>
      </c>
      <c r="N520">
        <v>0.14499999999999999</v>
      </c>
      <c r="O520">
        <v>1.1739999999999999</v>
      </c>
      <c r="P520">
        <v>0.39200000000000002</v>
      </c>
      <c r="Q520">
        <v>1.0249999999999999</v>
      </c>
      <c r="R520">
        <v>0.92700000000000005</v>
      </c>
      <c r="S520">
        <v>0.96499999999999997</v>
      </c>
      <c r="T520">
        <v>1.1060000000000001</v>
      </c>
      <c r="U520">
        <v>0.11</v>
      </c>
      <c r="V520">
        <v>0.70299999999999996</v>
      </c>
      <c r="W520">
        <v>169.756</v>
      </c>
      <c r="X520" t="s">
        <v>62</v>
      </c>
      <c r="Y520">
        <v>0.97599999999999998</v>
      </c>
      <c r="Z520">
        <v>0.88700000000000001</v>
      </c>
      <c r="AA520">
        <v>0.93600000000000005</v>
      </c>
      <c r="AB520">
        <v>0.94499999999999995</v>
      </c>
      <c r="AC520">
        <v>0.96599999999999997</v>
      </c>
      <c r="AD520" s="19">
        <v>45825.066152418978</v>
      </c>
      <c r="AE520" t="s">
        <v>2397</v>
      </c>
    </row>
    <row r="521" spans="1:31" hidden="1" x14ac:dyDescent="0.35">
      <c r="A521" t="s">
        <v>1649</v>
      </c>
      <c r="B521" t="s">
        <v>312</v>
      </c>
      <c r="C521">
        <v>87</v>
      </c>
      <c r="D521" s="9">
        <v>41464.861111111109</v>
      </c>
      <c r="E521" s="9">
        <v>41552.01666666667</v>
      </c>
      <c r="F521" t="s">
        <v>871</v>
      </c>
      <c r="G521" t="s">
        <v>871</v>
      </c>
      <c r="H521">
        <v>1</v>
      </c>
      <c r="I521">
        <v>3</v>
      </c>
      <c r="J521">
        <v>1</v>
      </c>
      <c r="K521" t="s">
        <v>872</v>
      </c>
      <c r="L521">
        <v>1</v>
      </c>
      <c r="M521">
        <v>1</v>
      </c>
      <c r="N521" t="s">
        <v>874</v>
      </c>
      <c r="O521">
        <v>2.1999999999999999E-2</v>
      </c>
      <c r="P521" t="s">
        <v>874</v>
      </c>
      <c r="Q521" t="s">
        <v>874</v>
      </c>
      <c r="R521">
        <v>0</v>
      </c>
      <c r="S521">
        <v>1.0999999999999999E-2</v>
      </c>
      <c r="T521" t="s">
        <v>874</v>
      </c>
      <c r="U521" t="s">
        <v>874</v>
      </c>
      <c r="V521" t="s">
        <v>874</v>
      </c>
      <c r="W521" t="s">
        <v>874</v>
      </c>
      <c r="X521" t="s">
        <v>56</v>
      </c>
      <c r="Y521" t="s">
        <v>874</v>
      </c>
      <c r="Z521" t="s">
        <v>874</v>
      </c>
      <c r="AA521">
        <v>0.95799999999999996</v>
      </c>
      <c r="AB521" t="s">
        <v>874</v>
      </c>
      <c r="AC521" t="s">
        <v>874</v>
      </c>
      <c r="AD521" s="19">
        <v>45824.819092314814</v>
      </c>
      <c r="AE521" t="s">
        <v>1824</v>
      </c>
    </row>
    <row r="522" spans="1:31" x14ac:dyDescent="0.35">
      <c r="A522" t="s">
        <v>1723</v>
      </c>
      <c r="B522" t="s">
        <v>311</v>
      </c>
      <c r="C522">
        <v>1582</v>
      </c>
      <c r="D522" s="9">
        <v>39919.147222222222</v>
      </c>
      <c r="E522" s="9">
        <v>41501.551388888889</v>
      </c>
      <c r="F522">
        <v>32</v>
      </c>
      <c r="G522">
        <v>32</v>
      </c>
      <c r="H522">
        <v>29</v>
      </c>
      <c r="I522">
        <v>3</v>
      </c>
      <c r="J522">
        <v>4</v>
      </c>
      <c r="K522">
        <v>28</v>
      </c>
      <c r="L522">
        <v>26</v>
      </c>
      <c r="M522">
        <v>2</v>
      </c>
      <c r="N522">
        <v>1.9E-2</v>
      </c>
      <c r="O522">
        <v>2E-3</v>
      </c>
      <c r="P522">
        <v>2E-3</v>
      </c>
      <c r="Q522">
        <v>2.1000000000000001E-2</v>
      </c>
      <c r="R522">
        <v>1.9E-2</v>
      </c>
      <c r="S522">
        <v>1.7000000000000001E-2</v>
      </c>
      <c r="T522">
        <v>1.105</v>
      </c>
      <c r="U522">
        <v>0.90500000000000003</v>
      </c>
      <c r="V522">
        <v>0.90500000000000003</v>
      </c>
      <c r="W522">
        <v>95.238</v>
      </c>
      <c r="X522" t="s">
        <v>62</v>
      </c>
      <c r="Y522">
        <v>47.619</v>
      </c>
      <c r="Z522">
        <v>0.86699999999999999</v>
      </c>
      <c r="AA522">
        <v>0.99099999999999999</v>
      </c>
      <c r="AB522">
        <v>0.87</v>
      </c>
      <c r="AC522">
        <v>0.91900000000000004</v>
      </c>
      <c r="AD522" s="19">
        <v>45824.820719027775</v>
      </c>
      <c r="AE522" t="s">
        <v>1824</v>
      </c>
    </row>
    <row r="523" spans="1:31" hidden="1" x14ac:dyDescent="0.35">
      <c r="A523" t="s">
        <v>1624</v>
      </c>
      <c r="B523" t="s">
        <v>312</v>
      </c>
      <c r="C523">
        <v>90</v>
      </c>
      <c r="D523" s="9">
        <v>40843.956250000003</v>
      </c>
      <c r="E523" s="9">
        <v>40934.208333333336</v>
      </c>
      <c r="F523" t="s">
        <v>871</v>
      </c>
      <c r="G523" t="s">
        <v>871</v>
      </c>
      <c r="H523">
        <v>4</v>
      </c>
      <c r="I523">
        <v>1</v>
      </c>
      <c r="J523">
        <v>1</v>
      </c>
      <c r="K523" t="s">
        <v>872</v>
      </c>
      <c r="L523">
        <v>5</v>
      </c>
      <c r="M523">
        <v>1</v>
      </c>
      <c r="N523">
        <v>0.109</v>
      </c>
      <c r="O523" t="s">
        <v>874</v>
      </c>
      <c r="P523" t="s">
        <v>874</v>
      </c>
      <c r="Q523">
        <v>3.9E-2</v>
      </c>
      <c r="R523">
        <v>0</v>
      </c>
      <c r="S523">
        <v>4.9000000000000002E-2</v>
      </c>
      <c r="T523" t="s">
        <v>874</v>
      </c>
      <c r="U523" t="s">
        <v>874</v>
      </c>
      <c r="V523" t="s">
        <v>874</v>
      </c>
      <c r="W523" t="s">
        <v>874</v>
      </c>
      <c r="X523" t="s">
        <v>56</v>
      </c>
      <c r="Y523">
        <v>25.640999999999998</v>
      </c>
      <c r="Z523">
        <v>0.88500000000000001</v>
      </c>
      <c r="AA523" t="s">
        <v>874</v>
      </c>
      <c r="AB523" t="s">
        <v>874</v>
      </c>
      <c r="AC523">
        <v>0.92</v>
      </c>
      <c r="AD523" s="19">
        <v>45824.819314756947</v>
      </c>
      <c r="AE523" t="s">
        <v>1824</v>
      </c>
    </row>
    <row r="524" spans="1:31" x14ac:dyDescent="0.35">
      <c r="A524" t="s">
        <v>955</v>
      </c>
      <c r="B524" t="s">
        <v>311</v>
      </c>
      <c r="C524">
        <v>6682</v>
      </c>
      <c r="D524" s="9">
        <v>37883.732847222222</v>
      </c>
      <c r="E524" s="9">
        <v>44566.497569444444</v>
      </c>
      <c r="F524">
        <v>25045</v>
      </c>
      <c r="G524">
        <v>25045</v>
      </c>
      <c r="H524">
        <v>0</v>
      </c>
      <c r="I524">
        <v>25045</v>
      </c>
      <c r="J524">
        <v>13785</v>
      </c>
      <c r="K524">
        <v>11260</v>
      </c>
      <c r="L524">
        <v>6316</v>
      </c>
      <c r="M524">
        <v>4944</v>
      </c>
      <c r="N524">
        <v>0</v>
      </c>
      <c r="O524">
        <v>4.9850000000000003</v>
      </c>
      <c r="P524">
        <v>3.327</v>
      </c>
      <c r="Q524">
        <v>1.8320000000000001</v>
      </c>
      <c r="R524">
        <v>1.6579999999999999</v>
      </c>
      <c r="S524">
        <v>2.3919999999999999</v>
      </c>
      <c r="T524">
        <v>1.105</v>
      </c>
      <c r="U524">
        <v>0</v>
      </c>
      <c r="V524">
        <v>0.33300000000000002</v>
      </c>
      <c r="W524">
        <v>2698.69</v>
      </c>
      <c r="X524" t="s">
        <v>62</v>
      </c>
      <c r="Y524">
        <v>0.54600000000000004</v>
      </c>
      <c r="Z524">
        <v>0</v>
      </c>
      <c r="AA524">
        <v>0.95399999999999996</v>
      </c>
      <c r="AB524">
        <v>0.97499999999999998</v>
      </c>
      <c r="AC524">
        <v>0.93300000000000005</v>
      </c>
      <c r="AD524" s="19">
        <v>45825.192576377318</v>
      </c>
      <c r="AE524" t="s">
        <v>2392</v>
      </c>
    </row>
    <row r="525" spans="1:31" hidden="1" x14ac:dyDescent="0.35">
      <c r="A525" t="s">
        <v>1626</v>
      </c>
      <c r="B525" t="s">
        <v>312</v>
      </c>
      <c r="C525">
        <v>86</v>
      </c>
      <c r="D525" s="9">
        <v>41476.442361111112</v>
      </c>
      <c r="E525" s="9">
        <v>41563.222916666666</v>
      </c>
      <c r="F525" t="s">
        <v>871</v>
      </c>
      <c r="G525" t="s">
        <v>871</v>
      </c>
      <c r="H525">
        <v>1</v>
      </c>
      <c r="I525">
        <v>8</v>
      </c>
      <c r="J525">
        <v>5</v>
      </c>
      <c r="K525" t="s">
        <v>872</v>
      </c>
      <c r="L525">
        <v>4</v>
      </c>
      <c r="M525">
        <v>-2</v>
      </c>
      <c r="N525" t="s">
        <v>874</v>
      </c>
      <c r="O525">
        <v>6.9000000000000006E-2</v>
      </c>
      <c r="P525">
        <v>0.04</v>
      </c>
      <c r="Q525">
        <v>7.3999999999999996E-2</v>
      </c>
      <c r="R525" s="24" t="s">
        <v>1813</v>
      </c>
      <c r="S525">
        <v>3.1E-2</v>
      </c>
      <c r="T525" t="s">
        <v>874</v>
      </c>
      <c r="U525" t="s">
        <v>874</v>
      </c>
      <c r="V525" t="s">
        <v>874</v>
      </c>
      <c r="W525" t="s">
        <v>874</v>
      </c>
      <c r="X525" t="s">
        <v>62</v>
      </c>
      <c r="Y525">
        <v>13.513999999999999</v>
      </c>
      <c r="Z525" t="s">
        <v>874</v>
      </c>
      <c r="AA525">
        <v>0.95299999999999996</v>
      </c>
      <c r="AB525">
        <v>0.89700000000000002</v>
      </c>
      <c r="AC525">
        <v>0.749</v>
      </c>
      <c r="AD525" s="19">
        <v>45824.819538356482</v>
      </c>
      <c r="AE525" t="s">
        <v>1824</v>
      </c>
    </row>
    <row r="526" spans="1:31" x14ac:dyDescent="0.35">
      <c r="A526" t="s">
        <v>1539</v>
      </c>
      <c r="B526" t="s">
        <v>311</v>
      </c>
      <c r="C526">
        <v>6748</v>
      </c>
      <c r="D526" s="9">
        <v>37785.108622685184</v>
      </c>
      <c r="E526" s="9">
        <v>44533.284375000003</v>
      </c>
      <c r="F526">
        <v>348</v>
      </c>
      <c r="G526">
        <v>348</v>
      </c>
      <c r="H526">
        <v>56</v>
      </c>
      <c r="I526">
        <v>292</v>
      </c>
      <c r="J526">
        <v>48</v>
      </c>
      <c r="K526">
        <v>300</v>
      </c>
      <c r="L526">
        <v>296</v>
      </c>
      <c r="M526">
        <v>4</v>
      </c>
      <c r="N526">
        <v>0.01</v>
      </c>
      <c r="O526">
        <v>4.7E-2</v>
      </c>
      <c r="P526">
        <v>8.9999999999999993E-3</v>
      </c>
      <c r="Q526">
        <v>5.2999999999999999E-2</v>
      </c>
      <c r="R526">
        <v>4.8000000000000001E-2</v>
      </c>
      <c r="S526">
        <v>4.9000000000000002E-2</v>
      </c>
      <c r="T526">
        <v>1.1040000000000001</v>
      </c>
      <c r="U526">
        <v>0.17499999999999999</v>
      </c>
      <c r="V526">
        <v>0.84199999999999997</v>
      </c>
      <c r="W526">
        <v>75.471999999999994</v>
      </c>
      <c r="X526" t="s">
        <v>62</v>
      </c>
      <c r="Y526">
        <v>18.867999999999999</v>
      </c>
      <c r="Z526">
        <v>0.96499999999999997</v>
      </c>
      <c r="AA526">
        <v>0.95599999999999996</v>
      </c>
      <c r="AB526">
        <v>0.93600000000000005</v>
      </c>
      <c r="AC526">
        <v>0.96899999999999997</v>
      </c>
      <c r="AD526" s="19">
        <v>45825.123896817131</v>
      </c>
      <c r="AE526" t="s">
        <v>2397</v>
      </c>
    </row>
    <row r="527" spans="1:31" hidden="1" x14ac:dyDescent="0.35">
      <c r="A527" t="s">
        <v>1642</v>
      </c>
      <c r="B527" t="s">
        <v>312</v>
      </c>
      <c r="C527">
        <v>98</v>
      </c>
      <c r="D527" s="9">
        <v>41522.661805555559</v>
      </c>
      <c r="E527" s="9">
        <v>41620.788194444445</v>
      </c>
      <c r="F527" t="s">
        <v>871</v>
      </c>
      <c r="G527" t="s">
        <v>871</v>
      </c>
      <c r="H527">
        <v>1</v>
      </c>
      <c r="I527">
        <v>20</v>
      </c>
      <c r="J527">
        <v>2</v>
      </c>
      <c r="K527" t="s">
        <v>872</v>
      </c>
      <c r="L527">
        <v>6</v>
      </c>
      <c r="M527">
        <v>12</v>
      </c>
      <c r="N527" t="s">
        <v>874</v>
      </c>
      <c r="O527">
        <v>0.187</v>
      </c>
      <c r="P527">
        <v>4.2999999999999997E-2</v>
      </c>
      <c r="Q527">
        <v>4.5999999999999999E-2</v>
      </c>
      <c r="R527" s="24" t="s">
        <v>1814</v>
      </c>
      <c r="S527">
        <v>0.16300000000000001</v>
      </c>
      <c r="T527" t="s">
        <v>874</v>
      </c>
      <c r="U527" t="s">
        <v>874</v>
      </c>
      <c r="V527" t="s">
        <v>874</v>
      </c>
      <c r="W527" t="s">
        <v>874</v>
      </c>
      <c r="X527" t="s">
        <v>56</v>
      </c>
      <c r="Y527">
        <v>21.739000000000001</v>
      </c>
      <c r="Z527" t="s">
        <v>874</v>
      </c>
      <c r="AA527">
        <v>0.96599999999999997</v>
      </c>
      <c r="AB527">
        <v>1</v>
      </c>
      <c r="AC527">
        <v>0.89700000000000002</v>
      </c>
      <c r="AD527" s="19">
        <v>45824.819769710652</v>
      </c>
      <c r="AE527" t="s">
        <v>1824</v>
      </c>
    </row>
    <row r="528" spans="1:31" x14ac:dyDescent="0.35">
      <c r="A528" t="s">
        <v>1372</v>
      </c>
      <c r="B528" t="s">
        <v>311</v>
      </c>
      <c r="C528">
        <v>1293</v>
      </c>
      <c r="D528" s="9">
        <v>40212.122916666667</v>
      </c>
      <c r="E528" s="9">
        <v>41505.725694444445</v>
      </c>
      <c r="F528">
        <v>103</v>
      </c>
      <c r="G528">
        <v>103</v>
      </c>
      <c r="H528">
        <v>49</v>
      </c>
      <c r="I528">
        <v>54</v>
      </c>
      <c r="J528">
        <v>5</v>
      </c>
      <c r="K528">
        <v>98</v>
      </c>
      <c r="L528">
        <v>93</v>
      </c>
      <c r="M528">
        <v>5</v>
      </c>
      <c r="N528">
        <v>5.6000000000000001E-2</v>
      </c>
      <c r="O528">
        <v>6.4000000000000001E-2</v>
      </c>
      <c r="P528">
        <v>4.0000000000000001E-3</v>
      </c>
      <c r="Q528">
        <v>0.128</v>
      </c>
      <c r="R528">
        <v>0.11600000000000001</v>
      </c>
      <c r="S528">
        <v>0.114</v>
      </c>
      <c r="T528">
        <v>1.103</v>
      </c>
      <c r="U528">
        <v>0.46700000000000003</v>
      </c>
      <c r="V528">
        <v>0.96699999999999997</v>
      </c>
      <c r="W528">
        <v>39.061999999999998</v>
      </c>
      <c r="X528" t="s">
        <v>62</v>
      </c>
      <c r="Y528">
        <v>7.8120000000000003</v>
      </c>
      <c r="Z528">
        <v>0.69899999999999995</v>
      </c>
      <c r="AA528">
        <v>0.85399999999999998</v>
      </c>
      <c r="AB528">
        <v>0.91600000000000004</v>
      </c>
      <c r="AC528">
        <v>0.75900000000000001</v>
      </c>
      <c r="AD528" s="19">
        <v>45824.784698206022</v>
      </c>
      <c r="AE528" t="s">
        <v>1824</v>
      </c>
    </row>
    <row r="529" spans="1:31" hidden="1" x14ac:dyDescent="0.35">
      <c r="A529" t="s">
        <v>1616</v>
      </c>
      <c r="B529" t="s">
        <v>312</v>
      </c>
      <c r="C529">
        <v>73</v>
      </c>
      <c r="D529" s="9">
        <v>41506.822916666664</v>
      </c>
      <c r="E529" s="9">
        <v>41580.193749999999</v>
      </c>
      <c r="F529" t="s">
        <v>871</v>
      </c>
      <c r="G529" t="s">
        <v>871</v>
      </c>
      <c r="H529">
        <v>1</v>
      </c>
      <c r="I529">
        <v>2</v>
      </c>
      <c r="J529">
        <v>1</v>
      </c>
      <c r="K529" t="s">
        <v>872</v>
      </c>
      <c r="L529">
        <v>8</v>
      </c>
      <c r="M529">
        <v>-6</v>
      </c>
      <c r="N529" t="s">
        <v>874</v>
      </c>
      <c r="O529">
        <v>4.4999999999999998E-2</v>
      </c>
      <c r="P529" t="s">
        <v>874</v>
      </c>
      <c r="Q529">
        <v>7.9000000000000001E-2</v>
      </c>
      <c r="R529">
        <v>0</v>
      </c>
      <c r="S529">
        <v>2.9000000000000001E-2</v>
      </c>
      <c r="T529" t="s">
        <v>874</v>
      </c>
      <c r="U529" t="s">
        <v>874</v>
      </c>
      <c r="V529" t="s">
        <v>874</v>
      </c>
      <c r="W529" t="s">
        <v>874</v>
      </c>
      <c r="X529" t="s">
        <v>56</v>
      </c>
      <c r="Y529">
        <v>12.657999999999999</v>
      </c>
      <c r="Z529" t="s">
        <v>874</v>
      </c>
      <c r="AA529">
        <v>1</v>
      </c>
      <c r="AB529" t="s">
        <v>874</v>
      </c>
      <c r="AC529">
        <v>0.75800000000000001</v>
      </c>
      <c r="AD529" s="19">
        <v>45824.819990578704</v>
      </c>
      <c r="AE529" t="s">
        <v>1824</v>
      </c>
    </row>
    <row r="530" spans="1:31" x14ac:dyDescent="0.35">
      <c r="A530" t="s">
        <v>178</v>
      </c>
      <c r="B530" t="s">
        <v>311</v>
      </c>
      <c r="C530">
        <v>1747</v>
      </c>
      <c r="D530" s="9">
        <v>39880.624305555553</v>
      </c>
      <c r="E530" s="9">
        <v>41628.231944444444</v>
      </c>
      <c r="F530">
        <v>85</v>
      </c>
      <c r="G530">
        <v>85</v>
      </c>
      <c r="H530">
        <v>34</v>
      </c>
      <c r="I530">
        <v>51</v>
      </c>
      <c r="J530">
        <v>7</v>
      </c>
      <c r="K530">
        <v>78</v>
      </c>
      <c r="L530">
        <v>65</v>
      </c>
      <c r="M530">
        <v>14</v>
      </c>
      <c r="N530">
        <v>1.7999999999999999E-2</v>
      </c>
      <c r="O530">
        <v>2.5000000000000001E-2</v>
      </c>
      <c r="P530">
        <v>1.4E-2</v>
      </c>
      <c r="Q530">
        <v>3.2000000000000001E-2</v>
      </c>
      <c r="R530">
        <v>2.9000000000000001E-2</v>
      </c>
      <c r="S530">
        <v>4.1000000000000002E-2</v>
      </c>
      <c r="T530">
        <v>1.103</v>
      </c>
      <c r="U530">
        <v>0.41899999999999998</v>
      </c>
      <c r="V530">
        <v>0.67400000000000004</v>
      </c>
      <c r="W530">
        <v>437.5</v>
      </c>
      <c r="X530" t="s">
        <v>62</v>
      </c>
      <c r="Y530">
        <v>31.25</v>
      </c>
      <c r="Z530">
        <v>0.91600000000000004</v>
      </c>
      <c r="AA530">
        <v>0.95699999999999996</v>
      </c>
      <c r="AB530">
        <v>0.80800000000000005</v>
      </c>
      <c r="AC530">
        <v>0.97199999999999998</v>
      </c>
      <c r="AD530" s="19">
        <v>45824.935597777781</v>
      </c>
      <c r="AE530" t="s">
        <v>2215</v>
      </c>
    </row>
    <row r="531" spans="1:31" hidden="1" x14ac:dyDescent="0.35">
      <c r="A531" t="s">
        <v>1690</v>
      </c>
      <c r="B531" t="s">
        <v>312</v>
      </c>
      <c r="C531">
        <v>94</v>
      </c>
      <c r="D531" s="9">
        <v>41504.495833333334</v>
      </c>
      <c r="E531" s="9">
        <v>41598.561805555553</v>
      </c>
      <c r="F531" t="s">
        <v>871</v>
      </c>
      <c r="G531" t="s">
        <v>871</v>
      </c>
      <c r="H531">
        <v>3</v>
      </c>
      <c r="I531">
        <v>7</v>
      </c>
      <c r="J531">
        <v>1</v>
      </c>
      <c r="K531" t="s">
        <v>872</v>
      </c>
      <c r="L531">
        <v>9</v>
      </c>
      <c r="M531">
        <v>0</v>
      </c>
      <c r="N531">
        <v>2.1000000000000001E-2</v>
      </c>
      <c r="O531">
        <v>7.0999999999999994E-2</v>
      </c>
      <c r="P531" t="s">
        <v>874</v>
      </c>
      <c r="Q531">
        <v>0.1</v>
      </c>
      <c r="R531">
        <v>9.1999999999999998E-2</v>
      </c>
      <c r="S531">
        <v>7.5999999999999998E-2</v>
      </c>
      <c r="T531" t="s">
        <v>874</v>
      </c>
      <c r="U531" t="s">
        <v>874</v>
      </c>
      <c r="V531" t="s">
        <v>874</v>
      </c>
      <c r="W531" t="s">
        <v>874</v>
      </c>
      <c r="X531" t="s">
        <v>56</v>
      </c>
      <c r="Y531">
        <v>10</v>
      </c>
      <c r="Z531">
        <v>0.89700000000000002</v>
      </c>
      <c r="AA531">
        <v>0.68500000000000005</v>
      </c>
      <c r="AB531" t="s">
        <v>874</v>
      </c>
      <c r="AC531">
        <v>0.66500000000000004</v>
      </c>
      <c r="AD531" s="19">
        <v>45824.820216099535</v>
      </c>
      <c r="AE531" t="s">
        <v>1824</v>
      </c>
    </row>
    <row r="532" spans="1:31" x14ac:dyDescent="0.35">
      <c r="A532" t="s">
        <v>287</v>
      </c>
      <c r="B532" t="s">
        <v>311</v>
      </c>
      <c r="C532">
        <v>3688</v>
      </c>
      <c r="D532" s="9">
        <v>40862.601689814815</v>
      </c>
      <c r="E532" s="9">
        <v>44551.055856481478</v>
      </c>
      <c r="F532">
        <v>100</v>
      </c>
      <c r="G532">
        <v>100</v>
      </c>
      <c r="H532">
        <v>61</v>
      </c>
      <c r="I532">
        <v>39</v>
      </c>
      <c r="J532">
        <v>12</v>
      </c>
      <c r="K532">
        <v>88</v>
      </c>
      <c r="L532">
        <v>76</v>
      </c>
      <c r="M532">
        <v>12</v>
      </c>
      <c r="N532">
        <v>2.1000000000000001E-2</v>
      </c>
      <c r="O532">
        <v>1.2999999999999999E-2</v>
      </c>
      <c r="P532">
        <v>5.0000000000000001E-3</v>
      </c>
      <c r="Q532">
        <v>3.2000000000000001E-2</v>
      </c>
      <c r="R532">
        <v>2.9000000000000001E-2</v>
      </c>
      <c r="S532">
        <v>2.9000000000000001E-2</v>
      </c>
      <c r="T532">
        <v>1.103</v>
      </c>
      <c r="U532">
        <v>0.61799999999999999</v>
      </c>
      <c r="V532">
        <v>0.85299999999999998</v>
      </c>
      <c r="W532">
        <v>375</v>
      </c>
      <c r="X532" t="s">
        <v>62</v>
      </c>
      <c r="Y532">
        <v>31.25</v>
      </c>
      <c r="Z532">
        <v>0.90800000000000003</v>
      </c>
      <c r="AA532">
        <v>0.91400000000000003</v>
      </c>
      <c r="AB532">
        <v>0.80300000000000005</v>
      </c>
      <c r="AC532">
        <v>0.94799999999999995</v>
      </c>
      <c r="AD532" s="19">
        <v>45825.238944687502</v>
      </c>
      <c r="AE532" t="s">
        <v>2357</v>
      </c>
    </row>
    <row r="533" spans="1:31" hidden="1" x14ac:dyDescent="0.35">
      <c r="A533" t="s">
        <v>1721</v>
      </c>
      <c r="B533" t="s">
        <v>312</v>
      </c>
      <c r="C533">
        <v>97</v>
      </c>
      <c r="D533" s="9">
        <v>41527.698611111111</v>
      </c>
      <c r="E533" s="9">
        <v>41625.499305555553</v>
      </c>
      <c r="F533" t="s">
        <v>871</v>
      </c>
      <c r="G533" t="s">
        <v>871</v>
      </c>
      <c r="H533">
        <v>7</v>
      </c>
      <c r="I533">
        <v>35</v>
      </c>
      <c r="J533">
        <v>5</v>
      </c>
      <c r="K533" t="s">
        <v>872</v>
      </c>
      <c r="L533">
        <v>19</v>
      </c>
      <c r="M533">
        <v>17</v>
      </c>
      <c r="N533">
        <v>9.4E-2</v>
      </c>
      <c r="O533">
        <v>0.32700000000000001</v>
      </c>
      <c r="P533">
        <v>0.06</v>
      </c>
      <c r="Q533">
        <v>0.159</v>
      </c>
      <c r="R533" s="24" t="s">
        <v>1815</v>
      </c>
      <c r="S533">
        <v>0.35799999999999998</v>
      </c>
      <c r="T533">
        <v>0.44</v>
      </c>
      <c r="U533">
        <v>0.223</v>
      </c>
      <c r="V533">
        <v>0.85699999999999998</v>
      </c>
      <c r="W533">
        <v>1962.2639999999999</v>
      </c>
      <c r="X533" t="s">
        <v>56</v>
      </c>
      <c r="Y533">
        <v>6.2889999999999997</v>
      </c>
      <c r="Z533">
        <v>0.83</v>
      </c>
      <c r="AA533">
        <v>0.99</v>
      </c>
      <c r="AB533">
        <v>0.89900000000000002</v>
      </c>
      <c r="AC533">
        <v>0.84599999999999997</v>
      </c>
      <c r="AD533" s="19">
        <v>45824.820498634261</v>
      </c>
      <c r="AE533" t="s">
        <v>1824</v>
      </c>
    </row>
    <row r="534" spans="1:31" x14ac:dyDescent="0.35">
      <c r="A534" t="s">
        <v>1700</v>
      </c>
      <c r="B534" t="s">
        <v>311</v>
      </c>
      <c r="C534">
        <v>4213</v>
      </c>
      <c r="D534" s="9">
        <v>40254.432175925926</v>
      </c>
      <c r="E534" s="9">
        <v>44468.372824074075</v>
      </c>
      <c r="F534">
        <v>179</v>
      </c>
      <c r="G534">
        <v>179</v>
      </c>
      <c r="H534">
        <v>25</v>
      </c>
      <c r="I534">
        <v>154</v>
      </c>
      <c r="J534">
        <v>26</v>
      </c>
      <c r="K534">
        <v>153</v>
      </c>
      <c r="L534">
        <v>146</v>
      </c>
      <c r="M534">
        <v>7</v>
      </c>
      <c r="N534">
        <v>5.0000000000000001E-3</v>
      </c>
      <c r="O534">
        <v>3.3000000000000002E-2</v>
      </c>
      <c r="P534">
        <v>8.9999999999999993E-3</v>
      </c>
      <c r="Q534">
        <v>3.2000000000000001E-2</v>
      </c>
      <c r="R534">
        <v>2.9000000000000001E-2</v>
      </c>
      <c r="S534">
        <v>3.1E-2</v>
      </c>
      <c r="T534">
        <v>1.103</v>
      </c>
      <c r="U534">
        <v>0.13200000000000001</v>
      </c>
      <c r="V534">
        <v>0.76300000000000001</v>
      </c>
      <c r="W534">
        <v>218.75</v>
      </c>
      <c r="X534" t="s">
        <v>62</v>
      </c>
      <c r="Y534">
        <v>31.25</v>
      </c>
      <c r="Z534">
        <v>0.96299999999999997</v>
      </c>
      <c r="AA534">
        <v>0.81599999999999995</v>
      </c>
      <c r="AB534">
        <v>0.80300000000000005</v>
      </c>
      <c r="AC534">
        <v>0.84399999999999997</v>
      </c>
      <c r="AD534" s="19">
        <v>45825.165304444447</v>
      </c>
      <c r="AE534" t="s">
        <v>2397</v>
      </c>
    </row>
    <row r="535" spans="1:31" hidden="1" x14ac:dyDescent="0.35">
      <c r="A535" t="s">
        <v>1723</v>
      </c>
      <c r="B535" t="s">
        <v>312</v>
      </c>
      <c r="C535">
        <v>76</v>
      </c>
      <c r="D535" s="9">
        <v>41424.638888888891</v>
      </c>
      <c r="E535" s="9">
        <v>41501.551388888889</v>
      </c>
      <c r="F535" t="s">
        <v>871</v>
      </c>
      <c r="G535" t="s">
        <v>871</v>
      </c>
      <c r="H535">
        <v>2</v>
      </c>
      <c r="I535">
        <v>1</v>
      </c>
      <c r="J535">
        <v>1</v>
      </c>
      <c r="K535" t="s">
        <v>872</v>
      </c>
      <c r="L535">
        <v>1</v>
      </c>
      <c r="M535">
        <v>0</v>
      </c>
      <c r="N535">
        <v>2.9000000000000001E-2</v>
      </c>
      <c r="O535" t="s">
        <v>874</v>
      </c>
      <c r="P535" t="s">
        <v>874</v>
      </c>
      <c r="Q535" t="s">
        <v>874</v>
      </c>
      <c r="R535">
        <v>0</v>
      </c>
      <c r="S535">
        <v>-1E-3</v>
      </c>
      <c r="T535" t="s">
        <v>874</v>
      </c>
      <c r="U535" t="s">
        <v>874</v>
      </c>
      <c r="V535" t="s">
        <v>874</v>
      </c>
      <c r="W535" t="s">
        <v>874</v>
      </c>
      <c r="X535" t="s">
        <v>62</v>
      </c>
      <c r="Y535" t="s">
        <v>874</v>
      </c>
      <c r="Z535">
        <v>1</v>
      </c>
      <c r="AA535" t="s">
        <v>874</v>
      </c>
      <c r="AB535" t="s">
        <v>874</v>
      </c>
      <c r="AC535" t="s">
        <v>874</v>
      </c>
      <c r="AD535" s="19">
        <v>45824.820719062503</v>
      </c>
      <c r="AE535" t="s">
        <v>1824</v>
      </c>
    </row>
    <row r="536" spans="1:31" x14ac:dyDescent="0.35">
      <c r="A536" t="s">
        <v>226</v>
      </c>
      <c r="B536" t="s">
        <v>311</v>
      </c>
      <c r="C536">
        <v>1944</v>
      </c>
      <c r="D536" s="9">
        <v>43665.155555555553</v>
      </c>
      <c r="E536" s="9">
        <v>45609.71875</v>
      </c>
      <c r="F536">
        <v>5027</v>
      </c>
      <c r="G536">
        <v>4768</v>
      </c>
      <c r="H536">
        <v>3948</v>
      </c>
      <c r="I536">
        <v>820</v>
      </c>
      <c r="J536">
        <v>1212</v>
      </c>
      <c r="K536">
        <v>3556</v>
      </c>
      <c r="L536">
        <v>3107</v>
      </c>
      <c r="M536">
        <v>449</v>
      </c>
      <c r="N536">
        <v>2.3490000000000002</v>
      </c>
      <c r="O536">
        <v>0.437</v>
      </c>
      <c r="P536">
        <v>0.84799999999999998</v>
      </c>
      <c r="Q536">
        <v>2.1339999999999999</v>
      </c>
      <c r="R536">
        <v>1.9379999999999999</v>
      </c>
      <c r="S536">
        <v>2.1440000000000001</v>
      </c>
      <c r="T536">
        <v>1.101</v>
      </c>
      <c r="U536">
        <v>0.84299999999999997</v>
      </c>
      <c r="V536">
        <v>0.69599999999999995</v>
      </c>
      <c r="W536">
        <v>210.40299999999999</v>
      </c>
      <c r="X536" t="s">
        <v>62</v>
      </c>
      <c r="Y536">
        <v>0.46899999999999997</v>
      </c>
      <c r="Z536">
        <v>0.89200000000000002</v>
      </c>
      <c r="AA536">
        <v>0.97299999999999998</v>
      </c>
      <c r="AB536">
        <v>0.75600000000000001</v>
      </c>
      <c r="AC536">
        <v>0.89100000000000001</v>
      </c>
      <c r="AD536" s="19">
        <v>3.6940972222222222E-2</v>
      </c>
      <c r="AE536" t="s">
        <v>1108</v>
      </c>
    </row>
    <row r="537" spans="1:31" hidden="1" x14ac:dyDescent="0.35">
      <c r="A537" t="s">
        <v>1729</v>
      </c>
      <c r="B537" t="s">
        <v>312</v>
      </c>
      <c r="C537">
        <v>99</v>
      </c>
      <c r="D537" s="9">
        <v>41522.135416666664</v>
      </c>
      <c r="E537" s="9">
        <v>41622.068055555559</v>
      </c>
      <c r="F537" t="s">
        <v>871</v>
      </c>
      <c r="G537" t="s">
        <v>871</v>
      </c>
      <c r="H537">
        <v>3</v>
      </c>
      <c r="I537">
        <v>25</v>
      </c>
      <c r="J537">
        <v>2</v>
      </c>
      <c r="K537" t="s">
        <v>872</v>
      </c>
      <c r="L537">
        <v>5</v>
      </c>
      <c r="M537">
        <v>20</v>
      </c>
      <c r="N537">
        <v>0.05</v>
      </c>
      <c r="O537">
        <v>0.22800000000000001</v>
      </c>
      <c r="P537">
        <v>0.01</v>
      </c>
      <c r="Q537">
        <v>0.22500000000000001</v>
      </c>
      <c r="R537">
        <v>0.26800000000000002</v>
      </c>
      <c r="S537">
        <v>0.25600000000000001</v>
      </c>
      <c r="T537">
        <v>0.84</v>
      </c>
      <c r="U537">
        <v>0.18</v>
      </c>
      <c r="V537">
        <v>0.96399999999999997</v>
      </c>
      <c r="W537">
        <v>1093.3330000000001</v>
      </c>
      <c r="X537" t="s">
        <v>56</v>
      </c>
      <c r="Y537">
        <v>4.444</v>
      </c>
      <c r="Z537">
        <v>0.97399999999999998</v>
      </c>
      <c r="AA537">
        <v>0.97799999999999998</v>
      </c>
      <c r="AB537">
        <v>1</v>
      </c>
      <c r="AC537">
        <v>0.878</v>
      </c>
      <c r="AD537" s="19">
        <v>45824.821002986107</v>
      </c>
      <c r="AE537" t="s">
        <v>1824</v>
      </c>
    </row>
    <row r="538" spans="1:31" x14ac:dyDescent="0.35">
      <c r="A538" t="s">
        <v>226</v>
      </c>
      <c r="B538" t="s">
        <v>311</v>
      </c>
      <c r="C538">
        <v>1944</v>
      </c>
      <c r="D538" s="9">
        <v>43665.155555555553</v>
      </c>
      <c r="E538" s="9">
        <v>45609.71875</v>
      </c>
      <c r="F538">
        <v>5027</v>
      </c>
      <c r="G538">
        <v>4768</v>
      </c>
      <c r="H538">
        <v>3948</v>
      </c>
      <c r="I538">
        <v>820</v>
      </c>
      <c r="J538">
        <v>1212</v>
      </c>
      <c r="K538">
        <v>3556</v>
      </c>
      <c r="L538">
        <v>3107</v>
      </c>
      <c r="M538">
        <v>449</v>
      </c>
      <c r="N538">
        <v>2.3490000000000002</v>
      </c>
      <c r="O538">
        <v>0.437</v>
      </c>
      <c r="P538">
        <v>0.84799999999999998</v>
      </c>
      <c r="Q538">
        <v>2.1339999999999999</v>
      </c>
      <c r="R538">
        <v>1.9379999999999999</v>
      </c>
      <c r="S538">
        <v>2.1440000000000001</v>
      </c>
      <c r="T538">
        <v>1.101</v>
      </c>
      <c r="U538">
        <v>0.84299999999999997</v>
      </c>
      <c r="V538">
        <v>0.69599999999999995</v>
      </c>
      <c r="W538">
        <v>210.40299999999999</v>
      </c>
      <c r="X538" t="s">
        <v>62</v>
      </c>
      <c r="Y538">
        <v>0.46899999999999997</v>
      </c>
      <c r="Z538">
        <v>0.89200000000000002</v>
      </c>
      <c r="AA538">
        <v>0.97299999999999998</v>
      </c>
      <c r="AB538">
        <v>0.75600000000000001</v>
      </c>
      <c r="AC538">
        <v>0.89100000000000001</v>
      </c>
      <c r="AD538" s="19">
        <v>1.4607638888888887E-2</v>
      </c>
      <c r="AE538" t="s">
        <v>1108</v>
      </c>
    </row>
    <row r="539" spans="1:31" hidden="1" x14ac:dyDescent="0.35">
      <c r="A539" t="s">
        <v>1742</v>
      </c>
      <c r="B539" t="s">
        <v>312</v>
      </c>
      <c r="C539">
        <v>98</v>
      </c>
      <c r="D539" s="9">
        <v>41527.00277777778</v>
      </c>
      <c r="E539" s="9">
        <v>41625.688888888886</v>
      </c>
      <c r="F539" t="s">
        <v>871</v>
      </c>
      <c r="G539" t="s">
        <v>871</v>
      </c>
      <c r="H539">
        <v>37</v>
      </c>
      <c r="I539">
        <v>181</v>
      </c>
      <c r="J539">
        <v>88</v>
      </c>
      <c r="K539" t="s">
        <v>872</v>
      </c>
      <c r="L539">
        <v>144</v>
      </c>
      <c r="M539">
        <v>-13</v>
      </c>
      <c r="N539">
        <v>0.49</v>
      </c>
      <c r="O539">
        <v>1.923</v>
      </c>
      <c r="P539">
        <v>1.1519999999999999</v>
      </c>
      <c r="Q539">
        <v>1.5669999999999999</v>
      </c>
      <c r="R539" s="24" t="s">
        <v>1816</v>
      </c>
      <c r="S539">
        <v>1.175</v>
      </c>
      <c r="T539">
        <v>1.2430000000000001</v>
      </c>
      <c r="U539">
        <v>0.20300000000000001</v>
      </c>
      <c r="V539">
        <v>0.52300000000000002</v>
      </c>
      <c r="W539">
        <v>218.89</v>
      </c>
      <c r="X539" t="s">
        <v>62</v>
      </c>
      <c r="Y539">
        <v>0.63800000000000001</v>
      </c>
      <c r="Z539">
        <v>0.76600000000000001</v>
      </c>
      <c r="AA539">
        <v>0.99399999999999999</v>
      </c>
      <c r="AB539">
        <v>0.83</v>
      </c>
      <c r="AC539">
        <v>0.97899999999999998</v>
      </c>
      <c r="AD539" s="19">
        <v>45824.821326736113</v>
      </c>
      <c r="AE539" t="s">
        <v>1824</v>
      </c>
    </row>
    <row r="540" spans="1:31" x14ac:dyDescent="0.35">
      <c r="A540" t="s">
        <v>1052</v>
      </c>
      <c r="B540" t="s">
        <v>311</v>
      </c>
      <c r="C540">
        <v>4536</v>
      </c>
      <c r="D540" s="9">
        <v>40024.139398148145</v>
      </c>
      <c r="E540" s="9">
        <v>44560.352627314816</v>
      </c>
      <c r="F540">
        <v>2327</v>
      </c>
      <c r="G540">
        <v>2327</v>
      </c>
      <c r="H540">
        <v>1270</v>
      </c>
      <c r="I540">
        <v>1057</v>
      </c>
      <c r="J540">
        <v>766</v>
      </c>
      <c r="K540">
        <v>1561</v>
      </c>
      <c r="L540">
        <v>1270</v>
      </c>
      <c r="M540">
        <v>291</v>
      </c>
      <c r="N540">
        <v>0.36</v>
      </c>
      <c r="O540">
        <v>0.35</v>
      </c>
      <c r="P540">
        <v>0.29499999999999998</v>
      </c>
      <c r="Q540">
        <v>0.45700000000000002</v>
      </c>
      <c r="R540">
        <v>0.41499999999999998</v>
      </c>
      <c r="S540">
        <v>0.441</v>
      </c>
      <c r="T540">
        <v>1.101</v>
      </c>
      <c r="U540">
        <v>0.50700000000000001</v>
      </c>
      <c r="V540">
        <v>0.58499999999999996</v>
      </c>
      <c r="W540">
        <v>636.76099999999997</v>
      </c>
      <c r="X540" t="s">
        <v>62</v>
      </c>
      <c r="Y540">
        <v>2.1880000000000002</v>
      </c>
      <c r="Z540">
        <v>0.96799999999999997</v>
      </c>
      <c r="AA540" s="19">
        <v>0.96099999999999997</v>
      </c>
      <c r="AB540">
        <v>0.98899999999999999</v>
      </c>
      <c r="AC540" s="23">
        <v>0.94299999999999995</v>
      </c>
      <c r="AD540" s="19">
        <v>45825.221109398146</v>
      </c>
      <c r="AE540" t="s">
        <v>2377</v>
      </c>
    </row>
    <row r="541" spans="1:31" hidden="1" x14ac:dyDescent="0.35">
      <c r="A541" t="s">
        <v>1621</v>
      </c>
      <c r="B541" t="s">
        <v>312</v>
      </c>
      <c r="C541">
        <v>48</v>
      </c>
      <c r="D541" s="9">
        <v>39969.696527777778</v>
      </c>
      <c r="E541" s="9">
        <v>40017.909722222219</v>
      </c>
      <c r="F541" t="s">
        <v>871</v>
      </c>
      <c r="G541" t="s">
        <v>871</v>
      </c>
      <c r="H541">
        <v>4</v>
      </c>
      <c r="I541">
        <v>8</v>
      </c>
      <c r="J541">
        <v>1</v>
      </c>
      <c r="K541" t="s">
        <v>872</v>
      </c>
      <c r="L541">
        <v>10</v>
      </c>
      <c r="M541">
        <v>1</v>
      </c>
      <c r="N541">
        <v>0.13600000000000001</v>
      </c>
      <c r="O541">
        <v>0.19600000000000001</v>
      </c>
      <c r="P541" t="s">
        <v>874</v>
      </c>
      <c r="Q541">
        <v>0.192</v>
      </c>
      <c r="R541">
        <v>0.33200000000000002</v>
      </c>
      <c r="S541">
        <v>0.156</v>
      </c>
      <c r="T541" t="s">
        <v>874</v>
      </c>
      <c r="U541" t="s">
        <v>874</v>
      </c>
      <c r="V541" t="s">
        <v>874</v>
      </c>
      <c r="W541" t="s">
        <v>874</v>
      </c>
      <c r="X541" t="s">
        <v>62</v>
      </c>
      <c r="Y541">
        <v>5.2080000000000002</v>
      </c>
      <c r="Z541">
        <v>0.65100000000000002</v>
      </c>
      <c r="AA541">
        <v>0.55900000000000005</v>
      </c>
      <c r="AB541" t="s">
        <v>874</v>
      </c>
      <c r="AC541">
        <v>0.92300000000000004</v>
      </c>
      <c r="AD541" s="19">
        <v>45824.821549085646</v>
      </c>
      <c r="AE541" t="s">
        <v>1824</v>
      </c>
    </row>
    <row r="542" spans="1:31" x14ac:dyDescent="0.35">
      <c r="A542" t="s">
        <v>1479</v>
      </c>
      <c r="B542" t="s">
        <v>311</v>
      </c>
      <c r="C542">
        <v>2967</v>
      </c>
      <c r="D542" s="9">
        <v>38631.956250000003</v>
      </c>
      <c r="E542" s="9">
        <v>41598.979861111111</v>
      </c>
      <c r="F542">
        <v>55</v>
      </c>
      <c r="G542">
        <v>55</v>
      </c>
      <c r="H542">
        <v>15</v>
      </c>
      <c r="I542">
        <v>40</v>
      </c>
      <c r="J542">
        <v>11</v>
      </c>
      <c r="K542">
        <v>44</v>
      </c>
      <c r="L542">
        <v>28</v>
      </c>
      <c r="M542">
        <v>16</v>
      </c>
      <c r="N542">
        <v>4.0000000000000001E-3</v>
      </c>
      <c r="O542">
        <v>1.2999999999999999E-2</v>
      </c>
      <c r="P542">
        <v>7.0000000000000001E-3</v>
      </c>
      <c r="Q542">
        <v>1.0999999999999999E-2</v>
      </c>
      <c r="R542">
        <v>0.01</v>
      </c>
      <c r="S542">
        <v>1.2999999999999999E-2</v>
      </c>
      <c r="T542">
        <v>1.1000000000000001</v>
      </c>
      <c r="U542">
        <v>0.23499999999999999</v>
      </c>
      <c r="V542">
        <v>0.58799999999999997</v>
      </c>
      <c r="W542">
        <v>1454.5450000000001</v>
      </c>
      <c r="X542" t="s">
        <v>62</v>
      </c>
      <c r="Y542">
        <v>90.909000000000006</v>
      </c>
      <c r="Z542">
        <v>0.83699999999999997</v>
      </c>
      <c r="AA542">
        <v>0.95</v>
      </c>
      <c r="AB542">
        <v>0.84</v>
      </c>
      <c r="AC542">
        <v>0.94299999999999995</v>
      </c>
      <c r="AD542" s="19">
        <v>45824.88920928241</v>
      </c>
      <c r="AE542" t="s">
        <v>2024</v>
      </c>
    </row>
    <row r="543" spans="1:31" hidden="1" x14ac:dyDescent="0.35">
      <c r="A543" t="s">
        <v>1701</v>
      </c>
      <c r="B543" t="s">
        <v>312</v>
      </c>
      <c r="C543">
        <v>99</v>
      </c>
      <c r="D543" s="9">
        <v>41515.722916666666</v>
      </c>
      <c r="E543" s="9">
        <v>41615.001388888886</v>
      </c>
      <c r="F543" t="s">
        <v>871</v>
      </c>
      <c r="G543" t="s">
        <v>871</v>
      </c>
      <c r="H543">
        <v>4</v>
      </c>
      <c r="I543">
        <v>15</v>
      </c>
      <c r="J543">
        <v>3</v>
      </c>
      <c r="K543" t="s">
        <v>872</v>
      </c>
      <c r="L543">
        <v>15</v>
      </c>
      <c r="M543">
        <v>0</v>
      </c>
      <c r="N543">
        <v>4.8000000000000001E-2</v>
      </c>
      <c r="O543">
        <v>0.184</v>
      </c>
      <c r="P543">
        <v>0.107</v>
      </c>
      <c r="Q543">
        <v>0.24</v>
      </c>
      <c r="R543" s="24" t="s">
        <v>1817</v>
      </c>
      <c r="S543">
        <v>0.193</v>
      </c>
      <c r="T543">
        <v>1.92</v>
      </c>
      <c r="U543">
        <v>0.20699999999999999</v>
      </c>
      <c r="V543">
        <v>0.53900000000000003</v>
      </c>
      <c r="W543">
        <v>491.66699999999997</v>
      </c>
      <c r="X543" t="s">
        <v>62</v>
      </c>
      <c r="Y543">
        <v>4.1669999999999998</v>
      </c>
      <c r="Z543">
        <v>0.85</v>
      </c>
      <c r="AA543">
        <v>0.67900000000000005</v>
      </c>
      <c r="AB543">
        <v>0.75</v>
      </c>
      <c r="AC543">
        <v>0.68799999999999994</v>
      </c>
      <c r="AD543" s="19">
        <v>45824.821831388886</v>
      </c>
      <c r="AE543" t="s">
        <v>1824</v>
      </c>
    </row>
    <row r="544" spans="1:31" x14ac:dyDescent="0.35">
      <c r="A544" t="s">
        <v>1020</v>
      </c>
      <c r="B544" t="s">
        <v>311</v>
      </c>
      <c r="C544">
        <v>4554</v>
      </c>
      <c r="D544" s="9">
        <v>39988.971724537034</v>
      </c>
      <c r="E544" s="9">
        <v>44543.348310185182</v>
      </c>
      <c r="F544">
        <v>1448</v>
      </c>
      <c r="G544">
        <v>1448</v>
      </c>
      <c r="H544">
        <v>344</v>
      </c>
      <c r="I544">
        <v>1104</v>
      </c>
      <c r="J544">
        <v>571</v>
      </c>
      <c r="K544">
        <v>877</v>
      </c>
      <c r="L544">
        <v>785</v>
      </c>
      <c r="M544">
        <v>92</v>
      </c>
      <c r="N544">
        <v>7.6999999999999999E-2</v>
      </c>
      <c r="O544">
        <v>0.27400000000000002</v>
      </c>
      <c r="P544">
        <v>0.191</v>
      </c>
      <c r="Q544">
        <v>0.17599999999999999</v>
      </c>
      <c r="R544">
        <v>0.16</v>
      </c>
      <c r="S544">
        <v>0.189</v>
      </c>
      <c r="T544">
        <v>1.1000000000000001</v>
      </c>
      <c r="U544">
        <v>0.219</v>
      </c>
      <c r="V544">
        <v>0.45600000000000002</v>
      </c>
      <c r="W544">
        <v>522.72699999999998</v>
      </c>
      <c r="X544" t="s">
        <v>62</v>
      </c>
      <c r="Y544">
        <v>5.6820000000000004</v>
      </c>
      <c r="Z544">
        <v>0.78900000000000003</v>
      </c>
      <c r="AA544" s="19">
        <v>0.9</v>
      </c>
      <c r="AB544">
        <v>0.76100000000000001</v>
      </c>
      <c r="AC544" s="23">
        <v>0.88200000000000001</v>
      </c>
      <c r="AD544" s="19">
        <v>45825.208826655093</v>
      </c>
      <c r="AE544" t="s">
        <v>2388</v>
      </c>
    </row>
    <row r="545" spans="1:31" hidden="1" x14ac:dyDescent="0.35">
      <c r="A545" t="s">
        <v>1704</v>
      </c>
      <c r="B545" t="s">
        <v>312</v>
      </c>
      <c r="C545">
        <v>99</v>
      </c>
      <c r="D545" s="9">
        <v>41515.665277777778</v>
      </c>
      <c r="E545" s="9">
        <v>41614.69027777778</v>
      </c>
      <c r="F545" t="s">
        <v>871</v>
      </c>
      <c r="G545" t="s">
        <v>871</v>
      </c>
      <c r="H545">
        <v>1</v>
      </c>
      <c r="I545">
        <v>22</v>
      </c>
      <c r="J545">
        <v>10</v>
      </c>
      <c r="K545" t="s">
        <v>872</v>
      </c>
      <c r="L545">
        <v>26</v>
      </c>
      <c r="M545">
        <v>-12</v>
      </c>
      <c r="N545" t="s">
        <v>874</v>
      </c>
      <c r="O545">
        <v>0.20399999999999999</v>
      </c>
      <c r="P545">
        <v>7.3999999999999996E-2</v>
      </c>
      <c r="Q545">
        <v>0.28100000000000003</v>
      </c>
      <c r="R545">
        <v>0.13</v>
      </c>
      <c r="S545">
        <v>0.16200000000000001</v>
      </c>
      <c r="T545" t="s">
        <v>874</v>
      </c>
      <c r="U545" t="s">
        <v>874</v>
      </c>
      <c r="V545" t="s">
        <v>874</v>
      </c>
      <c r="W545" t="s">
        <v>874</v>
      </c>
      <c r="X545" t="s">
        <v>56</v>
      </c>
      <c r="Y545">
        <v>3.5590000000000002</v>
      </c>
      <c r="Z545" t="s">
        <v>874</v>
      </c>
      <c r="AA545">
        <v>0.98399999999999999</v>
      </c>
      <c r="AB545">
        <v>0.83799999999999997</v>
      </c>
      <c r="AC545">
        <v>0.94599999999999995</v>
      </c>
      <c r="AD545" s="19">
        <v>45824.822064780092</v>
      </c>
      <c r="AE545" t="s">
        <v>1824</v>
      </c>
    </row>
    <row r="546" spans="1:31" x14ac:dyDescent="0.35">
      <c r="A546" t="s">
        <v>1504</v>
      </c>
      <c r="B546" t="s">
        <v>311</v>
      </c>
      <c r="C546">
        <v>2401</v>
      </c>
      <c r="D546" s="9">
        <v>39181.669444444444</v>
      </c>
      <c r="E546" s="9">
        <v>41583.004861111112</v>
      </c>
      <c r="F546">
        <v>195</v>
      </c>
      <c r="G546">
        <v>195</v>
      </c>
      <c r="H546">
        <v>62</v>
      </c>
      <c r="I546">
        <v>133</v>
      </c>
      <c r="J546">
        <v>11</v>
      </c>
      <c r="K546">
        <v>184</v>
      </c>
      <c r="L546">
        <v>152</v>
      </c>
      <c r="M546">
        <v>32</v>
      </c>
      <c r="N546">
        <v>6.8000000000000005E-2</v>
      </c>
      <c r="O546">
        <v>0.123</v>
      </c>
      <c r="P546">
        <v>8.9999999999999993E-3</v>
      </c>
      <c r="Q546">
        <v>0.2</v>
      </c>
      <c r="R546">
        <v>0.182</v>
      </c>
      <c r="S546">
        <v>0.18</v>
      </c>
      <c r="T546">
        <v>1.099</v>
      </c>
      <c r="U546">
        <v>0.35599999999999998</v>
      </c>
      <c r="V546">
        <v>0.95299999999999996</v>
      </c>
      <c r="W546">
        <v>160</v>
      </c>
      <c r="X546" t="s">
        <v>62</v>
      </c>
      <c r="Y546">
        <v>5</v>
      </c>
      <c r="Z546">
        <v>0.86899999999999999</v>
      </c>
      <c r="AA546">
        <v>0.73699999999999999</v>
      </c>
      <c r="AB546">
        <v>0.93500000000000005</v>
      </c>
      <c r="AC546">
        <v>0.83099999999999996</v>
      </c>
      <c r="AD546" s="19">
        <v>45824.792149004628</v>
      </c>
      <c r="AE546" t="s">
        <v>1824</v>
      </c>
    </row>
    <row r="547" spans="1:31" hidden="1" x14ac:dyDescent="0.35">
      <c r="A547" t="s">
        <v>1705</v>
      </c>
      <c r="B547" t="s">
        <v>312</v>
      </c>
      <c r="C547">
        <v>95</v>
      </c>
      <c r="D547" s="9">
        <v>41529.944444444445</v>
      </c>
      <c r="E547" s="9">
        <v>41625.896527777775</v>
      </c>
      <c r="F547" t="s">
        <v>871</v>
      </c>
      <c r="G547" t="s">
        <v>871</v>
      </c>
      <c r="H547">
        <v>14</v>
      </c>
      <c r="I547">
        <v>69</v>
      </c>
      <c r="J547">
        <v>4</v>
      </c>
      <c r="K547" t="s">
        <v>872</v>
      </c>
      <c r="L547">
        <v>59</v>
      </c>
      <c r="M547">
        <v>19</v>
      </c>
      <c r="N547">
        <v>0.158</v>
      </c>
      <c r="O547">
        <v>0.69599999999999995</v>
      </c>
      <c r="P547">
        <v>8.4000000000000005E-2</v>
      </c>
      <c r="Q547">
        <v>0.65200000000000002</v>
      </c>
      <c r="R547">
        <v>0.77</v>
      </c>
      <c r="S547">
        <v>0.81499999999999995</v>
      </c>
      <c r="T547">
        <v>0.84699999999999998</v>
      </c>
      <c r="U547">
        <v>0.185</v>
      </c>
      <c r="V547">
        <v>0.90200000000000002</v>
      </c>
      <c r="W547">
        <v>115.03100000000001</v>
      </c>
      <c r="X547" t="s">
        <v>56</v>
      </c>
      <c r="Y547">
        <v>1.534</v>
      </c>
      <c r="Z547">
        <v>0.93899999999999995</v>
      </c>
      <c r="AA547">
        <v>0.95699999999999996</v>
      </c>
      <c r="AB547">
        <v>0.90800000000000003</v>
      </c>
      <c r="AC547">
        <v>0.96699999999999997</v>
      </c>
      <c r="AD547" s="19">
        <v>45824.822345451386</v>
      </c>
      <c r="AE547" t="s">
        <v>1824</v>
      </c>
    </row>
    <row r="548" spans="1:31" x14ac:dyDescent="0.35">
      <c r="A548" t="s">
        <v>287</v>
      </c>
      <c r="B548" t="s">
        <v>311</v>
      </c>
      <c r="C548">
        <v>4748</v>
      </c>
      <c r="D548" s="9">
        <v>40862.601388888892</v>
      </c>
      <c r="E548" s="9">
        <v>45610.611805555556</v>
      </c>
      <c r="F548">
        <v>186</v>
      </c>
      <c r="G548">
        <v>186</v>
      </c>
      <c r="H548">
        <v>128</v>
      </c>
      <c r="I548">
        <v>58</v>
      </c>
      <c r="J548">
        <v>24</v>
      </c>
      <c r="K548">
        <v>162</v>
      </c>
      <c r="L548">
        <v>151</v>
      </c>
      <c r="M548">
        <v>11</v>
      </c>
      <c r="N548">
        <v>3.4000000000000002E-2</v>
      </c>
      <c r="O548">
        <v>1.4E-2</v>
      </c>
      <c r="P548">
        <v>7.0000000000000001E-3</v>
      </c>
      <c r="Q548">
        <v>4.4999999999999998E-2</v>
      </c>
      <c r="R548">
        <v>4.1000000000000002E-2</v>
      </c>
      <c r="S548">
        <v>4.1000000000000002E-2</v>
      </c>
      <c r="T548">
        <v>1.0980000000000001</v>
      </c>
      <c r="U548">
        <v>0.70799999999999996</v>
      </c>
      <c r="V548">
        <v>0.85399999999999998</v>
      </c>
      <c r="W548">
        <v>244.44399999999999</v>
      </c>
      <c r="X548" t="s">
        <v>62</v>
      </c>
      <c r="Y548">
        <v>22.222000000000001</v>
      </c>
      <c r="Z548">
        <v>0.91100000000000003</v>
      </c>
      <c r="AA548">
        <v>0.96499999999999997</v>
      </c>
      <c r="AB548">
        <v>0.92700000000000005</v>
      </c>
      <c r="AC548">
        <v>0.94899999999999995</v>
      </c>
      <c r="AD548" s="19">
        <v>3.8078703703703703E-3</v>
      </c>
      <c r="AE548" t="s">
        <v>1108</v>
      </c>
    </row>
    <row r="549" spans="1:31" hidden="1" x14ac:dyDescent="0.35">
      <c r="A549" t="s">
        <v>1706</v>
      </c>
      <c r="B549" t="s">
        <v>312</v>
      </c>
      <c r="C549">
        <v>99</v>
      </c>
      <c r="D549" s="9">
        <v>41526.056250000001</v>
      </c>
      <c r="E549" s="9">
        <v>41625.076388888891</v>
      </c>
      <c r="F549" t="s">
        <v>871</v>
      </c>
      <c r="G549" t="s">
        <v>871</v>
      </c>
      <c r="H549">
        <v>10</v>
      </c>
      <c r="I549">
        <v>76</v>
      </c>
      <c r="J549">
        <v>2</v>
      </c>
      <c r="K549" t="s">
        <v>872</v>
      </c>
      <c r="L549">
        <v>53</v>
      </c>
      <c r="M549">
        <v>30</v>
      </c>
      <c r="N549">
        <v>8.1000000000000003E-2</v>
      </c>
      <c r="O549">
        <v>0.80200000000000005</v>
      </c>
      <c r="P549">
        <v>0.04</v>
      </c>
      <c r="Q549">
        <v>0.54</v>
      </c>
      <c r="R549">
        <v>0.84299999999999997</v>
      </c>
      <c r="S549">
        <v>0.86299999999999999</v>
      </c>
      <c r="T549">
        <v>0.64100000000000001</v>
      </c>
      <c r="U549">
        <v>9.1999999999999998E-2</v>
      </c>
      <c r="V549">
        <v>0.95499999999999996</v>
      </c>
      <c r="W549">
        <v>425.92599999999999</v>
      </c>
      <c r="X549" t="s">
        <v>56</v>
      </c>
      <c r="Y549">
        <v>1.8520000000000001</v>
      </c>
      <c r="Z549">
        <v>0.93899999999999995</v>
      </c>
      <c r="AA549">
        <v>0.93600000000000005</v>
      </c>
      <c r="AB549">
        <v>1</v>
      </c>
      <c r="AC549">
        <v>0.95199999999999996</v>
      </c>
      <c r="AD549" s="19">
        <v>45824.822685810184</v>
      </c>
      <c r="AE549" t="s">
        <v>1824</v>
      </c>
    </row>
    <row r="550" spans="1:31" x14ac:dyDescent="0.35">
      <c r="A550" t="s">
        <v>287</v>
      </c>
      <c r="B550" t="s">
        <v>311</v>
      </c>
      <c r="C550">
        <v>4748</v>
      </c>
      <c r="D550" s="9">
        <v>40862.601388888892</v>
      </c>
      <c r="E550" s="9">
        <v>45610.611805555556</v>
      </c>
      <c r="F550">
        <v>186</v>
      </c>
      <c r="G550">
        <v>186</v>
      </c>
      <c r="H550">
        <v>128</v>
      </c>
      <c r="I550">
        <v>58</v>
      </c>
      <c r="J550">
        <v>24</v>
      </c>
      <c r="K550">
        <v>162</v>
      </c>
      <c r="L550">
        <v>151</v>
      </c>
      <c r="M550">
        <v>11</v>
      </c>
      <c r="N550">
        <v>3.4000000000000002E-2</v>
      </c>
      <c r="O550">
        <v>1.4E-2</v>
      </c>
      <c r="P550">
        <v>7.0000000000000001E-3</v>
      </c>
      <c r="Q550">
        <v>4.4999999999999998E-2</v>
      </c>
      <c r="R550">
        <v>4.1000000000000002E-2</v>
      </c>
      <c r="S550">
        <v>4.1000000000000002E-2</v>
      </c>
      <c r="T550">
        <v>1.0980000000000001</v>
      </c>
      <c r="U550">
        <v>0.70799999999999996</v>
      </c>
      <c r="V550">
        <v>0.85399999999999998</v>
      </c>
      <c r="W550">
        <v>244.44399999999999</v>
      </c>
      <c r="X550" t="s">
        <v>62</v>
      </c>
      <c r="Y550">
        <v>22.222000000000001</v>
      </c>
      <c r="Z550">
        <v>0.91100000000000003</v>
      </c>
      <c r="AA550">
        <v>0.96499999999999997</v>
      </c>
      <c r="AB550">
        <v>0.92700000000000005</v>
      </c>
      <c r="AC550">
        <v>0.94899999999999995</v>
      </c>
      <c r="AD550" s="19">
        <v>3.1107638888888886E-2</v>
      </c>
      <c r="AE550" t="s">
        <v>1108</v>
      </c>
    </row>
    <row r="551" spans="1:31" hidden="1" x14ac:dyDescent="0.35">
      <c r="A551" t="s">
        <v>1623</v>
      </c>
      <c r="B551" t="s">
        <v>312</v>
      </c>
      <c r="C551">
        <v>92</v>
      </c>
      <c r="D551" s="9">
        <v>41527.618750000001</v>
      </c>
      <c r="E551" s="9">
        <v>41619.717361111114</v>
      </c>
      <c r="F551" t="s">
        <v>871</v>
      </c>
      <c r="G551" t="s">
        <v>871</v>
      </c>
      <c r="H551">
        <v>1</v>
      </c>
      <c r="I551">
        <v>6</v>
      </c>
      <c r="J551">
        <v>1</v>
      </c>
      <c r="K551" t="s">
        <v>872</v>
      </c>
      <c r="L551">
        <v>6</v>
      </c>
      <c r="M551">
        <v>1</v>
      </c>
      <c r="N551" t="s">
        <v>874</v>
      </c>
      <c r="O551">
        <v>0.30499999999999999</v>
      </c>
      <c r="P551" t="s">
        <v>874</v>
      </c>
      <c r="Q551">
        <v>0.04</v>
      </c>
      <c r="R551">
        <v>0</v>
      </c>
      <c r="S551">
        <v>0.30499999999999999</v>
      </c>
      <c r="T551" t="s">
        <v>874</v>
      </c>
      <c r="U551" t="s">
        <v>874</v>
      </c>
      <c r="V551" t="s">
        <v>874</v>
      </c>
      <c r="W551" t="s">
        <v>874</v>
      </c>
      <c r="X551" t="s">
        <v>56</v>
      </c>
      <c r="Y551">
        <v>25</v>
      </c>
      <c r="Z551" t="s">
        <v>874</v>
      </c>
      <c r="AA551">
        <v>0.84599999999999997</v>
      </c>
      <c r="AB551" t="s">
        <v>874</v>
      </c>
      <c r="AC551">
        <v>0.77200000000000002</v>
      </c>
      <c r="AD551" s="19">
        <v>45824.822929363429</v>
      </c>
      <c r="AE551" t="s">
        <v>1824</v>
      </c>
    </row>
    <row r="552" spans="1:31" x14ac:dyDescent="0.35">
      <c r="A552" t="s">
        <v>263</v>
      </c>
      <c r="B552" t="s">
        <v>311</v>
      </c>
      <c r="C552">
        <v>1476</v>
      </c>
      <c r="D552" s="9">
        <v>44133.60833333333</v>
      </c>
      <c r="E552" s="9">
        <v>45609.652777777781</v>
      </c>
      <c r="F552">
        <v>67</v>
      </c>
      <c r="G552">
        <v>66</v>
      </c>
      <c r="H552">
        <v>56</v>
      </c>
      <c r="I552">
        <v>10</v>
      </c>
      <c r="J552">
        <v>21</v>
      </c>
      <c r="K552">
        <v>45</v>
      </c>
      <c r="L552">
        <v>44</v>
      </c>
      <c r="M552">
        <v>1</v>
      </c>
      <c r="N552">
        <v>4.1000000000000002E-2</v>
      </c>
      <c r="O552">
        <v>7.0000000000000001E-3</v>
      </c>
      <c r="P552">
        <v>1.7000000000000001E-2</v>
      </c>
      <c r="Q552">
        <v>3.4000000000000002E-2</v>
      </c>
      <c r="R552">
        <v>3.1E-2</v>
      </c>
      <c r="S552">
        <v>3.3000000000000002E-2</v>
      </c>
      <c r="T552">
        <v>1.097</v>
      </c>
      <c r="U552">
        <v>0.85399999999999998</v>
      </c>
      <c r="V552">
        <v>0.64600000000000002</v>
      </c>
      <c r="W552">
        <v>29.411999999999999</v>
      </c>
      <c r="X552" t="s">
        <v>92</v>
      </c>
      <c r="Y552">
        <v>29.411999999999999</v>
      </c>
      <c r="Z552">
        <v>0.96299999999999997</v>
      </c>
      <c r="AA552">
        <v>0.81100000000000005</v>
      </c>
      <c r="AB552">
        <v>0.96699999999999997</v>
      </c>
      <c r="AC552">
        <v>0.96899999999999997</v>
      </c>
      <c r="AD552" s="19">
        <v>5.4861111111111104E-4</v>
      </c>
      <c r="AE552" t="s">
        <v>1108</v>
      </c>
    </row>
    <row r="553" spans="1:31" hidden="1" x14ac:dyDescent="0.35">
      <c r="A553" t="s">
        <v>891</v>
      </c>
      <c r="B553" t="s">
        <v>312</v>
      </c>
      <c r="C553">
        <v>100</v>
      </c>
      <c r="D553" s="9">
        <v>41525.835416666669</v>
      </c>
      <c r="E553" s="9">
        <v>41626.054166666669</v>
      </c>
      <c r="F553" t="s">
        <v>871</v>
      </c>
      <c r="G553" t="s">
        <v>871</v>
      </c>
      <c r="H553">
        <v>58</v>
      </c>
      <c r="I553">
        <v>710</v>
      </c>
      <c r="J553">
        <v>163</v>
      </c>
      <c r="K553" t="s">
        <v>872</v>
      </c>
      <c r="L553">
        <v>453</v>
      </c>
      <c r="M553">
        <v>153</v>
      </c>
      <c r="N553">
        <v>0.56200000000000006</v>
      </c>
      <c r="O553">
        <v>7.4050000000000002</v>
      </c>
      <c r="P553">
        <v>1.637</v>
      </c>
      <c r="Q553">
        <v>4.5990000000000002</v>
      </c>
      <c r="R553">
        <v>6.33</v>
      </c>
      <c r="S553">
        <v>6.3170000000000002</v>
      </c>
      <c r="T553">
        <v>0.72699999999999998</v>
      </c>
      <c r="U553">
        <v>7.0999999999999994E-2</v>
      </c>
      <c r="V553">
        <v>0.79500000000000004</v>
      </c>
      <c r="W553">
        <v>171.34200000000001</v>
      </c>
      <c r="X553" t="s">
        <v>56</v>
      </c>
      <c r="Y553">
        <v>0.217</v>
      </c>
      <c r="Z553">
        <v>0.93200000000000005</v>
      </c>
      <c r="AA553">
        <v>0.996</v>
      </c>
      <c r="AB553">
        <v>0.98299999999999998</v>
      </c>
      <c r="AC553">
        <v>0.99399999999999999</v>
      </c>
      <c r="AD553" s="19">
        <v>45824.823315081019</v>
      </c>
      <c r="AE553" t="s">
        <v>1824</v>
      </c>
    </row>
    <row r="554" spans="1:31" x14ac:dyDescent="0.35">
      <c r="A554" t="s">
        <v>263</v>
      </c>
      <c r="B554" t="s">
        <v>311</v>
      </c>
      <c r="C554">
        <v>1476</v>
      </c>
      <c r="D554" s="9">
        <v>44133.60833333333</v>
      </c>
      <c r="E554" s="9">
        <v>45609.652777777781</v>
      </c>
      <c r="F554">
        <v>67</v>
      </c>
      <c r="G554">
        <v>66</v>
      </c>
      <c r="H554">
        <v>56</v>
      </c>
      <c r="I554">
        <v>10</v>
      </c>
      <c r="J554">
        <v>21</v>
      </c>
      <c r="K554">
        <v>45</v>
      </c>
      <c r="L554">
        <v>44</v>
      </c>
      <c r="M554">
        <v>1</v>
      </c>
      <c r="N554">
        <v>4.1000000000000002E-2</v>
      </c>
      <c r="O554">
        <v>7.0000000000000001E-3</v>
      </c>
      <c r="P554">
        <v>1.7000000000000001E-2</v>
      </c>
      <c r="Q554">
        <v>3.4000000000000002E-2</v>
      </c>
      <c r="R554">
        <v>3.1E-2</v>
      </c>
      <c r="S554">
        <v>3.3000000000000002E-2</v>
      </c>
      <c r="T554">
        <v>1.097</v>
      </c>
      <c r="U554">
        <v>0.85399999999999998</v>
      </c>
      <c r="V554">
        <v>0.64600000000000002</v>
      </c>
      <c r="W554">
        <v>29.411999999999999</v>
      </c>
      <c r="X554" t="s">
        <v>92</v>
      </c>
      <c r="Y554">
        <v>29.411999999999999</v>
      </c>
      <c r="Z554">
        <v>0.96299999999999997</v>
      </c>
      <c r="AA554">
        <v>0.81100000000000005</v>
      </c>
      <c r="AB554">
        <v>0.96699999999999997</v>
      </c>
      <c r="AC554">
        <v>0.96899999999999997</v>
      </c>
      <c r="AD554" s="19">
        <v>2.4502314814814814E-2</v>
      </c>
      <c r="AE554" t="s">
        <v>1108</v>
      </c>
    </row>
    <row r="555" spans="1:31" hidden="1" x14ac:dyDescent="0.35">
      <c r="A555" t="s">
        <v>1618</v>
      </c>
      <c r="B555" t="s">
        <v>312</v>
      </c>
      <c r="C555">
        <v>6</v>
      </c>
      <c r="D555" s="9">
        <v>41592.019444444442</v>
      </c>
      <c r="E555" s="9">
        <v>41598.868750000001</v>
      </c>
      <c r="F555" t="s">
        <v>871</v>
      </c>
      <c r="G555" t="s">
        <v>871</v>
      </c>
      <c r="H555">
        <v>2</v>
      </c>
      <c r="I555">
        <v>1</v>
      </c>
      <c r="J555">
        <v>1</v>
      </c>
      <c r="K555" t="s">
        <v>872</v>
      </c>
      <c r="L555">
        <v>1</v>
      </c>
      <c r="M555">
        <v>1</v>
      </c>
      <c r="N555">
        <v>0.14299999999999999</v>
      </c>
      <c r="O555" t="s">
        <v>874</v>
      </c>
      <c r="P555" t="s">
        <v>874</v>
      </c>
      <c r="Q555" t="s">
        <v>874</v>
      </c>
      <c r="R555">
        <v>0</v>
      </c>
      <c r="S555">
        <v>0.14299999999999999</v>
      </c>
      <c r="T555" t="s">
        <v>874</v>
      </c>
      <c r="U555" t="s">
        <v>874</v>
      </c>
      <c r="V555" t="s">
        <v>874</v>
      </c>
      <c r="W555" t="s">
        <v>874</v>
      </c>
      <c r="X555" t="s">
        <v>56</v>
      </c>
      <c r="Y555" t="s">
        <v>874</v>
      </c>
      <c r="Z555">
        <v>1</v>
      </c>
      <c r="AA555" t="s">
        <v>874</v>
      </c>
      <c r="AB555" t="s">
        <v>874</v>
      </c>
      <c r="AC555" t="s">
        <v>874</v>
      </c>
      <c r="AD555" s="19">
        <v>45824.823554027775</v>
      </c>
      <c r="AE555" t="s">
        <v>1824</v>
      </c>
    </row>
    <row r="556" spans="1:31" x14ac:dyDescent="0.35">
      <c r="A556" t="s">
        <v>1386</v>
      </c>
      <c r="B556" t="s">
        <v>311</v>
      </c>
      <c r="C556">
        <v>3815</v>
      </c>
      <c r="D556" s="9">
        <v>37806.372916666667</v>
      </c>
      <c r="E556" s="9">
        <v>41622.192361111112</v>
      </c>
      <c r="F556">
        <v>1805</v>
      </c>
      <c r="G556">
        <v>1805</v>
      </c>
      <c r="H556">
        <v>192</v>
      </c>
      <c r="I556">
        <v>1613</v>
      </c>
      <c r="J556">
        <v>318</v>
      </c>
      <c r="K556">
        <v>1487</v>
      </c>
      <c r="L556">
        <v>938</v>
      </c>
      <c r="M556">
        <v>549</v>
      </c>
      <c r="N556">
        <v>4.9000000000000002E-2</v>
      </c>
      <c r="O556">
        <v>0.54100000000000004</v>
      </c>
      <c r="P556">
        <v>0.157</v>
      </c>
      <c r="Q556">
        <v>0.47399999999999998</v>
      </c>
      <c r="R556">
        <v>0.433</v>
      </c>
      <c r="S556">
        <v>0.47699999999999998</v>
      </c>
      <c r="T556">
        <v>1.095</v>
      </c>
      <c r="U556">
        <v>8.3000000000000004E-2</v>
      </c>
      <c r="V556">
        <v>0.73399999999999999</v>
      </c>
      <c r="W556">
        <v>1158.2280000000001</v>
      </c>
      <c r="X556" t="s">
        <v>62</v>
      </c>
      <c r="Y556">
        <v>2.11</v>
      </c>
      <c r="Z556">
        <v>0.99099999999999999</v>
      </c>
      <c r="AA556">
        <v>0.93600000000000005</v>
      </c>
      <c r="AB556">
        <v>0.96799999999999997</v>
      </c>
      <c r="AC556">
        <v>0.996</v>
      </c>
      <c r="AD556" s="19">
        <v>45824.783044317126</v>
      </c>
      <c r="AE556" t="s">
        <v>1824</v>
      </c>
    </row>
    <row r="557" spans="1:31" hidden="1" x14ac:dyDescent="0.35">
      <c r="A557" t="s">
        <v>1625</v>
      </c>
      <c r="B557" t="s">
        <v>312</v>
      </c>
      <c r="C557">
        <v>95</v>
      </c>
      <c r="D557" s="9">
        <v>41509.697916666664</v>
      </c>
      <c r="E557" s="9">
        <v>41604.972916666666</v>
      </c>
      <c r="F557" t="s">
        <v>871</v>
      </c>
      <c r="G557" t="s">
        <v>871</v>
      </c>
      <c r="H557">
        <v>3</v>
      </c>
      <c r="I557">
        <v>9</v>
      </c>
      <c r="J557">
        <v>4</v>
      </c>
      <c r="K557" t="s">
        <v>872</v>
      </c>
      <c r="L557">
        <v>18</v>
      </c>
      <c r="M557">
        <v>-11</v>
      </c>
      <c r="N557" t="s">
        <v>874</v>
      </c>
      <c r="O557">
        <v>8.8999999999999996E-2</v>
      </c>
      <c r="P557">
        <v>2.4E-2</v>
      </c>
      <c r="Q557">
        <v>0.22500000000000001</v>
      </c>
      <c r="R557">
        <v>6.5000000000000002E-2</v>
      </c>
      <c r="S557">
        <v>8.1000000000000003E-2</v>
      </c>
      <c r="T557" t="s">
        <v>874</v>
      </c>
      <c r="U557" t="s">
        <v>874</v>
      </c>
      <c r="V557" t="s">
        <v>874</v>
      </c>
      <c r="W557" t="s">
        <v>874</v>
      </c>
      <c r="X557" t="s">
        <v>56</v>
      </c>
      <c r="Y557">
        <v>4.444</v>
      </c>
      <c r="Z557" t="s">
        <v>874</v>
      </c>
      <c r="AA557">
        <v>0.92500000000000004</v>
      </c>
      <c r="AB557">
        <v>0.81399999999999995</v>
      </c>
      <c r="AC557">
        <v>0.38800000000000001</v>
      </c>
      <c r="AD557" s="19">
        <v>45824.82381710648</v>
      </c>
      <c r="AE557" t="s">
        <v>1824</v>
      </c>
    </row>
    <row r="558" spans="1:31" x14ac:dyDescent="0.35">
      <c r="A558" t="s">
        <v>1674</v>
      </c>
      <c r="B558" t="s">
        <v>311</v>
      </c>
      <c r="C558">
        <v>3416</v>
      </c>
      <c r="D558" s="9">
        <v>38205.336805555555</v>
      </c>
      <c r="E558" s="9">
        <v>41621.746527777781</v>
      </c>
      <c r="F558">
        <v>244</v>
      </c>
      <c r="G558">
        <v>244</v>
      </c>
      <c r="H558">
        <v>28</v>
      </c>
      <c r="I558">
        <v>216</v>
      </c>
      <c r="J558">
        <v>40</v>
      </c>
      <c r="K558">
        <v>204</v>
      </c>
      <c r="L558">
        <v>179</v>
      </c>
      <c r="M558">
        <v>25</v>
      </c>
      <c r="N558">
        <v>1.4E-2</v>
      </c>
      <c r="O558">
        <v>8.1000000000000003E-2</v>
      </c>
      <c r="P558">
        <v>2.1000000000000001E-2</v>
      </c>
      <c r="Q558">
        <v>8.1000000000000003E-2</v>
      </c>
      <c r="R558">
        <v>7.3999999999999996E-2</v>
      </c>
      <c r="S558">
        <v>7.9000000000000001E-2</v>
      </c>
      <c r="T558">
        <v>1.095</v>
      </c>
      <c r="U558">
        <v>0.14699999999999999</v>
      </c>
      <c r="V558">
        <v>0.77900000000000003</v>
      </c>
      <c r="W558">
        <v>308.642</v>
      </c>
      <c r="X558" t="s">
        <v>62</v>
      </c>
      <c r="Y558">
        <v>12.346</v>
      </c>
      <c r="Z558">
        <v>0.92100000000000004</v>
      </c>
      <c r="AA558">
        <v>0.93100000000000005</v>
      </c>
      <c r="AB558">
        <v>0.94699999999999995</v>
      </c>
      <c r="AC558">
        <v>0.96299999999999997</v>
      </c>
      <c r="AD558" s="19">
        <v>45824.831149027777</v>
      </c>
      <c r="AE558" t="s">
        <v>1824</v>
      </c>
    </row>
    <row r="559" spans="1:31" hidden="1" x14ac:dyDescent="0.35">
      <c r="A559" t="s">
        <v>1619</v>
      </c>
      <c r="B559" t="s">
        <v>312</v>
      </c>
      <c r="C559">
        <v>89</v>
      </c>
      <c r="D559" s="9">
        <v>41164.890972222223</v>
      </c>
      <c r="E559" s="9">
        <v>41254.755555555559</v>
      </c>
      <c r="F559" t="s">
        <v>871</v>
      </c>
      <c r="G559" t="s">
        <v>871</v>
      </c>
      <c r="H559">
        <v>5</v>
      </c>
      <c r="I559">
        <v>10</v>
      </c>
      <c r="J559">
        <v>2</v>
      </c>
      <c r="K559" t="s">
        <v>872</v>
      </c>
      <c r="L559">
        <v>19</v>
      </c>
      <c r="M559">
        <v>-7</v>
      </c>
      <c r="N559">
        <v>5.6000000000000001E-2</v>
      </c>
      <c r="O559">
        <v>8.5999999999999993E-2</v>
      </c>
      <c r="P559">
        <v>0.05</v>
      </c>
      <c r="Q559">
        <v>0.19600000000000001</v>
      </c>
      <c r="R559">
        <v>9.1999999999999901E-2</v>
      </c>
      <c r="S559">
        <v>0.122</v>
      </c>
      <c r="T559">
        <v>2.13</v>
      </c>
      <c r="U559">
        <v>0.39400000000000002</v>
      </c>
      <c r="V559">
        <v>0.64800000000000002</v>
      </c>
      <c r="W559">
        <v>15.305999999999999</v>
      </c>
      <c r="X559" t="s">
        <v>92</v>
      </c>
      <c r="Y559">
        <v>5.1020000000000003</v>
      </c>
      <c r="Z559">
        <v>0.79600000000000004</v>
      </c>
      <c r="AA559">
        <v>0.878</v>
      </c>
      <c r="AB559">
        <v>1</v>
      </c>
      <c r="AC559">
        <v>0.91200000000000003</v>
      </c>
      <c r="AD559" s="19">
        <v>45824.824131168978</v>
      </c>
      <c r="AE559" t="s">
        <v>1824</v>
      </c>
    </row>
    <row r="560" spans="1:31" x14ac:dyDescent="0.35">
      <c r="A560" t="s">
        <v>134</v>
      </c>
      <c r="B560" t="s">
        <v>311</v>
      </c>
      <c r="C560">
        <v>5710</v>
      </c>
      <c r="D560" s="9">
        <v>39778.595833333333</v>
      </c>
      <c r="E560" s="9">
        <v>45489.529861111114</v>
      </c>
      <c r="F560">
        <v>303</v>
      </c>
      <c r="G560">
        <v>303</v>
      </c>
      <c r="H560">
        <v>155</v>
      </c>
      <c r="I560">
        <v>148</v>
      </c>
      <c r="J560">
        <v>31</v>
      </c>
      <c r="K560">
        <v>272</v>
      </c>
      <c r="L560">
        <v>266</v>
      </c>
      <c r="M560">
        <v>6</v>
      </c>
      <c r="N560">
        <v>0.04</v>
      </c>
      <c r="O560">
        <v>0.04</v>
      </c>
      <c r="P560">
        <v>1.7000000000000001E-2</v>
      </c>
      <c r="Q560">
        <v>6.9000000000000006E-2</v>
      </c>
      <c r="R560">
        <v>6.3E-2</v>
      </c>
      <c r="S560">
        <v>6.9000000000000006E-2</v>
      </c>
      <c r="T560">
        <v>1.095</v>
      </c>
      <c r="U560">
        <v>0.5</v>
      </c>
      <c r="V560">
        <v>0.78800000000000003</v>
      </c>
      <c r="W560">
        <v>86.956999999999994</v>
      </c>
      <c r="X560" t="s">
        <v>62</v>
      </c>
      <c r="Y560">
        <v>14.493</v>
      </c>
      <c r="Z560">
        <v>0.75600000000000001</v>
      </c>
      <c r="AA560">
        <v>0.92700000000000005</v>
      </c>
      <c r="AB560">
        <v>0.91700000000000004</v>
      </c>
      <c r="AC560">
        <v>0.94</v>
      </c>
      <c r="AD560" s="19">
        <v>2.516087962962963E-2</v>
      </c>
      <c r="AE560" t="s">
        <v>1108</v>
      </c>
    </row>
    <row r="561" spans="1:31" hidden="1" x14ac:dyDescent="0.35">
      <c r="A561" t="s">
        <v>1622</v>
      </c>
      <c r="B561" t="s">
        <v>312</v>
      </c>
      <c r="C561">
        <v>0</v>
      </c>
      <c r="D561" s="9">
        <v>41616.820833333331</v>
      </c>
      <c r="E561" s="9">
        <v>41616.820833333331</v>
      </c>
      <c r="F561" t="s">
        <v>871</v>
      </c>
      <c r="G561" t="s">
        <v>871</v>
      </c>
      <c r="H561">
        <v>1</v>
      </c>
      <c r="I561">
        <v>1</v>
      </c>
      <c r="J561">
        <v>1</v>
      </c>
      <c r="K561" t="s">
        <v>872</v>
      </c>
      <c r="L561">
        <v>1</v>
      </c>
      <c r="M561">
        <v>0</v>
      </c>
      <c r="N561" t="s">
        <v>874</v>
      </c>
      <c r="O561" t="s">
        <v>874</v>
      </c>
      <c r="P561" t="s">
        <v>874</v>
      </c>
      <c r="Q561" t="s">
        <v>874</v>
      </c>
      <c r="R561">
        <v>0</v>
      </c>
      <c r="S561" t="s">
        <v>874</v>
      </c>
      <c r="T561" t="s">
        <v>874</v>
      </c>
      <c r="U561" t="s">
        <v>874</v>
      </c>
      <c r="V561" t="s">
        <v>874</v>
      </c>
      <c r="W561" t="s">
        <v>874</v>
      </c>
      <c r="X561" t="s">
        <v>62</v>
      </c>
      <c r="Y561" t="s">
        <v>874</v>
      </c>
      <c r="Z561" t="s">
        <v>874</v>
      </c>
      <c r="AA561" t="s">
        <v>874</v>
      </c>
      <c r="AB561" t="s">
        <v>874</v>
      </c>
      <c r="AC561" t="s">
        <v>874</v>
      </c>
      <c r="AD561" s="19">
        <v>45824.824343761575</v>
      </c>
      <c r="AE561" t="s">
        <v>1824</v>
      </c>
    </row>
    <row r="562" spans="1:31" x14ac:dyDescent="0.35">
      <c r="A562" t="s">
        <v>134</v>
      </c>
      <c r="B562" t="s">
        <v>311</v>
      </c>
      <c r="C562">
        <v>5710</v>
      </c>
      <c r="D562" s="9">
        <v>39778.595833333333</v>
      </c>
      <c r="E562" s="9">
        <v>45489.529861111114</v>
      </c>
      <c r="F562">
        <v>303</v>
      </c>
      <c r="G562">
        <v>303</v>
      </c>
      <c r="H562">
        <v>155</v>
      </c>
      <c r="I562">
        <v>148</v>
      </c>
      <c r="J562">
        <v>31</v>
      </c>
      <c r="K562">
        <v>272</v>
      </c>
      <c r="L562">
        <v>266</v>
      </c>
      <c r="M562">
        <v>6</v>
      </c>
      <c r="N562">
        <v>0.04</v>
      </c>
      <c r="O562">
        <v>0.04</v>
      </c>
      <c r="P562">
        <v>1.7000000000000001E-2</v>
      </c>
      <c r="Q562">
        <v>6.9000000000000006E-2</v>
      </c>
      <c r="R562">
        <v>6.3E-2</v>
      </c>
      <c r="S562">
        <v>6.9000000000000006E-2</v>
      </c>
      <c r="T562">
        <v>1.095</v>
      </c>
      <c r="U562">
        <v>0.5</v>
      </c>
      <c r="V562">
        <v>0.78800000000000003</v>
      </c>
      <c r="W562">
        <v>86.956999999999994</v>
      </c>
      <c r="X562" t="s">
        <v>62</v>
      </c>
      <c r="Y562">
        <v>14.493</v>
      </c>
      <c r="Z562">
        <v>0.75600000000000001</v>
      </c>
      <c r="AA562">
        <v>0.92700000000000005</v>
      </c>
      <c r="AB562">
        <v>0.91700000000000004</v>
      </c>
      <c r="AC562">
        <v>0.94</v>
      </c>
      <c r="AD562" s="19">
        <v>3.2144675925925931E-2</v>
      </c>
      <c r="AE562" t="s">
        <v>1108</v>
      </c>
    </row>
    <row r="563" spans="1:31" hidden="1" x14ac:dyDescent="0.35">
      <c r="A563" t="s">
        <v>1628</v>
      </c>
      <c r="B563" t="s">
        <v>312</v>
      </c>
      <c r="C563">
        <v>0</v>
      </c>
      <c r="D563" s="9">
        <v>41614.914583333331</v>
      </c>
      <c r="E563" s="9">
        <v>41615.675000000003</v>
      </c>
      <c r="F563" t="s">
        <v>871</v>
      </c>
      <c r="G563" t="s">
        <v>871</v>
      </c>
      <c r="H563">
        <v>1</v>
      </c>
      <c r="I563">
        <v>1</v>
      </c>
      <c r="J563">
        <v>1</v>
      </c>
      <c r="K563" t="s">
        <v>872</v>
      </c>
      <c r="L563">
        <v>3</v>
      </c>
      <c r="M563">
        <v>-3</v>
      </c>
      <c r="N563" t="s">
        <v>874</v>
      </c>
      <c r="O563" t="s">
        <v>874</v>
      </c>
      <c r="P563" t="s">
        <v>874</v>
      </c>
      <c r="Q563">
        <v>1.5</v>
      </c>
      <c r="R563">
        <v>0</v>
      </c>
      <c r="S563" t="s">
        <v>874</v>
      </c>
      <c r="T563" t="s">
        <v>874</v>
      </c>
      <c r="U563" t="s">
        <v>874</v>
      </c>
      <c r="V563" t="s">
        <v>874</v>
      </c>
      <c r="W563" t="s">
        <v>874</v>
      </c>
      <c r="X563" t="s">
        <v>56</v>
      </c>
      <c r="Y563">
        <v>0.66700000000000004</v>
      </c>
      <c r="Z563" t="s">
        <v>874</v>
      </c>
      <c r="AA563" t="s">
        <v>874</v>
      </c>
      <c r="AB563" t="s">
        <v>874</v>
      </c>
      <c r="AC563">
        <v>0.75</v>
      </c>
      <c r="AD563" s="19">
        <v>45824.824599282409</v>
      </c>
      <c r="AE563" t="s">
        <v>1824</v>
      </c>
    </row>
    <row r="564" spans="1:31" x14ac:dyDescent="0.35">
      <c r="A564" t="s">
        <v>159</v>
      </c>
      <c r="B564" t="s">
        <v>311</v>
      </c>
      <c r="C564">
        <v>6194</v>
      </c>
      <c r="D564" s="9">
        <v>38335.700092592589</v>
      </c>
      <c r="E564" s="9">
        <v>44529.709756944445</v>
      </c>
      <c r="F564">
        <v>1065</v>
      </c>
      <c r="G564">
        <v>1065</v>
      </c>
      <c r="H564">
        <v>726</v>
      </c>
      <c r="I564">
        <v>339</v>
      </c>
      <c r="J564">
        <v>91</v>
      </c>
      <c r="K564">
        <v>974</v>
      </c>
      <c r="L564">
        <v>930</v>
      </c>
      <c r="M564">
        <v>44</v>
      </c>
      <c r="N564">
        <v>0.20699999999999999</v>
      </c>
      <c r="O564">
        <v>8.7999999999999995E-2</v>
      </c>
      <c r="P564">
        <v>3.3000000000000002E-2</v>
      </c>
      <c r="Q564">
        <v>0.28699999999999998</v>
      </c>
      <c r="R564">
        <v>0.26200000000000001</v>
      </c>
      <c r="S564">
        <v>0.246</v>
      </c>
      <c r="T564">
        <v>1.095</v>
      </c>
      <c r="U564">
        <v>0.70199999999999996</v>
      </c>
      <c r="V564">
        <v>0.88800000000000001</v>
      </c>
      <c r="W564">
        <v>153.31</v>
      </c>
      <c r="X564" t="s">
        <v>62</v>
      </c>
      <c r="Y564">
        <v>3.484</v>
      </c>
      <c r="Z564">
        <v>0.82299999999999995</v>
      </c>
      <c r="AA564">
        <v>0.91300000000000003</v>
      </c>
      <c r="AB564">
        <v>0.86799999999999999</v>
      </c>
      <c r="AC564">
        <v>0.874</v>
      </c>
      <c r="AD564" s="19">
        <v>45825.264430810188</v>
      </c>
      <c r="AE564" t="s">
        <v>2357</v>
      </c>
    </row>
    <row r="565" spans="1:31" hidden="1" x14ac:dyDescent="0.35">
      <c r="A565" t="s">
        <v>1692</v>
      </c>
      <c r="B565" t="s">
        <v>312</v>
      </c>
      <c r="C565">
        <v>88</v>
      </c>
      <c r="D565" s="9">
        <v>41389.054166666669</v>
      </c>
      <c r="E565" s="9">
        <v>41477.54583333333</v>
      </c>
      <c r="F565" t="s">
        <v>871</v>
      </c>
      <c r="G565" t="s">
        <v>871</v>
      </c>
      <c r="H565">
        <v>8</v>
      </c>
      <c r="I565">
        <v>15</v>
      </c>
      <c r="J565">
        <v>1</v>
      </c>
      <c r="K565" t="s">
        <v>872</v>
      </c>
      <c r="L565">
        <v>10</v>
      </c>
      <c r="M565">
        <v>12</v>
      </c>
      <c r="N565">
        <v>0.14099999999999999</v>
      </c>
      <c r="O565">
        <v>0.16400000000000001</v>
      </c>
      <c r="P565" t="s">
        <v>874</v>
      </c>
      <c r="Q565">
        <v>0.35099999999999998</v>
      </c>
      <c r="R565">
        <v>0.30499999999999999</v>
      </c>
      <c r="S565">
        <v>0.28299999999999997</v>
      </c>
      <c r="T565" t="s">
        <v>874</v>
      </c>
      <c r="U565" t="s">
        <v>874</v>
      </c>
      <c r="V565" t="s">
        <v>874</v>
      </c>
      <c r="W565" t="s">
        <v>874</v>
      </c>
      <c r="X565" t="s">
        <v>56</v>
      </c>
      <c r="Y565">
        <v>2.8490000000000002</v>
      </c>
      <c r="Z565">
        <v>0.60599999999999998</v>
      </c>
      <c r="AA565">
        <v>0.69</v>
      </c>
      <c r="AB565" t="s">
        <v>874</v>
      </c>
      <c r="AC565">
        <v>0.79800000000000004</v>
      </c>
      <c r="AD565" s="19">
        <v>45824.824835150466</v>
      </c>
      <c r="AE565" t="s">
        <v>1824</v>
      </c>
    </row>
    <row r="566" spans="1:31" x14ac:dyDescent="0.35">
      <c r="A566" t="s">
        <v>1688</v>
      </c>
      <c r="B566" t="s">
        <v>311</v>
      </c>
      <c r="C566">
        <v>7105</v>
      </c>
      <c r="D566" s="9">
        <v>37425.596504629626</v>
      </c>
      <c r="E566" s="9">
        <v>44530.918703703705</v>
      </c>
      <c r="F566">
        <v>312</v>
      </c>
      <c r="G566">
        <v>312</v>
      </c>
      <c r="H566">
        <v>21</v>
      </c>
      <c r="I566">
        <v>291</v>
      </c>
      <c r="J566">
        <v>57</v>
      </c>
      <c r="K566">
        <v>255</v>
      </c>
      <c r="L566">
        <v>170</v>
      </c>
      <c r="M566">
        <v>85</v>
      </c>
      <c r="N566">
        <v>3.0000000000000001E-3</v>
      </c>
      <c r="O566">
        <v>4.2000000000000003E-2</v>
      </c>
      <c r="P566">
        <v>1.2999999999999999E-2</v>
      </c>
      <c r="Q566">
        <v>3.5000000000000003E-2</v>
      </c>
      <c r="R566">
        <v>3.2000000000000001E-2</v>
      </c>
      <c r="S566">
        <v>3.3000000000000002E-2</v>
      </c>
      <c r="T566">
        <v>1.0940000000000001</v>
      </c>
      <c r="U566">
        <v>6.7000000000000004E-2</v>
      </c>
      <c r="V566">
        <v>0.71099999999999997</v>
      </c>
      <c r="W566">
        <v>2428.5709999999999</v>
      </c>
      <c r="X566" t="s">
        <v>62</v>
      </c>
      <c r="Y566">
        <v>28.571000000000002</v>
      </c>
      <c r="Z566">
        <v>0.94299999999999995</v>
      </c>
      <c r="AA566">
        <v>0.93899999999999995</v>
      </c>
      <c r="AB566">
        <v>0.754</v>
      </c>
      <c r="AC566">
        <v>0.69099999999999995</v>
      </c>
      <c r="AD566" s="19">
        <v>45825.161917928242</v>
      </c>
      <c r="AE566" t="s">
        <v>2397</v>
      </c>
    </row>
    <row r="567" spans="1:31" hidden="1" x14ac:dyDescent="0.35">
      <c r="A567" t="s">
        <v>1693</v>
      </c>
      <c r="B567" t="s">
        <v>312</v>
      </c>
      <c r="C567">
        <v>94</v>
      </c>
      <c r="D567" s="9">
        <v>41530.90902777778</v>
      </c>
      <c r="E567" s="9">
        <v>41625.811111111114</v>
      </c>
      <c r="F567" t="s">
        <v>871</v>
      </c>
      <c r="G567" t="s">
        <v>871</v>
      </c>
      <c r="H567">
        <v>2</v>
      </c>
      <c r="I567">
        <v>21</v>
      </c>
      <c r="J567">
        <v>6</v>
      </c>
      <c r="K567" t="s">
        <v>872</v>
      </c>
      <c r="L567">
        <v>47</v>
      </c>
      <c r="M567">
        <v>-31</v>
      </c>
      <c r="N567">
        <v>1</v>
      </c>
      <c r="O567">
        <v>0.16800000000000001</v>
      </c>
      <c r="P567">
        <v>4.2000000000000003E-2</v>
      </c>
      <c r="Q567">
        <v>0.307</v>
      </c>
      <c r="R567">
        <v>1.1259999999999999</v>
      </c>
      <c r="S567">
        <v>0.13100000000000001</v>
      </c>
      <c r="T567">
        <v>0.27300000000000002</v>
      </c>
      <c r="U567">
        <v>0.85599999999999998</v>
      </c>
      <c r="V567">
        <v>0.96399999999999997</v>
      </c>
      <c r="W567">
        <v>52.116999999999997</v>
      </c>
      <c r="X567" t="s">
        <v>56</v>
      </c>
      <c r="Y567">
        <v>3.2570000000000001</v>
      </c>
      <c r="Z567">
        <v>1</v>
      </c>
      <c r="AA567">
        <v>0.90500000000000003</v>
      </c>
      <c r="AB567">
        <v>0.57499999999999996</v>
      </c>
      <c r="AC567">
        <v>0.73299999999999998</v>
      </c>
      <c r="AD567" s="19">
        <v>45824.825107534722</v>
      </c>
      <c r="AE567" t="s">
        <v>1824</v>
      </c>
    </row>
    <row r="568" spans="1:31" x14ac:dyDescent="0.35">
      <c r="A568" t="s">
        <v>1620</v>
      </c>
      <c r="B568" t="s">
        <v>311</v>
      </c>
      <c r="C568">
        <v>1199</v>
      </c>
      <c r="D568" s="9">
        <v>40231.363888888889</v>
      </c>
      <c r="E568" s="9">
        <v>41431.109722222223</v>
      </c>
      <c r="F568">
        <v>310</v>
      </c>
      <c r="G568">
        <v>310</v>
      </c>
      <c r="H568">
        <v>139</v>
      </c>
      <c r="I568">
        <v>171</v>
      </c>
      <c r="J568">
        <v>35</v>
      </c>
      <c r="K568">
        <v>275</v>
      </c>
      <c r="L568">
        <v>252</v>
      </c>
      <c r="M568">
        <v>23</v>
      </c>
      <c r="N568">
        <v>0.18</v>
      </c>
      <c r="O568">
        <v>0.184</v>
      </c>
      <c r="P568">
        <v>0.04</v>
      </c>
      <c r="Q568">
        <v>0.35399999999999998</v>
      </c>
      <c r="R568">
        <v>0.32400000000000001</v>
      </c>
      <c r="S568">
        <v>0.29899999999999999</v>
      </c>
      <c r="T568">
        <v>1.093</v>
      </c>
      <c r="U568">
        <v>0.495</v>
      </c>
      <c r="V568">
        <v>0.89</v>
      </c>
      <c r="W568">
        <v>64.971999999999994</v>
      </c>
      <c r="X568" t="s">
        <v>62</v>
      </c>
      <c r="Y568">
        <v>2.8250000000000002</v>
      </c>
      <c r="Z568">
        <v>0.97</v>
      </c>
      <c r="AA568">
        <v>0.93799999999999994</v>
      </c>
      <c r="AB568">
        <v>0.88600000000000001</v>
      </c>
      <c r="AC568">
        <v>0.92800000000000005</v>
      </c>
      <c r="AD568" s="19">
        <v>45824.817209189816</v>
      </c>
      <c r="AE568" t="s">
        <v>1824</v>
      </c>
    </row>
    <row r="569" spans="1:31" hidden="1" x14ac:dyDescent="0.35">
      <c r="A569" t="s">
        <v>1707</v>
      </c>
      <c r="B569" t="s">
        <v>312</v>
      </c>
      <c r="C569">
        <v>10</v>
      </c>
      <c r="D569" s="9">
        <v>41461.842361111114</v>
      </c>
      <c r="E569" s="9">
        <v>41472.604861111111</v>
      </c>
      <c r="F569" t="s">
        <v>871</v>
      </c>
      <c r="G569" t="s">
        <v>871</v>
      </c>
      <c r="H569">
        <v>1</v>
      </c>
      <c r="I569">
        <v>1</v>
      </c>
      <c r="J569">
        <v>1</v>
      </c>
      <c r="K569" t="s">
        <v>872</v>
      </c>
      <c r="L569">
        <v>1</v>
      </c>
      <c r="M569">
        <v>-1</v>
      </c>
      <c r="N569" t="s">
        <v>874</v>
      </c>
      <c r="O569" t="s">
        <v>874</v>
      </c>
      <c r="P569" t="s">
        <v>874</v>
      </c>
      <c r="Q569" t="s">
        <v>874</v>
      </c>
      <c r="R569">
        <v>0</v>
      </c>
      <c r="S569" t="s">
        <v>874</v>
      </c>
      <c r="T569" t="s">
        <v>874</v>
      </c>
      <c r="U569" t="s">
        <v>874</v>
      </c>
      <c r="V569" t="s">
        <v>874</v>
      </c>
      <c r="W569" t="s">
        <v>874</v>
      </c>
      <c r="X569" t="s">
        <v>56</v>
      </c>
      <c r="Y569" t="s">
        <v>874</v>
      </c>
      <c r="Z569" t="s">
        <v>874</v>
      </c>
      <c r="AA569" t="s">
        <v>874</v>
      </c>
      <c r="AB569" t="s">
        <v>874</v>
      </c>
      <c r="AC569" t="s">
        <v>874</v>
      </c>
      <c r="AD569" s="19">
        <v>45824.825334374997</v>
      </c>
      <c r="AE569" t="s">
        <v>1824</v>
      </c>
    </row>
    <row r="570" spans="1:31" x14ac:dyDescent="0.35">
      <c r="A570" t="s">
        <v>1189</v>
      </c>
      <c r="B570" t="s">
        <v>311</v>
      </c>
      <c r="C570">
        <v>1650</v>
      </c>
      <c r="D570" s="9">
        <v>39773.736111111109</v>
      </c>
      <c r="E570" s="9">
        <v>41424.631944444445</v>
      </c>
      <c r="F570">
        <v>145</v>
      </c>
      <c r="G570">
        <v>145</v>
      </c>
      <c r="H570">
        <v>20</v>
      </c>
      <c r="I570">
        <v>125</v>
      </c>
      <c r="J570">
        <v>8</v>
      </c>
      <c r="K570">
        <v>137</v>
      </c>
      <c r="L570">
        <v>104</v>
      </c>
      <c r="M570">
        <v>33</v>
      </c>
      <c r="N570">
        <v>2.3E-2</v>
      </c>
      <c r="O570">
        <v>0.1</v>
      </c>
      <c r="P570">
        <v>1.6E-2</v>
      </c>
      <c r="Q570">
        <v>0.11700000000000001</v>
      </c>
      <c r="R570">
        <v>0.107</v>
      </c>
      <c r="S570">
        <v>0.112</v>
      </c>
      <c r="T570">
        <v>1.093</v>
      </c>
      <c r="U570">
        <v>0.187</v>
      </c>
      <c r="V570">
        <v>0.87</v>
      </c>
      <c r="W570">
        <v>282.05099999999999</v>
      </c>
      <c r="X570" t="s">
        <v>62</v>
      </c>
      <c r="Y570">
        <v>8.5470000000000006</v>
      </c>
      <c r="Z570">
        <v>0.90900000000000003</v>
      </c>
      <c r="AA570">
        <v>0.89900000000000002</v>
      </c>
      <c r="AB570">
        <v>0.90900000000000003</v>
      </c>
      <c r="AC570">
        <v>0.96</v>
      </c>
      <c r="AD570" s="19">
        <v>45824.966480856485</v>
      </c>
      <c r="AE570" t="s">
        <v>2225</v>
      </c>
    </row>
    <row r="571" spans="1:31" hidden="1" x14ac:dyDescent="0.35">
      <c r="A571" t="s">
        <v>1708</v>
      </c>
      <c r="B571" t="s">
        <v>312</v>
      </c>
      <c r="C571">
        <v>76</v>
      </c>
      <c r="D571" s="9">
        <v>40022.893055555556</v>
      </c>
      <c r="E571" s="9">
        <v>40099.089583333334</v>
      </c>
      <c r="F571" t="s">
        <v>871</v>
      </c>
      <c r="G571" t="s">
        <v>871</v>
      </c>
      <c r="H571">
        <v>1</v>
      </c>
      <c r="I571">
        <v>3</v>
      </c>
      <c r="J571">
        <v>1</v>
      </c>
      <c r="K571" t="s">
        <v>872</v>
      </c>
      <c r="L571">
        <v>1</v>
      </c>
      <c r="M571">
        <v>2</v>
      </c>
      <c r="N571" t="s">
        <v>874</v>
      </c>
      <c r="O571">
        <v>2.5999999999999999E-2</v>
      </c>
      <c r="P571" t="s">
        <v>874</v>
      </c>
      <c r="Q571" t="s">
        <v>874</v>
      </c>
      <c r="R571">
        <v>0</v>
      </c>
      <c r="S571">
        <v>2.5999999999999999E-2</v>
      </c>
      <c r="T571" t="s">
        <v>874</v>
      </c>
      <c r="U571" t="s">
        <v>874</v>
      </c>
      <c r="V571" t="s">
        <v>874</v>
      </c>
      <c r="W571" t="s">
        <v>874</v>
      </c>
      <c r="X571" t="s">
        <v>62</v>
      </c>
      <c r="Y571" t="s">
        <v>874</v>
      </c>
      <c r="Z571" t="s">
        <v>874</v>
      </c>
      <c r="AA571">
        <v>0.999</v>
      </c>
      <c r="AB571" t="s">
        <v>874</v>
      </c>
      <c r="AC571" t="s">
        <v>874</v>
      </c>
      <c r="AD571" s="19">
        <v>45824.825551875001</v>
      </c>
      <c r="AE571" t="s">
        <v>1824</v>
      </c>
    </row>
    <row r="572" spans="1:31" x14ac:dyDescent="0.35">
      <c r="A572" t="s">
        <v>1189</v>
      </c>
      <c r="B572" t="s">
        <v>311</v>
      </c>
      <c r="C572">
        <v>1650</v>
      </c>
      <c r="D572" s="9">
        <v>39773.070115740738</v>
      </c>
      <c r="E572" s="9">
        <v>41424.007268518515</v>
      </c>
      <c r="F572">
        <v>145</v>
      </c>
      <c r="G572">
        <v>145</v>
      </c>
      <c r="H572">
        <v>20</v>
      </c>
      <c r="I572">
        <v>125</v>
      </c>
      <c r="J572">
        <v>8</v>
      </c>
      <c r="K572">
        <v>137</v>
      </c>
      <c r="L572">
        <v>104</v>
      </c>
      <c r="M572">
        <v>33</v>
      </c>
      <c r="N572">
        <v>2.3E-2</v>
      </c>
      <c r="O572">
        <v>0.1</v>
      </c>
      <c r="P572">
        <v>1.6E-2</v>
      </c>
      <c r="Q572">
        <v>0.11700000000000001</v>
      </c>
      <c r="R572">
        <v>0.107</v>
      </c>
      <c r="S572">
        <v>0.112</v>
      </c>
      <c r="T572">
        <v>1.093</v>
      </c>
      <c r="U572">
        <v>0.187</v>
      </c>
      <c r="V572">
        <v>0.87</v>
      </c>
      <c r="W572">
        <v>282.05099999999999</v>
      </c>
      <c r="X572" t="s">
        <v>62</v>
      </c>
      <c r="Y572">
        <v>8.5470000000000006</v>
      </c>
      <c r="Z572">
        <v>0.90900000000000003</v>
      </c>
      <c r="AA572">
        <v>0.89900000000000002</v>
      </c>
      <c r="AB572">
        <v>0.90900000000000003</v>
      </c>
      <c r="AC572">
        <v>0.96</v>
      </c>
      <c r="AD572" s="19">
        <v>45825.300688263887</v>
      </c>
      <c r="AE572" t="s">
        <v>2333</v>
      </c>
    </row>
    <row r="573" spans="1:31" hidden="1" x14ac:dyDescent="0.35">
      <c r="A573" t="s">
        <v>1650</v>
      </c>
      <c r="B573" t="s">
        <v>312</v>
      </c>
      <c r="C573">
        <v>0</v>
      </c>
      <c r="D573" s="9">
        <v>41577.806250000001</v>
      </c>
      <c r="E573" s="9">
        <v>41577.806250000001</v>
      </c>
      <c r="F573" t="s">
        <v>871</v>
      </c>
      <c r="G573" t="s">
        <v>871</v>
      </c>
      <c r="H573">
        <v>1</v>
      </c>
      <c r="I573">
        <v>1</v>
      </c>
      <c r="J573">
        <v>1</v>
      </c>
      <c r="K573" t="s">
        <v>872</v>
      </c>
      <c r="L573">
        <v>1</v>
      </c>
      <c r="M573">
        <v>0</v>
      </c>
      <c r="N573" t="s">
        <v>874</v>
      </c>
      <c r="O573" t="s">
        <v>874</v>
      </c>
      <c r="P573" t="s">
        <v>874</v>
      </c>
      <c r="Q573" t="s">
        <v>874</v>
      </c>
      <c r="R573">
        <v>0</v>
      </c>
      <c r="S573" t="s">
        <v>874</v>
      </c>
      <c r="T573" t="s">
        <v>874</v>
      </c>
      <c r="U573" t="s">
        <v>874</v>
      </c>
      <c r="V573" t="s">
        <v>874</v>
      </c>
      <c r="W573" t="s">
        <v>874</v>
      </c>
      <c r="X573" t="s">
        <v>62</v>
      </c>
      <c r="Y573" t="s">
        <v>874</v>
      </c>
      <c r="Z573" t="s">
        <v>874</v>
      </c>
      <c r="AA573" t="s">
        <v>874</v>
      </c>
      <c r="AB573" t="s">
        <v>874</v>
      </c>
      <c r="AC573" t="s">
        <v>874</v>
      </c>
      <c r="AD573" s="19">
        <v>45824.8257571875</v>
      </c>
      <c r="AE573" t="s">
        <v>1824</v>
      </c>
    </row>
    <row r="574" spans="1:31" x14ac:dyDescent="0.35">
      <c r="A574" t="s">
        <v>916</v>
      </c>
      <c r="B574" t="s">
        <v>311</v>
      </c>
      <c r="C574">
        <v>1780</v>
      </c>
      <c r="D574" s="9">
        <v>42654.074374999997</v>
      </c>
      <c r="E574" s="9">
        <v>44434.613807870373</v>
      </c>
      <c r="F574">
        <v>458</v>
      </c>
      <c r="G574">
        <v>458</v>
      </c>
      <c r="H574">
        <v>292</v>
      </c>
      <c r="I574">
        <v>166</v>
      </c>
      <c r="J574">
        <v>82</v>
      </c>
      <c r="K574">
        <v>376</v>
      </c>
      <c r="L574">
        <v>360</v>
      </c>
      <c r="M574">
        <v>16</v>
      </c>
      <c r="N574">
        <v>0.20100000000000001</v>
      </c>
      <c r="O574">
        <v>0.112</v>
      </c>
      <c r="P574">
        <v>7.4999999999999997E-2</v>
      </c>
      <c r="Q574">
        <v>0.26</v>
      </c>
      <c r="R574">
        <v>0.23799999999999999</v>
      </c>
      <c r="S574">
        <v>0.25</v>
      </c>
      <c r="T574">
        <v>1.0920000000000001</v>
      </c>
      <c r="U574">
        <v>0.64200000000000002</v>
      </c>
      <c r="V574">
        <v>0.76</v>
      </c>
      <c r="W574">
        <v>61.537999999999997</v>
      </c>
      <c r="X574" t="s">
        <v>62</v>
      </c>
      <c r="Y574">
        <v>3.8460000000000001</v>
      </c>
      <c r="Z574">
        <v>0.93899999999999995</v>
      </c>
      <c r="AA574">
        <v>0.96099999999999997</v>
      </c>
      <c r="AB574">
        <v>0.94899999999999995</v>
      </c>
      <c r="AC574">
        <v>0.88500000000000001</v>
      </c>
      <c r="AD574" s="19">
        <v>45825.180740370371</v>
      </c>
      <c r="AE574" t="s">
        <v>2396</v>
      </c>
    </row>
    <row r="575" spans="1:31" hidden="1" x14ac:dyDescent="0.35">
      <c r="A575" t="s">
        <v>1709</v>
      </c>
      <c r="B575" t="s">
        <v>312</v>
      </c>
      <c r="C575">
        <v>47</v>
      </c>
      <c r="D575" s="9">
        <v>41567.136805555558</v>
      </c>
      <c r="E575" s="9">
        <v>41614.206944444442</v>
      </c>
      <c r="F575" t="s">
        <v>871</v>
      </c>
      <c r="G575" t="s">
        <v>871</v>
      </c>
      <c r="H575">
        <v>1</v>
      </c>
      <c r="I575">
        <v>11</v>
      </c>
      <c r="J575">
        <v>1</v>
      </c>
      <c r="K575" t="s">
        <v>872</v>
      </c>
      <c r="L575">
        <v>11</v>
      </c>
      <c r="M575">
        <v>-2</v>
      </c>
      <c r="N575" t="s">
        <v>874</v>
      </c>
      <c r="O575">
        <v>0.223</v>
      </c>
      <c r="P575" t="s">
        <v>874</v>
      </c>
      <c r="Q575">
        <v>0.23899999999999999</v>
      </c>
      <c r="R575">
        <v>0</v>
      </c>
      <c r="S575">
        <v>0.192</v>
      </c>
      <c r="T575" t="s">
        <v>874</v>
      </c>
      <c r="U575" t="s">
        <v>874</v>
      </c>
      <c r="V575" t="s">
        <v>874</v>
      </c>
      <c r="W575" t="s">
        <v>874</v>
      </c>
      <c r="X575" t="s">
        <v>62</v>
      </c>
      <c r="Y575">
        <v>4.1840000000000002</v>
      </c>
      <c r="Z575" t="s">
        <v>874</v>
      </c>
      <c r="AA575">
        <v>0.89500000000000002</v>
      </c>
      <c r="AB575" t="s">
        <v>874</v>
      </c>
      <c r="AC575">
        <v>0.45500000000000002</v>
      </c>
      <c r="AD575" s="19">
        <v>45824.825978460649</v>
      </c>
      <c r="AE575" t="s">
        <v>1824</v>
      </c>
    </row>
    <row r="576" spans="1:31" x14ac:dyDescent="0.35">
      <c r="A576" t="s">
        <v>1424</v>
      </c>
      <c r="B576" t="s">
        <v>311</v>
      </c>
      <c r="C576">
        <v>1515</v>
      </c>
      <c r="D576" s="9">
        <v>40048.212500000001</v>
      </c>
      <c r="E576" s="9">
        <v>41563.85833333333</v>
      </c>
      <c r="F576">
        <v>65</v>
      </c>
      <c r="G576">
        <v>65</v>
      </c>
      <c r="H576">
        <v>23</v>
      </c>
      <c r="I576">
        <v>42</v>
      </c>
      <c r="J576">
        <v>1</v>
      </c>
      <c r="K576">
        <v>64</v>
      </c>
      <c r="L576">
        <v>53</v>
      </c>
      <c r="M576">
        <v>11</v>
      </c>
      <c r="N576">
        <v>1.4E-2</v>
      </c>
      <c r="O576">
        <v>4.1000000000000002E-2</v>
      </c>
      <c r="P576">
        <v>0</v>
      </c>
      <c r="Q576">
        <v>0.06</v>
      </c>
      <c r="R576">
        <v>5.5E-2</v>
      </c>
      <c r="S576">
        <v>5.3999999999999999E-2</v>
      </c>
      <c r="T576">
        <v>1.091</v>
      </c>
      <c r="U576">
        <v>0.255</v>
      </c>
      <c r="V576">
        <v>1</v>
      </c>
      <c r="W576">
        <v>183.333</v>
      </c>
      <c r="X576" t="s">
        <v>62</v>
      </c>
      <c r="Y576">
        <v>16.667000000000002</v>
      </c>
      <c r="Z576">
        <v>0.51400000000000001</v>
      </c>
      <c r="AA576">
        <v>0.77800000000000002</v>
      </c>
      <c r="AB576">
        <v>0</v>
      </c>
      <c r="AC576">
        <v>0.68899999999999995</v>
      </c>
      <c r="AD576" s="19">
        <v>45824.792994594907</v>
      </c>
      <c r="AE576" t="s">
        <v>1824</v>
      </c>
    </row>
    <row r="577" spans="1:31" hidden="1" x14ac:dyDescent="0.35">
      <c r="A577" t="s">
        <v>1686</v>
      </c>
      <c r="B577" t="s">
        <v>312</v>
      </c>
      <c r="C577">
        <v>25</v>
      </c>
      <c r="D577" s="9">
        <v>41580.886805555558</v>
      </c>
      <c r="E577" s="9">
        <v>41606.129166666666</v>
      </c>
      <c r="F577" t="s">
        <v>871</v>
      </c>
      <c r="G577" t="s">
        <v>871</v>
      </c>
      <c r="H577">
        <v>6</v>
      </c>
      <c r="I577">
        <v>5</v>
      </c>
      <c r="J577">
        <v>11</v>
      </c>
      <c r="K577" t="s">
        <v>872</v>
      </c>
      <c r="L577">
        <v>10</v>
      </c>
      <c r="M577">
        <v>-9</v>
      </c>
      <c r="N577">
        <v>0.6</v>
      </c>
      <c r="O577">
        <v>0.45900000000000002</v>
      </c>
      <c r="P577">
        <v>0.309</v>
      </c>
      <c r="Q577">
        <v>0.49299999999999999</v>
      </c>
      <c r="R577">
        <v>0.75</v>
      </c>
      <c r="S577">
        <v>0.06</v>
      </c>
      <c r="T577">
        <v>0.65700000000000003</v>
      </c>
      <c r="U577">
        <v>0.56699999999999995</v>
      </c>
      <c r="V577">
        <v>0.70799999999999996</v>
      </c>
      <c r="W577">
        <v>150.101</v>
      </c>
      <c r="X577" t="s">
        <v>56</v>
      </c>
      <c r="Y577">
        <v>2.028</v>
      </c>
      <c r="Z577">
        <v>0.42899999999999999</v>
      </c>
      <c r="AA577">
        <v>0.82699999999999996</v>
      </c>
      <c r="AB577">
        <v>0.499</v>
      </c>
      <c r="AC577">
        <v>0.53800000000000003</v>
      </c>
      <c r="AD577" s="19">
        <v>45824.826259606481</v>
      </c>
      <c r="AE577" t="s">
        <v>1824</v>
      </c>
    </row>
    <row r="578" spans="1:31" x14ac:dyDescent="0.35">
      <c r="A578" t="s">
        <v>149</v>
      </c>
      <c r="B578" t="s">
        <v>311</v>
      </c>
      <c r="C578">
        <v>1988</v>
      </c>
      <c r="D578" s="9">
        <v>43620.668749999997</v>
      </c>
      <c r="E578" s="9">
        <v>45609.552777777775</v>
      </c>
      <c r="F578">
        <v>278</v>
      </c>
      <c r="G578">
        <v>227</v>
      </c>
      <c r="H578">
        <v>220</v>
      </c>
      <c r="I578">
        <v>7</v>
      </c>
      <c r="J578">
        <v>66</v>
      </c>
      <c r="K578">
        <v>161</v>
      </c>
      <c r="L578">
        <v>116</v>
      </c>
      <c r="M578">
        <v>45</v>
      </c>
      <c r="N578">
        <v>0.129</v>
      </c>
      <c r="O578">
        <v>3.0000000000000001E-3</v>
      </c>
      <c r="P578">
        <v>5.5E-2</v>
      </c>
      <c r="Q578">
        <v>8.4000000000000005E-2</v>
      </c>
      <c r="R578">
        <v>7.6999999999999999E-2</v>
      </c>
      <c r="S578">
        <v>8.7999999999999995E-2</v>
      </c>
      <c r="T578">
        <v>1.091</v>
      </c>
      <c r="U578">
        <v>0.97699999999999998</v>
      </c>
      <c r="V578">
        <v>0.58299999999999996</v>
      </c>
      <c r="W578">
        <v>535.71400000000006</v>
      </c>
      <c r="X578" t="s">
        <v>62</v>
      </c>
      <c r="Y578">
        <v>11.904999999999999</v>
      </c>
      <c r="Z578">
        <v>0.95299999999999996</v>
      </c>
      <c r="AA578">
        <v>0.93899999999999995</v>
      </c>
      <c r="AB578">
        <v>0.92600000000000005</v>
      </c>
      <c r="AC578">
        <v>0.93</v>
      </c>
      <c r="AD578" s="19">
        <v>2.711689814814815E-2</v>
      </c>
      <c r="AE578" t="s">
        <v>1108</v>
      </c>
    </row>
    <row r="579" spans="1:31" hidden="1" x14ac:dyDescent="0.35">
      <c r="A579" t="s">
        <v>1687</v>
      </c>
      <c r="B579" t="s">
        <v>312</v>
      </c>
      <c r="C579">
        <v>97</v>
      </c>
      <c r="D579" s="9">
        <v>41527.12222222222</v>
      </c>
      <c r="E579" s="9">
        <v>41625.037499999999</v>
      </c>
      <c r="F579" t="s">
        <v>871</v>
      </c>
      <c r="G579" t="s">
        <v>871</v>
      </c>
      <c r="H579">
        <v>6</v>
      </c>
      <c r="I579">
        <v>27</v>
      </c>
      <c r="J579">
        <v>1</v>
      </c>
      <c r="K579" t="s">
        <v>872</v>
      </c>
      <c r="L579">
        <v>31</v>
      </c>
      <c r="M579">
        <v>1</v>
      </c>
      <c r="N579">
        <v>0.08</v>
      </c>
      <c r="O579">
        <v>0.309</v>
      </c>
      <c r="P579" t="s">
        <v>874</v>
      </c>
      <c r="Q579">
        <v>0.32200000000000001</v>
      </c>
      <c r="R579">
        <v>0.38900000000000001</v>
      </c>
      <c r="S579">
        <v>0.38900000000000001</v>
      </c>
      <c r="T579" t="s">
        <v>874</v>
      </c>
      <c r="U579" t="s">
        <v>874</v>
      </c>
      <c r="V579" t="s">
        <v>874</v>
      </c>
      <c r="W579" t="s">
        <v>874</v>
      </c>
      <c r="X579" t="s">
        <v>80</v>
      </c>
      <c r="Y579">
        <v>3.1059999999999999</v>
      </c>
      <c r="Z579">
        <v>0.44600000000000001</v>
      </c>
      <c r="AA579">
        <v>0.90300000000000002</v>
      </c>
      <c r="AB579" t="s">
        <v>874</v>
      </c>
      <c r="AC579">
        <v>0.79900000000000004</v>
      </c>
      <c r="AD579" s="19">
        <v>45824.826491689812</v>
      </c>
      <c r="AE579" t="s">
        <v>1824</v>
      </c>
    </row>
    <row r="580" spans="1:31" x14ac:dyDescent="0.35">
      <c r="A580" t="s">
        <v>149</v>
      </c>
      <c r="B580" t="s">
        <v>311</v>
      </c>
      <c r="C580">
        <v>1988</v>
      </c>
      <c r="D580" s="9">
        <v>43620.668749999997</v>
      </c>
      <c r="E580" s="9">
        <v>45609.552777777775</v>
      </c>
      <c r="F580">
        <v>278</v>
      </c>
      <c r="G580">
        <v>227</v>
      </c>
      <c r="H580">
        <v>220</v>
      </c>
      <c r="I580">
        <v>7</v>
      </c>
      <c r="J580">
        <v>66</v>
      </c>
      <c r="K580">
        <v>161</v>
      </c>
      <c r="L580">
        <v>116</v>
      </c>
      <c r="M580">
        <v>45</v>
      </c>
      <c r="N580">
        <v>0.129</v>
      </c>
      <c r="O580">
        <v>3.0000000000000001E-3</v>
      </c>
      <c r="P580">
        <v>5.5E-2</v>
      </c>
      <c r="Q580">
        <v>8.4000000000000005E-2</v>
      </c>
      <c r="R580">
        <v>7.6999999999999999E-2</v>
      </c>
      <c r="S580">
        <v>8.7999999999999995E-2</v>
      </c>
      <c r="T580">
        <v>1.091</v>
      </c>
      <c r="U580">
        <v>0.97699999999999998</v>
      </c>
      <c r="V580">
        <v>0.58299999999999996</v>
      </c>
      <c r="W580">
        <v>535.71400000000006</v>
      </c>
      <c r="X580" t="s">
        <v>62</v>
      </c>
      <c r="Y580">
        <v>11.904999999999999</v>
      </c>
      <c r="Z580">
        <v>0.95299999999999996</v>
      </c>
      <c r="AA580">
        <v>0.93899999999999995</v>
      </c>
      <c r="AB580">
        <v>0.92600000000000005</v>
      </c>
      <c r="AC580">
        <v>0.93</v>
      </c>
      <c r="AD580" s="19">
        <v>3.5945601851851847E-2</v>
      </c>
      <c r="AE580" t="s">
        <v>1108</v>
      </c>
    </row>
    <row r="581" spans="1:31" hidden="1" x14ac:dyDescent="0.35">
      <c r="A581" t="s">
        <v>1638</v>
      </c>
      <c r="B581" t="s">
        <v>312</v>
      </c>
      <c r="C581">
        <v>0</v>
      </c>
      <c r="D581" s="9">
        <v>39509.157638888886</v>
      </c>
      <c r="E581" s="9">
        <v>39509.157638888886</v>
      </c>
      <c r="F581" t="s">
        <v>871</v>
      </c>
      <c r="G581" t="s">
        <v>871</v>
      </c>
      <c r="H581">
        <v>1</v>
      </c>
      <c r="I581">
        <v>1</v>
      </c>
      <c r="J581">
        <v>1</v>
      </c>
      <c r="K581" t="s">
        <v>872</v>
      </c>
      <c r="L581">
        <v>12</v>
      </c>
      <c r="M581">
        <v>-11</v>
      </c>
      <c r="N581" t="s">
        <v>874</v>
      </c>
      <c r="O581" t="s">
        <v>874</v>
      </c>
      <c r="P581" t="s">
        <v>874</v>
      </c>
      <c r="Q581" t="s">
        <v>874</v>
      </c>
      <c r="R581">
        <v>0</v>
      </c>
      <c r="S581" t="s">
        <v>874</v>
      </c>
      <c r="T581" t="s">
        <v>874</v>
      </c>
      <c r="U581" t="s">
        <v>874</v>
      </c>
      <c r="V581" t="s">
        <v>874</v>
      </c>
      <c r="W581" t="s">
        <v>874</v>
      </c>
      <c r="X581" t="s">
        <v>56</v>
      </c>
      <c r="Y581" t="s">
        <v>874</v>
      </c>
      <c r="Z581" t="s">
        <v>874</v>
      </c>
      <c r="AA581" t="s">
        <v>874</v>
      </c>
      <c r="AB581" t="s">
        <v>874</v>
      </c>
      <c r="AC581" t="s">
        <v>874</v>
      </c>
      <c r="AD581" s="19">
        <v>45824.826681840277</v>
      </c>
      <c r="AE581" t="s">
        <v>1824</v>
      </c>
    </row>
    <row r="582" spans="1:31" x14ac:dyDescent="0.35">
      <c r="A582" t="s">
        <v>1740</v>
      </c>
      <c r="B582" t="s">
        <v>311</v>
      </c>
      <c r="C582">
        <v>5898</v>
      </c>
      <c r="D582" s="9">
        <v>38651.827638888892</v>
      </c>
      <c r="E582" s="9">
        <v>44550.558472222219</v>
      </c>
      <c r="F582">
        <v>615</v>
      </c>
      <c r="G582">
        <v>615</v>
      </c>
      <c r="H582">
        <v>84</v>
      </c>
      <c r="I582">
        <v>531</v>
      </c>
      <c r="J582">
        <v>97</v>
      </c>
      <c r="K582">
        <v>518</v>
      </c>
      <c r="L582">
        <v>465</v>
      </c>
      <c r="M582">
        <v>53</v>
      </c>
      <c r="N582">
        <v>1.4E-2</v>
      </c>
      <c r="O582">
        <v>0.10199999999999999</v>
      </c>
      <c r="P582">
        <v>2.8000000000000001E-2</v>
      </c>
      <c r="Q582">
        <v>9.6000000000000002E-2</v>
      </c>
      <c r="R582">
        <v>8.7999999999999995E-2</v>
      </c>
      <c r="S582">
        <v>9.5000000000000001E-2</v>
      </c>
      <c r="T582">
        <v>1.091</v>
      </c>
      <c r="U582">
        <v>0.121</v>
      </c>
      <c r="V582">
        <v>0.75900000000000001</v>
      </c>
      <c r="W582">
        <v>552.08299999999997</v>
      </c>
      <c r="X582" t="s">
        <v>62</v>
      </c>
      <c r="Y582">
        <v>10.417</v>
      </c>
      <c r="Z582">
        <v>0.92300000000000004</v>
      </c>
      <c r="AA582">
        <v>0.91100000000000003</v>
      </c>
      <c r="AB582">
        <v>0.94599999999999995</v>
      </c>
      <c r="AC582">
        <v>0.88500000000000001</v>
      </c>
      <c r="AD582" s="19">
        <v>45825.174618622688</v>
      </c>
      <c r="AE582" t="s">
        <v>2397</v>
      </c>
    </row>
    <row r="583" spans="1:31" hidden="1" x14ac:dyDescent="0.35">
      <c r="A583" t="s">
        <v>1716</v>
      </c>
      <c r="B583" t="s">
        <v>312</v>
      </c>
      <c r="C583">
        <v>85</v>
      </c>
      <c r="D583" s="9">
        <v>41540.15347222222</v>
      </c>
      <c r="E583" s="9">
        <v>41626.021527777775</v>
      </c>
      <c r="F583" t="s">
        <v>871</v>
      </c>
      <c r="G583" t="s">
        <v>871</v>
      </c>
      <c r="H583">
        <v>1</v>
      </c>
      <c r="I583">
        <v>11</v>
      </c>
      <c r="J583">
        <v>1</v>
      </c>
      <c r="K583" t="s">
        <v>872</v>
      </c>
      <c r="L583">
        <v>2</v>
      </c>
      <c r="M583">
        <v>7</v>
      </c>
      <c r="N583" t="s">
        <v>874</v>
      </c>
      <c r="O583">
        <v>0.11899999999999999</v>
      </c>
      <c r="P583" t="s">
        <v>874</v>
      </c>
      <c r="Q583">
        <v>0.33300000000000002</v>
      </c>
      <c r="R583">
        <v>0</v>
      </c>
      <c r="S583">
        <v>0.10299999999999999</v>
      </c>
      <c r="T583" t="s">
        <v>874</v>
      </c>
      <c r="U583" t="s">
        <v>874</v>
      </c>
      <c r="V583" t="s">
        <v>874</v>
      </c>
      <c r="W583" t="s">
        <v>874</v>
      </c>
      <c r="X583" t="s">
        <v>56</v>
      </c>
      <c r="Y583">
        <v>3.0030000000000001</v>
      </c>
      <c r="Z583" t="s">
        <v>874</v>
      </c>
      <c r="AA583">
        <v>0.83399999999999996</v>
      </c>
      <c r="AB583" t="s">
        <v>874</v>
      </c>
      <c r="AC583">
        <v>1</v>
      </c>
      <c r="AD583" s="19">
        <v>45824.826917141203</v>
      </c>
      <c r="AE583" t="s">
        <v>1824</v>
      </c>
    </row>
    <row r="584" spans="1:31" x14ac:dyDescent="0.35">
      <c r="A584" t="s">
        <v>75</v>
      </c>
      <c r="B584" t="s">
        <v>311</v>
      </c>
      <c r="C584">
        <v>1994</v>
      </c>
      <c r="D584" s="9">
        <v>43614.54583333333</v>
      </c>
      <c r="E584" s="9">
        <v>45609.425694444442</v>
      </c>
      <c r="F584">
        <v>459</v>
      </c>
      <c r="G584">
        <v>386</v>
      </c>
      <c r="H584">
        <v>348</v>
      </c>
      <c r="I584">
        <v>38</v>
      </c>
      <c r="J584">
        <v>88</v>
      </c>
      <c r="K584">
        <v>298</v>
      </c>
      <c r="L584">
        <v>227</v>
      </c>
      <c r="M584">
        <v>71</v>
      </c>
      <c r="N584">
        <v>0.189</v>
      </c>
      <c r="O584">
        <v>2.7E-2</v>
      </c>
      <c r="P584">
        <v>8.8999999999999996E-2</v>
      </c>
      <c r="Q584">
        <v>0.13800000000000001</v>
      </c>
      <c r="R584">
        <v>0.127</v>
      </c>
      <c r="S584">
        <v>0.16300000000000001</v>
      </c>
      <c r="T584">
        <v>1.087</v>
      </c>
      <c r="U584">
        <v>0.875</v>
      </c>
      <c r="V584">
        <v>0.58799999999999997</v>
      </c>
      <c r="W584">
        <v>514.49300000000005</v>
      </c>
      <c r="X584" t="s">
        <v>62</v>
      </c>
      <c r="Y584">
        <v>7.2460000000000004</v>
      </c>
      <c r="Z584">
        <v>0.95899999999999996</v>
      </c>
      <c r="AA584">
        <v>0.63500000000000001</v>
      </c>
      <c r="AB584">
        <v>0.94899999999999995</v>
      </c>
      <c r="AC584">
        <v>0.96199999999999997</v>
      </c>
      <c r="AD584" s="19">
        <v>1.8087962962962962E-2</v>
      </c>
      <c r="AE584" t="s">
        <v>1108</v>
      </c>
    </row>
    <row r="585" spans="1:31" hidden="1" x14ac:dyDescent="0.35">
      <c r="A585" t="s">
        <v>1688</v>
      </c>
      <c r="B585" t="s">
        <v>312</v>
      </c>
      <c r="C585">
        <v>8</v>
      </c>
      <c r="D585" s="9">
        <v>41593.981944444444</v>
      </c>
      <c r="E585" s="9">
        <v>41602.011805555558</v>
      </c>
      <c r="F585" t="s">
        <v>871</v>
      </c>
      <c r="G585" t="s">
        <v>871</v>
      </c>
      <c r="H585">
        <v>1</v>
      </c>
      <c r="I585">
        <v>1</v>
      </c>
      <c r="J585">
        <v>1</v>
      </c>
      <c r="K585" t="s">
        <v>872</v>
      </c>
      <c r="L585">
        <v>4</v>
      </c>
      <c r="M585">
        <v>-4</v>
      </c>
      <c r="N585" t="s">
        <v>874</v>
      </c>
      <c r="O585" t="s">
        <v>874</v>
      </c>
      <c r="P585" t="s">
        <v>874</v>
      </c>
      <c r="Q585">
        <v>2</v>
      </c>
      <c r="R585">
        <v>0</v>
      </c>
      <c r="S585" t="s">
        <v>874</v>
      </c>
      <c r="T585" t="s">
        <v>874</v>
      </c>
      <c r="U585" t="s">
        <v>874</v>
      </c>
      <c r="V585" t="s">
        <v>874</v>
      </c>
      <c r="W585" t="s">
        <v>874</v>
      </c>
      <c r="X585" t="s">
        <v>62</v>
      </c>
      <c r="Y585">
        <v>0.5</v>
      </c>
      <c r="Z585" t="s">
        <v>874</v>
      </c>
      <c r="AA585" t="s">
        <v>874</v>
      </c>
      <c r="AB585" t="s">
        <v>874</v>
      </c>
      <c r="AC585">
        <v>0.8</v>
      </c>
      <c r="AD585" s="19">
        <v>45824.827137349537</v>
      </c>
      <c r="AE585" t="s">
        <v>1824</v>
      </c>
    </row>
    <row r="586" spans="1:31" x14ac:dyDescent="0.35">
      <c r="A586" t="s">
        <v>75</v>
      </c>
      <c r="B586" t="s">
        <v>311</v>
      </c>
      <c r="C586">
        <v>1994</v>
      </c>
      <c r="D586" s="9">
        <v>43614.54583333333</v>
      </c>
      <c r="E586" s="9">
        <v>45609.425694444442</v>
      </c>
      <c r="F586">
        <v>459</v>
      </c>
      <c r="G586">
        <v>386</v>
      </c>
      <c r="H586">
        <v>348</v>
      </c>
      <c r="I586">
        <v>38</v>
      </c>
      <c r="J586">
        <v>88</v>
      </c>
      <c r="K586">
        <v>298</v>
      </c>
      <c r="L586">
        <v>227</v>
      </c>
      <c r="M586">
        <v>71</v>
      </c>
      <c r="N586">
        <v>0.189</v>
      </c>
      <c r="O586">
        <v>2.7E-2</v>
      </c>
      <c r="P586">
        <v>8.8999999999999996E-2</v>
      </c>
      <c r="Q586">
        <v>0.13800000000000001</v>
      </c>
      <c r="R586">
        <v>0.127</v>
      </c>
      <c r="S586">
        <v>0.16300000000000001</v>
      </c>
      <c r="T586">
        <v>1.087</v>
      </c>
      <c r="U586">
        <v>0.875</v>
      </c>
      <c r="V586">
        <v>0.58799999999999997</v>
      </c>
      <c r="W586">
        <v>514.49300000000005</v>
      </c>
      <c r="X586" t="s">
        <v>62</v>
      </c>
      <c r="Y586">
        <v>7.2460000000000004</v>
      </c>
      <c r="Z586">
        <v>0.95899999999999996</v>
      </c>
      <c r="AA586">
        <v>0.63500000000000001</v>
      </c>
      <c r="AB586">
        <v>0.94899999999999995</v>
      </c>
      <c r="AC586">
        <v>0.96199999999999997</v>
      </c>
      <c r="AD586" s="19">
        <v>1.8015046296296296E-2</v>
      </c>
      <c r="AE586" t="s">
        <v>1108</v>
      </c>
    </row>
    <row r="587" spans="1:31" hidden="1" x14ac:dyDescent="0.35">
      <c r="A587" t="s">
        <v>1689</v>
      </c>
      <c r="B587" t="s">
        <v>312</v>
      </c>
      <c r="C587">
        <v>98</v>
      </c>
      <c r="D587" s="9">
        <v>41526.052777777775</v>
      </c>
      <c r="E587" s="9">
        <v>41624.372916666667</v>
      </c>
      <c r="F587" t="s">
        <v>871</v>
      </c>
      <c r="G587" t="s">
        <v>871</v>
      </c>
      <c r="H587">
        <v>1</v>
      </c>
      <c r="I587">
        <v>35</v>
      </c>
      <c r="J587">
        <v>1</v>
      </c>
      <c r="K587" t="s">
        <v>872</v>
      </c>
      <c r="L587">
        <v>17</v>
      </c>
      <c r="M587">
        <v>16</v>
      </c>
      <c r="N587" t="s">
        <v>874</v>
      </c>
      <c r="O587">
        <v>0.32600000000000001</v>
      </c>
      <c r="P587" t="s">
        <v>874</v>
      </c>
      <c r="Q587">
        <v>0.187</v>
      </c>
      <c r="R587">
        <v>0</v>
      </c>
      <c r="S587">
        <v>0.31900000000000001</v>
      </c>
      <c r="T587" t="s">
        <v>874</v>
      </c>
      <c r="U587" t="s">
        <v>874</v>
      </c>
      <c r="V587" t="s">
        <v>874</v>
      </c>
      <c r="W587" t="s">
        <v>874</v>
      </c>
      <c r="X587" t="s">
        <v>56</v>
      </c>
      <c r="Y587">
        <v>5.3479999999999999</v>
      </c>
      <c r="Z587" t="s">
        <v>874</v>
      </c>
      <c r="AA587">
        <v>0.97799999999999998</v>
      </c>
      <c r="AB587" t="s">
        <v>874</v>
      </c>
      <c r="AC587">
        <v>0.95299999999999996</v>
      </c>
      <c r="AD587" s="19">
        <v>45824.827366342593</v>
      </c>
      <c r="AE587" t="s">
        <v>1824</v>
      </c>
    </row>
    <row r="588" spans="1:31" x14ac:dyDescent="0.35">
      <c r="A588" t="s">
        <v>1572</v>
      </c>
      <c r="B588" t="s">
        <v>311</v>
      </c>
      <c r="C588">
        <v>6311</v>
      </c>
      <c r="D588" s="9">
        <v>37854.906168981484</v>
      </c>
      <c r="E588" s="9">
        <v>44166.290462962963</v>
      </c>
      <c r="F588">
        <v>133</v>
      </c>
      <c r="G588">
        <v>133</v>
      </c>
      <c r="H588">
        <v>3</v>
      </c>
      <c r="I588">
        <v>130</v>
      </c>
      <c r="J588">
        <v>52</v>
      </c>
      <c r="K588">
        <v>81</v>
      </c>
      <c r="L588">
        <v>81</v>
      </c>
      <c r="M588">
        <v>0</v>
      </c>
      <c r="N588">
        <v>3.0000000000000001E-3</v>
      </c>
      <c r="O588">
        <v>3.5000000000000003E-2</v>
      </c>
      <c r="P588">
        <v>1.4999999999999999E-2</v>
      </c>
      <c r="Q588">
        <v>2.5000000000000001E-2</v>
      </c>
      <c r="R588">
        <v>2.3E-2</v>
      </c>
      <c r="S588">
        <v>2.3E-2</v>
      </c>
      <c r="T588">
        <v>1.087</v>
      </c>
      <c r="U588">
        <v>7.9000000000000001E-2</v>
      </c>
      <c r="V588">
        <v>0.60499999999999998</v>
      </c>
      <c r="W588">
        <v>0</v>
      </c>
      <c r="X588" t="s">
        <v>92</v>
      </c>
      <c r="Y588">
        <v>40</v>
      </c>
      <c r="Z588">
        <v>0.80700000000000005</v>
      </c>
      <c r="AA588">
        <v>0.92</v>
      </c>
      <c r="AB588">
        <v>0.98</v>
      </c>
      <c r="AC588">
        <v>0.878</v>
      </c>
      <c r="AD588" s="19">
        <v>45825.13240008102</v>
      </c>
      <c r="AE588" t="s">
        <v>2397</v>
      </c>
    </row>
    <row r="589" spans="1:31" hidden="1" x14ac:dyDescent="0.35">
      <c r="A589" t="s">
        <v>1685</v>
      </c>
      <c r="B589" t="s">
        <v>312</v>
      </c>
      <c r="C589">
        <v>0</v>
      </c>
      <c r="D589" s="9">
        <v>40816.136805555558</v>
      </c>
      <c r="E589" s="9">
        <v>40816.136805555558</v>
      </c>
      <c r="F589" t="s">
        <v>871</v>
      </c>
      <c r="G589" t="s">
        <v>871</v>
      </c>
      <c r="H589">
        <v>1</v>
      </c>
      <c r="I589">
        <v>1</v>
      </c>
      <c r="J589">
        <v>1</v>
      </c>
      <c r="K589" t="s">
        <v>872</v>
      </c>
      <c r="L589">
        <v>1</v>
      </c>
      <c r="M589">
        <v>0</v>
      </c>
      <c r="N589" t="s">
        <v>874</v>
      </c>
      <c r="O589" t="s">
        <v>874</v>
      </c>
      <c r="P589" t="s">
        <v>874</v>
      </c>
      <c r="Q589" t="s">
        <v>874</v>
      </c>
      <c r="R589">
        <v>0</v>
      </c>
      <c r="S589" t="s">
        <v>874</v>
      </c>
      <c r="T589" t="s">
        <v>874</v>
      </c>
      <c r="U589" t="s">
        <v>874</v>
      </c>
      <c r="V589" t="s">
        <v>874</v>
      </c>
      <c r="W589" t="s">
        <v>874</v>
      </c>
      <c r="X589" t="s">
        <v>56</v>
      </c>
      <c r="Y589" t="s">
        <v>874</v>
      </c>
      <c r="Z589" t="s">
        <v>874</v>
      </c>
      <c r="AA589" t="s">
        <v>874</v>
      </c>
      <c r="AB589" t="s">
        <v>874</v>
      </c>
      <c r="AC589" t="s">
        <v>874</v>
      </c>
      <c r="AD589" s="19">
        <v>45824.827571400463</v>
      </c>
      <c r="AE589" t="s">
        <v>1824</v>
      </c>
    </row>
    <row r="590" spans="1:31" x14ac:dyDescent="0.35">
      <c r="A590" t="s">
        <v>299</v>
      </c>
      <c r="B590" t="s">
        <v>311</v>
      </c>
      <c r="C590">
        <v>2710</v>
      </c>
      <c r="D590" s="9">
        <v>38826.411805555559</v>
      </c>
      <c r="E590" s="9">
        <v>41537.211805555555</v>
      </c>
      <c r="F590">
        <v>5481</v>
      </c>
      <c r="G590">
        <v>5479</v>
      </c>
      <c r="H590">
        <v>2376</v>
      </c>
      <c r="I590">
        <v>3103</v>
      </c>
      <c r="J590">
        <v>1085</v>
      </c>
      <c r="K590">
        <v>4394</v>
      </c>
      <c r="L590">
        <v>4394</v>
      </c>
      <c r="M590">
        <v>0</v>
      </c>
      <c r="N590">
        <v>2.6869999999999998</v>
      </c>
      <c r="O590">
        <v>4.3049999999999997</v>
      </c>
      <c r="P590">
        <v>1.56</v>
      </c>
      <c r="Q590">
        <v>5.8940000000000001</v>
      </c>
      <c r="R590">
        <v>5.4320000000000004</v>
      </c>
      <c r="S590">
        <v>5.4429999999999996</v>
      </c>
      <c r="T590">
        <v>1.085</v>
      </c>
      <c r="U590">
        <v>0.38400000000000001</v>
      </c>
      <c r="V590">
        <v>0.77700000000000002</v>
      </c>
      <c r="W590">
        <v>0</v>
      </c>
      <c r="X590" t="s">
        <v>92</v>
      </c>
      <c r="Y590">
        <v>0.17</v>
      </c>
      <c r="Z590">
        <v>0.92400000000000004</v>
      </c>
      <c r="AA590">
        <v>0.91900000000000004</v>
      </c>
      <c r="AB590">
        <v>0.97199999999999998</v>
      </c>
      <c r="AC590">
        <v>0.96699999999999997</v>
      </c>
      <c r="AD590" s="19">
        <v>5.2708333333333331E-3</v>
      </c>
      <c r="AE590" t="s">
        <v>1108</v>
      </c>
    </row>
    <row r="591" spans="1:31" hidden="1" x14ac:dyDescent="0.35">
      <c r="A591" t="s">
        <v>1717</v>
      </c>
      <c r="B591" t="s">
        <v>312</v>
      </c>
      <c r="C591">
        <v>95</v>
      </c>
      <c r="D591" s="9">
        <v>41528.770138888889</v>
      </c>
      <c r="E591" s="9">
        <v>41624.314583333333</v>
      </c>
      <c r="F591" t="s">
        <v>871</v>
      </c>
      <c r="G591" t="s">
        <v>871</v>
      </c>
      <c r="H591">
        <v>1</v>
      </c>
      <c r="I591">
        <v>18</v>
      </c>
      <c r="J591">
        <v>8</v>
      </c>
      <c r="K591" t="s">
        <v>872</v>
      </c>
      <c r="L591">
        <v>4</v>
      </c>
      <c r="M591">
        <v>5</v>
      </c>
      <c r="N591" t="s">
        <v>874</v>
      </c>
      <c r="O591">
        <v>0.17399999999999999</v>
      </c>
      <c r="P591">
        <v>9.6000000000000002E-2</v>
      </c>
      <c r="Q591">
        <v>9.7000000000000003E-2</v>
      </c>
      <c r="R591">
        <v>7.7999999999999903E-2</v>
      </c>
      <c r="S591">
        <v>0.08</v>
      </c>
      <c r="T591" t="s">
        <v>874</v>
      </c>
      <c r="U591" t="s">
        <v>874</v>
      </c>
      <c r="V591" t="s">
        <v>874</v>
      </c>
      <c r="W591" t="s">
        <v>874</v>
      </c>
      <c r="X591" t="s">
        <v>56</v>
      </c>
      <c r="Y591">
        <v>10.308999999999999</v>
      </c>
      <c r="Z591" t="s">
        <v>874</v>
      </c>
      <c r="AA591">
        <v>0.98799999999999999</v>
      </c>
      <c r="AB591">
        <v>0.88800000000000001</v>
      </c>
      <c r="AC591">
        <v>0.89300000000000002</v>
      </c>
      <c r="AD591" s="19">
        <v>45824.827835914351</v>
      </c>
      <c r="AE591" t="s">
        <v>1824</v>
      </c>
    </row>
    <row r="592" spans="1:31" x14ac:dyDescent="0.35">
      <c r="A592" t="s">
        <v>299</v>
      </c>
      <c r="B592" t="s">
        <v>311</v>
      </c>
      <c r="C592">
        <v>2710</v>
      </c>
      <c r="D592" s="9">
        <v>38826.411805555559</v>
      </c>
      <c r="E592" s="9">
        <v>41537.211805555555</v>
      </c>
      <c r="F592">
        <v>5481</v>
      </c>
      <c r="G592">
        <v>5479</v>
      </c>
      <c r="H592">
        <v>2376</v>
      </c>
      <c r="I592">
        <v>3103</v>
      </c>
      <c r="J592">
        <v>1085</v>
      </c>
      <c r="K592">
        <v>4394</v>
      </c>
      <c r="L592">
        <v>4394</v>
      </c>
      <c r="M592">
        <v>0</v>
      </c>
      <c r="N592">
        <v>2.6869999999999998</v>
      </c>
      <c r="O592">
        <v>4.3049999999999997</v>
      </c>
      <c r="P592">
        <v>1.56</v>
      </c>
      <c r="Q592">
        <v>5.8940000000000001</v>
      </c>
      <c r="R592">
        <v>5.4320000000000004</v>
      </c>
      <c r="S592">
        <v>5.4429999999999996</v>
      </c>
      <c r="T592">
        <v>1.085</v>
      </c>
      <c r="U592">
        <v>0.38400000000000001</v>
      </c>
      <c r="V592">
        <v>0.77700000000000002</v>
      </c>
      <c r="W592">
        <v>0</v>
      </c>
      <c r="X592" t="s">
        <v>92</v>
      </c>
      <c r="Y592">
        <v>0.17</v>
      </c>
      <c r="Z592">
        <v>0.92400000000000004</v>
      </c>
      <c r="AA592">
        <v>0.91900000000000004</v>
      </c>
      <c r="AB592">
        <v>0.97199999999999998</v>
      </c>
      <c r="AC592">
        <v>0.96699999999999997</v>
      </c>
      <c r="AD592" s="19">
        <v>3.4056712962962962E-2</v>
      </c>
      <c r="AE592" t="s">
        <v>1108</v>
      </c>
    </row>
    <row r="593" spans="1:31" hidden="1" x14ac:dyDescent="0.35">
      <c r="A593" t="s">
        <v>1632</v>
      </c>
      <c r="B593" t="s">
        <v>312</v>
      </c>
      <c r="C593">
        <v>0</v>
      </c>
      <c r="D593" s="9">
        <v>41334.711111111108</v>
      </c>
      <c r="E593" s="9">
        <v>41334.715277777781</v>
      </c>
      <c r="F593" t="s">
        <v>871</v>
      </c>
      <c r="G593" t="s">
        <v>871</v>
      </c>
      <c r="H593">
        <v>1</v>
      </c>
      <c r="I593">
        <v>1</v>
      </c>
      <c r="J593">
        <v>1</v>
      </c>
      <c r="K593" t="s">
        <v>872</v>
      </c>
      <c r="L593">
        <v>1</v>
      </c>
      <c r="M593">
        <v>1</v>
      </c>
      <c r="N593" t="s">
        <v>874</v>
      </c>
      <c r="O593" t="s">
        <v>874</v>
      </c>
      <c r="P593" t="s">
        <v>874</v>
      </c>
      <c r="Q593" t="s">
        <v>874</v>
      </c>
      <c r="R593">
        <v>0</v>
      </c>
      <c r="S593" t="s">
        <v>874</v>
      </c>
      <c r="T593" t="s">
        <v>874</v>
      </c>
      <c r="U593" t="s">
        <v>874</v>
      </c>
      <c r="V593" t="s">
        <v>874</v>
      </c>
      <c r="W593" t="s">
        <v>874</v>
      </c>
      <c r="X593" t="s">
        <v>56</v>
      </c>
      <c r="Y593" t="s">
        <v>874</v>
      </c>
      <c r="Z593" t="s">
        <v>874</v>
      </c>
      <c r="AA593" t="s">
        <v>874</v>
      </c>
      <c r="AB593" t="s">
        <v>874</v>
      </c>
      <c r="AC593" t="s">
        <v>874</v>
      </c>
      <c r="AD593" s="19">
        <v>45824.828061493055</v>
      </c>
      <c r="AE593" t="s">
        <v>1824</v>
      </c>
    </row>
    <row r="594" spans="1:31" x14ac:dyDescent="0.35">
      <c r="A594" t="s">
        <v>1266</v>
      </c>
      <c r="B594" t="s">
        <v>311</v>
      </c>
      <c r="C594">
        <v>7583</v>
      </c>
      <c r="D594" s="9">
        <v>36971.963449074072</v>
      </c>
      <c r="E594" s="9">
        <v>44555.848587962966</v>
      </c>
      <c r="F594">
        <v>864</v>
      </c>
      <c r="G594">
        <v>864</v>
      </c>
      <c r="H594">
        <v>58</v>
      </c>
      <c r="I594">
        <v>806</v>
      </c>
      <c r="J594">
        <v>298</v>
      </c>
      <c r="K594">
        <v>566</v>
      </c>
      <c r="L594">
        <v>553</v>
      </c>
      <c r="M594">
        <v>13</v>
      </c>
      <c r="N594">
        <v>8.9999999999999993E-3</v>
      </c>
      <c r="O594">
        <v>0.122</v>
      </c>
      <c r="P594">
        <v>4.8000000000000001E-2</v>
      </c>
      <c r="Q594">
        <v>0.09</v>
      </c>
      <c r="R594">
        <v>8.3000000000000004E-2</v>
      </c>
      <c r="S594">
        <v>7.2999999999999995E-2</v>
      </c>
      <c r="T594">
        <v>1.0840000000000001</v>
      </c>
      <c r="U594">
        <v>6.9000000000000006E-2</v>
      </c>
      <c r="V594">
        <v>0.63400000000000001</v>
      </c>
      <c r="W594">
        <v>144.44399999999999</v>
      </c>
      <c r="X594" t="s">
        <v>62</v>
      </c>
      <c r="Y594">
        <v>11.111000000000001</v>
      </c>
      <c r="Z594">
        <v>0.77600000000000002</v>
      </c>
      <c r="AA594">
        <v>0.87</v>
      </c>
      <c r="AB594">
        <v>0.83499999999999996</v>
      </c>
      <c r="AC594">
        <v>0.76500000000000001</v>
      </c>
      <c r="AD594" s="19">
        <v>45825.05865309028</v>
      </c>
      <c r="AE594" t="s">
        <v>2397</v>
      </c>
    </row>
    <row r="595" spans="1:31" hidden="1" x14ac:dyDescent="0.35">
      <c r="A595" t="s">
        <v>1662</v>
      </c>
      <c r="B595" t="s">
        <v>312</v>
      </c>
      <c r="C595">
        <v>98</v>
      </c>
      <c r="D595" s="9">
        <v>41526.620833333334</v>
      </c>
      <c r="E595" s="9">
        <v>41625.111111111109</v>
      </c>
      <c r="F595" t="s">
        <v>871</v>
      </c>
      <c r="G595" t="s">
        <v>871</v>
      </c>
      <c r="H595">
        <v>11</v>
      </c>
      <c r="I595">
        <v>193</v>
      </c>
      <c r="J595">
        <v>35</v>
      </c>
      <c r="K595" t="s">
        <v>872</v>
      </c>
      <c r="L595">
        <v>156</v>
      </c>
      <c r="M595">
        <v>12</v>
      </c>
      <c r="N595">
        <v>0.12</v>
      </c>
      <c r="O595">
        <v>1.8140000000000001</v>
      </c>
      <c r="P595">
        <v>0.39700000000000002</v>
      </c>
      <c r="Q595">
        <v>1.464</v>
      </c>
      <c r="R595" s="24" t="s">
        <v>1818</v>
      </c>
      <c r="S595">
        <v>1.538</v>
      </c>
      <c r="T595">
        <v>0.95299999999999996</v>
      </c>
      <c r="U595">
        <v>6.2E-2</v>
      </c>
      <c r="V595">
        <v>0.79500000000000004</v>
      </c>
      <c r="W595">
        <v>151.63900000000001</v>
      </c>
      <c r="X595" t="s">
        <v>56</v>
      </c>
      <c r="Y595">
        <v>0.68300000000000005</v>
      </c>
      <c r="Z595">
        <v>0.96699999999999997</v>
      </c>
      <c r="AA595">
        <v>0.99399999999999999</v>
      </c>
      <c r="AB595">
        <v>0.89600000000000002</v>
      </c>
      <c r="AC595">
        <v>0.99299999999999999</v>
      </c>
      <c r="AD595" s="19">
        <v>45824.828379247687</v>
      </c>
      <c r="AE595" t="s">
        <v>1824</v>
      </c>
    </row>
    <row r="596" spans="1:31" x14ac:dyDescent="0.35">
      <c r="A596" t="s">
        <v>1520</v>
      </c>
      <c r="B596" t="s">
        <v>311</v>
      </c>
      <c r="C596">
        <v>4942</v>
      </c>
      <c r="D596" s="9">
        <v>39609.020011574074</v>
      </c>
      <c r="E596" s="9">
        <v>44551.822858796295</v>
      </c>
      <c r="F596">
        <v>582</v>
      </c>
      <c r="G596">
        <v>582</v>
      </c>
      <c r="H596">
        <v>67</v>
      </c>
      <c r="I596">
        <v>515</v>
      </c>
      <c r="J596">
        <v>135</v>
      </c>
      <c r="K596">
        <v>447</v>
      </c>
      <c r="L596">
        <v>430</v>
      </c>
      <c r="M596">
        <v>17</v>
      </c>
      <c r="N596">
        <v>1.2E-2</v>
      </c>
      <c r="O596">
        <v>0.104</v>
      </c>
      <c r="P596">
        <v>3.3000000000000002E-2</v>
      </c>
      <c r="Q596">
        <v>0.09</v>
      </c>
      <c r="R596">
        <v>8.3000000000000004E-2</v>
      </c>
      <c r="S596">
        <v>8.4000000000000005E-2</v>
      </c>
      <c r="T596">
        <v>1.0840000000000001</v>
      </c>
      <c r="U596">
        <v>0.10299999999999999</v>
      </c>
      <c r="V596">
        <v>0.71599999999999997</v>
      </c>
      <c r="W596">
        <v>188.88900000000001</v>
      </c>
      <c r="X596" t="s">
        <v>62</v>
      </c>
      <c r="Y596">
        <v>11.111000000000001</v>
      </c>
      <c r="Z596">
        <v>0.89500000000000002</v>
      </c>
      <c r="AA596">
        <v>0.96199999999999997</v>
      </c>
      <c r="AB596">
        <v>0.92400000000000004</v>
      </c>
      <c r="AC596">
        <v>0.91</v>
      </c>
      <c r="AD596" s="19">
        <v>45825.118963217596</v>
      </c>
      <c r="AE596" t="s">
        <v>2397</v>
      </c>
    </row>
    <row r="597" spans="1:31" hidden="1" x14ac:dyDescent="0.35">
      <c r="A597" t="s">
        <v>1664</v>
      </c>
      <c r="B597" t="s">
        <v>312</v>
      </c>
      <c r="C597">
        <v>98</v>
      </c>
      <c r="D597" s="9">
        <v>41526.933333333334</v>
      </c>
      <c r="E597" s="9">
        <v>41624.991666666669</v>
      </c>
      <c r="F597" t="s">
        <v>871</v>
      </c>
      <c r="G597" t="s">
        <v>871</v>
      </c>
      <c r="H597">
        <v>7</v>
      </c>
      <c r="I597">
        <v>30</v>
      </c>
      <c r="J597">
        <v>2</v>
      </c>
      <c r="K597" t="s">
        <v>872</v>
      </c>
      <c r="L597">
        <v>28</v>
      </c>
      <c r="M597">
        <v>6</v>
      </c>
      <c r="N597">
        <v>0.11</v>
      </c>
      <c r="O597">
        <v>0.29299999999999998</v>
      </c>
      <c r="P597">
        <v>1.7999999999999999E-2</v>
      </c>
      <c r="Q597">
        <v>0.25900000000000001</v>
      </c>
      <c r="R597" s="24" t="s">
        <v>1819</v>
      </c>
      <c r="S597">
        <v>0.36299999999999999</v>
      </c>
      <c r="T597">
        <v>0.67300000000000004</v>
      </c>
      <c r="U597">
        <v>0.27300000000000002</v>
      </c>
      <c r="V597">
        <v>0.95499999999999996</v>
      </c>
      <c r="W597">
        <v>424.71</v>
      </c>
      <c r="X597" t="s">
        <v>56</v>
      </c>
      <c r="Y597">
        <v>3.8610000000000002</v>
      </c>
      <c r="Z597">
        <v>0.70399999999999996</v>
      </c>
      <c r="AA597">
        <v>0.93200000000000005</v>
      </c>
      <c r="AB597">
        <v>1</v>
      </c>
      <c r="AC597">
        <v>0.96099999999999997</v>
      </c>
      <c r="AD597" s="19">
        <v>45824.828658981482</v>
      </c>
      <c r="AE597" t="s">
        <v>1824</v>
      </c>
    </row>
    <row r="598" spans="1:31" x14ac:dyDescent="0.35">
      <c r="A598" t="s">
        <v>1653</v>
      </c>
      <c r="B598" t="s">
        <v>311</v>
      </c>
      <c r="C598">
        <v>3873</v>
      </c>
      <c r="D598" s="9">
        <v>37537.336805555555</v>
      </c>
      <c r="E598" s="9">
        <v>41410.897916666669</v>
      </c>
      <c r="F598">
        <v>278</v>
      </c>
      <c r="G598">
        <v>278</v>
      </c>
      <c r="H598">
        <v>40</v>
      </c>
      <c r="I598">
        <v>238</v>
      </c>
      <c r="J598">
        <v>28</v>
      </c>
      <c r="K598">
        <v>250</v>
      </c>
      <c r="L598">
        <v>137</v>
      </c>
      <c r="M598">
        <v>113</v>
      </c>
      <c r="N598">
        <v>1.9E-2</v>
      </c>
      <c r="O598">
        <v>9.4E-2</v>
      </c>
      <c r="P598">
        <v>2.9000000000000001E-2</v>
      </c>
      <c r="Q598">
        <v>9.0999999999999998E-2</v>
      </c>
      <c r="R598">
        <v>8.4000000000000005E-2</v>
      </c>
      <c r="S598">
        <v>9.7000000000000003E-2</v>
      </c>
      <c r="T598">
        <v>1.083</v>
      </c>
      <c r="U598">
        <v>0.16800000000000001</v>
      </c>
      <c r="V598">
        <v>0.74299999999999999</v>
      </c>
      <c r="W598">
        <v>1241.758</v>
      </c>
      <c r="X598" t="s">
        <v>62</v>
      </c>
      <c r="Y598">
        <v>10.989000000000001</v>
      </c>
      <c r="Z598">
        <v>0.82499999999999996</v>
      </c>
      <c r="AA598">
        <v>0.872</v>
      </c>
      <c r="AB598">
        <v>0.93200000000000005</v>
      </c>
      <c r="AC598">
        <v>0.81299999999999994</v>
      </c>
      <c r="AD598" s="19">
        <v>45824.829372187502</v>
      </c>
      <c r="AE598" t="s">
        <v>1824</v>
      </c>
    </row>
    <row r="599" spans="1:31" hidden="1" x14ac:dyDescent="0.35">
      <c r="A599" t="s">
        <v>1667</v>
      </c>
      <c r="B599" t="s">
        <v>312</v>
      </c>
      <c r="C599">
        <v>100</v>
      </c>
      <c r="D599" s="9">
        <v>41520.754861111112</v>
      </c>
      <c r="E599" s="9">
        <v>41621.113888888889</v>
      </c>
      <c r="F599" t="s">
        <v>871</v>
      </c>
      <c r="G599" t="s">
        <v>871</v>
      </c>
      <c r="H599">
        <v>5</v>
      </c>
      <c r="I599">
        <v>47</v>
      </c>
      <c r="J599">
        <v>1</v>
      </c>
      <c r="K599" t="s">
        <v>872</v>
      </c>
      <c r="L599">
        <v>48</v>
      </c>
      <c r="M599">
        <v>2</v>
      </c>
      <c r="N599">
        <v>5.8999999999999997E-2</v>
      </c>
      <c r="O599">
        <v>0.46500000000000002</v>
      </c>
      <c r="P599" t="s">
        <v>874</v>
      </c>
      <c r="Q599">
        <v>0.46500000000000002</v>
      </c>
      <c r="R599">
        <v>0.52400000000000002</v>
      </c>
      <c r="S599">
        <v>0.50800000000000001</v>
      </c>
      <c r="T599" t="s">
        <v>874</v>
      </c>
      <c r="U599" t="s">
        <v>874</v>
      </c>
      <c r="V599" t="s">
        <v>874</v>
      </c>
      <c r="W599" t="s">
        <v>874</v>
      </c>
      <c r="X599" t="s">
        <v>56</v>
      </c>
      <c r="Y599">
        <v>2.1509999999999998</v>
      </c>
      <c r="Z599">
        <v>0.89100000000000001</v>
      </c>
      <c r="AA599">
        <v>0.99</v>
      </c>
      <c r="AB599" t="s">
        <v>874</v>
      </c>
      <c r="AC599">
        <v>0.98899999999999999</v>
      </c>
      <c r="AD599" s="19">
        <v>45824.828883761576</v>
      </c>
      <c r="AE599" t="s">
        <v>1824</v>
      </c>
    </row>
    <row r="600" spans="1:31" x14ac:dyDescent="0.35">
      <c r="A600" t="s">
        <v>1062</v>
      </c>
      <c r="B600" t="s">
        <v>311</v>
      </c>
      <c r="C600">
        <v>3576</v>
      </c>
      <c r="D600" s="9">
        <v>40988.987546296295</v>
      </c>
      <c r="E600" s="9">
        <v>44565.66479166667</v>
      </c>
      <c r="F600">
        <v>767</v>
      </c>
      <c r="G600">
        <v>767</v>
      </c>
      <c r="H600">
        <v>411</v>
      </c>
      <c r="I600">
        <v>356</v>
      </c>
      <c r="J600">
        <v>353</v>
      </c>
      <c r="K600">
        <v>414</v>
      </c>
      <c r="L600">
        <v>363</v>
      </c>
      <c r="M600">
        <v>51</v>
      </c>
      <c r="N600">
        <v>0.16</v>
      </c>
      <c r="O600">
        <v>0.114</v>
      </c>
      <c r="P600">
        <v>0.153</v>
      </c>
      <c r="Q600">
        <v>0.13100000000000001</v>
      </c>
      <c r="R600">
        <v>0.121</v>
      </c>
      <c r="S600">
        <v>0.156</v>
      </c>
      <c r="T600">
        <v>1.083</v>
      </c>
      <c r="U600">
        <v>0.58399999999999996</v>
      </c>
      <c r="V600">
        <v>0.442</v>
      </c>
      <c r="W600">
        <v>389.31299999999999</v>
      </c>
      <c r="X600" t="s">
        <v>62</v>
      </c>
      <c r="Y600">
        <v>7.6340000000000003</v>
      </c>
      <c r="Z600">
        <v>0.88</v>
      </c>
      <c r="AA600" s="19">
        <v>0.9</v>
      </c>
      <c r="AB600">
        <v>0.72199999999999998</v>
      </c>
      <c r="AC600" s="23">
        <v>0.95899999999999996</v>
      </c>
      <c r="AD600" s="19">
        <v>45825.224401030093</v>
      </c>
      <c r="AE600" t="s">
        <v>2377</v>
      </c>
    </row>
    <row r="601" spans="1:31" hidden="1" x14ac:dyDescent="0.35">
      <c r="A601" t="s">
        <v>1652</v>
      </c>
      <c r="B601" t="s">
        <v>312</v>
      </c>
      <c r="C601">
        <v>96</v>
      </c>
      <c r="D601" s="9">
        <v>41527.65902777778</v>
      </c>
      <c r="E601" s="9">
        <v>41624.306250000001</v>
      </c>
      <c r="F601" t="s">
        <v>871</v>
      </c>
      <c r="G601" t="s">
        <v>871</v>
      </c>
      <c r="H601">
        <v>21</v>
      </c>
      <c r="I601">
        <v>40</v>
      </c>
      <c r="J601">
        <v>12</v>
      </c>
      <c r="K601" t="s">
        <v>872</v>
      </c>
      <c r="L601">
        <v>48</v>
      </c>
      <c r="M601">
        <v>2</v>
      </c>
      <c r="N601">
        <v>0.25700000000000001</v>
      </c>
      <c r="O601">
        <v>0.379</v>
      </c>
      <c r="P601">
        <v>0.156</v>
      </c>
      <c r="Q601">
        <v>0.41299999999999998</v>
      </c>
      <c r="R601">
        <v>0.48</v>
      </c>
      <c r="S601">
        <v>0.47499999999999998</v>
      </c>
      <c r="T601">
        <v>0.86</v>
      </c>
      <c r="U601">
        <v>0.40400000000000003</v>
      </c>
      <c r="V601">
        <v>0.755</v>
      </c>
      <c r="W601">
        <v>125.908</v>
      </c>
      <c r="X601" t="s">
        <v>56</v>
      </c>
      <c r="Y601">
        <v>2.4209999999999998</v>
      </c>
      <c r="Z601">
        <v>0.95699999999999996</v>
      </c>
      <c r="AA601">
        <v>0.97699999999999998</v>
      </c>
      <c r="AB601">
        <v>0.88800000000000001</v>
      </c>
      <c r="AC601">
        <v>0.98</v>
      </c>
      <c r="AD601" s="19">
        <v>45824.829162337963</v>
      </c>
      <c r="AE601" t="s">
        <v>1824</v>
      </c>
    </row>
    <row r="602" spans="1:31" x14ac:dyDescent="0.35">
      <c r="A602" t="s">
        <v>1192</v>
      </c>
      <c r="B602" t="s">
        <v>311</v>
      </c>
      <c r="C602">
        <v>1591</v>
      </c>
      <c r="D602" s="9">
        <v>40385.084745370368</v>
      </c>
      <c r="E602" s="9">
        <v>41977.002349537041</v>
      </c>
      <c r="F602">
        <v>438</v>
      </c>
      <c r="G602">
        <v>438</v>
      </c>
      <c r="H602">
        <v>120</v>
      </c>
      <c r="I602">
        <v>318</v>
      </c>
      <c r="J602">
        <v>89</v>
      </c>
      <c r="K602">
        <v>349</v>
      </c>
      <c r="L602">
        <v>339</v>
      </c>
      <c r="M602">
        <v>10</v>
      </c>
      <c r="N602">
        <v>0.11799999999999999</v>
      </c>
      <c r="O602">
        <v>0.28199999999999997</v>
      </c>
      <c r="P602">
        <v>6.8000000000000005E-2</v>
      </c>
      <c r="Q602">
        <v>0.35799999999999998</v>
      </c>
      <c r="R602">
        <v>0.33200000000000002</v>
      </c>
      <c r="S602">
        <v>0.32</v>
      </c>
      <c r="T602">
        <v>1.0780000000000001</v>
      </c>
      <c r="U602">
        <v>0.29499999999999998</v>
      </c>
      <c r="V602">
        <v>0.83</v>
      </c>
      <c r="W602">
        <v>27.933</v>
      </c>
      <c r="X602" t="s">
        <v>92</v>
      </c>
      <c r="Y602">
        <v>2.7930000000000001</v>
      </c>
      <c r="Z602">
        <v>0.92500000000000004</v>
      </c>
      <c r="AA602">
        <v>0.94299999999999995</v>
      </c>
      <c r="AB602">
        <v>0.86399999999999999</v>
      </c>
      <c r="AC602">
        <v>0.93700000000000006</v>
      </c>
      <c r="AD602" s="19">
        <v>45825.301585370369</v>
      </c>
      <c r="AE602" t="s">
        <v>2333</v>
      </c>
    </row>
    <row r="603" spans="1:31" hidden="1" x14ac:dyDescent="0.35">
      <c r="A603" t="s">
        <v>1653</v>
      </c>
      <c r="B603" t="s">
        <v>312</v>
      </c>
      <c r="C603">
        <v>55</v>
      </c>
      <c r="D603" s="9">
        <v>41355.805555555555</v>
      </c>
      <c r="E603" s="9">
        <v>41410.897916666669</v>
      </c>
      <c r="F603" t="s">
        <v>871</v>
      </c>
      <c r="G603" t="s">
        <v>871</v>
      </c>
      <c r="H603">
        <v>1</v>
      </c>
      <c r="I603">
        <v>2</v>
      </c>
      <c r="J603">
        <v>1</v>
      </c>
      <c r="K603" t="s">
        <v>872</v>
      </c>
      <c r="L603">
        <v>1</v>
      </c>
      <c r="M603">
        <v>1</v>
      </c>
      <c r="N603" t="s">
        <v>874</v>
      </c>
      <c r="O603">
        <v>1.7999999999999999E-2</v>
      </c>
      <c r="P603" t="s">
        <v>874</v>
      </c>
      <c r="Q603" t="s">
        <v>874</v>
      </c>
      <c r="R603">
        <v>0</v>
      </c>
      <c r="S603">
        <v>1.7999999999999999E-2</v>
      </c>
      <c r="T603" t="s">
        <v>874</v>
      </c>
      <c r="U603" t="s">
        <v>874</v>
      </c>
      <c r="V603" t="s">
        <v>874</v>
      </c>
      <c r="W603" t="s">
        <v>874</v>
      </c>
      <c r="X603" t="s">
        <v>62</v>
      </c>
      <c r="Y603" t="s">
        <v>874</v>
      </c>
      <c r="Z603" t="s">
        <v>874</v>
      </c>
      <c r="AA603">
        <v>1</v>
      </c>
      <c r="AB603" t="s">
        <v>874</v>
      </c>
      <c r="AC603" t="s">
        <v>874</v>
      </c>
      <c r="AD603" s="19">
        <v>45824.829372222222</v>
      </c>
      <c r="AE603" t="s">
        <v>1824</v>
      </c>
    </row>
    <row r="604" spans="1:31" x14ac:dyDescent="0.35">
      <c r="A604" t="s">
        <v>1100</v>
      </c>
      <c r="B604" t="s">
        <v>311</v>
      </c>
      <c r="C604">
        <v>2786</v>
      </c>
      <c r="D604" s="9">
        <v>41325.444131944445</v>
      </c>
      <c r="E604" s="9">
        <v>44111.499664351853</v>
      </c>
      <c r="F604">
        <v>37</v>
      </c>
      <c r="G604">
        <v>37</v>
      </c>
      <c r="H604">
        <v>16</v>
      </c>
      <c r="I604">
        <v>21</v>
      </c>
      <c r="J604">
        <v>7</v>
      </c>
      <c r="K604">
        <v>30</v>
      </c>
      <c r="L604">
        <v>29</v>
      </c>
      <c r="M604">
        <v>1</v>
      </c>
      <c r="N604">
        <v>7.0000000000000001E-3</v>
      </c>
      <c r="O604">
        <v>8.9999999999999993E-3</v>
      </c>
      <c r="P604">
        <v>3.0000000000000001E-3</v>
      </c>
      <c r="Q604">
        <v>1.4E-2</v>
      </c>
      <c r="R604">
        <v>1.2999999999999999E-2</v>
      </c>
      <c r="S604">
        <v>1.2999999999999999E-2</v>
      </c>
      <c r="T604">
        <v>1.077</v>
      </c>
      <c r="U604">
        <v>0.438</v>
      </c>
      <c r="V604">
        <v>0.81200000000000006</v>
      </c>
      <c r="W604">
        <v>71.429000000000002</v>
      </c>
      <c r="X604" t="s">
        <v>62</v>
      </c>
      <c r="Y604">
        <v>71.429000000000002</v>
      </c>
      <c r="Z604">
        <v>0.94599999999999995</v>
      </c>
      <c r="AA604">
        <v>0.85599999999999998</v>
      </c>
      <c r="AB604">
        <v>0.90600000000000003</v>
      </c>
      <c r="AC604">
        <v>0.94499999999999995</v>
      </c>
      <c r="AD604" s="19">
        <v>45825.241420891201</v>
      </c>
      <c r="AE604" t="s">
        <v>2357</v>
      </c>
    </row>
    <row r="605" spans="1:31" hidden="1" x14ac:dyDescent="0.35">
      <c r="A605" t="s">
        <v>1660</v>
      </c>
      <c r="B605" t="s">
        <v>312</v>
      </c>
      <c r="C605">
        <v>84</v>
      </c>
      <c r="D605" s="9">
        <v>41521.954861111109</v>
      </c>
      <c r="E605" s="9">
        <v>41606.886111111111</v>
      </c>
      <c r="F605" t="s">
        <v>871</v>
      </c>
      <c r="G605" t="s">
        <v>871</v>
      </c>
      <c r="H605">
        <v>1</v>
      </c>
      <c r="I605">
        <v>7</v>
      </c>
      <c r="J605">
        <v>3</v>
      </c>
      <c r="K605" t="s">
        <v>872</v>
      </c>
      <c r="L605">
        <v>2</v>
      </c>
      <c r="M605">
        <v>1</v>
      </c>
      <c r="N605" t="s">
        <v>874</v>
      </c>
      <c r="O605">
        <v>6.9000000000000006E-2</v>
      </c>
      <c r="P605">
        <v>0.25</v>
      </c>
      <c r="Q605" t="s">
        <v>874</v>
      </c>
      <c r="R605">
        <v>-0.18099999999999999</v>
      </c>
      <c r="S605">
        <v>2.5999999999999999E-2</v>
      </c>
      <c r="T605" t="s">
        <v>874</v>
      </c>
      <c r="U605" t="s">
        <v>874</v>
      </c>
      <c r="V605" t="s">
        <v>874</v>
      </c>
      <c r="W605" t="s">
        <v>874</v>
      </c>
      <c r="X605" t="s">
        <v>62</v>
      </c>
      <c r="Y605" t="s">
        <v>874</v>
      </c>
      <c r="Z605" t="s">
        <v>874</v>
      </c>
      <c r="AA605">
        <v>0.92400000000000004</v>
      </c>
      <c r="AB605">
        <v>0.75</v>
      </c>
      <c r="AC605" t="s">
        <v>874</v>
      </c>
      <c r="AD605" s="19">
        <v>45824.829593935188</v>
      </c>
      <c r="AE605" t="s">
        <v>1824</v>
      </c>
    </row>
    <row r="606" spans="1:31" x14ac:dyDescent="0.35">
      <c r="A606" t="s">
        <v>1859</v>
      </c>
      <c r="B606" t="s">
        <v>311</v>
      </c>
      <c r="C606">
        <v>2831</v>
      </c>
      <c r="D606" s="9">
        <v>37960.4375</v>
      </c>
      <c r="E606" s="9">
        <v>40791.787499999999</v>
      </c>
      <c r="F606">
        <v>214</v>
      </c>
      <c r="G606">
        <v>214</v>
      </c>
      <c r="H606">
        <v>47</v>
      </c>
      <c r="I606">
        <v>167</v>
      </c>
      <c r="J606">
        <v>34</v>
      </c>
      <c r="K606">
        <v>180</v>
      </c>
      <c r="L606">
        <v>150</v>
      </c>
      <c r="M606">
        <v>30</v>
      </c>
      <c r="N606">
        <v>0.02</v>
      </c>
      <c r="O606">
        <v>9.6000000000000002E-2</v>
      </c>
      <c r="P606">
        <v>2.3E-2</v>
      </c>
      <c r="Q606">
        <v>0.1</v>
      </c>
      <c r="R606">
        <v>9.2999999999999999E-2</v>
      </c>
      <c r="S606">
        <v>9.2999999999999999E-2</v>
      </c>
      <c r="T606">
        <v>1.075</v>
      </c>
      <c r="U606">
        <v>0.17199999999999999</v>
      </c>
      <c r="V606">
        <v>0.80200000000000005</v>
      </c>
      <c r="W606">
        <v>300</v>
      </c>
      <c r="X606" t="s">
        <v>62</v>
      </c>
      <c r="Y606">
        <v>10</v>
      </c>
      <c r="Z606">
        <v>0.68899999999999995</v>
      </c>
      <c r="AA606">
        <v>0.76900000000000002</v>
      </c>
      <c r="AB606">
        <v>0.79800000000000004</v>
      </c>
      <c r="AC606">
        <v>0.86199999999999999</v>
      </c>
      <c r="AD606" s="19">
        <v>45824.858205925928</v>
      </c>
      <c r="AE606" t="s">
        <v>2024</v>
      </c>
    </row>
    <row r="607" spans="1:31" hidden="1" x14ac:dyDescent="0.35">
      <c r="A607" t="s">
        <v>1656</v>
      </c>
      <c r="B607" t="s">
        <v>312</v>
      </c>
      <c r="C607">
        <v>0</v>
      </c>
      <c r="D607" s="9">
        <v>41100.724999999999</v>
      </c>
      <c r="E607" s="9">
        <v>41100.740277777775</v>
      </c>
      <c r="F607" t="s">
        <v>871</v>
      </c>
      <c r="G607" t="s">
        <v>871</v>
      </c>
      <c r="H607">
        <v>1</v>
      </c>
      <c r="I607">
        <v>1</v>
      </c>
      <c r="J607">
        <v>1</v>
      </c>
      <c r="K607" t="s">
        <v>872</v>
      </c>
      <c r="L607">
        <v>1</v>
      </c>
      <c r="M607">
        <v>-1</v>
      </c>
      <c r="N607" t="s">
        <v>874</v>
      </c>
      <c r="O607" t="s">
        <v>874</v>
      </c>
      <c r="P607" t="s">
        <v>874</v>
      </c>
      <c r="Q607" t="s">
        <v>874</v>
      </c>
      <c r="R607">
        <v>0</v>
      </c>
      <c r="S607" t="s">
        <v>874</v>
      </c>
      <c r="T607" t="s">
        <v>874</v>
      </c>
      <c r="U607" t="s">
        <v>874</v>
      </c>
      <c r="V607" t="s">
        <v>874</v>
      </c>
      <c r="W607" t="s">
        <v>874</v>
      </c>
      <c r="X607" t="s">
        <v>56</v>
      </c>
      <c r="Y607" t="s">
        <v>874</v>
      </c>
      <c r="Z607" t="s">
        <v>874</v>
      </c>
      <c r="AA607" t="s">
        <v>874</v>
      </c>
      <c r="AB607" t="s">
        <v>874</v>
      </c>
      <c r="AC607" t="s">
        <v>874</v>
      </c>
      <c r="AD607" s="19">
        <v>45824.829818194441</v>
      </c>
      <c r="AE607" t="s">
        <v>1824</v>
      </c>
    </row>
    <row r="608" spans="1:31" x14ac:dyDescent="0.35">
      <c r="A608" t="s">
        <v>1653</v>
      </c>
      <c r="B608" t="s">
        <v>311</v>
      </c>
      <c r="C608">
        <v>4777</v>
      </c>
      <c r="D608" s="9">
        <v>37537.003865740742</v>
      </c>
      <c r="E608" s="9">
        <v>42314.453333333331</v>
      </c>
      <c r="F608">
        <v>285</v>
      </c>
      <c r="G608">
        <v>285</v>
      </c>
      <c r="H608">
        <v>40</v>
      </c>
      <c r="I608">
        <v>245</v>
      </c>
      <c r="J608">
        <v>28</v>
      </c>
      <c r="K608">
        <v>257</v>
      </c>
      <c r="L608">
        <v>138</v>
      </c>
      <c r="M608">
        <v>119</v>
      </c>
      <c r="N608">
        <v>1.9E-2</v>
      </c>
      <c r="O608">
        <v>7.6999999999999999E-2</v>
      </c>
      <c r="P608">
        <v>2.9000000000000001E-2</v>
      </c>
      <c r="Q608">
        <v>7.1999999999999995E-2</v>
      </c>
      <c r="R608">
        <v>6.7000000000000004E-2</v>
      </c>
      <c r="S608">
        <v>8.1000000000000003E-2</v>
      </c>
      <c r="T608">
        <v>1.075</v>
      </c>
      <c r="U608">
        <v>0.19800000000000001</v>
      </c>
      <c r="V608">
        <v>0.69799999999999995</v>
      </c>
      <c r="W608">
        <v>1652.778</v>
      </c>
      <c r="X608" t="s">
        <v>62</v>
      </c>
      <c r="Y608">
        <v>13.888999999999999</v>
      </c>
      <c r="Z608">
        <v>0.82499999999999996</v>
      </c>
      <c r="AA608">
        <v>0.80600000000000005</v>
      </c>
      <c r="AB608">
        <v>0.93200000000000005</v>
      </c>
      <c r="AC608">
        <v>0.69799999999999995</v>
      </c>
      <c r="AD608" s="19">
        <v>45825.153927349536</v>
      </c>
      <c r="AE608" t="s">
        <v>2397</v>
      </c>
    </row>
    <row r="609" spans="1:31" hidden="1" x14ac:dyDescent="0.35">
      <c r="A609" t="s">
        <v>1655</v>
      </c>
      <c r="B609" t="s">
        <v>312</v>
      </c>
      <c r="C609">
        <v>56</v>
      </c>
      <c r="D609" s="9">
        <v>41563.481249999997</v>
      </c>
      <c r="E609" s="9">
        <v>41620.195833333331</v>
      </c>
      <c r="F609" t="s">
        <v>871</v>
      </c>
      <c r="G609" t="s">
        <v>871</v>
      </c>
      <c r="H609">
        <v>1</v>
      </c>
      <c r="I609">
        <v>8</v>
      </c>
      <c r="J609">
        <v>6</v>
      </c>
      <c r="K609" t="s">
        <v>872</v>
      </c>
      <c r="L609">
        <v>14</v>
      </c>
      <c r="M609">
        <v>-13</v>
      </c>
      <c r="N609" t="s">
        <v>874</v>
      </c>
      <c r="O609">
        <v>0.111</v>
      </c>
      <c r="P609">
        <v>8.6999999999999994E-2</v>
      </c>
      <c r="Q609">
        <v>0.20599999999999999</v>
      </c>
      <c r="R609" s="24" t="s">
        <v>1790</v>
      </c>
      <c r="S609">
        <v>2.5999999999999999E-2</v>
      </c>
      <c r="T609" t="s">
        <v>874</v>
      </c>
      <c r="U609" t="s">
        <v>874</v>
      </c>
      <c r="V609" t="s">
        <v>874</v>
      </c>
      <c r="W609" t="s">
        <v>874</v>
      </c>
      <c r="X609" t="s">
        <v>62</v>
      </c>
      <c r="Y609">
        <v>4.8540000000000001</v>
      </c>
      <c r="Z609" t="s">
        <v>874</v>
      </c>
      <c r="AA609">
        <v>0.90900000000000003</v>
      </c>
      <c r="AB609">
        <v>0.80300000000000005</v>
      </c>
      <c r="AC609">
        <v>0.66400000000000003</v>
      </c>
      <c r="AD609" s="19">
        <v>45824.830043796297</v>
      </c>
      <c r="AE609" t="s">
        <v>1824</v>
      </c>
    </row>
    <row r="610" spans="1:31" x14ac:dyDescent="0.35">
      <c r="A610" t="s">
        <v>1333</v>
      </c>
      <c r="B610" t="s">
        <v>311</v>
      </c>
      <c r="C610">
        <v>1610</v>
      </c>
      <c r="D610" s="9">
        <v>38311.447916666664</v>
      </c>
      <c r="E610" s="9">
        <v>39922.009027777778</v>
      </c>
      <c r="F610">
        <v>496</v>
      </c>
      <c r="G610">
        <v>496</v>
      </c>
      <c r="H610">
        <v>76</v>
      </c>
      <c r="I610">
        <v>420</v>
      </c>
      <c r="J610">
        <v>45</v>
      </c>
      <c r="K610">
        <v>451</v>
      </c>
      <c r="L610">
        <v>336</v>
      </c>
      <c r="M610">
        <v>115</v>
      </c>
      <c r="N610">
        <v>0.13400000000000001</v>
      </c>
      <c r="O610">
        <v>0.42699999999999999</v>
      </c>
      <c r="P610">
        <v>5.7000000000000002E-2</v>
      </c>
      <c r="Q610">
        <v>0.54100000000000004</v>
      </c>
      <c r="R610">
        <v>0.504</v>
      </c>
      <c r="S610">
        <v>0.46800000000000003</v>
      </c>
      <c r="T610">
        <v>1.073</v>
      </c>
      <c r="U610">
        <v>0.23899999999999999</v>
      </c>
      <c r="V610">
        <v>0.89800000000000002</v>
      </c>
      <c r="W610">
        <v>212.56899999999999</v>
      </c>
      <c r="X610" t="s">
        <v>62</v>
      </c>
      <c r="Y610">
        <v>1.8480000000000001</v>
      </c>
      <c r="Z610">
        <v>0.76900000000000002</v>
      </c>
      <c r="AA610">
        <v>0.93200000000000005</v>
      </c>
      <c r="AB610">
        <v>0.74299999999999999</v>
      </c>
      <c r="AC610">
        <v>0.78900000000000003</v>
      </c>
      <c r="AD610" s="19">
        <v>45824.77823113426</v>
      </c>
      <c r="AE610" t="s">
        <v>1824</v>
      </c>
    </row>
    <row r="611" spans="1:31" hidden="1" x14ac:dyDescent="0.35">
      <c r="A611" t="s">
        <v>1673</v>
      </c>
      <c r="B611" t="s">
        <v>312</v>
      </c>
      <c r="C611">
        <v>97</v>
      </c>
      <c r="D611" s="9">
        <v>41521.17083333333</v>
      </c>
      <c r="E611" s="9">
        <v>41619.059027777781</v>
      </c>
      <c r="F611" t="s">
        <v>871</v>
      </c>
      <c r="G611" t="s">
        <v>871</v>
      </c>
      <c r="H611">
        <v>1</v>
      </c>
      <c r="I611">
        <v>8</v>
      </c>
      <c r="J611">
        <v>2</v>
      </c>
      <c r="K611" t="s">
        <v>872</v>
      </c>
      <c r="L611">
        <v>7</v>
      </c>
      <c r="M611">
        <v>-1</v>
      </c>
      <c r="N611" t="s">
        <v>874</v>
      </c>
      <c r="O611">
        <v>7.0000000000000007E-2</v>
      </c>
      <c r="P611">
        <v>0.25</v>
      </c>
      <c r="Q611">
        <v>0.123</v>
      </c>
      <c r="R611">
        <v>-0.18</v>
      </c>
      <c r="S611">
        <v>6.4000000000000001E-2</v>
      </c>
      <c r="T611" t="s">
        <v>874</v>
      </c>
      <c r="U611" t="s">
        <v>874</v>
      </c>
      <c r="V611" t="s">
        <v>874</v>
      </c>
      <c r="W611" t="s">
        <v>874</v>
      </c>
      <c r="X611" t="s">
        <v>62</v>
      </c>
      <c r="Y611">
        <v>8.1300000000000008</v>
      </c>
      <c r="Z611" t="s">
        <v>874</v>
      </c>
      <c r="AA611">
        <v>0.94199999999999995</v>
      </c>
      <c r="AB611">
        <v>1</v>
      </c>
      <c r="AC611">
        <v>0.84</v>
      </c>
      <c r="AD611" s="19">
        <v>45824.830271018516</v>
      </c>
      <c r="AE611" t="s">
        <v>1824</v>
      </c>
    </row>
    <row r="612" spans="1:31" x14ac:dyDescent="0.35">
      <c r="A612" t="s">
        <v>1333</v>
      </c>
      <c r="B612" t="s">
        <v>311</v>
      </c>
      <c r="C612">
        <v>1610</v>
      </c>
      <c r="D612" s="9">
        <v>38311.114606481482</v>
      </c>
      <c r="E612" s="9">
        <v>39921.676238425927</v>
      </c>
      <c r="F612">
        <v>496</v>
      </c>
      <c r="G612">
        <v>496</v>
      </c>
      <c r="H612">
        <v>76</v>
      </c>
      <c r="I612">
        <v>420</v>
      </c>
      <c r="J612">
        <v>45</v>
      </c>
      <c r="K612">
        <v>451</v>
      </c>
      <c r="L612">
        <v>336</v>
      </c>
      <c r="M612">
        <v>115</v>
      </c>
      <c r="N612">
        <v>0.13400000000000001</v>
      </c>
      <c r="O612">
        <v>0.42699999999999999</v>
      </c>
      <c r="P612">
        <v>5.7000000000000002E-2</v>
      </c>
      <c r="Q612">
        <v>0.54100000000000004</v>
      </c>
      <c r="R612">
        <v>0.504</v>
      </c>
      <c r="S612">
        <v>0.46800000000000003</v>
      </c>
      <c r="T612">
        <v>1.073</v>
      </c>
      <c r="U612">
        <v>0.23899999999999999</v>
      </c>
      <c r="V612">
        <v>0.89800000000000002</v>
      </c>
      <c r="W612">
        <v>212.56899999999999</v>
      </c>
      <c r="X612" t="s">
        <v>62</v>
      </c>
      <c r="Y612">
        <v>1.8480000000000001</v>
      </c>
      <c r="Z612">
        <v>0.76900000000000002</v>
      </c>
      <c r="AA612">
        <v>0.93200000000000005</v>
      </c>
      <c r="AB612">
        <v>0.74299999999999999</v>
      </c>
      <c r="AC612">
        <v>0.78900000000000003</v>
      </c>
      <c r="AD612" s="19">
        <v>45825.075448043979</v>
      </c>
      <c r="AE612" t="s">
        <v>2397</v>
      </c>
    </row>
    <row r="613" spans="1:31" hidden="1" x14ac:dyDescent="0.35">
      <c r="A613" t="s">
        <v>1654</v>
      </c>
      <c r="B613" t="s">
        <v>312</v>
      </c>
      <c r="C613">
        <v>33</v>
      </c>
      <c r="D613" s="9">
        <v>41578.817361111112</v>
      </c>
      <c r="E613" s="9">
        <v>41611.870833333334</v>
      </c>
      <c r="F613" t="s">
        <v>871</v>
      </c>
      <c r="G613" t="s">
        <v>871</v>
      </c>
      <c r="H613">
        <v>1</v>
      </c>
      <c r="I613">
        <v>4</v>
      </c>
      <c r="J613">
        <v>1</v>
      </c>
      <c r="K613" t="s">
        <v>872</v>
      </c>
      <c r="L613">
        <v>1</v>
      </c>
      <c r="M613">
        <v>2</v>
      </c>
      <c r="N613" t="s">
        <v>874</v>
      </c>
      <c r="O613">
        <v>8.6999999999999994E-2</v>
      </c>
      <c r="P613" t="s">
        <v>874</v>
      </c>
      <c r="Q613" t="s">
        <v>874</v>
      </c>
      <c r="R613">
        <v>0</v>
      </c>
      <c r="S613">
        <v>5.6000000000000001E-2</v>
      </c>
      <c r="T613" t="s">
        <v>874</v>
      </c>
      <c r="U613" t="s">
        <v>874</v>
      </c>
      <c r="V613" t="s">
        <v>874</v>
      </c>
      <c r="W613" t="s">
        <v>874</v>
      </c>
      <c r="X613" t="s">
        <v>62</v>
      </c>
      <c r="Y613" t="s">
        <v>874</v>
      </c>
      <c r="Z613" t="s">
        <v>874</v>
      </c>
      <c r="AA613">
        <v>0.88600000000000001</v>
      </c>
      <c r="AB613" t="s">
        <v>874</v>
      </c>
      <c r="AC613" t="s">
        <v>874</v>
      </c>
      <c r="AD613" s="19">
        <v>45824.830492094909</v>
      </c>
      <c r="AE613" t="s">
        <v>1824</v>
      </c>
    </row>
    <row r="614" spans="1:31" x14ac:dyDescent="0.35">
      <c r="A614" t="s">
        <v>256</v>
      </c>
      <c r="B614" t="s">
        <v>311</v>
      </c>
      <c r="C614">
        <v>3466</v>
      </c>
      <c r="D614" s="9">
        <v>42122.258333333331</v>
      </c>
      <c r="E614" s="9">
        <v>45588.345833333333</v>
      </c>
      <c r="F614">
        <v>1442</v>
      </c>
      <c r="G614">
        <v>1076</v>
      </c>
      <c r="H614">
        <v>325</v>
      </c>
      <c r="I614">
        <v>751</v>
      </c>
      <c r="J614">
        <v>32</v>
      </c>
      <c r="K614">
        <v>1044</v>
      </c>
      <c r="L614">
        <v>956</v>
      </c>
      <c r="M614">
        <v>88</v>
      </c>
      <c r="N614">
        <v>9.0999999999999998E-2</v>
      </c>
      <c r="O614">
        <v>0.19400000000000001</v>
      </c>
      <c r="P614">
        <v>3.5999999999999997E-2</v>
      </c>
      <c r="Q614">
        <v>0.26700000000000002</v>
      </c>
      <c r="R614">
        <v>0.249</v>
      </c>
      <c r="S614">
        <v>0.27600000000000002</v>
      </c>
      <c r="T614">
        <v>1.0720000000000001</v>
      </c>
      <c r="U614">
        <v>0.31900000000000001</v>
      </c>
      <c r="V614">
        <v>0.874</v>
      </c>
      <c r="W614">
        <v>329.58800000000002</v>
      </c>
      <c r="X614" t="s">
        <v>62</v>
      </c>
      <c r="Y614">
        <v>3.7450000000000001</v>
      </c>
      <c r="Z614">
        <v>0.82399999999999995</v>
      </c>
      <c r="AA614">
        <v>0.83</v>
      </c>
      <c r="AB614">
        <v>0.96099999999999997</v>
      </c>
      <c r="AC614">
        <v>0.872</v>
      </c>
      <c r="AD614" s="19">
        <v>4.1253472222222226E-2</v>
      </c>
      <c r="AE614" t="s">
        <v>1108</v>
      </c>
    </row>
    <row r="615" spans="1:31" hidden="1" x14ac:dyDescent="0.35">
      <c r="A615" t="s">
        <v>1665</v>
      </c>
      <c r="B615" t="s">
        <v>312</v>
      </c>
      <c r="C615">
        <v>69</v>
      </c>
      <c r="D615" s="9">
        <v>41535.875</v>
      </c>
      <c r="E615" s="9">
        <v>41605.857638888891</v>
      </c>
      <c r="F615" t="s">
        <v>871</v>
      </c>
      <c r="G615" t="s">
        <v>871</v>
      </c>
      <c r="H615">
        <v>1</v>
      </c>
      <c r="I615">
        <v>3</v>
      </c>
      <c r="J615">
        <v>1</v>
      </c>
      <c r="K615" t="s">
        <v>872</v>
      </c>
      <c r="L615">
        <v>1</v>
      </c>
      <c r="M615">
        <v>1</v>
      </c>
      <c r="N615" t="s">
        <v>874</v>
      </c>
      <c r="O615">
        <v>2.7E-2</v>
      </c>
      <c r="P615" t="s">
        <v>874</v>
      </c>
      <c r="Q615" t="s">
        <v>874</v>
      </c>
      <c r="R615">
        <v>0</v>
      </c>
      <c r="S615">
        <v>2.7E-2</v>
      </c>
      <c r="T615" t="s">
        <v>874</v>
      </c>
      <c r="U615" t="s">
        <v>874</v>
      </c>
      <c r="V615" t="s">
        <v>874</v>
      </c>
      <c r="W615" t="s">
        <v>874</v>
      </c>
      <c r="X615" t="s">
        <v>56</v>
      </c>
      <c r="Y615" t="s">
        <v>874</v>
      </c>
      <c r="Z615" t="s">
        <v>874</v>
      </c>
      <c r="AA615">
        <v>0.96199999999999997</v>
      </c>
      <c r="AB615" t="s">
        <v>874</v>
      </c>
      <c r="AC615" t="s">
        <v>874</v>
      </c>
      <c r="AD615" s="19">
        <v>45824.830706932873</v>
      </c>
      <c r="AE615" t="s">
        <v>1824</v>
      </c>
    </row>
    <row r="616" spans="1:31" x14ac:dyDescent="0.35">
      <c r="A616" t="s">
        <v>256</v>
      </c>
      <c r="B616" t="s">
        <v>311</v>
      </c>
      <c r="C616">
        <v>3466</v>
      </c>
      <c r="D616" s="9">
        <v>42122.258333333331</v>
      </c>
      <c r="E616" s="9">
        <v>45588.345833333333</v>
      </c>
      <c r="F616">
        <v>1442</v>
      </c>
      <c r="G616">
        <v>1076</v>
      </c>
      <c r="H616">
        <v>325</v>
      </c>
      <c r="I616">
        <v>751</v>
      </c>
      <c r="J616">
        <v>32</v>
      </c>
      <c r="K616">
        <v>1044</v>
      </c>
      <c r="L616">
        <v>956</v>
      </c>
      <c r="M616">
        <v>88</v>
      </c>
      <c r="N616">
        <v>9.0999999999999998E-2</v>
      </c>
      <c r="O616">
        <v>0.19400000000000001</v>
      </c>
      <c r="P616">
        <v>3.5999999999999997E-2</v>
      </c>
      <c r="Q616">
        <v>0.26700000000000002</v>
      </c>
      <c r="R616">
        <v>0.249</v>
      </c>
      <c r="S616">
        <v>0.27600000000000002</v>
      </c>
      <c r="T616">
        <v>1.0720000000000001</v>
      </c>
      <c r="U616">
        <v>0.31900000000000001</v>
      </c>
      <c r="V616">
        <v>0.874</v>
      </c>
      <c r="W616">
        <v>329.58800000000002</v>
      </c>
      <c r="X616" t="s">
        <v>62</v>
      </c>
      <c r="Y616">
        <v>3.7450000000000001</v>
      </c>
      <c r="Z616">
        <v>0.82399999999999995</v>
      </c>
      <c r="AA616">
        <v>0.83</v>
      </c>
      <c r="AB616">
        <v>0.96099999999999997</v>
      </c>
      <c r="AC616">
        <v>0.872</v>
      </c>
      <c r="AD616" s="19">
        <v>2.2702546296296297E-2</v>
      </c>
      <c r="AE616" t="s">
        <v>1108</v>
      </c>
    </row>
    <row r="617" spans="1:31" hidden="1" x14ac:dyDescent="0.35">
      <c r="A617" t="s">
        <v>1663</v>
      </c>
      <c r="B617" t="s">
        <v>312</v>
      </c>
      <c r="C617">
        <v>99</v>
      </c>
      <c r="D617" s="9">
        <v>41524.445138888892</v>
      </c>
      <c r="E617" s="9">
        <v>41624.272222222222</v>
      </c>
      <c r="F617" t="s">
        <v>871</v>
      </c>
      <c r="G617" t="s">
        <v>871</v>
      </c>
      <c r="H617">
        <v>1</v>
      </c>
      <c r="I617">
        <v>26</v>
      </c>
      <c r="J617">
        <v>10</v>
      </c>
      <c r="K617" t="s">
        <v>872</v>
      </c>
      <c r="L617">
        <v>21</v>
      </c>
      <c r="M617">
        <v>-4</v>
      </c>
      <c r="N617" t="s">
        <v>874</v>
      </c>
      <c r="O617">
        <v>0.30099999999999999</v>
      </c>
      <c r="P617">
        <v>0.115</v>
      </c>
      <c r="Q617">
        <v>0.23</v>
      </c>
      <c r="R617">
        <v>0.186</v>
      </c>
      <c r="S617">
        <v>0.189</v>
      </c>
      <c r="T617" t="s">
        <v>874</v>
      </c>
      <c r="U617" t="s">
        <v>874</v>
      </c>
      <c r="V617" t="s">
        <v>874</v>
      </c>
      <c r="W617" t="s">
        <v>874</v>
      </c>
      <c r="X617" t="s">
        <v>56</v>
      </c>
      <c r="Y617">
        <v>4.3479999999999999</v>
      </c>
      <c r="Z617" t="s">
        <v>874</v>
      </c>
      <c r="AA617">
        <v>0.98099999999999998</v>
      </c>
      <c r="AB617">
        <v>0.72199999999999998</v>
      </c>
      <c r="AC617">
        <v>0.76500000000000001</v>
      </c>
      <c r="AD617" s="19">
        <v>45824.830926782408</v>
      </c>
      <c r="AE617" t="s">
        <v>1824</v>
      </c>
    </row>
    <row r="618" spans="1:31" x14ac:dyDescent="0.35">
      <c r="A618" t="s">
        <v>2176</v>
      </c>
      <c r="B618" t="s">
        <v>311</v>
      </c>
      <c r="C618">
        <v>1750</v>
      </c>
      <c r="D618" s="9">
        <v>39549.79791666667</v>
      </c>
      <c r="E618" s="9">
        <v>41299.982638888891</v>
      </c>
      <c r="F618">
        <v>38</v>
      </c>
      <c r="G618">
        <v>38</v>
      </c>
      <c r="H618">
        <v>27</v>
      </c>
      <c r="I618">
        <v>11</v>
      </c>
      <c r="J618">
        <v>2</v>
      </c>
      <c r="K618">
        <v>36</v>
      </c>
      <c r="L618">
        <v>32</v>
      </c>
      <c r="M618">
        <v>4</v>
      </c>
      <c r="N618">
        <v>2.5000000000000001E-2</v>
      </c>
      <c r="O618">
        <v>4.0000000000000001E-3</v>
      </c>
      <c r="P618">
        <v>1E-3</v>
      </c>
      <c r="Q618">
        <v>0.03</v>
      </c>
      <c r="R618">
        <v>2.8000000000000001E-2</v>
      </c>
      <c r="S618">
        <v>1.7999999999999999E-2</v>
      </c>
      <c r="T618">
        <v>1.071</v>
      </c>
      <c r="U618">
        <v>0.86199999999999999</v>
      </c>
      <c r="V618">
        <v>0.96599999999999997</v>
      </c>
      <c r="W618">
        <v>133.333</v>
      </c>
      <c r="X618" t="s">
        <v>62</v>
      </c>
      <c r="Y618">
        <v>33.332999999999998</v>
      </c>
      <c r="Z618">
        <v>0.621</v>
      </c>
      <c r="AA618">
        <v>0.66900000000000004</v>
      </c>
      <c r="AB618">
        <v>1</v>
      </c>
      <c r="AC618">
        <v>0.69299999999999995</v>
      </c>
      <c r="AD618" s="19">
        <v>45824.949032662036</v>
      </c>
      <c r="AE618" t="s">
        <v>2215</v>
      </c>
    </row>
    <row r="619" spans="1:31" hidden="1" x14ac:dyDescent="0.35">
      <c r="A619" t="s">
        <v>1674</v>
      </c>
      <c r="B619" t="s">
        <v>312</v>
      </c>
      <c r="C619">
        <v>75</v>
      </c>
      <c r="D619" s="9">
        <v>41546.59375</v>
      </c>
      <c r="E619" s="9">
        <v>41621.746527777781</v>
      </c>
      <c r="F619" t="s">
        <v>871</v>
      </c>
      <c r="G619" t="s">
        <v>871</v>
      </c>
      <c r="H619">
        <v>1</v>
      </c>
      <c r="I619">
        <v>11</v>
      </c>
      <c r="J619">
        <v>1</v>
      </c>
      <c r="K619" t="s">
        <v>872</v>
      </c>
      <c r="L619">
        <v>11</v>
      </c>
      <c r="M619">
        <v>2</v>
      </c>
      <c r="N619" t="s">
        <v>874</v>
      </c>
      <c r="O619">
        <v>0.111</v>
      </c>
      <c r="P619" t="s">
        <v>874</v>
      </c>
      <c r="Q619">
        <v>0.104</v>
      </c>
      <c r="R619">
        <v>0</v>
      </c>
      <c r="S619">
        <v>0.125</v>
      </c>
      <c r="T619" t="s">
        <v>874</v>
      </c>
      <c r="U619" t="s">
        <v>874</v>
      </c>
      <c r="V619" t="s">
        <v>874</v>
      </c>
      <c r="W619" t="s">
        <v>874</v>
      </c>
      <c r="X619" t="s">
        <v>62</v>
      </c>
      <c r="Y619">
        <v>9.6150000000000002</v>
      </c>
      <c r="Z619" t="s">
        <v>874</v>
      </c>
      <c r="AA619">
        <v>0.92200000000000004</v>
      </c>
      <c r="AB619" t="s">
        <v>874</v>
      </c>
      <c r="AC619">
        <v>0.90500000000000003</v>
      </c>
      <c r="AD619" s="19">
        <v>45824.83114905093</v>
      </c>
      <c r="AE619" t="s">
        <v>1824</v>
      </c>
    </row>
    <row r="620" spans="1:31" x14ac:dyDescent="0.35">
      <c r="A620" t="s">
        <v>1021</v>
      </c>
      <c r="B620" t="s">
        <v>311</v>
      </c>
      <c r="C620">
        <v>3690</v>
      </c>
      <c r="D620" s="9">
        <v>40856.92864583333</v>
      </c>
      <c r="E620" s="9">
        <v>44547.63622685185</v>
      </c>
      <c r="F620">
        <v>4106</v>
      </c>
      <c r="G620">
        <v>4106</v>
      </c>
      <c r="H620">
        <v>724</v>
      </c>
      <c r="I620">
        <v>3382</v>
      </c>
      <c r="J620">
        <v>1759</v>
      </c>
      <c r="K620">
        <v>2347</v>
      </c>
      <c r="L620">
        <v>2250</v>
      </c>
      <c r="M620">
        <v>97</v>
      </c>
      <c r="N620">
        <v>0.35499999999999998</v>
      </c>
      <c r="O620">
        <v>1.7230000000000001</v>
      </c>
      <c r="P620">
        <v>1.05</v>
      </c>
      <c r="Q620">
        <v>1.101</v>
      </c>
      <c r="R620">
        <v>1.028</v>
      </c>
      <c r="S620">
        <v>1.0009999999999999</v>
      </c>
      <c r="T620">
        <v>1.071</v>
      </c>
      <c r="U620">
        <v>0.17100000000000001</v>
      </c>
      <c r="V620">
        <v>0.495</v>
      </c>
      <c r="W620">
        <v>88.102000000000004</v>
      </c>
      <c r="X620" t="s">
        <v>62</v>
      </c>
      <c r="Y620">
        <v>0.90800000000000003</v>
      </c>
      <c r="Z620">
        <v>0.59599999999999997</v>
      </c>
      <c r="AA620" s="19">
        <v>0.71399999999999997</v>
      </c>
      <c r="AB620">
        <v>0.83499999999999996</v>
      </c>
      <c r="AC620" s="23">
        <v>0.67300000000000004</v>
      </c>
      <c r="AD620" s="19">
        <v>45825.209089467593</v>
      </c>
      <c r="AE620" t="s">
        <v>2388</v>
      </c>
    </row>
    <row r="621" spans="1:31" hidden="1" x14ac:dyDescent="0.35">
      <c r="A621" t="s">
        <v>1675</v>
      </c>
      <c r="B621" t="s">
        <v>312</v>
      </c>
      <c r="C621">
        <v>2</v>
      </c>
      <c r="D621" s="9">
        <v>41556.143750000003</v>
      </c>
      <c r="E621" s="9">
        <v>41558.279166666667</v>
      </c>
      <c r="F621" t="s">
        <v>871</v>
      </c>
      <c r="G621" t="s">
        <v>871</v>
      </c>
      <c r="H621">
        <v>1</v>
      </c>
      <c r="I621">
        <v>1</v>
      </c>
      <c r="J621">
        <v>1</v>
      </c>
      <c r="K621" t="s">
        <v>872</v>
      </c>
      <c r="L621">
        <v>6</v>
      </c>
      <c r="M621">
        <v>-5</v>
      </c>
      <c r="N621" t="s">
        <v>874</v>
      </c>
      <c r="O621" t="s">
        <v>874</v>
      </c>
      <c r="P621" t="s">
        <v>874</v>
      </c>
      <c r="Q621">
        <v>1.39</v>
      </c>
      <c r="R621">
        <v>0</v>
      </c>
      <c r="S621" t="s">
        <v>874</v>
      </c>
      <c r="T621" t="s">
        <v>874</v>
      </c>
      <c r="U621" t="s">
        <v>874</v>
      </c>
      <c r="V621" t="s">
        <v>874</v>
      </c>
      <c r="W621" t="s">
        <v>874</v>
      </c>
      <c r="X621" t="s">
        <v>62</v>
      </c>
      <c r="Y621">
        <v>0.71899999999999997</v>
      </c>
      <c r="Z621" t="s">
        <v>874</v>
      </c>
      <c r="AA621" t="s">
        <v>874</v>
      </c>
      <c r="AB621" t="s">
        <v>874</v>
      </c>
      <c r="AC621">
        <v>0.755</v>
      </c>
      <c r="AD621" s="19">
        <v>45824.831354814814</v>
      </c>
      <c r="AE621" t="s">
        <v>1824</v>
      </c>
    </row>
    <row r="622" spans="1:31" x14ac:dyDescent="0.35">
      <c r="A622" t="s">
        <v>2109</v>
      </c>
      <c r="B622" t="s">
        <v>311</v>
      </c>
      <c r="C622">
        <v>1816</v>
      </c>
      <c r="D622" s="9">
        <v>39754.584722222222</v>
      </c>
      <c r="E622" s="9">
        <v>41570.911111111112</v>
      </c>
      <c r="F622">
        <v>301</v>
      </c>
      <c r="G622">
        <v>301</v>
      </c>
      <c r="H622">
        <v>185</v>
      </c>
      <c r="I622">
        <v>116</v>
      </c>
      <c r="J622">
        <v>10</v>
      </c>
      <c r="K622">
        <v>291</v>
      </c>
      <c r="L622">
        <v>289</v>
      </c>
      <c r="M622">
        <v>2</v>
      </c>
      <c r="N622">
        <v>0.17299999999999999</v>
      </c>
      <c r="O622">
        <v>9.8000000000000004E-2</v>
      </c>
      <c r="P622">
        <v>8.9999999999999993E-3</v>
      </c>
      <c r="Q622">
        <v>0.28000000000000003</v>
      </c>
      <c r="R622">
        <v>0.26200000000000001</v>
      </c>
      <c r="S622">
        <v>0.26200000000000001</v>
      </c>
      <c r="T622">
        <v>1.069</v>
      </c>
      <c r="U622">
        <v>0.63800000000000001</v>
      </c>
      <c r="V622">
        <v>0.96699999999999997</v>
      </c>
      <c r="W622">
        <v>7.1429999999999998</v>
      </c>
      <c r="X622" t="s">
        <v>92</v>
      </c>
      <c r="Y622">
        <v>3.5710000000000002</v>
      </c>
      <c r="Z622">
        <v>0.97499999999999998</v>
      </c>
      <c r="AA622">
        <v>0.93700000000000006</v>
      </c>
      <c r="AB622">
        <v>0.92200000000000004</v>
      </c>
      <c r="AC622">
        <v>0.97699999999999998</v>
      </c>
      <c r="AD622" s="19">
        <v>45824.927352256942</v>
      </c>
      <c r="AE622" t="s">
        <v>2215</v>
      </c>
    </row>
    <row r="623" spans="1:31" hidden="1" x14ac:dyDescent="0.35">
      <c r="A623" t="s">
        <v>1677</v>
      </c>
      <c r="B623" t="s">
        <v>312</v>
      </c>
      <c r="C623">
        <v>91</v>
      </c>
      <c r="D623" s="9">
        <v>41374.506944444445</v>
      </c>
      <c r="E623" s="9">
        <v>41466.338194444441</v>
      </c>
      <c r="F623" t="s">
        <v>871</v>
      </c>
      <c r="G623" t="s">
        <v>871</v>
      </c>
      <c r="H623">
        <v>3</v>
      </c>
      <c r="I623">
        <v>6</v>
      </c>
      <c r="J623">
        <v>1</v>
      </c>
      <c r="K623" t="s">
        <v>872</v>
      </c>
      <c r="L623">
        <v>3</v>
      </c>
      <c r="M623">
        <v>5</v>
      </c>
      <c r="N623">
        <v>0.75</v>
      </c>
      <c r="O623">
        <v>4.1000000000000002E-2</v>
      </c>
      <c r="P623" t="s">
        <v>874</v>
      </c>
      <c r="Q623">
        <v>2.5999999999999999E-2</v>
      </c>
      <c r="R623">
        <v>0.79100000000000004</v>
      </c>
      <c r="S623">
        <v>6.3E-2</v>
      </c>
      <c r="T623" t="s">
        <v>874</v>
      </c>
      <c r="U623" t="s">
        <v>874</v>
      </c>
      <c r="V623" t="s">
        <v>874</v>
      </c>
      <c r="W623" t="s">
        <v>874</v>
      </c>
      <c r="X623" t="s">
        <v>56</v>
      </c>
      <c r="Y623">
        <v>38.462000000000003</v>
      </c>
      <c r="Z623">
        <v>0.75</v>
      </c>
      <c r="AA623">
        <v>0.59</v>
      </c>
      <c r="AB623" t="s">
        <v>874</v>
      </c>
      <c r="AC623">
        <v>0.75</v>
      </c>
      <c r="AD623" s="19">
        <v>45824.83157415509</v>
      </c>
      <c r="AE623" t="s">
        <v>1824</v>
      </c>
    </row>
    <row r="624" spans="1:31" x14ac:dyDescent="0.35">
      <c r="A624" t="s">
        <v>1563</v>
      </c>
      <c r="B624" t="s">
        <v>311</v>
      </c>
      <c r="C624">
        <v>2244</v>
      </c>
      <c r="D624" s="9">
        <v>39362.49722222222</v>
      </c>
      <c r="E624" s="9">
        <v>41606.807638888888</v>
      </c>
      <c r="F624">
        <v>122</v>
      </c>
      <c r="G624">
        <v>122</v>
      </c>
      <c r="H624">
        <v>21</v>
      </c>
      <c r="I624">
        <v>101</v>
      </c>
      <c r="J624">
        <v>21</v>
      </c>
      <c r="K624">
        <v>101</v>
      </c>
      <c r="L624">
        <v>92</v>
      </c>
      <c r="M624">
        <v>9</v>
      </c>
      <c r="N624">
        <v>8.9999999999999993E-3</v>
      </c>
      <c r="O624">
        <v>4.7E-2</v>
      </c>
      <c r="P624">
        <v>1.2E-2</v>
      </c>
      <c r="Q624">
        <v>4.7E-2</v>
      </c>
      <c r="R624">
        <v>4.3999999999999997E-2</v>
      </c>
      <c r="S624">
        <v>4.4999999999999998E-2</v>
      </c>
      <c r="T624">
        <v>1.0680000000000001</v>
      </c>
      <c r="U624">
        <v>0.161</v>
      </c>
      <c r="V624">
        <v>0.78600000000000003</v>
      </c>
      <c r="W624">
        <v>191.489</v>
      </c>
      <c r="X624" t="s">
        <v>62</v>
      </c>
      <c r="Y624">
        <v>21.277000000000001</v>
      </c>
      <c r="Z624">
        <v>0.95899999999999996</v>
      </c>
      <c r="AA624">
        <v>0.96</v>
      </c>
      <c r="AB624">
        <v>0.443</v>
      </c>
      <c r="AC624">
        <v>0.80900000000000005</v>
      </c>
      <c r="AD624" s="19">
        <v>45824.801825254632</v>
      </c>
      <c r="AE624" t="s">
        <v>1824</v>
      </c>
    </row>
    <row r="625" spans="1:31" hidden="1" x14ac:dyDescent="0.35">
      <c r="A625" t="s">
        <v>1718</v>
      </c>
      <c r="B625" t="s">
        <v>312</v>
      </c>
      <c r="C625">
        <v>21</v>
      </c>
      <c r="D625" s="9">
        <v>41557.845833333333</v>
      </c>
      <c r="E625" s="9">
        <v>41579.756249999999</v>
      </c>
      <c r="F625" t="s">
        <v>871</v>
      </c>
      <c r="G625" t="s">
        <v>871</v>
      </c>
      <c r="H625">
        <v>1</v>
      </c>
      <c r="I625">
        <v>1</v>
      </c>
      <c r="J625">
        <v>1</v>
      </c>
      <c r="K625" t="s">
        <v>872</v>
      </c>
      <c r="L625">
        <v>1</v>
      </c>
      <c r="M625">
        <v>1</v>
      </c>
      <c r="N625" t="s">
        <v>874</v>
      </c>
      <c r="O625" t="s">
        <v>874</v>
      </c>
      <c r="P625" t="s">
        <v>874</v>
      </c>
      <c r="Q625" t="s">
        <v>874</v>
      </c>
      <c r="R625">
        <v>0</v>
      </c>
      <c r="S625">
        <v>4.4999999999999998E-2</v>
      </c>
      <c r="T625" t="s">
        <v>874</v>
      </c>
      <c r="U625" t="s">
        <v>874</v>
      </c>
      <c r="V625" t="s">
        <v>874</v>
      </c>
      <c r="W625" t="s">
        <v>874</v>
      </c>
      <c r="X625" t="s">
        <v>56</v>
      </c>
      <c r="Y625" t="s">
        <v>874</v>
      </c>
      <c r="Z625" t="s">
        <v>874</v>
      </c>
      <c r="AA625" t="s">
        <v>874</v>
      </c>
      <c r="AB625" t="s">
        <v>874</v>
      </c>
      <c r="AC625" t="s">
        <v>874</v>
      </c>
      <c r="AD625" s="19">
        <v>45824.831791886572</v>
      </c>
      <c r="AE625" t="s">
        <v>1824</v>
      </c>
    </row>
    <row r="626" spans="1:31" x14ac:dyDescent="0.35">
      <c r="A626" t="s">
        <v>277</v>
      </c>
      <c r="B626" t="s">
        <v>311</v>
      </c>
      <c r="C626">
        <v>2940</v>
      </c>
      <c r="D626" s="9">
        <v>38687.541666666664</v>
      </c>
      <c r="E626" s="9">
        <v>41628.015277777777</v>
      </c>
      <c r="F626">
        <v>1841</v>
      </c>
      <c r="G626">
        <v>1841</v>
      </c>
      <c r="H626">
        <v>652</v>
      </c>
      <c r="I626">
        <v>1189</v>
      </c>
      <c r="J626">
        <v>341</v>
      </c>
      <c r="K626">
        <v>1500</v>
      </c>
      <c r="L626">
        <v>1256</v>
      </c>
      <c r="M626">
        <v>244</v>
      </c>
      <c r="N626">
        <v>0.29899999999999999</v>
      </c>
      <c r="O626">
        <v>0.58399999999999996</v>
      </c>
      <c r="P626">
        <v>0.19600000000000001</v>
      </c>
      <c r="Q626">
        <v>0.73299999999999998</v>
      </c>
      <c r="R626">
        <v>0.68700000000000006</v>
      </c>
      <c r="S626">
        <v>0.71</v>
      </c>
      <c r="T626">
        <v>1.0669999999999999</v>
      </c>
      <c r="U626">
        <v>0.33900000000000002</v>
      </c>
      <c r="V626">
        <v>0.77800000000000002</v>
      </c>
      <c r="W626">
        <v>332.87900000000002</v>
      </c>
      <c r="X626" t="s">
        <v>62</v>
      </c>
      <c r="Y626">
        <v>1.3640000000000001</v>
      </c>
      <c r="Z626">
        <v>0.96599999999999997</v>
      </c>
      <c r="AA626">
        <v>0.98399999999999999</v>
      </c>
      <c r="AB626">
        <v>0.97499999999999998</v>
      </c>
      <c r="AC626">
        <v>0.97499999999999998</v>
      </c>
      <c r="AD626" s="19">
        <v>45824.915152662034</v>
      </c>
      <c r="AE626" t="s">
        <v>2215</v>
      </c>
    </row>
    <row r="627" spans="1:31" hidden="1" x14ac:dyDescent="0.35">
      <c r="A627" t="s">
        <v>1712</v>
      </c>
      <c r="B627" t="s">
        <v>312</v>
      </c>
      <c r="C627">
        <v>99</v>
      </c>
      <c r="D627" s="9">
        <v>41519.497916666667</v>
      </c>
      <c r="E627" s="9">
        <v>41618.928472222222</v>
      </c>
      <c r="F627" t="s">
        <v>871</v>
      </c>
      <c r="G627" t="s">
        <v>871</v>
      </c>
      <c r="H627">
        <v>1</v>
      </c>
      <c r="I627">
        <v>7</v>
      </c>
      <c r="J627">
        <v>1</v>
      </c>
      <c r="K627" t="s">
        <v>872</v>
      </c>
      <c r="L627">
        <v>1</v>
      </c>
      <c r="M627">
        <v>5</v>
      </c>
      <c r="N627" t="s">
        <v>874</v>
      </c>
      <c r="O627">
        <v>0.05</v>
      </c>
      <c r="P627" t="s">
        <v>874</v>
      </c>
      <c r="Q627" t="s">
        <v>874</v>
      </c>
      <c r="R627">
        <v>0</v>
      </c>
      <c r="S627">
        <v>5.0999999999999997E-2</v>
      </c>
      <c r="T627" t="s">
        <v>874</v>
      </c>
      <c r="U627" t="s">
        <v>874</v>
      </c>
      <c r="V627" t="s">
        <v>874</v>
      </c>
      <c r="W627" t="s">
        <v>874</v>
      </c>
      <c r="X627" t="s">
        <v>62</v>
      </c>
      <c r="Y627" t="s">
        <v>874</v>
      </c>
      <c r="Z627" t="s">
        <v>874</v>
      </c>
      <c r="AA627">
        <v>0.89400000000000002</v>
      </c>
      <c r="AB627" t="s">
        <v>874</v>
      </c>
      <c r="AC627" t="s">
        <v>874</v>
      </c>
      <c r="AD627" s="19">
        <v>45824.832013182873</v>
      </c>
      <c r="AE627" t="s">
        <v>1824</v>
      </c>
    </row>
    <row r="628" spans="1:31" x14ac:dyDescent="0.35">
      <c r="A628" t="s">
        <v>1069</v>
      </c>
      <c r="B628" t="s">
        <v>311</v>
      </c>
      <c r="C628">
        <v>2751</v>
      </c>
      <c r="D628" s="9">
        <v>41374.67291666667</v>
      </c>
      <c r="E628" s="9">
        <v>44125.902083333334</v>
      </c>
      <c r="F628">
        <v>8293</v>
      </c>
      <c r="G628">
        <v>8260</v>
      </c>
      <c r="H628">
        <v>1864</v>
      </c>
      <c r="I628">
        <v>6396</v>
      </c>
      <c r="J628">
        <v>3022</v>
      </c>
      <c r="K628">
        <v>5238</v>
      </c>
      <c r="L628">
        <v>4364</v>
      </c>
      <c r="M628">
        <v>874</v>
      </c>
      <c r="N628">
        <v>0.86699999999999999</v>
      </c>
      <c r="O628">
        <v>3.3220000000000001</v>
      </c>
      <c r="P628">
        <v>1.883</v>
      </c>
      <c r="Q628">
        <v>2.4609999999999999</v>
      </c>
      <c r="R628">
        <v>2.306</v>
      </c>
      <c r="S628">
        <v>2.4910000000000001</v>
      </c>
      <c r="T628">
        <v>1.0669999999999999</v>
      </c>
      <c r="U628">
        <v>0.20699999999999999</v>
      </c>
      <c r="V628">
        <v>0.55000000000000004</v>
      </c>
      <c r="W628">
        <v>355.14</v>
      </c>
      <c r="X628" t="s">
        <v>62</v>
      </c>
      <c r="Y628">
        <v>0.40600000000000003</v>
      </c>
      <c r="Z628">
        <v>0.98499999999999999</v>
      </c>
      <c r="AA628">
        <v>0.874</v>
      </c>
      <c r="AB628">
        <v>0.77100000000000002</v>
      </c>
      <c r="AC628">
        <v>0.97799999999999998</v>
      </c>
      <c r="AD628" s="19">
        <v>45825.045093113426</v>
      </c>
      <c r="AE628" t="s">
        <v>1766</v>
      </c>
    </row>
    <row r="629" spans="1:31" hidden="1" x14ac:dyDescent="0.35">
      <c r="A629" t="s">
        <v>1720</v>
      </c>
      <c r="B629" t="s">
        <v>312</v>
      </c>
      <c r="C629">
        <v>0</v>
      </c>
      <c r="D629" s="9">
        <v>41135.129861111112</v>
      </c>
      <c r="E629" s="9">
        <v>41135.277083333334</v>
      </c>
      <c r="F629" t="s">
        <v>871</v>
      </c>
      <c r="G629" t="s">
        <v>871</v>
      </c>
      <c r="H629">
        <v>1</v>
      </c>
      <c r="I629">
        <v>1</v>
      </c>
      <c r="J629">
        <v>1</v>
      </c>
      <c r="K629" t="s">
        <v>872</v>
      </c>
      <c r="L629">
        <v>1</v>
      </c>
      <c r="M629">
        <v>-1</v>
      </c>
      <c r="N629" t="s">
        <v>874</v>
      </c>
      <c r="O629" t="s">
        <v>874</v>
      </c>
      <c r="P629" t="s">
        <v>874</v>
      </c>
      <c r="Q629" t="s">
        <v>874</v>
      </c>
      <c r="R629">
        <v>0</v>
      </c>
      <c r="S629" t="s">
        <v>874</v>
      </c>
      <c r="T629" t="s">
        <v>874</v>
      </c>
      <c r="U629" t="s">
        <v>874</v>
      </c>
      <c r="V629" t="s">
        <v>874</v>
      </c>
      <c r="W629" t="s">
        <v>874</v>
      </c>
      <c r="X629" t="s">
        <v>56</v>
      </c>
      <c r="Y629" t="s">
        <v>874</v>
      </c>
      <c r="Z629" t="s">
        <v>874</v>
      </c>
      <c r="AA629" t="s">
        <v>874</v>
      </c>
      <c r="AB629" t="s">
        <v>874</v>
      </c>
      <c r="AC629" t="s">
        <v>874</v>
      </c>
      <c r="AD629" s="19">
        <v>45824.832232384259</v>
      </c>
      <c r="AE629" t="s">
        <v>1824</v>
      </c>
    </row>
    <row r="630" spans="1:31" x14ac:dyDescent="0.35">
      <c r="A630" t="s">
        <v>1185</v>
      </c>
      <c r="B630" t="s">
        <v>311</v>
      </c>
      <c r="C630">
        <v>4088</v>
      </c>
      <c r="D630" s="9">
        <v>40373.833692129629</v>
      </c>
      <c r="E630" s="9">
        <v>44462.322627314818</v>
      </c>
      <c r="F630">
        <v>904</v>
      </c>
      <c r="G630">
        <v>904</v>
      </c>
      <c r="H630">
        <v>329</v>
      </c>
      <c r="I630">
        <v>575</v>
      </c>
      <c r="J630">
        <v>87</v>
      </c>
      <c r="K630">
        <v>817</v>
      </c>
      <c r="L630">
        <v>791</v>
      </c>
      <c r="M630">
        <v>26</v>
      </c>
      <c r="N630">
        <v>0.108</v>
      </c>
      <c r="O630">
        <v>0.17699999999999999</v>
      </c>
      <c r="P630">
        <v>2.3E-2</v>
      </c>
      <c r="Q630">
        <v>0.27900000000000003</v>
      </c>
      <c r="R630">
        <v>0.26200000000000001</v>
      </c>
      <c r="S630">
        <v>0.25800000000000001</v>
      </c>
      <c r="T630">
        <v>1.0649999999999999</v>
      </c>
      <c r="U630">
        <v>0.379</v>
      </c>
      <c r="V630">
        <v>0.91900000000000004</v>
      </c>
      <c r="W630">
        <v>93.19</v>
      </c>
      <c r="X630" t="s">
        <v>62</v>
      </c>
      <c r="Y630">
        <v>3.5840000000000001</v>
      </c>
      <c r="Z630">
        <v>0.93400000000000005</v>
      </c>
      <c r="AA630">
        <v>0.99199999999999999</v>
      </c>
      <c r="AB630">
        <v>0.97599999999999998</v>
      </c>
      <c r="AC630">
        <v>0.95899999999999996</v>
      </c>
      <c r="AD630" s="19">
        <v>45825.299700162039</v>
      </c>
      <c r="AE630" t="s">
        <v>2333</v>
      </c>
    </row>
    <row r="631" spans="1:31" hidden="1" x14ac:dyDescent="0.35">
      <c r="A631" t="s">
        <v>1702</v>
      </c>
      <c r="B631" t="s">
        <v>312</v>
      </c>
      <c r="C631">
        <v>0</v>
      </c>
      <c r="D631" s="9">
        <v>41536.859027777777</v>
      </c>
      <c r="E631" s="9">
        <v>41536.859027777777</v>
      </c>
      <c r="F631" t="s">
        <v>871</v>
      </c>
      <c r="G631" t="s">
        <v>871</v>
      </c>
      <c r="H631">
        <v>1</v>
      </c>
      <c r="I631">
        <v>1</v>
      </c>
      <c r="J631">
        <v>1</v>
      </c>
      <c r="K631" t="s">
        <v>872</v>
      </c>
      <c r="L631">
        <v>1</v>
      </c>
      <c r="M631">
        <v>0</v>
      </c>
      <c r="N631" t="s">
        <v>874</v>
      </c>
      <c r="O631" t="s">
        <v>874</v>
      </c>
      <c r="P631" t="s">
        <v>874</v>
      </c>
      <c r="Q631" t="s">
        <v>874</v>
      </c>
      <c r="R631">
        <v>0</v>
      </c>
      <c r="S631" t="s">
        <v>874</v>
      </c>
      <c r="T631" t="s">
        <v>874</v>
      </c>
      <c r="U631" t="s">
        <v>874</v>
      </c>
      <c r="V631" t="s">
        <v>874</v>
      </c>
      <c r="W631" t="s">
        <v>874</v>
      </c>
      <c r="X631" t="s">
        <v>56</v>
      </c>
      <c r="Y631" t="s">
        <v>874</v>
      </c>
      <c r="Z631" t="s">
        <v>874</v>
      </c>
      <c r="AA631" t="s">
        <v>874</v>
      </c>
      <c r="AB631" t="s">
        <v>874</v>
      </c>
      <c r="AC631" t="s">
        <v>874</v>
      </c>
      <c r="AD631" s="19">
        <v>45824.83242820602</v>
      </c>
      <c r="AE631" t="s">
        <v>1824</v>
      </c>
    </row>
    <row r="632" spans="1:31" x14ac:dyDescent="0.35">
      <c r="A632" t="s">
        <v>1540</v>
      </c>
      <c r="B632" t="s">
        <v>311</v>
      </c>
      <c r="C632">
        <v>4045</v>
      </c>
      <c r="D632" s="9">
        <v>40520.694490740738</v>
      </c>
      <c r="E632" s="9">
        <v>44565.957118055558</v>
      </c>
      <c r="F632">
        <v>2225</v>
      </c>
      <c r="G632">
        <v>2225</v>
      </c>
      <c r="H632">
        <v>338</v>
      </c>
      <c r="I632">
        <v>1887</v>
      </c>
      <c r="J632">
        <v>263</v>
      </c>
      <c r="K632">
        <v>1962</v>
      </c>
      <c r="L632">
        <v>1816</v>
      </c>
      <c r="M632">
        <v>146</v>
      </c>
      <c r="N632">
        <v>7.8E-2</v>
      </c>
      <c r="O632">
        <v>0.48299999999999998</v>
      </c>
      <c r="P632">
        <v>6.9000000000000006E-2</v>
      </c>
      <c r="Q632">
        <v>0.52400000000000002</v>
      </c>
      <c r="R632">
        <v>0.49199999999999999</v>
      </c>
      <c r="S632">
        <v>0.48899999999999999</v>
      </c>
      <c r="T632">
        <v>1.0649999999999999</v>
      </c>
      <c r="U632">
        <v>0.13900000000000001</v>
      </c>
      <c r="V632">
        <v>0.877</v>
      </c>
      <c r="W632">
        <v>278.62599999999998</v>
      </c>
      <c r="X632" t="s">
        <v>62</v>
      </c>
      <c r="Y632">
        <v>1.9079999999999999</v>
      </c>
      <c r="Z632">
        <v>0.97</v>
      </c>
      <c r="AA632">
        <v>0.99299999999999999</v>
      </c>
      <c r="AB632">
        <v>0.97799999999999998</v>
      </c>
      <c r="AC632">
        <v>0.98399999999999999</v>
      </c>
      <c r="AD632" s="19">
        <v>45825.124138703701</v>
      </c>
      <c r="AE632" t="s">
        <v>2397</v>
      </c>
    </row>
    <row r="633" spans="1:31" hidden="1" x14ac:dyDescent="0.35">
      <c r="A633" t="s">
        <v>1699</v>
      </c>
      <c r="B633" t="s">
        <v>312</v>
      </c>
      <c r="C633">
        <v>0</v>
      </c>
      <c r="D633" s="9">
        <v>40724.486111111109</v>
      </c>
      <c r="E633" s="9">
        <v>40724.486111111109</v>
      </c>
      <c r="F633" t="s">
        <v>871</v>
      </c>
      <c r="G633" t="s">
        <v>871</v>
      </c>
      <c r="H633">
        <v>1</v>
      </c>
      <c r="I633">
        <v>1</v>
      </c>
      <c r="J633">
        <v>1</v>
      </c>
      <c r="K633" t="s">
        <v>872</v>
      </c>
      <c r="L633">
        <v>1</v>
      </c>
      <c r="M633">
        <v>0</v>
      </c>
      <c r="N633" t="s">
        <v>874</v>
      </c>
      <c r="O633" t="s">
        <v>874</v>
      </c>
      <c r="P633" t="s">
        <v>874</v>
      </c>
      <c r="Q633" t="s">
        <v>874</v>
      </c>
      <c r="R633">
        <v>0</v>
      </c>
      <c r="S633" t="s">
        <v>874</v>
      </c>
      <c r="T633" t="s">
        <v>874</v>
      </c>
      <c r="U633" t="s">
        <v>874</v>
      </c>
      <c r="V633" t="s">
        <v>874</v>
      </c>
      <c r="W633" t="s">
        <v>874</v>
      </c>
      <c r="X633" t="s">
        <v>56</v>
      </c>
      <c r="Y633" t="s">
        <v>874</v>
      </c>
      <c r="Z633" t="s">
        <v>874</v>
      </c>
      <c r="AA633" t="s">
        <v>874</v>
      </c>
      <c r="AB633" t="s">
        <v>874</v>
      </c>
      <c r="AC633" t="s">
        <v>874</v>
      </c>
      <c r="AD633" s="19">
        <v>45824.832634930557</v>
      </c>
      <c r="AE633" t="s">
        <v>1824</v>
      </c>
    </row>
    <row r="634" spans="1:31" x14ac:dyDescent="0.35">
      <c r="A634" t="s">
        <v>1833</v>
      </c>
      <c r="B634" t="s">
        <v>311</v>
      </c>
      <c r="C634">
        <v>682</v>
      </c>
      <c r="D634" s="9">
        <v>39570.587500000001</v>
      </c>
      <c r="E634" s="9">
        <v>40253.575694444444</v>
      </c>
      <c r="F634">
        <v>112</v>
      </c>
      <c r="G634">
        <v>112</v>
      </c>
      <c r="H634">
        <v>40</v>
      </c>
      <c r="I634">
        <v>72</v>
      </c>
      <c r="J634">
        <v>5</v>
      </c>
      <c r="K634">
        <v>107</v>
      </c>
      <c r="L634">
        <v>93</v>
      </c>
      <c r="M634">
        <v>15</v>
      </c>
      <c r="N634">
        <v>5.7000000000000002E-2</v>
      </c>
      <c r="O634">
        <v>0.109</v>
      </c>
      <c r="P634">
        <v>8.0000000000000002E-3</v>
      </c>
      <c r="Q634">
        <v>0.16800000000000001</v>
      </c>
      <c r="R634">
        <v>0.158</v>
      </c>
      <c r="S634">
        <v>0.155</v>
      </c>
      <c r="T634">
        <v>1.0629999999999999</v>
      </c>
      <c r="U634">
        <v>0.34300000000000003</v>
      </c>
      <c r="V634">
        <v>0.95199999999999996</v>
      </c>
      <c r="W634">
        <v>89.286000000000001</v>
      </c>
      <c r="X634" t="s">
        <v>62</v>
      </c>
      <c r="Y634">
        <v>5.952</v>
      </c>
      <c r="Z634">
        <v>0.45700000000000002</v>
      </c>
      <c r="AA634">
        <v>0.63100000000000001</v>
      </c>
      <c r="AB634">
        <v>0.84799999999999998</v>
      </c>
      <c r="AC634">
        <v>0.57599999999999996</v>
      </c>
      <c r="AD634" s="19">
        <v>45824.851947951393</v>
      </c>
      <c r="AE634" t="s">
        <v>2024</v>
      </c>
    </row>
    <row r="635" spans="1:31" hidden="1" x14ac:dyDescent="0.35">
      <c r="A635" t="s">
        <v>1725</v>
      </c>
      <c r="B635" t="s">
        <v>312</v>
      </c>
      <c r="C635">
        <v>52</v>
      </c>
      <c r="D635" s="9">
        <v>40784.775000000001</v>
      </c>
      <c r="E635" s="9">
        <v>40837.611805555556</v>
      </c>
      <c r="F635" t="s">
        <v>871</v>
      </c>
      <c r="G635" t="s">
        <v>871</v>
      </c>
      <c r="H635">
        <v>1</v>
      </c>
      <c r="I635">
        <v>2</v>
      </c>
      <c r="J635">
        <v>1</v>
      </c>
      <c r="K635" t="s">
        <v>872</v>
      </c>
      <c r="L635">
        <v>1</v>
      </c>
      <c r="M635">
        <v>1</v>
      </c>
      <c r="N635" t="s">
        <v>874</v>
      </c>
      <c r="O635">
        <v>1.9E-2</v>
      </c>
      <c r="P635" t="s">
        <v>874</v>
      </c>
      <c r="Q635" t="s">
        <v>874</v>
      </c>
      <c r="R635">
        <v>0</v>
      </c>
      <c r="S635">
        <v>1.9E-2</v>
      </c>
      <c r="T635" t="s">
        <v>874</v>
      </c>
      <c r="U635" t="s">
        <v>874</v>
      </c>
      <c r="V635" t="s">
        <v>874</v>
      </c>
      <c r="W635" t="s">
        <v>874</v>
      </c>
      <c r="X635" t="s">
        <v>56</v>
      </c>
      <c r="Y635" t="s">
        <v>874</v>
      </c>
      <c r="Z635" t="s">
        <v>874</v>
      </c>
      <c r="AA635">
        <v>1</v>
      </c>
      <c r="AB635" t="s">
        <v>874</v>
      </c>
      <c r="AC635" t="s">
        <v>874</v>
      </c>
      <c r="AD635" s="19">
        <v>45824.832831192129</v>
      </c>
      <c r="AE635" t="s">
        <v>1824</v>
      </c>
    </row>
    <row r="636" spans="1:31" x14ac:dyDescent="0.35">
      <c r="A636" t="s">
        <v>1433</v>
      </c>
      <c r="B636" t="s">
        <v>311</v>
      </c>
      <c r="C636">
        <v>5739</v>
      </c>
      <c r="D636" s="9">
        <v>38690.601782407408</v>
      </c>
      <c r="E636" s="9">
        <v>44429.708391203705</v>
      </c>
      <c r="F636">
        <v>122</v>
      </c>
      <c r="G636">
        <v>122</v>
      </c>
      <c r="H636">
        <v>25</v>
      </c>
      <c r="I636">
        <v>97</v>
      </c>
      <c r="J636">
        <v>28</v>
      </c>
      <c r="K636">
        <v>94</v>
      </c>
      <c r="L636">
        <v>88</v>
      </c>
      <c r="M636">
        <v>6</v>
      </c>
      <c r="N636">
        <v>4.0000000000000001E-3</v>
      </c>
      <c r="O636">
        <v>1.7999999999999999E-2</v>
      </c>
      <c r="P636">
        <v>6.0000000000000001E-3</v>
      </c>
      <c r="Q636">
        <v>1.7000000000000001E-2</v>
      </c>
      <c r="R636">
        <v>1.6E-2</v>
      </c>
      <c r="S636">
        <v>1.6E-2</v>
      </c>
      <c r="T636">
        <v>1.0620000000000001</v>
      </c>
      <c r="U636">
        <v>0.182</v>
      </c>
      <c r="V636">
        <v>0.72699999999999998</v>
      </c>
      <c r="W636">
        <v>352.94099999999997</v>
      </c>
      <c r="X636" t="s">
        <v>62</v>
      </c>
      <c r="Y636">
        <v>58.823999999999998</v>
      </c>
      <c r="Z636">
        <v>0.91100000000000003</v>
      </c>
      <c r="AA636">
        <v>0.96899999999999997</v>
      </c>
      <c r="AB636">
        <v>0.93</v>
      </c>
      <c r="AC636">
        <v>0.96499999999999997</v>
      </c>
      <c r="AD636" s="19">
        <v>45825.099054907405</v>
      </c>
      <c r="AE636" t="s">
        <v>2397</v>
      </c>
    </row>
    <row r="637" spans="1:31" hidden="1" x14ac:dyDescent="0.35">
      <c r="A637" t="s">
        <v>1737</v>
      </c>
      <c r="B637" t="s">
        <v>312</v>
      </c>
      <c r="C637">
        <v>0</v>
      </c>
      <c r="D637" s="9">
        <v>41593.963194444441</v>
      </c>
      <c r="E637" s="9">
        <v>41593.963194444441</v>
      </c>
      <c r="F637" t="s">
        <v>871</v>
      </c>
      <c r="G637" t="s">
        <v>871</v>
      </c>
      <c r="H637">
        <v>1</v>
      </c>
      <c r="I637">
        <v>1</v>
      </c>
      <c r="J637">
        <v>1</v>
      </c>
      <c r="K637" t="s">
        <v>872</v>
      </c>
      <c r="L637">
        <v>1</v>
      </c>
      <c r="M637">
        <v>0</v>
      </c>
      <c r="N637" t="s">
        <v>874</v>
      </c>
      <c r="O637" t="s">
        <v>874</v>
      </c>
      <c r="P637" t="s">
        <v>874</v>
      </c>
      <c r="Q637" t="s">
        <v>874</v>
      </c>
      <c r="R637">
        <v>0</v>
      </c>
      <c r="S637" t="s">
        <v>874</v>
      </c>
      <c r="T637" t="s">
        <v>874</v>
      </c>
      <c r="U637" t="s">
        <v>874</v>
      </c>
      <c r="V637" t="s">
        <v>874</v>
      </c>
      <c r="W637" t="s">
        <v>874</v>
      </c>
      <c r="X637" t="s">
        <v>56</v>
      </c>
      <c r="Y637" t="s">
        <v>874</v>
      </c>
      <c r="Z637" t="s">
        <v>874</v>
      </c>
      <c r="AA637" t="s">
        <v>874</v>
      </c>
      <c r="AB637" t="s">
        <v>874</v>
      </c>
      <c r="AC637" t="s">
        <v>874</v>
      </c>
      <c r="AD637" s="19">
        <v>45824.833037013886</v>
      </c>
      <c r="AE637" t="s">
        <v>1824</v>
      </c>
    </row>
    <row r="638" spans="1:31" x14ac:dyDescent="0.35">
      <c r="A638" t="s">
        <v>170</v>
      </c>
      <c r="B638" t="s">
        <v>311</v>
      </c>
      <c r="C638">
        <v>2155</v>
      </c>
      <c r="D638" s="9">
        <v>42410.397604166668</v>
      </c>
      <c r="E638" s="9">
        <v>44565.503831018519</v>
      </c>
      <c r="F638">
        <v>1657</v>
      </c>
      <c r="G638">
        <v>1657</v>
      </c>
      <c r="H638">
        <v>334</v>
      </c>
      <c r="I638">
        <v>1323</v>
      </c>
      <c r="J638">
        <v>393</v>
      </c>
      <c r="K638">
        <v>1264</v>
      </c>
      <c r="L638">
        <v>1202</v>
      </c>
      <c r="M638">
        <v>62</v>
      </c>
      <c r="N638">
        <v>0.14799999999999999</v>
      </c>
      <c r="O638">
        <v>0.74099999999999999</v>
      </c>
      <c r="P638">
        <v>0.23400000000000001</v>
      </c>
      <c r="Q638">
        <v>0.69499999999999995</v>
      </c>
      <c r="R638">
        <v>0.65500000000000003</v>
      </c>
      <c r="S638">
        <v>0.63900000000000001</v>
      </c>
      <c r="T638">
        <v>1.0609999999999999</v>
      </c>
      <c r="U638">
        <v>0.16600000000000001</v>
      </c>
      <c r="V638">
        <v>0.73699999999999999</v>
      </c>
      <c r="W638">
        <v>89.209000000000003</v>
      </c>
      <c r="X638" t="s">
        <v>62</v>
      </c>
      <c r="Y638">
        <v>1.4390000000000001</v>
      </c>
      <c r="Z638">
        <v>0.78600000000000003</v>
      </c>
      <c r="AA638">
        <v>0.73699999999999999</v>
      </c>
      <c r="AB638">
        <v>0.84599999999999997</v>
      </c>
      <c r="AC638">
        <v>0.79400000000000004</v>
      </c>
      <c r="AD638" s="19">
        <v>45825.260750729169</v>
      </c>
      <c r="AE638" t="s">
        <v>2357</v>
      </c>
    </row>
    <row r="639" spans="1:31" hidden="1" x14ac:dyDescent="0.35">
      <c r="A639" t="s">
        <v>1741</v>
      </c>
      <c r="B639" t="s">
        <v>312</v>
      </c>
      <c r="C639">
        <v>98</v>
      </c>
      <c r="D639" s="9">
        <v>41521.169444444444</v>
      </c>
      <c r="E639" s="9">
        <v>41620.143055555556</v>
      </c>
      <c r="F639" t="s">
        <v>871</v>
      </c>
      <c r="G639" t="s">
        <v>871</v>
      </c>
      <c r="H639">
        <v>3</v>
      </c>
      <c r="I639">
        <v>16</v>
      </c>
      <c r="J639">
        <v>6</v>
      </c>
      <c r="K639" t="s">
        <v>872</v>
      </c>
      <c r="L639">
        <v>14</v>
      </c>
      <c r="M639">
        <v>0</v>
      </c>
      <c r="N639">
        <v>5.1999999999999998E-2</v>
      </c>
      <c r="O639">
        <v>0.159</v>
      </c>
      <c r="P639">
        <v>9.7000000000000003E-2</v>
      </c>
      <c r="Q639">
        <v>0.14000000000000001</v>
      </c>
      <c r="R639" s="24" t="s">
        <v>1820</v>
      </c>
      <c r="S639">
        <v>0.126</v>
      </c>
      <c r="T639">
        <v>1.228</v>
      </c>
      <c r="U639">
        <v>0.246</v>
      </c>
      <c r="V639">
        <v>0.54</v>
      </c>
      <c r="W639">
        <v>21.428999999999998</v>
      </c>
      <c r="X639" t="s">
        <v>92</v>
      </c>
      <c r="Y639">
        <v>7.1429999999999998</v>
      </c>
      <c r="Z639">
        <v>0.86099999999999999</v>
      </c>
      <c r="AA639">
        <v>0.96699999999999997</v>
      </c>
      <c r="AB639">
        <v>0.85</v>
      </c>
      <c r="AC639">
        <v>0.85699999999999998</v>
      </c>
      <c r="AD639" s="19">
        <v>45824.83331490741</v>
      </c>
      <c r="AE639" t="s">
        <v>1824</v>
      </c>
    </row>
    <row r="640" spans="1:31" x14ac:dyDescent="0.35">
      <c r="A640" t="s">
        <v>1894</v>
      </c>
      <c r="B640" t="s">
        <v>311</v>
      </c>
      <c r="C640">
        <v>3548</v>
      </c>
      <c r="D640" s="9">
        <v>37925.550000000003</v>
      </c>
      <c r="E640" s="9">
        <v>41474.086805555555</v>
      </c>
      <c r="F640">
        <v>193</v>
      </c>
      <c r="G640">
        <v>193</v>
      </c>
      <c r="H640">
        <v>29</v>
      </c>
      <c r="I640">
        <v>164</v>
      </c>
      <c r="J640">
        <v>31</v>
      </c>
      <c r="K640">
        <v>162</v>
      </c>
      <c r="L640">
        <v>158</v>
      </c>
      <c r="M640">
        <v>4</v>
      </c>
      <c r="N640">
        <v>8.0000000000000002E-3</v>
      </c>
      <c r="O640">
        <v>5.1999999999999998E-2</v>
      </c>
      <c r="P640">
        <v>0.01</v>
      </c>
      <c r="Q640">
        <v>5.2999999999999999E-2</v>
      </c>
      <c r="R640">
        <v>0.05</v>
      </c>
      <c r="S640">
        <v>0.05</v>
      </c>
      <c r="T640">
        <v>1.06</v>
      </c>
      <c r="U640">
        <v>0.13300000000000001</v>
      </c>
      <c r="V640">
        <v>0.83299999999999996</v>
      </c>
      <c r="W640">
        <v>75.471999999999994</v>
      </c>
      <c r="X640" t="s">
        <v>62</v>
      </c>
      <c r="Y640">
        <v>18.867999999999999</v>
      </c>
      <c r="Z640">
        <v>0.94099999999999995</v>
      </c>
      <c r="AA640">
        <v>0.98599999999999999</v>
      </c>
      <c r="AB640">
        <v>0.94199999999999995</v>
      </c>
      <c r="AC640">
        <v>0.91400000000000003</v>
      </c>
      <c r="AD640" s="19">
        <v>45824.865845601853</v>
      </c>
      <c r="AE640" t="s">
        <v>2024</v>
      </c>
    </row>
    <row r="641" spans="1:31" hidden="1" x14ac:dyDescent="0.35">
      <c r="A641" t="s">
        <v>1733</v>
      </c>
      <c r="B641" t="s">
        <v>312</v>
      </c>
      <c r="C641">
        <v>53</v>
      </c>
      <c r="D641" s="9">
        <v>41570.810416666667</v>
      </c>
      <c r="E641" s="9">
        <v>41624.713888888888</v>
      </c>
      <c r="F641" t="s">
        <v>871</v>
      </c>
      <c r="G641" t="s">
        <v>871</v>
      </c>
      <c r="H641">
        <v>1</v>
      </c>
      <c r="I641">
        <v>7</v>
      </c>
      <c r="J641">
        <v>1</v>
      </c>
      <c r="K641" t="s">
        <v>872</v>
      </c>
      <c r="L641">
        <v>1</v>
      </c>
      <c r="M641">
        <v>5</v>
      </c>
      <c r="N641" t="s">
        <v>874</v>
      </c>
      <c r="O641">
        <v>0.10299999999999999</v>
      </c>
      <c r="P641" t="s">
        <v>874</v>
      </c>
      <c r="Q641" t="s">
        <v>874</v>
      </c>
      <c r="R641">
        <v>0</v>
      </c>
      <c r="S641">
        <v>0.10299999999999999</v>
      </c>
      <c r="T641" t="s">
        <v>874</v>
      </c>
      <c r="U641" t="s">
        <v>874</v>
      </c>
      <c r="V641" t="s">
        <v>874</v>
      </c>
      <c r="W641" t="s">
        <v>874</v>
      </c>
      <c r="X641" t="s">
        <v>56</v>
      </c>
      <c r="Y641" t="s">
        <v>874</v>
      </c>
      <c r="Z641" t="s">
        <v>874</v>
      </c>
      <c r="AA641">
        <v>0.877</v>
      </c>
      <c r="AB641" t="s">
        <v>874</v>
      </c>
      <c r="AC641" t="s">
        <v>874</v>
      </c>
      <c r="AD641" s="19">
        <v>45824.833544062501</v>
      </c>
      <c r="AE641" t="s">
        <v>1824</v>
      </c>
    </row>
    <row r="642" spans="1:31" x14ac:dyDescent="0.35">
      <c r="A642" t="s">
        <v>2149</v>
      </c>
      <c r="B642" t="s">
        <v>311</v>
      </c>
      <c r="C642">
        <v>3301</v>
      </c>
      <c r="D642" s="9">
        <v>38325.336111111108</v>
      </c>
      <c r="E642" s="9">
        <v>41626.675694444442</v>
      </c>
      <c r="F642">
        <v>1623</v>
      </c>
      <c r="G642">
        <v>1623</v>
      </c>
      <c r="H642">
        <v>830</v>
      </c>
      <c r="I642">
        <v>793</v>
      </c>
      <c r="J642">
        <v>396</v>
      </c>
      <c r="K642">
        <v>1227</v>
      </c>
      <c r="L642">
        <v>1134</v>
      </c>
      <c r="M642">
        <v>93</v>
      </c>
      <c r="N642">
        <v>0.40699999999999997</v>
      </c>
      <c r="O642">
        <v>0.34399999999999997</v>
      </c>
      <c r="P642">
        <v>0.245</v>
      </c>
      <c r="Q642">
        <v>0.53600000000000003</v>
      </c>
      <c r="R642">
        <v>0.50600000000000001</v>
      </c>
      <c r="S642">
        <v>0.51</v>
      </c>
      <c r="T642">
        <v>1.0589999999999999</v>
      </c>
      <c r="U642">
        <v>0.54200000000000004</v>
      </c>
      <c r="V642">
        <v>0.67400000000000004</v>
      </c>
      <c r="W642">
        <v>173.50700000000001</v>
      </c>
      <c r="X642" t="s">
        <v>62</v>
      </c>
      <c r="Y642">
        <v>1.8660000000000001</v>
      </c>
      <c r="Z642">
        <v>0.91</v>
      </c>
      <c r="AA642">
        <v>0.92100000000000004</v>
      </c>
      <c r="AB642">
        <v>0.879</v>
      </c>
      <c r="AC642">
        <v>0.92300000000000004</v>
      </c>
      <c r="AD642" s="19">
        <v>45824.941063460647</v>
      </c>
      <c r="AE642" t="s">
        <v>2215</v>
      </c>
    </row>
    <row r="643" spans="1:31" hidden="1" x14ac:dyDescent="0.35">
      <c r="A643" t="s">
        <v>1711</v>
      </c>
      <c r="B643" t="s">
        <v>312</v>
      </c>
      <c r="C643">
        <v>93</v>
      </c>
      <c r="D643" s="9">
        <v>41472.604861111111</v>
      </c>
      <c r="E643" s="9">
        <v>41565.818055555559</v>
      </c>
      <c r="F643" t="s">
        <v>871</v>
      </c>
      <c r="G643" t="s">
        <v>871</v>
      </c>
      <c r="H643">
        <v>1</v>
      </c>
      <c r="I643">
        <v>1</v>
      </c>
      <c r="J643">
        <v>1</v>
      </c>
      <c r="K643" t="s">
        <v>872</v>
      </c>
      <c r="L643">
        <v>1</v>
      </c>
      <c r="M643">
        <v>1</v>
      </c>
      <c r="N643">
        <v>0</v>
      </c>
      <c r="O643" t="s">
        <v>874</v>
      </c>
      <c r="P643" t="s">
        <v>874</v>
      </c>
      <c r="Q643" t="s">
        <v>874</v>
      </c>
      <c r="R643">
        <v>0</v>
      </c>
      <c r="S643" t="s">
        <v>874</v>
      </c>
      <c r="T643" t="s">
        <v>874</v>
      </c>
      <c r="U643" t="s">
        <v>874</v>
      </c>
      <c r="V643" t="s">
        <v>874</v>
      </c>
      <c r="W643" t="s">
        <v>874</v>
      </c>
      <c r="X643" t="s">
        <v>56</v>
      </c>
      <c r="Y643" t="s">
        <v>874</v>
      </c>
      <c r="Z643">
        <v>0</v>
      </c>
      <c r="AA643" t="s">
        <v>874</v>
      </c>
      <c r="AB643" t="s">
        <v>874</v>
      </c>
      <c r="AC643" t="s">
        <v>874</v>
      </c>
      <c r="AD643" s="19">
        <v>45824.833759687499</v>
      </c>
      <c r="AE643" t="s">
        <v>1824</v>
      </c>
    </row>
    <row r="644" spans="1:31" x14ac:dyDescent="0.35">
      <c r="A644" t="s">
        <v>906</v>
      </c>
      <c r="B644" t="s">
        <v>311</v>
      </c>
      <c r="C644">
        <v>1303</v>
      </c>
      <c r="D644" s="9">
        <v>42879.929791666669</v>
      </c>
      <c r="E644" s="9">
        <v>44183.755543981482</v>
      </c>
      <c r="F644">
        <v>1451</v>
      </c>
      <c r="G644">
        <v>1451</v>
      </c>
      <c r="H644">
        <v>957</v>
      </c>
      <c r="I644">
        <v>494</v>
      </c>
      <c r="J644">
        <v>158</v>
      </c>
      <c r="K644">
        <v>1293</v>
      </c>
      <c r="L644">
        <v>1077</v>
      </c>
      <c r="M644">
        <v>216</v>
      </c>
      <c r="N644">
        <v>0.90400000000000003</v>
      </c>
      <c r="O644">
        <v>0.46</v>
      </c>
      <c r="P644">
        <v>0.378</v>
      </c>
      <c r="Q644">
        <v>1.044</v>
      </c>
      <c r="R644">
        <v>0.98599999999999999</v>
      </c>
      <c r="S644">
        <v>1.21</v>
      </c>
      <c r="T644">
        <v>1.0589999999999999</v>
      </c>
      <c r="U644">
        <v>0.66300000000000003</v>
      </c>
      <c r="V644">
        <v>0.72299999999999998</v>
      </c>
      <c r="W644">
        <v>206.89699999999999</v>
      </c>
      <c r="X644" t="s">
        <v>62</v>
      </c>
      <c r="Y644">
        <v>0.95799999999999996</v>
      </c>
      <c r="Z644">
        <v>0.95799999999999996</v>
      </c>
      <c r="AA644">
        <v>0.97</v>
      </c>
      <c r="AB644">
        <v>0.78900000000000003</v>
      </c>
      <c r="AC644">
        <v>0.97799999999999998</v>
      </c>
      <c r="AD644" s="19">
        <v>45825.17887398148</v>
      </c>
      <c r="AE644" t="s">
        <v>2396</v>
      </c>
    </row>
    <row r="645" spans="1:31" hidden="1" x14ac:dyDescent="0.35">
      <c r="A645" t="s">
        <v>1715</v>
      </c>
      <c r="B645" t="s">
        <v>312</v>
      </c>
      <c r="C645">
        <v>62</v>
      </c>
      <c r="D645" s="9">
        <v>41452.591666666667</v>
      </c>
      <c r="E645" s="9">
        <v>41514.992361111108</v>
      </c>
      <c r="F645" t="s">
        <v>871</v>
      </c>
      <c r="G645" t="s">
        <v>871</v>
      </c>
      <c r="H645">
        <v>1</v>
      </c>
      <c r="I645">
        <v>1</v>
      </c>
      <c r="J645">
        <v>1</v>
      </c>
      <c r="K645" t="s">
        <v>872</v>
      </c>
      <c r="L645">
        <v>1</v>
      </c>
      <c r="M645">
        <v>-1</v>
      </c>
      <c r="N645" t="s">
        <v>874</v>
      </c>
      <c r="O645" t="s">
        <v>874</v>
      </c>
      <c r="P645" t="s">
        <v>874</v>
      </c>
      <c r="Q645" t="s">
        <v>874</v>
      </c>
      <c r="R645">
        <v>0</v>
      </c>
      <c r="S645" t="s">
        <v>874</v>
      </c>
      <c r="T645" t="s">
        <v>874</v>
      </c>
      <c r="U645" t="s">
        <v>874</v>
      </c>
      <c r="V645" t="s">
        <v>874</v>
      </c>
      <c r="W645" t="s">
        <v>874</v>
      </c>
      <c r="X645" t="s">
        <v>56</v>
      </c>
      <c r="Y645" t="s">
        <v>874</v>
      </c>
      <c r="Z645" t="s">
        <v>874</v>
      </c>
      <c r="AA645" t="s">
        <v>874</v>
      </c>
      <c r="AB645" t="s">
        <v>874</v>
      </c>
      <c r="AC645" t="s">
        <v>874</v>
      </c>
      <c r="AD645" s="19">
        <v>45824.833998252318</v>
      </c>
      <c r="AE645" t="s">
        <v>1824</v>
      </c>
    </row>
    <row r="646" spans="1:31" x14ac:dyDescent="0.35">
      <c r="A646" t="s">
        <v>1339</v>
      </c>
      <c r="B646" t="s">
        <v>311</v>
      </c>
      <c r="C646">
        <v>2888</v>
      </c>
      <c r="D646" s="9">
        <v>38346.140972222223</v>
      </c>
      <c r="E646" s="9">
        <v>41234.19027777778</v>
      </c>
      <c r="F646">
        <v>131</v>
      </c>
      <c r="G646">
        <v>131</v>
      </c>
      <c r="H646">
        <v>27</v>
      </c>
      <c r="I646">
        <v>104</v>
      </c>
      <c r="J646">
        <v>5</v>
      </c>
      <c r="K646">
        <v>126</v>
      </c>
      <c r="L646">
        <v>124</v>
      </c>
      <c r="M646">
        <v>2</v>
      </c>
      <c r="N646">
        <v>0.01</v>
      </c>
      <c r="O646">
        <v>4.3999999999999997E-2</v>
      </c>
      <c r="P646">
        <v>2E-3</v>
      </c>
      <c r="Q646">
        <v>5.5E-2</v>
      </c>
      <c r="R646">
        <v>5.1999999999999998E-2</v>
      </c>
      <c r="S646">
        <v>5.0999999999999997E-2</v>
      </c>
      <c r="T646">
        <v>1.0580000000000001</v>
      </c>
      <c r="U646">
        <v>0.185</v>
      </c>
      <c r="V646">
        <v>0.96299999999999997</v>
      </c>
      <c r="W646">
        <v>36.363999999999997</v>
      </c>
      <c r="X646" t="s">
        <v>62</v>
      </c>
      <c r="Y646">
        <v>18.181999999999999</v>
      </c>
      <c r="Z646">
        <v>0.95599999999999996</v>
      </c>
      <c r="AA646">
        <v>0.97599999999999998</v>
      </c>
      <c r="AB646">
        <v>0.87</v>
      </c>
      <c r="AC646">
        <v>0.95399999999999996</v>
      </c>
      <c r="AD646" s="19">
        <v>45824.78043353009</v>
      </c>
      <c r="AE646" t="s">
        <v>1824</v>
      </c>
    </row>
    <row r="647" spans="1:31" hidden="1" x14ac:dyDescent="0.35">
      <c r="A647" t="s">
        <v>1738</v>
      </c>
      <c r="B647" t="s">
        <v>312</v>
      </c>
      <c r="C647">
        <v>42</v>
      </c>
      <c r="D647" s="9">
        <v>41580.792361111111</v>
      </c>
      <c r="E647" s="9">
        <v>41622.913194444445</v>
      </c>
      <c r="F647" t="s">
        <v>871</v>
      </c>
      <c r="G647" t="s">
        <v>871</v>
      </c>
      <c r="H647">
        <v>1</v>
      </c>
      <c r="I647">
        <v>2</v>
      </c>
      <c r="J647">
        <v>1</v>
      </c>
      <c r="K647" t="s">
        <v>872</v>
      </c>
      <c r="L647">
        <v>1</v>
      </c>
      <c r="M647">
        <v>1</v>
      </c>
      <c r="N647" t="s">
        <v>874</v>
      </c>
      <c r="O647">
        <v>2.3E-2</v>
      </c>
      <c r="P647" t="s">
        <v>874</v>
      </c>
      <c r="Q647" t="s">
        <v>874</v>
      </c>
      <c r="R647">
        <v>0</v>
      </c>
      <c r="S647">
        <v>2.3E-2</v>
      </c>
      <c r="T647" t="s">
        <v>874</v>
      </c>
      <c r="U647" t="s">
        <v>874</v>
      </c>
      <c r="V647" t="s">
        <v>874</v>
      </c>
      <c r="W647" t="s">
        <v>874</v>
      </c>
      <c r="X647" t="s">
        <v>56</v>
      </c>
      <c r="Y647" t="s">
        <v>874</v>
      </c>
      <c r="Z647" t="s">
        <v>874</v>
      </c>
      <c r="AA647">
        <v>1</v>
      </c>
      <c r="AB647" t="s">
        <v>874</v>
      </c>
      <c r="AC647" t="s">
        <v>874</v>
      </c>
      <c r="AD647" s="19">
        <v>45824.834209375003</v>
      </c>
      <c r="AE647" t="s">
        <v>1824</v>
      </c>
    </row>
    <row r="648" spans="1:31" x14ac:dyDescent="0.35">
      <c r="A648" t="s">
        <v>2062</v>
      </c>
      <c r="B648" t="s">
        <v>311</v>
      </c>
      <c r="C648">
        <v>1222</v>
      </c>
      <c r="D648" s="9">
        <v>38336.960416666669</v>
      </c>
      <c r="E648" s="9">
        <v>39559.711111111108</v>
      </c>
      <c r="F648">
        <v>335</v>
      </c>
      <c r="G648">
        <v>335</v>
      </c>
      <c r="H648">
        <v>171</v>
      </c>
      <c r="I648">
        <v>164</v>
      </c>
      <c r="J648">
        <v>28</v>
      </c>
      <c r="K648">
        <v>307</v>
      </c>
      <c r="L648">
        <v>225</v>
      </c>
      <c r="M648">
        <v>82</v>
      </c>
      <c r="N648">
        <v>0.24399999999999999</v>
      </c>
      <c r="O648">
        <v>0.25700000000000001</v>
      </c>
      <c r="P648">
        <v>5.2999999999999999E-2</v>
      </c>
      <c r="Q648">
        <v>0.47399999999999998</v>
      </c>
      <c r="R648">
        <v>0.44800000000000001</v>
      </c>
      <c r="S648">
        <v>0.44400000000000001</v>
      </c>
      <c r="T648">
        <v>1.0580000000000001</v>
      </c>
      <c r="U648">
        <v>0.48699999999999999</v>
      </c>
      <c r="V648">
        <v>0.89400000000000002</v>
      </c>
      <c r="W648">
        <v>172.99600000000001</v>
      </c>
      <c r="X648" t="s">
        <v>62</v>
      </c>
      <c r="Y648">
        <v>2.11</v>
      </c>
      <c r="Z648">
        <v>0.92700000000000005</v>
      </c>
      <c r="AA648">
        <v>0.88600000000000001</v>
      </c>
      <c r="AB648">
        <v>0.73399999999999999</v>
      </c>
      <c r="AC648">
        <v>0.94899999999999995</v>
      </c>
      <c r="AD648" s="19">
        <v>45824.914563530096</v>
      </c>
      <c r="AE648" t="s">
        <v>2215</v>
      </c>
    </row>
    <row r="649" spans="1:31" hidden="1" x14ac:dyDescent="0.35">
      <c r="A649" t="s">
        <v>1719</v>
      </c>
      <c r="B649" t="s">
        <v>312</v>
      </c>
      <c r="C649">
        <v>88</v>
      </c>
      <c r="D649" s="9">
        <v>41472.382638888892</v>
      </c>
      <c r="E649" s="9">
        <v>41561.011805555558</v>
      </c>
      <c r="F649" t="s">
        <v>871</v>
      </c>
      <c r="G649" t="s">
        <v>871</v>
      </c>
      <c r="H649">
        <v>1</v>
      </c>
      <c r="I649">
        <v>3</v>
      </c>
      <c r="J649">
        <v>1</v>
      </c>
      <c r="K649" t="s">
        <v>872</v>
      </c>
      <c r="L649">
        <v>2</v>
      </c>
      <c r="M649">
        <v>-1</v>
      </c>
      <c r="N649" t="s">
        <v>874</v>
      </c>
      <c r="O649">
        <v>2.1999999999999999E-2</v>
      </c>
      <c r="P649" t="s">
        <v>874</v>
      </c>
      <c r="Q649">
        <v>2.4E-2</v>
      </c>
      <c r="R649">
        <v>0</v>
      </c>
      <c r="S649">
        <v>1.7000000000000001E-2</v>
      </c>
      <c r="T649" t="s">
        <v>874</v>
      </c>
      <c r="U649" t="s">
        <v>874</v>
      </c>
      <c r="V649" t="s">
        <v>874</v>
      </c>
      <c r="W649" t="s">
        <v>874</v>
      </c>
      <c r="X649" t="s">
        <v>56</v>
      </c>
      <c r="Y649">
        <v>41.667000000000002</v>
      </c>
      <c r="Z649" t="s">
        <v>874</v>
      </c>
      <c r="AA649">
        <v>0.998</v>
      </c>
      <c r="AB649" t="s">
        <v>874</v>
      </c>
      <c r="AC649">
        <v>1</v>
      </c>
      <c r="AD649" s="19">
        <v>45824.834471331022</v>
      </c>
      <c r="AE649" t="s">
        <v>1824</v>
      </c>
    </row>
    <row r="650" spans="1:31" x14ac:dyDescent="0.35">
      <c r="A650" t="s">
        <v>1886</v>
      </c>
      <c r="B650" t="s">
        <v>311</v>
      </c>
      <c r="C650">
        <v>1580</v>
      </c>
      <c r="D650" s="9">
        <v>38066.847916666666</v>
      </c>
      <c r="E650" s="9">
        <v>39647.556944444441</v>
      </c>
      <c r="F650">
        <v>43</v>
      </c>
      <c r="G650">
        <v>43</v>
      </c>
      <c r="H650">
        <v>5</v>
      </c>
      <c r="I650">
        <v>38</v>
      </c>
      <c r="J650">
        <v>8</v>
      </c>
      <c r="K650">
        <v>35</v>
      </c>
      <c r="L650">
        <v>33</v>
      </c>
      <c r="M650">
        <v>2</v>
      </c>
      <c r="N650">
        <v>1.0999999999999999E-2</v>
      </c>
      <c r="O650">
        <v>0.03</v>
      </c>
      <c r="P650">
        <v>5.0000000000000001E-3</v>
      </c>
      <c r="Q650">
        <v>3.7999999999999999E-2</v>
      </c>
      <c r="R650">
        <v>3.5999999999999997E-2</v>
      </c>
      <c r="S650">
        <v>2.7E-2</v>
      </c>
      <c r="T650">
        <v>1.056</v>
      </c>
      <c r="U650">
        <v>0.26800000000000002</v>
      </c>
      <c r="V650">
        <v>0.878</v>
      </c>
      <c r="W650">
        <v>52.631999999999998</v>
      </c>
      <c r="X650" t="s">
        <v>62</v>
      </c>
      <c r="Y650">
        <v>26.315999999999999</v>
      </c>
      <c r="Z650">
        <v>0.91400000000000003</v>
      </c>
      <c r="AA650">
        <v>0.78500000000000003</v>
      </c>
      <c r="AB650">
        <v>0.71499999999999997</v>
      </c>
      <c r="AC650">
        <v>0.875</v>
      </c>
      <c r="AD650" s="19">
        <v>45824.864113136573</v>
      </c>
      <c r="AE650" t="s">
        <v>2024</v>
      </c>
    </row>
    <row r="651" spans="1:31" hidden="1" x14ac:dyDescent="0.35">
      <c r="A651" t="s">
        <v>1740</v>
      </c>
      <c r="B651" t="s">
        <v>312</v>
      </c>
      <c r="C651">
        <v>82</v>
      </c>
      <c r="D651" s="9">
        <v>41536.767361111109</v>
      </c>
      <c r="E651" s="9">
        <v>41619.748611111114</v>
      </c>
      <c r="F651" t="s">
        <v>871</v>
      </c>
      <c r="G651" t="s">
        <v>871</v>
      </c>
      <c r="H651">
        <v>3</v>
      </c>
      <c r="I651">
        <v>20</v>
      </c>
      <c r="J651">
        <v>4</v>
      </c>
      <c r="K651" t="s">
        <v>872</v>
      </c>
      <c r="L651">
        <v>15</v>
      </c>
      <c r="M651">
        <v>3</v>
      </c>
      <c r="N651">
        <v>3.5999999999999997E-2</v>
      </c>
      <c r="O651">
        <v>0.315</v>
      </c>
      <c r="P651">
        <v>5.1999999999999998E-2</v>
      </c>
      <c r="Q651">
        <v>0.28899999999999998</v>
      </c>
      <c r="R651">
        <v>0.29899999999999999</v>
      </c>
      <c r="S651">
        <v>0.27600000000000002</v>
      </c>
      <c r="T651">
        <v>0.96699999999999997</v>
      </c>
      <c r="U651">
        <v>0.10299999999999999</v>
      </c>
      <c r="V651">
        <v>0.85199999999999998</v>
      </c>
      <c r="W651">
        <v>48.442999999999998</v>
      </c>
      <c r="X651" t="s">
        <v>56</v>
      </c>
      <c r="Y651">
        <v>3.46</v>
      </c>
      <c r="Z651">
        <v>0.97799999999999998</v>
      </c>
      <c r="AA651">
        <v>0.95899999999999996</v>
      </c>
      <c r="AB651">
        <v>0.93200000000000005</v>
      </c>
      <c r="AC651">
        <v>0.91300000000000003</v>
      </c>
      <c r="AD651" s="19">
        <v>45824.834750601854</v>
      </c>
      <c r="AE651" t="s">
        <v>1824</v>
      </c>
    </row>
    <row r="652" spans="1:31" x14ac:dyDescent="0.35">
      <c r="A652" t="s">
        <v>1262</v>
      </c>
      <c r="B652" t="s">
        <v>311</v>
      </c>
      <c r="C652">
        <v>4443</v>
      </c>
      <c r="D652" s="9">
        <v>39389.351724537039</v>
      </c>
      <c r="E652" s="9">
        <v>43832.468958333331</v>
      </c>
      <c r="F652">
        <v>254</v>
      </c>
      <c r="G652">
        <v>254</v>
      </c>
      <c r="H652">
        <v>54</v>
      </c>
      <c r="I652">
        <v>200</v>
      </c>
      <c r="J652">
        <v>16</v>
      </c>
      <c r="K652">
        <v>238</v>
      </c>
      <c r="L652">
        <v>176</v>
      </c>
      <c r="M652">
        <v>62</v>
      </c>
      <c r="N652">
        <v>1.9E-2</v>
      </c>
      <c r="O652">
        <v>0.1</v>
      </c>
      <c r="P652">
        <v>0.01</v>
      </c>
      <c r="Q652">
        <v>0.115</v>
      </c>
      <c r="R652">
        <v>0.109</v>
      </c>
      <c r="S652">
        <v>0.11</v>
      </c>
      <c r="T652">
        <v>1.0549999999999999</v>
      </c>
      <c r="U652">
        <v>0.16</v>
      </c>
      <c r="V652">
        <v>0.91600000000000004</v>
      </c>
      <c r="W652">
        <v>539.13</v>
      </c>
      <c r="X652" t="s">
        <v>62</v>
      </c>
      <c r="Y652">
        <v>8.6959999999999997</v>
      </c>
      <c r="Z652">
        <v>0.623</v>
      </c>
      <c r="AA652">
        <v>0.89100000000000001</v>
      </c>
      <c r="AB652">
        <v>0.96099999999999997</v>
      </c>
      <c r="AC652">
        <v>0.88</v>
      </c>
      <c r="AD652" s="19">
        <v>45825.057764942132</v>
      </c>
      <c r="AE652" t="s">
        <v>2397</v>
      </c>
    </row>
    <row r="653" spans="1:31" hidden="1" x14ac:dyDescent="0.35">
      <c r="A653" t="s">
        <v>1732</v>
      </c>
      <c r="B653" t="s">
        <v>312</v>
      </c>
      <c r="C653">
        <v>85</v>
      </c>
      <c r="D653" s="9">
        <v>38993.642361111109</v>
      </c>
      <c r="E653" s="9">
        <v>39079.64166666667</v>
      </c>
      <c r="F653" t="s">
        <v>871</v>
      </c>
      <c r="G653" t="s">
        <v>871</v>
      </c>
      <c r="H653">
        <v>1</v>
      </c>
      <c r="I653">
        <v>2</v>
      </c>
      <c r="J653">
        <v>1</v>
      </c>
      <c r="K653" t="s">
        <v>872</v>
      </c>
      <c r="L653">
        <v>1</v>
      </c>
      <c r="M653">
        <v>1</v>
      </c>
      <c r="N653" t="s">
        <v>874</v>
      </c>
      <c r="O653">
        <v>1.2E-2</v>
      </c>
      <c r="P653">
        <v>0</v>
      </c>
      <c r="Q653" t="s">
        <v>874</v>
      </c>
      <c r="R653">
        <v>1.2E-2</v>
      </c>
      <c r="S653">
        <v>1.2E-2</v>
      </c>
      <c r="T653" t="s">
        <v>874</v>
      </c>
      <c r="U653" t="s">
        <v>874</v>
      </c>
      <c r="V653" t="s">
        <v>874</v>
      </c>
      <c r="W653" t="s">
        <v>874</v>
      </c>
      <c r="X653" t="s">
        <v>56</v>
      </c>
      <c r="Y653" t="s">
        <v>874</v>
      </c>
      <c r="Z653" t="s">
        <v>874</v>
      </c>
      <c r="AA653">
        <v>1</v>
      </c>
      <c r="AB653">
        <v>0</v>
      </c>
      <c r="AC653" t="s">
        <v>874</v>
      </c>
      <c r="AD653" s="19">
        <v>45824.834945567127</v>
      </c>
      <c r="AE653" t="s">
        <v>1824</v>
      </c>
    </row>
    <row r="654" spans="1:31" x14ac:dyDescent="0.35">
      <c r="A654" t="s">
        <v>152</v>
      </c>
      <c r="B654" t="s">
        <v>311</v>
      </c>
      <c r="C654">
        <v>6926</v>
      </c>
      <c r="D654" s="9">
        <v>36987.159375000003</v>
      </c>
      <c r="E654" s="9">
        <v>43914.068645833337</v>
      </c>
      <c r="F654">
        <v>6837</v>
      </c>
      <c r="G654">
        <v>6837</v>
      </c>
      <c r="H654">
        <v>2519</v>
      </c>
      <c r="I654">
        <v>4318</v>
      </c>
      <c r="J654">
        <v>2547</v>
      </c>
      <c r="K654">
        <v>4290</v>
      </c>
      <c r="L654">
        <v>4006</v>
      </c>
      <c r="M654">
        <v>284</v>
      </c>
      <c r="N654">
        <v>0.91200000000000003</v>
      </c>
      <c r="O654">
        <v>1.3009999999999999</v>
      </c>
      <c r="P654">
        <v>0.72599999999999998</v>
      </c>
      <c r="Q654">
        <v>1.5680000000000001</v>
      </c>
      <c r="R654">
        <v>1.4870000000000001</v>
      </c>
      <c r="S654">
        <v>1.5389999999999999</v>
      </c>
      <c r="T654">
        <v>1.054</v>
      </c>
      <c r="U654">
        <v>0.41199999999999998</v>
      </c>
      <c r="V654">
        <v>0.67200000000000004</v>
      </c>
      <c r="W654">
        <v>181.12200000000001</v>
      </c>
      <c r="X654" t="s">
        <v>62</v>
      </c>
      <c r="Y654">
        <v>0.63800000000000001</v>
      </c>
      <c r="Z654">
        <v>0.94499999999999995</v>
      </c>
      <c r="AA654">
        <v>0.98</v>
      </c>
      <c r="AB654">
        <v>0.91700000000000004</v>
      </c>
      <c r="AC654">
        <v>0.97899999999999998</v>
      </c>
      <c r="AD654" s="19">
        <v>45825.267355393516</v>
      </c>
      <c r="AE654" t="s">
        <v>2357</v>
      </c>
    </row>
    <row r="655" spans="1:31" hidden="1" x14ac:dyDescent="0.35">
      <c r="A655" t="s">
        <v>1750</v>
      </c>
      <c r="B655" t="s">
        <v>312</v>
      </c>
      <c r="C655">
        <v>0</v>
      </c>
      <c r="D655" s="9">
        <v>39134.263888888891</v>
      </c>
      <c r="E655" s="9">
        <v>39134.275694444441</v>
      </c>
      <c r="F655" t="s">
        <v>871</v>
      </c>
      <c r="G655" t="s">
        <v>871</v>
      </c>
      <c r="H655">
        <v>1</v>
      </c>
      <c r="I655">
        <v>1</v>
      </c>
      <c r="J655">
        <v>1</v>
      </c>
      <c r="K655" t="s">
        <v>872</v>
      </c>
      <c r="L655">
        <v>1</v>
      </c>
      <c r="M655">
        <v>-1</v>
      </c>
      <c r="N655" t="s">
        <v>874</v>
      </c>
      <c r="O655" t="s">
        <v>874</v>
      </c>
      <c r="P655" t="s">
        <v>874</v>
      </c>
      <c r="Q655" t="s">
        <v>874</v>
      </c>
      <c r="R655">
        <v>0</v>
      </c>
      <c r="S655" t="s">
        <v>874</v>
      </c>
      <c r="T655" t="s">
        <v>874</v>
      </c>
      <c r="U655" t="s">
        <v>874</v>
      </c>
      <c r="V655" t="s">
        <v>874</v>
      </c>
      <c r="W655" t="s">
        <v>874</v>
      </c>
      <c r="X655" t="s">
        <v>56</v>
      </c>
      <c r="Y655" t="s">
        <v>874</v>
      </c>
      <c r="Z655" t="s">
        <v>874</v>
      </c>
      <c r="AA655" t="s">
        <v>874</v>
      </c>
      <c r="AB655" t="s">
        <v>874</v>
      </c>
      <c r="AC655" t="s">
        <v>874</v>
      </c>
      <c r="AD655" s="19">
        <v>45824.835161782408</v>
      </c>
      <c r="AE655" t="s">
        <v>1824</v>
      </c>
    </row>
    <row r="656" spans="1:31" x14ac:dyDescent="0.35">
      <c r="A656" t="s">
        <v>1673</v>
      </c>
      <c r="B656" t="s">
        <v>311</v>
      </c>
      <c r="C656">
        <v>3968</v>
      </c>
      <c r="D656" s="9">
        <v>37650.42291666667</v>
      </c>
      <c r="E656" s="9">
        <v>41619.059027777781</v>
      </c>
      <c r="F656">
        <v>561</v>
      </c>
      <c r="G656">
        <v>561</v>
      </c>
      <c r="H656">
        <v>34</v>
      </c>
      <c r="I656">
        <v>527</v>
      </c>
      <c r="J656">
        <v>101</v>
      </c>
      <c r="K656">
        <v>460</v>
      </c>
      <c r="L656">
        <v>399</v>
      </c>
      <c r="M656">
        <v>61</v>
      </c>
      <c r="N656">
        <v>1.0999999999999999E-2</v>
      </c>
      <c r="O656">
        <v>0.13700000000000001</v>
      </c>
      <c r="P656">
        <v>0.03</v>
      </c>
      <c r="Q656">
        <v>0.124</v>
      </c>
      <c r="R656">
        <v>0.11799999999999999</v>
      </c>
      <c r="S656">
        <v>0.114</v>
      </c>
      <c r="T656">
        <v>1.0509999999999999</v>
      </c>
      <c r="U656">
        <v>7.3999999999999996E-2</v>
      </c>
      <c r="V656">
        <v>0.79700000000000004</v>
      </c>
      <c r="W656">
        <v>491.935</v>
      </c>
      <c r="X656" t="s">
        <v>62</v>
      </c>
      <c r="Y656">
        <v>8.0649999999999995</v>
      </c>
      <c r="Z656">
        <v>0.89</v>
      </c>
      <c r="AA656">
        <v>0.97199999999999998</v>
      </c>
      <c r="AB656">
        <v>0.89400000000000002</v>
      </c>
      <c r="AC656">
        <v>0.91700000000000004</v>
      </c>
      <c r="AD656" s="19">
        <v>45824.830270983795</v>
      </c>
      <c r="AE656" t="s">
        <v>1824</v>
      </c>
    </row>
    <row r="657" spans="1:31" hidden="1" x14ac:dyDescent="0.35">
      <c r="A657" t="s">
        <v>1825</v>
      </c>
      <c r="B657" t="s">
        <v>312</v>
      </c>
      <c r="C657">
        <v>0</v>
      </c>
      <c r="D657" s="9">
        <v>40118.303472222222</v>
      </c>
      <c r="E657" s="9">
        <v>40118.660416666666</v>
      </c>
      <c r="F657" t="s">
        <v>871</v>
      </c>
      <c r="G657" t="s">
        <v>871</v>
      </c>
      <c r="H657">
        <v>1</v>
      </c>
      <c r="I657">
        <v>3</v>
      </c>
      <c r="J657">
        <v>1</v>
      </c>
      <c r="K657" t="s">
        <v>872</v>
      </c>
      <c r="L657">
        <v>3</v>
      </c>
      <c r="M657">
        <v>-1</v>
      </c>
      <c r="N657" t="s">
        <v>874</v>
      </c>
      <c r="O657">
        <v>1.5</v>
      </c>
      <c r="P657" t="s">
        <v>874</v>
      </c>
      <c r="Q657">
        <v>1.5</v>
      </c>
      <c r="R657">
        <v>0</v>
      </c>
      <c r="S657">
        <v>1.5</v>
      </c>
      <c r="T657" t="s">
        <v>874</v>
      </c>
      <c r="U657" t="s">
        <v>874</v>
      </c>
      <c r="V657" t="s">
        <v>874</v>
      </c>
      <c r="W657" t="s">
        <v>874</v>
      </c>
      <c r="X657" t="s">
        <v>56</v>
      </c>
      <c r="Y657">
        <v>0.66700000000000004</v>
      </c>
      <c r="Z657" t="s">
        <v>874</v>
      </c>
      <c r="AA657">
        <v>0.75</v>
      </c>
      <c r="AB657" t="s">
        <v>874</v>
      </c>
      <c r="AC657">
        <v>0.75</v>
      </c>
      <c r="AD657" s="19">
        <v>45824.849211446759</v>
      </c>
      <c r="AE657" t="s">
        <v>2024</v>
      </c>
    </row>
    <row r="658" spans="1:31" x14ac:dyDescent="0.35">
      <c r="A658" t="s">
        <v>1119</v>
      </c>
      <c r="B658" t="s">
        <v>311</v>
      </c>
      <c r="C658">
        <v>5312</v>
      </c>
      <c r="D658" s="9">
        <v>38845.735625000001</v>
      </c>
      <c r="E658" s="9">
        <v>44157.809525462966</v>
      </c>
      <c r="F658">
        <v>55</v>
      </c>
      <c r="G658">
        <v>55</v>
      </c>
      <c r="H658">
        <v>37</v>
      </c>
      <c r="I658">
        <v>18</v>
      </c>
      <c r="J658">
        <v>3</v>
      </c>
      <c r="K658">
        <v>52</v>
      </c>
      <c r="L658">
        <v>26</v>
      </c>
      <c r="M658">
        <v>26</v>
      </c>
      <c r="N658">
        <v>7.0000000000000001E-3</v>
      </c>
      <c r="O658">
        <v>1.4999999999999999E-2</v>
      </c>
      <c r="P658">
        <v>2E-3</v>
      </c>
      <c r="Q658">
        <v>2.1000000000000001E-2</v>
      </c>
      <c r="R658">
        <v>0.02</v>
      </c>
      <c r="S658">
        <v>1.2999999999999999E-2</v>
      </c>
      <c r="T658">
        <v>1.05</v>
      </c>
      <c r="U658">
        <v>0.318</v>
      </c>
      <c r="V658">
        <v>0.90900000000000003</v>
      </c>
      <c r="W658">
        <v>1238.095</v>
      </c>
      <c r="X658" t="s">
        <v>62</v>
      </c>
      <c r="Y658">
        <v>47.619</v>
      </c>
      <c r="Z658">
        <v>0.33100000000000002</v>
      </c>
      <c r="AA658">
        <v>0.89400000000000002</v>
      </c>
      <c r="AB658">
        <v>0.93799999999999994</v>
      </c>
      <c r="AC658">
        <v>0.88400000000000001</v>
      </c>
      <c r="AD658" s="19">
        <v>45825.262078819447</v>
      </c>
      <c r="AE658" t="s">
        <v>2357</v>
      </c>
    </row>
    <row r="659" spans="1:31" hidden="1" x14ac:dyDescent="0.35">
      <c r="A659" t="s">
        <v>1826</v>
      </c>
      <c r="B659" t="s">
        <v>312</v>
      </c>
      <c r="C659">
        <v>97</v>
      </c>
      <c r="D659" s="9">
        <v>41023.861805555556</v>
      </c>
      <c r="E659" s="9">
        <v>41121.724305555559</v>
      </c>
      <c r="F659" t="s">
        <v>871</v>
      </c>
      <c r="G659" t="s">
        <v>871</v>
      </c>
      <c r="H659">
        <v>1</v>
      </c>
      <c r="I659">
        <v>44</v>
      </c>
      <c r="J659">
        <v>1</v>
      </c>
      <c r="K659" t="s">
        <v>872</v>
      </c>
      <c r="L659">
        <v>13</v>
      </c>
      <c r="M659">
        <v>32</v>
      </c>
      <c r="N659" t="s">
        <v>874</v>
      </c>
      <c r="O659">
        <v>0.28299999999999997</v>
      </c>
      <c r="P659" t="s">
        <v>874</v>
      </c>
      <c r="Q659">
        <v>0.252</v>
      </c>
      <c r="R659">
        <v>0</v>
      </c>
      <c r="S659">
        <v>0.28299999999999997</v>
      </c>
      <c r="T659" t="s">
        <v>874</v>
      </c>
      <c r="U659" t="s">
        <v>874</v>
      </c>
      <c r="V659" t="s">
        <v>874</v>
      </c>
      <c r="W659" t="s">
        <v>874</v>
      </c>
      <c r="X659" t="s">
        <v>56</v>
      </c>
      <c r="Y659">
        <v>3.968</v>
      </c>
      <c r="Z659" t="s">
        <v>874</v>
      </c>
      <c r="AA659">
        <v>0.625</v>
      </c>
      <c r="AB659" t="s">
        <v>874</v>
      </c>
      <c r="AC659">
        <v>0.751</v>
      </c>
      <c r="AD659" s="19">
        <v>45824.849523275465</v>
      </c>
      <c r="AE659" t="s">
        <v>2024</v>
      </c>
    </row>
    <row r="660" spans="1:31" x14ac:dyDescent="0.35">
      <c r="A660" t="s">
        <v>1113</v>
      </c>
      <c r="B660" t="s">
        <v>311</v>
      </c>
      <c r="C660">
        <v>1022</v>
      </c>
      <c r="D660" s="9">
        <v>43542.629710648151</v>
      </c>
      <c r="E660" s="9">
        <v>44564.921388888892</v>
      </c>
      <c r="F660">
        <v>228</v>
      </c>
      <c r="G660">
        <v>228</v>
      </c>
      <c r="H660">
        <v>223</v>
      </c>
      <c r="I660">
        <v>5</v>
      </c>
      <c r="J660">
        <v>0</v>
      </c>
      <c r="K660">
        <v>228</v>
      </c>
      <c r="L660">
        <v>103</v>
      </c>
      <c r="M660">
        <v>125</v>
      </c>
      <c r="N660">
        <v>0.28499999999999998</v>
      </c>
      <c r="O660">
        <v>1.9E-2</v>
      </c>
      <c r="P660">
        <v>0</v>
      </c>
      <c r="Q660">
        <v>0.31900000000000001</v>
      </c>
      <c r="R660">
        <v>0.30399999999999999</v>
      </c>
      <c r="S660">
        <v>0.29299999999999998</v>
      </c>
      <c r="T660">
        <v>1.0489999999999999</v>
      </c>
      <c r="U660">
        <v>0.93700000000000006</v>
      </c>
      <c r="V660">
        <v>1</v>
      </c>
      <c r="W660">
        <v>391.85</v>
      </c>
      <c r="X660" t="s">
        <v>62</v>
      </c>
      <c r="Y660">
        <v>3.1349999999999998</v>
      </c>
      <c r="Z660">
        <v>0.63800000000000001</v>
      </c>
      <c r="AA660">
        <v>0.90200000000000002</v>
      </c>
      <c r="AB660">
        <v>0</v>
      </c>
      <c r="AC660">
        <v>0.81699999999999995</v>
      </c>
      <c r="AD660" s="19">
        <v>45825.252749976855</v>
      </c>
      <c r="AE660" t="s">
        <v>2357</v>
      </c>
    </row>
    <row r="661" spans="1:31" hidden="1" x14ac:dyDescent="0.35">
      <c r="A661" t="s">
        <v>1671</v>
      </c>
      <c r="B661" t="s">
        <v>312</v>
      </c>
      <c r="C661">
        <v>65</v>
      </c>
      <c r="D661" s="9">
        <v>41548.786805555559</v>
      </c>
      <c r="E661" s="9">
        <v>41614.347222222219</v>
      </c>
      <c r="F661" t="s">
        <v>871</v>
      </c>
      <c r="G661" t="s">
        <v>871</v>
      </c>
      <c r="H661">
        <v>1</v>
      </c>
      <c r="I661">
        <v>5</v>
      </c>
      <c r="J661">
        <v>1</v>
      </c>
      <c r="K661" t="s">
        <v>872</v>
      </c>
      <c r="L661">
        <v>2</v>
      </c>
      <c r="M661">
        <v>2</v>
      </c>
      <c r="N661" t="s">
        <v>874</v>
      </c>
      <c r="O661">
        <v>5.8999999999999997E-2</v>
      </c>
      <c r="P661" t="s">
        <v>874</v>
      </c>
      <c r="Q661">
        <v>1</v>
      </c>
      <c r="R661">
        <v>0</v>
      </c>
      <c r="S661">
        <v>6.3E-2</v>
      </c>
      <c r="T661" t="s">
        <v>874</v>
      </c>
      <c r="U661" t="s">
        <v>874</v>
      </c>
      <c r="V661" t="s">
        <v>874</v>
      </c>
      <c r="W661" t="s">
        <v>874</v>
      </c>
      <c r="X661" t="s">
        <v>56</v>
      </c>
      <c r="Y661">
        <v>1</v>
      </c>
      <c r="Z661" t="s">
        <v>874</v>
      </c>
      <c r="AA661">
        <v>0.85599999999999998</v>
      </c>
      <c r="AB661" t="s">
        <v>874</v>
      </c>
      <c r="AC661">
        <v>1</v>
      </c>
      <c r="AD661" s="19">
        <v>45824.849792592591</v>
      </c>
      <c r="AE661" t="s">
        <v>2024</v>
      </c>
    </row>
    <row r="662" spans="1:31" x14ac:dyDescent="0.35">
      <c r="A662" t="s">
        <v>190</v>
      </c>
      <c r="B662" t="s">
        <v>311</v>
      </c>
      <c r="C662">
        <v>4839</v>
      </c>
      <c r="D662" s="9">
        <v>39468.867013888892</v>
      </c>
      <c r="E662" s="9">
        <v>44308.661770833336</v>
      </c>
      <c r="F662">
        <v>2480</v>
      </c>
      <c r="G662">
        <v>2480</v>
      </c>
      <c r="H662">
        <v>1085</v>
      </c>
      <c r="I662">
        <v>1395</v>
      </c>
      <c r="J662">
        <v>372</v>
      </c>
      <c r="K662">
        <v>2108</v>
      </c>
      <c r="L662">
        <v>2060</v>
      </c>
      <c r="M662">
        <v>48</v>
      </c>
      <c r="N662">
        <v>0.34300000000000003</v>
      </c>
      <c r="O662">
        <v>0.46899999999999997</v>
      </c>
      <c r="P662">
        <v>0.13900000000000001</v>
      </c>
      <c r="Q662">
        <v>0.70599999999999996</v>
      </c>
      <c r="R662">
        <v>0.67300000000000004</v>
      </c>
      <c r="S662">
        <v>0.67500000000000004</v>
      </c>
      <c r="T662">
        <v>1.0489999999999999</v>
      </c>
      <c r="U662">
        <v>0.42199999999999999</v>
      </c>
      <c r="V662">
        <v>0.82899999999999996</v>
      </c>
      <c r="W662">
        <v>67.989000000000004</v>
      </c>
      <c r="X662" t="s">
        <v>62</v>
      </c>
      <c r="Y662">
        <v>1.4159999999999999</v>
      </c>
      <c r="Z662">
        <v>0.97</v>
      </c>
      <c r="AA662">
        <v>0.96799999999999997</v>
      </c>
      <c r="AB662">
        <v>0.97299999999999998</v>
      </c>
      <c r="AC662">
        <v>0.97899999999999998</v>
      </c>
      <c r="AD662" s="19">
        <v>45825.256753981485</v>
      </c>
      <c r="AE662" t="s">
        <v>2357</v>
      </c>
    </row>
    <row r="663" spans="1:31" hidden="1" x14ac:dyDescent="0.35">
      <c r="A663" t="s">
        <v>1396</v>
      </c>
      <c r="B663" t="s">
        <v>312</v>
      </c>
      <c r="C663">
        <v>85</v>
      </c>
      <c r="D663" s="9">
        <v>38889.313888888886</v>
      </c>
      <c r="E663" s="9">
        <v>38975.245833333334</v>
      </c>
      <c r="F663" t="s">
        <v>871</v>
      </c>
      <c r="G663" t="s">
        <v>871</v>
      </c>
      <c r="H663">
        <v>10</v>
      </c>
      <c r="I663">
        <v>11</v>
      </c>
      <c r="J663">
        <v>3</v>
      </c>
      <c r="K663" t="s">
        <v>872</v>
      </c>
      <c r="L663">
        <v>4</v>
      </c>
      <c r="M663">
        <v>13</v>
      </c>
      <c r="N663">
        <v>0.112</v>
      </c>
      <c r="O663">
        <v>0.11</v>
      </c>
      <c r="P663">
        <v>0.5</v>
      </c>
      <c r="Q663">
        <v>0.34100000000000003</v>
      </c>
      <c r="R663">
        <v>-0.27800000000000002</v>
      </c>
      <c r="S663">
        <v>0.20499999999999999</v>
      </c>
      <c r="T663">
        <v>-1.2270000000000001</v>
      </c>
      <c r="U663">
        <v>0.505</v>
      </c>
      <c r="V663">
        <v>-1.252</v>
      </c>
      <c r="W663">
        <v>175.953</v>
      </c>
      <c r="X663" t="s">
        <v>56</v>
      </c>
      <c r="Y663">
        <v>2.9329999999999998</v>
      </c>
      <c r="Z663">
        <v>0.82399999999999995</v>
      </c>
      <c r="AA663">
        <v>0.80500000000000005</v>
      </c>
      <c r="AB663">
        <v>0.75</v>
      </c>
      <c r="AC663">
        <v>0.71699999999999997</v>
      </c>
      <c r="AD663" s="19">
        <v>45824.850077152776</v>
      </c>
      <c r="AE663" t="s">
        <v>2024</v>
      </c>
    </row>
    <row r="664" spans="1:31" x14ac:dyDescent="0.35">
      <c r="A664" t="s">
        <v>1104</v>
      </c>
      <c r="B664" t="s">
        <v>311</v>
      </c>
      <c r="C664">
        <v>4447</v>
      </c>
      <c r="D664" s="9">
        <v>39796.256643518522</v>
      </c>
      <c r="E664" s="9">
        <v>44243.408518518518</v>
      </c>
      <c r="F664">
        <v>118</v>
      </c>
      <c r="G664">
        <v>118</v>
      </c>
      <c r="H664">
        <v>40</v>
      </c>
      <c r="I664">
        <v>78</v>
      </c>
      <c r="J664">
        <v>11</v>
      </c>
      <c r="K664">
        <v>107</v>
      </c>
      <c r="L664">
        <v>96</v>
      </c>
      <c r="M664">
        <v>11</v>
      </c>
      <c r="N664">
        <v>1.4E-2</v>
      </c>
      <c r="O664">
        <v>3.5999999999999997E-2</v>
      </c>
      <c r="P664">
        <v>7.0000000000000001E-3</v>
      </c>
      <c r="Q664">
        <v>4.4999999999999998E-2</v>
      </c>
      <c r="R664">
        <v>4.2999999999999997E-2</v>
      </c>
      <c r="S664">
        <v>4.4999999999999998E-2</v>
      </c>
      <c r="T664">
        <v>1.0469999999999999</v>
      </c>
      <c r="U664">
        <v>0.28000000000000003</v>
      </c>
      <c r="V664">
        <v>0.86</v>
      </c>
      <c r="W664">
        <v>244.44399999999999</v>
      </c>
      <c r="X664" t="s">
        <v>62</v>
      </c>
      <c r="Y664">
        <v>22.222000000000001</v>
      </c>
      <c r="Z664">
        <v>0.70699999999999996</v>
      </c>
      <c r="AA664">
        <v>0.88100000000000001</v>
      </c>
      <c r="AB664">
        <v>0.90600000000000003</v>
      </c>
      <c r="AC664">
        <v>0.93600000000000005</v>
      </c>
      <c r="AD664" s="19">
        <v>45825.243877245368</v>
      </c>
      <c r="AE664" t="s">
        <v>2357</v>
      </c>
    </row>
    <row r="665" spans="1:31" hidden="1" x14ac:dyDescent="0.35">
      <c r="A665" t="s">
        <v>1827</v>
      </c>
      <c r="B665" t="s">
        <v>312</v>
      </c>
      <c r="C665">
        <v>91</v>
      </c>
      <c r="D665" s="9">
        <v>41534.476388888892</v>
      </c>
      <c r="E665" s="9">
        <v>41626.036111111112</v>
      </c>
      <c r="F665" t="s">
        <v>871</v>
      </c>
      <c r="G665" t="s">
        <v>871</v>
      </c>
      <c r="H665">
        <v>1</v>
      </c>
      <c r="I665">
        <v>8</v>
      </c>
      <c r="J665">
        <v>1</v>
      </c>
      <c r="K665" t="s">
        <v>872</v>
      </c>
      <c r="L665">
        <v>1</v>
      </c>
      <c r="M665">
        <v>7</v>
      </c>
      <c r="N665" t="s">
        <v>874</v>
      </c>
      <c r="O665">
        <v>6.2E-2</v>
      </c>
      <c r="P665" t="s">
        <v>874</v>
      </c>
      <c r="Q665" t="s">
        <v>874</v>
      </c>
      <c r="R665">
        <v>0</v>
      </c>
      <c r="S665">
        <v>7.3999999999999996E-2</v>
      </c>
      <c r="T665" t="s">
        <v>874</v>
      </c>
      <c r="U665" t="s">
        <v>874</v>
      </c>
      <c r="V665" t="s">
        <v>874</v>
      </c>
      <c r="W665" t="s">
        <v>874</v>
      </c>
      <c r="X665" t="s">
        <v>56</v>
      </c>
      <c r="Y665" t="s">
        <v>874</v>
      </c>
      <c r="Z665" t="s">
        <v>874</v>
      </c>
      <c r="AA665">
        <v>0.94199999999999995</v>
      </c>
      <c r="AB665" t="s">
        <v>874</v>
      </c>
      <c r="AC665" t="s">
        <v>874</v>
      </c>
      <c r="AD665" s="19">
        <v>45824.850319456018</v>
      </c>
      <c r="AE665" t="s">
        <v>2024</v>
      </c>
    </row>
    <row r="666" spans="1:31" x14ac:dyDescent="0.35">
      <c r="A666" t="s">
        <v>2210</v>
      </c>
      <c r="B666" t="s">
        <v>311</v>
      </c>
      <c r="C666">
        <v>1189</v>
      </c>
      <c r="D666" s="9">
        <v>39147.168055555558</v>
      </c>
      <c r="E666" s="9">
        <v>40336.898611111108</v>
      </c>
      <c r="F666">
        <v>134</v>
      </c>
      <c r="G666">
        <v>134</v>
      </c>
      <c r="H666">
        <v>33</v>
      </c>
      <c r="I666">
        <v>101</v>
      </c>
      <c r="J666">
        <v>54</v>
      </c>
      <c r="K666">
        <v>80</v>
      </c>
      <c r="L666">
        <v>74</v>
      </c>
      <c r="M666">
        <v>6</v>
      </c>
      <c r="N666">
        <v>0.08</v>
      </c>
      <c r="O666">
        <v>7.8E-2</v>
      </c>
      <c r="P666">
        <v>4.9000000000000002E-2</v>
      </c>
      <c r="Q666">
        <v>0.114</v>
      </c>
      <c r="R666">
        <v>0.109</v>
      </c>
      <c r="S666">
        <v>5.0999999999999997E-2</v>
      </c>
      <c r="T666">
        <v>1.046</v>
      </c>
      <c r="U666">
        <v>0.50600000000000001</v>
      </c>
      <c r="V666">
        <v>0.69</v>
      </c>
      <c r="W666">
        <v>52.631999999999998</v>
      </c>
      <c r="X666" t="s">
        <v>62</v>
      </c>
      <c r="Y666">
        <v>8.7720000000000002</v>
      </c>
      <c r="Z666">
        <v>0.72599999999999998</v>
      </c>
      <c r="AA666">
        <v>0.57599999999999996</v>
      </c>
      <c r="AB666">
        <v>0.82</v>
      </c>
      <c r="AC666">
        <v>0.57699999999999996</v>
      </c>
      <c r="AD666" s="19">
        <v>45824.95812653935</v>
      </c>
      <c r="AE666" t="s">
        <v>2215</v>
      </c>
    </row>
    <row r="667" spans="1:31" hidden="1" x14ac:dyDescent="0.35">
      <c r="A667" t="s">
        <v>1432</v>
      </c>
      <c r="B667" t="s">
        <v>312</v>
      </c>
      <c r="C667">
        <v>99</v>
      </c>
      <c r="D667" s="9">
        <v>40668.070138888892</v>
      </c>
      <c r="E667" s="9">
        <v>40767.168055555558</v>
      </c>
      <c r="F667" t="s">
        <v>871</v>
      </c>
      <c r="G667" t="s">
        <v>871</v>
      </c>
      <c r="H667">
        <v>1</v>
      </c>
      <c r="I667">
        <v>6</v>
      </c>
      <c r="J667">
        <v>1</v>
      </c>
      <c r="K667" t="s">
        <v>872</v>
      </c>
      <c r="L667">
        <v>1</v>
      </c>
      <c r="M667">
        <v>5</v>
      </c>
      <c r="N667" t="s">
        <v>874</v>
      </c>
      <c r="O667">
        <v>3.7999999999999999E-2</v>
      </c>
      <c r="P667" t="s">
        <v>874</v>
      </c>
      <c r="Q667" t="s">
        <v>874</v>
      </c>
      <c r="R667">
        <v>0</v>
      </c>
      <c r="S667">
        <v>4.5999999999999999E-2</v>
      </c>
      <c r="T667" t="s">
        <v>874</v>
      </c>
      <c r="U667" t="s">
        <v>874</v>
      </c>
      <c r="V667" t="s">
        <v>874</v>
      </c>
      <c r="W667" t="s">
        <v>874</v>
      </c>
      <c r="X667" t="s">
        <v>62</v>
      </c>
      <c r="Y667" t="s">
        <v>874</v>
      </c>
      <c r="Z667" t="s">
        <v>874</v>
      </c>
      <c r="AA667">
        <v>0.89100000000000001</v>
      </c>
      <c r="AB667" t="s">
        <v>874</v>
      </c>
      <c r="AC667" t="s">
        <v>874</v>
      </c>
      <c r="AD667" s="19">
        <v>45824.850539999999</v>
      </c>
      <c r="AE667" t="s">
        <v>2024</v>
      </c>
    </row>
    <row r="668" spans="1:31" x14ac:dyDescent="0.35">
      <c r="A668" t="s">
        <v>107</v>
      </c>
      <c r="B668" t="s">
        <v>311</v>
      </c>
      <c r="C668">
        <v>1725</v>
      </c>
      <c r="D668" s="9">
        <v>43879.425694444442</v>
      </c>
      <c r="E668" s="9">
        <v>45605.231249999997</v>
      </c>
      <c r="F668">
        <v>1804</v>
      </c>
      <c r="G668">
        <v>1804</v>
      </c>
      <c r="H668">
        <v>1489</v>
      </c>
      <c r="I668">
        <v>315</v>
      </c>
      <c r="J668">
        <v>130</v>
      </c>
      <c r="K668">
        <v>1674</v>
      </c>
      <c r="L668">
        <v>1585</v>
      </c>
      <c r="M668">
        <v>89</v>
      </c>
      <c r="N668">
        <v>0.84699999999999998</v>
      </c>
      <c r="O668">
        <v>0.23300000000000001</v>
      </c>
      <c r="P668">
        <v>0.17499999999999999</v>
      </c>
      <c r="Q668">
        <v>0.94699999999999995</v>
      </c>
      <c r="R668">
        <v>0.90500000000000003</v>
      </c>
      <c r="S668">
        <v>0.96799999999999997</v>
      </c>
      <c r="T668">
        <v>1.046</v>
      </c>
      <c r="U668">
        <v>0.78400000000000003</v>
      </c>
      <c r="V668">
        <v>0.83799999999999997</v>
      </c>
      <c r="W668">
        <v>93.980999999999995</v>
      </c>
      <c r="X668" t="s">
        <v>62</v>
      </c>
      <c r="Y668">
        <v>1.056</v>
      </c>
      <c r="Z668">
        <v>0.879</v>
      </c>
      <c r="AA668">
        <v>0.94799999999999995</v>
      </c>
      <c r="AB668">
        <v>0.97</v>
      </c>
      <c r="AC668">
        <v>0.90400000000000003</v>
      </c>
      <c r="AD668" s="19">
        <v>2.1871527777777778E-2</v>
      </c>
      <c r="AE668" t="s">
        <v>1108</v>
      </c>
    </row>
    <row r="669" spans="1:31" hidden="1" x14ac:dyDescent="0.35">
      <c r="A669" t="s">
        <v>1828</v>
      </c>
      <c r="B669" t="s">
        <v>312</v>
      </c>
      <c r="C669">
        <v>96</v>
      </c>
      <c r="D669" s="9">
        <v>41523.129166666666</v>
      </c>
      <c r="E669" s="9">
        <v>41620.041666666664</v>
      </c>
      <c r="F669" t="s">
        <v>871</v>
      </c>
      <c r="G669" t="s">
        <v>871</v>
      </c>
      <c r="H669">
        <v>1</v>
      </c>
      <c r="I669">
        <v>4</v>
      </c>
      <c r="J669">
        <v>8</v>
      </c>
      <c r="K669" t="s">
        <v>872</v>
      </c>
      <c r="L669">
        <v>2</v>
      </c>
      <c r="M669">
        <v>-7</v>
      </c>
      <c r="N669" t="s">
        <v>874</v>
      </c>
      <c r="O669">
        <v>2.7E-2</v>
      </c>
      <c r="P669">
        <v>7.0999999999999994E-2</v>
      </c>
      <c r="Q669" t="s">
        <v>874</v>
      </c>
      <c r="R669">
        <v>-4.3999999999999997E-2</v>
      </c>
      <c r="S669">
        <v>-0.04</v>
      </c>
      <c r="T669" t="s">
        <v>874</v>
      </c>
      <c r="U669" t="s">
        <v>874</v>
      </c>
      <c r="V669" t="s">
        <v>874</v>
      </c>
      <c r="W669" t="s">
        <v>874</v>
      </c>
      <c r="X669" t="s">
        <v>56</v>
      </c>
      <c r="Y669" t="s">
        <v>874</v>
      </c>
      <c r="Z669" t="s">
        <v>874</v>
      </c>
      <c r="AA669">
        <v>0.79200000000000004</v>
      </c>
      <c r="AB669">
        <v>0.57299999999999995</v>
      </c>
      <c r="AC669" t="s">
        <v>874</v>
      </c>
      <c r="AD669" s="19">
        <v>45824.850769305558</v>
      </c>
      <c r="AE669" t="s">
        <v>2024</v>
      </c>
    </row>
    <row r="670" spans="1:31" x14ac:dyDescent="0.35">
      <c r="A670" t="s">
        <v>107</v>
      </c>
      <c r="B670" t="s">
        <v>311</v>
      </c>
      <c r="C670">
        <v>1725</v>
      </c>
      <c r="D670" s="9">
        <v>43879.425694444442</v>
      </c>
      <c r="E670" s="9">
        <v>45605.231249999997</v>
      </c>
      <c r="F670">
        <v>1804</v>
      </c>
      <c r="G670">
        <v>1804</v>
      </c>
      <c r="H670">
        <v>1489</v>
      </c>
      <c r="I670">
        <v>315</v>
      </c>
      <c r="J670">
        <v>130</v>
      </c>
      <c r="K670">
        <v>1674</v>
      </c>
      <c r="L670">
        <v>1585</v>
      </c>
      <c r="M670">
        <v>89</v>
      </c>
      <c r="N670">
        <v>0.84699999999999998</v>
      </c>
      <c r="O670">
        <v>0.23300000000000001</v>
      </c>
      <c r="P670">
        <v>0.17499999999999999</v>
      </c>
      <c r="Q670">
        <v>0.94699999999999995</v>
      </c>
      <c r="R670">
        <v>0.90500000000000003</v>
      </c>
      <c r="S670">
        <v>0.96799999999999997</v>
      </c>
      <c r="T670">
        <v>1.046</v>
      </c>
      <c r="U670">
        <v>0.78400000000000003</v>
      </c>
      <c r="V670">
        <v>0.83799999999999997</v>
      </c>
      <c r="W670">
        <v>93.980999999999995</v>
      </c>
      <c r="X670" t="s">
        <v>62</v>
      </c>
      <c r="Y670">
        <v>1.056</v>
      </c>
      <c r="Z670">
        <v>0.879</v>
      </c>
      <c r="AA670">
        <v>0.94799999999999995</v>
      </c>
      <c r="AB670">
        <v>0.97</v>
      </c>
      <c r="AC670">
        <v>0.90400000000000003</v>
      </c>
      <c r="AD670" s="19">
        <v>2.5469907407407406E-2</v>
      </c>
      <c r="AE670" t="s">
        <v>1108</v>
      </c>
    </row>
    <row r="671" spans="1:31" hidden="1" x14ac:dyDescent="0.35">
      <c r="A671" t="s">
        <v>1829</v>
      </c>
      <c r="B671" t="s">
        <v>312</v>
      </c>
      <c r="C671">
        <v>0</v>
      </c>
      <c r="D671" s="9">
        <v>40716.918055555558</v>
      </c>
      <c r="E671" s="9">
        <v>40717.902083333334</v>
      </c>
      <c r="F671" t="s">
        <v>871</v>
      </c>
      <c r="G671" t="s">
        <v>871</v>
      </c>
      <c r="H671">
        <v>2</v>
      </c>
      <c r="I671">
        <v>3</v>
      </c>
      <c r="J671">
        <v>1</v>
      </c>
      <c r="K671" t="s">
        <v>872</v>
      </c>
      <c r="L671">
        <v>2</v>
      </c>
      <c r="M671">
        <v>2</v>
      </c>
      <c r="N671">
        <v>1</v>
      </c>
      <c r="O671" t="s">
        <v>874</v>
      </c>
      <c r="P671" t="s">
        <v>874</v>
      </c>
      <c r="Q671">
        <v>1</v>
      </c>
      <c r="R671">
        <v>0</v>
      </c>
      <c r="S671">
        <v>2.5</v>
      </c>
      <c r="T671" t="s">
        <v>874</v>
      </c>
      <c r="U671" t="s">
        <v>874</v>
      </c>
      <c r="V671" t="s">
        <v>874</v>
      </c>
      <c r="W671" t="s">
        <v>874</v>
      </c>
      <c r="X671" t="s">
        <v>56</v>
      </c>
      <c r="Y671">
        <v>1</v>
      </c>
      <c r="Z671">
        <v>1</v>
      </c>
      <c r="AA671" t="s">
        <v>874</v>
      </c>
      <c r="AB671" t="s">
        <v>874</v>
      </c>
      <c r="AC671">
        <v>1</v>
      </c>
      <c r="AD671" s="19">
        <v>45824.850983668985</v>
      </c>
      <c r="AE671" t="s">
        <v>2024</v>
      </c>
    </row>
    <row r="672" spans="1:31" x14ac:dyDescent="0.35">
      <c r="A672" t="s">
        <v>1136</v>
      </c>
      <c r="B672" t="s">
        <v>311</v>
      </c>
      <c r="C672">
        <v>2204</v>
      </c>
      <c r="D672" s="9">
        <v>41359.486111111109</v>
      </c>
      <c r="E672" s="9">
        <v>43563.59097222222</v>
      </c>
      <c r="F672">
        <v>2988</v>
      </c>
      <c r="G672">
        <v>2988</v>
      </c>
      <c r="H672">
        <v>2988</v>
      </c>
      <c r="I672">
        <v>0</v>
      </c>
      <c r="J672">
        <v>592</v>
      </c>
      <c r="K672">
        <v>2396</v>
      </c>
      <c r="L672">
        <v>2292</v>
      </c>
      <c r="M672">
        <v>104</v>
      </c>
      <c r="N672">
        <v>1.6080000000000001</v>
      </c>
      <c r="O672">
        <v>0</v>
      </c>
      <c r="P672">
        <v>0.38300000000000001</v>
      </c>
      <c r="Q672">
        <v>1.2789999999999999</v>
      </c>
      <c r="R672">
        <v>1.2250000000000001</v>
      </c>
      <c r="S672">
        <v>1.244</v>
      </c>
      <c r="T672">
        <v>1.044</v>
      </c>
      <c r="U672">
        <v>1</v>
      </c>
      <c r="V672">
        <v>0.76200000000000001</v>
      </c>
      <c r="W672">
        <v>81.313999999999993</v>
      </c>
      <c r="X672" t="s">
        <v>62</v>
      </c>
      <c r="Y672">
        <v>0.78200000000000003</v>
      </c>
      <c r="Z672">
        <v>0.98</v>
      </c>
      <c r="AA672">
        <v>0</v>
      </c>
      <c r="AB672">
        <v>0.88500000000000001</v>
      </c>
      <c r="AC672">
        <v>0.98699999999999999</v>
      </c>
      <c r="AD672" s="19">
        <v>45825.048390798613</v>
      </c>
      <c r="AE672" t="s">
        <v>2226</v>
      </c>
    </row>
    <row r="673" spans="1:31" hidden="1" x14ac:dyDescent="0.35">
      <c r="A673" t="s">
        <v>1830</v>
      </c>
      <c r="B673" t="s">
        <v>312</v>
      </c>
      <c r="C673">
        <v>36</v>
      </c>
      <c r="D673" s="9">
        <v>41092.823611111111</v>
      </c>
      <c r="E673" s="9">
        <v>41129.712500000001</v>
      </c>
      <c r="F673" t="s">
        <v>871</v>
      </c>
      <c r="G673" t="s">
        <v>871</v>
      </c>
      <c r="H673">
        <v>1</v>
      </c>
      <c r="I673">
        <v>3</v>
      </c>
      <c r="J673">
        <v>1</v>
      </c>
      <c r="K673" t="s">
        <v>872</v>
      </c>
      <c r="L673">
        <v>4</v>
      </c>
      <c r="M673">
        <v>-2</v>
      </c>
      <c r="N673" t="s">
        <v>874</v>
      </c>
      <c r="O673">
        <v>4.2000000000000003E-2</v>
      </c>
      <c r="P673" t="s">
        <v>874</v>
      </c>
      <c r="Q673" t="s">
        <v>874</v>
      </c>
      <c r="R673">
        <v>0</v>
      </c>
      <c r="S673">
        <v>4.2000000000000003E-2</v>
      </c>
      <c r="T673" t="s">
        <v>874</v>
      </c>
      <c r="U673" t="s">
        <v>874</v>
      </c>
      <c r="V673" t="s">
        <v>874</v>
      </c>
      <c r="W673" t="s">
        <v>874</v>
      </c>
      <c r="X673" t="s">
        <v>56</v>
      </c>
      <c r="Y673" t="s">
        <v>874</v>
      </c>
      <c r="Z673" t="s">
        <v>874</v>
      </c>
      <c r="AA673">
        <v>0.77</v>
      </c>
      <c r="AB673" t="s">
        <v>874</v>
      </c>
      <c r="AC673" t="s">
        <v>874</v>
      </c>
      <c r="AD673" s="19">
        <v>45824.851194814815</v>
      </c>
      <c r="AE673" t="s">
        <v>2024</v>
      </c>
    </row>
    <row r="674" spans="1:31" x14ac:dyDescent="0.35">
      <c r="A674" t="s">
        <v>1914</v>
      </c>
      <c r="B674" t="s">
        <v>311</v>
      </c>
      <c r="C674">
        <v>2098</v>
      </c>
      <c r="D674" s="9">
        <v>38617.726388888892</v>
      </c>
      <c r="E674" s="9">
        <v>40715.895138888889</v>
      </c>
      <c r="F674">
        <v>56</v>
      </c>
      <c r="G674">
        <v>56</v>
      </c>
      <c r="H674">
        <v>10</v>
      </c>
      <c r="I674">
        <v>46</v>
      </c>
      <c r="J674">
        <v>6</v>
      </c>
      <c r="K674">
        <v>50</v>
      </c>
      <c r="L674">
        <v>34</v>
      </c>
      <c r="M674">
        <v>16</v>
      </c>
      <c r="N674">
        <v>7.0000000000000001E-3</v>
      </c>
      <c r="O674">
        <v>2.1999999999999999E-2</v>
      </c>
      <c r="P674">
        <v>6.0000000000000001E-3</v>
      </c>
      <c r="Q674">
        <v>2.4E-2</v>
      </c>
      <c r="R674">
        <v>2.3E-2</v>
      </c>
      <c r="S674">
        <v>2.4E-2</v>
      </c>
      <c r="T674">
        <v>1.0429999999999999</v>
      </c>
      <c r="U674">
        <v>0.24099999999999999</v>
      </c>
      <c r="V674">
        <v>0.79300000000000004</v>
      </c>
      <c r="W674">
        <v>666.66700000000003</v>
      </c>
      <c r="X674" t="s">
        <v>62</v>
      </c>
      <c r="Y674">
        <v>41.667000000000002</v>
      </c>
      <c r="Z674">
        <v>0.92400000000000004</v>
      </c>
      <c r="AA674">
        <v>0.97899999999999998</v>
      </c>
      <c r="AB674">
        <v>0.42899999999999999</v>
      </c>
      <c r="AC674">
        <v>0.97199999999999998</v>
      </c>
      <c r="AD674" s="19">
        <v>45824.871543518515</v>
      </c>
      <c r="AE674" t="s">
        <v>2024</v>
      </c>
    </row>
    <row r="675" spans="1:31" hidden="1" x14ac:dyDescent="0.35">
      <c r="A675" t="s">
        <v>1831</v>
      </c>
      <c r="B675" t="s">
        <v>312</v>
      </c>
      <c r="C675">
        <v>98</v>
      </c>
      <c r="D675" s="9">
        <v>41528.761111111111</v>
      </c>
      <c r="E675" s="9">
        <v>41626.927083333336</v>
      </c>
      <c r="F675" t="s">
        <v>871</v>
      </c>
      <c r="G675" t="s">
        <v>871</v>
      </c>
      <c r="H675">
        <v>2</v>
      </c>
      <c r="I675">
        <v>18</v>
      </c>
      <c r="J675">
        <v>5</v>
      </c>
      <c r="K675" t="s">
        <v>872</v>
      </c>
      <c r="L675">
        <v>7</v>
      </c>
      <c r="M675">
        <v>7</v>
      </c>
      <c r="N675">
        <v>0.33300000000000002</v>
      </c>
      <c r="O675">
        <v>0.183</v>
      </c>
      <c r="P675">
        <v>7.1999999999999995E-2</v>
      </c>
      <c r="Q675">
        <v>8.7999999999999995E-2</v>
      </c>
      <c r="R675">
        <v>0.44400000000000001</v>
      </c>
      <c r="S675">
        <v>0.157</v>
      </c>
      <c r="T675">
        <v>0.19800000000000001</v>
      </c>
      <c r="U675">
        <v>0.64500000000000002</v>
      </c>
      <c r="V675">
        <v>0.86</v>
      </c>
      <c r="W675">
        <v>2000</v>
      </c>
      <c r="X675" t="s">
        <v>56</v>
      </c>
      <c r="Y675">
        <v>11.364000000000001</v>
      </c>
      <c r="Z675">
        <v>1</v>
      </c>
      <c r="AA675">
        <v>0.93700000000000006</v>
      </c>
      <c r="AB675">
        <v>0.73299999999999998</v>
      </c>
      <c r="AC675">
        <v>0.88400000000000001</v>
      </c>
      <c r="AD675" s="19">
        <v>45824.851483171296</v>
      </c>
      <c r="AE675" t="s">
        <v>2024</v>
      </c>
    </row>
    <row r="676" spans="1:31" x14ac:dyDescent="0.35">
      <c r="A676" t="s">
        <v>299</v>
      </c>
      <c r="B676" t="s">
        <v>311</v>
      </c>
      <c r="C676">
        <v>2710</v>
      </c>
      <c r="D676" s="9">
        <v>38826.911805555559</v>
      </c>
      <c r="E676" s="9">
        <v>41537.711805555555</v>
      </c>
      <c r="F676">
        <v>5090</v>
      </c>
      <c r="G676">
        <v>5090</v>
      </c>
      <c r="H676">
        <v>2119</v>
      </c>
      <c r="I676">
        <v>2971</v>
      </c>
      <c r="J676">
        <v>1043</v>
      </c>
      <c r="K676">
        <v>4047</v>
      </c>
      <c r="L676">
        <v>4047</v>
      </c>
      <c r="M676">
        <v>0</v>
      </c>
      <c r="N676">
        <v>2.6219999999999999</v>
      </c>
      <c r="O676">
        <v>4.4489999999999998</v>
      </c>
      <c r="P676">
        <v>1.5329999999999999</v>
      </c>
      <c r="Q676">
        <v>5.774</v>
      </c>
      <c r="R676">
        <v>5.5380000000000003</v>
      </c>
      <c r="S676">
        <v>5.4820000000000002</v>
      </c>
      <c r="T676">
        <v>1.0429999999999999</v>
      </c>
      <c r="U676">
        <v>0.371</v>
      </c>
      <c r="V676">
        <v>0.78300000000000003</v>
      </c>
      <c r="W676">
        <v>0</v>
      </c>
      <c r="X676" t="s">
        <v>92</v>
      </c>
      <c r="Y676">
        <v>0.17299999999999999</v>
      </c>
      <c r="Z676">
        <v>0.92400000000000004</v>
      </c>
      <c r="AA676">
        <v>0.93500000000000005</v>
      </c>
      <c r="AB676">
        <v>0.97399999999999998</v>
      </c>
      <c r="AC676">
        <v>0.96099999999999997</v>
      </c>
      <c r="AD676" s="19">
        <v>45824.913517928238</v>
      </c>
      <c r="AE676" t="s">
        <v>2215</v>
      </c>
    </row>
    <row r="677" spans="1:31" hidden="1" x14ac:dyDescent="0.35">
      <c r="A677" t="s">
        <v>1832</v>
      </c>
      <c r="B677" t="s">
        <v>312</v>
      </c>
      <c r="C677">
        <v>99</v>
      </c>
      <c r="D677" s="9">
        <v>41480.029861111114</v>
      </c>
      <c r="E677" s="9">
        <v>41579.709722222222</v>
      </c>
      <c r="F677" t="s">
        <v>871</v>
      </c>
      <c r="G677" t="s">
        <v>871</v>
      </c>
      <c r="H677">
        <v>1</v>
      </c>
      <c r="I677">
        <v>2</v>
      </c>
      <c r="J677">
        <v>1</v>
      </c>
      <c r="K677" t="s">
        <v>872</v>
      </c>
      <c r="L677">
        <v>1</v>
      </c>
      <c r="M677">
        <v>0</v>
      </c>
      <c r="N677" t="s">
        <v>874</v>
      </c>
      <c r="O677">
        <v>0.01</v>
      </c>
      <c r="P677" t="s">
        <v>874</v>
      </c>
      <c r="Q677" t="s">
        <v>874</v>
      </c>
      <c r="R677">
        <v>0</v>
      </c>
      <c r="S677">
        <v>0.01</v>
      </c>
      <c r="T677" t="s">
        <v>874</v>
      </c>
      <c r="U677" t="s">
        <v>874</v>
      </c>
      <c r="V677" t="s">
        <v>874</v>
      </c>
      <c r="W677" t="s">
        <v>874</v>
      </c>
      <c r="X677" t="s">
        <v>56</v>
      </c>
      <c r="Y677" t="s">
        <v>874</v>
      </c>
      <c r="Z677" t="s">
        <v>874</v>
      </c>
      <c r="AA677">
        <v>1</v>
      </c>
      <c r="AB677" t="s">
        <v>874</v>
      </c>
      <c r="AC677" t="s">
        <v>874</v>
      </c>
      <c r="AD677" s="19">
        <v>45824.851731979164</v>
      </c>
      <c r="AE677" t="s">
        <v>2024</v>
      </c>
    </row>
    <row r="678" spans="1:31" x14ac:dyDescent="0.35">
      <c r="A678" t="s">
        <v>299</v>
      </c>
      <c r="B678" t="s">
        <v>311</v>
      </c>
      <c r="C678">
        <v>2710</v>
      </c>
      <c r="D678" s="9">
        <v>38826.412280092591</v>
      </c>
      <c r="E678" s="9">
        <v>41537.212418981479</v>
      </c>
      <c r="F678">
        <v>5086</v>
      </c>
      <c r="G678">
        <v>5086</v>
      </c>
      <c r="H678">
        <v>2116</v>
      </c>
      <c r="I678">
        <v>2970</v>
      </c>
      <c r="J678">
        <v>1043</v>
      </c>
      <c r="K678">
        <v>4043</v>
      </c>
      <c r="L678">
        <v>4043</v>
      </c>
      <c r="M678">
        <v>0</v>
      </c>
      <c r="N678">
        <v>2.621</v>
      </c>
      <c r="O678">
        <v>4.4470000000000001</v>
      </c>
      <c r="P678">
        <v>1.5329999999999999</v>
      </c>
      <c r="Q678">
        <v>5.7729999999999997</v>
      </c>
      <c r="R678">
        <v>5.5350000000000001</v>
      </c>
      <c r="S678">
        <v>5.48</v>
      </c>
      <c r="T678">
        <v>1.0429999999999999</v>
      </c>
      <c r="U678">
        <v>0.371</v>
      </c>
      <c r="V678">
        <v>0.78300000000000003</v>
      </c>
      <c r="W678">
        <v>0</v>
      </c>
      <c r="X678" t="s">
        <v>92</v>
      </c>
      <c r="Y678">
        <v>0.17299999999999999</v>
      </c>
      <c r="Z678">
        <v>0.92400000000000004</v>
      </c>
      <c r="AA678">
        <v>0.93400000000000005</v>
      </c>
      <c r="AB678">
        <v>0.97399999999999998</v>
      </c>
      <c r="AC678">
        <v>0.96</v>
      </c>
      <c r="AD678" s="19">
        <v>45825.284770381943</v>
      </c>
      <c r="AE678" t="s">
        <v>2357</v>
      </c>
    </row>
    <row r="679" spans="1:31" hidden="1" x14ac:dyDescent="0.35">
      <c r="A679" t="s">
        <v>1833</v>
      </c>
      <c r="B679" t="s">
        <v>312</v>
      </c>
      <c r="C679">
        <v>41</v>
      </c>
      <c r="D679" s="9">
        <v>40212.27847222222</v>
      </c>
      <c r="E679" s="9">
        <v>40253.575694444444</v>
      </c>
      <c r="F679" t="s">
        <v>871</v>
      </c>
      <c r="G679" t="s">
        <v>871</v>
      </c>
      <c r="H679">
        <v>1</v>
      </c>
      <c r="I679">
        <v>2</v>
      </c>
      <c r="J679">
        <v>1</v>
      </c>
      <c r="K679" t="s">
        <v>872</v>
      </c>
      <c r="L679">
        <v>1</v>
      </c>
      <c r="M679">
        <v>1</v>
      </c>
      <c r="N679" t="s">
        <v>874</v>
      </c>
      <c r="O679">
        <v>2.4E-2</v>
      </c>
      <c r="P679" t="s">
        <v>874</v>
      </c>
      <c r="Q679" t="s">
        <v>874</v>
      </c>
      <c r="R679">
        <v>0</v>
      </c>
      <c r="S679">
        <v>3.6999999999999998E-2</v>
      </c>
      <c r="T679" t="s">
        <v>874</v>
      </c>
      <c r="U679" t="s">
        <v>874</v>
      </c>
      <c r="V679" t="s">
        <v>874</v>
      </c>
      <c r="W679" t="s">
        <v>874</v>
      </c>
      <c r="X679" t="s">
        <v>62</v>
      </c>
      <c r="Y679" t="s">
        <v>874</v>
      </c>
      <c r="Z679" t="s">
        <v>874</v>
      </c>
      <c r="AA679">
        <v>1</v>
      </c>
      <c r="AB679" t="s">
        <v>874</v>
      </c>
      <c r="AC679" t="s">
        <v>874</v>
      </c>
      <c r="AD679" s="19">
        <v>45824.851947974537</v>
      </c>
      <c r="AE679" t="s">
        <v>2024</v>
      </c>
    </row>
    <row r="680" spans="1:31" x14ac:dyDescent="0.35">
      <c r="A680" t="s">
        <v>1708</v>
      </c>
      <c r="B680" t="s">
        <v>311</v>
      </c>
      <c r="C680">
        <v>1878</v>
      </c>
      <c r="D680" s="9">
        <v>38220.225694444445</v>
      </c>
      <c r="E680" s="9">
        <v>40099.089583333334</v>
      </c>
      <c r="F680">
        <v>1231</v>
      </c>
      <c r="G680">
        <v>1231</v>
      </c>
      <c r="H680">
        <v>91</v>
      </c>
      <c r="I680">
        <v>1140</v>
      </c>
      <c r="J680">
        <v>121</v>
      </c>
      <c r="K680">
        <v>1110</v>
      </c>
      <c r="L680">
        <v>961</v>
      </c>
      <c r="M680">
        <v>149</v>
      </c>
      <c r="N680">
        <v>0.14199999999999999</v>
      </c>
      <c r="O680">
        <v>1.04</v>
      </c>
      <c r="P680">
        <v>0.193</v>
      </c>
      <c r="Q680">
        <v>1.0309999999999999</v>
      </c>
      <c r="R680">
        <v>0.98899999999999999</v>
      </c>
      <c r="S680">
        <v>1.0369999999999999</v>
      </c>
      <c r="T680">
        <v>1.042</v>
      </c>
      <c r="U680">
        <v>0.12</v>
      </c>
      <c r="V680">
        <v>0.83699999999999997</v>
      </c>
      <c r="W680">
        <v>144.52000000000001</v>
      </c>
      <c r="X680" t="s">
        <v>62</v>
      </c>
      <c r="Y680">
        <v>0.97</v>
      </c>
      <c r="Z680">
        <v>0.85299999999999998</v>
      </c>
      <c r="AA680">
        <v>0.66300000000000003</v>
      </c>
      <c r="AB680">
        <v>0.71899999999999997</v>
      </c>
      <c r="AC680">
        <v>0.72</v>
      </c>
      <c r="AD680" s="19">
        <v>45824.825551817128</v>
      </c>
      <c r="AE680" t="s">
        <v>1824</v>
      </c>
    </row>
    <row r="681" spans="1:31" hidden="1" x14ac:dyDescent="0.35">
      <c r="A681" t="s">
        <v>1834</v>
      </c>
      <c r="B681" t="s">
        <v>312</v>
      </c>
      <c r="C681">
        <v>82</v>
      </c>
      <c r="D681" s="9">
        <v>40185.536111111112</v>
      </c>
      <c r="E681" s="9">
        <v>40268.478472222225</v>
      </c>
      <c r="F681" t="s">
        <v>871</v>
      </c>
      <c r="G681" t="s">
        <v>871</v>
      </c>
      <c r="H681">
        <v>1</v>
      </c>
      <c r="I681">
        <v>6</v>
      </c>
      <c r="J681">
        <v>1</v>
      </c>
      <c r="K681" t="s">
        <v>872</v>
      </c>
      <c r="L681">
        <v>2</v>
      </c>
      <c r="M681">
        <v>4</v>
      </c>
      <c r="N681" t="s">
        <v>874</v>
      </c>
      <c r="O681">
        <v>4.9000000000000002E-2</v>
      </c>
      <c r="P681" t="s">
        <v>874</v>
      </c>
      <c r="Q681" t="s">
        <v>874</v>
      </c>
      <c r="R681">
        <v>0</v>
      </c>
      <c r="S681">
        <v>5.8000000000000003E-2</v>
      </c>
      <c r="T681" t="s">
        <v>874</v>
      </c>
      <c r="U681" t="s">
        <v>874</v>
      </c>
      <c r="V681" t="s">
        <v>874</v>
      </c>
      <c r="W681" t="s">
        <v>874</v>
      </c>
      <c r="X681" t="s">
        <v>56</v>
      </c>
      <c r="Y681" t="s">
        <v>874</v>
      </c>
      <c r="Z681" t="s">
        <v>874</v>
      </c>
      <c r="AA681">
        <v>0.92200000000000004</v>
      </c>
      <c r="AB681" t="s">
        <v>874</v>
      </c>
      <c r="AC681" t="s">
        <v>874</v>
      </c>
      <c r="AD681" s="19">
        <v>45824.852157094909</v>
      </c>
      <c r="AE681" t="s">
        <v>2024</v>
      </c>
    </row>
    <row r="682" spans="1:31" x14ac:dyDescent="0.35">
      <c r="A682" t="s">
        <v>1708</v>
      </c>
      <c r="B682" t="s">
        <v>311</v>
      </c>
      <c r="C682">
        <v>1878</v>
      </c>
      <c r="D682" s="9">
        <v>38219.892870370371</v>
      </c>
      <c r="E682" s="9">
        <v>40098.756423611114</v>
      </c>
      <c r="F682">
        <v>1231</v>
      </c>
      <c r="G682">
        <v>1231</v>
      </c>
      <c r="H682">
        <v>91</v>
      </c>
      <c r="I682">
        <v>1140</v>
      </c>
      <c r="J682">
        <v>121</v>
      </c>
      <c r="K682">
        <v>1110</v>
      </c>
      <c r="L682">
        <v>961</v>
      </c>
      <c r="M682">
        <v>149</v>
      </c>
      <c r="N682">
        <v>0.14199999999999999</v>
      </c>
      <c r="O682">
        <v>1.04</v>
      </c>
      <c r="P682">
        <v>0.193</v>
      </c>
      <c r="Q682">
        <v>1.0309999999999999</v>
      </c>
      <c r="R682">
        <v>0.98899999999999999</v>
      </c>
      <c r="S682">
        <v>1.0369999999999999</v>
      </c>
      <c r="T682">
        <v>1.042</v>
      </c>
      <c r="U682">
        <v>0.12</v>
      </c>
      <c r="V682">
        <v>0.83699999999999997</v>
      </c>
      <c r="W682">
        <v>144.52000000000001</v>
      </c>
      <c r="X682" t="s">
        <v>62</v>
      </c>
      <c r="Y682">
        <v>0.97</v>
      </c>
      <c r="Z682">
        <v>0.85299999999999998</v>
      </c>
      <c r="AA682">
        <v>0.66300000000000003</v>
      </c>
      <c r="AB682">
        <v>0.71899999999999997</v>
      </c>
      <c r="AC682">
        <v>0.72</v>
      </c>
      <c r="AD682" s="19">
        <v>45825.167070289353</v>
      </c>
      <c r="AE682" t="s">
        <v>2397</v>
      </c>
    </row>
    <row r="683" spans="1:31" hidden="1" x14ac:dyDescent="0.35">
      <c r="A683" t="s">
        <v>1835</v>
      </c>
      <c r="B683" t="s">
        <v>312</v>
      </c>
      <c r="C683">
        <v>99</v>
      </c>
      <c r="D683" s="9">
        <v>39785.084722222222</v>
      </c>
      <c r="E683" s="9">
        <v>39884.893750000003</v>
      </c>
      <c r="F683" t="s">
        <v>871</v>
      </c>
      <c r="G683" t="s">
        <v>871</v>
      </c>
      <c r="H683">
        <v>11</v>
      </c>
      <c r="I683">
        <v>137</v>
      </c>
      <c r="J683">
        <v>25</v>
      </c>
      <c r="K683" t="s">
        <v>872</v>
      </c>
      <c r="L683">
        <v>44</v>
      </c>
      <c r="M683">
        <v>78</v>
      </c>
      <c r="N683">
        <v>0.10100000000000001</v>
      </c>
      <c r="O683">
        <v>1.355</v>
      </c>
      <c r="P683">
        <v>0.28699999999999998</v>
      </c>
      <c r="Q683">
        <v>0.505</v>
      </c>
      <c r="R683">
        <v>1.169</v>
      </c>
      <c r="S683">
        <v>1.19</v>
      </c>
      <c r="T683">
        <v>0.432</v>
      </c>
      <c r="U683">
        <v>6.9000000000000006E-2</v>
      </c>
      <c r="V683">
        <v>0.80300000000000005</v>
      </c>
      <c r="W683">
        <v>697.03</v>
      </c>
      <c r="X683" t="s">
        <v>56</v>
      </c>
      <c r="Y683">
        <v>1.98</v>
      </c>
      <c r="Z683">
        <v>0.94599999999999995</v>
      </c>
      <c r="AA683">
        <v>0.997</v>
      </c>
      <c r="AB683">
        <v>0.9</v>
      </c>
      <c r="AC683">
        <v>0.96799999999999997</v>
      </c>
      <c r="AD683" s="19">
        <v>45824.852446909725</v>
      </c>
      <c r="AE683" t="s">
        <v>2024</v>
      </c>
    </row>
    <row r="684" spans="1:31" x14ac:dyDescent="0.35">
      <c r="A684" t="s">
        <v>1248</v>
      </c>
      <c r="B684" t="s">
        <v>311</v>
      </c>
      <c r="C684">
        <v>3465</v>
      </c>
      <c r="D684" s="9">
        <v>38155.056250000001</v>
      </c>
      <c r="E684" s="9">
        <v>41620.825694444444</v>
      </c>
      <c r="F684">
        <v>451</v>
      </c>
      <c r="G684">
        <v>451</v>
      </c>
      <c r="H684">
        <v>41</v>
      </c>
      <c r="I684">
        <v>410</v>
      </c>
      <c r="J684">
        <v>74</v>
      </c>
      <c r="K684">
        <v>377</v>
      </c>
      <c r="L684">
        <v>365</v>
      </c>
      <c r="M684">
        <v>12</v>
      </c>
      <c r="N684">
        <v>1.6E-2</v>
      </c>
      <c r="O684">
        <v>0.13100000000000001</v>
      </c>
      <c r="P684">
        <v>2.5000000000000001E-2</v>
      </c>
      <c r="Q684">
        <v>0.127</v>
      </c>
      <c r="R684">
        <v>0.122</v>
      </c>
      <c r="S684">
        <v>0.121</v>
      </c>
      <c r="T684">
        <v>1.0409999999999999</v>
      </c>
      <c r="U684">
        <v>0.109</v>
      </c>
      <c r="V684">
        <v>0.83</v>
      </c>
      <c r="W684">
        <v>94.488</v>
      </c>
      <c r="X684" t="s">
        <v>62</v>
      </c>
      <c r="Y684">
        <v>7.8739999999999997</v>
      </c>
      <c r="Z684">
        <v>0.92400000000000004</v>
      </c>
      <c r="AA684">
        <v>0.99199999999999999</v>
      </c>
      <c r="AB684">
        <v>0.96299999999999997</v>
      </c>
      <c r="AC684">
        <v>0.97599999999999998</v>
      </c>
      <c r="AD684" s="19">
        <v>45824.764931898149</v>
      </c>
      <c r="AE684" t="s">
        <v>1824</v>
      </c>
    </row>
    <row r="685" spans="1:31" hidden="1" x14ac:dyDescent="0.35">
      <c r="A685" t="s">
        <v>1836</v>
      </c>
      <c r="B685" t="s">
        <v>312</v>
      </c>
      <c r="C685">
        <v>99</v>
      </c>
      <c r="D685" s="9">
        <v>41525.991666666669</v>
      </c>
      <c r="E685" s="9">
        <v>41625.822222222225</v>
      </c>
      <c r="F685" t="s">
        <v>871</v>
      </c>
      <c r="G685" t="s">
        <v>871</v>
      </c>
      <c r="H685">
        <v>6</v>
      </c>
      <c r="I685">
        <v>78</v>
      </c>
      <c r="J685">
        <v>3</v>
      </c>
      <c r="K685" t="s">
        <v>872</v>
      </c>
      <c r="L685">
        <v>66</v>
      </c>
      <c r="M685">
        <v>14</v>
      </c>
      <c r="N685">
        <v>0.08</v>
      </c>
      <c r="O685">
        <v>0.67800000000000005</v>
      </c>
      <c r="P685">
        <v>2.5999999999999999E-2</v>
      </c>
      <c r="Q685">
        <v>0.61699999999999999</v>
      </c>
      <c r="R685">
        <v>0.73199999999999998</v>
      </c>
      <c r="S685">
        <v>0.71699999999999997</v>
      </c>
      <c r="T685">
        <v>0.84299999999999997</v>
      </c>
      <c r="U685">
        <v>0.106</v>
      </c>
      <c r="V685">
        <v>0.96599999999999997</v>
      </c>
      <c r="W685">
        <v>1246.3530000000001</v>
      </c>
      <c r="X685" t="s">
        <v>56</v>
      </c>
      <c r="Y685">
        <v>1.621</v>
      </c>
      <c r="Z685">
        <v>0.89700000000000002</v>
      </c>
      <c r="AA685">
        <v>0.97899999999999998</v>
      </c>
      <c r="AB685">
        <v>0.90900000000000003</v>
      </c>
      <c r="AC685">
        <v>0.98099999999999998</v>
      </c>
      <c r="AD685" s="19">
        <v>45824.852752800929</v>
      </c>
      <c r="AE685" t="s">
        <v>2024</v>
      </c>
    </row>
    <row r="686" spans="1:31" x14ac:dyDescent="0.35">
      <c r="A686" t="s">
        <v>152</v>
      </c>
      <c r="B686" t="s">
        <v>311</v>
      </c>
      <c r="C686">
        <v>8223</v>
      </c>
      <c r="D686" s="9">
        <v>36987.15902777778</v>
      </c>
      <c r="E686" s="9">
        <v>45210.580555555556</v>
      </c>
      <c r="F686">
        <v>6835</v>
      </c>
      <c r="G686">
        <v>6835</v>
      </c>
      <c r="H686">
        <v>2518</v>
      </c>
      <c r="I686">
        <v>4317</v>
      </c>
      <c r="J686">
        <v>2546</v>
      </c>
      <c r="K686">
        <v>4289</v>
      </c>
      <c r="L686">
        <v>4007</v>
      </c>
      <c r="M686">
        <v>282</v>
      </c>
      <c r="N686">
        <v>0.91200000000000003</v>
      </c>
      <c r="O686">
        <v>1.3</v>
      </c>
      <c r="P686">
        <v>0.72499999999999998</v>
      </c>
      <c r="Q686">
        <v>1.548</v>
      </c>
      <c r="R686">
        <v>1.4870000000000001</v>
      </c>
      <c r="S686">
        <v>1.5389999999999999</v>
      </c>
      <c r="T686">
        <v>1.0409999999999999</v>
      </c>
      <c r="U686">
        <v>0.41199999999999998</v>
      </c>
      <c r="V686">
        <v>0.67200000000000004</v>
      </c>
      <c r="W686">
        <v>182.17099999999999</v>
      </c>
      <c r="X686" t="s">
        <v>62</v>
      </c>
      <c r="Y686">
        <v>0.64600000000000002</v>
      </c>
      <c r="Z686">
        <v>0.94499999999999995</v>
      </c>
      <c r="AA686">
        <v>0.98</v>
      </c>
      <c r="AB686">
        <v>0.91700000000000004</v>
      </c>
      <c r="AC686">
        <v>0.96899999999999997</v>
      </c>
      <c r="AD686" s="19">
        <v>2.7606481481481478E-2</v>
      </c>
      <c r="AE686" t="s">
        <v>1108</v>
      </c>
    </row>
    <row r="687" spans="1:31" hidden="1" x14ac:dyDescent="0.35">
      <c r="A687" t="s">
        <v>1837</v>
      </c>
      <c r="B687" t="s">
        <v>312</v>
      </c>
      <c r="C687">
        <v>99</v>
      </c>
      <c r="D687" s="9">
        <v>41529.702777777777</v>
      </c>
      <c r="E687" s="9">
        <v>41628.848611111112</v>
      </c>
      <c r="F687" t="s">
        <v>871</v>
      </c>
      <c r="G687" t="s">
        <v>871</v>
      </c>
      <c r="H687">
        <v>5</v>
      </c>
      <c r="I687">
        <v>211</v>
      </c>
      <c r="J687">
        <v>40</v>
      </c>
      <c r="K687" t="s">
        <v>872</v>
      </c>
      <c r="L687">
        <v>96</v>
      </c>
      <c r="M687">
        <v>79</v>
      </c>
      <c r="N687">
        <v>4.7E-2</v>
      </c>
      <c r="O687">
        <v>2.1230000000000002</v>
      </c>
      <c r="P687">
        <v>0.34100000000000003</v>
      </c>
      <c r="Q687">
        <v>0.95399999999999996</v>
      </c>
      <c r="R687" s="24" t="s">
        <v>1838</v>
      </c>
      <c r="S687">
        <v>1.861</v>
      </c>
      <c r="T687">
        <v>0.52200000000000002</v>
      </c>
      <c r="U687">
        <v>2.1999999999999999E-2</v>
      </c>
      <c r="V687">
        <v>0.84299999999999997</v>
      </c>
      <c r="W687">
        <v>1206.499</v>
      </c>
      <c r="X687" t="s">
        <v>56</v>
      </c>
      <c r="Y687">
        <v>1.048</v>
      </c>
      <c r="Z687">
        <v>0.84199999999999997</v>
      </c>
      <c r="AA687">
        <v>0.99099999999999999</v>
      </c>
      <c r="AB687">
        <v>0.89400000000000002</v>
      </c>
      <c r="AC687">
        <v>0.98099999999999998</v>
      </c>
      <c r="AD687" s="19">
        <v>45824.853068634256</v>
      </c>
      <c r="AE687" t="s">
        <v>2024</v>
      </c>
    </row>
    <row r="688" spans="1:31" x14ac:dyDescent="0.35">
      <c r="A688" t="s">
        <v>152</v>
      </c>
      <c r="B688" t="s">
        <v>311</v>
      </c>
      <c r="C688">
        <v>8223</v>
      </c>
      <c r="D688" s="9">
        <v>36987.15902777778</v>
      </c>
      <c r="E688" s="9">
        <v>45210.580555555556</v>
      </c>
      <c r="F688">
        <v>6835</v>
      </c>
      <c r="G688">
        <v>6835</v>
      </c>
      <c r="H688">
        <v>2518</v>
      </c>
      <c r="I688">
        <v>4317</v>
      </c>
      <c r="J688">
        <v>2546</v>
      </c>
      <c r="K688">
        <v>4289</v>
      </c>
      <c r="L688">
        <v>4007</v>
      </c>
      <c r="M688">
        <v>282</v>
      </c>
      <c r="N688">
        <v>0.91200000000000003</v>
      </c>
      <c r="O688">
        <v>1.3</v>
      </c>
      <c r="P688">
        <v>0.72499999999999998</v>
      </c>
      <c r="Q688">
        <v>1.548</v>
      </c>
      <c r="R688">
        <v>1.4870000000000001</v>
      </c>
      <c r="S688">
        <v>1.5389999999999999</v>
      </c>
      <c r="T688">
        <v>1.0409999999999999</v>
      </c>
      <c r="U688">
        <v>0.41199999999999998</v>
      </c>
      <c r="V688">
        <v>0.67200000000000004</v>
      </c>
      <c r="W688">
        <v>182.17099999999999</v>
      </c>
      <c r="X688" t="s">
        <v>62</v>
      </c>
      <c r="Y688">
        <v>0.64600000000000002</v>
      </c>
      <c r="Z688">
        <v>0.94499999999999995</v>
      </c>
      <c r="AA688">
        <v>0.98</v>
      </c>
      <c r="AB688">
        <v>0.91700000000000004</v>
      </c>
      <c r="AC688">
        <v>0.96899999999999997</v>
      </c>
      <c r="AD688" s="19">
        <v>3.6900462962962961E-2</v>
      </c>
      <c r="AE688" t="s">
        <v>1108</v>
      </c>
    </row>
    <row r="689" spans="1:31" hidden="1" x14ac:dyDescent="0.35">
      <c r="A689" t="s">
        <v>1839</v>
      </c>
      <c r="B689" t="s">
        <v>312</v>
      </c>
      <c r="C689">
        <v>92</v>
      </c>
      <c r="D689" s="9">
        <v>41510.9375</v>
      </c>
      <c r="E689" s="9">
        <v>41603.886111111111</v>
      </c>
      <c r="F689" t="s">
        <v>871</v>
      </c>
      <c r="G689" t="s">
        <v>871</v>
      </c>
      <c r="H689">
        <v>1</v>
      </c>
      <c r="I689">
        <v>3</v>
      </c>
      <c r="J689">
        <v>1</v>
      </c>
      <c r="K689" t="s">
        <v>872</v>
      </c>
      <c r="L689">
        <v>2</v>
      </c>
      <c r="M689">
        <v>0</v>
      </c>
      <c r="N689" t="s">
        <v>874</v>
      </c>
      <c r="O689">
        <v>2.1000000000000001E-2</v>
      </c>
      <c r="P689" t="s">
        <v>874</v>
      </c>
      <c r="Q689">
        <v>0.02</v>
      </c>
      <c r="R689">
        <v>0</v>
      </c>
      <c r="S689">
        <v>2.1000000000000001E-2</v>
      </c>
      <c r="T689" t="s">
        <v>874</v>
      </c>
      <c r="U689" t="s">
        <v>874</v>
      </c>
      <c r="V689" t="s">
        <v>874</v>
      </c>
      <c r="W689" t="s">
        <v>874</v>
      </c>
      <c r="X689" t="s">
        <v>56</v>
      </c>
      <c r="Y689">
        <v>50</v>
      </c>
      <c r="Z689" t="s">
        <v>874</v>
      </c>
      <c r="AA689">
        <v>0.997</v>
      </c>
      <c r="AB689" t="s">
        <v>874</v>
      </c>
      <c r="AC689">
        <v>1</v>
      </c>
      <c r="AD689" s="19">
        <v>45824.853298587965</v>
      </c>
      <c r="AE689" t="s">
        <v>2024</v>
      </c>
    </row>
    <row r="690" spans="1:31" x14ac:dyDescent="0.35">
      <c r="A690" t="s">
        <v>81</v>
      </c>
      <c r="B690" t="s">
        <v>311</v>
      </c>
      <c r="C690">
        <v>3749</v>
      </c>
      <c r="D690" s="9">
        <v>39801.320833333331</v>
      </c>
      <c r="E690" s="9">
        <v>43550.478472222225</v>
      </c>
      <c r="F690">
        <v>452</v>
      </c>
      <c r="G690">
        <v>452</v>
      </c>
      <c r="H690">
        <v>147</v>
      </c>
      <c r="I690">
        <v>305</v>
      </c>
      <c r="J690">
        <v>69</v>
      </c>
      <c r="K690">
        <v>383</v>
      </c>
      <c r="L690">
        <v>378</v>
      </c>
      <c r="M690">
        <v>5</v>
      </c>
      <c r="N690">
        <v>4.5999999999999999E-2</v>
      </c>
      <c r="O690">
        <v>8.1000000000000003E-2</v>
      </c>
      <c r="P690">
        <v>1.7999999999999999E-2</v>
      </c>
      <c r="Q690">
        <v>0.113</v>
      </c>
      <c r="R690">
        <v>0.109</v>
      </c>
      <c r="S690">
        <v>0.108</v>
      </c>
      <c r="T690">
        <v>1.0369999999999999</v>
      </c>
      <c r="U690">
        <v>0.36199999999999999</v>
      </c>
      <c r="V690">
        <v>0.85799999999999998</v>
      </c>
      <c r="W690">
        <v>44.247999999999998</v>
      </c>
      <c r="X690" t="s">
        <v>62</v>
      </c>
      <c r="Y690">
        <v>8.85</v>
      </c>
      <c r="Z690">
        <v>0.98499999999999999</v>
      </c>
      <c r="AA690">
        <v>0.94</v>
      </c>
      <c r="AB690">
        <v>0.96799999999999997</v>
      </c>
      <c r="AC690">
        <v>0.97199999999999998</v>
      </c>
      <c r="AD690" s="19">
        <v>1.8653935185185187E-2</v>
      </c>
      <c r="AE690" t="s">
        <v>1108</v>
      </c>
    </row>
    <row r="691" spans="1:31" hidden="1" x14ac:dyDescent="0.35">
      <c r="A691" t="s">
        <v>1840</v>
      </c>
      <c r="B691" t="s">
        <v>312</v>
      </c>
      <c r="C691">
        <v>0</v>
      </c>
      <c r="D691" s="9">
        <v>40433.620138888888</v>
      </c>
      <c r="E691" s="9">
        <v>40433.622916666667</v>
      </c>
      <c r="F691" t="s">
        <v>871</v>
      </c>
      <c r="G691" t="s">
        <v>871</v>
      </c>
      <c r="H691">
        <v>1</v>
      </c>
      <c r="I691">
        <v>1</v>
      </c>
      <c r="J691">
        <v>1</v>
      </c>
      <c r="K691" t="s">
        <v>872</v>
      </c>
      <c r="L691">
        <v>2</v>
      </c>
      <c r="M691">
        <v>0</v>
      </c>
      <c r="N691" t="s">
        <v>874</v>
      </c>
      <c r="O691" t="s">
        <v>874</v>
      </c>
      <c r="P691">
        <v>0</v>
      </c>
      <c r="Q691" t="s">
        <v>874</v>
      </c>
      <c r="R691">
        <v>0</v>
      </c>
      <c r="S691" t="s">
        <v>874</v>
      </c>
      <c r="T691" t="s">
        <v>874</v>
      </c>
      <c r="U691" t="s">
        <v>874</v>
      </c>
      <c r="V691" t="s">
        <v>874</v>
      </c>
      <c r="W691" t="s">
        <v>874</v>
      </c>
      <c r="X691" t="s">
        <v>56</v>
      </c>
      <c r="Y691" t="s">
        <v>874</v>
      </c>
      <c r="Z691" t="s">
        <v>874</v>
      </c>
      <c r="AA691" t="s">
        <v>874</v>
      </c>
      <c r="AB691">
        <v>0</v>
      </c>
      <c r="AC691" t="s">
        <v>874</v>
      </c>
      <c r="AD691" s="19">
        <v>45824.853498518518</v>
      </c>
      <c r="AE691" t="s">
        <v>2024</v>
      </c>
    </row>
    <row r="692" spans="1:31" x14ac:dyDescent="0.35">
      <c r="A692" t="s">
        <v>81</v>
      </c>
      <c r="B692" t="s">
        <v>311</v>
      </c>
      <c r="C692">
        <v>3749</v>
      </c>
      <c r="D692" s="9">
        <v>39801.320833333331</v>
      </c>
      <c r="E692" s="9">
        <v>43550.478472222225</v>
      </c>
      <c r="F692">
        <v>452</v>
      </c>
      <c r="G692">
        <v>452</v>
      </c>
      <c r="H692">
        <v>147</v>
      </c>
      <c r="I692">
        <v>305</v>
      </c>
      <c r="J692">
        <v>69</v>
      </c>
      <c r="K692">
        <v>383</v>
      </c>
      <c r="L692">
        <v>378</v>
      </c>
      <c r="M692">
        <v>5</v>
      </c>
      <c r="N692">
        <v>4.5999999999999999E-2</v>
      </c>
      <c r="O692">
        <v>8.1000000000000003E-2</v>
      </c>
      <c r="P692">
        <v>1.7999999999999999E-2</v>
      </c>
      <c r="Q692">
        <v>0.113</v>
      </c>
      <c r="R692">
        <v>0.109</v>
      </c>
      <c r="S692">
        <v>0.108</v>
      </c>
      <c r="T692">
        <v>1.0369999999999999</v>
      </c>
      <c r="U692">
        <v>0.36199999999999999</v>
      </c>
      <c r="V692">
        <v>0.85799999999999998</v>
      </c>
      <c r="W692">
        <v>44.247999999999998</v>
      </c>
      <c r="X692" t="s">
        <v>62</v>
      </c>
      <c r="Y692">
        <v>8.85</v>
      </c>
      <c r="Z692">
        <v>0.98499999999999999</v>
      </c>
      <c r="AA692">
        <v>0.94</v>
      </c>
      <c r="AB692">
        <v>0.96799999999999997</v>
      </c>
      <c r="AC692">
        <v>0.97199999999999998</v>
      </c>
      <c r="AD692" s="19">
        <v>1.9157407407407408E-2</v>
      </c>
      <c r="AE692" t="s">
        <v>1108</v>
      </c>
    </row>
    <row r="693" spans="1:31" hidden="1" x14ac:dyDescent="0.35">
      <c r="A693" t="s">
        <v>1841</v>
      </c>
      <c r="B693" t="s">
        <v>312</v>
      </c>
      <c r="C693">
        <v>98</v>
      </c>
      <c r="D693" s="9">
        <v>41527.177083333336</v>
      </c>
      <c r="E693" s="9">
        <v>41626.013194444444</v>
      </c>
      <c r="F693" t="s">
        <v>871</v>
      </c>
      <c r="G693" t="s">
        <v>871</v>
      </c>
      <c r="H693">
        <v>7</v>
      </c>
      <c r="I693">
        <v>22</v>
      </c>
      <c r="J693">
        <v>10</v>
      </c>
      <c r="K693" t="s">
        <v>872</v>
      </c>
      <c r="L693">
        <v>19</v>
      </c>
      <c r="M693">
        <v>1</v>
      </c>
      <c r="N693">
        <v>5.8999999999999997E-2</v>
      </c>
      <c r="O693">
        <v>0.23799999999999999</v>
      </c>
      <c r="P693">
        <v>0.10100000000000001</v>
      </c>
      <c r="Q693">
        <v>0.216</v>
      </c>
      <c r="R693" s="24" t="s">
        <v>1842</v>
      </c>
      <c r="S693">
        <v>0.16900000000000001</v>
      </c>
      <c r="T693">
        <v>1.1020000000000001</v>
      </c>
      <c r="U693">
        <v>0.19900000000000001</v>
      </c>
      <c r="V693">
        <v>0.66</v>
      </c>
      <c r="W693">
        <v>675.92600000000004</v>
      </c>
      <c r="X693" t="s">
        <v>62</v>
      </c>
      <c r="Y693">
        <v>4.63</v>
      </c>
      <c r="Z693">
        <v>0.84899999999999998</v>
      </c>
      <c r="AA693">
        <v>0.86499999999999999</v>
      </c>
      <c r="AB693">
        <v>0.65</v>
      </c>
      <c r="AC693">
        <v>0.504</v>
      </c>
      <c r="AD693" s="19">
        <v>45824.853778993056</v>
      </c>
      <c r="AE693" t="s">
        <v>2024</v>
      </c>
    </row>
    <row r="694" spans="1:31" x14ac:dyDescent="0.35">
      <c r="A694" t="s">
        <v>1101</v>
      </c>
      <c r="B694" t="s">
        <v>311</v>
      </c>
      <c r="C694">
        <v>1423</v>
      </c>
      <c r="D694" s="9">
        <v>42842.188113425924</v>
      </c>
      <c r="E694" s="9">
        <v>44265.480243055557</v>
      </c>
      <c r="F694">
        <v>191</v>
      </c>
      <c r="G694">
        <v>191</v>
      </c>
      <c r="H694">
        <v>139</v>
      </c>
      <c r="I694">
        <v>52</v>
      </c>
      <c r="J694">
        <v>33</v>
      </c>
      <c r="K694">
        <v>158</v>
      </c>
      <c r="L694">
        <v>150</v>
      </c>
      <c r="M694">
        <v>8</v>
      </c>
      <c r="N694">
        <v>0.16200000000000001</v>
      </c>
      <c r="O694">
        <v>7.5999999999999998E-2</v>
      </c>
      <c r="P694">
        <v>4.5999999999999999E-2</v>
      </c>
      <c r="Q694">
        <v>0.19900000000000001</v>
      </c>
      <c r="R694">
        <v>0.192</v>
      </c>
      <c r="S694">
        <v>0.19700000000000001</v>
      </c>
      <c r="T694">
        <v>1.036</v>
      </c>
      <c r="U694">
        <v>0.68100000000000005</v>
      </c>
      <c r="V694">
        <v>0.80700000000000005</v>
      </c>
      <c r="W694">
        <v>40.201000000000001</v>
      </c>
      <c r="X694" t="s">
        <v>62</v>
      </c>
      <c r="Y694">
        <v>5.0250000000000004</v>
      </c>
      <c r="Z694">
        <v>0.90500000000000003</v>
      </c>
      <c r="AA694">
        <v>0.95699999999999996</v>
      </c>
      <c r="AB694">
        <v>0.89700000000000002</v>
      </c>
      <c r="AC694">
        <v>0.92900000000000005</v>
      </c>
      <c r="AD694" s="19">
        <v>45825.241644583337</v>
      </c>
      <c r="AE694" t="s">
        <v>2357</v>
      </c>
    </row>
    <row r="695" spans="1:31" hidden="1" x14ac:dyDescent="0.35">
      <c r="A695" t="s">
        <v>113</v>
      </c>
      <c r="B695" t="s">
        <v>312</v>
      </c>
      <c r="C695">
        <v>68</v>
      </c>
      <c r="D695" s="9">
        <v>39900.040972222225</v>
      </c>
      <c r="E695" s="9">
        <v>39968.529166666667</v>
      </c>
      <c r="F695" t="s">
        <v>871</v>
      </c>
      <c r="G695" t="s">
        <v>871</v>
      </c>
      <c r="H695">
        <v>2</v>
      </c>
      <c r="I695">
        <v>3</v>
      </c>
      <c r="J695">
        <v>1</v>
      </c>
      <c r="K695" t="s">
        <v>872</v>
      </c>
      <c r="L695">
        <v>1</v>
      </c>
      <c r="M695">
        <v>3</v>
      </c>
      <c r="N695">
        <v>4.4999999999999998E-2</v>
      </c>
      <c r="O695">
        <v>0.03</v>
      </c>
      <c r="P695" t="s">
        <v>874</v>
      </c>
      <c r="Q695" t="s">
        <v>874</v>
      </c>
      <c r="R695">
        <v>7.4999999999999997E-2</v>
      </c>
      <c r="S695">
        <v>5.3999999999999999E-2</v>
      </c>
      <c r="T695" t="s">
        <v>874</v>
      </c>
      <c r="U695" t="s">
        <v>874</v>
      </c>
      <c r="V695" t="s">
        <v>874</v>
      </c>
      <c r="W695" t="s">
        <v>874</v>
      </c>
      <c r="X695" t="s">
        <v>56</v>
      </c>
      <c r="Y695" t="s">
        <v>874</v>
      </c>
      <c r="Z695">
        <v>1</v>
      </c>
      <c r="AA695">
        <v>0.91800000000000004</v>
      </c>
      <c r="AB695" t="s">
        <v>874</v>
      </c>
      <c r="AC695" t="s">
        <v>874</v>
      </c>
      <c r="AD695" s="19">
        <v>45824.854000879626</v>
      </c>
      <c r="AE695" t="s">
        <v>2024</v>
      </c>
    </row>
    <row r="696" spans="1:31" x14ac:dyDescent="0.35">
      <c r="A696" t="s">
        <v>1289</v>
      </c>
      <c r="B696" t="s">
        <v>311</v>
      </c>
      <c r="C696">
        <v>3002</v>
      </c>
      <c r="D696" s="9">
        <v>41563.700312499997</v>
      </c>
      <c r="E696" s="9">
        <v>44565.912766203706</v>
      </c>
      <c r="F696">
        <v>2681</v>
      </c>
      <c r="G696">
        <v>2681</v>
      </c>
      <c r="H696">
        <v>9</v>
      </c>
      <c r="I696">
        <v>2672</v>
      </c>
      <c r="J696">
        <v>544</v>
      </c>
      <c r="K696">
        <v>2137</v>
      </c>
      <c r="L696">
        <v>1956</v>
      </c>
      <c r="M696">
        <v>181</v>
      </c>
      <c r="N696">
        <v>4.0000000000000001E-3</v>
      </c>
      <c r="O696">
        <v>0.97</v>
      </c>
      <c r="P696">
        <v>0.253</v>
      </c>
      <c r="Q696">
        <v>0.747</v>
      </c>
      <c r="R696">
        <v>0.72099999999999997</v>
      </c>
      <c r="S696">
        <v>0.72399999999999998</v>
      </c>
      <c r="T696">
        <v>1.036</v>
      </c>
      <c r="U696">
        <v>4.0000000000000001E-3</v>
      </c>
      <c r="V696">
        <v>0.74</v>
      </c>
      <c r="W696">
        <v>242.303</v>
      </c>
      <c r="X696" t="s">
        <v>62</v>
      </c>
      <c r="Y696">
        <v>1.339</v>
      </c>
      <c r="Z696">
        <v>0.93700000000000006</v>
      </c>
      <c r="AA696">
        <v>0.92700000000000005</v>
      </c>
      <c r="AB696">
        <v>0.96299999999999997</v>
      </c>
      <c r="AC696">
        <v>0.89700000000000002</v>
      </c>
      <c r="AD696" s="19">
        <v>45825.063817939816</v>
      </c>
      <c r="AE696" t="s">
        <v>2397</v>
      </c>
    </row>
    <row r="697" spans="1:31" hidden="1" x14ac:dyDescent="0.35">
      <c r="A697" t="s">
        <v>1843</v>
      </c>
      <c r="B697" t="s">
        <v>312</v>
      </c>
      <c r="C697">
        <v>0</v>
      </c>
      <c r="D697" s="9">
        <v>41495.918055555558</v>
      </c>
      <c r="E697" s="9">
        <v>41495.918055555558</v>
      </c>
      <c r="F697" t="s">
        <v>871</v>
      </c>
      <c r="G697" t="s">
        <v>871</v>
      </c>
      <c r="H697">
        <v>1</v>
      </c>
      <c r="I697">
        <v>1</v>
      </c>
      <c r="J697">
        <v>1</v>
      </c>
      <c r="K697" t="s">
        <v>872</v>
      </c>
      <c r="L697">
        <v>1</v>
      </c>
      <c r="M697">
        <v>0</v>
      </c>
      <c r="N697" t="s">
        <v>874</v>
      </c>
      <c r="O697" t="s">
        <v>874</v>
      </c>
      <c r="P697" t="s">
        <v>874</v>
      </c>
      <c r="Q697" t="s">
        <v>874</v>
      </c>
      <c r="R697">
        <v>0</v>
      </c>
      <c r="S697" t="s">
        <v>874</v>
      </c>
      <c r="T697" t="s">
        <v>874</v>
      </c>
      <c r="U697" t="s">
        <v>874</v>
      </c>
      <c r="V697" t="s">
        <v>874</v>
      </c>
      <c r="W697" t="s">
        <v>874</v>
      </c>
      <c r="X697" t="s">
        <v>56</v>
      </c>
      <c r="Y697" t="s">
        <v>874</v>
      </c>
      <c r="Z697" t="s">
        <v>874</v>
      </c>
      <c r="AA697" t="s">
        <v>874</v>
      </c>
      <c r="AB697" t="s">
        <v>874</v>
      </c>
      <c r="AC697" t="s">
        <v>874</v>
      </c>
      <c r="AD697" s="19">
        <v>45824.854244155089</v>
      </c>
      <c r="AE697" t="s">
        <v>2024</v>
      </c>
    </row>
    <row r="698" spans="1:31" x14ac:dyDescent="0.35">
      <c r="A698" t="s">
        <v>1740</v>
      </c>
      <c r="B698" t="s">
        <v>311</v>
      </c>
      <c r="C698">
        <v>2967</v>
      </c>
      <c r="D698" s="9">
        <v>38652.160416666666</v>
      </c>
      <c r="E698" s="9">
        <v>41619.748611111114</v>
      </c>
      <c r="F698">
        <v>455</v>
      </c>
      <c r="G698">
        <v>455</v>
      </c>
      <c r="H698">
        <v>60</v>
      </c>
      <c r="I698">
        <v>395</v>
      </c>
      <c r="J698">
        <v>78</v>
      </c>
      <c r="K698">
        <v>377</v>
      </c>
      <c r="L698">
        <v>363</v>
      </c>
      <c r="M698">
        <v>14</v>
      </c>
      <c r="N698">
        <v>2.1999999999999999E-2</v>
      </c>
      <c r="O698">
        <v>0.154</v>
      </c>
      <c r="P698">
        <v>3.2000000000000001E-2</v>
      </c>
      <c r="Q698">
        <v>0.14899999999999999</v>
      </c>
      <c r="R698">
        <v>0.14399999999999999</v>
      </c>
      <c r="S698">
        <v>0.14699999999999999</v>
      </c>
      <c r="T698">
        <v>1.0349999999999999</v>
      </c>
      <c r="U698">
        <v>0.125</v>
      </c>
      <c r="V698">
        <v>0.81799999999999995</v>
      </c>
      <c r="W698">
        <v>93.96</v>
      </c>
      <c r="X698" t="s">
        <v>62</v>
      </c>
      <c r="Y698">
        <v>6.7110000000000003</v>
      </c>
      <c r="Z698">
        <v>0.96</v>
      </c>
      <c r="AA698">
        <v>0.98699999999999999</v>
      </c>
      <c r="AB698">
        <v>0.97899999999999998</v>
      </c>
      <c r="AC698">
        <v>0.97099999999999997</v>
      </c>
      <c r="AD698" s="19">
        <v>45824.834699247687</v>
      </c>
      <c r="AE698" t="s">
        <v>1824</v>
      </c>
    </row>
    <row r="699" spans="1:31" hidden="1" x14ac:dyDescent="0.35">
      <c r="A699" t="s">
        <v>1844</v>
      </c>
      <c r="B699" t="s">
        <v>312</v>
      </c>
      <c r="C699">
        <v>49</v>
      </c>
      <c r="D699" s="9">
        <v>41557.193055555559</v>
      </c>
      <c r="E699" s="9">
        <v>41606.731944444444</v>
      </c>
      <c r="F699" t="s">
        <v>871</v>
      </c>
      <c r="G699" t="s">
        <v>871</v>
      </c>
      <c r="H699">
        <v>1</v>
      </c>
      <c r="I699">
        <v>10</v>
      </c>
      <c r="J699">
        <v>1</v>
      </c>
      <c r="K699" t="s">
        <v>872</v>
      </c>
      <c r="L699">
        <v>3</v>
      </c>
      <c r="M699">
        <v>6</v>
      </c>
      <c r="N699" t="s">
        <v>874</v>
      </c>
      <c r="O699">
        <v>0.35199999999999998</v>
      </c>
      <c r="P699" t="s">
        <v>874</v>
      </c>
      <c r="Q699" t="s">
        <v>874</v>
      </c>
      <c r="R699">
        <v>0</v>
      </c>
      <c r="S699">
        <v>0.2</v>
      </c>
      <c r="T699" t="s">
        <v>874</v>
      </c>
      <c r="U699" t="s">
        <v>874</v>
      </c>
      <c r="V699" t="s">
        <v>874</v>
      </c>
      <c r="W699" t="s">
        <v>874</v>
      </c>
      <c r="X699" t="s">
        <v>56</v>
      </c>
      <c r="Y699" t="s">
        <v>874</v>
      </c>
      <c r="Z699" t="s">
        <v>874</v>
      </c>
      <c r="AA699">
        <v>0.85099999999999998</v>
      </c>
      <c r="AB699" t="s">
        <v>874</v>
      </c>
      <c r="AC699" t="s">
        <v>874</v>
      </c>
      <c r="AD699" s="19">
        <v>45824.85448652778</v>
      </c>
      <c r="AE699" t="s">
        <v>2024</v>
      </c>
    </row>
    <row r="700" spans="1:31" x14ac:dyDescent="0.35">
      <c r="A700" t="s">
        <v>1976</v>
      </c>
      <c r="B700" t="s">
        <v>311</v>
      </c>
      <c r="C700">
        <v>3537</v>
      </c>
      <c r="D700" s="9">
        <v>37469.924305555556</v>
      </c>
      <c r="E700" s="9">
        <v>41007.57708333333</v>
      </c>
      <c r="F700">
        <v>673</v>
      </c>
      <c r="G700">
        <v>673</v>
      </c>
      <c r="H700">
        <v>95</v>
      </c>
      <c r="I700">
        <v>578</v>
      </c>
      <c r="J700">
        <v>230</v>
      </c>
      <c r="K700">
        <v>443</v>
      </c>
      <c r="L700">
        <v>400</v>
      </c>
      <c r="M700">
        <v>43</v>
      </c>
      <c r="N700">
        <v>5.6000000000000001E-2</v>
      </c>
      <c r="O700">
        <v>0.315</v>
      </c>
      <c r="P700">
        <v>0.17</v>
      </c>
      <c r="Q700">
        <v>0.20799999999999999</v>
      </c>
      <c r="R700">
        <v>0.20100000000000001</v>
      </c>
      <c r="S700">
        <v>0.23100000000000001</v>
      </c>
      <c r="T700">
        <v>1.0349999999999999</v>
      </c>
      <c r="U700">
        <v>0.151</v>
      </c>
      <c r="V700">
        <v>0.54200000000000004</v>
      </c>
      <c r="W700">
        <v>206.73099999999999</v>
      </c>
      <c r="X700" t="s">
        <v>62</v>
      </c>
      <c r="Y700">
        <v>4.8079999999999998</v>
      </c>
      <c r="Z700">
        <v>0.94299999999999995</v>
      </c>
      <c r="AA700">
        <v>0.86199999999999999</v>
      </c>
      <c r="AB700">
        <v>0.83199999999999996</v>
      </c>
      <c r="AC700">
        <v>0.92500000000000004</v>
      </c>
      <c r="AD700" s="19">
        <v>45824.890984108795</v>
      </c>
      <c r="AE700" t="s">
        <v>2024</v>
      </c>
    </row>
    <row r="701" spans="1:31" hidden="1" x14ac:dyDescent="0.35">
      <c r="A701" t="s">
        <v>1845</v>
      </c>
      <c r="B701" t="s">
        <v>312</v>
      </c>
      <c r="C701">
        <v>96</v>
      </c>
      <c r="D701" s="9">
        <v>41059.850694444445</v>
      </c>
      <c r="E701" s="9">
        <v>41156.366666666669</v>
      </c>
      <c r="F701" t="s">
        <v>871</v>
      </c>
      <c r="G701" t="s">
        <v>871</v>
      </c>
      <c r="H701">
        <v>2</v>
      </c>
      <c r="I701">
        <v>16</v>
      </c>
      <c r="J701">
        <v>2</v>
      </c>
      <c r="K701" t="s">
        <v>872</v>
      </c>
      <c r="L701">
        <v>16</v>
      </c>
      <c r="M701">
        <v>-1</v>
      </c>
      <c r="N701">
        <v>0.33300000000000002</v>
      </c>
      <c r="O701">
        <v>0.627</v>
      </c>
      <c r="P701">
        <v>1.4E-2</v>
      </c>
      <c r="Q701">
        <v>1.3759999999999999</v>
      </c>
      <c r="R701">
        <v>0.94599999999999995</v>
      </c>
      <c r="S701">
        <v>0.16</v>
      </c>
      <c r="T701">
        <v>1.4550000000000001</v>
      </c>
      <c r="U701">
        <v>0.34699999999999998</v>
      </c>
      <c r="V701">
        <v>0.98499999999999999</v>
      </c>
      <c r="W701">
        <v>98.837000000000003</v>
      </c>
      <c r="X701" t="s">
        <v>62</v>
      </c>
      <c r="Y701">
        <v>0.72699999999999998</v>
      </c>
      <c r="Z701">
        <v>1</v>
      </c>
      <c r="AA701">
        <v>0.88600000000000001</v>
      </c>
      <c r="AB701">
        <v>1</v>
      </c>
      <c r="AC701">
        <v>0.86799999999999999</v>
      </c>
      <c r="AD701" s="19">
        <v>45824.854770405094</v>
      </c>
      <c r="AE701" t="s">
        <v>2024</v>
      </c>
    </row>
    <row r="702" spans="1:31" x14ac:dyDescent="0.35">
      <c r="A702" t="s">
        <v>1947</v>
      </c>
      <c r="B702" t="s">
        <v>311</v>
      </c>
      <c r="C702">
        <v>2765</v>
      </c>
      <c r="D702" s="9">
        <v>38623.811805555553</v>
      </c>
      <c r="E702" s="9">
        <v>41389.575694444444</v>
      </c>
      <c r="F702">
        <v>113</v>
      </c>
      <c r="G702">
        <v>113</v>
      </c>
      <c r="H702">
        <v>14</v>
      </c>
      <c r="I702">
        <v>99</v>
      </c>
      <c r="J702">
        <v>32</v>
      </c>
      <c r="K702">
        <v>81</v>
      </c>
      <c r="L702">
        <v>67</v>
      </c>
      <c r="M702">
        <v>14</v>
      </c>
      <c r="N702">
        <v>5.0000000000000001E-3</v>
      </c>
      <c r="O702">
        <v>4.1000000000000002E-2</v>
      </c>
      <c r="P702">
        <v>1.7000000000000001E-2</v>
      </c>
      <c r="Q702">
        <v>0.03</v>
      </c>
      <c r="R702">
        <v>2.9000000000000001E-2</v>
      </c>
      <c r="S702">
        <v>3.1E-2</v>
      </c>
      <c r="T702">
        <v>1.034</v>
      </c>
      <c r="U702">
        <v>0.109</v>
      </c>
      <c r="V702">
        <v>0.63</v>
      </c>
      <c r="W702">
        <v>466.66699999999997</v>
      </c>
      <c r="X702" t="s">
        <v>62</v>
      </c>
      <c r="Y702">
        <v>33.332999999999998</v>
      </c>
      <c r="Z702">
        <v>0.84199999999999997</v>
      </c>
      <c r="AA702">
        <v>0.94099999999999995</v>
      </c>
      <c r="AB702">
        <v>0.94399999999999995</v>
      </c>
      <c r="AC702">
        <v>0.94399999999999995</v>
      </c>
      <c r="AD702" s="19">
        <v>45824.88052958333</v>
      </c>
      <c r="AE702" t="s">
        <v>2024</v>
      </c>
    </row>
    <row r="703" spans="1:31" hidden="1" x14ac:dyDescent="0.35">
      <c r="A703" t="s">
        <v>1846</v>
      </c>
      <c r="B703" t="s">
        <v>312</v>
      </c>
      <c r="C703">
        <v>98</v>
      </c>
      <c r="D703" s="9">
        <v>41529.104166666664</v>
      </c>
      <c r="E703" s="9">
        <v>41628.006944444445</v>
      </c>
      <c r="F703" t="s">
        <v>871</v>
      </c>
      <c r="G703" t="s">
        <v>871</v>
      </c>
      <c r="H703">
        <v>87</v>
      </c>
      <c r="I703">
        <v>93</v>
      </c>
      <c r="J703">
        <v>9</v>
      </c>
      <c r="K703" t="s">
        <v>872</v>
      </c>
      <c r="L703">
        <v>150</v>
      </c>
      <c r="M703">
        <v>20</v>
      </c>
      <c r="N703">
        <v>1.0589999999999999</v>
      </c>
      <c r="O703">
        <v>0.93100000000000005</v>
      </c>
      <c r="P703">
        <v>0.14299999999999999</v>
      </c>
      <c r="Q703">
        <v>1.6779999999999999</v>
      </c>
      <c r="R703">
        <v>1.847</v>
      </c>
      <c r="S703">
        <v>1.8740000000000001</v>
      </c>
      <c r="T703">
        <v>0.90900000000000003</v>
      </c>
      <c r="U703">
        <v>0.53200000000000003</v>
      </c>
      <c r="V703">
        <v>0.92800000000000005</v>
      </c>
      <c r="W703">
        <v>316.44799999999998</v>
      </c>
      <c r="X703" t="s">
        <v>56</v>
      </c>
      <c r="Y703">
        <v>0.59599999999999997</v>
      </c>
      <c r="Z703">
        <v>0.91600000000000004</v>
      </c>
      <c r="AA703">
        <v>0.98299999999999998</v>
      </c>
      <c r="AB703">
        <v>0.94</v>
      </c>
      <c r="AC703">
        <v>0.89800000000000002</v>
      </c>
      <c r="AD703" s="19">
        <v>45824.855072500002</v>
      </c>
      <c r="AE703" t="s">
        <v>2024</v>
      </c>
    </row>
    <row r="704" spans="1:31" x14ac:dyDescent="0.35">
      <c r="A704" t="s">
        <v>1988</v>
      </c>
      <c r="B704" t="s">
        <v>311</v>
      </c>
      <c r="C704">
        <v>2929</v>
      </c>
      <c r="D704" s="9">
        <v>38187.840277777781</v>
      </c>
      <c r="E704" s="9">
        <v>41117.754166666666</v>
      </c>
      <c r="F704">
        <v>226</v>
      </c>
      <c r="G704">
        <v>226</v>
      </c>
      <c r="H704">
        <v>86</v>
      </c>
      <c r="I704">
        <v>140</v>
      </c>
      <c r="J704">
        <v>23</v>
      </c>
      <c r="K704">
        <v>203</v>
      </c>
      <c r="L704">
        <v>196</v>
      </c>
      <c r="M704">
        <v>7</v>
      </c>
      <c r="N704">
        <v>3.5000000000000003E-2</v>
      </c>
      <c r="O704">
        <v>6.0999999999999999E-2</v>
      </c>
      <c r="P704">
        <v>8.9999999999999993E-3</v>
      </c>
      <c r="Q704">
        <v>0.09</v>
      </c>
      <c r="R704">
        <v>8.6999999999999994E-2</v>
      </c>
      <c r="S704">
        <v>8.7999999999999995E-2</v>
      </c>
      <c r="T704">
        <v>1.034</v>
      </c>
      <c r="U704">
        <v>0.36499999999999999</v>
      </c>
      <c r="V704">
        <v>0.90600000000000003</v>
      </c>
      <c r="W704">
        <v>77.778000000000006</v>
      </c>
      <c r="X704" t="s">
        <v>62</v>
      </c>
      <c r="Y704">
        <v>11.111000000000001</v>
      </c>
      <c r="Z704">
        <v>0.92500000000000004</v>
      </c>
      <c r="AA704">
        <v>0.91200000000000003</v>
      </c>
      <c r="AB704">
        <v>0.88300000000000001</v>
      </c>
      <c r="AC704">
        <v>0.86</v>
      </c>
      <c r="AD704" s="19">
        <v>45824.894381238424</v>
      </c>
      <c r="AE704" t="s">
        <v>2024</v>
      </c>
    </row>
    <row r="705" spans="1:31" hidden="1" x14ac:dyDescent="0.35">
      <c r="A705" t="s">
        <v>1847</v>
      </c>
      <c r="B705" t="s">
        <v>312</v>
      </c>
      <c r="C705">
        <v>87</v>
      </c>
      <c r="D705" s="9">
        <v>41533.657638888886</v>
      </c>
      <c r="E705" s="9">
        <v>41620.769444444442</v>
      </c>
      <c r="F705" t="s">
        <v>871</v>
      </c>
      <c r="G705" t="s">
        <v>871</v>
      </c>
      <c r="H705">
        <v>2</v>
      </c>
      <c r="I705">
        <v>11</v>
      </c>
      <c r="J705">
        <v>1</v>
      </c>
      <c r="K705" t="s">
        <v>872</v>
      </c>
      <c r="L705">
        <v>1</v>
      </c>
      <c r="M705">
        <v>11</v>
      </c>
      <c r="N705">
        <v>1.7999999999999999E-2</v>
      </c>
      <c r="O705">
        <v>9.8000000000000004E-2</v>
      </c>
      <c r="P705" t="s">
        <v>874</v>
      </c>
      <c r="Q705" t="s">
        <v>874</v>
      </c>
      <c r="R705">
        <v>0.11600000000000001</v>
      </c>
      <c r="S705">
        <v>0.105</v>
      </c>
      <c r="T705" t="s">
        <v>874</v>
      </c>
      <c r="U705" t="s">
        <v>874</v>
      </c>
      <c r="V705" t="s">
        <v>874</v>
      </c>
      <c r="W705" t="s">
        <v>874</v>
      </c>
      <c r="X705" t="s">
        <v>56</v>
      </c>
      <c r="Y705" t="s">
        <v>874</v>
      </c>
      <c r="Z705">
        <v>1</v>
      </c>
      <c r="AA705">
        <v>0.95799999999999996</v>
      </c>
      <c r="AB705" t="s">
        <v>874</v>
      </c>
      <c r="AC705" t="s">
        <v>874</v>
      </c>
      <c r="AD705" s="19">
        <v>45824.855298483795</v>
      </c>
      <c r="AE705" t="s">
        <v>2024</v>
      </c>
    </row>
    <row r="706" spans="1:31" x14ac:dyDescent="0.35">
      <c r="A706" t="s">
        <v>152</v>
      </c>
      <c r="B706" t="s">
        <v>311</v>
      </c>
      <c r="C706">
        <v>4627</v>
      </c>
      <c r="D706" s="9">
        <v>36987.65902777778</v>
      </c>
      <c r="E706" s="9">
        <v>41615.210416666669</v>
      </c>
      <c r="F706">
        <v>7036</v>
      </c>
      <c r="G706">
        <v>7036</v>
      </c>
      <c r="H706">
        <v>2734</v>
      </c>
      <c r="I706">
        <v>4302</v>
      </c>
      <c r="J706">
        <v>2545</v>
      </c>
      <c r="K706">
        <v>4491</v>
      </c>
      <c r="L706">
        <v>4214</v>
      </c>
      <c r="M706">
        <v>277</v>
      </c>
      <c r="N706">
        <v>1.01</v>
      </c>
      <c r="O706">
        <v>1.327</v>
      </c>
      <c r="P706">
        <v>0.73699999999999999</v>
      </c>
      <c r="Q706">
        <v>1.6539999999999999</v>
      </c>
      <c r="R706">
        <v>1.6</v>
      </c>
      <c r="S706">
        <v>1.6559999999999999</v>
      </c>
      <c r="T706">
        <v>1.034</v>
      </c>
      <c r="U706">
        <v>0.432</v>
      </c>
      <c r="V706">
        <v>0.68500000000000005</v>
      </c>
      <c r="W706">
        <v>167.47300000000001</v>
      </c>
      <c r="X706" t="s">
        <v>62</v>
      </c>
      <c r="Y706">
        <v>0.60499999999999998</v>
      </c>
      <c r="Z706">
        <v>0.95499999999999996</v>
      </c>
      <c r="AA706">
        <v>0.99099999999999999</v>
      </c>
      <c r="AB706">
        <v>0.92</v>
      </c>
      <c r="AC706">
        <v>0.98799999999999999</v>
      </c>
      <c r="AD706" s="19">
        <v>45824.944836354167</v>
      </c>
      <c r="AE706" t="s">
        <v>2215</v>
      </c>
    </row>
    <row r="707" spans="1:31" hidden="1" x14ac:dyDescent="0.35">
      <c r="A707" t="s">
        <v>1848</v>
      </c>
      <c r="B707" t="s">
        <v>312</v>
      </c>
      <c r="C707">
        <v>99</v>
      </c>
      <c r="D707" s="9">
        <v>41528.647222222222</v>
      </c>
      <c r="E707" s="9">
        <v>41628.043055555558</v>
      </c>
      <c r="F707" t="s">
        <v>871</v>
      </c>
      <c r="G707" t="s">
        <v>871</v>
      </c>
      <c r="H707">
        <v>50</v>
      </c>
      <c r="I707">
        <v>210</v>
      </c>
      <c r="J707">
        <v>14</v>
      </c>
      <c r="K707" t="s">
        <v>872</v>
      </c>
      <c r="L707">
        <v>167</v>
      </c>
      <c r="M707">
        <v>78</v>
      </c>
      <c r="N707">
        <v>0.48599999999999999</v>
      </c>
      <c r="O707">
        <v>2.08</v>
      </c>
      <c r="P707">
        <v>0.152</v>
      </c>
      <c r="Q707">
        <v>1.3819999999999999</v>
      </c>
      <c r="R707" s="24" t="s">
        <v>1849</v>
      </c>
      <c r="S707">
        <v>2.4279999999999999</v>
      </c>
      <c r="T707">
        <v>0.57199999999999995</v>
      </c>
      <c r="U707">
        <v>0.189</v>
      </c>
      <c r="V707">
        <v>0.94099999999999995</v>
      </c>
      <c r="W707">
        <v>427.64100000000002</v>
      </c>
      <c r="X707" t="s">
        <v>56</v>
      </c>
      <c r="Y707">
        <v>0.72399999999999998</v>
      </c>
      <c r="Z707">
        <v>0.95399999999999996</v>
      </c>
      <c r="AA707">
        <v>0.99099999999999999</v>
      </c>
      <c r="AB707">
        <v>0.89400000000000002</v>
      </c>
      <c r="AC707">
        <v>0.96399999999999997</v>
      </c>
      <c r="AD707" s="19">
        <v>45824.855610347222</v>
      </c>
      <c r="AE707" t="s">
        <v>2024</v>
      </c>
    </row>
    <row r="708" spans="1:31" x14ac:dyDescent="0.35">
      <c r="A708" t="s">
        <v>2169</v>
      </c>
      <c r="B708" t="s">
        <v>311</v>
      </c>
      <c r="C708">
        <v>4087</v>
      </c>
      <c r="D708" s="9">
        <v>37484.964583333334</v>
      </c>
      <c r="E708" s="9">
        <v>41572.133333333331</v>
      </c>
      <c r="F708">
        <v>529</v>
      </c>
      <c r="G708">
        <v>529</v>
      </c>
      <c r="H708">
        <v>437</v>
      </c>
      <c r="I708">
        <v>92</v>
      </c>
      <c r="J708">
        <v>118</v>
      </c>
      <c r="K708">
        <v>411</v>
      </c>
      <c r="L708">
        <v>400</v>
      </c>
      <c r="M708">
        <v>11</v>
      </c>
      <c r="N708">
        <v>0.159</v>
      </c>
      <c r="O708">
        <v>3.1E-2</v>
      </c>
      <c r="P708">
        <v>4.3999999999999997E-2</v>
      </c>
      <c r="Q708">
        <v>0.151</v>
      </c>
      <c r="R708">
        <v>0.14599999999999999</v>
      </c>
      <c r="S708">
        <v>0.14099999999999999</v>
      </c>
      <c r="T708">
        <v>1.034</v>
      </c>
      <c r="U708">
        <v>0.83699999999999997</v>
      </c>
      <c r="V708">
        <v>0.76800000000000002</v>
      </c>
      <c r="W708">
        <v>72.847999999999999</v>
      </c>
      <c r="X708" t="s">
        <v>62</v>
      </c>
      <c r="Y708">
        <v>6.6230000000000002</v>
      </c>
      <c r="Z708">
        <v>0.97099999999999997</v>
      </c>
      <c r="AA708">
        <v>0.98199999999999998</v>
      </c>
      <c r="AB708">
        <v>0.97599999999999998</v>
      </c>
      <c r="AC708">
        <v>0.99</v>
      </c>
      <c r="AD708" s="19">
        <v>45824.947525243057</v>
      </c>
      <c r="AE708" t="s">
        <v>2215</v>
      </c>
    </row>
    <row r="709" spans="1:31" hidden="1" x14ac:dyDescent="0.35">
      <c r="A709" t="s">
        <v>1850</v>
      </c>
      <c r="B709" t="s">
        <v>312</v>
      </c>
      <c r="C709">
        <v>96</v>
      </c>
      <c r="D709" s="9">
        <v>40753.931944444441</v>
      </c>
      <c r="E709" s="9">
        <v>40849.987500000003</v>
      </c>
      <c r="F709" t="s">
        <v>871</v>
      </c>
      <c r="G709" t="s">
        <v>871</v>
      </c>
      <c r="H709">
        <v>8</v>
      </c>
      <c r="I709">
        <v>12</v>
      </c>
      <c r="J709">
        <v>1</v>
      </c>
      <c r="K709" t="s">
        <v>872</v>
      </c>
      <c r="L709">
        <v>20</v>
      </c>
      <c r="M709">
        <v>-1</v>
      </c>
      <c r="N709">
        <v>6.8000000000000005E-2</v>
      </c>
      <c r="O709">
        <v>0.126</v>
      </c>
      <c r="P709" t="s">
        <v>874</v>
      </c>
      <c r="Q709">
        <v>0.153</v>
      </c>
      <c r="R709">
        <v>0.19400000000000001</v>
      </c>
      <c r="S709">
        <v>0.16300000000000001</v>
      </c>
      <c r="T709" t="s">
        <v>874</v>
      </c>
      <c r="U709" t="s">
        <v>874</v>
      </c>
      <c r="V709" t="s">
        <v>874</v>
      </c>
      <c r="W709" t="s">
        <v>874</v>
      </c>
      <c r="X709" t="s">
        <v>56</v>
      </c>
      <c r="Y709">
        <v>6.5359999999999996</v>
      </c>
      <c r="Z709">
        <v>0.93</v>
      </c>
      <c r="AA709">
        <v>0.74</v>
      </c>
      <c r="AB709" t="s">
        <v>874</v>
      </c>
      <c r="AC709">
        <v>0.93100000000000005</v>
      </c>
      <c r="AD709" s="19">
        <v>45824.855836006944</v>
      </c>
      <c r="AE709" t="s">
        <v>2024</v>
      </c>
    </row>
    <row r="710" spans="1:31" x14ac:dyDescent="0.35">
      <c r="A710" t="s">
        <v>1544</v>
      </c>
      <c r="B710" t="s">
        <v>311</v>
      </c>
      <c r="C710">
        <v>5648</v>
      </c>
      <c r="D710" s="9">
        <v>38904.824143518519</v>
      </c>
      <c r="E710" s="9">
        <v>44553.637372685182</v>
      </c>
      <c r="F710">
        <v>210</v>
      </c>
      <c r="G710">
        <v>210</v>
      </c>
      <c r="H710">
        <v>11</v>
      </c>
      <c r="I710">
        <v>199</v>
      </c>
      <c r="J710">
        <v>53</v>
      </c>
      <c r="K710">
        <v>157</v>
      </c>
      <c r="L710">
        <v>157</v>
      </c>
      <c r="M710">
        <v>0</v>
      </c>
      <c r="N710">
        <v>2E-3</v>
      </c>
      <c r="O710">
        <v>3.6999999999999998E-2</v>
      </c>
      <c r="P710">
        <v>0.01</v>
      </c>
      <c r="Q710">
        <v>0.03</v>
      </c>
      <c r="R710">
        <v>2.9000000000000001E-2</v>
      </c>
      <c r="S710">
        <v>2.9000000000000001E-2</v>
      </c>
      <c r="T710">
        <v>1.034</v>
      </c>
      <c r="U710">
        <v>5.0999999999999997E-2</v>
      </c>
      <c r="V710">
        <v>0.74399999999999999</v>
      </c>
      <c r="W710">
        <v>0</v>
      </c>
      <c r="X710" t="s">
        <v>92</v>
      </c>
      <c r="Y710">
        <v>33.332999999999998</v>
      </c>
      <c r="Z710">
        <v>0.90700000000000003</v>
      </c>
      <c r="AA710">
        <v>0.98899999999999999</v>
      </c>
      <c r="AB710">
        <v>0.97699999999999998</v>
      </c>
      <c r="AC710">
        <v>0.97499999999999998</v>
      </c>
      <c r="AD710" s="19">
        <v>45825.12504431713</v>
      </c>
      <c r="AE710" t="s">
        <v>2397</v>
      </c>
    </row>
    <row r="711" spans="1:31" hidden="1" x14ac:dyDescent="0.35">
      <c r="A711" t="s">
        <v>1442</v>
      </c>
      <c r="B711" t="s">
        <v>312</v>
      </c>
      <c r="C711">
        <v>96</v>
      </c>
      <c r="D711" s="9">
        <v>41529.712500000001</v>
      </c>
      <c r="E711" s="9">
        <v>41626.587500000001</v>
      </c>
      <c r="F711" t="s">
        <v>871</v>
      </c>
      <c r="G711" t="s">
        <v>871</v>
      </c>
      <c r="H711">
        <v>1</v>
      </c>
      <c r="I711">
        <v>18</v>
      </c>
      <c r="J711">
        <v>2</v>
      </c>
      <c r="K711" t="s">
        <v>872</v>
      </c>
      <c r="L711">
        <v>27</v>
      </c>
      <c r="M711">
        <v>-11</v>
      </c>
      <c r="N711" t="s">
        <v>874</v>
      </c>
      <c r="O711">
        <v>0.21299999999999999</v>
      </c>
      <c r="P711">
        <v>0.125</v>
      </c>
      <c r="Q711">
        <v>0.29199999999999998</v>
      </c>
      <c r="R711">
        <v>8.7999999999999995E-2</v>
      </c>
      <c r="S711">
        <v>0.191</v>
      </c>
      <c r="T711" t="s">
        <v>874</v>
      </c>
      <c r="U711" t="s">
        <v>874</v>
      </c>
      <c r="V711" t="s">
        <v>874</v>
      </c>
      <c r="W711" t="s">
        <v>874</v>
      </c>
      <c r="X711" t="s">
        <v>56</v>
      </c>
      <c r="Y711">
        <v>3.4249999999999998</v>
      </c>
      <c r="Z711" t="s">
        <v>874</v>
      </c>
      <c r="AA711">
        <v>0.95399999999999996</v>
      </c>
      <c r="AB711">
        <v>1</v>
      </c>
      <c r="AC711">
        <v>0.85599999999999998</v>
      </c>
      <c r="AD711" s="19">
        <v>45824.8560803125</v>
      </c>
      <c r="AE711" t="s">
        <v>2024</v>
      </c>
    </row>
    <row r="712" spans="1:31" x14ac:dyDescent="0.35">
      <c r="A712" t="s">
        <v>905</v>
      </c>
      <c r="B712" t="s">
        <v>311</v>
      </c>
      <c r="C712">
        <v>3902</v>
      </c>
      <c r="D712" s="9">
        <v>37716.244444444441</v>
      </c>
      <c r="E712" s="9">
        <v>41619.189583333333</v>
      </c>
      <c r="F712">
        <v>405</v>
      </c>
      <c r="G712">
        <v>405</v>
      </c>
      <c r="H712">
        <v>92</v>
      </c>
      <c r="I712">
        <v>313</v>
      </c>
      <c r="J712">
        <v>65</v>
      </c>
      <c r="K712">
        <v>340</v>
      </c>
      <c r="L712">
        <v>283</v>
      </c>
      <c r="M712">
        <v>57</v>
      </c>
      <c r="N712">
        <v>0.03</v>
      </c>
      <c r="O712">
        <v>8.1000000000000003E-2</v>
      </c>
      <c r="P712">
        <v>0.02</v>
      </c>
      <c r="Q712">
        <v>9.4E-2</v>
      </c>
      <c r="R712">
        <v>9.0999999999999998E-2</v>
      </c>
      <c r="S712">
        <v>8.8999999999999996E-2</v>
      </c>
      <c r="T712">
        <v>1.0329999999999999</v>
      </c>
      <c r="U712">
        <v>0.27</v>
      </c>
      <c r="V712">
        <v>0.82</v>
      </c>
      <c r="W712">
        <v>606.38300000000004</v>
      </c>
      <c r="X712" t="s">
        <v>62</v>
      </c>
      <c r="Y712">
        <v>10.638</v>
      </c>
      <c r="Z712">
        <v>0.97299999999999998</v>
      </c>
      <c r="AA712">
        <v>0.996</v>
      </c>
      <c r="AB712">
        <v>0.95</v>
      </c>
      <c r="AC712">
        <v>0.97699999999999998</v>
      </c>
      <c r="AD712" s="19">
        <v>45824.805538020832</v>
      </c>
      <c r="AE712" t="s">
        <v>1824</v>
      </c>
    </row>
    <row r="713" spans="1:31" hidden="1" x14ac:dyDescent="0.35">
      <c r="A713" t="s">
        <v>1851</v>
      </c>
      <c r="B713" t="s">
        <v>312</v>
      </c>
      <c r="C713">
        <v>0</v>
      </c>
      <c r="D713" s="9">
        <v>41443.888888888891</v>
      </c>
      <c r="E713" s="9">
        <v>41443.888888888891</v>
      </c>
      <c r="F713" t="s">
        <v>871</v>
      </c>
      <c r="G713" t="s">
        <v>871</v>
      </c>
      <c r="H713">
        <v>1</v>
      </c>
      <c r="I713">
        <v>1</v>
      </c>
      <c r="J713">
        <v>1</v>
      </c>
      <c r="K713" t="s">
        <v>872</v>
      </c>
      <c r="L713">
        <v>1</v>
      </c>
      <c r="M713">
        <v>0</v>
      </c>
      <c r="N713" t="s">
        <v>874</v>
      </c>
      <c r="O713" t="s">
        <v>874</v>
      </c>
      <c r="P713" t="s">
        <v>874</v>
      </c>
      <c r="Q713" t="s">
        <v>874</v>
      </c>
      <c r="R713">
        <v>0</v>
      </c>
      <c r="S713" t="s">
        <v>874</v>
      </c>
      <c r="T713" t="s">
        <v>874</v>
      </c>
      <c r="U713" t="s">
        <v>874</v>
      </c>
      <c r="V713" t="s">
        <v>874</v>
      </c>
      <c r="W713" t="s">
        <v>874</v>
      </c>
      <c r="X713" t="s">
        <v>56</v>
      </c>
      <c r="Y713" t="s">
        <v>874</v>
      </c>
      <c r="Z713" t="s">
        <v>874</v>
      </c>
      <c r="AA713" t="s">
        <v>874</v>
      </c>
      <c r="AB713" t="s">
        <v>874</v>
      </c>
      <c r="AC713" t="s">
        <v>874</v>
      </c>
      <c r="AD713" s="19">
        <v>45824.856285706017</v>
      </c>
      <c r="AE713" t="s">
        <v>2024</v>
      </c>
    </row>
    <row r="714" spans="1:31" x14ac:dyDescent="0.35">
      <c r="A714" t="s">
        <v>1570</v>
      </c>
      <c r="B714" t="s">
        <v>311</v>
      </c>
      <c r="C714">
        <v>4165</v>
      </c>
      <c r="D714" s="9">
        <v>37456.330555555556</v>
      </c>
      <c r="E714" s="9">
        <v>41622.135416666664</v>
      </c>
      <c r="F714">
        <v>352</v>
      </c>
      <c r="G714">
        <v>352</v>
      </c>
      <c r="H714">
        <v>26</v>
      </c>
      <c r="I714">
        <v>326</v>
      </c>
      <c r="J714">
        <v>67</v>
      </c>
      <c r="K714">
        <v>285</v>
      </c>
      <c r="L714">
        <v>274</v>
      </c>
      <c r="M714">
        <v>11</v>
      </c>
      <c r="N714">
        <v>8.0000000000000002E-3</v>
      </c>
      <c r="O714">
        <v>0.104</v>
      </c>
      <c r="P714">
        <v>2.1000000000000001E-2</v>
      </c>
      <c r="Q714">
        <v>9.4E-2</v>
      </c>
      <c r="R714">
        <v>9.0999999999999998E-2</v>
      </c>
      <c r="S714">
        <v>9.1999999999999998E-2</v>
      </c>
      <c r="T714">
        <v>1.0329999999999999</v>
      </c>
      <c r="U714">
        <v>7.0999999999999994E-2</v>
      </c>
      <c r="V714">
        <v>0.81200000000000006</v>
      </c>
      <c r="W714">
        <v>117.021</v>
      </c>
      <c r="X714" t="s">
        <v>62</v>
      </c>
      <c r="Y714">
        <v>10.638</v>
      </c>
      <c r="Z714">
        <v>0.89800000000000002</v>
      </c>
      <c r="AA714">
        <v>0.96</v>
      </c>
      <c r="AB714">
        <v>0.95899999999999996</v>
      </c>
      <c r="AC714">
        <v>0.96399999999999997</v>
      </c>
      <c r="AD714" s="19">
        <v>45824.806866793981</v>
      </c>
      <c r="AE714" t="s">
        <v>1824</v>
      </c>
    </row>
    <row r="715" spans="1:31" hidden="1" x14ac:dyDescent="0.35">
      <c r="A715" t="s">
        <v>1852</v>
      </c>
      <c r="B715" t="s">
        <v>312</v>
      </c>
      <c r="C715">
        <v>99</v>
      </c>
      <c r="D715" s="9">
        <v>41526.861805555556</v>
      </c>
      <c r="E715" s="9">
        <v>41626.652083333334</v>
      </c>
      <c r="F715" t="s">
        <v>871</v>
      </c>
      <c r="G715" t="s">
        <v>871</v>
      </c>
      <c r="H715">
        <v>7</v>
      </c>
      <c r="I715">
        <v>51</v>
      </c>
      <c r="J715">
        <v>25</v>
      </c>
      <c r="K715" t="s">
        <v>872</v>
      </c>
      <c r="L715">
        <v>49</v>
      </c>
      <c r="M715">
        <v>-17</v>
      </c>
      <c r="N715">
        <v>5.1999999999999998E-2</v>
      </c>
      <c r="O715">
        <v>0.496</v>
      </c>
      <c r="P715">
        <v>0.22800000000000001</v>
      </c>
      <c r="Q715">
        <v>0.41799999999999998</v>
      </c>
      <c r="R715" s="24" t="s">
        <v>1853</v>
      </c>
      <c r="S715">
        <v>0.32900000000000001</v>
      </c>
      <c r="T715">
        <v>1.306</v>
      </c>
      <c r="U715">
        <v>9.5000000000000001E-2</v>
      </c>
      <c r="V715">
        <v>0.58399999999999996</v>
      </c>
      <c r="W715">
        <v>782.29700000000003</v>
      </c>
      <c r="X715" t="s">
        <v>62</v>
      </c>
      <c r="Y715">
        <v>2.3919999999999999</v>
      </c>
      <c r="Z715">
        <v>0.86899999999999999</v>
      </c>
      <c r="AA715">
        <v>0.98</v>
      </c>
      <c r="AB715">
        <v>0.754</v>
      </c>
      <c r="AC715">
        <v>0.92200000000000004</v>
      </c>
      <c r="AD715" s="19">
        <v>45824.856585752314</v>
      </c>
      <c r="AE715" t="s">
        <v>2024</v>
      </c>
    </row>
    <row r="716" spans="1:31" x14ac:dyDescent="0.35">
      <c r="A716" t="s">
        <v>1553</v>
      </c>
      <c r="B716" t="s">
        <v>311</v>
      </c>
      <c r="C716">
        <v>2882</v>
      </c>
      <c r="D716" s="9">
        <v>38740.810416666667</v>
      </c>
      <c r="E716" s="9">
        <v>41623.050694444442</v>
      </c>
      <c r="F716">
        <v>348</v>
      </c>
      <c r="G716">
        <v>348</v>
      </c>
      <c r="H716">
        <v>47</v>
      </c>
      <c r="I716">
        <v>301</v>
      </c>
      <c r="J716">
        <v>97</v>
      </c>
      <c r="K716">
        <v>251</v>
      </c>
      <c r="L716">
        <v>215</v>
      </c>
      <c r="M716">
        <v>36</v>
      </c>
      <c r="N716">
        <v>0.02</v>
      </c>
      <c r="O716">
        <v>0.11700000000000001</v>
      </c>
      <c r="P716">
        <v>4.2000000000000003E-2</v>
      </c>
      <c r="Q716">
        <v>9.8000000000000004E-2</v>
      </c>
      <c r="R716">
        <v>9.5000000000000001E-2</v>
      </c>
      <c r="S716">
        <v>9.4E-2</v>
      </c>
      <c r="T716">
        <v>1.032</v>
      </c>
      <c r="U716">
        <v>0.14599999999999999</v>
      </c>
      <c r="V716">
        <v>0.69299999999999995</v>
      </c>
      <c r="W716">
        <v>367.34699999999998</v>
      </c>
      <c r="X716" t="s">
        <v>62</v>
      </c>
      <c r="Y716">
        <v>10.204000000000001</v>
      </c>
      <c r="Z716">
        <v>0.96</v>
      </c>
      <c r="AA716">
        <v>0.96599999999999997</v>
      </c>
      <c r="AB716">
        <v>0.88800000000000001</v>
      </c>
      <c r="AC716">
        <v>0.93600000000000005</v>
      </c>
      <c r="AD716" s="19">
        <v>45824.803754409724</v>
      </c>
      <c r="AE716" t="s">
        <v>1824</v>
      </c>
    </row>
    <row r="717" spans="1:31" hidden="1" x14ac:dyDescent="0.35">
      <c r="A717" t="s">
        <v>1854</v>
      </c>
      <c r="B717" t="s">
        <v>312</v>
      </c>
      <c r="C717">
        <v>0</v>
      </c>
      <c r="D717" s="9">
        <v>41109.605555555558</v>
      </c>
      <c r="E717" s="9">
        <v>41109.605555555558</v>
      </c>
      <c r="F717" t="s">
        <v>871</v>
      </c>
      <c r="G717" t="s">
        <v>871</v>
      </c>
      <c r="H717">
        <v>1</v>
      </c>
      <c r="I717">
        <v>1</v>
      </c>
      <c r="J717">
        <v>1</v>
      </c>
      <c r="K717" t="s">
        <v>872</v>
      </c>
      <c r="L717">
        <v>1</v>
      </c>
      <c r="M717">
        <v>0</v>
      </c>
      <c r="N717" t="s">
        <v>874</v>
      </c>
      <c r="O717" t="s">
        <v>874</v>
      </c>
      <c r="P717" t="s">
        <v>874</v>
      </c>
      <c r="Q717" t="s">
        <v>874</v>
      </c>
      <c r="R717">
        <v>0</v>
      </c>
      <c r="S717" t="s">
        <v>874</v>
      </c>
      <c r="T717" t="s">
        <v>874</v>
      </c>
      <c r="U717" t="s">
        <v>874</v>
      </c>
      <c r="V717" t="s">
        <v>874</v>
      </c>
      <c r="W717" t="s">
        <v>874</v>
      </c>
      <c r="X717" t="s">
        <v>56</v>
      </c>
      <c r="Y717" t="s">
        <v>874</v>
      </c>
      <c r="Z717" t="s">
        <v>874</v>
      </c>
      <c r="AA717" t="s">
        <v>874</v>
      </c>
      <c r="AB717" t="s">
        <v>874</v>
      </c>
      <c r="AC717" t="s">
        <v>874</v>
      </c>
      <c r="AD717" s="19">
        <v>45824.856794421299</v>
      </c>
      <c r="AE717" t="s">
        <v>2024</v>
      </c>
    </row>
    <row r="718" spans="1:31" x14ac:dyDescent="0.35">
      <c r="A718" t="s">
        <v>126</v>
      </c>
      <c r="B718" t="s">
        <v>311</v>
      </c>
      <c r="C718">
        <v>4675</v>
      </c>
      <c r="D718" s="9">
        <v>40779.863194444442</v>
      </c>
      <c r="E718" s="9">
        <v>45455.491666666669</v>
      </c>
      <c r="F718">
        <v>1448</v>
      </c>
      <c r="G718">
        <v>1448</v>
      </c>
      <c r="H718">
        <v>316</v>
      </c>
      <c r="I718">
        <v>1132</v>
      </c>
      <c r="J718">
        <v>344</v>
      </c>
      <c r="K718">
        <v>1104</v>
      </c>
      <c r="L718">
        <v>1096</v>
      </c>
      <c r="M718">
        <v>8</v>
      </c>
      <c r="N718">
        <v>0.104</v>
      </c>
      <c r="O718">
        <v>0.42399999999999999</v>
      </c>
      <c r="P718">
        <v>0.123</v>
      </c>
      <c r="Q718">
        <v>0.41799999999999998</v>
      </c>
      <c r="R718">
        <v>0.40500000000000003</v>
      </c>
      <c r="S718">
        <v>0.377</v>
      </c>
      <c r="T718">
        <v>1.032</v>
      </c>
      <c r="U718">
        <v>0.19700000000000001</v>
      </c>
      <c r="V718">
        <v>0.76700000000000002</v>
      </c>
      <c r="W718">
        <v>19.138999999999999</v>
      </c>
      <c r="X718" t="s">
        <v>92</v>
      </c>
      <c r="Y718">
        <v>2.3919999999999999</v>
      </c>
      <c r="Z718">
        <v>0.84499999999999997</v>
      </c>
      <c r="AA718">
        <v>0.92400000000000004</v>
      </c>
      <c r="AB718">
        <v>0.95199999999999996</v>
      </c>
      <c r="AC718">
        <v>0.92100000000000004</v>
      </c>
      <c r="AD718" s="19">
        <v>2.426388888888889E-2</v>
      </c>
      <c r="AE718" t="s">
        <v>1108</v>
      </c>
    </row>
    <row r="719" spans="1:31" hidden="1" x14ac:dyDescent="0.35">
      <c r="A719" t="s">
        <v>1855</v>
      </c>
      <c r="B719" t="s">
        <v>312</v>
      </c>
      <c r="C719">
        <v>0</v>
      </c>
      <c r="D719" s="9">
        <v>40848.438194444447</v>
      </c>
      <c r="E719" s="9">
        <v>40848.438194444447</v>
      </c>
      <c r="F719" t="s">
        <v>871</v>
      </c>
      <c r="G719" t="s">
        <v>871</v>
      </c>
      <c r="H719">
        <v>1</v>
      </c>
      <c r="I719">
        <v>1</v>
      </c>
      <c r="J719">
        <v>1</v>
      </c>
      <c r="K719" t="s">
        <v>872</v>
      </c>
      <c r="L719">
        <v>1</v>
      </c>
      <c r="M719">
        <v>0</v>
      </c>
      <c r="N719" t="s">
        <v>874</v>
      </c>
      <c r="O719" t="s">
        <v>874</v>
      </c>
      <c r="P719" t="s">
        <v>874</v>
      </c>
      <c r="Q719" t="s">
        <v>874</v>
      </c>
      <c r="R719">
        <v>0</v>
      </c>
      <c r="S719" t="s">
        <v>874</v>
      </c>
      <c r="T719" t="s">
        <v>874</v>
      </c>
      <c r="U719" t="s">
        <v>874</v>
      </c>
      <c r="V719" t="s">
        <v>874</v>
      </c>
      <c r="W719" t="s">
        <v>874</v>
      </c>
      <c r="X719" t="s">
        <v>56</v>
      </c>
      <c r="Y719" t="s">
        <v>874</v>
      </c>
      <c r="Z719" t="s">
        <v>874</v>
      </c>
      <c r="AA719" t="s">
        <v>874</v>
      </c>
      <c r="AB719" t="s">
        <v>874</v>
      </c>
      <c r="AC719" t="s">
        <v>874</v>
      </c>
      <c r="AD719" s="19">
        <v>45824.857013831017</v>
      </c>
      <c r="AE719" t="s">
        <v>2024</v>
      </c>
    </row>
    <row r="720" spans="1:31" x14ac:dyDescent="0.35">
      <c r="A720" t="s">
        <v>126</v>
      </c>
      <c r="B720" t="s">
        <v>311</v>
      </c>
      <c r="C720">
        <v>4675</v>
      </c>
      <c r="D720" s="9">
        <v>40779.863194444442</v>
      </c>
      <c r="E720" s="9">
        <v>45455.491666666669</v>
      </c>
      <c r="F720">
        <v>1448</v>
      </c>
      <c r="G720">
        <v>1448</v>
      </c>
      <c r="H720">
        <v>316</v>
      </c>
      <c r="I720">
        <v>1132</v>
      </c>
      <c r="J720">
        <v>344</v>
      </c>
      <c r="K720">
        <v>1104</v>
      </c>
      <c r="L720">
        <v>1096</v>
      </c>
      <c r="M720">
        <v>8</v>
      </c>
      <c r="N720">
        <v>0.104</v>
      </c>
      <c r="O720">
        <v>0.42399999999999999</v>
      </c>
      <c r="P720">
        <v>0.123</v>
      </c>
      <c r="Q720">
        <v>0.41799999999999998</v>
      </c>
      <c r="R720">
        <v>0.40500000000000003</v>
      </c>
      <c r="S720">
        <v>0.377</v>
      </c>
      <c r="T720">
        <v>1.032</v>
      </c>
      <c r="U720">
        <v>0.19700000000000001</v>
      </c>
      <c r="V720">
        <v>0.76700000000000002</v>
      </c>
      <c r="W720">
        <v>19.138999999999999</v>
      </c>
      <c r="X720" t="s">
        <v>92</v>
      </c>
      <c r="Y720">
        <v>2.3919999999999999</v>
      </c>
      <c r="Z720">
        <v>0.84499999999999997</v>
      </c>
      <c r="AA720">
        <v>0.92400000000000004</v>
      </c>
      <c r="AB720">
        <v>0.95199999999999996</v>
      </c>
      <c r="AC720">
        <v>0.92100000000000004</v>
      </c>
      <c r="AD720" s="19">
        <v>3.0296296296296297E-2</v>
      </c>
      <c r="AE720" t="s">
        <v>1108</v>
      </c>
    </row>
    <row r="721" spans="1:31" hidden="1" x14ac:dyDescent="0.35">
      <c r="A721" t="s">
        <v>1261</v>
      </c>
      <c r="B721" t="s">
        <v>312</v>
      </c>
      <c r="C721">
        <v>95</v>
      </c>
      <c r="D721" s="9">
        <v>41529.738888888889</v>
      </c>
      <c r="E721" s="9">
        <v>41625.12222222222</v>
      </c>
      <c r="F721" t="s">
        <v>871</v>
      </c>
      <c r="G721" t="s">
        <v>871</v>
      </c>
      <c r="H721">
        <v>1</v>
      </c>
      <c r="I721">
        <v>5</v>
      </c>
      <c r="J721">
        <v>1</v>
      </c>
      <c r="K721" t="s">
        <v>872</v>
      </c>
      <c r="L721">
        <v>4</v>
      </c>
      <c r="M721">
        <v>3</v>
      </c>
      <c r="N721" t="s">
        <v>874</v>
      </c>
      <c r="O721">
        <v>3.9E-2</v>
      </c>
      <c r="P721" t="s">
        <v>874</v>
      </c>
      <c r="Q721">
        <v>5.0999999999999997E-2</v>
      </c>
      <c r="R721">
        <v>0</v>
      </c>
      <c r="S721">
        <v>5.1999999999999998E-2</v>
      </c>
      <c r="T721" t="s">
        <v>874</v>
      </c>
      <c r="U721" t="s">
        <v>874</v>
      </c>
      <c r="V721" t="s">
        <v>874</v>
      </c>
      <c r="W721" t="s">
        <v>874</v>
      </c>
      <c r="X721" t="s">
        <v>56</v>
      </c>
      <c r="Y721">
        <v>19.608000000000001</v>
      </c>
      <c r="Z721" t="s">
        <v>874</v>
      </c>
      <c r="AA721">
        <v>0.78600000000000003</v>
      </c>
      <c r="AB721" t="s">
        <v>874</v>
      </c>
      <c r="AC721">
        <v>0.84699999999999998</v>
      </c>
      <c r="AD721" s="19">
        <v>45824.857319710645</v>
      </c>
      <c r="AE721" t="s">
        <v>2024</v>
      </c>
    </row>
    <row r="722" spans="1:31" x14ac:dyDescent="0.35">
      <c r="A722" t="s">
        <v>1254</v>
      </c>
      <c r="B722" t="s">
        <v>311</v>
      </c>
      <c r="C722">
        <v>2716</v>
      </c>
      <c r="D722" s="9">
        <v>39965.846261574072</v>
      </c>
      <c r="E722" s="9">
        <v>42682.562743055554</v>
      </c>
      <c r="F722">
        <v>427</v>
      </c>
      <c r="G722">
        <v>427</v>
      </c>
      <c r="H722">
        <v>66</v>
      </c>
      <c r="I722">
        <v>361</v>
      </c>
      <c r="J722">
        <v>42</v>
      </c>
      <c r="K722">
        <v>385</v>
      </c>
      <c r="L722">
        <v>311</v>
      </c>
      <c r="M722">
        <v>74</v>
      </c>
      <c r="N722">
        <v>2.5000000000000001E-2</v>
      </c>
      <c r="O722">
        <v>0.14599999999999999</v>
      </c>
      <c r="P722">
        <v>1.6E-2</v>
      </c>
      <c r="Q722">
        <v>0.16</v>
      </c>
      <c r="R722">
        <v>0.155</v>
      </c>
      <c r="S722">
        <v>0.152</v>
      </c>
      <c r="T722">
        <v>1.032</v>
      </c>
      <c r="U722">
        <v>0.14599999999999999</v>
      </c>
      <c r="V722">
        <v>0.90600000000000003</v>
      </c>
      <c r="W722">
        <v>462.5</v>
      </c>
      <c r="X722" t="s">
        <v>62</v>
      </c>
      <c r="Y722">
        <v>6.25</v>
      </c>
      <c r="Z722">
        <v>0.63900000000000001</v>
      </c>
      <c r="AA722">
        <v>0.72</v>
      </c>
      <c r="AB722">
        <v>0.64300000000000002</v>
      </c>
      <c r="AC722">
        <v>0.64600000000000002</v>
      </c>
      <c r="AD722" s="19">
        <v>45825.055895567129</v>
      </c>
      <c r="AE722" t="s">
        <v>2397</v>
      </c>
    </row>
    <row r="723" spans="1:31" hidden="1" x14ac:dyDescent="0.35">
      <c r="A723" t="s">
        <v>1856</v>
      </c>
      <c r="B723" t="s">
        <v>312</v>
      </c>
      <c r="C723">
        <v>94</v>
      </c>
      <c r="D723" s="9">
        <v>41527.424305555556</v>
      </c>
      <c r="E723" s="9">
        <v>41621.840277777781</v>
      </c>
      <c r="F723" t="s">
        <v>871</v>
      </c>
      <c r="G723" t="s">
        <v>871</v>
      </c>
      <c r="H723">
        <v>3</v>
      </c>
      <c r="I723">
        <v>6</v>
      </c>
      <c r="J723">
        <v>1</v>
      </c>
      <c r="K723" t="s">
        <v>872</v>
      </c>
      <c r="L723">
        <v>3</v>
      </c>
      <c r="M723">
        <v>5</v>
      </c>
      <c r="N723">
        <v>3.7999999999999999E-2</v>
      </c>
      <c r="O723">
        <v>5.3999999999999999E-2</v>
      </c>
      <c r="P723" t="s">
        <v>874</v>
      </c>
      <c r="Q723">
        <v>3.7999999999999999E-2</v>
      </c>
      <c r="R723">
        <v>9.1999999999999998E-2</v>
      </c>
      <c r="S723">
        <v>8.2000000000000003E-2</v>
      </c>
      <c r="T723" t="s">
        <v>874</v>
      </c>
      <c r="U723" t="s">
        <v>874</v>
      </c>
      <c r="V723" t="s">
        <v>874</v>
      </c>
      <c r="W723" t="s">
        <v>874</v>
      </c>
      <c r="X723" t="s">
        <v>56</v>
      </c>
      <c r="Y723">
        <v>26.315999999999999</v>
      </c>
      <c r="Z723">
        <v>0.999</v>
      </c>
      <c r="AA723">
        <v>0.94799999999999995</v>
      </c>
      <c r="AB723" t="s">
        <v>874</v>
      </c>
      <c r="AC723">
        <v>0.80300000000000005</v>
      </c>
      <c r="AD723" s="19">
        <v>45824.857551203706</v>
      </c>
      <c r="AE723" t="s">
        <v>2024</v>
      </c>
    </row>
    <row r="724" spans="1:31" x14ac:dyDescent="0.35">
      <c r="A724" t="s">
        <v>1635</v>
      </c>
      <c r="B724" t="s">
        <v>311</v>
      </c>
      <c r="C724">
        <v>2769</v>
      </c>
      <c r="D724" s="9">
        <v>38828.417361111111</v>
      </c>
      <c r="E724" s="9">
        <v>41598.243055555555</v>
      </c>
      <c r="F724">
        <v>78</v>
      </c>
      <c r="G724">
        <v>78</v>
      </c>
      <c r="H724">
        <v>13</v>
      </c>
      <c r="I724">
        <v>65</v>
      </c>
      <c r="J724">
        <v>4</v>
      </c>
      <c r="K724">
        <v>74</v>
      </c>
      <c r="L724">
        <v>65</v>
      </c>
      <c r="M724">
        <v>9</v>
      </c>
      <c r="N724">
        <v>5.0000000000000001E-3</v>
      </c>
      <c r="O724">
        <v>2.9000000000000001E-2</v>
      </c>
      <c r="P724">
        <v>2E-3</v>
      </c>
      <c r="Q724">
        <v>3.3000000000000002E-2</v>
      </c>
      <c r="R724">
        <v>3.2000000000000001E-2</v>
      </c>
      <c r="S724">
        <v>3.2000000000000001E-2</v>
      </c>
      <c r="T724">
        <v>1.0309999999999999</v>
      </c>
      <c r="U724">
        <v>0.14699999999999999</v>
      </c>
      <c r="V724">
        <v>0.94099999999999995</v>
      </c>
      <c r="W724">
        <v>272.72699999999998</v>
      </c>
      <c r="X724" t="s">
        <v>62</v>
      </c>
      <c r="Y724">
        <v>30.303000000000001</v>
      </c>
      <c r="Z724">
        <v>0.94199999999999995</v>
      </c>
      <c r="AA724">
        <v>0.96699999999999997</v>
      </c>
      <c r="AB724">
        <v>0.98299999999999998</v>
      </c>
      <c r="AC724">
        <v>0.96799999999999997</v>
      </c>
      <c r="AD724" s="19">
        <v>45824.900225046295</v>
      </c>
      <c r="AE724" t="s">
        <v>2024</v>
      </c>
    </row>
    <row r="725" spans="1:31" hidden="1" x14ac:dyDescent="0.35">
      <c r="A725" t="s">
        <v>1857</v>
      </c>
      <c r="B725" t="s">
        <v>312</v>
      </c>
      <c r="C725">
        <v>99</v>
      </c>
      <c r="D725" s="9">
        <v>41512.67291666667</v>
      </c>
      <c r="E725" s="9">
        <v>41611.786805555559</v>
      </c>
      <c r="F725" t="s">
        <v>871</v>
      </c>
      <c r="G725" t="s">
        <v>871</v>
      </c>
      <c r="H725">
        <v>3</v>
      </c>
      <c r="I725">
        <v>9</v>
      </c>
      <c r="J725">
        <v>3</v>
      </c>
      <c r="K725" t="s">
        <v>872</v>
      </c>
      <c r="L725">
        <v>10</v>
      </c>
      <c r="M725">
        <v>-2</v>
      </c>
      <c r="N725">
        <v>0.04</v>
      </c>
      <c r="O725">
        <v>0.08</v>
      </c>
      <c r="P725" t="s">
        <v>874</v>
      </c>
      <c r="Q725">
        <v>0.17299999999999999</v>
      </c>
      <c r="R725">
        <v>0.12</v>
      </c>
      <c r="S725">
        <v>6.6000000000000003E-2</v>
      </c>
      <c r="T725" t="s">
        <v>874</v>
      </c>
      <c r="U725" t="s">
        <v>874</v>
      </c>
      <c r="V725" t="s">
        <v>874</v>
      </c>
      <c r="W725" t="s">
        <v>874</v>
      </c>
      <c r="X725" t="s">
        <v>56</v>
      </c>
      <c r="Y725">
        <v>5.78</v>
      </c>
      <c r="Z725">
        <v>0.995</v>
      </c>
      <c r="AA725">
        <v>0.92600000000000005</v>
      </c>
      <c r="AB725" t="s">
        <v>874</v>
      </c>
      <c r="AC725">
        <v>0.74399999999999999</v>
      </c>
      <c r="AD725" s="19">
        <v>45824.857775104167</v>
      </c>
      <c r="AE725" t="s">
        <v>2024</v>
      </c>
    </row>
    <row r="726" spans="1:31" x14ac:dyDescent="0.35">
      <c r="A726" t="s">
        <v>1283</v>
      </c>
      <c r="B726" t="s">
        <v>311</v>
      </c>
      <c r="C726">
        <v>5736</v>
      </c>
      <c r="D726" s="9">
        <v>38788.77621527778</v>
      </c>
      <c r="E726" s="9">
        <v>44525.499502314815</v>
      </c>
      <c r="F726">
        <v>328</v>
      </c>
      <c r="G726">
        <v>328</v>
      </c>
      <c r="H726">
        <v>29</v>
      </c>
      <c r="I726">
        <v>299</v>
      </c>
      <c r="J726">
        <v>34</v>
      </c>
      <c r="K726">
        <v>294</v>
      </c>
      <c r="L726">
        <v>293</v>
      </c>
      <c r="M726">
        <v>1</v>
      </c>
      <c r="N726">
        <v>6.0000000000000001E-3</v>
      </c>
      <c r="O726">
        <v>6.8000000000000005E-2</v>
      </c>
      <c r="P726">
        <v>7.0000000000000001E-3</v>
      </c>
      <c r="Q726">
        <v>6.9000000000000006E-2</v>
      </c>
      <c r="R726">
        <v>6.7000000000000004E-2</v>
      </c>
      <c r="S726">
        <v>6.4000000000000001E-2</v>
      </c>
      <c r="T726">
        <v>1.03</v>
      </c>
      <c r="U726">
        <v>8.1000000000000003E-2</v>
      </c>
      <c r="V726">
        <v>0.90500000000000003</v>
      </c>
      <c r="W726">
        <v>14.493</v>
      </c>
      <c r="X726" t="s">
        <v>92</v>
      </c>
      <c r="Y726">
        <v>14.493</v>
      </c>
      <c r="Z726">
        <v>0.91900000000000004</v>
      </c>
      <c r="AA726">
        <v>0.93600000000000005</v>
      </c>
      <c r="AB726">
        <v>0.93200000000000005</v>
      </c>
      <c r="AC726">
        <v>0.87</v>
      </c>
      <c r="AD726" s="19">
        <v>45825.062493645833</v>
      </c>
      <c r="AE726" t="s">
        <v>2397</v>
      </c>
    </row>
    <row r="727" spans="1:31" hidden="1" x14ac:dyDescent="0.35">
      <c r="A727" t="s">
        <v>1858</v>
      </c>
      <c r="B727" t="s">
        <v>312</v>
      </c>
      <c r="C727">
        <v>90</v>
      </c>
      <c r="D727" s="9">
        <v>41535.157638888886</v>
      </c>
      <c r="E727" s="9">
        <v>41625.372916666667</v>
      </c>
      <c r="F727" t="s">
        <v>871</v>
      </c>
      <c r="G727" t="s">
        <v>871</v>
      </c>
      <c r="H727">
        <v>1</v>
      </c>
      <c r="I727">
        <v>5</v>
      </c>
      <c r="J727">
        <v>4</v>
      </c>
      <c r="K727" t="s">
        <v>872</v>
      </c>
      <c r="L727">
        <v>10</v>
      </c>
      <c r="M727">
        <v>-8</v>
      </c>
      <c r="N727" t="s">
        <v>874</v>
      </c>
      <c r="O727">
        <v>0.04</v>
      </c>
      <c r="P727">
        <v>8.8999999999999996E-2</v>
      </c>
      <c r="Q727">
        <v>8.6999999999999994E-2</v>
      </c>
      <c r="R727">
        <v>-4.8999999999999898E-2</v>
      </c>
      <c r="S727">
        <v>2.5000000000000001E-2</v>
      </c>
      <c r="T727" t="s">
        <v>874</v>
      </c>
      <c r="U727" t="s">
        <v>874</v>
      </c>
      <c r="V727" t="s">
        <v>874</v>
      </c>
      <c r="W727" t="s">
        <v>874</v>
      </c>
      <c r="X727" t="s">
        <v>56</v>
      </c>
      <c r="Y727">
        <v>11.494</v>
      </c>
      <c r="Z727" t="s">
        <v>874</v>
      </c>
      <c r="AA727">
        <v>0.76100000000000001</v>
      </c>
      <c r="AB727">
        <v>0.8</v>
      </c>
      <c r="AC727">
        <v>0.81699999999999995</v>
      </c>
      <c r="AD727" s="19">
        <v>45824.858002048612</v>
      </c>
      <c r="AE727" t="s">
        <v>2024</v>
      </c>
    </row>
    <row r="728" spans="1:31" x14ac:dyDescent="0.35">
      <c r="A728" t="s">
        <v>2068</v>
      </c>
      <c r="B728" t="s">
        <v>311</v>
      </c>
      <c r="C728">
        <v>491</v>
      </c>
      <c r="D728" s="9">
        <v>39601.892361111109</v>
      </c>
      <c r="E728" s="9">
        <v>40092.930555555555</v>
      </c>
      <c r="F728">
        <v>182</v>
      </c>
      <c r="G728">
        <v>182</v>
      </c>
      <c r="H728">
        <v>94</v>
      </c>
      <c r="I728">
        <v>88</v>
      </c>
      <c r="J728">
        <v>41</v>
      </c>
      <c r="K728">
        <v>141</v>
      </c>
      <c r="L728">
        <v>141</v>
      </c>
      <c r="M728">
        <v>0</v>
      </c>
      <c r="N728">
        <v>0.224</v>
      </c>
      <c r="O728">
        <v>0.36299999999999999</v>
      </c>
      <c r="P728">
        <v>0.10100000000000001</v>
      </c>
      <c r="Q728">
        <v>0.5</v>
      </c>
      <c r="R728">
        <v>0.48599999999999999</v>
      </c>
      <c r="S728">
        <v>0.39500000000000002</v>
      </c>
      <c r="T728">
        <v>1.0289999999999999</v>
      </c>
      <c r="U728">
        <v>0.38200000000000001</v>
      </c>
      <c r="V728">
        <v>0.82799999999999996</v>
      </c>
      <c r="W728">
        <v>0</v>
      </c>
      <c r="X728" t="s">
        <v>92</v>
      </c>
      <c r="Y728">
        <v>2</v>
      </c>
      <c r="Z728">
        <v>0.86399999999999999</v>
      </c>
      <c r="AA728">
        <v>0.79100000000000004</v>
      </c>
      <c r="AB728">
        <v>0.92600000000000005</v>
      </c>
      <c r="AC728">
        <v>0.753</v>
      </c>
      <c r="AD728" s="19">
        <v>45824.917889814817</v>
      </c>
      <c r="AE728" t="s">
        <v>2215</v>
      </c>
    </row>
    <row r="729" spans="1:31" hidden="1" x14ac:dyDescent="0.35">
      <c r="A729" t="s">
        <v>1859</v>
      </c>
      <c r="B729" t="s">
        <v>312</v>
      </c>
      <c r="C729">
        <v>0</v>
      </c>
      <c r="D729" s="9">
        <v>40791.786805555559</v>
      </c>
      <c r="E729" s="9">
        <v>40791.787499999999</v>
      </c>
      <c r="F729" t="s">
        <v>871</v>
      </c>
      <c r="G729" t="s">
        <v>871</v>
      </c>
      <c r="H729">
        <v>1</v>
      </c>
      <c r="I729">
        <v>1</v>
      </c>
      <c r="J729">
        <v>1</v>
      </c>
      <c r="K729" t="s">
        <v>872</v>
      </c>
      <c r="L729">
        <v>1</v>
      </c>
      <c r="M729">
        <v>1</v>
      </c>
      <c r="N729" t="s">
        <v>874</v>
      </c>
      <c r="O729" t="s">
        <v>874</v>
      </c>
      <c r="P729" t="s">
        <v>874</v>
      </c>
      <c r="Q729" t="s">
        <v>874</v>
      </c>
      <c r="R729">
        <v>0</v>
      </c>
      <c r="S729">
        <v>1</v>
      </c>
      <c r="T729" t="s">
        <v>874</v>
      </c>
      <c r="U729" t="s">
        <v>874</v>
      </c>
      <c r="V729" t="s">
        <v>874</v>
      </c>
      <c r="W729" t="s">
        <v>874</v>
      </c>
      <c r="X729" t="s">
        <v>62</v>
      </c>
      <c r="Y729" t="s">
        <v>874</v>
      </c>
      <c r="Z729" t="s">
        <v>874</v>
      </c>
      <c r="AA729" t="s">
        <v>874</v>
      </c>
      <c r="AB729" t="s">
        <v>874</v>
      </c>
      <c r="AC729" t="s">
        <v>874</v>
      </c>
      <c r="AD729" s="19">
        <v>45824.858205949073</v>
      </c>
      <c r="AE729" t="s">
        <v>2024</v>
      </c>
    </row>
    <row r="730" spans="1:31" x14ac:dyDescent="0.35">
      <c r="A730" t="s">
        <v>2131</v>
      </c>
      <c r="B730" t="s">
        <v>311</v>
      </c>
      <c r="C730">
        <v>1700</v>
      </c>
      <c r="D730" s="9">
        <v>39891.004861111112</v>
      </c>
      <c r="E730" s="9">
        <v>41591.914583333331</v>
      </c>
      <c r="F730">
        <v>64</v>
      </c>
      <c r="G730">
        <v>64</v>
      </c>
      <c r="H730">
        <v>50</v>
      </c>
      <c r="I730">
        <v>14</v>
      </c>
      <c r="J730">
        <v>9</v>
      </c>
      <c r="K730">
        <v>55</v>
      </c>
      <c r="L730">
        <v>48</v>
      </c>
      <c r="M730">
        <v>7</v>
      </c>
      <c r="N730">
        <v>2.7E-2</v>
      </c>
      <c r="O730">
        <v>1.2999999999999999E-2</v>
      </c>
      <c r="P730">
        <v>5.0000000000000001E-3</v>
      </c>
      <c r="Q730">
        <v>3.5999999999999997E-2</v>
      </c>
      <c r="R730">
        <v>3.5000000000000003E-2</v>
      </c>
      <c r="S730">
        <v>3.2000000000000001E-2</v>
      </c>
      <c r="T730">
        <v>1.0289999999999999</v>
      </c>
      <c r="U730">
        <v>0.67500000000000004</v>
      </c>
      <c r="V730">
        <v>0.875</v>
      </c>
      <c r="W730">
        <v>194.44399999999999</v>
      </c>
      <c r="X730" t="s">
        <v>62</v>
      </c>
      <c r="Y730">
        <v>27.777999999999999</v>
      </c>
      <c r="Z730">
        <v>0.70399999999999996</v>
      </c>
      <c r="AA730">
        <v>0.83099999999999996</v>
      </c>
      <c r="AB730">
        <v>0.91400000000000003</v>
      </c>
      <c r="AC730">
        <v>0.6</v>
      </c>
      <c r="AD730" s="19">
        <v>45824.935382939817</v>
      </c>
      <c r="AE730" t="s">
        <v>2215</v>
      </c>
    </row>
    <row r="731" spans="1:31" hidden="1" x14ac:dyDescent="0.35">
      <c r="A731" t="s">
        <v>1860</v>
      </c>
      <c r="B731" t="s">
        <v>312</v>
      </c>
      <c r="C731">
        <v>0</v>
      </c>
      <c r="D731" s="9">
        <v>41221.822916666664</v>
      </c>
      <c r="E731" s="9">
        <v>41221.822916666664</v>
      </c>
      <c r="F731" t="s">
        <v>871</v>
      </c>
      <c r="G731" t="s">
        <v>871</v>
      </c>
      <c r="H731">
        <v>1</v>
      </c>
      <c r="I731">
        <v>1</v>
      </c>
      <c r="J731">
        <v>1</v>
      </c>
      <c r="K731" t="s">
        <v>872</v>
      </c>
      <c r="L731">
        <v>1</v>
      </c>
      <c r="M731">
        <v>0</v>
      </c>
      <c r="N731" t="s">
        <v>874</v>
      </c>
      <c r="O731" t="s">
        <v>874</v>
      </c>
      <c r="P731" t="s">
        <v>874</v>
      </c>
      <c r="Q731" t="s">
        <v>874</v>
      </c>
      <c r="R731">
        <v>0</v>
      </c>
      <c r="S731" t="s">
        <v>874</v>
      </c>
      <c r="T731" t="s">
        <v>874</v>
      </c>
      <c r="U731" t="s">
        <v>874</v>
      </c>
      <c r="V731" t="s">
        <v>874</v>
      </c>
      <c r="W731" t="s">
        <v>874</v>
      </c>
      <c r="X731" t="s">
        <v>62</v>
      </c>
      <c r="Y731" t="s">
        <v>874</v>
      </c>
      <c r="Z731" t="s">
        <v>874</v>
      </c>
      <c r="AA731" t="s">
        <v>874</v>
      </c>
      <c r="AB731" t="s">
        <v>874</v>
      </c>
      <c r="AC731" t="s">
        <v>874</v>
      </c>
      <c r="AD731" s="19">
        <v>45824.858407488427</v>
      </c>
      <c r="AE731" t="s">
        <v>2024</v>
      </c>
    </row>
    <row r="732" spans="1:31" x14ac:dyDescent="0.35">
      <c r="A732" t="s">
        <v>1339</v>
      </c>
      <c r="B732" t="s">
        <v>311</v>
      </c>
      <c r="C732">
        <v>6058</v>
      </c>
      <c r="D732" s="9">
        <v>38345.808263888888</v>
      </c>
      <c r="E732" s="9">
        <v>44404.714270833334</v>
      </c>
      <c r="F732">
        <v>138</v>
      </c>
      <c r="G732">
        <v>138</v>
      </c>
      <c r="H732">
        <v>27</v>
      </c>
      <c r="I732">
        <v>111</v>
      </c>
      <c r="J732">
        <v>6</v>
      </c>
      <c r="K732">
        <v>132</v>
      </c>
      <c r="L732">
        <v>129</v>
      </c>
      <c r="M732">
        <v>3</v>
      </c>
      <c r="N732">
        <v>0.01</v>
      </c>
      <c r="O732">
        <v>2.5000000000000001E-2</v>
      </c>
      <c r="P732">
        <v>1E-3</v>
      </c>
      <c r="Q732">
        <v>3.5000000000000003E-2</v>
      </c>
      <c r="R732">
        <v>3.4000000000000002E-2</v>
      </c>
      <c r="S732">
        <v>2.9000000000000001E-2</v>
      </c>
      <c r="T732">
        <v>1.0289999999999999</v>
      </c>
      <c r="U732">
        <v>0.28599999999999998</v>
      </c>
      <c r="V732">
        <v>0.97099999999999997</v>
      </c>
      <c r="W732">
        <v>85.713999999999999</v>
      </c>
      <c r="X732" t="s">
        <v>62</v>
      </c>
      <c r="Y732">
        <v>28.571000000000002</v>
      </c>
      <c r="Z732">
        <v>0.95599999999999996</v>
      </c>
      <c r="AA732">
        <v>0.746</v>
      </c>
      <c r="AB732">
        <v>0.75800000000000001</v>
      </c>
      <c r="AC732">
        <v>0.75</v>
      </c>
      <c r="AD732" s="19">
        <v>45825.076729722219</v>
      </c>
      <c r="AE732" t="s">
        <v>2397</v>
      </c>
    </row>
    <row r="733" spans="1:31" hidden="1" x14ac:dyDescent="0.35">
      <c r="A733" t="s">
        <v>1305</v>
      </c>
      <c r="B733" t="s">
        <v>312</v>
      </c>
      <c r="C733">
        <v>98</v>
      </c>
      <c r="D733" s="9">
        <v>41529.480555555558</v>
      </c>
      <c r="E733" s="9">
        <v>41627.498611111114</v>
      </c>
      <c r="F733" t="s">
        <v>871</v>
      </c>
      <c r="G733" t="s">
        <v>871</v>
      </c>
      <c r="H733">
        <v>1</v>
      </c>
      <c r="I733">
        <v>15</v>
      </c>
      <c r="J733">
        <v>2</v>
      </c>
      <c r="K733" t="s">
        <v>872</v>
      </c>
      <c r="L733">
        <v>4</v>
      </c>
      <c r="M733">
        <v>8</v>
      </c>
      <c r="N733" t="s">
        <v>874</v>
      </c>
      <c r="O733">
        <v>0.121</v>
      </c>
      <c r="P733">
        <v>1.7999999999999999E-2</v>
      </c>
      <c r="Q733">
        <v>3.1E-2</v>
      </c>
      <c r="R733">
        <v>0.10299999999999999</v>
      </c>
      <c r="S733">
        <v>0.10199999999999999</v>
      </c>
      <c r="T733" t="s">
        <v>874</v>
      </c>
      <c r="U733" t="s">
        <v>874</v>
      </c>
      <c r="V733" t="s">
        <v>874</v>
      </c>
      <c r="W733" t="s">
        <v>874</v>
      </c>
      <c r="X733" t="s">
        <v>56</v>
      </c>
      <c r="Y733">
        <v>32.258000000000003</v>
      </c>
      <c r="Z733" t="s">
        <v>874</v>
      </c>
      <c r="AA733">
        <v>0.96199999999999997</v>
      </c>
      <c r="AB733">
        <v>1</v>
      </c>
      <c r="AC733">
        <v>0.879</v>
      </c>
      <c r="AD733" s="19">
        <v>45824.858637372687</v>
      </c>
      <c r="AE733" t="s">
        <v>2024</v>
      </c>
    </row>
    <row r="734" spans="1:31" x14ac:dyDescent="0.35">
      <c r="A734" t="s">
        <v>1136</v>
      </c>
      <c r="B734" t="s">
        <v>311</v>
      </c>
      <c r="C734">
        <v>3562</v>
      </c>
      <c r="D734" s="9">
        <v>40982.656828703701</v>
      </c>
      <c r="E734" s="9">
        <v>44545.603020833332</v>
      </c>
      <c r="F734">
        <v>5014</v>
      </c>
      <c r="G734">
        <v>5014</v>
      </c>
      <c r="H734">
        <v>3071</v>
      </c>
      <c r="I734">
        <v>1943</v>
      </c>
      <c r="J734">
        <v>947</v>
      </c>
      <c r="K734">
        <v>4067</v>
      </c>
      <c r="L734">
        <v>3918</v>
      </c>
      <c r="M734">
        <v>149</v>
      </c>
      <c r="N734">
        <v>1.587</v>
      </c>
      <c r="O734">
        <v>0.91100000000000003</v>
      </c>
      <c r="P734">
        <v>0.56399999999999995</v>
      </c>
      <c r="Q734">
        <v>1.9890000000000001</v>
      </c>
      <c r="R734">
        <v>1.9339999999999999</v>
      </c>
      <c r="S734">
        <v>1.9490000000000001</v>
      </c>
      <c r="T734">
        <v>1.028</v>
      </c>
      <c r="U734">
        <v>0.63500000000000001</v>
      </c>
      <c r="V734">
        <v>0.77400000000000002</v>
      </c>
      <c r="W734">
        <v>74.912000000000006</v>
      </c>
      <c r="X734" t="s">
        <v>62</v>
      </c>
      <c r="Y734">
        <v>0.503</v>
      </c>
      <c r="Z734">
        <v>0.98</v>
      </c>
      <c r="AA734">
        <v>0.95</v>
      </c>
      <c r="AB734">
        <v>0.90700000000000003</v>
      </c>
      <c r="AC734">
        <v>0.98199999999999998</v>
      </c>
      <c r="AD734" s="19">
        <v>45825.278522615743</v>
      </c>
      <c r="AE734" t="s">
        <v>2357</v>
      </c>
    </row>
    <row r="735" spans="1:31" hidden="1" x14ac:dyDescent="0.35">
      <c r="A735" t="s">
        <v>1861</v>
      </c>
      <c r="B735" t="s">
        <v>312</v>
      </c>
      <c r="C735">
        <v>62</v>
      </c>
      <c r="D735" s="9">
        <v>40051.945138888892</v>
      </c>
      <c r="E735" s="9">
        <v>40114.023611111108</v>
      </c>
      <c r="F735" t="s">
        <v>871</v>
      </c>
      <c r="G735" t="s">
        <v>871</v>
      </c>
      <c r="H735">
        <v>11</v>
      </c>
      <c r="I735">
        <v>26</v>
      </c>
      <c r="J735">
        <v>4</v>
      </c>
      <c r="K735" t="s">
        <v>872</v>
      </c>
      <c r="L735">
        <v>32</v>
      </c>
      <c r="M735">
        <v>0</v>
      </c>
      <c r="N735">
        <v>0.255</v>
      </c>
      <c r="O735">
        <v>0.50600000000000001</v>
      </c>
      <c r="P735">
        <v>6.2E-2</v>
      </c>
      <c r="Q735">
        <v>0.65300000000000002</v>
      </c>
      <c r="R735" s="24" t="s">
        <v>1862</v>
      </c>
      <c r="S735">
        <v>0.623</v>
      </c>
      <c r="T735">
        <v>0.93400000000000005</v>
      </c>
      <c r="U735">
        <v>0.33500000000000002</v>
      </c>
      <c r="V735">
        <v>0.91900000000000004</v>
      </c>
      <c r="W735">
        <v>27.565000000000001</v>
      </c>
      <c r="X735" t="s">
        <v>80</v>
      </c>
      <c r="Y735">
        <v>1.5309999999999999</v>
      </c>
      <c r="Z735">
        <v>0.78500000000000003</v>
      </c>
      <c r="AA735">
        <v>0.83699999999999997</v>
      </c>
      <c r="AB735">
        <v>0.81499999999999995</v>
      </c>
      <c r="AC735">
        <v>0.81</v>
      </c>
      <c r="AD735" s="19">
        <v>45824.858908113427</v>
      </c>
      <c r="AE735" t="s">
        <v>2024</v>
      </c>
    </row>
    <row r="736" spans="1:31" x14ac:dyDescent="0.35">
      <c r="A736" t="s">
        <v>1248</v>
      </c>
      <c r="B736" t="s">
        <v>311</v>
      </c>
      <c r="C736">
        <v>6363</v>
      </c>
      <c r="D736" s="9">
        <v>38154.72315972222</v>
      </c>
      <c r="E736" s="9">
        <v>44518.381168981483</v>
      </c>
      <c r="F736">
        <v>650</v>
      </c>
      <c r="G736">
        <v>650</v>
      </c>
      <c r="H736">
        <v>62</v>
      </c>
      <c r="I736">
        <v>588</v>
      </c>
      <c r="J736">
        <v>109</v>
      </c>
      <c r="K736">
        <v>541</v>
      </c>
      <c r="L736">
        <v>527</v>
      </c>
      <c r="M736">
        <v>14</v>
      </c>
      <c r="N736">
        <v>1.2999999999999999E-2</v>
      </c>
      <c r="O736">
        <v>0.115</v>
      </c>
      <c r="P736">
        <v>0.02</v>
      </c>
      <c r="Q736">
        <v>0.111</v>
      </c>
      <c r="R736">
        <v>0.108</v>
      </c>
      <c r="S736">
        <v>0.106</v>
      </c>
      <c r="T736">
        <v>1.028</v>
      </c>
      <c r="U736">
        <v>0.10199999999999999</v>
      </c>
      <c r="V736">
        <v>0.84399999999999997</v>
      </c>
      <c r="W736">
        <v>126.126</v>
      </c>
      <c r="X736" t="s">
        <v>62</v>
      </c>
      <c r="Y736">
        <v>9.0090000000000003</v>
      </c>
      <c r="Z736">
        <v>0.94699999999999995</v>
      </c>
      <c r="AA736">
        <v>0.97599999999999998</v>
      </c>
      <c r="AB736">
        <v>0.96499999999999997</v>
      </c>
      <c r="AC736">
        <v>0.96799999999999997</v>
      </c>
      <c r="AD736" s="19">
        <v>45825.054656481479</v>
      </c>
      <c r="AE736" t="s">
        <v>2397</v>
      </c>
    </row>
    <row r="737" spans="1:31" hidden="1" x14ac:dyDescent="0.35">
      <c r="A737" t="s">
        <v>1863</v>
      </c>
      <c r="B737" t="s">
        <v>312</v>
      </c>
      <c r="C737">
        <v>40</v>
      </c>
      <c r="D737" s="9">
        <v>41403.69027777778</v>
      </c>
      <c r="E737" s="9">
        <v>41444.098611111112</v>
      </c>
      <c r="F737" t="s">
        <v>871</v>
      </c>
      <c r="G737" t="s">
        <v>871</v>
      </c>
      <c r="H737">
        <v>9</v>
      </c>
      <c r="I737">
        <v>14</v>
      </c>
      <c r="J737">
        <v>1</v>
      </c>
      <c r="K737" t="s">
        <v>872</v>
      </c>
      <c r="L737">
        <v>23</v>
      </c>
      <c r="M737">
        <v>-1</v>
      </c>
      <c r="N737">
        <v>0.15</v>
      </c>
      <c r="O737">
        <v>0.189</v>
      </c>
      <c r="P737" t="s">
        <v>874</v>
      </c>
      <c r="Q737">
        <v>0.33800000000000002</v>
      </c>
      <c r="R737" s="24" t="s">
        <v>1864</v>
      </c>
      <c r="S737">
        <v>0.33800000000000002</v>
      </c>
      <c r="T737" t="s">
        <v>874</v>
      </c>
      <c r="U737" t="s">
        <v>874</v>
      </c>
      <c r="V737" t="s">
        <v>874</v>
      </c>
      <c r="W737" t="s">
        <v>874</v>
      </c>
      <c r="X737" t="s">
        <v>56</v>
      </c>
      <c r="Y737">
        <v>2.9590000000000001</v>
      </c>
      <c r="Z737">
        <v>0.3</v>
      </c>
      <c r="AA737">
        <v>0.24399999999999999</v>
      </c>
      <c r="AB737" t="s">
        <v>874</v>
      </c>
      <c r="AC737">
        <v>0.26600000000000001</v>
      </c>
      <c r="AD737" s="19">
        <v>45824.859121273148</v>
      </c>
      <c r="AE737" t="s">
        <v>2024</v>
      </c>
    </row>
    <row r="738" spans="1:31" x14ac:dyDescent="0.35">
      <c r="A738" t="s">
        <v>1553</v>
      </c>
      <c r="B738" t="s">
        <v>311</v>
      </c>
      <c r="C738">
        <v>5210</v>
      </c>
      <c r="D738" s="9">
        <v>38740.477766203701</v>
      </c>
      <c r="E738" s="9">
        <v>43950.733240740738</v>
      </c>
      <c r="F738">
        <v>384</v>
      </c>
      <c r="G738">
        <v>384</v>
      </c>
      <c r="H738">
        <v>48</v>
      </c>
      <c r="I738">
        <v>336</v>
      </c>
      <c r="J738">
        <v>100</v>
      </c>
      <c r="K738">
        <v>284</v>
      </c>
      <c r="L738">
        <v>224</v>
      </c>
      <c r="M738">
        <v>60</v>
      </c>
      <c r="N738">
        <v>1.9E-2</v>
      </c>
      <c r="O738">
        <v>9.1999999999999998E-2</v>
      </c>
      <c r="P738">
        <v>3.7999999999999999E-2</v>
      </c>
      <c r="Q738">
        <v>7.4999999999999997E-2</v>
      </c>
      <c r="R738">
        <v>7.2999999999999995E-2</v>
      </c>
      <c r="S738">
        <v>7.5999999999999998E-2</v>
      </c>
      <c r="T738">
        <v>1.0269999999999999</v>
      </c>
      <c r="U738">
        <v>0.17100000000000001</v>
      </c>
      <c r="V738">
        <v>0.65800000000000003</v>
      </c>
      <c r="W738">
        <v>800</v>
      </c>
      <c r="X738" t="s">
        <v>62</v>
      </c>
      <c r="Y738">
        <v>13.333</v>
      </c>
      <c r="Z738">
        <v>0.93500000000000005</v>
      </c>
      <c r="AA738">
        <v>0.89400000000000002</v>
      </c>
      <c r="AB738">
        <v>0.86499999999999999</v>
      </c>
      <c r="AC738">
        <v>0.82399999999999995</v>
      </c>
      <c r="AD738" s="19">
        <v>45825.127085821761</v>
      </c>
      <c r="AE738" t="s">
        <v>2397</v>
      </c>
    </row>
    <row r="739" spans="1:31" hidden="1" x14ac:dyDescent="0.35">
      <c r="A739" t="s">
        <v>1865</v>
      </c>
      <c r="B739" t="s">
        <v>312</v>
      </c>
      <c r="C739">
        <v>0</v>
      </c>
      <c r="D739" s="9">
        <v>41467.208333333336</v>
      </c>
      <c r="E739" s="9">
        <v>41467.208333333336</v>
      </c>
      <c r="F739" t="s">
        <v>871</v>
      </c>
      <c r="G739" t="s">
        <v>871</v>
      </c>
      <c r="H739">
        <v>1</v>
      </c>
      <c r="I739">
        <v>1</v>
      </c>
      <c r="J739">
        <v>1</v>
      </c>
      <c r="K739" t="s">
        <v>872</v>
      </c>
      <c r="L739">
        <v>1</v>
      </c>
      <c r="M739">
        <v>0</v>
      </c>
      <c r="N739" t="s">
        <v>874</v>
      </c>
      <c r="O739" t="s">
        <v>874</v>
      </c>
      <c r="P739">
        <v>0</v>
      </c>
      <c r="Q739" t="s">
        <v>874</v>
      </c>
      <c r="R739">
        <v>0</v>
      </c>
      <c r="S739" t="s">
        <v>874</v>
      </c>
      <c r="T739" t="s">
        <v>874</v>
      </c>
      <c r="U739" t="s">
        <v>874</v>
      </c>
      <c r="V739" t="s">
        <v>874</v>
      </c>
      <c r="W739" t="s">
        <v>874</v>
      </c>
      <c r="X739" t="s">
        <v>56</v>
      </c>
      <c r="Y739" t="s">
        <v>874</v>
      </c>
      <c r="Z739" t="s">
        <v>874</v>
      </c>
      <c r="AA739" t="s">
        <v>874</v>
      </c>
      <c r="AB739">
        <v>0</v>
      </c>
      <c r="AC739" t="s">
        <v>874</v>
      </c>
      <c r="AD739" s="19">
        <v>45824.859316030095</v>
      </c>
      <c r="AE739" t="s">
        <v>2024</v>
      </c>
    </row>
    <row r="740" spans="1:31" x14ac:dyDescent="0.35">
      <c r="A740" t="s">
        <v>1679</v>
      </c>
      <c r="B740" t="s">
        <v>311</v>
      </c>
      <c r="C740">
        <v>7103</v>
      </c>
      <c r="D740" s="9">
        <v>37358.108460648145</v>
      </c>
      <c r="E740" s="9">
        <v>44461.151562500003</v>
      </c>
      <c r="F740">
        <v>294</v>
      </c>
      <c r="G740">
        <v>294</v>
      </c>
      <c r="H740">
        <v>53</v>
      </c>
      <c r="I740">
        <v>241</v>
      </c>
      <c r="J740">
        <v>51</v>
      </c>
      <c r="K740">
        <v>243</v>
      </c>
      <c r="L740">
        <v>206</v>
      </c>
      <c r="M740">
        <v>37</v>
      </c>
      <c r="N740">
        <v>1.0999999999999999E-2</v>
      </c>
      <c r="O740">
        <v>3.5000000000000003E-2</v>
      </c>
      <c r="P740">
        <v>8.9999999999999993E-3</v>
      </c>
      <c r="Q740">
        <v>3.7999999999999999E-2</v>
      </c>
      <c r="R740">
        <v>3.6999999999999998E-2</v>
      </c>
      <c r="S740">
        <v>3.5999999999999997E-2</v>
      </c>
      <c r="T740">
        <v>1.0269999999999999</v>
      </c>
      <c r="U740">
        <v>0.23899999999999999</v>
      </c>
      <c r="V740">
        <v>0.80400000000000005</v>
      </c>
      <c r="W740">
        <v>973.68399999999997</v>
      </c>
      <c r="X740" t="s">
        <v>62</v>
      </c>
      <c r="Y740">
        <v>26.315999999999999</v>
      </c>
      <c r="Z740">
        <v>0.97499999999999998</v>
      </c>
      <c r="AA740">
        <v>0.98799999999999999</v>
      </c>
      <c r="AB740">
        <v>0.88900000000000001</v>
      </c>
      <c r="AC740">
        <v>0.98299999999999998</v>
      </c>
      <c r="AD740" s="19">
        <v>45825.159974710645</v>
      </c>
      <c r="AE740" t="s">
        <v>2397</v>
      </c>
    </row>
    <row r="741" spans="1:31" hidden="1" x14ac:dyDescent="0.35">
      <c r="A741" t="s">
        <v>1866</v>
      </c>
      <c r="B741" t="s">
        <v>312</v>
      </c>
      <c r="C741">
        <v>99</v>
      </c>
      <c r="D741" s="9">
        <v>41528.694444444445</v>
      </c>
      <c r="E741" s="9">
        <v>41628.058333333334</v>
      </c>
      <c r="F741" t="s">
        <v>871</v>
      </c>
      <c r="G741" t="s">
        <v>871</v>
      </c>
      <c r="H741">
        <v>27</v>
      </c>
      <c r="I741">
        <v>57</v>
      </c>
      <c r="J741">
        <v>14</v>
      </c>
      <c r="K741" t="s">
        <v>872</v>
      </c>
      <c r="L741">
        <v>80</v>
      </c>
      <c r="M741">
        <v>-11</v>
      </c>
      <c r="N741">
        <v>0.27200000000000002</v>
      </c>
      <c r="O741">
        <v>0.59399999999999997</v>
      </c>
      <c r="P741">
        <v>0.16200000000000001</v>
      </c>
      <c r="Q741">
        <v>0.65400000000000003</v>
      </c>
      <c r="R741">
        <v>0.70399999999999996</v>
      </c>
      <c r="S741">
        <v>0.69199999999999995</v>
      </c>
      <c r="T741">
        <v>0.92900000000000005</v>
      </c>
      <c r="U741">
        <v>0.314</v>
      </c>
      <c r="V741">
        <v>0.81299999999999994</v>
      </c>
      <c r="W741">
        <v>136.08600000000001</v>
      </c>
      <c r="X741" t="s">
        <v>56</v>
      </c>
      <c r="Y741">
        <v>1.5289999999999999</v>
      </c>
      <c r="Z741">
        <v>0.85699999999999998</v>
      </c>
      <c r="AA741">
        <v>0.95899999999999996</v>
      </c>
      <c r="AB741">
        <v>0.89300000000000002</v>
      </c>
      <c r="AC741">
        <v>0.871</v>
      </c>
      <c r="AD741" s="19">
        <v>45824.859592499997</v>
      </c>
      <c r="AE741" t="s">
        <v>2024</v>
      </c>
    </row>
    <row r="742" spans="1:31" x14ac:dyDescent="0.35">
      <c r="A742" t="s">
        <v>1069</v>
      </c>
      <c r="B742" t="s">
        <v>311</v>
      </c>
      <c r="C742">
        <v>3191</v>
      </c>
      <c r="D742" s="9">
        <v>41374.631412037037</v>
      </c>
      <c r="E742" s="9">
        <v>44565.664386574077</v>
      </c>
      <c r="F742">
        <v>12477</v>
      </c>
      <c r="G742">
        <v>12477</v>
      </c>
      <c r="H742">
        <v>4920</v>
      </c>
      <c r="I742">
        <v>7557</v>
      </c>
      <c r="J742">
        <v>3807</v>
      </c>
      <c r="K742">
        <v>8670</v>
      </c>
      <c r="L742">
        <v>7508</v>
      </c>
      <c r="M742">
        <v>1162</v>
      </c>
      <c r="N742">
        <v>2.0449999999999999</v>
      </c>
      <c r="O742">
        <v>3.4220000000000002</v>
      </c>
      <c r="P742">
        <v>1.972</v>
      </c>
      <c r="Q742">
        <v>3.5870000000000002</v>
      </c>
      <c r="R742">
        <v>3.4950000000000001</v>
      </c>
      <c r="S742">
        <v>3.6030000000000002</v>
      </c>
      <c r="T742">
        <v>1.026</v>
      </c>
      <c r="U742">
        <v>0.374</v>
      </c>
      <c r="V742">
        <v>0.63900000000000001</v>
      </c>
      <c r="W742">
        <v>323.94799999999998</v>
      </c>
      <c r="X742" t="s">
        <v>62</v>
      </c>
      <c r="Y742">
        <v>0.27900000000000003</v>
      </c>
      <c r="Z742">
        <v>0.96</v>
      </c>
      <c r="AA742" s="19">
        <v>0.92400000000000004</v>
      </c>
      <c r="AB742">
        <v>0.872</v>
      </c>
      <c r="AC742" s="23">
        <v>0.97799999999999998</v>
      </c>
      <c r="AD742" s="19">
        <v>45825.226514768518</v>
      </c>
      <c r="AE742" t="s">
        <v>2377</v>
      </c>
    </row>
    <row r="743" spans="1:31" hidden="1" x14ac:dyDescent="0.35">
      <c r="A743" t="s">
        <v>1867</v>
      </c>
      <c r="B743" t="s">
        <v>312</v>
      </c>
      <c r="C743">
        <v>24</v>
      </c>
      <c r="D743" s="9">
        <v>40076.051388888889</v>
      </c>
      <c r="E743" s="9">
        <v>40101.004166666666</v>
      </c>
      <c r="F743" t="s">
        <v>871</v>
      </c>
      <c r="G743" t="s">
        <v>871</v>
      </c>
      <c r="H743">
        <v>1</v>
      </c>
      <c r="I743">
        <v>2</v>
      </c>
      <c r="J743">
        <v>1</v>
      </c>
      <c r="K743" t="s">
        <v>872</v>
      </c>
      <c r="L743">
        <v>1</v>
      </c>
      <c r="M743">
        <v>-1</v>
      </c>
      <c r="N743" t="s">
        <v>874</v>
      </c>
      <c r="O743">
        <v>0.33300000000000002</v>
      </c>
      <c r="P743" t="s">
        <v>874</v>
      </c>
      <c r="Q743" t="s">
        <v>874</v>
      </c>
      <c r="R743">
        <v>0</v>
      </c>
      <c r="S743">
        <v>-1.7000000000000001E-2</v>
      </c>
      <c r="T743" t="s">
        <v>874</v>
      </c>
      <c r="U743" t="s">
        <v>874</v>
      </c>
      <c r="V743" t="s">
        <v>874</v>
      </c>
      <c r="W743" t="s">
        <v>874</v>
      </c>
      <c r="X743" t="s">
        <v>56</v>
      </c>
      <c r="Y743" t="s">
        <v>874</v>
      </c>
      <c r="Z743" t="s">
        <v>874</v>
      </c>
      <c r="AA743">
        <v>1</v>
      </c>
      <c r="AB743" t="s">
        <v>874</v>
      </c>
      <c r="AC743" t="s">
        <v>874</v>
      </c>
      <c r="AD743" s="19">
        <v>45824.859816076387</v>
      </c>
      <c r="AE743" t="s">
        <v>2024</v>
      </c>
    </row>
    <row r="744" spans="1:31" x14ac:dyDescent="0.35">
      <c r="A744" t="s">
        <v>2162</v>
      </c>
      <c r="B744" t="s">
        <v>311</v>
      </c>
      <c r="C744">
        <v>2155</v>
      </c>
      <c r="D744" s="9">
        <v>39266.086805555555</v>
      </c>
      <c r="E744" s="9">
        <v>41421.851388888892</v>
      </c>
      <c r="F744">
        <v>164</v>
      </c>
      <c r="G744">
        <v>164</v>
      </c>
      <c r="H744">
        <v>126</v>
      </c>
      <c r="I744">
        <v>38</v>
      </c>
      <c r="J744">
        <v>10</v>
      </c>
      <c r="K744">
        <v>154</v>
      </c>
      <c r="L744">
        <v>145</v>
      </c>
      <c r="M744">
        <v>9</v>
      </c>
      <c r="N744">
        <v>9.8000000000000004E-2</v>
      </c>
      <c r="O744">
        <v>2.8000000000000001E-2</v>
      </c>
      <c r="P744">
        <v>7.0000000000000001E-3</v>
      </c>
      <c r="Q744">
        <v>0.122</v>
      </c>
      <c r="R744">
        <v>0.11899999999999999</v>
      </c>
      <c r="S744">
        <v>0.113</v>
      </c>
      <c r="T744">
        <v>1.0249999999999999</v>
      </c>
      <c r="U744">
        <v>0.77800000000000002</v>
      </c>
      <c r="V744">
        <v>0.94399999999999995</v>
      </c>
      <c r="W744">
        <v>73.77</v>
      </c>
      <c r="X744" t="s">
        <v>62</v>
      </c>
      <c r="Y744">
        <v>8.1969999999999992</v>
      </c>
      <c r="Z744">
        <v>0.83899999999999997</v>
      </c>
      <c r="AA744">
        <v>0.83</v>
      </c>
      <c r="AB744">
        <v>0.90800000000000003</v>
      </c>
      <c r="AC744">
        <v>0.86299999999999999</v>
      </c>
      <c r="AD744" s="19">
        <v>45824.945255393519</v>
      </c>
      <c r="AE744" t="s">
        <v>2215</v>
      </c>
    </row>
    <row r="745" spans="1:31" hidden="1" x14ac:dyDescent="0.35">
      <c r="A745" t="s">
        <v>1868</v>
      </c>
      <c r="B745" t="s">
        <v>312</v>
      </c>
      <c r="C745">
        <v>33</v>
      </c>
      <c r="D745" s="9">
        <v>40102.04791666667</v>
      </c>
      <c r="E745" s="9">
        <v>40135.947916666664</v>
      </c>
      <c r="F745" t="s">
        <v>871</v>
      </c>
      <c r="G745" t="s">
        <v>871</v>
      </c>
      <c r="H745">
        <v>1</v>
      </c>
      <c r="I745">
        <v>3</v>
      </c>
      <c r="J745">
        <v>1</v>
      </c>
      <c r="K745" t="s">
        <v>872</v>
      </c>
      <c r="L745">
        <v>1</v>
      </c>
      <c r="M745">
        <v>2</v>
      </c>
      <c r="N745" t="s">
        <v>874</v>
      </c>
      <c r="O745">
        <v>4.4999999999999998E-2</v>
      </c>
      <c r="P745" t="s">
        <v>874</v>
      </c>
      <c r="Q745" t="s">
        <v>874</v>
      </c>
      <c r="R745">
        <v>0</v>
      </c>
      <c r="S745">
        <v>4.4999999999999998E-2</v>
      </c>
      <c r="T745" t="s">
        <v>874</v>
      </c>
      <c r="U745" t="s">
        <v>874</v>
      </c>
      <c r="V745" t="s">
        <v>874</v>
      </c>
      <c r="W745" t="s">
        <v>874</v>
      </c>
      <c r="X745" t="s">
        <v>56</v>
      </c>
      <c r="Y745" t="s">
        <v>874</v>
      </c>
      <c r="Z745" t="s">
        <v>874</v>
      </c>
      <c r="AA745">
        <v>0.77200000000000002</v>
      </c>
      <c r="AB745" t="s">
        <v>874</v>
      </c>
      <c r="AC745" t="s">
        <v>874</v>
      </c>
      <c r="AD745" s="19">
        <v>45824.860014791666</v>
      </c>
      <c r="AE745" t="s">
        <v>2024</v>
      </c>
    </row>
    <row r="746" spans="1:31" x14ac:dyDescent="0.35">
      <c r="A746" t="s">
        <v>1217</v>
      </c>
      <c r="B746" t="s">
        <v>311</v>
      </c>
      <c r="C746">
        <v>2800</v>
      </c>
      <c r="D746" s="9">
        <v>41393.998379629629</v>
      </c>
      <c r="E746" s="9">
        <v>44194.527557870373</v>
      </c>
      <c r="F746">
        <v>1003</v>
      </c>
      <c r="G746">
        <v>1003</v>
      </c>
      <c r="H746">
        <v>469</v>
      </c>
      <c r="I746">
        <v>534</v>
      </c>
      <c r="J746">
        <v>197</v>
      </c>
      <c r="K746">
        <v>806</v>
      </c>
      <c r="L746">
        <v>755</v>
      </c>
      <c r="M746">
        <v>51</v>
      </c>
      <c r="N746">
        <v>0.16</v>
      </c>
      <c r="O746">
        <v>0.182</v>
      </c>
      <c r="P746">
        <v>0.10100000000000001</v>
      </c>
      <c r="Q746">
        <v>0.247</v>
      </c>
      <c r="R746">
        <v>0.24099999999999999</v>
      </c>
      <c r="S746">
        <v>0.27600000000000002</v>
      </c>
      <c r="T746">
        <v>1.0249999999999999</v>
      </c>
      <c r="U746">
        <v>0.46800000000000003</v>
      </c>
      <c r="V746">
        <v>0.70499999999999996</v>
      </c>
      <c r="W746">
        <v>206.47800000000001</v>
      </c>
      <c r="X746" t="s">
        <v>62</v>
      </c>
      <c r="Y746">
        <v>4.0490000000000004</v>
      </c>
      <c r="Z746">
        <v>0.93899999999999995</v>
      </c>
      <c r="AA746">
        <v>0.95499999999999996</v>
      </c>
      <c r="AB746">
        <v>0.55400000000000005</v>
      </c>
      <c r="AC746">
        <v>0.879</v>
      </c>
      <c r="AD746" s="19">
        <v>45825.308307407409</v>
      </c>
      <c r="AE746" t="s">
        <v>2333</v>
      </c>
    </row>
    <row r="747" spans="1:31" hidden="1" x14ac:dyDescent="0.35">
      <c r="A747" t="s">
        <v>1869</v>
      </c>
      <c r="B747" t="s">
        <v>312</v>
      </c>
      <c r="C747">
        <v>0</v>
      </c>
      <c r="D747" s="9">
        <v>41564.237500000003</v>
      </c>
      <c r="E747" s="9">
        <v>41564.237500000003</v>
      </c>
      <c r="F747" t="s">
        <v>871</v>
      </c>
      <c r="G747" t="s">
        <v>871</v>
      </c>
      <c r="H747">
        <v>1</v>
      </c>
      <c r="I747">
        <v>1</v>
      </c>
      <c r="J747">
        <v>1</v>
      </c>
      <c r="K747" t="s">
        <v>872</v>
      </c>
      <c r="L747">
        <v>1</v>
      </c>
      <c r="M747">
        <v>0</v>
      </c>
      <c r="N747" t="s">
        <v>874</v>
      </c>
      <c r="O747" t="s">
        <v>874</v>
      </c>
      <c r="P747" t="s">
        <v>874</v>
      </c>
      <c r="Q747" t="s">
        <v>874</v>
      </c>
      <c r="R747">
        <v>0</v>
      </c>
      <c r="S747" t="s">
        <v>874</v>
      </c>
      <c r="T747" t="s">
        <v>874</v>
      </c>
      <c r="U747" t="s">
        <v>874</v>
      </c>
      <c r="V747" t="s">
        <v>874</v>
      </c>
      <c r="W747" t="s">
        <v>874</v>
      </c>
      <c r="X747" t="s">
        <v>56</v>
      </c>
      <c r="Y747" t="s">
        <v>874</v>
      </c>
      <c r="Z747" t="s">
        <v>874</v>
      </c>
      <c r="AA747" t="s">
        <v>874</v>
      </c>
      <c r="AB747" t="s">
        <v>874</v>
      </c>
      <c r="AC747" t="s">
        <v>874</v>
      </c>
      <c r="AD747" s="19">
        <v>45824.860221967596</v>
      </c>
      <c r="AE747" t="s">
        <v>2024</v>
      </c>
    </row>
    <row r="748" spans="1:31" x14ac:dyDescent="0.35">
      <c r="A748" t="s">
        <v>1509</v>
      </c>
      <c r="B748" t="s">
        <v>311</v>
      </c>
      <c r="C748">
        <v>2812</v>
      </c>
      <c r="D748" s="9">
        <v>38810.49722222222</v>
      </c>
      <c r="E748" s="9">
        <v>41622.85833333333</v>
      </c>
      <c r="F748">
        <v>521</v>
      </c>
      <c r="G748">
        <v>521</v>
      </c>
      <c r="H748">
        <v>59</v>
      </c>
      <c r="I748">
        <v>462</v>
      </c>
      <c r="J748">
        <v>127</v>
      </c>
      <c r="K748">
        <v>394</v>
      </c>
      <c r="L748">
        <v>357</v>
      </c>
      <c r="M748">
        <v>37</v>
      </c>
      <c r="N748">
        <v>2.3E-2</v>
      </c>
      <c r="O748">
        <v>0.20599999999999999</v>
      </c>
      <c r="P748">
        <v>6.2E-2</v>
      </c>
      <c r="Q748">
        <v>0.17100000000000001</v>
      </c>
      <c r="R748">
        <v>0.16700000000000001</v>
      </c>
      <c r="S748">
        <v>0.17199999999999999</v>
      </c>
      <c r="T748">
        <v>1.024</v>
      </c>
      <c r="U748">
        <v>0.1</v>
      </c>
      <c r="V748">
        <v>0.72899999999999998</v>
      </c>
      <c r="W748">
        <v>216.374</v>
      </c>
      <c r="X748" t="s">
        <v>62</v>
      </c>
      <c r="Y748">
        <v>5.8479999999999999</v>
      </c>
      <c r="Z748">
        <v>0.81799999999999995</v>
      </c>
      <c r="AA748">
        <v>0.93700000000000006</v>
      </c>
      <c r="AB748">
        <v>0.96499999999999997</v>
      </c>
      <c r="AC748">
        <v>0.93300000000000005</v>
      </c>
      <c r="AD748" s="19">
        <v>45824.795661087963</v>
      </c>
      <c r="AE748" t="s">
        <v>1824</v>
      </c>
    </row>
    <row r="749" spans="1:31" hidden="1" x14ac:dyDescent="0.35">
      <c r="A749" t="s">
        <v>1870</v>
      </c>
      <c r="B749" t="s">
        <v>312</v>
      </c>
      <c r="C749">
        <v>5</v>
      </c>
      <c r="D749" s="9">
        <v>41617.509722222225</v>
      </c>
      <c r="E749" s="9">
        <v>41622.768055555556</v>
      </c>
      <c r="F749" t="s">
        <v>871</v>
      </c>
      <c r="G749" t="s">
        <v>871</v>
      </c>
      <c r="H749">
        <v>1</v>
      </c>
      <c r="I749">
        <v>1</v>
      </c>
      <c r="J749">
        <v>1</v>
      </c>
      <c r="K749" t="s">
        <v>872</v>
      </c>
      <c r="L749">
        <v>1</v>
      </c>
      <c r="M749">
        <v>-2</v>
      </c>
      <c r="N749" t="s">
        <v>874</v>
      </c>
      <c r="O749" t="s">
        <v>874</v>
      </c>
      <c r="P749" t="s">
        <v>874</v>
      </c>
      <c r="Q749" t="s">
        <v>874</v>
      </c>
      <c r="R749">
        <v>0</v>
      </c>
      <c r="S749" t="s">
        <v>874</v>
      </c>
      <c r="T749" t="s">
        <v>874</v>
      </c>
      <c r="U749" t="s">
        <v>874</v>
      </c>
      <c r="V749" t="s">
        <v>874</v>
      </c>
      <c r="W749" t="s">
        <v>874</v>
      </c>
      <c r="X749" t="s">
        <v>56</v>
      </c>
      <c r="Y749" t="s">
        <v>874</v>
      </c>
      <c r="Z749" t="s">
        <v>874</v>
      </c>
      <c r="AA749" t="s">
        <v>874</v>
      </c>
      <c r="AB749" t="s">
        <v>874</v>
      </c>
      <c r="AC749" t="s">
        <v>874</v>
      </c>
      <c r="AD749" s="19">
        <v>45824.860449120373</v>
      </c>
      <c r="AE749" t="s">
        <v>2024</v>
      </c>
    </row>
    <row r="750" spans="1:31" x14ac:dyDescent="0.35">
      <c r="A750" t="s">
        <v>278</v>
      </c>
      <c r="B750" t="s">
        <v>311</v>
      </c>
      <c r="C750">
        <v>7929</v>
      </c>
      <c r="D750" s="9">
        <v>37195</v>
      </c>
      <c r="E750" s="9">
        <v>45124.817361111112</v>
      </c>
      <c r="F750">
        <v>5453</v>
      </c>
      <c r="G750">
        <v>5453</v>
      </c>
      <c r="H750">
        <v>2455</v>
      </c>
      <c r="I750">
        <v>2998</v>
      </c>
      <c r="J750">
        <v>976</v>
      </c>
      <c r="K750">
        <v>4477</v>
      </c>
      <c r="L750">
        <v>4396</v>
      </c>
      <c r="M750">
        <v>81</v>
      </c>
      <c r="N750">
        <v>0.54</v>
      </c>
      <c r="O750">
        <v>0.69499999999999995</v>
      </c>
      <c r="P750">
        <v>0.20699999999999999</v>
      </c>
      <c r="Q750">
        <v>1.0529999999999999</v>
      </c>
      <c r="R750">
        <v>1.028</v>
      </c>
      <c r="S750">
        <v>1.0289999999999999</v>
      </c>
      <c r="T750">
        <v>1.024</v>
      </c>
      <c r="U750">
        <v>0.437</v>
      </c>
      <c r="V750">
        <v>0.83199999999999996</v>
      </c>
      <c r="W750">
        <v>76.923000000000002</v>
      </c>
      <c r="X750" t="s">
        <v>62</v>
      </c>
      <c r="Y750">
        <v>0.95</v>
      </c>
      <c r="Z750">
        <v>0.98799999999999999</v>
      </c>
      <c r="AA750">
        <v>0.98499999999999999</v>
      </c>
      <c r="AB750">
        <v>0.99099999999999999</v>
      </c>
      <c r="AC750">
        <v>0.995</v>
      </c>
      <c r="AD750" s="19">
        <v>2.4641203703703704E-3</v>
      </c>
      <c r="AE750" t="s">
        <v>1108</v>
      </c>
    </row>
    <row r="751" spans="1:31" hidden="1" x14ac:dyDescent="0.35">
      <c r="A751" t="s">
        <v>1340</v>
      </c>
      <c r="B751" t="s">
        <v>312</v>
      </c>
      <c r="C751">
        <v>85</v>
      </c>
      <c r="D751" s="9">
        <v>41530.095138888886</v>
      </c>
      <c r="E751" s="9">
        <v>41615.12222222222</v>
      </c>
      <c r="F751" t="s">
        <v>871</v>
      </c>
      <c r="G751" t="s">
        <v>871</v>
      </c>
      <c r="H751">
        <v>1</v>
      </c>
      <c r="I751">
        <v>7</v>
      </c>
      <c r="J751">
        <v>1</v>
      </c>
      <c r="K751" t="s">
        <v>872</v>
      </c>
      <c r="L751">
        <v>6</v>
      </c>
      <c r="M751">
        <v>-1</v>
      </c>
      <c r="N751" t="s">
        <v>874</v>
      </c>
      <c r="O751">
        <v>5.8999999999999997E-2</v>
      </c>
      <c r="P751" t="s">
        <v>874</v>
      </c>
      <c r="Q751">
        <v>5.7000000000000002E-2</v>
      </c>
      <c r="R751">
        <v>0</v>
      </c>
      <c r="S751">
        <v>5.8000000000000003E-2</v>
      </c>
      <c r="T751" t="s">
        <v>874</v>
      </c>
      <c r="U751" t="s">
        <v>874</v>
      </c>
      <c r="V751" t="s">
        <v>874</v>
      </c>
      <c r="W751" t="s">
        <v>874</v>
      </c>
      <c r="X751" t="s">
        <v>56</v>
      </c>
      <c r="Y751">
        <v>17.544</v>
      </c>
      <c r="Z751" t="s">
        <v>874</v>
      </c>
      <c r="AA751">
        <v>0.95099999999999996</v>
      </c>
      <c r="AB751" t="s">
        <v>874</v>
      </c>
      <c r="AC751">
        <v>0.89400000000000002</v>
      </c>
      <c r="AD751" s="19">
        <v>45824.860673368057</v>
      </c>
      <c r="AE751" t="s">
        <v>2024</v>
      </c>
    </row>
    <row r="752" spans="1:31" x14ac:dyDescent="0.35">
      <c r="A752" t="s">
        <v>278</v>
      </c>
      <c r="B752" t="s">
        <v>311</v>
      </c>
      <c r="C752">
        <v>7929</v>
      </c>
      <c r="D752" s="9">
        <v>37195</v>
      </c>
      <c r="E752" s="9">
        <v>45124.817361111112</v>
      </c>
      <c r="F752">
        <v>5453</v>
      </c>
      <c r="G752">
        <v>5453</v>
      </c>
      <c r="H752">
        <v>2455</v>
      </c>
      <c r="I752">
        <v>2998</v>
      </c>
      <c r="J752">
        <v>976</v>
      </c>
      <c r="K752">
        <v>4477</v>
      </c>
      <c r="L752">
        <v>4396</v>
      </c>
      <c r="M752">
        <v>81</v>
      </c>
      <c r="N752">
        <v>0.54</v>
      </c>
      <c r="O752">
        <v>0.69499999999999995</v>
      </c>
      <c r="P752">
        <v>0.20699999999999999</v>
      </c>
      <c r="Q752">
        <v>1.0529999999999999</v>
      </c>
      <c r="R752">
        <v>1.028</v>
      </c>
      <c r="S752">
        <v>1.0289999999999999</v>
      </c>
      <c r="T752">
        <v>1.024</v>
      </c>
      <c r="U752">
        <v>0.437</v>
      </c>
      <c r="V752">
        <v>0.83199999999999996</v>
      </c>
      <c r="W752">
        <v>76.923000000000002</v>
      </c>
      <c r="X752" t="s">
        <v>62</v>
      </c>
      <c r="Y752">
        <v>0.95</v>
      </c>
      <c r="Z752">
        <v>0.98799999999999999</v>
      </c>
      <c r="AA752">
        <v>0.98499999999999999</v>
      </c>
      <c r="AB752">
        <v>0.99099999999999999</v>
      </c>
      <c r="AC752">
        <v>0.995</v>
      </c>
      <c r="AD752" s="19">
        <v>2.8518518518518519E-2</v>
      </c>
      <c r="AE752" t="s">
        <v>1108</v>
      </c>
    </row>
    <row r="753" spans="1:31" hidden="1" x14ac:dyDescent="0.35">
      <c r="A753" t="s">
        <v>1871</v>
      </c>
      <c r="B753" t="s">
        <v>312</v>
      </c>
      <c r="C753">
        <v>91</v>
      </c>
      <c r="D753" s="9">
        <v>41507.875694444447</v>
      </c>
      <c r="E753" s="9">
        <v>41599.640277777777</v>
      </c>
      <c r="F753" t="s">
        <v>871</v>
      </c>
      <c r="G753" t="s">
        <v>871</v>
      </c>
      <c r="H753">
        <v>1</v>
      </c>
      <c r="I753">
        <v>6</v>
      </c>
      <c r="J753">
        <v>13</v>
      </c>
      <c r="K753" t="s">
        <v>872</v>
      </c>
      <c r="L753">
        <v>8</v>
      </c>
      <c r="M753">
        <v>-16</v>
      </c>
      <c r="N753" t="s">
        <v>874</v>
      </c>
      <c r="O753">
        <v>0.11700000000000001</v>
      </c>
      <c r="P753">
        <v>0.14799999999999999</v>
      </c>
      <c r="Q753">
        <v>7.0000000000000007E-2</v>
      </c>
      <c r="R753">
        <v>-3.0999999999999899E-2</v>
      </c>
      <c r="S753">
        <v>-0.111</v>
      </c>
      <c r="T753" t="s">
        <v>874</v>
      </c>
      <c r="U753" t="s">
        <v>874</v>
      </c>
      <c r="V753" t="s">
        <v>874</v>
      </c>
      <c r="W753" t="s">
        <v>874</v>
      </c>
      <c r="X753" t="s">
        <v>56</v>
      </c>
      <c r="Y753">
        <v>14.286</v>
      </c>
      <c r="Z753" t="s">
        <v>874</v>
      </c>
      <c r="AA753">
        <v>0.93200000000000005</v>
      </c>
      <c r="AB753">
        <v>0.93700000000000006</v>
      </c>
      <c r="AC753">
        <v>0.65600000000000003</v>
      </c>
      <c r="AD753" s="19">
        <v>45824.860942500003</v>
      </c>
      <c r="AE753" t="s">
        <v>2024</v>
      </c>
    </row>
    <row r="754" spans="1:31" x14ac:dyDescent="0.35">
      <c r="A754" t="s">
        <v>1134</v>
      </c>
      <c r="B754" t="s">
        <v>311</v>
      </c>
      <c r="C754">
        <v>2982</v>
      </c>
      <c r="D754" s="9">
        <v>39274.421585648146</v>
      </c>
      <c r="E754" s="9">
        <v>42257.136678240742</v>
      </c>
      <c r="F754">
        <v>92</v>
      </c>
      <c r="G754">
        <v>92</v>
      </c>
      <c r="H754">
        <v>69</v>
      </c>
      <c r="I754">
        <v>23</v>
      </c>
      <c r="J754">
        <v>20</v>
      </c>
      <c r="K754">
        <v>72</v>
      </c>
      <c r="L754">
        <v>65</v>
      </c>
      <c r="M754">
        <v>7</v>
      </c>
      <c r="N754">
        <v>7.5999999999999998E-2</v>
      </c>
      <c r="O754">
        <v>1.6E-2</v>
      </c>
      <c r="P754">
        <v>6.0000000000000001E-3</v>
      </c>
      <c r="Q754">
        <v>8.7999999999999995E-2</v>
      </c>
      <c r="R754">
        <v>8.5999999999999993E-2</v>
      </c>
      <c r="S754">
        <v>4.4999999999999998E-2</v>
      </c>
      <c r="T754">
        <v>1.0229999999999999</v>
      </c>
      <c r="U754">
        <v>0.82599999999999996</v>
      </c>
      <c r="V754">
        <v>0.93500000000000005</v>
      </c>
      <c r="W754">
        <v>79.545000000000002</v>
      </c>
      <c r="X754" t="s">
        <v>62</v>
      </c>
      <c r="Y754">
        <v>11.364000000000001</v>
      </c>
      <c r="Z754">
        <v>0.73699999999999999</v>
      </c>
      <c r="AA754">
        <v>0.88600000000000001</v>
      </c>
      <c r="AB754">
        <v>0.28999999999999998</v>
      </c>
      <c r="AC754">
        <v>0.70199999999999996</v>
      </c>
      <c r="AD754" s="19">
        <v>45825.276225706017</v>
      </c>
      <c r="AE754" t="s">
        <v>2357</v>
      </c>
    </row>
    <row r="755" spans="1:31" hidden="1" x14ac:dyDescent="0.35">
      <c r="A755" t="s">
        <v>1872</v>
      </c>
      <c r="B755" t="s">
        <v>312</v>
      </c>
      <c r="C755">
        <v>84</v>
      </c>
      <c r="D755" s="9">
        <v>41459.663888888892</v>
      </c>
      <c r="E755" s="9">
        <v>41544.311111111114</v>
      </c>
      <c r="F755" t="s">
        <v>871</v>
      </c>
      <c r="G755" t="s">
        <v>871</v>
      </c>
      <c r="H755">
        <v>1</v>
      </c>
      <c r="I755">
        <v>2</v>
      </c>
      <c r="J755">
        <v>1</v>
      </c>
      <c r="K755" t="s">
        <v>872</v>
      </c>
      <c r="L755">
        <v>1</v>
      </c>
      <c r="M755">
        <v>0</v>
      </c>
      <c r="N755" t="s">
        <v>874</v>
      </c>
      <c r="O755">
        <v>1.2E-2</v>
      </c>
      <c r="P755" t="s">
        <v>874</v>
      </c>
      <c r="Q755" t="s">
        <v>874</v>
      </c>
      <c r="R755">
        <v>0</v>
      </c>
      <c r="S755">
        <v>1.2E-2</v>
      </c>
      <c r="T755" t="s">
        <v>874</v>
      </c>
      <c r="U755" t="s">
        <v>874</v>
      </c>
      <c r="V755" t="s">
        <v>874</v>
      </c>
      <c r="W755" t="s">
        <v>874</v>
      </c>
      <c r="X755" t="s">
        <v>56</v>
      </c>
      <c r="Y755" t="s">
        <v>874</v>
      </c>
      <c r="Z755" t="s">
        <v>874</v>
      </c>
      <c r="AA755">
        <v>1</v>
      </c>
      <c r="AB755" t="s">
        <v>874</v>
      </c>
      <c r="AC755" t="s">
        <v>874</v>
      </c>
      <c r="AD755" s="19">
        <v>45824.861166030096</v>
      </c>
      <c r="AE755" t="s">
        <v>2024</v>
      </c>
    </row>
    <row r="756" spans="1:31" x14ac:dyDescent="0.35">
      <c r="A756" t="s">
        <v>1741</v>
      </c>
      <c r="B756" t="s">
        <v>311</v>
      </c>
      <c r="C756">
        <v>2721</v>
      </c>
      <c r="D756" s="9">
        <v>38898.151388888888</v>
      </c>
      <c r="E756" s="9">
        <v>41620.143055555556</v>
      </c>
      <c r="F756">
        <v>518</v>
      </c>
      <c r="G756">
        <v>518</v>
      </c>
      <c r="H756">
        <v>38</v>
      </c>
      <c r="I756">
        <v>480</v>
      </c>
      <c r="J756">
        <v>95</v>
      </c>
      <c r="K756">
        <v>423</v>
      </c>
      <c r="L756">
        <v>421</v>
      </c>
      <c r="M756">
        <v>3</v>
      </c>
      <c r="N756">
        <v>0.01</v>
      </c>
      <c r="O756">
        <v>0.16400000000000001</v>
      </c>
      <c r="P756">
        <v>3.5999999999999997E-2</v>
      </c>
      <c r="Q756">
        <v>0.14099999999999999</v>
      </c>
      <c r="R756">
        <v>0.13800000000000001</v>
      </c>
      <c r="S756">
        <v>0.13800000000000001</v>
      </c>
      <c r="T756">
        <v>1.022</v>
      </c>
      <c r="U756">
        <v>5.7000000000000002E-2</v>
      </c>
      <c r="V756">
        <v>0.79300000000000004</v>
      </c>
      <c r="W756">
        <v>21.277000000000001</v>
      </c>
      <c r="X756" t="s">
        <v>92</v>
      </c>
      <c r="Y756">
        <v>7.0919999999999996</v>
      </c>
      <c r="Z756">
        <v>0.85099999999999998</v>
      </c>
      <c r="AA756">
        <v>0.99</v>
      </c>
      <c r="AB756">
        <v>0.98</v>
      </c>
      <c r="AC756">
        <v>0.98</v>
      </c>
      <c r="AD756" s="19">
        <v>45824.833264664354</v>
      </c>
      <c r="AE756" t="s">
        <v>1824</v>
      </c>
    </row>
    <row r="757" spans="1:31" hidden="1" x14ac:dyDescent="0.35">
      <c r="A757" t="s">
        <v>1873</v>
      </c>
      <c r="B757" t="s">
        <v>312</v>
      </c>
      <c r="C757">
        <v>0</v>
      </c>
      <c r="D757" s="9">
        <v>41401.714583333334</v>
      </c>
      <c r="E757" s="9">
        <v>41401.714583333334</v>
      </c>
      <c r="F757" t="s">
        <v>871</v>
      </c>
      <c r="G757" t="s">
        <v>871</v>
      </c>
      <c r="H757">
        <v>1</v>
      </c>
      <c r="I757">
        <v>1</v>
      </c>
      <c r="J757">
        <v>1</v>
      </c>
      <c r="K757" t="s">
        <v>872</v>
      </c>
      <c r="L757">
        <v>1</v>
      </c>
      <c r="M757">
        <v>0</v>
      </c>
      <c r="N757" t="s">
        <v>874</v>
      </c>
      <c r="O757" t="s">
        <v>874</v>
      </c>
      <c r="P757">
        <v>0</v>
      </c>
      <c r="Q757" t="s">
        <v>874</v>
      </c>
      <c r="R757">
        <v>0</v>
      </c>
      <c r="S757" t="s">
        <v>874</v>
      </c>
      <c r="T757" t="s">
        <v>874</v>
      </c>
      <c r="U757" t="s">
        <v>874</v>
      </c>
      <c r="V757" t="s">
        <v>874</v>
      </c>
      <c r="W757" t="s">
        <v>874</v>
      </c>
      <c r="X757" t="s">
        <v>56</v>
      </c>
      <c r="Y757" t="s">
        <v>874</v>
      </c>
      <c r="Z757" t="s">
        <v>874</v>
      </c>
      <c r="AA757" t="s">
        <v>874</v>
      </c>
      <c r="AB757">
        <v>0</v>
      </c>
      <c r="AC757" t="s">
        <v>874</v>
      </c>
      <c r="AD757" s="19">
        <v>45824.861359930554</v>
      </c>
      <c r="AE757" t="s">
        <v>2024</v>
      </c>
    </row>
    <row r="758" spans="1:31" x14ac:dyDescent="0.35">
      <c r="A758" t="s">
        <v>1215</v>
      </c>
      <c r="B758" t="s">
        <v>311</v>
      </c>
      <c r="C758">
        <v>3768</v>
      </c>
      <c r="D758" s="9">
        <v>40426.730358796296</v>
      </c>
      <c r="E758" s="9">
        <v>44195.450208333335</v>
      </c>
      <c r="F758">
        <v>1445</v>
      </c>
      <c r="G758">
        <v>1445</v>
      </c>
      <c r="H758">
        <v>550</v>
      </c>
      <c r="I758">
        <v>895</v>
      </c>
      <c r="J758">
        <v>347</v>
      </c>
      <c r="K758">
        <v>1098</v>
      </c>
      <c r="L758">
        <v>1035</v>
      </c>
      <c r="M758">
        <v>63</v>
      </c>
      <c r="N758">
        <v>0.14599999999999999</v>
      </c>
      <c r="O758">
        <v>0.24</v>
      </c>
      <c r="P758">
        <v>0.115</v>
      </c>
      <c r="Q758">
        <v>0.27700000000000002</v>
      </c>
      <c r="R758">
        <v>0.27100000000000002</v>
      </c>
      <c r="S758">
        <v>0.27600000000000002</v>
      </c>
      <c r="T758">
        <v>1.022</v>
      </c>
      <c r="U758">
        <v>0.378</v>
      </c>
      <c r="V758">
        <v>0.70199999999999996</v>
      </c>
      <c r="W758">
        <v>227.43700000000001</v>
      </c>
      <c r="X758" t="s">
        <v>62</v>
      </c>
      <c r="Y758">
        <v>3.61</v>
      </c>
      <c r="Z758">
        <v>0.98599999999999999</v>
      </c>
      <c r="AA758">
        <v>0.98199999999999998</v>
      </c>
      <c r="AB758">
        <v>0.79500000000000004</v>
      </c>
      <c r="AC758">
        <v>0.99099999999999999</v>
      </c>
      <c r="AD758" s="19">
        <v>45825.307743113422</v>
      </c>
      <c r="AE758" t="s">
        <v>2333</v>
      </c>
    </row>
    <row r="759" spans="1:31" hidden="1" x14ac:dyDescent="0.35">
      <c r="A759" t="s">
        <v>1874</v>
      </c>
      <c r="B759" t="s">
        <v>312</v>
      </c>
      <c r="C759">
        <v>0</v>
      </c>
      <c r="D759" s="9">
        <v>38796.677777777775</v>
      </c>
      <c r="E759" s="9">
        <v>38796.677777777775</v>
      </c>
      <c r="F759" t="s">
        <v>871</v>
      </c>
      <c r="G759" t="s">
        <v>871</v>
      </c>
      <c r="H759">
        <v>1</v>
      </c>
      <c r="I759">
        <v>1</v>
      </c>
      <c r="J759">
        <v>1</v>
      </c>
      <c r="K759" t="s">
        <v>872</v>
      </c>
      <c r="L759">
        <v>1</v>
      </c>
      <c r="M759">
        <v>0</v>
      </c>
      <c r="N759" t="s">
        <v>874</v>
      </c>
      <c r="O759" t="s">
        <v>874</v>
      </c>
      <c r="P759" t="s">
        <v>874</v>
      </c>
      <c r="Q759" t="s">
        <v>874</v>
      </c>
      <c r="R759">
        <v>0</v>
      </c>
      <c r="S759" t="s">
        <v>874</v>
      </c>
      <c r="T759" t="s">
        <v>874</v>
      </c>
      <c r="U759" t="s">
        <v>874</v>
      </c>
      <c r="V759" t="s">
        <v>874</v>
      </c>
      <c r="W759" t="s">
        <v>874</v>
      </c>
      <c r="X759" t="s">
        <v>56</v>
      </c>
      <c r="Y759" t="s">
        <v>874</v>
      </c>
      <c r="Z759" t="s">
        <v>874</v>
      </c>
      <c r="AA759" t="s">
        <v>874</v>
      </c>
      <c r="AB759" t="s">
        <v>874</v>
      </c>
      <c r="AC759" t="s">
        <v>874</v>
      </c>
      <c r="AD759" s="19">
        <v>45824.861560370373</v>
      </c>
      <c r="AE759" t="s">
        <v>2024</v>
      </c>
    </row>
    <row r="760" spans="1:31" x14ac:dyDescent="0.35">
      <c r="A760" t="s">
        <v>278</v>
      </c>
      <c r="B760" t="s">
        <v>311</v>
      </c>
      <c r="C760">
        <v>7303</v>
      </c>
      <c r="D760" s="9">
        <v>37195</v>
      </c>
      <c r="E760" s="9">
        <v>44498.551261574074</v>
      </c>
      <c r="F760">
        <v>5452</v>
      </c>
      <c r="G760">
        <v>5452</v>
      </c>
      <c r="H760">
        <v>2454</v>
      </c>
      <c r="I760">
        <v>2998</v>
      </c>
      <c r="J760">
        <v>976</v>
      </c>
      <c r="K760">
        <v>4476</v>
      </c>
      <c r="L760">
        <v>4402</v>
      </c>
      <c r="M760">
        <v>74</v>
      </c>
      <c r="N760">
        <v>0.54100000000000004</v>
      </c>
      <c r="O760">
        <v>0.69699999999999995</v>
      </c>
      <c r="P760">
        <v>0.20699999999999999</v>
      </c>
      <c r="Q760">
        <v>1.054</v>
      </c>
      <c r="R760">
        <v>1.0309999999999999</v>
      </c>
      <c r="S760">
        <v>1.032</v>
      </c>
      <c r="T760">
        <v>1.022</v>
      </c>
      <c r="U760">
        <v>0.437</v>
      </c>
      <c r="V760">
        <v>0.83299999999999996</v>
      </c>
      <c r="W760">
        <v>70.209000000000003</v>
      </c>
      <c r="X760" t="s">
        <v>62</v>
      </c>
      <c r="Y760">
        <v>0.94899999999999995</v>
      </c>
      <c r="Z760">
        <v>0.98899999999999999</v>
      </c>
      <c r="AA760">
        <v>0.98599999999999999</v>
      </c>
      <c r="AB760">
        <v>0.99099999999999999</v>
      </c>
      <c r="AC760">
        <v>0.995</v>
      </c>
      <c r="AD760" s="19">
        <v>45825.242165289354</v>
      </c>
      <c r="AE760" t="s">
        <v>2357</v>
      </c>
    </row>
    <row r="761" spans="1:31" hidden="1" x14ac:dyDescent="0.35">
      <c r="A761" t="s">
        <v>1875</v>
      </c>
      <c r="B761" t="s">
        <v>312</v>
      </c>
      <c r="C761">
        <v>0</v>
      </c>
      <c r="D761" s="9">
        <v>41523.416666666664</v>
      </c>
      <c r="E761" s="9">
        <v>41523.416666666664</v>
      </c>
      <c r="F761" t="s">
        <v>871</v>
      </c>
      <c r="G761" t="s">
        <v>871</v>
      </c>
      <c r="H761">
        <v>1</v>
      </c>
      <c r="I761">
        <v>1</v>
      </c>
      <c r="J761">
        <v>1</v>
      </c>
      <c r="K761" t="s">
        <v>872</v>
      </c>
      <c r="L761">
        <v>1</v>
      </c>
      <c r="M761">
        <v>0</v>
      </c>
      <c r="N761" t="s">
        <v>874</v>
      </c>
      <c r="O761" t="s">
        <v>874</v>
      </c>
      <c r="P761">
        <v>0</v>
      </c>
      <c r="Q761" t="s">
        <v>874</v>
      </c>
      <c r="R761">
        <v>0</v>
      </c>
      <c r="S761" t="s">
        <v>874</v>
      </c>
      <c r="T761" t="s">
        <v>874</v>
      </c>
      <c r="U761" t="s">
        <v>874</v>
      </c>
      <c r="V761" t="s">
        <v>874</v>
      </c>
      <c r="W761" t="s">
        <v>874</v>
      </c>
      <c r="X761" t="s">
        <v>56</v>
      </c>
      <c r="Y761" t="s">
        <v>874</v>
      </c>
      <c r="Z761" t="s">
        <v>874</v>
      </c>
      <c r="AA761" t="s">
        <v>874</v>
      </c>
      <c r="AB761">
        <v>0</v>
      </c>
      <c r="AC761" t="s">
        <v>874</v>
      </c>
      <c r="AD761" s="19">
        <v>45824.861752766206</v>
      </c>
      <c r="AE761" t="s">
        <v>2024</v>
      </c>
    </row>
    <row r="762" spans="1:31" x14ac:dyDescent="0.35">
      <c r="A762" t="s">
        <v>1719</v>
      </c>
      <c r="B762" t="s">
        <v>311</v>
      </c>
      <c r="C762">
        <v>5737</v>
      </c>
      <c r="D762" s="9">
        <v>38813.463923611111</v>
      </c>
      <c r="E762" s="9">
        <v>44551.083368055559</v>
      </c>
      <c r="F762">
        <v>506</v>
      </c>
      <c r="G762">
        <v>506</v>
      </c>
      <c r="H762">
        <v>24</v>
      </c>
      <c r="I762">
        <v>482</v>
      </c>
      <c r="J762">
        <v>74</v>
      </c>
      <c r="K762">
        <v>432</v>
      </c>
      <c r="L762">
        <v>414</v>
      </c>
      <c r="M762">
        <v>18</v>
      </c>
      <c r="N762">
        <v>6.0000000000000001E-3</v>
      </c>
      <c r="O762">
        <v>0.10299999999999999</v>
      </c>
      <c r="P762">
        <v>1.7000000000000001E-2</v>
      </c>
      <c r="Q762">
        <v>9.4E-2</v>
      </c>
      <c r="R762">
        <v>9.1999999999999998E-2</v>
      </c>
      <c r="S762">
        <v>9.0999999999999998E-2</v>
      </c>
      <c r="T762">
        <v>1.022</v>
      </c>
      <c r="U762">
        <v>5.5E-2</v>
      </c>
      <c r="V762">
        <v>0.84399999999999997</v>
      </c>
      <c r="W762">
        <v>191.489</v>
      </c>
      <c r="X762" t="s">
        <v>62</v>
      </c>
      <c r="Y762">
        <v>10.638</v>
      </c>
      <c r="Z762">
        <v>0.89900000000000002</v>
      </c>
      <c r="AA762">
        <v>0.78500000000000003</v>
      </c>
      <c r="AB762">
        <v>0.95499999999999996</v>
      </c>
      <c r="AC762">
        <v>0.81499999999999995</v>
      </c>
      <c r="AD762" s="19">
        <v>45825.169665173613</v>
      </c>
      <c r="AE762" t="s">
        <v>2397</v>
      </c>
    </row>
    <row r="763" spans="1:31" hidden="1" x14ac:dyDescent="0.35">
      <c r="A763" t="s">
        <v>1876</v>
      </c>
      <c r="B763" t="s">
        <v>312</v>
      </c>
      <c r="C763">
        <v>0</v>
      </c>
      <c r="D763" s="9">
        <v>40828.794444444444</v>
      </c>
      <c r="E763" s="9">
        <v>40828.794444444444</v>
      </c>
      <c r="F763" t="s">
        <v>871</v>
      </c>
      <c r="G763" t="s">
        <v>871</v>
      </c>
      <c r="H763">
        <v>1</v>
      </c>
      <c r="I763">
        <v>1</v>
      </c>
      <c r="J763">
        <v>1</v>
      </c>
      <c r="K763" t="s">
        <v>872</v>
      </c>
      <c r="L763">
        <v>1</v>
      </c>
      <c r="M763">
        <v>0</v>
      </c>
      <c r="N763" t="s">
        <v>874</v>
      </c>
      <c r="O763" t="s">
        <v>874</v>
      </c>
      <c r="P763" t="s">
        <v>874</v>
      </c>
      <c r="Q763" t="s">
        <v>874</v>
      </c>
      <c r="R763">
        <v>0</v>
      </c>
      <c r="S763" t="s">
        <v>874</v>
      </c>
      <c r="T763" t="s">
        <v>874</v>
      </c>
      <c r="U763" t="s">
        <v>874</v>
      </c>
      <c r="V763" t="s">
        <v>874</v>
      </c>
      <c r="W763" t="s">
        <v>874</v>
      </c>
      <c r="X763" t="s">
        <v>62</v>
      </c>
      <c r="Y763" t="s">
        <v>874</v>
      </c>
      <c r="Z763" t="s">
        <v>874</v>
      </c>
      <c r="AA763" t="s">
        <v>874</v>
      </c>
      <c r="AB763" t="s">
        <v>874</v>
      </c>
      <c r="AC763" t="s">
        <v>874</v>
      </c>
      <c r="AD763" s="19">
        <v>45824.86195421296</v>
      </c>
      <c r="AE763" t="s">
        <v>2024</v>
      </c>
    </row>
    <row r="764" spans="1:31" x14ac:dyDescent="0.35">
      <c r="A764" t="s">
        <v>1505</v>
      </c>
      <c r="B764" t="s">
        <v>311</v>
      </c>
      <c r="C764">
        <v>5066</v>
      </c>
      <c r="D764" s="9">
        <v>39477.757141203707</v>
      </c>
      <c r="E764" s="9">
        <v>44544.011956018519</v>
      </c>
      <c r="F764">
        <v>2079</v>
      </c>
      <c r="G764">
        <v>2079</v>
      </c>
      <c r="H764">
        <v>475</v>
      </c>
      <c r="I764">
        <v>1604</v>
      </c>
      <c r="J764">
        <v>506</v>
      </c>
      <c r="K764">
        <v>1573</v>
      </c>
      <c r="L764">
        <v>1470</v>
      </c>
      <c r="M764">
        <v>103</v>
      </c>
      <c r="N764">
        <v>0.11600000000000001</v>
      </c>
      <c r="O764">
        <v>0.46800000000000003</v>
      </c>
      <c r="P764">
        <v>0.16400000000000001</v>
      </c>
      <c r="Q764">
        <v>0.42899999999999999</v>
      </c>
      <c r="R764">
        <v>0.42</v>
      </c>
      <c r="S764">
        <v>0.42399999999999999</v>
      </c>
      <c r="T764">
        <v>1.0209999999999999</v>
      </c>
      <c r="U764">
        <v>0.19900000000000001</v>
      </c>
      <c r="V764">
        <v>0.71899999999999997</v>
      </c>
      <c r="W764">
        <v>240.09299999999999</v>
      </c>
      <c r="X764" t="s">
        <v>62</v>
      </c>
      <c r="Y764">
        <v>2.331</v>
      </c>
      <c r="Z764">
        <v>0.96399999999999997</v>
      </c>
      <c r="AA764">
        <v>0.93500000000000005</v>
      </c>
      <c r="AB764">
        <v>0.92500000000000004</v>
      </c>
      <c r="AC764">
        <v>0.94499999999999995</v>
      </c>
      <c r="AD764" s="19">
        <v>45825.115494016201</v>
      </c>
      <c r="AE764" t="s">
        <v>2397</v>
      </c>
    </row>
    <row r="765" spans="1:31" hidden="1" x14ac:dyDescent="0.35">
      <c r="A765" t="s">
        <v>1877</v>
      </c>
      <c r="B765" t="s">
        <v>312</v>
      </c>
      <c r="C765">
        <v>98</v>
      </c>
      <c r="D765" s="9">
        <v>41527.135416666664</v>
      </c>
      <c r="E765" s="9">
        <v>41626.053472222222</v>
      </c>
      <c r="F765" t="s">
        <v>871</v>
      </c>
      <c r="G765" t="s">
        <v>871</v>
      </c>
      <c r="H765">
        <v>3</v>
      </c>
      <c r="I765">
        <v>9</v>
      </c>
      <c r="J765">
        <v>1</v>
      </c>
      <c r="K765" t="s">
        <v>872</v>
      </c>
      <c r="L765">
        <v>9</v>
      </c>
      <c r="M765">
        <v>1</v>
      </c>
      <c r="N765">
        <v>4.3999999999999997E-2</v>
      </c>
      <c r="O765">
        <v>8.5000000000000006E-2</v>
      </c>
      <c r="P765" t="s">
        <v>874</v>
      </c>
      <c r="Q765">
        <v>0.115</v>
      </c>
      <c r="R765">
        <v>0.129</v>
      </c>
      <c r="S765">
        <v>0.114</v>
      </c>
      <c r="T765" t="s">
        <v>874</v>
      </c>
      <c r="U765" t="s">
        <v>874</v>
      </c>
      <c r="V765" t="s">
        <v>874</v>
      </c>
      <c r="W765" t="s">
        <v>874</v>
      </c>
      <c r="X765" t="s">
        <v>56</v>
      </c>
      <c r="Y765">
        <v>8.6959999999999997</v>
      </c>
      <c r="Z765">
        <v>0.96699999999999997</v>
      </c>
      <c r="AA765">
        <v>0.97099999999999997</v>
      </c>
      <c r="AB765" t="s">
        <v>874</v>
      </c>
      <c r="AC765">
        <v>0.85099999999999998</v>
      </c>
      <c r="AD765" s="19">
        <v>45824.862180601849</v>
      </c>
      <c r="AE765" t="s">
        <v>2024</v>
      </c>
    </row>
    <row r="766" spans="1:31" x14ac:dyDescent="0.35">
      <c r="A766" t="s">
        <v>1242</v>
      </c>
      <c r="B766" t="s">
        <v>311</v>
      </c>
      <c r="C766">
        <v>4641</v>
      </c>
      <c r="D766" s="9">
        <v>36944.970138888886</v>
      </c>
      <c r="E766" s="9">
        <v>41586.724305555559</v>
      </c>
      <c r="F766">
        <v>2019</v>
      </c>
      <c r="G766">
        <v>2019</v>
      </c>
      <c r="H766">
        <v>33</v>
      </c>
      <c r="I766">
        <v>1986</v>
      </c>
      <c r="J766">
        <v>805</v>
      </c>
      <c r="K766">
        <v>1214</v>
      </c>
      <c r="L766">
        <v>1085</v>
      </c>
      <c r="M766">
        <v>129</v>
      </c>
      <c r="N766">
        <v>0.01</v>
      </c>
      <c r="O766">
        <v>0.52900000000000003</v>
      </c>
      <c r="P766">
        <v>0.23699999999999999</v>
      </c>
      <c r="Q766">
        <v>0.308</v>
      </c>
      <c r="R766">
        <v>0.30199999999999999</v>
      </c>
      <c r="S766">
        <v>0.24099999999999999</v>
      </c>
      <c r="T766">
        <v>1.02</v>
      </c>
      <c r="U766">
        <v>1.9E-2</v>
      </c>
      <c r="V766">
        <v>0.56000000000000005</v>
      </c>
      <c r="W766">
        <v>418.83100000000002</v>
      </c>
      <c r="X766" t="s">
        <v>62</v>
      </c>
      <c r="Y766">
        <v>3.2469999999999999</v>
      </c>
      <c r="Z766">
        <v>0.873</v>
      </c>
      <c r="AA766">
        <v>0.85499999999999998</v>
      </c>
      <c r="AB766">
        <v>0.69599999999999995</v>
      </c>
      <c r="AC766">
        <v>0.70899999999999996</v>
      </c>
      <c r="AD766" s="19">
        <v>45824.758844050928</v>
      </c>
      <c r="AE766" t="s">
        <v>1824</v>
      </c>
    </row>
    <row r="767" spans="1:31" hidden="1" x14ac:dyDescent="0.35">
      <c r="A767" t="s">
        <v>1878</v>
      </c>
      <c r="B767" t="s">
        <v>312</v>
      </c>
      <c r="C767">
        <v>0</v>
      </c>
      <c r="D767" s="9">
        <v>41473.191666666666</v>
      </c>
      <c r="E767" s="9">
        <v>41473.191666666666</v>
      </c>
      <c r="F767" t="s">
        <v>871</v>
      </c>
      <c r="G767" t="s">
        <v>871</v>
      </c>
      <c r="H767">
        <v>1</v>
      </c>
      <c r="I767">
        <v>1</v>
      </c>
      <c r="J767">
        <v>1</v>
      </c>
      <c r="K767" t="s">
        <v>872</v>
      </c>
      <c r="L767">
        <v>1</v>
      </c>
      <c r="M767">
        <v>0</v>
      </c>
      <c r="N767" t="s">
        <v>874</v>
      </c>
      <c r="O767" t="s">
        <v>874</v>
      </c>
      <c r="P767" t="s">
        <v>874</v>
      </c>
      <c r="Q767" t="s">
        <v>874</v>
      </c>
      <c r="R767">
        <v>0</v>
      </c>
      <c r="S767" t="s">
        <v>874</v>
      </c>
      <c r="T767" t="s">
        <v>874</v>
      </c>
      <c r="U767" t="s">
        <v>874</v>
      </c>
      <c r="V767" t="s">
        <v>874</v>
      </c>
      <c r="W767" t="s">
        <v>874</v>
      </c>
      <c r="X767" t="s">
        <v>56</v>
      </c>
      <c r="Y767" t="s">
        <v>874</v>
      </c>
      <c r="Z767" t="s">
        <v>874</v>
      </c>
      <c r="AA767" t="s">
        <v>874</v>
      </c>
      <c r="AB767" t="s">
        <v>874</v>
      </c>
      <c r="AC767" t="s">
        <v>874</v>
      </c>
      <c r="AD767" s="19">
        <v>45824.862383703701</v>
      </c>
      <c r="AE767" t="s">
        <v>2024</v>
      </c>
    </row>
    <row r="768" spans="1:31" x14ac:dyDescent="0.35">
      <c r="A768" t="s">
        <v>1352</v>
      </c>
      <c r="B768" t="s">
        <v>311</v>
      </c>
      <c r="C768">
        <v>280</v>
      </c>
      <c r="D768" s="9">
        <v>38024.283333333333</v>
      </c>
      <c r="E768" s="9">
        <v>38304.431250000001</v>
      </c>
      <c r="F768">
        <v>43</v>
      </c>
      <c r="G768">
        <v>43</v>
      </c>
      <c r="H768">
        <v>7</v>
      </c>
      <c r="I768">
        <v>36</v>
      </c>
      <c r="J768">
        <v>21</v>
      </c>
      <c r="K768">
        <v>22</v>
      </c>
      <c r="L768">
        <v>22</v>
      </c>
      <c r="M768">
        <v>0</v>
      </c>
      <c r="N768">
        <v>3.2000000000000001E-2</v>
      </c>
      <c r="O768">
        <v>0.19700000000000001</v>
      </c>
      <c r="P768">
        <v>0.13100000000000001</v>
      </c>
      <c r="Q768">
        <v>0.1</v>
      </c>
      <c r="R768">
        <v>9.8000000000000004E-2</v>
      </c>
      <c r="S768">
        <v>0.10100000000000001</v>
      </c>
      <c r="T768">
        <v>1.02</v>
      </c>
      <c r="U768">
        <v>0.14000000000000001</v>
      </c>
      <c r="V768">
        <v>0.42799999999999999</v>
      </c>
      <c r="W768">
        <v>0</v>
      </c>
      <c r="X768" t="s">
        <v>92</v>
      </c>
      <c r="Y768">
        <v>10</v>
      </c>
      <c r="Z768">
        <v>0.97099999999999997</v>
      </c>
      <c r="AA768">
        <v>0.97499999999999998</v>
      </c>
      <c r="AB768">
        <v>0.25800000000000001</v>
      </c>
      <c r="AC768">
        <v>0.90500000000000003</v>
      </c>
      <c r="AD768" s="19">
        <v>45824.779105069443</v>
      </c>
      <c r="AE768" t="s">
        <v>1824</v>
      </c>
    </row>
    <row r="769" spans="1:31" hidden="1" x14ac:dyDescent="0.35">
      <c r="A769" t="s">
        <v>1879</v>
      </c>
      <c r="B769" t="s">
        <v>312</v>
      </c>
      <c r="C769">
        <v>67</v>
      </c>
      <c r="D769" s="9">
        <v>41221.62222222222</v>
      </c>
      <c r="E769" s="9">
        <v>41289.056944444441</v>
      </c>
      <c r="F769" t="s">
        <v>871</v>
      </c>
      <c r="G769" t="s">
        <v>871</v>
      </c>
      <c r="H769">
        <v>1</v>
      </c>
      <c r="I769">
        <v>2</v>
      </c>
      <c r="J769">
        <v>1</v>
      </c>
      <c r="K769" t="s">
        <v>872</v>
      </c>
      <c r="L769">
        <v>1</v>
      </c>
      <c r="M769">
        <v>1</v>
      </c>
      <c r="N769" t="s">
        <v>874</v>
      </c>
      <c r="O769">
        <v>1.4999999999999999E-2</v>
      </c>
      <c r="P769" t="s">
        <v>874</v>
      </c>
      <c r="Q769" t="s">
        <v>874</v>
      </c>
      <c r="R769">
        <v>0</v>
      </c>
      <c r="S769">
        <v>1.4999999999999999E-2</v>
      </c>
      <c r="T769" t="s">
        <v>874</v>
      </c>
      <c r="U769" t="s">
        <v>874</v>
      </c>
      <c r="V769" t="s">
        <v>874</v>
      </c>
      <c r="W769" t="s">
        <v>874</v>
      </c>
      <c r="X769" t="s">
        <v>56</v>
      </c>
      <c r="Y769" t="s">
        <v>874</v>
      </c>
      <c r="Z769" t="s">
        <v>874</v>
      </c>
      <c r="AA769">
        <v>1</v>
      </c>
      <c r="AB769" t="s">
        <v>874</v>
      </c>
      <c r="AC769" t="s">
        <v>874</v>
      </c>
      <c r="AD769" s="19">
        <v>45824.862587337964</v>
      </c>
      <c r="AE769" t="s">
        <v>2024</v>
      </c>
    </row>
    <row r="770" spans="1:31" x14ac:dyDescent="0.35">
      <c r="A770" t="s">
        <v>1619</v>
      </c>
      <c r="B770" t="s">
        <v>311</v>
      </c>
      <c r="C770">
        <v>1208</v>
      </c>
      <c r="D770" s="9">
        <v>40046.708333333336</v>
      </c>
      <c r="E770" s="9">
        <v>41254.755555555559</v>
      </c>
      <c r="F770">
        <v>164</v>
      </c>
      <c r="G770">
        <v>164</v>
      </c>
      <c r="H770">
        <v>17</v>
      </c>
      <c r="I770">
        <v>147</v>
      </c>
      <c r="J770">
        <v>5</v>
      </c>
      <c r="K770">
        <v>159</v>
      </c>
      <c r="L770">
        <v>156</v>
      </c>
      <c r="M770">
        <v>3</v>
      </c>
      <c r="N770">
        <v>0.01</v>
      </c>
      <c r="O770">
        <v>9.9000000000000005E-2</v>
      </c>
      <c r="P770">
        <v>1.0999999999999999E-2</v>
      </c>
      <c r="Q770">
        <v>0.1</v>
      </c>
      <c r="R770">
        <v>9.8000000000000004E-2</v>
      </c>
      <c r="S770">
        <v>0.10299999999999999</v>
      </c>
      <c r="T770">
        <v>1.02</v>
      </c>
      <c r="U770">
        <v>9.1999999999999998E-2</v>
      </c>
      <c r="V770">
        <v>0.89900000000000002</v>
      </c>
      <c r="W770">
        <v>30</v>
      </c>
      <c r="X770" t="s">
        <v>62</v>
      </c>
      <c r="Y770">
        <v>10</v>
      </c>
      <c r="Z770">
        <v>0.90400000000000003</v>
      </c>
      <c r="AA770">
        <v>0.68300000000000005</v>
      </c>
      <c r="AB770">
        <v>0.81</v>
      </c>
      <c r="AC770">
        <v>0.75700000000000001</v>
      </c>
      <c r="AD770" s="19">
        <v>45824.824072071759</v>
      </c>
      <c r="AE770" t="s">
        <v>1824</v>
      </c>
    </row>
    <row r="771" spans="1:31" hidden="1" x14ac:dyDescent="0.35">
      <c r="A771" t="s">
        <v>1880</v>
      </c>
      <c r="B771" t="s">
        <v>312</v>
      </c>
      <c r="C771">
        <v>98</v>
      </c>
      <c r="D771" s="9">
        <v>40859.588194444441</v>
      </c>
      <c r="E771" s="9">
        <v>40957.704861111109</v>
      </c>
      <c r="F771" t="s">
        <v>871</v>
      </c>
      <c r="G771" t="s">
        <v>871</v>
      </c>
      <c r="H771">
        <v>1</v>
      </c>
      <c r="I771">
        <v>1</v>
      </c>
      <c r="J771">
        <v>1</v>
      </c>
      <c r="K771" t="s">
        <v>872</v>
      </c>
      <c r="L771">
        <v>1</v>
      </c>
      <c r="M771">
        <v>-1</v>
      </c>
      <c r="N771" t="s">
        <v>874</v>
      </c>
      <c r="O771" t="s">
        <v>874</v>
      </c>
      <c r="P771" t="s">
        <v>874</v>
      </c>
      <c r="Q771" t="s">
        <v>874</v>
      </c>
      <c r="R771">
        <v>0</v>
      </c>
      <c r="S771" t="s">
        <v>874</v>
      </c>
      <c r="T771" t="s">
        <v>874</v>
      </c>
      <c r="U771" t="s">
        <v>874</v>
      </c>
      <c r="V771" t="s">
        <v>874</v>
      </c>
      <c r="W771" t="s">
        <v>874</v>
      </c>
      <c r="X771" t="s">
        <v>56</v>
      </c>
      <c r="Y771" t="s">
        <v>874</v>
      </c>
      <c r="Z771" t="s">
        <v>874</v>
      </c>
      <c r="AA771" t="s">
        <v>874</v>
      </c>
      <c r="AB771" t="s">
        <v>874</v>
      </c>
      <c r="AC771" t="s">
        <v>874</v>
      </c>
      <c r="AD771" s="19">
        <v>45824.862812372688</v>
      </c>
      <c r="AE771" t="s">
        <v>2024</v>
      </c>
    </row>
    <row r="772" spans="1:31" x14ac:dyDescent="0.35">
      <c r="A772" t="s">
        <v>1960</v>
      </c>
      <c r="B772" t="s">
        <v>311</v>
      </c>
      <c r="C772">
        <v>2904</v>
      </c>
      <c r="D772" s="9">
        <v>38699.781944444447</v>
      </c>
      <c r="E772" s="9">
        <v>41604.563194444447</v>
      </c>
      <c r="F772">
        <v>184</v>
      </c>
      <c r="G772">
        <v>184</v>
      </c>
      <c r="H772">
        <v>26</v>
      </c>
      <c r="I772">
        <v>158</v>
      </c>
      <c r="J772">
        <v>57</v>
      </c>
      <c r="K772">
        <v>127</v>
      </c>
      <c r="L772">
        <v>125</v>
      </c>
      <c r="M772">
        <v>2</v>
      </c>
      <c r="N772">
        <v>8.9999999999999993E-3</v>
      </c>
      <c r="O772">
        <v>6.2E-2</v>
      </c>
      <c r="P772">
        <v>2.1999999999999999E-2</v>
      </c>
      <c r="Q772">
        <v>0.05</v>
      </c>
      <c r="R772">
        <v>4.9000000000000002E-2</v>
      </c>
      <c r="S772">
        <v>4.9000000000000002E-2</v>
      </c>
      <c r="T772">
        <v>1.02</v>
      </c>
      <c r="U772">
        <v>0.127</v>
      </c>
      <c r="V772">
        <v>0.69</v>
      </c>
      <c r="W772">
        <v>40</v>
      </c>
      <c r="X772" t="s">
        <v>62</v>
      </c>
      <c r="Y772">
        <v>20</v>
      </c>
      <c r="Z772">
        <v>0.97499999999999998</v>
      </c>
      <c r="AA772">
        <v>0.98899999999999999</v>
      </c>
      <c r="AB772">
        <v>0.96099999999999997</v>
      </c>
      <c r="AC772">
        <v>0.98899999999999999</v>
      </c>
      <c r="AD772" s="19">
        <v>45824.88440239583</v>
      </c>
      <c r="AE772" t="s">
        <v>2024</v>
      </c>
    </row>
    <row r="773" spans="1:31" hidden="1" x14ac:dyDescent="0.35">
      <c r="A773" t="s">
        <v>1881</v>
      </c>
      <c r="B773" t="s">
        <v>312</v>
      </c>
      <c r="C773">
        <v>96</v>
      </c>
      <c r="D773" s="9">
        <v>40237.95416666667</v>
      </c>
      <c r="E773" s="9">
        <v>40334.855555555558</v>
      </c>
      <c r="F773" t="s">
        <v>871</v>
      </c>
      <c r="G773" t="s">
        <v>871</v>
      </c>
      <c r="H773">
        <v>18</v>
      </c>
      <c r="I773">
        <v>12</v>
      </c>
      <c r="J773">
        <v>2</v>
      </c>
      <c r="K773" t="s">
        <v>872</v>
      </c>
      <c r="L773">
        <v>17</v>
      </c>
      <c r="M773">
        <v>10</v>
      </c>
      <c r="N773">
        <v>0.14699999999999999</v>
      </c>
      <c r="O773">
        <v>8.7999999999999995E-2</v>
      </c>
      <c r="P773">
        <v>0.33300000000000002</v>
      </c>
      <c r="Q773">
        <v>0.13600000000000001</v>
      </c>
      <c r="R773">
        <v>-9.8000000000000004E-2</v>
      </c>
      <c r="S773">
        <v>0.22500000000000001</v>
      </c>
      <c r="T773">
        <v>-1.3879999999999999</v>
      </c>
      <c r="U773">
        <v>0.626</v>
      </c>
      <c r="V773">
        <v>-0.41699999999999998</v>
      </c>
      <c r="W773">
        <v>198.529</v>
      </c>
      <c r="X773" t="s">
        <v>56</v>
      </c>
      <c r="Y773">
        <v>7.3529999999999998</v>
      </c>
      <c r="Z773">
        <v>0.61299999999999999</v>
      </c>
      <c r="AA773">
        <v>0.81299999999999994</v>
      </c>
      <c r="AB773">
        <v>1</v>
      </c>
      <c r="AC773">
        <v>0.82099999999999995</v>
      </c>
      <c r="AD773" s="19">
        <v>45824.863079583331</v>
      </c>
      <c r="AE773" t="s">
        <v>2024</v>
      </c>
    </row>
    <row r="774" spans="1:31" x14ac:dyDescent="0.35">
      <c r="A774" t="s">
        <v>1255</v>
      </c>
      <c r="B774" t="s">
        <v>311</v>
      </c>
      <c r="C774">
        <v>5554</v>
      </c>
      <c r="D774" s="9">
        <v>39006.21947916667</v>
      </c>
      <c r="E774" s="9">
        <v>44560.458090277774</v>
      </c>
      <c r="F774">
        <v>6779</v>
      </c>
      <c r="G774">
        <v>6779</v>
      </c>
      <c r="H774">
        <v>503</v>
      </c>
      <c r="I774">
        <v>6276</v>
      </c>
      <c r="J774">
        <v>1805</v>
      </c>
      <c r="K774">
        <v>4974</v>
      </c>
      <c r="L774">
        <v>4851</v>
      </c>
      <c r="M774">
        <v>123</v>
      </c>
      <c r="N774">
        <v>9.1999999999999998E-2</v>
      </c>
      <c r="O774">
        <v>1.375</v>
      </c>
      <c r="P774">
        <v>0.42799999999999999</v>
      </c>
      <c r="Q774">
        <v>1.06</v>
      </c>
      <c r="R774">
        <v>1.0389999999999999</v>
      </c>
      <c r="S774">
        <v>1.038</v>
      </c>
      <c r="T774">
        <v>1.02</v>
      </c>
      <c r="U774">
        <v>6.3E-2</v>
      </c>
      <c r="V774">
        <v>0.70799999999999996</v>
      </c>
      <c r="W774">
        <v>116.038</v>
      </c>
      <c r="X774" t="s">
        <v>62</v>
      </c>
      <c r="Y774">
        <v>0.94299999999999995</v>
      </c>
      <c r="Z774">
        <v>0.92200000000000004</v>
      </c>
      <c r="AA774">
        <v>0.92300000000000004</v>
      </c>
      <c r="AB774">
        <v>0.90700000000000003</v>
      </c>
      <c r="AC774">
        <v>0.92900000000000005</v>
      </c>
      <c r="AD774" s="19">
        <v>45825.056167835646</v>
      </c>
      <c r="AE774" t="s">
        <v>2397</v>
      </c>
    </row>
    <row r="775" spans="1:31" hidden="1" x14ac:dyDescent="0.35">
      <c r="A775" t="s">
        <v>1882</v>
      </c>
      <c r="B775" t="s">
        <v>312</v>
      </c>
      <c r="C775">
        <v>75</v>
      </c>
      <c r="D775" s="9">
        <v>41437.652083333334</v>
      </c>
      <c r="E775" s="9">
        <v>41512.677083333336</v>
      </c>
      <c r="F775" t="s">
        <v>871</v>
      </c>
      <c r="G775" t="s">
        <v>871</v>
      </c>
      <c r="H775">
        <v>3</v>
      </c>
      <c r="I775">
        <v>2</v>
      </c>
      <c r="J775">
        <v>1</v>
      </c>
      <c r="K775" t="s">
        <v>872</v>
      </c>
      <c r="L775">
        <v>1</v>
      </c>
      <c r="M775">
        <v>4</v>
      </c>
      <c r="N775">
        <v>0.02</v>
      </c>
      <c r="O775">
        <v>5.2999999999999999E-2</v>
      </c>
      <c r="P775" t="s">
        <v>874</v>
      </c>
      <c r="Q775" t="s">
        <v>874</v>
      </c>
      <c r="R775">
        <v>7.2999999999999995E-2</v>
      </c>
      <c r="S775">
        <v>4.7E-2</v>
      </c>
      <c r="T775" t="s">
        <v>874</v>
      </c>
      <c r="U775" t="s">
        <v>874</v>
      </c>
      <c r="V775" t="s">
        <v>874</v>
      </c>
      <c r="W775" t="s">
        <v>874</v>
      </c>
      <c r="X775" t="s">
        <v>56</v>
      </c>
      <c r="Y775" t="s">
        <v>874</v>
      </c>
      <c r="Z775">
        <v>0.75</v>
      </c>
      <c r="AA775">
        <v>1</v>
      </c>
      <c r="AB775" t="s">
        <v>874</v>
      </c>
      <c r="AC775" t="s">
        <v>874</v>
      </c>
      <c r="AD775" s="19">
        <v>45824.863280393518</v>
      </c>
      <c r="AE775" t="s">
        <v>2024</v>
      </c>
    </row>
    <row r="776" spans="1:31" x14ac:dyDescent="0.35">
      <c r="A776" t="s">
        <v>1643</v>
      </c>
      <c r="B776" t="s">
        <v>311</v>
      </c>
      <c r="C776">
        <v>2522</v>
      </c>
      <c r="D776" s="9">
        <v>38695.298611111109</v>
      </c>
      <c r="E776" s="9">
        <v>41217.833333333336</v>
      </c>
      <c r="F776">
        <v>101</v>
      </c>
      <c r="G776">
        <v>101</v>
      </c>
      <c r="H776">
        <v>23</v>
      </c>
      <c r="I776">
        <v>78</v>
      </c>
      <c r="J776">
        <v>11</v>
      </c>
      <c r="K776">
        <v>90</v>
      </c>
      <c r="L776">
        <v>90</v>
      </c>
      <c r="M776">
        <v>0</v>
      </c>
      <c r="N776">
        <v>0.02</v>
      </c>
      <c r="O776">
        <v>4.2000000000000003E-2</v>
      </c>
      <c r="P776">
        <v>8.0000000000000002E-3</v>
      </c>
      <c r="Q776">
        <v>5.5E-2</v>
      </c>
      <c r="R776">
        <v>5.3999999999999999E-2</v>
      </c>
      <c r="S776">
        <v>5.1999999999999998E-2</v>
      </c>
      <c r="T776">
        <v>1.0189999999999999</v>
      </c>
      <c r="U776">
        <v>0.32300000000000001</v>
      </c>
      <c r="V776">
        <v>0.871</v>
      </c>
      <c r="W776">
        <v>0</v>
      </c>
      <c r="X776" t="s">
        <v>92</v>
      </c>
      <c r="Y776">
        <v>18.181999999999999</v>
      </c>
      <c r="Z776">
        <v>0.89500000000000002</v>
      </c>
      <c r="AA776">
        <v>0.94299999999999995</v>
      </c>
      <c r="AB776">
        <v>0.95299999999999996</v>
      </c>
      <c r="AC776">
        <v>0.94899999999999995</v>
      </c>
      <c r="AD776" s="19">
        <v>45824.817653321756</v>
      </c>
      <c r="AE776" t="s">
        <v>1824</v>
      </c>
    </row>
    <row r="777" spans="1:31" hidden="1" x14ac:dyDescent="0.35">
      <c r="A777" t="s">
        <v>1883</v>
      </c>
      <c r="B777" t="s">
        <v>312</v>
      </c>
      <c r="C777">
        <v>89</v>
      </c>
      <c r="D777" s="9">
        <v>38900.739583333336</v>
      </c>
      <c r="E777" s="9">
        <v>38990.331250000003</v>
      </c>
      <c r="F777" t="s">
        <v>871</v>
      </c>
      <c r="G777" t="s">
        <v>871</v>
      </c>
      <c r="H777">
        <v>1</v>
      </c>
      <c r="I777">
        <v>19</v>
      </c>
      <c r="J777">
        <v>1</v>
      </c>
      <c r="K777" t="s">
        <v>872</v>
      </c>
      <c r="L777">
        <v>1</v>
      </c>
      <c r="M777">
        <v>18</v>
      </c>
      <c r="N777" t="s">
        <v>874</v>
      </c>
      <c r="O777">
        <v>0.13600000000000001</v>
      </c>
      <c r="P777" t="s">
        <v>874</v>
      </c>
      <c r="Q777" t="s">
        <v>874</v>
      </c>
      <c r="R777">
        <v>0</v>
      </c>
      <c r="S777">
        <v>0.13600000000000001</v>
      </c>
      <c r="T777" t="s">
        <v>874</v>
      </c>
      <c r="U777" t="s">
        <v>874</v>
      </c>
      <c r="V777" t="s">
        <v>874</v>
      </c>
      <c r="W777" t="s">
        <v>874</v>
      </c>
      <c r="X777" t="s">
        <v>56</v>
      </c>
      <c r="Y777" t="s">
        <v>874</v>
      </c>
      <c r="Z777" t="s">
        <v>874</v>
      </c>
      <c r="AA777">
        <v>0.45100000000000001</v>
      </c>
      <c r="AB777" t="s">
        <v>874</v>
      </c>
      <c r="AC777" t="s">
        <v>874</v>
      </c>
      <c r="AD777" s="19">
        <v>45824.863470011573</v>
      </c>
      <c r="AE777" t="s">
        <v>2024</v>
      </c>
    </row>
    <row r="778" spans="1:31" x14ac:dyDescent="0.35">
      <c r="A778" t="s">
        <v>255</v>
      </c>
      <c r="B778" t="s">
        <v>311</v>
      </c>
      <c r="C778">
        <v>3169</v>
      </c>
      <c r="D778" s="9">
        <v>41395.521527777775</v>
      </c>
      <c r="E778" s="9">
        <v>44565.421597222223</v>
      </c>
      <c r="F778">
        <v>2873</v>
      </c>
      <c r="G778">
        <v>2873</v>
      </c>
      <c r="H778">
        <v>578</v>
      </c>
      <c r="I778">
        <v>2295</v>
      </c>
      <c r="J778">
        <v>760</v>
      </c>
      <c r="K778">
        <v>2113</v>
      </c>
      <c r="L778">
        <v>1789</v>
      </c>
      <c r="M778">
        <v>324</v>
      </c>
      <c r="N778">
        <v>0.33500000000000002</v>
      </c>
      <c r="O778">
        <v>1.3029999999999999</v>
      </c>
      <c r="P778">
        <v>0.502</v>
      </c>
      <c r="Q778">
        <v>1.1579999999999999</v>
      </c>
      <c r="R778">
        <v>1.1359999999999999</v>
      </c>
      <c r="S778">
        <v>1.1719999999999999</v>
      </c>
      <c r="T778">
        <v>1.0189999999999999</v>
      </c>
      <c r="U778">
        <v>0.20499999999999999</v>
      </c>
      <c r="V778">
        <v>0.69399999999999995</v>
      </c>
      <c r="W778">
        <v>279.79300000000001</v>
      </c>
      <c r="X778" t="s">
        <v>62</v>
      </c>
      <c r="Y778">
        <v>0.86399999999999999</v>
      </c>
      <c r="Z778">
        <v>0.97</v>
      </c>
      <c r="AA778">
        <v>0.94099999999999995</v>
      </c>
      <c r="AB778">
        <v>0.97799999999999998</v>
      </c>
      <c r="AC778">
        <v>0.95099999999999996</v>
      </c>
      <c r="AD778" s="19">
        <v>45825.245873078704</v>
      </c>
      <c r="AE778" t="s">
        <v>2357</v>
      </c>
    </row>
    <row r="779" spans="1:31" hidden="1" x14ac:dyDescent="0.35">
      <c r="A779" t="s">
        <v>1884</v>
      </c>
      <c r="B779" t="s">
        <v>312</v>
      </c>
      <c r="C779">
        <v>0</v>
      </c>
      <c r="D779" s="9">
        <v>40233.027777777781</v>
      </c>
      <c r="E779" s="9">
        <v>40233.027777777781</v>
      </c>
      <c r="F779" t="s">
        <v>871</v>
      </c>
      <c r="G779" t="s">
        <v>871</v>
      </c>
      <c r="H779">
        <v>1</v>
      </c>
      <c r="I779">
        <v>1</v>
      </c>
      <c r="J779">
        <v>1</v>
      </c>
      <c r="K779" t="s">
        <v>872</v>
      </c>
      <c r="L779">
        <v>1</v>
      </c>
      <c r="M779">
        <v>0</v>
      </c>
      <c r="N779" t="s">
        <v>874</v>
      </c>
      <c r="O779" t="s">
        <v>874</v>
      </c>
      <c r="P779" t="s">
        <v>874</v>
      </c>
      <c r="Q779" t="s">
        <v>874</v>
      </c>
      <c r="R779">
        <v>0</v>
      </c>
      <c r="S779" t="s">
        <v>874</v>
      </c>
      <c r="T779" t="s">
        <v>874</v>
      </c>
      <c r="U779" t="s">
        <v>874</v>
      </c>
      <c r="V779" t="s">
        <v>874</v>
      </c>
      <c r="W779" t="s">
        <v>874</v>
      </c>
      <c r="X779" t="s">
        <v>56</v>
      </c>
      <c r="Y779" t="s">
        <v>874</v>
      </c>
      <c r="Z779" t="s">
        <v>874</v>
      </c>
      <c r="AA779" t="s">
        <v>874</v>
      </c>
      <c r="AB779" t="s">
        <v>874</v>
      </c>
      <c r="AC779" t="s">
        <v>874</v>
      </c>
      <c r="AD779" s="19">
        <v>45824.86368159722</v>
      </c>
      <c r="AE779" t="s">
        <v>2024</v>
      </c>
    </row>
    <row r="780" spans="1:31" x14ac:dyDescent="0.35">
      <c r="A780" t="s">
        <v>248</v>
      </c>
      <c r="B780" t="s">
        <v>311</v>
      </c>
      <c r="C780">
        <v>2743</v>
      </c>
      <c r="D780" s="9">
        <v>41803.273611111108</v>
      </c>
      <c r="E780" s="9">
        <v>44546.741585648146</v>
      </c>
      <c r="F780">
        <v>1260</v>
      </c>
      <c r="G780">
        <v>1260</v>
      </c>
      <c r="H780">
        <v>245</v>
      </c>
      <c r="I780">
        <v>1015</v>
      </c>
      <c r="J780">
        <v>300</v>
      </c>
      <c r="K780">
        <v>960</v>
      </c>
      <c r="L780">
        <v>862</v>
      </c>
      <c r="M780">
        <v>98</v>
      </c>
      <c r="N780">
        <v>0.154</v>
      </c>
      <c r="O780">
        <v>0.56499999999999995</v>
      </c>
      <c r="P780">
        <v>0.192</v>
      </c>
      <c r="Q780">
        <v>0.53700000000000003</v>
      </c>
      <c r="R780">
        <v>0.52700000000000002</v>
      </c>
      <c r="S780">
        <v>0.53300000000000003</v>
      </c>
      <c r="T780">
        <v>1.0189999999999999</v>
      </c>
      <c r="U780">
        <v>0.214</v>
      </c>
      <c r="V780">
        <v>0.73299999999999998</v>
      </c>
      <c r="W780">
        <v>182.495</v>
      </c>
      <c r="X780" t="s">
        <v>62</v>
      </c>
      <c r="Y780">
        <v>1.8620000000000001</v>
      </c>
      <c r="Z780">
        <v>0.98199999999999998</v>
      </c>
      <c r="AA780">
        <v>0.95399999999999996</v>
      </c>
      <c r="AB780">
        <v>0.96899999999999997</v>
      </c>
      <c r="AC780">
        <v>0.98099999999999998</v>
      </c>
      <c r="AD780" s="19">
        <v>45825.246582430555</v>
      </c>
      <c r="AE780" t="s">
        <v>2357</v>
      </c>
    </row>
    <row r="781" spans="1:31" hidden="1" x14ac:dyDescent="0.35">
      <c r="A781" t="s">
        <v>1885</v>
      </c>
      <c r="B781" t="s">
        <v>312</v>
      </c>
      <c r="C781">
        <v>0</v>
      </c>
      <c r="D781" s="9">
        <v>40540.111111111109</v>
      </c>
      <c r="E781" s="9">
        <v>40540.111111111109</v>
      </c>
      <c r="F781" t="s">
        <v>871</v>
      </c>
      <c r="G781" t="s">
        <v>871</v>
      </c>
      <c r="H781">
        <v>1</v>
      </c>
      <c r="I781">
        <v>1</v>
      </c>
      <c r="J781">
        <v>1</v>
      </c>
      <c r="K781" t="s">
        <v>872</v>
      </c>
      <c r="L781">
        <v>1</v>
      </c>
      <c r="M781">
        <v>0</v>
      </c>
      <c r="N781" t="s">
        <v>874</v>
      </c>
      <c r="O781" t="s">
        <v>874</v>
      </c>
      <c r="P781" t="s">
        <v>874</v>
      </c>
      <c r="Q781" t="s">
        <v>874</v>
      </c>
      <c r="R781">
        <v>0</v>
      </c>
      <c r="S781" t="s">
        <v>874</v>
      </c>
      <c r="T781" t="s">
        <v>874</v>
      </c>
      <c r="U781" t="s">
        <v>874</v>
      </c>
      <c r="V781" t="s">
        <v>874</v>
      </c>
      <c r="W781" t="s">
        <v>874</v>
      </c>
      <c r="X781" t="s">
        <v>56</v>
      </c>
      <c r="Y781" t="s">
        <v>874</v>
      </c>
      <c r="Z781" t="s">
        <v>874</v>
      </c>
      <c r="AA781" t="s">
        <v>874</v>
      </c>
      <c r="AB781" t="s">
        <v>874</v>
      </c>
      <c r="AC781" t="s">
        <v>874</v>
      </c>
      <c r="AD781" s="19">
        <v>45824.863892175927</v>
      </c>
      <c r="AE781" t="s">
        <v>2024</v>
      </c>
    </row>
    <row r="782" spans="1:31" x14ac:dyDescent="0.35">
      <c r="A782" t="s">
        <v>1643</v>
      </c>
      <c r="B782" t="s">
        <v>311</v>
      </c>
      <c r="C782">
        <v>2522</v>
      </c>
      <c r="D782" s="9">
        <v>38694.965312499997</v>
      </c>
      <c r="E782" s="9">
        <v>41217.500659722224</v>
      </c>
      <c r="F782">
        <v>101</v>
      </c>
      <c r="G782">
        <v>101</v>
      </c>
      <c r="H782">
        <v>23</v>
      </c>
      <c r="I782">
        <v>78</v>
      </c>
      <c r="J782">
        <v>11</v>
      </c>
      <c r="K782">
        <v>90</v>
      </c>
      <c r="L782">
        <v>90</v>
      </c>
      <c r="M782">
        <v>0</v>
      </c>
      <c r="N782">
        <v>0.02</v>
      </c>
      <c r="O782">
        <v>4.2000000000000003E-2</v>
      </c>
      <c r="P782">
        <v>8.0000000000000002E-3</v>
      </c>
      <c r="Q782">
        <v>5.5E-2</v>
      </c>
      <c r="R782">
        <v>5.3999999999999999E-2</v>
      </c>
      <c r="S782">
        <v>5.1999999999999998E-2</v>
      </c>
      <c r="T782">
        <v>1.0189999999999999</v>
      </c>
      <c r="U782">
        <v>0.32300000000000001</v>
      </c>
      <c r="V782">
        <v>0.871</v>
      </c>
      <c r="W782">
        <v>0</v>
      </c>
      <c r="X782" t="s">
        <v>92</v>
      </c>
      <c r="Y782">
        <v>18.181999999999999</v>
      </c>
      <c r="Z782">
        <v>0.89500000000000002</v>
      </c>
      <c r="AA782">
        <v>0.94299999999999995</v>
      </c>
      <c r="AB782">
        <v>0.95299999999999996</v>
      </c>
      <c r="AC782">
        <v>0.94899999999999995</v>
      </c>
      <c r="AD782" s="19">
        <v>45825.151486400464</v>
      </c>
      <c r="AE782" t="s">
        <v>2397</v>
      </c>
    </row>
    <row r="783" spans="1:31" hidden="1" x14ac:dyDescent="0.35">
      <c r="A783" t="s">
        <v>1886</v>
      </c>
      <c r="B783" t="s">
        <v>312</v>
      </c>
      <c r="C783">
        <v>0</v>
      </c>
      <c r="D783" s="9">
        <v>39647.53402777778</v>
      </c>
      <c r="E783" s="9">
        <v>39647.556944444441</v>
      </c>
      <c r="F783" t="s">
        <v>871</v>
      </c>
      <c r="G783" t="s">
        <v>871</v>
      </c>
      <c r="H783">
        <v>1</v>
      </c>
      <c r="I783">
        <v>1</v>
      </c>
      <c r="J783">
        <v>1</v>
      </c>
      <c r="K783" t="s">
        <v>872</v>
      </c>
      <c r="L783">
        <v>1</v>
      </c>
      <c r="M783">
        <v>-1</v>
      </c>
      <c r="N783" t="s">
        <v>874</v>
      </c>
      <c r="O783" t="s">
        <v>874</v>
      </c>
      <c r="P783" t="s">
        <v>874</v>
      </c>
      <c r="Q783" t="s">
        <v>874</v>
      </c>
      <c r="R783">
        <v>0</v>
      </c>
      <c r="S783" t="s">
        <v>874</v>
      </c>
      <c r="T783" t="s">
        <v>874</v>
      </c>
      <c r="U783" t="s">
        <v>874</v>
      </c>
      <c r="V783" t="s">
        <v>874</v>
      </c>
      <c r="W783" t="s">
        <v>874</v>
      </c>
      <c r="X783" t="s">
        <v>62</v>
      </c>
      <c r="Y783" t="s">
        <v>874</v>
      </c>
      <c r="Z783" t="s">
        <v>874</v>
      </c>
      <c r="AA783" t="s">
        <v>874</v>
      </c>
      <c r="AB783" t="s">
        <v>874</v>
      </c>
      <c r="AC783" t="s">
        <v>874</v>
      </c>
      <c r="AD783" s="19">
        <v>45824.864113148149</v>
      </c>
      <c r="AE783" t="s">
        <v>2024</v>
      </c>
    </row>
    <row r="784" spans="1:31" x14ac:dyDescent="0.35">
      <c r="A784" t="s">
        <v>1124</v>
      </c>
      <c r="B784" t="s">
        <v>311</v>
      </c>
      <c r="C784">
        <v>3050</v>
      </c>
      <c r="D784" s="9">
        <v>38436.200694444444</v>
      </c>
      <c r="E784" s="9">
        <v>41486.934027777781</v>
      </c>
      <c r="F784">
        <v>218</v>
      </c>
      <c r="G784">
        <v>218</v>
      </c>
      <c r="H784">
        <v>148</v>
      </c>
      <c r="I784">
        <v>70</v>
      </c>
      <c r="J784">
        <v>51</v>
      </c>
      <c r="K784">
        <v>167</v>
      </c>
      <c r="L784">
        <v>133</v>
      </c>
      <c r="M784">
        <v>34</v>
      </c>
      <c r="N784">
        <v>5.1999999999999998E-2</v>
      </c>
      <c r="O784">
        <v>2.1999999999999999E-2</v>
      </c>
      <c r="P784">
        <v>1.7000000000000001E-2</v>
      </c>
      <c r="Q784">
        <v>5.8000000000000003E-2</v>
      </c>
      <c r="R784">
        <v>5.7000000000000002E-2</v>
      </c>
      <c r="S784">
        <v>5.2999999999999999E-2</v>
      </c>
      <c r="T784">
        <v>1.018</v>
      </c>
      <c r="U784">
        <v>0.70299999999999996</v>
      </c>
      <c r="V784">
        <v>0.77</v>
      </c>
      <c r="W784">
        <v>586.20699999999999</v>
      </c>
      <c r="X784" t="s">
        <v>62</v>
      </c>
      <c r="Y784">
        <v>17.241</v>
      </c>
      <c r="Z784">
        <v>0.94599999999999995</v>
      </c>
      <c r="AA784">
        <v>0.96199999999999997</v>
      </c>
      <c r="AB784">
        <v>0.93600000000000005</v>
      </c>
      <c r="AC784">
        <v>0.96199999999999997</v>
      </c>
      <c r="AD784" s="19">
        <v>45824.947297511571</v>
      </c>
      <c r="AE784" t="s">
        <v>2215</v>
      </c>
    </row>
    <row r="785" spans="1:31" hidden="1" x14ac:dyDescent="0.35">
      <c r="A785" t="s">
        <v>1887</v>
      </c>
      <c r="B785" t="s">
        <v>312</v>
      </c>
      <c r="C785">
        <v>54</v>
      </c>
      <c r="D785" s="9">
        <v>41573.430555555555</v>
      </c>
      <c r="E785" s="9">
        <v>41627.762499999997</v>
      </c>
      <c r="F785" t="s">
        <v>871</v>
      </c>
      <c r="G785" t="s">
        <v>871</v>
      </c>
      <c r="H785">
        <v>4</v>
      </c>
      <c r="I785">
        <v>15</v>
      </c>
      <c r="J785">
        <v>5</v>
      </c>
      <c r="K785" t="s">
        <v>872</v>
      </c>
      <c r="L785">
        <v>16</v>
      </c>
      <c r="M785">
        <v>-3</v>
      </c>
      <c r="N785">
        <v>0.14399999999999999</v>
      </c>
      <c r="O785">
        <v>0.23699999999999999</v>
      </c>
      <c r="P785">
        <v>4.8000000000000001E-2</v>
      </c>
      <c r="Q785">
        <v>0.33100000000000002</v>
      </c>
      <c r="R785">
        <v>0.33300000000000002</v>
      </c>
      <c r="S785">
        <v>0.28000000000000003</v>
      </c>
      <c r="T785">
        <v>0.99399999999999999</v>
      </c>
      <c r="U785">
        <v>0.378</v>
      </c>
      <c r="V785">
        <v>0.874</v>
      </c>
      <c r="W785">
        <v>157.1</v>
      </c>
      <c r="X785" t="s">
        <v>56</v>
      </c>
      <c r="Y785">
        <v>3.0209999999999999</v>
      </c>
      <c r="Z785">
        <v>0.78</v>
      </c>
      <c r="AA785">
        <v>0.84</v>
      </c>
      <c r="AB785">
        <v>0.77300000000000002</v>
      </c>
      <c r="AC785">
        <v>0.65300000000000002</v>
      </c>
      <c r="AD785" s="19">
        <v>45824.8643921412</v>
      </c>
      <c r="AE785" t="s">
        <v>2024</v>
      </c>
    </row>
    <row r="786" spans="1:31" x14ac:dyDescent="0.35">
      <c r="A786" t="s">
        <v>2141</v>
      </c>
      <c r="B786" t="s">
        <v>311</v>
      </c>
      <c r="C786">
        <v>3326</v>
      </c>
      <c r="D786" s="9">
        <v>38300.1875</v>
      </c>
      <c r="E786" s="9">
        <v>41626.9375</v>
      </c>
      <c r="F786">
        <v>1078</v>
      </c>
      <c r="G786">
        <v>1078</v>
      </c>
      <c r="H786">
        <v>651</v>
      </c>
      <c r="I786">
        <v>427</v>
      </c>
      <c r="J786">
        <v>156</v>
      </c>
      <c r="K786">
        <v>922</v>
      </c>
      <c r="L786">
        <v>914</v>
      </c>
      <c r="M786">
        <v>8</v>
      </c>
      <c r="N786">
        <v>0.28499999999999998</v>
      </c>
      <c r="O786">
        <v>0.17799999999999999</v>
      </c>
      <c r="P786">
        <v>5.8000000000000003E-2</v>
      </c>
      <c r="Q786">
        <v>0.41199999999999998</v>
      </c>
      <c r="R786">
        <v>0.40500000000000003</v>
      </c>
      <c r="S786">
        <v>0.371</v>
      </c>
      <c r="T786">
        <v>1.0169999999999999</v>
      </c>
      <c r="U786">
        <v>0.61599999999999999</v>
      </c>
      <c r="V786">
        <v>0.875</v>
      </c>
      <c r="W786">
        <v>19.417000000000002</v>
      </c>
      <c r="X786" t="s">
        <v>92</v>
      </c>
      <c r="Y786">
        <v>2.427</v>
      </c>
      <c r="Z786">
        <v>0.88300000000000001</v>
      </c>
      <c r="AA786">
        <v>0.90400000000000003</v>
      </c>
      <c r="AB786">
        <v>0.95599999999999996</v>
      </c>
      <c r="AC786">
        <v>0.92400000000000004</v>
      </c>
      <c r="AD786" s="19">
        <v>45824.939115011577</v>
      </c>
      <c r="AE786" t="s">
        <v>2215</v>
      </c>
    </row>
    <row r="787" spans="1:31" hidden="1" x14ac:dyDescent="0.35">
      <c r="A787" t="s">
        <v>1888</v>
      </c>
      <c r="B787" t="s">
        <v>312</v>
      </c>
      <c r="C787">
        <v>0</v>
      </c>
      <c r="D787" s="9">
        <v>40225.789583333331</v>
      </c>
      <c r="E787" s="9">
        <v>40225.789583333331</v>
      </c>
      <c r="F787" t="s">
        <v>871</v>
      </c>
      <c r="G787" t="s">
        <v>871</v>
      </c>
      <c r="H787">
        <v>1</v>
      </c>
      <c r="I787">
        <v>1</v>
      </c>
      <c r="J787">
        <v>1</v>
      </c>
      <c r="K787" t="s">
        <v>872</v>
      </c>
      <c r="L787">
        <v>1</v>
      </c>
      <c r="M787">
        <v>0</v>
      </c>
      <c r="N787" t="s">
        <v>874</v>
      </c>
      <c r="O787" t="s">
        <v>874</v>
      </c>
      <c r="P787" t="s">
        <v>874</v>
      </c>
      <c r="Q787" t="s">
        <v>874</v>
      </c>
      <c r="R787">
        <v>0</v>
      </c>
      <c r="S787" t="s">
        <v>874</v>
      </c>
      <c r="T787" t="s">
        <v>874</v>
      </c>
      <c r="U787" t="s">
        <v>874</v>
      </c>
      <c r="V787" t="s">
        <v>874</v>
      </c>
      <c r="W787" t="s">
        <v>874</v>
      </c>
      <c r="X787" t="s">
        <v>56</v>
      </c>
      <c r="Y787" t="s">
        <v>874</v>
      </c>
      <c r="Z787" t="s">
        <v>874</v>
      </c>
      <c r="AA787" t="s">
        <v>874</v>
      </c>
      <c r="AB787" t="s">
        <v>874</v>
      </c>
      <c r="AC787" t="s">
        <v>874</v>
      </c>
      <c r="AD787" s="19">
        <v>45824.864587013886</v>
      </c>
      <c r="AE787" t="s">
        <v>2024</v>
      </c>
    </row>
    <row r="788" spans="1:31" x14ac:dyDescent="0.35">
      <c r="A788" t="s">
        <v>192</v>
      </c>
      <c r="B788" t="s">
        <v>311</v>
      </c>
      <c r="C788">
        <v>1916</v>
      </c>
      <c r="D788" s="9">
        <v>43692.305555555555</v>
      </c>
      <c r="E788" s="9">
        <v>45609.199305555558</v>
      </c>
      <c r="F788">
        <v>1628</v>
      </c>
      <c r="G788">
        <v>1474</v>
      </c>
      <c r="H788">
        <v>1366</v>
      </c>
      <c r="I788">
        <v>108</v>
      </c>
      <c r="J788">
        <v>332</v>
      </c>
      <c r="K788">
        <v>1142</v>
      </c>
      <c r="L788">
        <v>1013</v>
      </c>
      <c r="M788">
        <v>129</v>
      </c>
      <c r="N788">
        <v>0.92300000000000004</v>
      </c>
      <c r="O788">
        <v>9.6000000000000002E-2</v>
      </c>
      <c r="P788">
        <v>0.254</v>
      </c>
      <c r="Q788">
        <v>0.77800000000000002</v>
      </c>
      <c r="R788">
        <v>0.76500000000000001</v>
      </c>
      <c r="S788">
        <v>0.78400000000000003</v>
      </c>
      <c r="T788">
        <v>1.0169999999999999</v>
      </c>
      <c r="U788">
        <v>0.90600000000000003</v>
      </c>
      <c r="V788">
        <v>0.751</v>
      </c>
      <c r="W788">
        <v>165.81</v>
      </c>
      <c r="X788" t="s">
        <v>62</v>
      </c>
      <c r="Y788">
        <v>1.2849999999999999</v>
      </c>
      <c r="Z788">
        <v>0.98799999999999999</v>
      </c>
      <c r="AA788">
        <v>0.98399999999999999</v>
      </c>
      <c r="AB788">
        <v>0.93799999999999994</v>
      </c>
      <c r="AC788">
        <v>0.997</v>
      </c>
      <c r="AD788" s="19">
        <v>3.247337962962963E-2</v>
      </c>
      <c r="AE788" t="s">
        <v>1108</v>
      </c>
    </row>
    <row r="789" spans="1:31" hidden="1" x14ac:dyDescent="0.35">
      <c r="A789" t="s">
        <v>1889</v>
      </c>
      <c r="B789" t="s">
        <v>312</v>
      </c>
      <c r="C789">
        <v>41</v>
      </c>
      <c r="D789" s="9">
        <v>41521.769444444442</v>
      </c>
      <c r="E789" s="9">
        <v>41563.28402777778</v>
      </c>
      <c r="F789" t="s">
        <v>871</v>
      </c>
      <c r="G789" t="s">
        <v>871</v>
      </c>
      <c r="H789">
        <v>1</v>
      </c>
      <c r="I789">
        <v>2</v>
      </c>
      <c r="J789">
        <v>6</v>
      </c>
      <c r="K789" t="s">
        <v>872</v>
      </c>
      <c r="L789">
        <v>2</v>
      </c>
      <c r="M789">
        <v>-5</v>
      </c>
      <c r="N789" t="s">
        <v>874</v>
      </c>
      <c r="O789" t="s">
        <v>874</v>
      </c>
      <c r="P789">
        <v>7.2999999999999995E-2</v>
      </c>
      <c r="Q789">
        <v>1</v>
      </c>
      <c r="R789">
        <v>0</v>
      </c>
      <c r="S789">
        <v>-4.9000000000000002E-2</v>
      </c>
      <c r="T789" t="s">
        <v>874</v>
      </c>
      <c r="U789" t="s">
        <v>874</v>
      </c>
      <c r="V789" t="s">
        <v>874</v>
      </c>
      <c r="W789" t="s">
        <v>874</v>
      </c>
      <c r="X789" t="s">
        <v>56</v>
      </c>
      <c r="Y789">
        <v>1</v>
      </c>
      <c r="Z789" t="s">
        <v>874</v>
      </c>
      <c r="AA789" t="s">
        <v>874</v>
      </c>
      <c r="AB789">
        <v>0.42899999999999999</v>
      </c>
      <c r="AC789">
        <v>1</v>
      </c>
      <c r="AD789" s="19">
        <v>45824.864805543984</v>
      </c>
      <c r="AE789" t="s">
        <v>2024</v>
      </c>
    </row>
    <row r="790" spans="1:31" x14ac:dyDescent="0.35">
      <c r="A790" t="s">
        <v>192</v>
      </c>
      <c r="B790" t="s">
        <v>311</v>
      </c>
      <c r="C790">
        <v>1916</v>
      </c>
      <c r="D790" s="9">
        <v>43692.305555555555</v>
      </c>
      <c r="E790" s="9">
        <v>45609.199305555558</v>
      </c>
      <c r="F790">
        <v>1628</v>
      </c>
      <c r="G790">
        <v>1474</v>
      </c>
      <c r="H790">
        <v>1366</v>
      </c>
      <c r="I790">
        <v>108</v>
      </c>
      <c r="J790">
        <v>332</v>
      </c>
      <c r="K790">
        <v>1142</v>
      </c>
      <c r="L790">
        <v>1013</v>
      </c>
      <c r="M790">
        <v>129</v>
      </c>
      <c r="N790">
        <v>0.92300000000000004</v>
      </c>
      <c r="O790">
        <v>9.6000000000000002E-2</v>
      </c>
      <c r="P790">
        <v>0.254</v>
      </c>
      <c r="Q790">
        <v>0.77800000000000002</v>
      </c>
      <c r="R790">
        <v>0.76500000000000001</v>
      </c>
      <c r="S790">
        <v>0.78400000000000003</v>
      </c>
      <c r="T790">
        <v>1.0169999999999999</v>
      </c>
      <c r="U790">
        <v>0.90600000000000003</v>
      </c>
      <c r="V790">
        <v>0.751</v>
      </c>
      <c r="W790">
        <v>165.81</v>
      </c>
      <c r="X790" t="s">
        <v>62</v>
      </c>
      <c r="Y790">
        <v>1.2849999999999999</v>
      </c>
      <c r="Z790">
        <v>0.98799999999999999</v>
      </c>
      <c r="AA790">
        <v>0.98399999999999999</v>
      </c>
      <c r="AB790">
        <v>0.93799999999999994</v>
      </c>
      <c r="AC790">
        <v>0.997</v>
      </c>
      <c r="AD790" s="19">
        <v>5.4803240740740741E-3</v>
      </c>
      <c r="AE790" t="s">
        <v>1108</v>
      </c>
    </row>
    <row r="791" spans="1:31" hidden="1" x14ac:dyDescent="0.35">
      <c r="A791" t="s">
        <v>1890</v>
      </c>
      <c r="B791" t="s">
        <v>312</v>
      </c>
      <c r="C791">
        <v>45</v>
      </c>
      <c r="D791" s="9">
        <v>40960.950694444444</v>
      </c>
      <c r="E791" s="9">
        <v>41006.309027777781</v>
      </c>
      <c r="F791" t="s">
        <v>871</v>
      </c>
      <c r="G791" t="s">
        <v>871</v>
      </c>
      <c r="H791">
        <v>1</v>
      </c>
      <c r="I791">
        <v>11</v>
      </c>
      <c r="J791">
        <v>1</v>
      </c>
      <c r="K791" t="s">
        <v>872</v>
      </c>
      <c r="L791">
        <v>1</v>
      </c>
      <c r="M791">
        <v>10</v>
      </c>
      <c r="N791" t="s">
        <v>874</v>
      </c>
      <c r="O791">
        <v>0.13500000000000001</v>
      </c>
      <c r="P791">
        <v>0</v>
      </c>
      <c r="Q791" t="s">
        <v>874</v>
      </c>
      <c r="R791">
        <v>0.13500000000000001</v>
      </c>
      <c r="S791">
        <v>0.13500000000000001</v>
      </c>
      <c r="T791" t="s">
        <v>874</v>
      </c>
      <c r="U791" t="s">
        <v>874</v>
      </c>
      <c r="V791" t="s">
        <v>874</v>
      </c>
      <c r="W791" t="s">
        <v>874</v>
      </c>
      <c r="X791" t="s">
        <v>56</v>
      </c>
      <c r="Y791" t="s">
        <v>874</v>
      </c>
      <c r="Z791" t="s">
        <v>874</v>
      </c>
      <c r="AA791">
        <v>0.317</v>
      </c>
      <c r="AB791">
        <v>0</v>
      </c>
      <c r="AC791" t="s">
        <v>874</v>
      </c>
      <c r="AD791" s="19">
        <v>45824.865000833335</v>
      </c>
      <c r="AE791" t="s">
        <v>2024</v>
      </c>
    </row>
    <row r="792" spans="1:31" x14ac:dyDescent="0.35">
      <c r="A792" t="s">
        <v>1220</v>
      </c>
      <c r="B792" t="s">
        <v>311</v>
      </c>
      <c r="C792">
        <v>2772</v>
      </c>
      <c r="D792" s="9">
        <v>41423.463090277779</v>
      </c>
      <c r="E792" s="9">
        <v>44196.42732638889</v>
      </c>
      <c r="F792">
        <v>817</v>
      </c>
      <c r="G792">
        <v>817</v>
      </c>
      <c r="H792">
        <v>483</v>
      </c>
      <c r="I792">
        <v>334</v>
      </c>
      <c r="J792">
        <v>146</v>
      </c>
      <c r="K792">
        <v>671</v>
      </c>
      <c r="L792">
        <v>637</v>
      </c>
      <c r="M792">
        <v>34</v>
      </c>
      <c r="N792">
        <v>0.17</v>
      </c>
      <c r="O792">
        <v>0.126</v>
      </c>
      <c r="P792">
        <v>5.8000000000000003E-2</v>
      </c>
      <c r="Q792">
        <v>0.24199999999999999</v>
      </c>
      <c r="R792">
        <v>0.23799999999999999</v>
      </c>
      <c r="S792">
        <v>0.24099999999999999</v>
      </c>
      <c r="T792">
        <v>1.0169999999999999</v>
      </c>
      <c r="U792">
        <v>0.57399999999999995</v>
      </c>
      <c r="V792">
        <v>0.80400000000000005</v>
      </c>
      <c r="W792">
        <v>140.49600000000001</v>
      </c>
      <c r="X792" t="s">
        <v>62</v>
      </c>
      <c r="Y792">
        <v>4.1319999999999997</v>
      </c>
      <c r="Z792">
        <v>0.98199999999999998</v>
      </c>
      <c r="AA792">
        <v>0.99</v>
      </c>
      <c r="AB792">
        <v>0.97699999999999998</v>
      </c>
      <c r="AC792">
        <v>0.97799999999999998</v>
      </c>
      <c r="AD792" s="19">
        <v>45825.309162245372</v>
      </c>
      <c r="AE792" t="s">
        <v>2333</v>
      </c>
    </row>
    <row r="793" spans="1:31" hidden="1" x14ac:dyDescent="0.35">
      <c r="A793" t="s">
        <v>1891</v>
      </c>
      <c r="B793" t="s">
        <v>312</v>
      </c>
      <c r="C793">
        <v>19</v>
      </c>
      <c r="D793" s="9">
        <v>41131.790972222225</v>
      </c>
      <c r="E793" s="9">
        <v>41151.536111111112</v>
      </c>
      <c r="F793" t="s">
        <v>871</v>
      </c>
      <c r="G793" t="s">
        <v>871</v>
      </c>
      <c r="H793">
        <v>1</v>
      </c>
      <c r="I793">
        <v>1</v>
      </c>
      <c r="J793">
        <v>1</v>
      </c>
      <c r="K793" t="s">
        <v>872</v>
      </c>
      <c r="L793">
        <v>1</v>
      </c>
      <c r="M793">
        <v>1</v>
      </c>
      <c r="N793" t="s">
        <v>874</v>
      </c>
      <c r="O793" t="s">
        <v>874</v>
      </c>
      <c r="P793" t="s">
        <v>874</v>
      </c>
      <c r="Q793" t="s">
        <v>874</v>
      </c>
      <c r="R793">
        <v>0</v>
      </c>
      <c r="S793">
        <v>7.4999999999999997E-2</v>
      </c>
      <c r="T793" t="s">
        <v>874</v>
      </c>
      <c r="U793" t="s">
        <v>874</v>
      </c>
      <c r="V793" t="s">
        <v>874</v>
      </c>
      <c r="W793" t="s">
        <v>874</v>
      </c>
      <c r="X793" t="s">
        <v>56</v>
      </c>
      <c r="Y793" t="s">
        <v>874</v>
      </c>
      <c r="Z793" t="s">
        <v>874</v>
      </c>
      <c r="AA793" t="s">
        <v>874</v>
      </c>
      <c r="AB793" t="s">
        <v>874</v>
      </c>
      <c r="AC793" t="s">
        <v>874</v>
      </c>
      <c r="AD793" s="19">
        <v>45824.86522295139</v>
      </c>
      <c r="AE793" t="s">
        <v>2024</v>
      </c>
    </row>
    <row r="794" spans="1:31" x14ac:dyDescent="0.35">
      <c r="A794" t="s">
        <v>207</v>
      </c>
      <c r="B794" t="s">
        <v>311</v>
      </c>
      <c r="C794">
        <v>1831</v>
      </c>
      <c r="D794" s="9">
        <v>43777.092361111114</v>
      </c>
      <c r="E794" s="9">
        <v>45608.574305555558</v>
      </c>
      <c r="F794">
        <v>25361</v>
      </c>
      <c r="G794">
        <v>25361</v>
      </c>
      <c r="H794">
        <v>0</v>
      </c>
      <c r="I794">
        <v>25361</v>
      </c>
      <c r="J794">
        <v>5708</v>
      </c>
      <c r="K794">
        <v>19653</v>
      </c>
      <c r="L794">
        <v>15452</v>
      </c>
      <c r="M794">
        <v>4201</v>
      </c>
      <c r="N794">
        <v>0</v>
      </c>
      <c r="O794">
        <v>27.427</v>
      </c>
      <c r="P794">
        <v>7.431</v>
      </c>
      <c r="Q794">
        <v>20.306000000000001</v>
      </c>
      <c r="R794">
        <v>19.995999999999999</v>
      </c>
      <c r="S794">
        <v>21.074000000000002</v>
      </c>
      <c r="T794">
        <v>1.016</v>
      </c>
      <c r="U794">
        <v>0</v>
      </c>
      <c r="V794">
        <v>0.72899999999999998</v>
      </c>
      <c r="W794">
        <v>206.88499999999999</v>
      </c>
      <c r="X794" t="s">
        <v>62</v>
      </c>
      <c r="Y794">
        <v>4.9000000000000002E-2</v>
      </c>
      <c r="Z794">
        <v>0</v>
      </c>
      <c r="AA794">
        <v>0.95599999999999996</v>
      </c>
      <c r="AB794">
        <v>0.996</v>
      </c>
      <c r="AC794">
        <v>0.98899999999999999</v>
      </c>
      <c r="AD794" s="19">
        <v>3.4672453703703698E-2</v>
      </c>
      <c r="AE794" t="s">
        <v>1108</v>
      </c>
    </row>
    <row r="795" spans="1:31" hidden="1" x14ac:dyDescent="0.35">
      <c r="A795" t="s">
        <v>1892</v>
      </c>
      <c r="B795" t="s">
        <v>312</v>
      </c>
      <c r="C795">
        <v>0</v>
      </c>
      <c r="D795" s="9">
        <v>40921.149305555555</v>
      </c>
      <c r="E795" s="9">
        <v>40921.149305555555</v>
      </c>
      <c r="F795" t="s">
        <v>871</v>
      </c>
      <c r="G795" t="s">
        <v>871</v>
      </c>
      <c r="H795">
        <v>1</v>
      </c>
      <c r="I795">
        <v>1</v>
      </c>
      <c r="J795">
        <v>1</v>
      </c>
      <c r="K795" t="s">
        <v>872</v>
      </c>
      <c r="L795">
        <v>1</v>
      </c>
      <c r="M795">
        <v>0</v>
      </c>
      <c r="N795" t="s">
        <v>874</v>
      </c>
      <c r="O795" t="s">
        <v>874</v>
      </c>
      <c r="P795" t="s">
        <v>874</v>
      </c>
      <c r="Q795" t="s">
        <v>874</v>
      </c>
      <c r="R795">
        <v>0</v>
      </c>
      <c r="S795" t="s">
        <v>874</v>
      </c>
      <c r="T795" t="s">
        <v>874</v>
      </c>
      <c r="U795" t="s">
        <v>874</v>
      </c>
      <c r="V795" t="s">
        <v>874</v>
      </c>
      <c r="W795" t="s">
        <v>874</v>
      </c>
      <c r="X795" t="s">
        <v>62</v>
      </c>
      <c r="Y795" t="s">
        <v>874</v>
      </c>
      <c r="Z795" t="s">
        <v>874</v>
      </c>
      <c r="AA795" t="s">
        <v>874</v>
      </c>
      <c r="AB795" t="s">
        <v>874</v>
      </c>
      <c r="AC795" t="s">
        <v>874</v>
      </c>
      <c r="AD795" s="19">
        <v>45824.865418900466</v>
      </c>
      <c r="AE795" t="s">
        <v>2024</v>
      </c>
    </row>
    <row r="796" spans="1:31" x14ac:dyDescent="0.35">
      <c r="A796" t="s">
        <v>207</v>
      </c>
      <c r="B796" t="s">
        <v>311</v>
      </c>
      <c r="C796">
        <v>1831</v>
      </c>
      <c r="D796" s="9">
        <v>43777.092361111114</v>
      </c>
      <c r="E796" s="9">
        <v>45608.574305555558</v>
      </c>
      <c r="F796">
        <v>25361</v>
      </c>
      <c r="G796">
        <v>25361</v>
      </c>
      <c r="H796">
        <v>0</v>
      </c>
      <c r="I796">
        <v>25361</v>
      </c>
      <c r="J796">
        <v>5708</v>
      </c>
      <c r="K796">
        <v>19653</v>
      </c>
      <c r="L796">
        <v>15452</v>
      </c>
      <c r="M796">
        <v>4201</v>
      </c>
      <c r="N796">
        <v>0</v>
      </c>
      <c r="O796">
        <v>27.427</v>
      </c>
      <c r="P796">
        <v>7.431</v>
      </c>
      <c r="Q796">
        <v>20.306000000000001</v>
      </c>
      <c r="R796">
        <v>19.995999999999999</v>
      </c>
      <c r="S796">
        <v>21.074000000000002</v>
      </c>
      <c r="T796">
        <v>1.016</v>
      </c>
      <c r="U796">
        <v>0</v>
      </c>
      <c r="V796">
        <v>0.72899999999999998</v>
      </c>
      <c r="W796">
        <v>206.88499999999999</v>
      </c>
      <c r="X796" t="s">
        <v>62</v>
      </c>
      <c r="Y796">
        <v>4.9000000000000002E-2</v>
      </c>
      <c r="Z796">
        <v>0</v>
      </c>
      <c r="AA796">
        <v>0.95599999999999996</v>
      </c>
      <c r="AB796">
        <v>0.996</v>
      </c>
      <c r="AC796">
        <v>0.98899999999999999</v>
      </c>
      <c r="AD796" s="19">
        <v>9.6689814814814815E-3</v>
      </c>
      <c r="AE796" t="s">
        <v>1108</v>
      </c>
    </row>
    <row r="797" spans="1:31" hidden="1" x14ac:dyDescent="0.35">
      <c r="A797" t="s">
        <v>1893</v>
      </c>
      <c r="B797" t="s">
        <v>312</v>
      </c>
      <c r="C797">
        <v>99</v>
      </c>
      <c r="D797" s="9">
        <v>41527.088888888888</v>
      </c>
      <c r="E797" s="9">
        <v>41627.003472222219</v>
      </c>
      <c r="F797" t="s">
        <v>871</v>
      </c>
      <c r="G797" t="s">
        <v>871</v>
      </c>
      <c r="H797">
        <v>1</v>
      </c>
      <c r="I797">
        <v>5</v>
      </c>
      <c r="J797">
        <v>1</v>
      </c>
      <c r="K797" t="s">
        <v>872</v>
      </c>
      <c r="L797">
        <v>1</v>
      </c>
      <c r="M797">
        <v>4</v>
      </c>
      <c r="N797" t="s">
        <v>874</v>
      </c>
      <c r="O797">
        <v>4.1000000000000002E-2</v>
      </c>
      <c r="P797" t="s">
        <v>874</v>
      </c>
      <c r="Q797" t="s">
        <v>874</v>
      </c>
      <c r="R797">
        <v>0</v>
      </c>
      <c r="S797">
        <v>4.1000000000000002E-2</v>
      </c>
      <c r="T797" t="s">
        <v>874</v>
      </c>
      <c r="U797" t="s">
        <v>874</v>
      </c>
      <c r="V797" t="s">
        <v>874</v>
      </c>
      <c r="W797" t="s">
        <v>874</v>
      </c>
      <c r="X797" t="s">
        <v>62</v>
      </c>
      <c r="Y797" t="s">
        <v>874</v>
      </c>
      <c r="Z797" t="s">
        <v>874</v>
      </c>
      <c r="AA797">
        <v>0.92</v>
      </c>
      <c r="AB797" t="s">
        <v>874</v>
      </c>
      <c r="AC797" t="s">
        <v>874</v>
      </c>
      <c r="AD797" s="19">
        <v>45824.865621145836</v>
      </c>
      <c r="AE797" t="s">
        <v>2024</v>
      </c>
    </row>
    <row r="798" spans="1:31" x14ac:dyDescent="0.35">
      <c r="A798" t="s">
        <v>1130</v>
      </c>
      <c r="B798" t="s">
        <v>311</v>
      </c>
      <c r="C798">
        <v>3440</v>
      </c>
      <c r="D798" s="9">
        <v>41004.618645833332</v>
      </c>
      <c r="E798" s="9">
        <v>44445.286620370367</v>
      </c>
      <c r="F798">
        <v>139</v>
      </c>
      <c r="G798">
        <v>139</v>
      </c>
      <c r="H798">
        <v>55</v>
      </c>
      <c r="I798">
        <v>84</v>
      </c>
      <c r="J798">
        <v>19</v>
      </c>
      <c r="K798">
        <v>120</v>
      </c>
      <c r="L798">
        <v>113</v>
      </c>
      <c r="M798">
        <v>7</v>
      </c>
      <c r="N798">
        <v>2.9000000000000001E-2</v>
      </c>
      <c r="O798">
        <v>3.6999999999999998E-2</v>
      </c>
      <c r="P798">
        <v>5.0000000000000001E-3</v>
      </c>
      <c r="Q798">
        <v>6.2E-2</v>
      </c>
      <c r="R798">
        <v>6.0999999999999999E-2</v>
      </c>
      <c r="S798">
        <v>0.04</v>
      </c>
      <c r="T798">
        <v>1.016</v>
      </c>
      <c r="U798">
        <v>0.439</v>
      </c>
      <c r="V798">
        <v>0.92400000000000004</v>
      </c>
      <c r="W798">
        <v>112.90300000000001</v>
      </c>
      <c r="X798" t="s">
        <v>62</v>
      </c>
      <c r="Y798">
        <v>16.129000000000001</v>
      </c>
      <c r="Z798">
        <v>0.79100000000000004</v>
      </c>
      <c r="AA798">
        <v>0.82</v>
      </c>
      <c r="AB798">
        <v>0.95899999999999996</v>
      </c>
      <c r="AC798">
        <v>0.69899999999999995</v>
      </c>
      <c r="AD798" s="19">
        <v>45825.271809097219</v>
      </c>
      <c r="AE798" t="s">
        <v>2357</v>
      </c>
    </row>
    <row r="799" spans="1:31" hidden="1" x14ac:dyDescent="0.35">
      <c r="A799" t="s">
        <v>1894</v>
      </c>
      <c r="B799" t="s">
        <v>312</v>
      </c>
      <c r="C799">
        <v>97</v>
      </c>
      <c r="D799" s="9">
        <v>41376.808333333334</v>
      </c>
      <c r="E799" s="9">
        <v>41474.086805555555</v>
      </c>
      <c r="F799" t="s">
        <v>871</v>
      </c>
      <c r="G799" t="s">
        <v>871</v>
      </c>
      <c r="H799">
        <v>1</v>
      </c>
      <c r="I799">
        <v>2</v>
      </c>
      <c r="J799">
        <v>2</v>
      </c>
      <c r="K799" t="s">
        <v>872</v>
      </c>
      <c r="L799">
        <v>1</v>
      </c>
      <c r="M799">
        <v>-1</v>
      </c>
      <c r="N799" t="s">
        <v>874</v>
      </c>
      <c r="O799">
        <v>0.01</v>
      </c>
      <c r="P799">
        <v>0.01</v>
      </c>
      <c r="Q799" t="s">
        <v>874</v>
      </c>
      <c r="R799">
        <v>0</v>
      </c>
      <c r="S799">
        <v>0</v>
      </c>
      <c r="T799" t="s">
        <v>874</v>
      </c>
      <c r="U799" t="s">
        <v>874</v>
      </c>
      <c r="V799" t="s">
        <v>874</v>
      </c>
      <c r="W799" t="s">
        <v>874</v>
      </c>
      <c r="X799" t="s">
        <v>62</v>
      </c>
      <c r="Y799" t="s">
        <v>874</v>
      </c>
      <c r="Z799" t="s">
        <v>874</v>
      </c>
      <c r="AA799">
        <v>1</v>
      </c>
      <c r="AB799">
        <v>1</v>
      </c>
      <c r="AC799" t="s">
        <v>874</v>
      </c>
      <c r="AD799" s="19">
        <v>45824.865845636574</v>
      </c>
      <c r="AE799" t="s">
        <v>2024</v>
      </c>
    </row>
    <row r="800" spans="1:31" x14ac:dyDescent="0.35">
      <c r="A800" t="s">
        <v>159</v>
      </c>
      <c r="B800" t="s">
        <v>311</v>
      </c>
      <c r="C800">
        <v>7269</v>
      </c>
      <c r="D800" s="9">
        <v>38335.699999999997</v>
      </c>
      <c r="E800" s="9">
        <v>45604.841666666667</v>
      </c>
      <c r="F800">
        <v>1130</v>
      </c>
      <c r="G800">
        <v>1130</v>
      </c>
      <c r="H800">
        <v>763</v>
      </c>
      <c r="I800">
        <v>367</v>
      </c>
      <c r="J800">
        <v>96</v>
      </c>
      <c r="K800">
        <v>1034</v>
      </c>
      <c r="L800">
        <v>982</v>
      </c>
      <c r="M800">
        <v>52</v>
      </c>
      <c r="N800">
        <v>0.14899999999999999</v>
      </c>
      <c r="O800">
        <v>7.2999999999999995E-2</v>
      </c>
      <c r="P800">
        <v>2.1000000000000001E-2</v>
      </c>
      <c r="Q800">
        <v>0.20399999999999999</v>
      </c>
      <c r="R800">
        <v>0.20100000000000001</v>
      </c>
      <c r="S800">
        <v>0.192</v>
      </c>
      <c r="T800">
        <v>1.0149999999999999</v>
      </c>
      <c r="U800">
        <v>0.67100000000000004</v>
      </c>
      <c r="V800">
        <v>0.90500000000000003</v>
      </c>
      <c r="W800">
        <v>254.90199999999999</v>
      </c>
      <c r="X800" t="s">
        <v>62</v>
      </c>
      <c r="Y800">
        <v>4.9020000000000001</v>
      </c>
      <c r="Z800">
        <v>0.73599999999999999</v>
      </c>
      <c r="AA800">
        <v>0.88100000000000001</v>
      </c>
      <c r="AB800">
        <v>0.72399999999999998</v>
      </c>
      <c r="AC800">
        <v>0.77100000000000002</v>
      </c>
      <c r="AD800" s="19">
        <v>2.8605324074074075E-2</v>
      </c>
      <c r="AE800" t="s">
        <v>1108</v>
      </c>
    </row>
    <row r="801" spans="1:31" hidden="1" x14ac:dyDescent="0.35">
      <c r="A801" t="s">
        <v>1895</v>
      </c>
      <c r="B801" t="s">
        <v>312</v>
      </c>
      <c r="C801">
        <v>0</v>
      </c>
      <c r="D801" s="9">
        <v>40235.027777777781</v>
      </c>
      <c r="E801" s="9">
        <v>40235.027777777781</v>
      </c>
      <c r="F801" t="s">
        <v>871</v>
      </c>
      <c r="G801" t="s">
        <v>871</v>
      </c>
      <c r="H801">
        <v>1</v>
      </c>
      <c r="I801">
        <v>1</v>
      </c>
      <c r="J801">
        <v>1</v>
      </c>
      <c r="K801" t="s">
        <v>872</v>
      </c>
      <c r="L801">
        <v>1</v>
      </c>
      <c r="M801">
        <v>0</v>
      </c>
      <c r="N801" t="s">
        <v>874</v>
      </c>
      <c r="O801" t="s">
        <v>874</v>
      </c>
      <c r="P801" t="s">
        <v>874</v>
      </c>
      <c r="Q801" t="s">
        <v>874</v>
      </c>
      <c r="R801">
        <v>0</v>
      </c>
      <c r="S801" t="s">
        <v>874</v>
      </c>
      <c r="T801" t="s">
        <v>874</v>
      </c>
      <c r="U801" t="s">
        <v>874</v>
      </c>
      <c r="V801" t="s">
        <v>874</v>
      </c>
      <c r="W801" t="s">
        <v>874</v>
      </c>
      <c r="X801" t="s">
        <v>56</v>
      </c>
      <c r="Y801" t="s">
        <v>874</v>
      </c>
      <c r="Z801" t="s">
        <v>874</v>
      </c>
      <c r="AA801" t="s">
        <v>874</v>
      </c>
      <c r="AB801" t="s">
        <v>874</v>
      </c>
      <c r="AC801" t="s">
        <v>874</v>
      </c>
      <c r="AD801" s="19">
        <v>45824.86604778935</v>
      </c>
      <c r="AE801" t="s">
        <v>2024</v>
      </c>
    </row>
    <row r="802" spans="1:31" x14ac:dyDescent="0.35">
      <c r="A802" t="s">
        <v>159</v>
      </c>
      <c r="B802" t="s">
        <v>311</v>
      </c>
      <c r="C802">
        <v>7269</v>
      </c>
      <c r="D802" s="9">
        <v>38335.699999999997</v>
      </c>
      <c r="E802" s="9">
        <v>45604.841666666667</v>
      </c>
      <c r="F802">
        <v>1130</v>
      </c>
      <c r="G802">
        <v>1130</v>
      </c>
      <c r="H802">
        <v>763</v>
      </c>
      <c r="I802">
        <v>367</v>
      </c>
      <c r="J802">
        <v>96</v>
      </c>
      <c r="K802">
        <v>1034</v>
      </c>
      <c r="L802">
        <v>982</v>
      </c>
      <c r="M802">
        <v>52</v>
      </c>
      <c r="N802">
        <v>0.14899999999999999</v>
      </c>
      <c r="O802">
        <v>7.2999999999999995E-2</v>
      </c>
      <c r="P802">
        <v>2.1000000000000001E-2</v>
      </c>
      <c r="Q802">
        <v>0.20399999999999999</v>
      </c>
      <c r="R802">
        <v>0.20100000000000001</v>
      </c>
      <c r="S802">
        <v>0.192</v>
      </c>
      <c r="T802">
        <v>1.0149999999999999</v>
      </c>
      <c r="U802">
        <v>0.67100000000000004</v>
      </c>
      <c r="V802">
        <v>0.90500000000000003</v>
      </c>
      <c r="W802">
        <v>254.90199999999999</v>
      </c>
      <c r="X802" t="s">
        <v>62</v>
      </c>
      <c r="Y802">
        <v>4.9020000000000001</v>
      </c>
      <c r="Z802">
        <v>0.73599999999999999</v>
      </c>
      <c r="AA802">
        <v>0.88100000000000001</v>
      </c>
      <c r="AB802">
        <v>0.72399999999999998</v>
      </c>
      <c r="AC802">
        <v>0.77100000000000002</v>
      </c>
      <c r="AD802" s="19">
        <v>3.9021990740740739E-2</v>
      </c>
      <c r="AE802" t="s">
        <v>1108</v>
      </c>
    </row>
    <row r="803" spans="1:31" hidden="1" x14ac:dyDescent="0.35">
      <c r="A803" t="s">
        <v>1896</v>
      </c>
      <c r="B803" t="s">
        <v>312</v>
      </c>
      <c r="C803">
        <v>79</v>
      </c>
      <c r="D803" s="9">
        <v>41544.977777777778</v>
      </c>
      <c r="E803" s="9">
        <v>41624.217361111114</v>
      </c>
      <c r="F803" t="s">
        <v>871</v>
      </c>
      <c r="G803" t="s">
        <v>871</v>
      </c>
      <c r="H803">
        <v>1</v>
      </c>
      <c r="I803">
        <v>9</v>
      </c>
      <c r="J803">
        <v>1</v>
      </c>
      <c r="K803" t="s">
        <v>872</v>
      </c>
      <c r="L803">
        <v>8</v>
      </c>
      <c r="M803">
        <v>0</v>
      </c>
      <c r="N803" t="s">
        <v>874</v>
      </c>
      <c r="O803">
        <v>9.4E-2</v>
      </c>
      <c r="P803" t="s">
        <v>874</v>
      </c>
      <c r="Q803">
        <v>0.17899999999999999</v>
      </c>
      <c r="R803">
        <v>0</v>
      </c>
      <c r="S803">
        <v>9.2999999999999999E-2</v>
      </c>
      <c r="T803" t="s">
        <v>874</v>
      </c>
      <c r="U803" t="s">
        <v>874</v>
      </c>
      <c r="V803" t="s">
        <v>874</v>
      </c>
      <c r="W803" t="s">
        <v>874</v>
      </c>
      <c r="X803" t="s">
        <v>56</v>
      </c>
      <c r="Y803">
        <v>5.5869999999999997</v>
      </c>
      <c r="Z803" t="s">
        <v>874</v>
      </c>
      <c r="AA803">
        <v>0.97499999999999998</v>
      </c>
      <c r="AB803" t="s">
        <v>874</v>
      </c>
      <c r="AC803">
        <v>0.71799999999999997</v>
      </c>
      <c r="AD803" s="19">
        <v>45824.866267858793</v>
      </c>
      <c r="AE803" t="s">
        <v>2024</v>
      </c>
    </row>
    <row r="804" spans="1:31" x14ac:dyDescent="0.35">
      <c r="A804" t="s">
        <v>1299</v>
      </c>
      <c r="B804" t="s">
        <v>311</v>
      </c>
      <c r="C804">
        <v>5616</v>
      </c>
      <c r="D804" s="9">
        <v>38925.632870370369</v>
      </c>
      <c r="E804" s="9">
        <v>44542.101168981484</v>
      </c>
      <c r="F804">
        <v>2660</v>
      </c>
      <c r="G804">
        <v>2660</v>
      </c>
      <c r="H804">
        <v>370</v>
      </c>
      <c r="I804">
        <v>2290</v>
      </c>
      <c r="J804">
        <v>905</v>
      </c>
      <c r="K804">
        <v>1755</v>
      </c>
      <c r="L804">
        <v>1573</v>
      </c>
      <c r="M804">
        <v>182</v>
      </c>
      <c r="N804">
        <v>0.10199999999999999</v>
      </c>
      <c r="O804">
        <v>0.57899999999999996</v>
      </c>
      <c r="P804">
        <v>0.28399999999999997</v>
      </c>
      <c r="Q804">
        <v>0.40300000000000002</v>
      </c>
      <c r="R804">
        <v>0.39700000000000002</v>
      </c>
      <c r="S804">
        <v>0.45100000000000001</v>
      </c>
      <c r="T804">
        <v>1.0149999999999999</v>
      </c>
      <c r="U804">
        <v>0.15</v>
      </c>
      <c r="V804">
        <v>0.58299999999999996</v>
      </c>
      <c r="W804">
        <v>451.613</v>
      </c>
      <c r="X804" t="s">
        <v>62</v>
      </c>
      <c r="Y804">
        <v>2.4809999999999999</v>
      </c>
      <c r="Z804">
        <v>0.81499999999999995</v>
      </c>
      <c r="AA804">
        <v>0.83399999999999996</v>
      </c>
      <c r="AB804">
        <v>0.96199999999999997</v>
      </c>
      <c r="AC804">
        <v>0.85899999999999999</v>
      </c>
      <c r="AD804" s="19">
        <v>45825.06639871528</v>
      </c>
      <c r="AE804" t="s">
        <v>2397</v>
      </c>
    </row>
    <row r="805" spans="1:31" hidden="1" x14ac:dyDescent="0.35">
      <c r="A805" t="s">
        <v>1897</v>
      </c>
      <c r="B805" t="s">
        <v>312</v>
      </c>
      <c r="C805">
        <v>73</v>
      </c>
      <c r="D805" s="9">
        <v>40406.662499999999</v>
      </c>
      <c r="E805" s="9">
        <v>40480.246527777781</v>
      </c>
      <c r="F805" t="s">
        <v>871</v>
      </c>
      <c r="G805" t="s">
        <v>871</v>
      </c>
      <c r="H805">
        <v>8</v>
      </c>
      <c r="I805">
        <v>3</v>
      </c>
      <c r="J805">
        <v>1</v>
      </c>
      <c r="K805" t="s">
        <v>872</v>
      </c>
      <c r="L805">
        <v>8</v>
      </c>
      <c r="M805">
        <v>2</v>
      </c>
      <c r="N805">
        <v>0.09</v>
      </c>
      <c r="O805">
        <v>0.11600000000000001</v>
      </c>
      <c r="P805">
        <v>0</v>
      </c>
      <c r="Q805">
        <v>0.105</v>
      </c>
      <c r="R805" s="24" t="s">
        <v>1898</v>
      </c>
      <c r="S805">
        <v>0.126</v>
      </c>
      <c r="T805">
        <v>0.51</v>
      </c>
      <c r="U805">
        <v>0.437</v>
      </c>
      <c r="V805">
        <v>1</v>
      </c>
      <c r="W805">
        <v>161.905</v>
      </c>
      <c r="X805" t="s">
        <v>56</v>
      </c>
      <c r="Y805">
        <v>9.5239999999999991</v>
      </c>
      <c r="Z805">
        <v>0.877</v>
      </c>
      <c r="AA805">
        <v>0.99</v>
      </c>
      <c r="AB805">
        <v>0</v>
      </c>
      <c r="AC805">
        <v>0.80400000000000005</v>
      </c>
      <c r="AD805" s="19">
        <v>45824.866522847224</v>
      </c>
      <c r="AE805" t="s">
        <v>2024</v>
      </c>
    </row>
    <row r="806" spans="1:31" x14ac:dyDescent="0.35">
      <c r="A806" t="s">
        <v>1994</v>
      </c>
      <c r="B806" t="s">
        <v>311</v>
      </c>
      <c r="C806">
        <v>3272</v>
      </c>
      <c r="D806" s="9">
        <v>38356.502083333333</v>
      </c>
      <c r="E806" s="9">
        <v>41628.586111111108</v>
      </c>
      <c r="F806">
        <v>1629</v>
      </c>
      <c r="G806">
        <v>1629</v>
      </c>
      <c r="H806">
        <v>111</v>
      </c>
      <c r="I806">
        <v>1518</v>
      </c>
      <c r="J806">
        <v>288</v>
      </c>
      <c r="K806">
        <v>1341</v>
      </c>
      <c r="L806">
        <v>1076</v>
      </c>
      <c r="M806">
        <v>265</v>
      </c>
      <c r="N806">
        <v>5.2999999999999999E-2</v>
      </c>
      <c r="O806">
        <v>0.77</v>
      </c>
      <c r="P806">
        <v>0.17899999999999999</v>
      </c>
      <c r="Q806">
        <v>0.65300000000000002</v>
      </c>
      <c r="R806">
        <v>0.64400000000000002</v>
      </c>
      <c r="S806">
        <v>0.66900000000000004</v>
      </c>
      <c r="T806">
        <v>1.014</v>
      </c>
      <c r="U806">
        <v>6.4000000000000001E-2</v>
      </c>
      <c r="V806">
        <v>0.78300000000000003</v>
      </c>
      <c r="W806">
        <v>405.81900000000002</v>
      </c>
      <c r="X806" t="s">
        <v>62</v>
      </c>
      <c r="Y806">
        <v>1.5309999999999999</v>
      </c>
      <c r="Z806">
        <v>0.94499999999999995</v>
      </c>
      <c r="AA806">
        <v>0.96299999999999997</v>
      </c>
      <c r="AB806">
        <v>0.94799999999999995</v>
      </c>
      <c r="AC806">
        <v>0.96399999999999997</v>
      </c>
      <c r="AD806" s="19">
        <v>45824.895586863429</v>
      </c>
      <c r="AE806" t="s">
        <v>2024</v>
      </c>
    </row>
    <row r="807" spans="1:31" hidden="1" x14ac:dyDescent="0.35">
      <c r="A807" t="s">
        <v>1434</v>
      </c>
      <c r="B807" t="s">
        <v>312</v>
      </c>
      <c r="C807">
        <v>98</v>
      </c>
      <c r="D807" s="9">
        <v>41509.157638888886</v>
      </c>
      <c r="E807" s="9">
        <v>41607.546527777777</v>
      </c>
      <c r="F807" t="s">
        <v>871</v>
      </c>
      <c r="G807" t="s">
        <v>871</v>
      </c>
      <c r="H807">
        <v>3</v>
      </c>
      <c r="I807">
        <v>2</v>
      </c>
      <c r="J807">
        <v>1</v>
      </c>
      <c r="K807" t="s">
        <v>872</v>
      </c>
      <c r="L807">
        <v>4</v>
      </c>
      <c r="M807">
        <v>2</v>
      </c>
      <c r="N807">
        <v>4.3999999999999997E-2</v>
      </c>
      <c r="O807">
        <v>5.6000000000000001E-2</v>
      </c>
      <c r="P807" t="s">
        <v>874</v>
      </c>
      <c r="Q807">
        <v>0.02</v>
      </c>
      <c r="R807">
        <v>0.1</v>
      </c>
      <c r="S807">
        <v>5.7000000000000002E-2</v>
      </c>
      <c r="T807" t="s">
        <v>874</v>
      </c>
      <c r="U807" t="s">
        <v>874</v>
      </c>
      <c r="V807" t="s">
        <v>874</v>
      </c>
      <c r="W807" t="s">
        <v>874</v>
      </c>
      <c r="X807" t="s">
        <v>62</v>
      </c>
      <c r="Y807">
        <v>50</v>
      </c>
      <c r="Z807">
        <v>0.77100000000000002</v>
      </c>
      <c r="AA807">
        <v>1</v>
      </c>
      <c r="AB807" t="s">
        <v>874</v>
      </c>
      <c r="AC807">
        <v>0.60799999999999998</v>
      </c>
      <c r="AD807" s="19">
        <v>45824.866742199076</v>
      </c>
      <c r="AE807" t="s">
        <v>2024</v>
      </c>
    </row>
    <row r="808" spans="1:31" x14ac:dyDescent="0.35">
      <c r="A808" t="s">
        <v>1043</v>
      </c>
      <c r="B808" t="s">
        <v>311</v>
      </c>
      <c r="C808">
        <v>2900</v>
      </c>
      <c r="D808" s="9">
        <v>41665.024421296293</v>
      </c>
      <c r="E808" s="9">
        <v>44565.599224537036</v>
      </c>
      <c r="F808">
        <v>3473</v>
      </c>
      <c r="G808">
        <v>3473</v>
      </c>
      <c r="H808">
        <v>0</v>
      </c>
      <c r="I808">
        <v>3473</v>
      </c>
      <c r="J808">
        <v>2565</v>
      </c>
      <c r="K808">
        <v>908</v>
      </c>
      <c r="L808">
        <v>692</v>
      </c>
      <c r="M808">
        <v>216</v>
      </c>
      <c r="N808">
        <v>0</v>
      </c>
      <c r="O808">
        <v>1.633</v>
      </c>
      <c r="P808">
        <v>1.349</v>
      </c>
      <c r="Q808">
        <v>0.28799999999999998</v>
      </c>
      <c r="R808">
        <v>0.28399999999999997</v>
      </c>
      <c r="S808">
        <v>0.44500000000000001</v>
      </c>
      <c r="T808">
        <v>1.014</v>
      </c>
      <c r="U808">
        <v>0</v>
      </c>
      <c r="V808">
        <v>0.17399999999999999</v>
      </c>
      <c r="W808">
        <v>750</v>
      </c>
      <c r="X808" t="s">
        <v>62</v>
      </c>
      <c r="Y808">
        <v>3.472</v>
      </c>
      <c r="Z808">
        <v>0</v>
      </c>
      <c r="AA808" s="19">
        <v>0.74099999999999999</v>
      </c>
      <c r="AB808">
        <v>0.74</v>
      </c>
      <c r="AC808" s="23">
        <v>0.745</v>
      </c>
      <c r="AD808" s="19">
        <v>45825.215261446756</v>
      </c>
      <c r="AE808" t="s">
        <v>2383</v>
      </c>
    </row>
    <row r="809" spans="1:31" hidden="1" x14ac:dyDescent="0.35">
      <c r="A809" t="s">
        <v>1435</v>
      </c>
      <c r="B809" t="s">
        <v>312</v>
      </c>
      <c r="C809">
        <v>93</v>
      </c>
      <c r="D809" s="9">
        <v>41530.01666666667</v>
      </c>
      <c r="E809" s="9">
        <v>41623.599999999999</v>
      </c>
      <c r="F809" t="s">
        <v>871</v>
      </c>
      <c r="G809" t="s">
        <v>871</v>
      </c>
      <c r="H809">
        <v>2</v>
      </c>
      <c r="I809">
        <v>4</v>
      </c>
      <c r="J809">
        <v>1</v>
      </c>
      <c r="K809" t="s">
        <v>872</v>
      </c>
      <c r="L809">
        <v>2</v>
      </c>
      <c r="M809">
        <v>3</v>
      </c>
      <c r="N809">
        <v>0.111</v>
      </c>
      <c r="O809">
        <v>3.2000000000000001E-2</v>
      </c>
      <c r="P809" t="s">
        <v>874</v>
      </c>
      <c r="Q809">
        <v>3.6999999999999998E-2</v>
      </c>
      <c r="R809" s="24" t="s">
        <v>1899</v>
      </c>
      <c r="S809">
        <v>4.9000000000000002E-2</v>
      </c>
      <c r="T809" t="s">
        <v>874</v>
      </c>
      <c r="U809" t="s">
        <v>874</v>
      </c>
      <c r="V809" t="s">
        <v>874</v>
      </c>
      <c r="W809" t="s">
        <v>874</v>
      </c>
      <c r="X809" t="s">
        <v>56</v>
      </c>
      <c r="Y809">
        <v>27.027000000000001</v>
      </c>
      <c r="Z809">
        <v>1</v>
      </c>
      <c r="AA809">
        <v>0.996</v>
      </c>
      <c r="AB809" t="s">
        <v>874</v>
      </c>
      <c r="AC809">
        <v>1</v>
      </c>
      <c r="AD809" s="19">
        <v>45824.866965787034</v>
      </c>
      <c r="AE809" t="s">
        <v>2024</v>
      </c>
    </row>
    <row r="810" spans="1:31" x14ac:dyDescent="0.35">
      <c r="A810" t="s">
        <v>297</v>
      </c>
      <c r="B810" t="s">
        <v>311</v>
      </c>
      <c r="C810">
        <v>1460</v>
      </c>
      <c r="D810" s="9">
        <v>43070.383252314816</v>
      </c>
      <c r="E810" s="9">
        <v>44530.548333333332</v>
      </c>
      <c r="F810">
        <v>278</v>
      </c>
      <c r="G810">
        <v>278</v>
      </c>
      <c r="H810">
        <v>21</v>
      </c>
      <c r="I810">
        <v>257</v>
      </c>
      <c r="J810">
        <v>64</v>
      </c>
      <c r="K810">
        <v>214</v>
      </c>
      <c r="L810">
        <v>198</v>
      </c>
      <c r="M810">
        <v>16</v>
      </c>
      <c r="N810">
        <v>1.7000000000000001E-2</v>
      </c>
      <c r="O810">
        <v>0.20300000000000001</v>
      </c>
      <c r="P810">
        <v>6.3E-2</v>
      </c>
      <c r="Q810">
        <v>0.159</v>
      </c>
      <c r="R810">
        <v>0.157</v>
      </c>
      <c r="S810">
        <v>0.16200000000000001</v>
      </c>
      <c r="T810">
        <v>1.0129999999999999</v>
      </c>
      <c r="U810">
        <v>7.6999999999999999E-2</v>
      </c>
      <c r="V810">
        <v>0.71399999999999997</v>
      </c>
      <c r="W810">
        <v>100.629</v>
      </c>
      <c r="X810" t="s">
        <v>62</v>
      </c>
      <c r="Y810">
        <v>6.2889999999999997</v>
      </c>
      <c r="Z810">
        <v>0.93799999999999994</v>
      </c>
      <c r="AA810">
        <v>0.95399999999999996</v>
      </c>
      <c r="AB810">
        <v>0.89300000000000002</v>
      </c>
      <c r="AC810">
        <v>0.93700000000000006</v>
      </c>
      <c r="AD810" s="19">
        <v>45825.236354849534</v>
      </c>
      <c r="AE810" t="s">
        <v>2357</v>
      </c>
    </row>
    <row r="811" spans="1:31" hidden="1" x14ac:dyDescent="0.35">
      <c r="A811" t="s">
        <v>1900</v>
      </c>
      <c r="B811" t="s">
        <v>312</v>
      </c>
      <c r="C811">
        <v>54</v>
      </c>
      <c r="D811" s="9">
        <v>41544.191666666666</v>
      </c>
      <c r="E811" s="9">
        <v>41598.768055555556</v>
      </c>
      <c r="F811" t="s">
        <v>871</v>
      </c>
      <c r="G811" t="s">
        <v>871</v>
      </c>
      <c r="H811">
        <v>1</v>
      </c>
      <c r="I811">
        <v>2</v>
      </c>
      <c r="J811">
        <v>1</v>
      </c>
      <c r="K811" t="s">
        <v>872</v>
      </c>
      <c r="L811">
        <v>1</v>
      </c>
      <c r="M811">
        <v>0</v>
      </c>
      <c r="N811" t="s">
        <v>874</v>
      </c>
      <c r="O811">
        <v>1.7999999999999999E-2</v>
      </c>
      <c r="P811" t="s">
        <v>874</v>
      </c>
      <c r="Q811" t="s">
        <v>874</v>
      </c>
      <c r="R811">
        <v>0</v>
      </c>
      <c r="S811">
        <v>1.7999999999999999E-2</v>
      </c>
      <c r="T811" t="s">
        <v>874</v>
      </c>
      <c r="U811" t="s">
        <v>874</v>
      </c>
      <c r="V811" t="s">
        <v>874</v>
      </c>
      <c r="W811" t="s">
        <v>874</v>
      </c>
      <c r="X811" t="s">
        <v>56</v>
      </c>
      <c r="Y811" t="s">
        <v>874</v>
      </c>
      <c r="Z811" t="s">
        <v>874</v>
      </c>
      <c r="AA811">
        <v>1</v>
      </c>
      <c r="AB811" t="s">
        <v>874</v>
      </c>
      <c r="AC811" t="s">
        <v>874</v>
      </c>
      <c r="AD811" s="19">
        <v>45824.867188634256</v>
      </c>
      <c r="AE811" t="s">
        <v>2024</v>
      </c>
    </row>
    <row r="812" spans="1:31" x14ac:dyDescent="0.35">
      <c r="A812" t="s">
        <v>947</v>
      </c>
      <c r="B812" t="s">
        <v>311</v>
      </c>
      <c r="C812">
        <v>7230</v>
      </c>
      <c r="D812" s="9">
        <v>37336.057523148149</v>
      </c>
      <c r="E812" s="9">
        <v>44566.418368055558</v>
      </c>
      <c r="F812">
        <v>27498</v>
      </c>
      <c r="G812">
        <v>27498</v>
      </c>
      <c r="H812">
        <v>0</v>
      </c>
      <c r="I812">
        <v>27498</v>
      </c>
      <c r="J812">
        <v>16865</v>
      </c>
      <c r="K812">
        <v>10633</v>
      </c>
      <c r="L812">
        <v>5000</v>
      </c>
      <c r="M812">
        <v>5633</v>
      </c>
      <c r="N812">
        <v>0</v>
      </c>
      <c r="O812">
        <v>5.3390000000000004</v>
      </c>
      <c r="P812">
        <v>4.0019999999999998</v>
      </c>
      <c r="Q812">
        <v>1.353</v>
      </c>
      <c r="R812">
        <v>1.337</v>
      </c>
      <c r="S812">
        <v>2.4860000000000002</v>
      </c>
      <c r="T812">
        <v>1.012</v>
      </c>
      <c r="U812">
        <v>0</v>
      </c>
      <c r="V812">
        <v>0.25</v>
      </c>
      <c r="W812">
        <v>4163.3410000000003</v>
      </c>
      <c r="X812" t="s">
        <v>62</v>
      </c>
      <c r="Y812">
        <v>0.73899999999999999</v>
      </c>
      <c r="Z812">
        <v>0</v>
      </c>
      <c r="AA812">
        <v>0.92</v>
      </c>
      <c r="AB812">
        <v>0.93200000000000005</v>
      </c>
      <c r="AC812">
        <v>0.98399999999999999</v>
      </c>
      <c r="AD812" s="19">
        <v>45825.189845034722</v>
      </c>
      <c r="AE812" t="s">
        <v>2392</v>
      </c>
    </row>
    <row r="813" spans="1:31" hidden="1" x14ac:dyDescent="0.35">
      <c r="A813" t="s">
        <v>1428</v>
      </c>
      <c r="B813" t="s">
        <v>312</v>
      </c>
      <c r="C813">
        <v>97</v>
      </c>
      <c r="D813" s="9">
        <v>41495.841666666667</v>
      </c>
      <c r="E813" s="9">
        <v>41593.454861111109</v>
      </c>
      <c r="F813" t="s">
        <v>871</v>
      </c>
      <c r="G813" t="s">
        <v>871</v>
      </c>
      <c r="H813">
        <v>1</v>
      </c>
      <c r="I813">
        <v>5</v>
      </c>
      <c r="J813">
        <v>1</v>
      </c>
      <c r="K813" t="s">
        <v>872</v>
      </c>
      <c r="L813">
        <v>1</v>
      </c>
      <c r="M813">
        <v>3</v>
      </c>
      <c r="N813" t="s">
        <v>874</v>
      </c>
      <c r="O813">
        <v>3.7999999999999999E-2</v>
      </c>
      <c r="P813" t="s">
        <v>874</v>
      </c>
      <c r="Q813" t="s">
        <v>874</v>
      </c>
      <c r="R813">
        <v>0</v>
      </c>
      <c r="S813">
        <v>3.5999999999999997E-2</v>
      </c>
      <c r="T813" t="s">
        <v>874</v>
      </c>
      <c r="U813" t="s">
        <v>874</v>
      </c>
      <c r="V813" t="s">
        <v>874</v>
      </c>
      <c r="W813" t="s">
        <v>874</v>
      </c>
      <c r="X813" t="s">
        <v>56</v>
      </c>
      <c r="Y813" t="s">
        <v>874</v>
      </c>
      <c r="Z813" t="s">
        <v>874</v>
      </c>
      <c r="AA813">
        <v>0.77500000000000002</v>
      </c>
      <c r="AB813" t="s">
        <v>874</v>
      </c>
      <c r="AC813" t="s">
        <v>874</v>
      </c>
      <c r="AD813" s="19">
        <v>45824.867409467595</v>
      </c>
      <c r="AE813" t="s">
        <v>2024</v>
      </c>
    </row>
    <row r="814" spans="1:31" x14ac:dyDescent="0.35">
      <c r="A814" t="s">
        <v>2045</v>
      </c>
      <c r="B814" t="s">
        <v>311</v>
      </c>
      <c r="C814">
        <v>776</v>
      </c>
      <c r="D814" s="9">
        <v>40843.002083333333</v>
      </c>
      <c r="E814" s="9">
        <v>41619.998611111114</v>
      </c>
      <c r="F814">
        <v>376</v>
      </c>
      <c r="G814">
        <v>376</v>
      </c>
      <c r="H814">
        <v>268</v>
      </c>
      <c r="I814">
        <v>108</v>
      </c>
      <c r="J814">
        <v>34</v>
      </c>
      <c r="K814">
        <v>342</v>
      </c>
      <c r="L814">
        <v>310</v>
      </c>
      <c r="M814">
        <v>32</v>
      </c>
      <c r="N814">
        <v>0.36699999999999999</v>
      </c>
      <c r="O814">
        <v>0.155</v>
      </c>
      <c r="P814">
        <v>7.3999999999999996E-2</v>
      </c>
      <c r="Q814">
        <v>0.45300000000000001</v>
      </c>
      <c r="R814">
        <v>0.44800000000000001</v>
      </c>
      <c r="S814">
        <v>0.47199999999999998</v>
      </c>
      <c r="T814">
        <v>1.0109999999999999</v>
      </c>
      <c r="U814">
        <v>0.70299999999999996</v>
      </c>
      <c r="V814">
        <v>0.85799999999999998</v>
      </c>
      <c r="W814">
        <v>70.64</v>
      </c>
      <c r="X814" t="s">
        <v>62</v>
      </c>
      <c r="Y814">
        <v>2.2080000000000002</v>
      </c>
      <c r="Z814">
        <v>0.97799999999999998</v>
      </c>
      <c r="AA814">
        <v>0.95799999999999996</v>
      </c>
      <c r="AB814">
        <v>0.97499999999999998</v>
      </c>
      <c r="AC814">
        <v>0.97799999999999998</v>
      </c>
      <c r="AD814" s="19">
        <v>45824.908908067133</v>
      </c>
      <c r="AE814" t="s">
        <v>2215</v>
      </c>
    </row>
    <row r="815" spans="1:31" hidden="1" x14ac:dyDescent="0.35">
      <c r="A815" t="s">
        <v>1436</v>
      </c>
      <c r="B815" t="s">
        <v>312</v>
      </c>
      <c r="C815">
        <v>99</v>
      </c>
      <c r="D815" s="9">
        <v>41527.118055555555</v>
      </c>
      <c r="E815" s="9">
        <v>41626.315972222219</v>
      </c>
      <c r="F815" t="s">
        <v>871</v>
      </c>
      <c r="G815" t="s">
        <v>871</v>
      </c>
      <c r="H815">
        <v>7</v>
      </c>
      <c r="I815">
        <v>12</v>
      </c>
      <c r="J815">
        <v>1</v>
      </c>
      <c r="K815" t="s">
        <v>872</v>
      </c>
      <c r="L815">
        <v>13</v>
      </c>
      <c r="M815">
        <v>5</v>
      </c>
      <c r="N815">
        <v>5.8999999999999997E-2</v>
      </c>
      <c r="O815">
        <v>0.124</v>
      </c>
      <c r="P815" t="s">
        <v>874</v>
      </c>
      <c r="Q815">
        <v>0.245</v>
      </c>
      <c r="R815">
        <v>0.183</v>
      </c>
      <c r="S815">
        <v>0.19700000000000001</v>
      </c>
      <c r="T815" t="s">
        <v>874</v>
      </c>
      <c r="U815" t="s">
        <v>874</v>
      </c>
      <c r="V815" t="s">
        <v>874</v>
      </c>
      <c r="W815" t="s">
        <v>874</v>
      </c>
      <c r="X815" t="s">
        <v>56</v>
      </c>
      <c r="Y815">
        <v>4.0819999999999999</v>
      </c>
      <c r="Z815">
        <v>0.436</v>
      </c>
      <c r="AA815">
        <v>0.83799999999999997</v>
      </c>
      <c r="AB815" t="s">
        <v>874</v>
      </c>
      <c r="AC815">
        <v>0.88500000000000001</v>
      </c>
      <c r="AD815" s="19">
        <v>45824.867631747686</v>
      </c>
      <c r="AE815" t="s">
        <v>2024</v>
      </c>
    </row>
    <row r="816" spans="1:31" x14ac:dyDescent="0.35">
      <c r="A816" t="s">
        <v>1521</v>
      </c>
      <c r="B816" t="s">
        <v>311</v>
      </c>
      <c r="C816">
        <v>7157</v>
      </c>
      <c r="D816" s="9">
        <v>37403.621805555558</v>
      </c>
      <c r="E816" s="9">
        <v>44560.656504629631</v>
      </c>
      <c r="F816">
        <v>1587</v>
      </c>
      <c r="G816">
        <v>1587</v>
      </c>
      <c r="H816">
        <v>337</v>
      </c>
      <c r="I816">
        <v>1250</v>
      </c>
      <c r="J816">
        <v>327</v>
      </c>
      <c r="K816">
        <v>1260</v>
      </c>
      <c r="L816">
        <v>1045</v>
      </c>
      <c r="M816">
        <v>215</v>
      </c>
      <c r="N816">
        <v>6.3E-2</v>
      </c>
      <c r="O816">
        <v>0.18</v>
      </c>
      <c r="P816">
        <v>6.0999999999999999E-2</v>
      </c>
      <c r="Q816">
        <v>0.184</v>
      </c>
      <c r="R816">
        <v>0.182</v>
      </c>
      <c r="S816">
        <v>0.183</v>
      </c>
      <c r="T816">
        <v>1.0109999999999999</v>
      </c>
      <c r="U816">
        <v>0.25900000000000001</v>
      </c>
      <c r="V816">
        <v>0.749</v>
      </c>
      <c r="W816">
        <v>1168.4780000000001</v>
      </c>
      <c r="X816" t="s">
        <v>62</v>
      </c>
      <c r="Y816">
        <v>5.4349999999999996</v>
      </c>
      <c r="Z816">
        <v>0.98799999999999999</v>
      </c>
      <c r="AA816">
        <v>0.997</v>
      </c>
      <c r="AB816">
        <v>0.97599999999999998</v>
      </c>
      <c r="AC816">
        <v>0.98699999999999999</v>
      </c>
      <c r="AD816" s="19">
        <v>45825.11919701389</v>
      </c>
      <c r="AE816" t="s">
        <v>2397</v>
      </c>
    </row>
    <row r="817" spans="1:31" hidden="1" x14ac:dyDescent="0.35">
      <c r="A817" t="s">
        <v>1440</v>
      </c>
      <c r="B817" t="s">
        <v>312</v>
      </c>
      <c r="C817">
        <v>98</v>
      </c>
      <c r="D817" s="9">
        <v>41494.199999999997</v>
      </c>
      <c r="E817" s="9">
        <v>41592.681944444441</v>
      </c>
      <c r="F817" t="s">
        <v>871</v>
      </c>
      <c r="G817" t="s">
        <v>871</v>
      </c>
      <c r="H817">
        <v>1</v>
      </c>
      <c r="I817">
        <v>3</v>
      </c>
      <c r="J817">
        <v>1</v>
      </c>
      <c r="K817" t="s">
        <v>872</v>
      </c>
      <c r="L817">
        <v>1</v>
      </c>
      <c r="M817">
        <v>2</v>
      </c>
      <c r="N817" t="s">
        <v>874</v>
      </c>
      <c r="O817">
        <v>2.1000000000000001E-2</v>
      </c>
      <c r="P817" t="s">
        <v>874</v>
      </c>
      <c r="Q817" t="s">
        <v>874</v>
      </c>
      <c r="R817">
        <v>0</v>
      </c>
      <c r="S817">
        <v>2.7E-2</v>
      </c>
      <c r="T817" t="s">
        <v>874</v>
      </c>
      <c r="U817" t="s">
        <v>874</v>
      </c>
      <c r="V817" t="s">
        <v>874</v>
      </c>
      <c r="W817" t="s">
        <v>874</v>
      </c>
      <c r="X817" t="s">
        <v>56</v>
      </c>
      <c r="Y817" t="s">
        <v>874</v>
      </c>
      <c r="Z817" t="s">
        <v>874</v>
      </c>
      <c r="AA817">
        <v>0.96599999999999997</v>
      </c>
      <c r="AB817" t="s">
        <v>874</v>
      </c>
      <c r="AC817" t="s">
        <v>874</v>
      </c>
      <c r="AD817" s="19">
        <v>45824.867848888891</v>
      </c>
      <c r="AE817" t="s">
        <v>2024</v>
      </c>
    </row>
    <row r="818" spans="1:31" x14ac:dyDescent="0.35">
      <c r="A818" t="s">
        <v>222</v>
      </c>
      <c r="B818" t="s">
        <v>311</v>
      </c>
      <c r="C818">
        <v>1455</v>
      </c>
      <c r="D818" s="9">
        <v>44154.131249999999</v>
      </c>
      <c r="E818" s="9">
        <v>45609.646527777775</v>
      </c>
      <c r="F818">
        <v>1209</v>
      </c>
      <c r="G818">
        <v>1079</v>
      </c>
      <c r="H818">
        <v>1058</v>
      </c>
      <c r="I818">
        <v>21</v>
      </c>
      <c r="J818">
        <v>236</v>
      </c>
      <c r="K818">
        <v>843</v>
      </c>
      <c r="L818">
        <v>756</v>
      </c>
      <c r="M818">
        <v>87</v>
      </c>
      <c r="N818">
        <v>0.63</v>
      </c>
      <c r="O818">
        <v>1.4E-2</v>
      </c>
      <c r="P818">
        <v>0.16</v>
      </c>
      <c r="Q818">
        <v>0.48899999999999999</v>
      </c>
      <c r="R818">
        <v>0.48399999999999999</v>
      </c>
      <c r="S818">
        <v>0.48299999999999998</v>
      </c>
      <c r="T818">
        <v>1.01</v>
      </c>
      <c r="U818">
        <v>0.97799999999999998</v>
      </c>
      <c r="V818">
        <v>0.752</v>
      </c>
      <c r="W818">
        <v>177.91399999999999</v>
      </c>
      <c r="X818" t="s">
        <v>62</v>
      </c>
      <c r="Y818">
        <v>2.0449999999999999</v>
      </c>
      <c r="Z818">
        <v>0.97599999999999998</v>
      </c>
      <c r="AA818">
        <v>0.91</v>
      </c>
      <c r="AB818">
        <v>0.98199999999999998</v>
      </c>
      <c r="AC818">
        <v>0.99</v>
      </c>
      <c r="AD818" s="19">
        <v>3.6449074074074071E-2</v>
      </c>
      <c r="AE818" t="s">
        <v>1108</v>
      </c>
    </row>
    <row r="819" spans="1:31" hidden="1" x14ac:dyDescent="0.35">
      <c r="A819" t="s">
        <v>1901</v>
      </c>
      <c r="B819" t="s">
        <v>312</v>
      </c>
      <c r="C819">
        <v>39</v>
      </c>
      <c r="D819" s="9">
        <v>41334.904861111114</v>
      </c>
      <c r="E819" s="9">
        <v>41374.744444444441</v>
      </c>
      <c r="F819" t="s">
        <v>871</v>
      </c>
      <c r="G819" t="s">
        <v>871</v>
      </c>
      <c r="H819">
        <v>1</v>
      </c>
      <c r="I819">
        <v>1</v>
      </c>
      <c r="J819">
        <v>1</v>
      </c>
      <c r="K819" t="s">
        <v>872</v>
      </c>
      <c r="L819">
        <v>1</v>
      </c>
      <c r="M819">
        <v>1</v>
      </c>
      <c r="N819" t="s">
        <v>874</v>
      </c>
      <c r="O819" t="s">
        <v>874</v>
      </c>
      <c r="P819" t="s">
        <v>874</v>
      </c>
      <c r="Q819" t="s">
        <v>874</v>
      </c>
      <c r="R819">
        <v>0</v>
      </c>
      <c r="S819">
        <v>2.5000000000000001E-2</v>
      </c>
      <c r="T819" t="s">
        <v>874</v>
      </c>
      <c r="U819" t="s">
        <v>874</v>
      </c>
      <c r="V819" t="s">
        <v>874</v>
      </c>
      <c r="W819" t="s">
        <v>874</v>
      </c>
      <c r="X819" t="s">
        <v>56</v>
      </c>
      <c r="Y819" t="s">
        <v>874</v>
      </c>
      <c r="Z819" t="s">
        <v>874</v>
      </c>
      <c r="AA819" t="s">
        <v>874</v>
      </c>
      <c r="AB819" t="s">
        <v>874</v>
      </c>
      <c r="AC819" t="s">
        <v>874</v>
      </c>
      <c r="AD819" s="19">
        <v>45824.868045162038</v>
      </c>
      <c r="AE819" t="s">
        <v>2024</v>
      </c>
    </row>
    <row r="820" spans="1:31" x14ac:dyDescent="0.35">
      <c r="A820" t="s">
        <v>222</v>
      </c>
      <c r="B820" t="s">
        <v>311</v>
      </c>
      <c r="C820">
        <v>1455</v>
      </c>
      <c r="D820" s="9">
        <v>44154.131249999999</v>
      </c>
      <c r="E820" s="9">
        <v>45609.646527777775</v>
      </c>
      <c r="F820">
        <v>1209</v>
      </c>
      <c r="G820">
        <v>1079</v>
      </c>
      <c r="H820">
        <v>1058</v>
      </c>
      <c r="I820">
        <v>21</v>
      </c>
      <c r="J820">
        <v>236</v>
      </c>
      <c r="K820">
        <v>843</v>
      </c>
      <c r="L820">
        <v>756</v>
      </c>
      <c r="M820">
        <v>87</v>
      </c>
      <c r="N820">
        <v>0.63</v>
      </c>
      <c r="O820">
        <v>1.4E-2</v>
      </c>
      <c r="P820">
        <v>0.16</v>
      </c>
      <c r="Q820">
        <v>0.48899999999999999</v>
      </c>
      <c r="R820">
        <v>0.48399999999999999</v>
      </c>
      <c r="S820">
        <v>0.48299999999999998</v>
      </c>
      <c r="T820">
        <v>1.01</v>
      </c>
      <c r="U820">
        <v>0.97799999999999998</v>
      </c>
      <c r="V820">
        <v>0.752</v>
      </c>
      <c r="W820">
        <v>177.91399999999999</v>
      </c>
      <c r="X820" t="s">
        <v>62</v>
      </c>
      <c r="Y820">
        <v>2.0449999999999999</v>
      </c>
      <c r="Z820">
        <v>0.97599999999999998</v>
      </c>
      <c r="AA820">
        <v>0.91</v>
      </c>
      <c r="AB820">
        <v>0.98199999999999998</v>
      </c>
      <c r="AC820">
        <v>0.99</v>
      </c>
      <c r="AD820" s="19">
        <v>1.3569444444444445E-2</v>
      </c>
      <c r="AE820" t="s">
        <v>1108</v>
      </c>
    </row>
    <row r="821" spans="1:31" hidden="1" x14ac:dyDescent="0.35">
      <c r="A821" t="s">
        <v>1902</v>
      </c>
      <c r="B821" t="s">
        <v>312</v>
      </c>
      <c r="C821">
        <v>0</v>
      </c>
      <c r="D821" s="9">
        <v>41479.84097222222</v>
      </c>
      <c r="E821" s="9">
        <v>41479.868055555555</v>
      </c>
      <c r="F821" t="s">
        <v>871</v>
      </c>
      <c r="G821" t="s">
        <v>871</v>
      </c>
      <c r="H821">
        <v>1</v>
      </c>
      <c r="I821">
        <v>3</v>
      </c>
      <c r="J821">
        <v>1</v>
      </c>
      <c r="K821" t="s">
        <v>872</v>
      </c>
      <c r="L821">
        <v>1</v>
      </c>
      <c r="M821">
        <v>2</v>
      </c>
      <c r="N821" t="s">
        <v>874</v>
      </c>
      <c r="O821">
        <v>1.5</v>
      </c>
      <c r="P821" t="s">
        <v>874</v>
      </c>
      <c r="Q821" t="s">
        <v>874</v>
      </c>
      <c r="R821">
        <v>0</v>
      </c>
      <c r="S821">
        <v>1.5</v>
      </c>
      <c r="T821" t="s">
        <v>874</v>
      </c>
      <c r="U821" t="s">
        <v>874</v>
      </c>
      <c r="V821" t="s">
        <v>874</v>
      </c>
      <c r="W821" t="s">
        <v>874</v>
      </c>
      <c r="X821" t="s">
        <v>56</v>
      </c>
      <c r="Y821" t="s">
        <v>874</v>
      </c>
      <c r="Z821" t="s">
        <v>874</v>
      </c>
      <c r="AA821">
        <v>0.75</v>
      </c>
      <c r="AB821" t="s">
        <v>874</v>
      </c>
      <c r="AC821" t="s">
        <v>874</v>
      </c>
      <c r="AD821" s="19">
        <v>45824.868250520834</v>
      </c>
      <c r="AE821" t="s">
        <v>2024</v>
      </c>
    </row>
    <row r="822" spans="1:31" x14ac:dyDescent="0.35">
      <c r="A822" t="s">
        <v>65</v>
      </c>
      <c r="B822" t="s">
        <v>311</v>
      </c>
      <c r="C822">
        <v>1791</v>
      </c>
      <c r="D822" s="9">
        <v>42759.437511574077</v>
      </c>
      <c r="E822" s="9">
        <v>44550.79184027778</v>
      </c>
      <c r="F822">
        <v>185</v>
      </c>
      <c r="G822">
        <v>185</v>
      </c>
      <c r="H822">
        <v>74</v>
      </c>
      <c r="I822">
        <v>111</v>
      </c>
      <c r="J822">
        <v>4</v>
      </c>
      <c r="K822">
        <v>181</v>
      </c>
      <c r="L822">
        <v>181</v>
      </c>
      <c r="M822">
        <v>0</v>
      </c>
      <c r="N822">
        <v>3.5000000000000003E-2</v>
      </c>
      <c r="O822">
        <v>6.6000000000000003E-2</v>
      </c>
      <c r="P822">
        <v>4.0000000000000001E-3</v>
      </c>
      <c r="Q822">
        <v>9.8000000000000004E-2</v>
      </c>
      <c r="R822">
        <v>9.7000000000000003E-2</v>
      </c>
      <c r="S822">
        <v>9.8000000000000004E-2</v>
      </c>
      <c r="T822">
        <v>1.01</v>
      </c>
      <c r="U822">
        <v>0.34699999999999998</v>
      </c>
      <c r="V822">
        <v>0.96</v>
      </c>
      <c r="W822">
        <v>0</v>
      </c>
      <c r="X822" t="s">
        <v>92</v>
      </c>
      <c r="Y822">
        <v>10.204000000000001</v>
      </c>
      <c r="Z822">
        <v>0.95899999999999996</v>
      </c>
      <c r="AA822">
        <v>0.91300000000000003</v>
      </c>
      <c r="AB822">
        <v>0.84499999999999997</v>
      </c>
      <c r="AC822">
        <v>0.95799999999999996</v>
      </c>
      <c r="AD822" s="19">
        <v>45825.286659386577</v>
      </c>
      <c r="AE822" t="s">
        <v>2357</v>
      </c>
    </row>
    <row r="823" spans="1:31" hidden="1" x14ac:dyDescent="0.35">
      <c r="A823" t="s">
        <v>1450</v>
      </c>
      <c r="B823" t="s">
        <v>312</v>
      </c>
      <c r="C823">
        <v>76</v>
      </c>
      <c r="D823" s="9">
        <v>41530.829861111109</v>
      </c>
      <c r="E823" s="9">
        <v>41607.270833333336</v>
      </c>
      <c r="F823" t="s">
        <v>871</v>
      </c>
      <c r="G823" t="s">
        <v>871</v>
      </c>
      <c r="H823">
        <v>1</v>
      </c>
      <c r="I823">
        <v>5</v>
      </c>
      <c r="J823">
        <v>1</v>
      </c>
      <c r="K823" t="s">
        <v>872</v>
      </c>
      <c r="L823">
        <v>2</v>
      </c>
      <c r="M823">
        <v>2</v>
      </c>
      <c r="N823" t="s">
        <v>874</v>
      </c>
      <c r="O823">
        <v>4.8000000000000001E-2</v>
      </c>
      <c r="P823" t="s">
        <v>874</v>
      </c>
      <c r="Q823" t="s">
        <v>874</v>
      </c>
      <c r="R823">
        <v>0</v>
      </c>
      <c r="S823">
        <v>4.8000000000000001E-2</v>
      </c>
      <c r="T823" t="s">
        <v>874</v>
      </c>
      <c r="U823" t="s">
        <v>874</v>
      </c>
      <c r="V823" t="s">
        <v>874</v>
      </c>
      <c r="W823" t="s">
        <v>874</v>
      </c>
      <c r="X823" t="s">
        <v>56</v>
      </c>
      <c r="Y823" t="s">
        <v>874</v>
      </c>
      <c r="Z823" t="s">
        <v>874</v>
      </c>
      <c r="AA823">
        <v>0.88800000000000001</v>
      </c>
      <c r="AB823" t="s">
        <v>874</v>
      </c>
      <c r="AC823" t="s">
        <v>874</v>
      </c>
      <c r="AD823" s="19">
        <v>45824.868472743059</v>
      </c>
      <c r="AE823" t="s">
        <v>2024</v>
      </c>
    </row>
    <row r="824" spans="1:31" x14ac:dyDescent="0.35">
      <c r="A824" t="s">
        <v>138</v>
      </c>
      <c r="B824" t="s">
        <v>311</v>
      </c>
      <c r="C824">
        <v>4862</v>
      </c>
      <c r="D824" s="9">
        <v>40742.260416666664</v>
      </c>
      <c r="E824" s="9">
        <v>45604.581250000003</v>
      </c>
      <c r="F824">
        <v>1702</v>
      </c>
      <c r="G824">
        <v>1702</v>
      </c>
      <c r="H824">
        <v>661</v>
      </c>
      <c r="I824">
        <v>1041</v>
      </c>
      <c r="J824">
        <v>300</v>
      </c>
      <c r="K824">
        <v>1402</v>
      </c>
      <c r="L824">
        <v>1298</v>
      </c>
      <c r="M824">
        <v>104</v>
      </c>
      <c r="N824">
        <v>0.16600000000000001</v>
      </c>
      <c r="O824">
        <v>0.25900000000000001</v>
      </c>
      <c r="P824">
        <v>9.2999999999999999E-2</v>
      </c>
      <c r="Q824">
        <v>0.33500000000000002</v>
      </c>
      <c r="R824">
        <v>0.33200000000000002</v>
      </c>
      <c r="S824">
        <v>0.34499999999999997</v>
      </c>
      <c r="T824">
        <v>1.0089999999999999</v>
      </c>
      <c r="U824">
        <v>0.39100000000000001</v>
      </c>
      <c r="V824">
        <v>0.78100000000000003</v>
      </c>
      <c r="W824">
        <v>310.44799999999998</v>
      </c>
      <c r="X824" t="s">
        <v>62</v>
      </c>
      <c r="Y824">
        <v>2.9849999999999999</v>
      </c>
      <c r="Z824">
        <v>0.89800000000000002</v>
      </c>
      <c r="AA824">
        <v>0.86899999999999999</v>
      </c>
      <c r="AB824">
        <v>0.83899999999999997</v>
      </c>
      <c r="AC824">
        <v>0.91400000000000003</v>
      </c>
      <c r="AD824" s="19">
        <v>2.5644675925925925E-2</v>
      </c>
      <c r="AE824" t="s">
        <v>1108</v>
      </c>
    </row>
    <row r="825" spans="1:31" hidden="1" x14ac:dyDescent="0.35">
      <c r="A825" t="s">
        <v>1903</v>
      </c>
      <c r="B825" t="s">
        <v>312</v>
      </c>
      <c r="C825">
        <v>0</v>
      </c>
      <c r="D825" s="9">
        <v>38765.01458333333</v>
      </c>
      <c r="E825" s="9">
        <v>38765.01458333333</v>
      </c>
      <c r="F825" t="s">
        <v>871</v>
      </c>
      <c r="G825" t="s">
        <v>871</v>
      </c>
      <c r="H825">
        <v>1</v>
      </c>
      <c r="I825">
        <v>1</v>
      </c>
      <c r="J825">
        <v>1</v>
      </c>
      <c r="K825" t="s">
        <v>872</v>
      </c>
      <c r="L825">
        <v>1</v>
      </c>
      <c r="M825">
        <v>0</v>
      </c>
      <c r="N825" t="s">
        <v>874</v>
      </c>
      <c r="O825" t="s">
        <v>874</v>
      </c>
      <c r="P825" t="s">
        <v>874</v>
      </c>
      <c r="Q825" t="s">
        <v>874</v>
      </c>
      <c r="R825">
        <v>0</v>
      </c>
      <c r="S825" t="s">
        <v>874</v>
      </c>
      <c r="T825" t="s">
        <v>874</v>
      </c>
      <c r="U825" t="s">
        <v>874</v>
      </c>
      <c r="V825" t="s">
        <v>874</v>
      </c>
      <c r="W825" t="s">
        <v>874</v>
      </c>
      <c r="X825" t="s">
        <v>56</v>
      </c>
      <c r="Y825" t="s">
        <v>874</v>
      </c>
      <c r="Z825" t="s">
        <v>874</v>
      </c>
      <c r="AA825" t="s">
        <v>874</v>
      </c>
      <c r="AB825" t="s">
        <v>874</v>
      </c>
      <c r="AC825" t="s">
        <v>874</v>
      </c>
      <c r="AD825" s="19">
        <v>45824.868671342592</v>
      </c>
      <c r="AE825" t="s">
        <v>2024</v>
      </c>
    </row>
    <row r="826" spans="1:31" x14ac:dyDescent="0.35">
      <c r="A826" t="s">
        <v>138</v>
      </c>
      <c r="B826" t="s">
        <v>311</v>
      </c>
      <c r="C826">
        <v>4862</v>
      </c>
      <c r="D826" s="9">
        <v>40742.260416666664</v>
      </c>
      <c r="E826" s="9">
        <v>45604.581250000003</v>
      </c>
      <c r="F826">
        <v>1702</v>
      </c>
      <c r="G826">
        <v>1702</v>
      </c>
      <c r="H826">
        <v>661</v>
      </c>
      <c r="I826">
        <v>1041</v>
      </c>
      <c r="J826">
        <v>300</v>
      </c>
      <c r="K826">
        <v>1402</v>
      </c>
      <c r="L826">
        <v>1298</v>
      </c>
      <c r="M826">
        <v>104</v>
      </c>
      <c r="N826">
        <v>0.16600000000000001</v>
      </c>
      <c r="O826">
        <v>0.25900000000000001</v>
      </c>
      <c r="P826">
        <v>9.2999999999999999E-2</v>
      </c>
      <c r="Q826">
        <v>0.33500000000000002</v>
      </c>
      <c r="R826">
        <v>0.33200000000000002</v>
      </c>
      <c r="S826">
        <v>0.34499999999999997</v>
      </c>
      <c r="T826">
        <v>1.0089999999999999</v>
      </c>
      <c r="U826">
        <v>0.39100000000000001</v>
      </c>
      <c r="V826">
        <v>0.78100000000000003</v>
      </c>
      <c r="W826">
        <v>310.44799999999998</v>
      </c>
      <c r="X826" t="s">
        <v>62</v>
      </c>
      <c r="Y826">
        <v>2.9849999999999999</v>
      </c>
      <c r="Z826">
        <v>0.89800000000000002</v>
      </c>
      <c r="AA826">
        <v>0.86899999999999999</v>
      </c>
      <c r="AB826">
        <v>0.83899999999999997</v>
      </c>
      <c r="AC826">
        <v>0.91400000000000003</v>
      </c>
      <c r="AD826" s="19">
        <v>3.3134259259259259E-2</v>
      </c>
      <c r="AE826" t="s">
        <v>1108</v>
      </c>
    </row>
    <row r="827" spans="1:31" hidden="1" x14ac:dyDescent="0.35">
      <c r="A827" t="s">
        <v>1904</v>
      </c>
      <c r="B827" t="s">
        <v>312</v>
      </c>
      <c r="C827">
        <v>84</v>
      </c>
      <c r="D827" s="9">
        <v>41389.73541666667</v>
      </c>
      <c r="E827" s="9">
        <v>41474.558333333334</v>
      </c>
      <c r="F827" t="s">
        <v>871</v>
      </c>
      <c r="G827" t="s">
        <v>871</v>
      </c>
      <c r="H827">
        <v>1</v>
      </c>
      <c r="I827">
        <v>6</v>
      </c>
      <c r="J827">
        <v>2</v>
      </c>
      <c r="K827" t="s">
        <v>872</v>
      </c>
      <c r="L827">
        <v>7</v>
      </c>
      <c r="M827">
        <v>-4</v>
      </c>
      <c r="N827" t="s">
        <v>874</v>
      </c>
      <c r="O827">
        <v>9.0999999999999998E-2</v>
      </c>
      <c r="P827">
        <v>2.9000000000000001E-2</v>
      </c>
      <c r="Q827">
        <v>0.1</v>
      </c>
      <c r="R827">
        <v>6.2E-2</v>
      </c>
      <c r="S827">
        <v>4.1000000000000002E-2</v>
      </c>
      <c r="T827" t="s">
        <v>874</v>
      </c>
      <c r="U827" t="s">
        <v>874</v>
      </c>
      <c r="V827" t="s">
        <v>874</v>
      </c>
      <c r="W827" t="s">
        <v>874</v>
      </c>
      <c r="X827" t="s">
        <v>56</v>
      </c>
      <c r="Y827">
        <v>10</v>
      </c>
      <c r="Z827" t="s">
        <v>874</v>
      </c>
      <c r="AA827">
        <v>0.9</v>
      </c>
      <c r="AB827">
        <v>1</v>
      </c>
      <c r="AC827">
        <v>0.89300000000000002</v>
      </c>
      <c r="AD827" s="19">
        <v>45824.868893472223</v>
      </c>
      <c r="AE827" t="s">
        <v>2024</v>
      </c>
    </row>
    <row r="828" spans="1:31" x14ac:dyDescent="0.35">
      <c r="A828" t="s">
        <v>126</v>
      </c>
      <c r="B828" t="s">
        <v>311</v>
      </c>
      <c r="C828">
        <v>3753</v>
      </c>
      <c r="D828" s="9">
        <v>40779.863645833335</v>
      </c>
      <c r="E828" s="9">
        <v>44533.656875000001</v>
      </c>
      <c r="F828">
        <v>1442</v>
      </c>
      <c r="G828">
        <v>1442</v>
      </c>
      <c r="H828">
        <v>312</v>
      </c>
      <c r="I828">
        <v>1130</v>
      </c>
      <c r="J828">
        <v>345</v>
      </c>
      <c r="K828">
        <v>1097</v>
      </c>
      <c r="L828">
        <v>1093</v>
      </c>
      <c r="M828">
        <v>4</v>
      </c>
      <c r="N828">
        <v>0.114</v>
      </c>
      <c r="O828">
        <v>0.436</v>
      </c>
      <c r="P828">
        <v>0.124</v>
      </c>
      <c r="Q828">
        <v>0.43</v>
      </c>
      <c r="R828">
        <v>0.42599999999999999</v>
      </c>
      <c r="S828">
        <v>0.38800000000000001</v>
      </c>
      <c r="T828">
        <v>1.0089999999999999</v>
      </c>
      <c r="U828">
        <v>0.20699999999999999</v>
      </c>
      <c r="V828">
        <v>0.77500000000000002</v>
      </c>
      <c r="W828">
        <v>9.3019999999999996</v>
      </c>
      <c r="X828" t="s">
        <v>92</v>
      </c>
      <c r="Y828">
        <v>2.3260000000000001</v>
      </c>
      <c r="Z828">
        <v>0.876</v>
      </c>
      <c r="AA828">
        <v>0.93600000000000005</v>
      </c>
      <c r="AB828">
        <v>0.95199999999999996</v>
      </c>
      <c r="AC828">
        <v>0.93300000000000005</v>
      </c>
      <c r="AD828" s="19">
        <v>45825.275624513888</v>
      </c>
      <c r="AE828" t="s">
        <v>2357</v>
      </c>
    </row>
    <row r="829" spans="1:31" hidden="1" x14ac:dyDescent="0.35">
      <c r="A829" t="s">
        <v>1905</v>
      </c>
      <c r="B829" t="s">
        <v>312</v>
      </c>
      <c r="C829">
        <v>92</v>
      </c>
      <c r="D829" s="9">
        <v>41101.421527777777</v>
      </c>
      <c r="E829" s="9">
        <v>41194.117361111108</v>
      </c>
      <c r="F829" t="s">
        <v>871</v>
      </c>
      <c r="G829" t="s">
        <v>871</v>
      </c>
      <c r="H829">
        <v>1</v>
      </c>
      <c r="I829">
        <v>2</v>
      </c>
      <c r="J829">
        <v>1</v>
      </c>
      <c r="K829" t="s">
        <v>872</v>
      </c>
      <c r="L829">
        <v>1</v>
      </c>
      <c r="M829">
        <v>1</v>
      </c>
      <c r="N829" t="s">
        <v>874</v>
      </c>
      <c r="O829">
        <v>1.0999999999999999E-2</v>
      </c>
      <c r="P829" t="s">
        <v>874</v>
      </c>
      <c r="Q829" t="s">
        <v>874</v>
      </c>
      <c r="R829">
        <v>0</v>
      </c>
      <c r="S829">
        <v>1.0999999999999999E-2</v>
      </c>
      <c r="T829" t="s">
        <v>874</v>
      </c>
      <c r="U829" t="s">
        <v>874</v>
      </c>
      <c r="V829" t="s">
        <v>874</v>
      </c>
      <c r="W829" t="s">
        <v>874</v>
      </c>
      <c r="X829" t="s">
        <v>56</v>
      </c>
      <c r="Y829" t="s">
        <v>874</v>
      </c>
      <c r="Z829" t="s">
        <v>874</v>
      </c>
      <c r="AA829">
        <v>1</v>
      </c>
      <c r="AB829" t="s">
        <v>874</v>
      </c>
      <c r="AC829" t="s">
        <v>874</v>
      </c>
      <c r="AD829" s="19">
        <v>45824.869096296294</v>
      </c>
      <c r="AE829" t="s">
        <v>2024</v>
      </c>
    </row>
    <row r="830" spans="1:31" x14ac:dyDescent="0.35">
      <c r="A830" t="s">
        <v>1394</v>
      </c>
      <c r="B830" t="s">
        <v>311</v>
      </c>
      <c r="C830">
        <v>3655</v>
      </c>
      <c r="D830" s="9">
        <v>40882.540636574071</v>
      </c>
      <c r="E830" s="9">
        <v>44538.083101851851</v>
      </c>
      <c r="F830">
        <v>2640</v>
      </c>
      <c r="G830">
        <v>2640</v>
      </c>
      <c r="H830">
        <v>304</v>
      </c>
      <c r="I830">
        <v>2336</v>
      </c>
      <c r="J830">
        <v>542</v>
      </c>
      <c r="K830">
        <v>2098</v>
      </c>
      <c r="L830">
        <v>2008</v>
      </c>
      <c r="M830">
        <v>90</v>
      </c>
      <c r="N830">
        <v>6.5000000000000002E-2</v>
      </c>
      <c r="O830">
        <v>0.60699999999999998</v>
      </c>
      <c r="P830">
        <v>0.14399999999999999</v>
      </c>
      <c r="Q830">
        <v>0.53300000000000003</v>
      </c>
      <c r="R830">
        <v>0.52800000000000002</v>
      </c>
      <c r="S830">
        <v>0.52100000000000002</v>
      </c>
      <c r="T830">
        <v>1.0089999999999999</v>
      </c>
      <c r="U830">
        <v>9.7000000000000003E-2</v>
      </c>
      <c r="V830">
        <v>0.78600000000000003</v>
      </c>
      <c r="W830">
        <v>168.85599999999999</v>
      </c>
      <c r="X830" t="s">
        <v>62</v>
      </c>
      <c r="Y830">
        <v>1.8759999999999999</v>
      </c>
      <c r="Z830">
        <v>0.95799999999999996</v>
      </c>
      <c r="AA830">
        <v>0.99</v>
      </c>
      <c r="AB830">
        <v>0.98</v>
      </c>
      <c r="AC830">
        <v>0.996</v>
      </c>
      <c r="AD830" s="19">
        <v>45825.089724328704</v>
      </c>
      <c r="AE830" t="s">
        <v>2397</v>
      </c>
    </row>
    <row r="831" spans="1:31" hidden="1" x14ac:dyDescent="0.35">
      <c r="A831" t="s">
        <v>1447</v>
      </c>
      <c r="B831" t="s">
        <v>312</v>
      </c>
      <c r="C831">
        <v>42</v>
      </c>
      <c r="D831" s="9">
        <v>41535.95416666667</v>
      </c>
      <c r="E831" s="9">
        <v>41578.658333333333</v>
      </c>
      <c r="F831" t="s">
        <v>871</v>
      </c>
      <c r="G831" t="s">
        <v>871</v>
      </c>
      <c r="H831">
        <v>2</v>
      </c>
      <c r="I831">
        <v>1</v>
      </c>
      <c r="J831">
        <v>1</v>
      </c>
      <c r="K831" t="s">
        <v>872</v>
      </c>
      <c r="L831">
        <v>2</v>
      </c>
      <c r="M831">
        <v>-1</v>
      </c>
      <c r="N831">
        <v>2.3E-2</v>
      </c>
      <c r="O831" t="s">
        <v>874</v>
      </c>
      <c r="P831" t="s">
        <v>874</v>
      </c>
      <c r="Q831" t="s">
        <v>874</v>
      </c>
      <c r="R831">
        <v>0</v>
      </c>
      <c r="S831">
        <v>2.3E-2</v>
      </c>
      <c r="T831" t="s">
        <v>874</v>
      </c>
      <c r="U831" t="s">
        <v>874</v>
      </c>
      <c r="V831" t="s">
        <v>874</v>
      </c>
      <c r="W831" t="s">
        <v>874</v>
      </c>
      <c r="X831" t="s">
        <v>56</v>
      </c>
      <c r="Y831" t="s">
        <v>874</v>
      </c>
      <c r="Z831">
        <v>1</v>
      </c>
      <c r="AA831" t="s">
        <v>874</v>
      </c>
      <c r="AB831" t="s">
        <v>874</v>
      </c>
      <c r="AC831" t="s">
        <v>874</v>
      </c>
      <c r="AD831" s="19">
        <v>45824.869312800925</v>
      </c>
      <c r="AE831" t="s">
        <v>2024</v>
      </c>
    </row>
    <row r="832" spans="1:31" x14ac:dyDescent="0.35">
      <c r="A832" t="s">
        <v>2032</v>
      </c>
      <c r="B832" t="s">
        <v>311</v>
      </c>
      <c r="C832">
        <v>1645</v>
      </c>
      <c r="D832" s="9">
        <v>38323.763888888891</v>
      </c>
      <c r="E832" s="9">
        <v>39969.322222222225</v>
      </c>
      <c r="F832">
        <v>580</v>
      </c>
      <c r="G832">
        <v>580</v>
      </c>
      <c r="H832">
        <v>102</v>
      </c>
      <c r="I832">
        <v>478</v>
      </c>
      <c r="J832">
        <v>191</v>
      </c>
      <c r="K832">
        <v>389</v>
      </c>
      <c r="L832">
        <v>389</v>
      </c>
      <c r="M832">
        <v>1</v>
      </c>
      <c r="N832">
        <v>9.2999999999999999E-2</v>
      </c>
      <c r="O832">
        <v>0.42099999999999999</v>
      </c>
      <c r="P832">
        <v>0.16</v>
      </c>
      <c r="Q832">
        <v>0.35699999999999998</v>
      </c>
      <c r="R832">
        <v>0.35399999999999998</v>
      </c>
      <c r="S832">
        <v>0.32800000000000001</v>
      </c>
      <c r="T832">
        <v>1.008</v>
      </c>
      <c r="U832">
        <v>0.18099999999999999</v>
      </c>
      <c r="V832">
        <v>0.68899999999999995</v>
      </c>
      <c r="W832">
        <v>2.8010000000000002</v>
      </c>
      <c r="X832" t="s">
        <v>92</v>
      </c>
      <c r="Y832">
        <v>2.8010000000000002</v>
      </c>
      <c r="Z832">
        <v>0.91400000000000003</v>
      </c>
      <c r="AA832">
        <v>0.90200000000000002</v>
      </c>
      <c r="AB832">
        <v>0.90400000000000003</v>
      </c>
      <c r="AC832">
        <v>0.90300000000000002</v>
      </c>
      <c r="AD832" s="19">
        <v>45824.905135439818</v>
      </c>
      <c r="AE832" t="s">
        <v>2043</v>
      </c>
    </row>
    <row r="833" spans="1:31" hidden="1" x14ac:dyDescent="0.35">
      <c r="A833" t="s">
        <v>1906</v>
      </c>
      <c r="B833" t="s">
        <v>312</v>
      </c>
      <c r="C833">
        <v>50</v>
      </c>
      <c r="D833" s="9">
        <v>41506.820138888892</v>
      </c>
      <c r="E833" s="9">
        <v>41557.171527777777</v>
      </c>
      <c r="F833" t="s">
        <v>871</v>
      </c>
      <c r="G833" t="s">
        <v>871</v>
      </c>
      <c r="H833">
        <v>1</v>
      </c>
      <c r="I833">
        <v>3</v>
      </c>
      <c r="J833">
        <v>4</v>
      </c>
      <c r="K833" t="s">
        <v>872</v>
      </c>
      <c r="L833">
        <v>4</v>
      </c>
      <c r="M833">
        <v>-6</v>
      </c>
      <c r="N833" t="s">
        <v>874</v>
      </c>
      <c r="O833">
        <v>3.5000000000000003E-2</v>
      </c>
      <c r="P833">
        <v>0.94699999999999995</v>
      </c>
      <c r="Q833">
        <v>2</v>
      </c>
      <c r="R833">
        <v>-0.91199999999999903</v>
      </c>
      <c r="S833">
        <v>-8.9999999999999993E-3</v>
      </c>
      <c r="T833" t="s">
        <v>874</v>
      </c>
      <c r="U833" t="s">
        <v>874</v>
      </c>
      <c r="V833" t="s">
        <v>874</v>
      </c>
      <c r="W833" t="s">
        <v>874</v>
      </c>
      <c r="X833" t="s">
        <v>56</v>
      </c>
      <c r="Y833">
        <v>0.5</v>
      </c>
      <c r="Z833" t="s">
        <v>874</v>
      </c>
      <c r="AA833">
        <v>0.81299999999999994</v>
      </c>
      <c r="AB833">
        <v>0.85299999999999998</v>
      </c>
      <c r="AC833">
        <v>0.8</v>
      </c>
      <c r="AD833" s="19">
        <v>45824.869532476849</v>
      </c>
      <c r="AE833" t="s">
        <v>2024</v>
      </c>
    </row>
    <row r="834" spans="1:31" x14ac:dyDescent="0.35">
      <c r="A834" t="s">
        <v>2084</v>
      </c>
      <c r="B834" t="s">
        <v>311</v>
      </c>
      <c r="C834">
        <v>1883</v>
      </c>
      <c r="D834" s="9">
        <v>39398.779166666667</v>
      </c>
      <c r="E834" s="9">
        <v>41282.183333333334</v>
      </c>
      <c r="F834">
        <v>149</v>
      </c>
      <c r="G834">
        <v>149</v>
      </c>
      <c r="H834">
        <v>46</v>
      </c>
      <c r="I834">
        <v>103</v>
      </c>
      <c r="J834">
        <v>16</v>
      </c>
      <c r="K834">
        <v>133</v>
      </c>
      <c r="L834">
        <v>77</v>
      </c>
      <c r="M834">
        <v>56</v>
      </c>
      <c r="N834">
        <v>3.3000000000000002E-2</v>
      </c>
      <c r="O834">
        <v>0.11700000000000001</v>
      </c>
      <c r="P834">
        <v>2.3E-2</v>
      </c>
      <c r="Q834">
        <v>0.128</v>
      </c>
      <c r="R834">
        <v>0.127</v>
      </c>
      <c r="S834">
        <v>0.12</v>
      </c>
      <c r="T834">
        <v>1.008</v>
      </c>
      <c r="U834">
        <v>0.22</v>
      </c>
      <c r="V834">
        <v>0.84699999999999998</v>
      </c>
      <c r="W834">
        <v>437.5</v>
      </c>
      <c r="X834" t="s">
        <v>62</v>
      </c>
      <c r="Y834">
        <v>7.8120000000000003</v>
      </c>
      <c r="Z834">
        <v>0.75800000000000001</v>
      </c>
      <c r="AA834">
        <v>0.746</v>
      </c>
      <c r="AB834">
        <v>0.85399999999999998</v>
      </c>
      <c r="AC834">
        <v>0.80900000000000005</v>
      </c>
      <c r="AD834" s="19">
        <v>45824.921739016201</v>
      </c>
      <c r="AE834" t="s">
        <v>2215</v>
      </c>
    </row>
    <row r="835" spans="1:31" hidden="1" x14ac:dyDescent="0.35">
      <c r="A835" t="s">
        <v>1907</v>
      </c>
      <c r="B835" t="s">
        <v>312</v>
      </c>
      <c r="C835">
        <v>32</v>
      </c>
      <c r="D835" s="9">
        <v>39141.78402777778</v>
      </c>
      <c r="E835" s="9">
        <v>39174.206944444442</v>
      </c>
      <c r="F835" t="s">
        <v>871</v>
      </c>
      <c r="G835" t="s">
        <v>871</v>
      </c>
      <c r="H835">
        <v>1</v>
      </c>
      <c r="I835">
        <v>2</v>
      </c>
      <c r="J835">
        <v>1</v>
      </c>
      <c r="K835" t="s">
        <v>872</v>
      </c>
      <c r="L835">
        <v>1</v>
      </c>
      <c r="M835">
        <v>1</v>
      </c>
      <c r="N835" t="s">
        <v>874</v>
      </c>
      <c r="O835">
        <v>0.03</v>
      </c>
      <c r="P835" t="s">
        <v>874</v>
      </c>
      <c r="Q835" t="s">
        <v>874</v>
      </c>
      <c r="R835">
        <v>0</v>
      </c>
      <c r="S835">
        <v>0.03</v>
      </c>
      <c r="T835" t="s">
        <v>874</v>
      </c>
      <c r="U835" t="s">
        <v>874</v>
      </c>
      <c r="V835" t="s">
        <v>874</v>
      </c>
      <c r="W835" t="s">
        <v>874</v>
      </c>
      <c r="X835" t="s">
        <v>56</v>
      </c>
      <c r="Y835" t="s">
        <v>874</v>
      </c>
      <c r="Z835" t="s">
        <v>874</v>
      </c>
      <c r="AA835">
        <v>1</v>
      </c>
      <c r="AB835" t="s">
        <v>874</v>
      </c>
      <c r="AC835" t="s">
        <v>874</v>
      </c>
      <c r="AD835" s="19">
        <v>45824.869733229163</v>
      </c>
      <c r="AE835" t="s">
        <v>2024</v>
      </c>
    </row>
    <row r="836" spans="1:31" x14ac:dyDescent="0.35">
      <c r="A836" t="s">
        <v>286</v>
      </c>
      <c r="B836" t="s">
        <v>311</v>
      </c>
      <c r="C836">
        <v>4964</v>
      </c>
      <c r="D836" s="9">
        <v>39601.399710648147</v>
      </c>
      <c r="E836" s="9">
        <v>44565.459710648145</v>
      </c>
      <c r="F836">
        <v>2481</v>
      </c>
      <c r="G836">
        <v>2481</v>
      </c>
      <c r="H836">
        <v>1003</v>
      </c>
      <c r="I836">
        <v>1478</v>
      </c>
      <c r="J836">
        <v>521</v>
      </c>
      <c r="K836">
        <v>1960</v>
      </c>
      <c r="L836">
        <v>1861</v>
      </c>
      <c r="M836">
        <v>99</v>
      </c>
      <c r="N836">
        <v>0.252</v>
      </c>
      <c r="O836">
        <v>0.36599999999999999</v>
      </c>
      <c r="P836">
        <v>0.13900000000000001</v>
      </c>
      <c r="Q836">
        <v>0.48299999999999998</v>
      </c>
      <c r="R836">
        <v>0.47899999999999998</v>
      </c>
      <c r="S836">
        <v>0.47699999999999998</v>
      </c>
      <c r="T836">
        <v>1.008</v>
      </c>
      <c r="U836">
        <v>0.40799999999999997</v>
      </c>
      <c r="V836">
        <v>0.77500000000000002</v>
      </c>
      <c r="W836">
        <v>204.96899999999999</v>
      </c>
      <c r="X836" t="s">
        <v>62</v>
      </c>
      <c r="Y836">
        <v>2.0699999999999998</v>
      </c>
      <c r="Z836">
        <v>0.97099999999999997</v>
      </c>
      <c r="AA836">
        <v>0.93400000000000005</v>
      </c>
      <c r="AB836">
        <v>0.95699999999999996</v>
      </c>
      <c r="AC836">
        <v>0.96</v>
      </c>
      <c r="AD836" s="19">
        <v>45825.239187534724</v>
      </c>
      <c r="AE836" t="s">
        <v>2357</v>
      </c>
    </row>
    <row r="837" spans="1:31" hidden="1" x14ac:dyDescent="0.35">
      <c r="A837" t="s">
        <v>1908</v>
      </c>
      <c r="B837" t="s">
        <v>312</v>
      </c>
      <c r="C837">
        <v>43</v>
      </c>
      <c r="D837" s="9">
        <v>40428.949305555558</v>
      </c>
      <c r="E837" s="9">
        <v>40471.98541666667</v>
      </c>
      <c r="F837" t="s">
        <v>871</v>
      </c>
      <c r="G837" t="s">
        <v>871</v>
      </c>
      <c r="H837">
        <v>1</v>
      </c>
      <c r="I837">
        <v>3</v>
      </c>
      <c r="J837">
        <v>9</v>
      </c>
      <c r="K837" t="s">
        <v>872</v>
      </c>
      <c r="L837">
        <v>3</v>
      </c>
      <c r="M837">
        <v>-9</v>
      </c>
      <c r="N837" t="s">
        <v>874</v>
      </c>
      <c r="O837">
        <v>6.4000000000000001E-2</v>
      </c>
      <c r="P837">
        <v>0.375</v>
      </c>
      <c r="Q837">
        <v>0.188</v>
      </c>
      <c r="R837">
        <v>-0.311</v>
      </c>
      <c r="S837">
        <v>-0.153</v>
      </c>
      <c r="T837" t="s">
        <v>874</v>
      </c>
      <c r="U837" t="s">
        <v>874</v>
      </c>
      <c r="V837" t="s">
        <v>874</v>
      </c>
      <c r="W837" t="s">
        <v>874</v>
      </c>
      <c r="X837" t="s">
        <v>80</v>
      </c>
      <c r="Y837">
        <v>5.319</v>
      </c>
      <c r="Z837" t="s">
        <v>874</v>
      </c>
      <c r="AA837">
        <v>0.96399999999999997</v>
      </c>
      <c r="AB837">
        <v>0.3</v>
      </c>
      <c r="AC837">
        <v>0.75</v>
      </c>
      <c r="AD837" s="19">
        <v>45824.869954895832</v>
      </c>
      <c r="AE837" t="s">
        <v>2024</v>
      </c>
    </row>
    <row r="838" spans="1:31" x14ac:dyDescent="0.35">
      <c r="A838" t="s">
        <v>922</v>
      </c>
      <c r="B838" t="s">
        <v>311</v>
      </c>
      <c r="C838">
        <v>1835</v>
      </c>
      <c r="D838" s="9">
        <v>42592.74113425926</v>
      </c>
      <c r="E838" s="9">
        <v>44428.429340277777</v>
      </c>
      <c r="F838">
        <v>806</v>
      </c>
      <c r="G838">
        <v>806</v>
      </c>
      <c r="H838">
        <v>474</v>
      </c>
      <c r="I838">
        <v>332</v>
      </c>
      <c r="J838">
        <v>119</v>
      </c>
      <c r="K838">
        <v>687</v>
      </c>
      <c r="L838">
        <v>574</v>
      </c>
      <c r="M838">
        <v>113</v>
      </c>
      <c r="N838">
        <v>0.36499999999999999</v>
      </c>
      <c r="O838">
        <v>0.248</v>
      </c>
      <c r="P838">
        <v>0.13900000000000001</v>
      </c>
      <c r="Q838">
        <v>0.47799999999999998</v>
      </c>
      <c r="R838">
        <v>0.47399999999999998</v>
      </c>
      <c r="S838">
        <v>0.52200000000000002</v>
      </c>
      <c r="T838">
        <v>1.008</v>
      </c>
      <c r="U838">
        <v>0.59499999999999997</v>
      </c>
      <c r="V838">
        <v>0.77300000000000002</v>
      </c>
      <c r="W838">
        <v>236.40199999999999</v>
      </c>
      <c r="X838" t="s">
        <v>62</v>
      </c>
      <c r="Y838">
        <v>2.0920000000000001</v>
      </c>
      <c r="Z838">
        <v>0.92900000000000005</v>
      </c>
      <c r="AA838">
        <v>0.86099999999999999</v>
      </c>
      <c r="AB838">
        <v>0.753</v>
      </c>
      <c r="AC838">
        <v>0.89800000000000002</v>
      </c>
      <c r="AD838" s="19">
        <v>45825.182084780092</v>
      </c>
      <c r="AE838" t="s">
        <v>2396</v>
      </c>
    </row>
    <row r="839" spans="1:31" hidden="1" x14ac:dyDescent="0.35">
      <c r="A839" t="s">
        <v>1909</v>
      </c>
      <c r="B839" t="s">
        <v>312</v>
      </c>
      <c r="C839">
        <v>1</v>
      </c>
      <c r="D839" s="9">
        <v>40622.04791666667</v>
      </c>
      <c r="E839" s="9">
        <v>40623.357638888891</v>
      </c>
      <c r="F839" t="s">
        <v>871</v>
      </c>
      <c r="G839" t="s">
        <v>871</v>
      </c>
      <c r="H839">
        <v>1</v>
      </c>
      <c r="I839">
        <v>1</v>
      </c>
      <c r="J839">
        <v>1</v>
      </c>
      <c r="K839" t="s">
        <v>872</v>
      </c>
      <c r="L839">
        <v>1</v>
      </c>
      <c r="M839">
        <v>-1</v>
      </c>
      <c r="N839" t="s">
        <v>874</v>
      </c>
      <c r="O839" t="s">
        <v>874</v>
      </c>
      <c r="P839" t="s">
        <v>874</v>
      </c>
      <c r="Q839" t="s">
        <v>874</v>
      </c>
      <c r="R839">
        <v>0</v>
      </c>
      <c r="S839" t="s">
        <v>874</v>
      </c>
      <c r="T839" t="s">
        <v>874</v>
      </c>
      <c r="U839" t="s">
        <v>874</v>
      </c>
      <c r="V839" t="s">
        <v>874</v>
      </c>
      <c r="W839" t="s">
        <v>874</v>
      </c>
      <c r="X839" t="s">
        <v>56</v>
      </c>
      <c r="Y839" t="s">
        <v>874</v>
      </c>
      <c r="Z839" t="s">
        <v>874</v>
      </c>
      <c r="AA839" t="s">
        <v>874</v>
      </c>
      <c r="AB839" t="s">
        <v>874</v>
      </c>
      <c r="AC839" t="s">
        <v>874</v>
      </c>
      <c r="AD839" s="19">
        <v>45824.870177881945</v>
      </c>
      <c r="AE839" t="s">
        <v>2024</v>
      </c>
    </row>
    <row r="840" spans="1:31" x14ac:dyDescent="0.35">
      <c r="A840" t="s">
        <v>1510</v>
      </c>
      <c r="B840" t="s">
        <v>311</v>
      </c>
      <c r="C840">
        <v>4448</v>
      </c>
      <c r="D840" s="9">
        <v>37174.013194444444</v>
      </c>
      <c r="E840" s="9">
        <v>41622.242361111108</v>
      </c>
      <c r="F840">
        <v>5259</v>
      </c>
      <c r="G840">
        <v>5259</v>
      </c>
      <c r="H840">
        <v>879</v>
      </c>
      <c r="I840">
        <v>4380</v>
      </c>
      <c r="J840">
        <v>869</v>
      </c>
      <c r="K840">
        <v>4390</v>
      </c>
      <c r="L840">
        <v>3579</v>
      </c>
      <c r="M840">
        <v>811</v>
      </c>
      <c r="N840">
        <v>0.33900000000000002</v>
      </c>
      <c r="O840">
        <v>1.1759999999999999</v>
      </c>
      <c r="P840">
        <v>0.27300000000000002</v>
      </c>
      <c r="Q840">
        <v>1.2509999999999999</v>
      </c>
      <c r="R840">
        <v>1.242</v>
      </c>
      <c r="S840">
        <v>1.2370000000000001</v>
      </c>
      <c r="T840">
        <v>1.0069999999999999</v>
      </c>
      <c r="U840">
        <v>0.224</v>
      </c>
      <c r="V840">
        <v>0.82</v>
      </c>
      <c r="W840">
        <v>648.28099999999995</v>
      </c>
      <c r="X840" t="s">
        <v>62</v>
      </c>
      <c r="Y840">
        <v>0.79900000000000004</v>
      </c>
      <c r="Z840">
        <v>0.95499999999999996</v>
      </c>
      <c r="AA840">
        <v>0.92500000000000004</v>
      </c>
      <c r="AB840">
        <v>0.98599999999999999</v>
      </c>
      <c r="AC840">
        <v>0.96499999999999997</v>
      </c>
      <c r="AD840" s="19">
        <v>45824.790074143515</v>
      </c>
      <c r="AE840" t="s">
        <v>1824</v>
      </c>
    </row>
    <row r="841" spans="1:31" hidden="1" x14ac:dyDescent="0.35">
      <c r="A841" t="s">
        <v>1910</v>
      </c>
      <c r="B841" t="s">
        <v>312</v>
      </c>
      <c r="C841">
        <v>98</v>
      </c>
      <c r="D841" s="9">
        <v>41523.984027777777</v>
      </c>
      <c r="E841" s="9">
        <v>41622.186111111114</v>
      </c>
      <c r="F841" t="s">
        <v>871</v>
      </c>
      <c r="G841" t="s">
        <v>871</v>
      </c>
      <c r="H841">
        <v>1</v>
      </c>
      <c r="I841">
        <v>12</v>
      </c>
      <c r="J841">
        <v>16</v>
      </c>
      <c r="K841" t="s">
        <v>872</v>
      </c>
      <c r="L841">
        <v>12</v>
      </c>
      <c r="M841">
        <v>-16</v>
      </c>
      <c r="N841" t="s">
        <v>874</v>
      </c>
      <c r="O841">
        <v>0.113</v>
      </c>
      <c r="P841">
        <v>4</v>
      </c>
      <c r="Q841">
        <v>0.311</v>
      </c>
      <c r="R841">
        <v>-3.887</v>
      </c>
      <c r="S841">
        <v>2.1999999999999999E-2</v>
      </c>
      <c r="T841" t="s">
        <v>874</v>
      </c>
      <c r="U841" t="s">
        <v>874</v>
      </c>
      <c r="V841" t="s">
        <v>874</v>
      </c>
      <c r="W841" t="s">
        <v>874</v>
      </c>
      <c r="X841" t="s">
        <v>56</v>
      </c>
      <c r="Y841">
        <v>3.2149999999999999</v>
      </c>
      <c r="Z841" t="s">
        <v>874</v>
      </c>
      <c r="AA841">
        <v>0.92400000000000004</v>
      </c>
      <c r="AB841">
        <v>0.17599999999999999</v>
      </c>
      <c r="AC841">
        <v>0.59499999999999997</v>
      </c>
      <c r="AD841" s="19">
        <v>45824.87039851852</v>
      </c>
      <c r="AE841" t="s">
        <v>2024</v>
      </c>
    </row>
    <row r="842" spans="1:31" x14ac:dyDescent="0.35">
      <c r="A842" t="s">
        <v>1109</v>
      </c>
      <c r="B842" t="s">
        <v>311</v>
      </c>
      <c r="C842">
        <v>2767</v>
      </c>
      <c r="D842" s="9">
        <v>41113.993055555555</v>
      </c>
      <c r="E842" s="9">
        <v>43881.447881944441</v>
      </c>
      <c r="F842">
        <v>2400</v>
      </c>
      <c r="G842">
        <v>2400</v>
      </c>
      <c r="H842">
        <v>163</v>
      </c>
      <c r="I842">
        <v>2237</v>
      </c>
      <c r="J842">
        <v>506</v>
      </c>
      <c r="K842">
        <v>1894</v>
      </c>
      <c r="L842">
        <v>1877</v>
      </c>
      <c r="M842">
        <v>17</v>
      </c>
      <c r="N842">
        <v>9.9000000000000005E-2</v>
      </c>
      <c r="O842">
        <v>1.43</v>
      </c>
      <c r="P842">
        <v>0.159</v>
      </c>
      <c r="Q842">
        <v>1.379</v>
      </c>
      <c r="R842">
        <v>1.37</v>
      </c>
      <c r="S842">
        <v>0.90200000000000002</v>
      </c>
      <c r="T842">
        <v>1.0069999999999999</v>
      </c>
      <c r="U842">
        <v>6.5000000000000002E-2</v>
      </c>
      <c r="V842">
        <v>0.89600000000000002</v>
      </c>
      <c r="W842">
        <v>12.327999999999999</v>
      </c>
      <c r="X842" t="s">
        <v>92</v>
      </c>
      <c r="Y842">
        <v>0.72499999999999998</v>
      </c>
      <c r="Z842">
        <v>0.91400000000000003</v>
      </c>
      <c r="AA842">
        <v>0.92900000000000005</v>
      </c>
      <c r="AB842">
        <v>0.95299999999999996</v>
      </c>
      <c r="AC842">
        <v>0.82199999999999995</v>
      </c>
      <c r="AD842" s="19">
        <v>45825.24736883102</v>
      </c>
      <c r="AE842" t="s">
        <v>2357</v>
      </c>
    </row>
    <row r="843" spans="1:31" hidden="1" x14ac:dyDescent="0.35">
      <c r="A843" t="s">
        <v>1911</v>
      </c>
      <c r="B843" t="s">
        <v>312</v>
      </c>
      <c r="C843">
        <v>0</v>
      </c>
      <c r="D843" s="9">
        <v>41543.976388888892</v>
      </c>
      <c r="E843" s="9">
        <v>41543.976388888892</v>
      </c>
      <c r="F843" t="s">
        <v>871</v>
      </c>
      <c r="G843" t="s">
        <v>871</v>
      </c>
      <c r="H843">
        <v>1</v>
      </c>
      <c r="I843">
        <v>1</v>
      </c>
      <c r="J843">
        <v>1</v>
      </c>
      <c r="K843" t="s">
        <v>872</v>
      </c>
      <c r="L843">
        <v>1</v>
      </c>
      <c r="M843">
        <v>0</v>
      </c>
      <c r="N843" t="s">
        <v>874</v>
      </c>
      <c r="O843" t="s">
        <v>874</v>
      </c>
      <c r="P843" t="s">
        <v>874</v>
      </c>
      <c r="Q843" t="s">
        <v>874</v>
      </c>
      <c r="R843">
        <v>0</v>
      </c>
      <c r="S843" t="s">
        <v>874</v>
      </c>
      <c r="T843" t="s">
        <v>874</v>
      </c>
      <c r="U843" t="s">
        <v>874</v>
      </c>
      <c r="V843" t="s">
        <v>874</v>
      </c>
      <c r="W843" t="s">
        <v>874</v>
      </c>
      <c r="X843" t="s">
        <v>62</v>
      </c>
      <c r="Y843" t="s">
        <v>874</v>
      </c>
      <c r="Z843" t="s">
        <v>874</v>
      </c>
      <c r="AA843" t="s">
        <v>874</v>
      </c>
      <c r="AB843" t="s">
        <v>874</v>
      </c>
      <c r="AC843" t="s">
        <v>874</v>
      </c>
      <c r="AD843" s="19">
        <v>45824.870601828705</v>
      </c>
      <c r="AE843" t="s">
        <v>2024</v>
      </c>
    </row>
    <row r="844" spans="1:31" x14ac:dyDescent="0.35">
      <c r="A844" t="s">
        <v>147</v>
      </c>
      <c r="B844" t="s">
        <v>311</v>
      </c>
      <c r="C844">
        <v>74</v>
      </c>
      <c r="D844" s="9">
        <v>41555.609027777777</v>
      </c>
      <c r="E844" s="9">
        <v>41630.25</v>
      </c>
      <c r="F844">
        <v>86</v>
      </c>
      <c r="G844">
        <v>86</v>
      </c>
      <c r="H844">
        <v>45</v>
      </c>
      <c r="I844">
        <v>41</v>
      </c>
      <c r="J844">
        <v>5</v>
      </c>
      <c r="K844">
        <v>81</v>
      </c>
      <c r="L844">
        <v>75</v>
      </c>
      <c r="M844">
        <v>6</v>
      </c>
      <c r="N844">
        <v>0.63700000000000001</v>
      </c>
      <c r="O844">
        <v>0.67300000000000004</v>
      </c>
      <c r="P844">
        <v>0.09</v>
      </c>
      <c r="Q844">
        <v>1.2270000000000001</v>
      </c>
      <c r="R844">
        <v>1.22</v>
      </c>
      <c r="S844">
        <v>1.2150000000000001</v>
      </c>
      <c r="T844">
        <v>1.006</v>
      </c>
      <c r="U844">
        <v>0.48599999999999999</v>
      </c>
      <c r="V844">
        <v>0.93100000000000005</v>
      </c>
      <c r="W844">
        <v>4.8899999999999997</v>
      </c>
      <c r="X844" t="s">
        <v>92</v>
      </c>
      <c r="Y844">
        <v>0.81499999999999995</v>
      </c>
      <c r="Z844">
        <v>0.93</v>
      </c>
      <c r="AA844">
        <v>0.92900000000000005</v>
      </c>
      <c r="AB844">
        <v>0.88400000000000001</v>
      </c>
      <c r="AC844">
        <v>0.96099999999999997</v>
      </c>
      <c r="AD844" s="19">
        <v>45824.951035868056</v>
      </c>
      <c r="AE844" t="s">
        <v>2215</v>
      </c>
    </row>
    <row r="845" spans="1:31" hidden="1" x14ac:dyDescent="0.35">
      <c r="A845" t="s">
        <v>1912</v>
      </c>
      <c r="B845" t="s">
        <v>312</v>
      </c>
      <c r="C845">
        <v>3</v>
      </c>
      <c r="D845" s="9">
        <v>41166.037499999999</v>
      </c>
      <c r="E845" s="9">
        <v>41170.022916666669</v>
      </c>
      <c r="F845" t="s">
        <v>871</v>
      </c>
      <c r="G845" t="s">
        <v>871</v>
      </c>
      <c r="H845">
        <v>1</v>
      </c>
      <c r="I845">
        <v>1</v>
      </c>
      <c r="J845">
        <v>1</v>
      </c>
      <c r="K845" t="s">
        <v>872</v>
      </c>
      <c r="L845">
        <v>1</v>
      </c>
      <c r="M845">
        <v>-1</v>
      </c>
      <c r="N845" t="s">
        <v>874</v>
      </c>
      <c r="O845" t="s">
        <v>874</v>
      </c>
      <c r="P845" t="s">
        <v>874</v>
      </c>
      <c r="Q845" t="s">
        <v>874</v>
      </c>
      <c r="R845">
        <v>0</v>
      </c>
      <c r="S845" t="s">
        <v>874</v>
      </c>
      <c r="T845" t="s">
        <v>874</v>
      </c>
      <c r="U845" t="s">
        <v>874</v>
      </c>
      <c r="V845" t="s">
        <v>874</v>
      </c>
      <c r="W845" t="s">
        <v>874</v>
      </c>
      <c r="X845" t="s">
        <v>56</v>
      </c>
      <c r="Y845" t="s">
        <v>874</v>
      </c>
      <c r="Z845" t="s">
        <v>874</v>
      </c>
      <c r="AA845" t="s">
        <v>874</v>
      </c>
      <c r="AB845" t="s">
        <v>874</v>
      </c>
      <c r="AC845" t="s">
        <v>874</v>
      </c>
      <c r="AD845" s="19">
        <v>45824.870823020836</v>
      </c>
      <c r="AE845" t="s">
        <v>2024</v>
      </c>
    </row>
    <row r="846" spans="1:31" x14ac:dyDescent="0.35">
      <c r="A846" t="s">
        <v>1398</v>
      </c>
      <c r="B846" t="s">
        <v>311</v>
      </c>
      <c r="C846">
        <v>4261</v>
      </c>
      <c r="D846" s="9">
        <v>40216.97184027778</v>
      </c>
      <c r="E846" s="9">
        <v>44478.589236111111</v>
      </c>
      <c r="F846">
        <v>889</v>
      </c>
      <c r="G846">
        <v>889</v>
      </c>
      <c r="H846">
        <v>147</v>
      </c>
      <c r="I846">
        <v>742</v>
      </c>
      <c r="J846">
        <v>221</v>
      </c>
      <c r="K846">
        <v>668</v>
      </c>
      <c r="L846">
        <v>620</v>
      </c>
      <c r="M846">
        <v>48</v>
      </c>
      <c r="N846">
        <v>5.0999999999999997E-2</v>
      </c>
      <c r="O846">
        <v>0.22900000000000001</v>
      </c>
      <c r="P846">
        <v>0.08</v>
      </c>
      <c r="Q846">
        <v>0.20100000000000001</v>
      </c>
      <c r="R846">
        <v>0.2</v>
      </c>
      <c r="S846">
        <v>0.20799999999999999</v>
      </c>
      <c r="T846">
        <v>1.0049999999999999</v>
      </c>
      <c r="U846">
        <v>0.182</v>
      </c>
      <c r="V846">
        <v>0.71399999999999997</v>
      </c>
      <c r="W846">
        <v>238.80600000000001</v>
      </c>
      <c r="X846" t="s">
        <v>62</v>
      </c>
      <c r="Y846">
        <v>4.9749999999999996</v>
      </c>
      <c r="Z846">
        <v>0.80600000000000005</v>
      </c>
      <c r="AA846">
        <v>0.89600000000000002</v>
      </c>
      <c r="AB846">
        <v>0.69299999999999995</v>
      </c>
      <c r="AC846">
        <v>0.92900000000000005</v>
      </c>
      <c r="AD846" s="19">
        <v>45825.090731157405</v>
      </c>
      <c r="AE846" t="s">
        <v>2397</v>
      </c>
    </row>
    <row r="847" spans="1:31" hidden="1" x14ac:dyDescent="0.35">
      <c r="A847" t="s">
        <v>1459</v>
      </c>
      <c r="B847" t="s">
        <v>312</v>
      </c>
      <c r="C847">
        <v>98</v>
      </c>
      <c r="D847" s="9">
        <v>41528.145138888889</v>
      </c>
      <c r="E847" s="9">
        <v>41626.877083333333</v>
      </c>
      <c r="F847" t="s">
        <v>871</v>
      </c>
      <c r="G847" t="s">
        <v>871</v>
      </c>
      <c r="H847">
        <v>2</v>
      </c>
      <c r="I847">
        <v>39</v>
      </c>
      <c r="J847">
        <v>9</v>
      </c>
      <c r="K847" t="s">
        <v>872</v>
      </c>
      <c r="L847">
        <v>7</v>
      </c>
      <c r="M847">
        <v>24</v>
      </c>
      <c r="N847">
        <v>5.8999999999999997E-2</v>
      </c>
      <c r="O847">
        <v>0.34300000000000003</v>
      </c>
      <c r="P847">
        <v>7.6999999999999999E-2</v>
      </c>
      <c r="Q847">
        <v>6.6000000000000003E-2</v>
      </c>
      <c r="R847">
        <v>0.32500000000000001</v>
      </c>
      <c r="S847">
        <v>0.26400000000000001</v>
      </c>
      <c r="T847">
        <v>0.20300000000000001</v>
      </c>
      <c r="U847">
        <v>0.14699999999999999</v>
      </c>
      <c r="V847">
        <v>0.80800000000000005</v>
      </c>
      <c r="W847">
        <v>11227.272999999999</v>
      </c>
      <c r="X847" t="s">
        <v>56</v>
      </c>
      <c r="Y847">
        <v>15.151999999999999</v>
      </c>
      <c r="Z847">
        <v>1</v>
      </c>
      <c r="AA847">
        <v>0.98299999999999998</v>
      </c>
      <c r="AB847">
        <v>0.92700000000000005</v>
      </c>
      <c r="AC847">
        <v>0.85899999999999999</v>
      </c>
      <c r="AD847" s="19">
        <v>45824.871129375002</v>
      </c>
      <c r="AE847" t="s">
        <v>2024</v>
      </c>
    </row>
    <row r="848" spans="1:31" x14ac:dyDescent="0.35">
      <c r="A848" t="s">
        <v>1204</v>
      </c>
      <c r="B848" t="s">
        <v>311</v>
      </c>
      <c r="C848">
        <v>3578</v>
      </c>
      <c r="D848" s="9">
        <v>38045.039583333331</v>
      </c>
      <c r="E848" s="9">
        <v>41623.363194444442</v>
      </c>
      <c r="F848">
        <v>6195</v>
      </c>
      <c r="G848">
        <v>6195</v>
      </c>
      <c r="H848">
        <v>3600</v>
      </c>
      <c r="I848">
        <v>2595</v>
      </c>
      <c r="J848">
        <v>911</v>
      </c>
      <c r="K848">
        <v>5284</v>
      </c>
      <c r="L848">
        <v>5203</v>
      </c>
      <c r="M848">
        <v>81</v>
      </c>
      <c r="N848">
        <v>1.0569999999999999</v>
      </c>
      <c r="O848">
        <v>0.72299999999999998</v>
      </c>
      <c r="P848">
        <v>0.25900000000000001</v>
      </c>
      <c r="Q848">
        <v>1.5269999999999999</v>
      </c>
      <c r="R848">
        <v>1.5209999999999999</v>
      </c>
      <c r="S848">
        <v>1.5309999999999999</v>
      </c>
      <c r="T848">
        <v>1.004</v>
      </c>
      <c r="U848">
        <v>0.59399999999999997</v>
      </c>
      <c r="V848">
        <v>0.85399999999999998</v>
      </c>
      <c r="W848">
        <v>53.045000000000002</v>
      </c>
      <c r="X848" t="s">
        <v>62</v>
      </c>
      <c r="Y848">
        <v>0.65500000000000003</v>
      </c>
      <c r="Z848">
        <v>0.94099999999999995</v>
      </c>
      <c r="AA848">
        <v>0.93200000000000005</v>
      </c>
      <c r="AB848">
        <v>0.89900000000000002</v>
      </c>
      <c r="AC848">
        <v>0.94599999999999995</v>
      </c>
      <c r="AD848" s="19">
        <v>45824.798401608794</v>
      </c>
      <c r="AE848" t="s">
        <v>1824</v>
      </c>
    </row>
    <row r="849" spans="1:31" hidden="1" x14ac:dyDescent="0.35">
      <c r="A849" t="s">
        <v>1913</v>
      </c>
      <c r="B849" t="s">
        <v>312</v>
      </c>
      <c r="C849">
        <v>5</v>
      </c>
      <c r="D849" s="9">
        <v>41613.181944444441</v>
      </c>
      <c r="E849" s="9">
        <v>41619.034722222219</v>
      </c>
      <c r="F849" t="s">
        <v>871</v>
      </c>
      <c r="G849" t="s">
        <v>871</v>
      </c>
      <c r="H849">
        <v>1</v>
      </c>
      <c r="I849">
        <v>2</v>
      </c>
      <c r="J849">
        <v>1</v>
      </c>
      <c r="K849" t="s">
        <v>872</v>
      </c>
      <c r="L849">
        <v>1</v>
      </c>
      <c r="M849">
        <v>1</v>
      </c>
      <c r="N849" t="s">
        <v>874</v>
      </c>
      <c r="O849">
        <v>0.16700000000000001</v>
      </c>
      <c r="P849" t="s">
        <v>874</v>
      </c>
      <c r="Q849" t="s">
        <v>874</v>
      </c>
      <c r="R849">
        <v>0</v>
      </c>
      <c r="S849">
        <v>0.16700000000000001</v>
      </c>
      <c r="T849" t="s">
        <v>874</v>
      </c>
      <c r="U849" t="s">
        <v>874</v>
      </c>
      <c r="V849" t="s">
        <v>874</v>
      </c>
      <c r="W849" t="s">
        <v>874</v>
      </c>
      <c r="X849" t="s">
        <v>56</v>
      </c>
      <c r="Y849" t="s">
        <v>874</v>
      </c>
      <c r="Z849" t="s">
        <v>874</v>
      </c>
      <c r="AA849">
        <v>1</v>
      </c>
      <c r="AB849" t="s">
        <v>874</v>
      </c>
      <c r="AC849" t="s">
        <v>874</v>
      </c>
      <c r="AD849" s="19">
        <v>45824.871334502313</v>
      </c>
      <c r="AE849" t="s">
        <v>2024</v>
      </c>
    </row>
    <row r="850" spans="1:31" x14ac:dyDescent="0.35">
      <c r="A850" t="s">
        <v>61</v>
      </c>
      <c r="B850" t="s">
        <v>311</v>
      </c>
      <c r="C850">
        <v>4676</v>
      </c>
      <c r="D850" s="9">
        <v>40847.660416666666</v>
      </c>
      <c r="E850" s="9">
        <v>45524.352777777778</v>
      </c>
      <c r="F850">
        <v>7765</v>
      </c>
      <c r="G850">
        <v>7765</v>
      </c>
      <c r="H850">
        <v>6360</v>
      </c>
      <c r="I850">
        <v>1405</v>
      </c>
      <c r="J850">
        <v>2119</v>
      </c>
      <c r="K850">
        <v>5646</v>
      </c>
      <c r="L850">
        <v>5543</v>
      </c>
      <c r="M850">
        <v>103</v>
      </c>
      <c r="N850">
        <v>2.0470000000000002</v>
      </c>
      <c r="O850">
        <v>0.44400000000000001</v>
      </c>
      <c r="P850">
        <v>0.72199999999999998</v>
      </c>
      <c r="Q850">
        <v>1.7749999999999999</v>
      </c>
      <c r="R850">
        <v>1.7689999999999999</v>
      </c>
      <c r="S850">
        <v>1.8879999999999999</v>
      </c>
      <c r="T850">
        <v>1.0029999999999999</v>
      </c>
      <c r="U850">
        <v>0.82199999999999995</v>
      </c>
      <c r="V850">
        <v>0.71</v>
      </c>
      <c r="W850">
        <v>58.027999999999999</v>
      </c>
      <c r="X850" t="s">
        <v>62</v>
      </c>
      <c r="Y850">
        <v>0.56299999999999994</v>
      </c>
      <c r="Z850">
        <v>0.95399999999999996</v>
      </c>
      <c r="AA850">
        <v>0.97299999999999998</v>
      </c>
      <c r="AB850">
        <v>0.89300000000000002</v>
      </c>
      <c r="AC850">
        <v>0.95199999999999996</v>
      </c>
      <c r="AD850" s="19">
        <v>1.6702546296296295E-2</v>
      </c>
      <c r="AE850" t="s">
        <v>1108</v>
      </c>
    </row>
    <row r="851" spans="1:31" hidden="1" x14ac:dyDescent="0.35">
      <c r="A851" t="s">
        <v>1914</v>
      </c>
      <c r="B851" t="s">
        <v>312</v>
      </c>
      <c r="C851">
        <v>87</v>
      </c>
      <c r="D851" s="9">
        <v>40627.974305555559</v>
      </c>
      <c r="E851" s="9">
        <v>40715.895138888889</v>
      </c>
      <c r="F851" t="s">
        <v>871</v>
      </c>
      <c r="G851" t="s">
        <v>871</v>
      </c>
      <c r="H851">
        <v>1</v>
      </c>
      <c r="I851">
        <v>2</v>
      </c>
      <c r="J851">
        <v>1</v>
      </c>
      <c r="K851" t="s">
        <v>872</v>
      </c>
      <c r="L851">
        <v>1</v>
      </c>
      <c r="M851">
        <v>1</v>
      </c>
      <c r="N851" t="s">
        <v>874</v>
      </c>
      <c r="O851">
        <v>1.0999999999999999E-2</v>
      </c>
      <c r="P851" t="s">
        <v>874</v>
      </c>
      <c r="Q851" t="s">
        <v>874</v>
      </c>
      <c r="R851">
        <v>0</v>
      </c>
      <c r="S851">
        <v>1.0999999999999999E-2</v>
      </c>
      <c r="T851" t="s">
        <v>874</v>
      </c>
      <c r="U851" t="s">
        <v>874</v>
      </c>
      <c r="V851" t="s">
        <v>874</v>
      </c>
      <c r="W851" t="s">
        <v>874</v>
      </c>
      <c r="X851" t="s">
        <v>62</v>
      </c>
      <c r="Y851" t="s">
        <v>874</v>
      </c>
      <c r="Z851" t="s">
        <v>874</v>
      </c>
      <c r="AA851">
        <v>1</v>
      </c>
      <c r="AB851" t="s">
        <v>874</v>
      </c>
      <c r="AC851" t="s">
        <v>874</v>
      </c>
      <c r="AD851" s="19">
        <v>45824.871543541667</v>
      </c>
      <c r="AE851" t="s">
        <v>2024</v>
      </c>
    </row>
    <row r="852" spans="1:31" x14ac:dyDescent="0.35">
      <c r="A852" t="s">
        <v>61</v>
      </c>
      <c r="B852" t="s">
        <v>311</v>
      </c>
      <c r="C852">
        <v>4676</v>
      </c>
      <c r="D852" s="9">
        <v>40847.660416666666</v>
      </c>
      <c r="E852" s="9">
        <v>45524.352777777778</v>
      </c>
      <c r="F852">
        <v>7765</v>
      </c>
      <c r="G852">
        <v>7765</v>
      </c>
      <c r="H852">
        <v>6360</v>
      </c>
      <c r="I852">
        <v>1405</v>
      </c>
      <c r="J852">
        <v>2119</v>
      </c>
      <c r="K852">
        <v>5646</v>
      </c>
      <c r="L852">
        <v>5543</v>
      </c>
      <c r="M852">
        <v>103</v>
      </c>
      <c r="N852">
        <v>2.0470000000000002</v>
      </c>
      <c r="O852">
        <v>0.44400000000000001</v>
      </c>
      <c r="P852">
        <v>0.72199999999999998</v>
      </c>
      <c r="Q852">
        <v>1.7749999999999999</v>
      </c>
      <c r="R852">
        <v>1.7689999999999999</v>
      </c>
      <c r="S852">
        <v>1.8879999999999999</v>
      </c>
      <c r="T852">
        <v>1.0029999999999999</v>
      </c>
      <c r="U852">
        <v>0.82199999999999995</v>
      </c>
      <c r="V852">
        <v>0.71</v>
      </c>
      <c r="W852">
        <v>58.027999999999999</v>
      </c>
      <c r="X852" t="s">
        <v>62</v>
      </c>
      <c r="Y852">
        <v>0.56299999999999994</v>
      </c>
      <c r="Z852">
        <v>0.95399999999999996</v>
      </c>
      <c r="AA852">
        <v>0.97299999999999998</v>
      </c>
      <c r="AB852">
        <v>0.89300000000000002</v>
      </c>
      <c r="AC852">
        <v>0.95199999999999996</v>
      </c>
      <c r="AD852" s="19">
        <v>1.498726851851852E-2</v>
      </c>
      <c r="AE852" t="s">
        <v>1108</v>
      </c>
    </row>
    <row r="853" spans="1:31" hidden="1" x14ac:dyDescent="0.35">
      <c r="A853" t="s">
        <v>1433</v>
      </c>
      <c r="B853" t="s">
        <v>312</v>
      </c>
      <c r="C853">
        <v>0</v>
      </c>
      <c r="D853" s="9">
        <v>41570.820833333331</v>
      </c>
      <c r="E853" s="9">
        <v>41570.84097222222</v>
      </c>
      <c r="F853" t="s">
        <v>871</v>
      </c>
      <c r="G853" t="s">
        <v>871</v>
      </c>
      <c r="H853">
        <v>1</v>
      </c>
      <c r="I853">
        <v>1</v>
      </c>
      <c r="J853">
        <v>1</v>
      </c>
      <c r="K853" t="s">
        <v>872</v>
      </c>
      <c r="L853">
        <v>1</v>
      </c>
      <c r="M853">
        <v>-1</v>
      </c>
      <c r="N853" t="s">
        <v>874</v>
      </c>
      <c r="O853" t="s">
        <v>874</v>
      </c>
      <c r="P853" t="s">
        <v>874</v>
      </c>
      <c r="Q853" t="s">
        <v>874</v>
      </c>
      <c r="R853">
        <v>0</v>
      </c>
      <c r="S853" t="s">
        <v>874</v>
      </c>
      <c r="T853" t="s">
        <v>874</v>
      </c>
      <c r="U853" t="s">
        <v>874</v>
      </c>
      <c r="V853" t="s">
        <v>874</v>
      </c>
      <c r="W853" t="s">
        <v>874</v>
      </c>
      <c r="X853" t="s">
        <v>56</v>
      </c>
      <c r="Y853" t="s">
        <v>874</v>
      </c>
      <c r="Z853" t="s">
        <v>874</v>
      </c>
      <c r="AA853" t="s">
        <v>874</v>
      </c>
      <c r="AB853" t="s">
        <v>874</v>
      </c>
      <c r="AC853" t="s">
        <v>874</v>
      </c>
      <c r="AD853" s="19">
        <v>45824.871765277778</v>
      </c>
      <c r="AE853" t="s">
        <v>2024</v>
      </c>
    </row>
    <row r="854" spans="1:31" x14ac:dyDescent="0.35">
      <c r="A854" t="s">
        <v>61</v>
      </c>
      <c r="B854" t="s">
        <v>311</v>
      </c>
      <c r="C854">
        <v>3473</v>
      </c>
      <c r="D854" s="9">
        <v>40847.661030092589</v>
      </c>
      <c r="E854" s="9">
        <v>44321.641493055555</v>
      </c>
      <c r="F854">
        <v>7764</v>
      </c>
      <c r="G854">
        <v>7764</v>
      </c>
      <c r="H854">
        <v>6359</v>
      </c>
      <c r="I854">
        <v>1405</v>
      </c>
      <c r="J854">
        <v>2120</v>
      </c>
      <c r="K854">
        <v>5644</v>
      </c>
      <c r="L854">
        <v>5543</v>
      </c>
      <c r="M854">
        <v>101</v>
      </c>
      <c r="N854">
        <v>2.0489999999999999</v>
      </c>
      <c r="O854">
        <v>0.44800000000000001</v>
      </c>
      <c r="P854">
        <v>0.72399999999999998</v>
      </c>
      <c r="Q854">
        <v>1.7769999999999999</v>
      </c>
      <c r="R854">
        <v>1.7729999999999999</v>
      </c>
      <c r="S854">
        <v>1.893</v>
      </c>
      <c r="T854">
        <v>1.002</v>
      </c>
      <c r="U854">
        <v>0.82099999999999995</v>
      </c>
      <c r="V854">
        <v>0.71</v>
      </c>
      <c r="W854">
        <v>56.837000000000003</v>
      </c>
      <c r="X854" t="s">
        <v>62</v>
      </c>
      <c r="Y854">
        <v>0.56299999999999994</v>
      </c>
      <c r="Z854">
        <v>0.95399999999999996</v>
      </c>
      <c r="AA854">
        <v>0.97599999999999998</v>
      </c>
      <c r="AB854">
        <v>0.89300000000000002</v>
      </c>
      <c r="AC854">
        <v>0.95199999999999996</v>
      </c>
      <c r="AD854" s="19">
        <v>45825.287483900465</v>
      </c>
      <c r="AE854" t="s">
        <v>2357</v>
      </c>
    </row>
    <row r="855" spans="1:31" hidden="1" x14ac:dyDescent="0.35">
      <c r="A855" t="s">
        <v>1915</v>
      </c>
      <c r="B855" t="s">
        <v>312</v>
      </c>
      <c r="C855">
        <v>93</v>
      </c>
      <c r="D855" s="9">
        <v>41533.736805555556</v>
      </c>
      <c r="E855" s="9">
        <v>41627.010416666664</v>
      </c>
      <c r="F855" t="s">
        <v>871</v>
      </c>
      <c r="G855" t="s">
        <v>871</v>
      </c>
      <c r="H855">
        <v>1</v>
      </c>
      <c r="I855">
        <v>16</v>
      </c>
      <c r="J855">
        <v>4</v>
      </c>
      <c r="K855" t="s">
        <v>872</v>
      </c>
      <c r="L855">
        <v>4</v>
      </c>
      <c r="M855">
        <v>9</v>
      </c>
      <c r="N855" t="s">
        <v>874</v>
      </c>
      <c r="O855">
        <v>0.153</v>
      </c>
      <c r="P855">
        <v>0.09</v>
      </c>
      <c r="Q855">
        <v>5.8999999999999997E-2</v>
      </c>
      <c r="R855">
        <v>6.3E-2</v>
      </c>
      <c r="S855">
        <v>0.13300000000000001</v>
      </c>
      <c r="T855" t="s">
        <v>874</v>
      </c>
      <c r="U855" t="s">
        <v>874</v>
      </c>
      <c r="V855" t="s">
        <v>874</v>
      </c>
      <c r="W855" t="s">
        <v>874</v>
      </c>
      <c r="X855" t="s">
        <v>56</v>
      </c>
      <c r="Y855">
        <v>16.949000000000002</v>
      </c>
      <c r="Z855" t="s">
        <v>874</v>
      </c>
      <c r="AA855">
        <v>0.98399999999999999</v>
      </c>
      <c r="AB855">
        <v>0.84499999999999997</v>
      </c>
      <c r="AC855">
        <v>0.623</v>
      </c>
      <c r="AD855" s="19">
        <v>45824.871982638891</v>
      </c>
      <c r="AE855" t="s">
        <v>2024</v>
      </c>
    </row>
    <row r="856" spans="1:31" x14ac:dyDescent="0.35">
      <c r="A856" t="s">
        <v>1303</v>
      </c>
      <c r="B856" t="s">
        <v>311</v>
      </c>
      <c r="C856">
        <v>3597</v>
      </c>
      <c r="D856" s="9">
        <v>40960.601724537039</v>
      </c>
      <c r="E856" s="9">
        <v>44557.650312500002</v>
      </c>
      <c r="F856">
        <v>1536</v>
      </c>
      <c r="G856">
        <v>1536</v>
      </c>
      <c r="H856">
        <v>178</v>
      </c>
      <c r="I856">
        <v>1358</v>
      </c>
      <c r="J856">
        <v>123</v>
      </c>
      <c r="K856">
        <v>1413</v>
      </c>
      <c r="L856">
        <v>1390</v>
      </c>
      <c r="M856">
        <v>23</v>
      </c>
      <c r="N856">
        <v>5.5E-2</v>
      </c>
      <c r="O856">
        <v>0.41899999999999998</v>
      </c>
      <c r="P856">
        <v>3.7999999999999999E-2</v>
      </c>
      <c r="Q856">
        <v>0.437</v>
      </c>
      <c r="R856">
        <v>0.436</v>
      </c>
      <c r="S856">
        <v>0.435</v>
      </c>
      <c r="T856">
        <v>1.002</v>
      </c>
      <c r="U856">
        <v>0.11600000000000001</v>
      </c>
      <c r="V856">
        <v>0.92</v>
      </c>
      <c r="W856">
        <v>52.631999999999998</v>
      </c>
      <c r="X856" t="s">
        <v>62</v>
      </c>
      <c r="Y856">
        <v>2.2879999999999998</v>
      </c>
      <c r="Z856">
        <v>0.97799999999999998</v>
      </c>
      <c r="AA856">
        <v>0.98299999999999998</v>
      </c>
      <c r="AB856">
        <v>0.97599999999999998</v>
      </c>
      <c r="AC856">
        <v>0.98499999999999999</v>
      </c>
      <c r="AD856" s="19">
        <v>45825.067315902779</v>
      </c>
      <c r="AE856" t="s">
        <v>2397</v>
      </c>
    </row>
    <row r="857" spans="1:31" hidden="1" x14ac:dyDescent="0.35">
      <c r="A857" t="s">
        <v>1916</v>
      </c>
      <c r="B857" t="s">
        <v>312</v>
      </c>
      <c r="C857">
        <v>0</v>
      </c>
      <c r="D857" s="9">
        <v>40761.104861111111</v>
      </c>
      <c r="E857" s="9">
        <v>40761.104861111111</v>
      </c>
      <c r="F857" t="s">
        <v>871</v>
      </c>
      <c r="G857" t="s">
        <v>871</v>
      </c>
      <c r="H857">
        <v>1</v>
      </c>
      <c r="I857">
        <v>1</v>
      </c>
      <c r="J857">
        <v>1</v>
      </c>
      <c r="K857" t="s">
        <v>872</v>
      </c>
      <c r="L857">
        <v>1</v>
      </c>
      <c r="M857">
        <v>0</v>
      </c>
      <c r="N857" t="s">
        <v>874</v>
      </c>
      <c r="O857" t="s">
        <v>874</v>
      </c>
      <c r="P857" t="s">
        <v>874</v>
      </c>
      <c r="Q857" t="s">
        <v>874</v>
      </c>
      <c r="R857">
        <v>0</v>
      </c>
      <c r="S857" t="s">
        <v>874</v>
      </c>
      <c r="T857" t="s">
        <v>874</v>
      </c>
      <c r="U857" t="s">
        <v>874</v>
      </c>
      <c r="V857" t="s">
        <v>874</v>
      </c>
      <c r="W857" t="s">
        <v>874</v>
      </c>
      <c r="X857" t="s">
        <v>56</v>
      </c>
      <c r="Y857" t="s">
        <v>874</v>
      </c>
      <c r="Z857" t="s">
        <v>874</v>
      </c>
      <c r="AA857" t="s">
        <v>874</v>
      </c>
      <c r="AB857" t="s">
        <v>874</v>
      </c>
      <c r="AC857" t="s">
        <v>874</v>
      </c>
      <c r="AD857" s="19">
        <v>45824.872186805558</v>
      </c>
      <c r="AE857" t="s">
        <v>2024</v>
      </c>
    </row>
    <row r="858" spans="1:31" x14ac:dyDescent="0.35">
      <c r="A858" t="s">
        <v>1662</v>
      </c>
      <c r="B858" t="s">
        <v>311</v>
      </c>
      <c r="C858">
        <v>2729</v>
      </c>
      <c r="D858" s="9">
        <v>38895.49722222222</v>
      </c>
      <c r="E858" s="9">
        <v>41625.111111111109</v>
      </c>
      <c r="F858">
        <v>5019</v>
      </c>
      <c r="G858">
        <v>5019</v>
      </c>
      <c r="H858">
        <v>548</v>
      </c>
      <c r="I858">
        <v>4471</v>
      </c>
      <c r="J858">
        <v>791</v>
      </c>
      <c r="K858">
        <v>4228</v>
      </c>
      <c r="L858">
        <v>4006</v>
      </c>
      <c r="M858">
        <v>222</v>
      </c>
      <c r="N858">
        <v>0.17899999999999999</v>
      </c>
      <c r="O858">
        <v>1.659</v>
      </c>
      <c r="P858">
        <v>0.34200000000000003</v>
      </c>
      <c r="Q858">
        <v>1.498</v>
      </c>
      <c r="R858">
        <v>1.496</v>
      </c>
      <c r="S858">
        <v>1.5029999999999999</v>
      </c>
      <c r="T858">
        <v>1.0009999999999999</v>
      </c>
      <c r="U858">
        <v>9.7000000000000003E-2</v>
      </c>
      <c r="V858">
        <v>0.81399999999999995</v>
      </c>
      <c r="W858">
        <v>148.19800000000001</v>
      </c>
      <c r="X858" t="s">
        <v>62</v>
      </c>
      <c r="Y858">
        <v>0.66800000000000004</v>
      </c>
      <c r="Z858">
        <v>0.96799999999999997</v>
      </c>
      <c r="AA858">
        <v>0.998</v>
      </c>
      <c r="AB858">
        <v>0.97899999999999998</v>
      </c>
      <c r="AC858">
        <v>0.998</v>
      </c>
      <c r="AD858" s="19">
        <v>45824.828323993053</v>
      </c>
      <c r="AE858" t="s">
        <v>1824</v>
      </c>
    </row>
    <row r="859" spans="1:31" hidden="1" x14ac:dyDescent="0.35">
      <c r="A859" t="s">
        <v>1917</v>
      </c>
      <c r="B859" t="s">
        <v>312</v>
      </c>
      <c r="C859">
        <v>63</v>
      </c>
      <c r="D859" s="9">
        <v>41537.140277777777</v>
      </c>
      <c r="E859" s="9">
        <v>41600.902083333334</v>
      </c>
      <c r="F859" t="s">
        <v>871</v>
      </c>
      <c r="G859" t="s">
        <v>871</v>
      </c>
      <c r="H859">
        <v>1</v>
      </c>
      <c r="I859">
        <v>5</v>
      </c>
      <c r="J859">
        <v>1</v>
      </c>
      <c r="K859" t="s">
        <v>872</v>
      </c>
      <c r="L859">
        <v>1</v>
      </c>
      <c r="M859">
        <v>2</v>
      </c>
      <c r="N859" t="s">
        <v>874</v>
      </c>
      <c r="O859">
        <v>0.05</v>
      </c>
      <c r="P859" t="s">
        <v>874</v>
      </c>
      <c r="Q859" t="s">
        <v>874</v>
      </c>
      <c r="R859">
        <v>0</v>
      </c>
      <c r="S859">
        <v>4.7E-2</v>
      </c>
      <c r="T859" t="s">
        <v>874</v>
      </c>
      <c r="U859" t="s">
        <v>874</v>
      </c>
      <c r="V859" t="s">
        <v>874</v>
      </c>
      <c r="W859" t="s">
        <v>874</v>
      </c>
      <c r="X859" t="s">
        <v>56</v>
      </c>
      <c r="Y859" t="s">
        <v>874</v>
      </c>
      <c r="Z859" t="s">
        <v>874</v>
      </c>
      <c r="AA859">
        <v>0.91100000000000003</v>
      </c>
      <c r="AB859" t="s">
        <v>874</v>
      </c>
      <c r="AC859" t="s">
        <v>874</v>
      </c>
      <c r="AD859" s="19">
        <v>45824.872406805553</v>
      </c>
      <c r="AE859" t="s">
        <v>2024</v>
      </c>
    </row>
    <row r="860" spans="1:31" x14ac:dyDescent="0.35">
      <c r="A860" t="s">
        <v>1726</v>
      </c>
      <c r="B860" t="s">
        <v>311</v>
      </c>
      <c r="C860">
        <v>4099</v>
      </c>
      <c r="D860" s="9">
        <v>40467.775810185187</v>
      </c>
      <c r="E860" s="9">
        <v>44566.944988425923</v>
      </c>
      <c r="F860">
        <v>2982</v>
      </c>
      <c r="G860">
        <v>2982</v>
      </c>
      <c r="H860">
        <v>170</v>
      </c>
      <c r="I860">
        <v>2812</v>
      </c>
      <c r="J860">
        <v>365</v>
      </c>
      <c r="K860">
        <v>2617</v>
      </c>
      <c r="L860">
        <v>1755</v>
      </c>
      <c r="M860">
        <v>862</v>
      </c>
      <c r="N860">
        <v>6.0999999999999999E-2</v>
      </c>
      <c r="O860">
        <v>0.83199999999999996</v>
      </c>
      <c r="P860">
        <v>0.191</v>
      </c>
      <c r="Q860">
        <v>0.70299999999999996</v>
      </c>
      <c r="R860">
        <v>0.70199999999999996</v>
      </c>
      <c r="S860">
        <v>0.74099999999999999</v>
      </c>
      <c r="T860">
        <v>1.0009999999999999</v>
      </c>
      <c r="U860">
        <v>6.8000000000000005E-2</v>
      </c>
      <c r="V860">
        <v>0.78600000000000003</v>
      </c>
      <c r="W860">
        <v>1226.174</v>
      </c>
      <c r="X860" t="s">
        <v>62</v>
      </c>
      <c r="Y860">
        <v>1.4219999999999999</v>
      </c>
      <c r="Z860">
        <v>0.94099999999999995</v>
      </c>
      <c r="AA860">
        <v>0.97699999999999998</v>
      </c>
      <c r="AB860">
        <v>0.66500000000000004</v>
      </c>
      <c r="AC860">
        <v>0.85</v>
      </c>
      <c r="AD860" s="19">
        <v>45825.171350659723</v>
      </c>
      <c r="AE860" t="s">
        <v>2397</v>
      </c>
    </row>
    <row r="861" spans="1:31" hidden="1" x14ac:dyDescent="0.35">
      <c r="A861" t="s">
        <v>1437</v>
      </c>
      <c r="B861" t="s">
        <v>312</v>
      </c>
      <c r="C861">
        <v>86</v>
      </c>
      <c r="D861" s="9">
        <v>41521.128472222219</v>
      </c>
      <c r="E861" s="9">
        <v>41607.981249999997</v>
      </c>
      <c r="F861" t="s">
        <v>871</v>
      </c>
      <c r="G861" t="s">
        <v>871</v>
      </c>
      <c r="H861">
        <v>1</v>
      </c>
      <c r="I861">
        <v>6</v>
      </c>
      <c r="J861">
        <v>1</v>
      </c>
      <c r="K861" t="s">
        <v>872</v>
      </c>
      <c r="L861">
        <v>1</v>
      </c>
      <c r="M861">
        <v>5</v>
      </c>
      <c r="N861" t="s">
        <v>874</v>
      </c>
      <c r="O861">
        <v>4.5999999999999999E-2</v>
      </c>
      <c r="P861" t="s">
        <v>874</v>
      </c>
      <c r="Q861" t="s">
        <v>874</v>
      </c>
      <c r="R861">
        <v>0</v>
      </c>
      <c r="S861">
        <v>5.1999999999999998E-2</v>
      </c>
      <c r="T861" t="s">
        <v>874</v>
      </c>
      <c r="U861" t="s">
        <v>874</v>
      </c>
      <c r="V861" t="s">
        <v>874</v>
      </c>
      <c r="W861" t="s">
        <v>874</v>
      </c>
      <c r="X861" t="s">
        <v>56</v>
      </c>
      <c r="Y861" t="s">
        <v>874</v>
      </c>
      <c r="Z861" t="s">
        <v>874</v>
      </c>
      <c r="AA861">
        <v>0.89</v>
      </c>
      <c r="AB861" t="s">
        <v>874</v>
      </c>
      <c r="AC861" t="s">
        <v>874</v>
      </c>
      <c r="AD861" s="19">
        <v>45824.872628865742</v>
      </c>
      <c r="AE861" t="s">
        <v>2024</v>
      </c>
    </row>
    <row r="862" spans="1:31" x14ac:dyDescent="0.35">
      <c r="A862" t="s">
        <v>1252</v>
      </c>
      <c r="B862" t="s">
        <v>311</v>
      </c>
      <c r="C862">
        <v>1590</v>
      </c>
      <c r="D862" s="9">
        <v>40014.218055555553</v>
      </c>
      <c r="E862" s="9">
        <v>41605.184027777781</v>
      </c>
      <c r="F862">
        <v>372</v>
      </c>
      <c r="G862">
        <v>372</v>
      </c>
      <c r="H862">
        <v>81</v>
      </c>
      <c r="I862">
        <v>291</v>
      </c>
      <c r="J862">
        <v>26</v>
      </c>
      <c r="K862">
        <v>346</v>
      </c>
      <c r="L862">
        <v>295</v>
      </c>
      <c r="M862">
        <v>51</v>
      </c>
      <c r="N862">
        <v>5.7000000000000002E-2</v>
      </c>
      <c r="O862">
        <v>0.19600000000000001</v>
      </c>
      <c r="P862">
        <v>1.7000000000000001E-2</v>
      </c>
      <c r="Q862">
        <v>0.23599999999999999</v>
      </c>
      <c r="R862">
        <v>0.23599999999999999</v>
      </c>
      <c r="S862">
        <v>0.23599999999999999</v>
      </c>
      <c r="T862">
        <v>1</v>
      </c>
      <c r="U862">
        <v>0.22500000000000001</v>
      </c>
      <c r="V862">
        <v>0.93300000000000005</v>
      </c>
      <c r="W862">
        <v>216.102</v>
      </c>
      <c r="X862" t="s">
        <v>62</v>
      </c>
      <c r="Y862">
        <v>4.2370000000000001</v>
      </c>
      <c r="Z862">
        <v>0.96899999999999997</v>
      </c>
      <c r="AA862">
        <v>0.98299999999999998</v>
      </c>
      <c r="AB862">
        <v>0.96599999999999997</v>
      </c>
      <c r="AC862">
        <v>0.95899999999999996</v>
      </c>
      <c r="AD862" s="19">
        <v>45824.757634803238</v>
      </c>
      <c r="AE862" t="s">
        <v>1824</v>
      </c>
    </row>
    <row r="863" spans="1:31" hidden="1" x14ac:dyDescent="0.35">
      <c r="A863" t="s">
        <v>1918</v>
      </c>
      <c r="B863" t="s">
        <v>312</v>
      </c>
      <c r="C863">
        <v>0</v>
      </c>
      <c r="D863" s="9">
        <v>39499.476388888892</v>
      </c>
      <c r="E863" s="9">
        <v>39499.48333333333</v>
      </c>
      <c r="F863" t="s">
        <v>871</v>
      </c>
      <c r="G863" t="s">
        <v>871</v>
      </c>
      <c r="H863">
        <v>1</v>
      </c>
      <c r="I863">
        <v>1</v>
      </c>
      <c r="J863">
        <v>1</v>
      </c>
      <c r="K863" t="s">
        <v>872</v>
      </c>
      <c r="L863">
        <v>1</v>
      </c>
      <c r="M863">
        <v>-1</v>
      </c>
      <c r="N863" t="s">
        <v>874</v>
      </c>
      <c r="O863" t="s">
        <v>874</v>
      </c>
      <c r="P863" t="s">
        <v>874</v>
      </c>
      <c r="Q863" t="s">
        <v>874</v>
      </c>
      <c r="R863">
        <v>0</v>
      </c>
      <c r="S863" t="s">
        <v>874</v>
      </c>
      <c r="T863" t="s">
        <v>874</v>
      </c>
      <c r="U863" t="s">
        <v>874</v>
      </c>
      <c r="V863" t="s">
        <v>874</v>
      </c>
      <c r="W863" t="s">
        <v>874</v>
      </c>
      <c r="X863" t="s">
        <v>56</v>
      </c>
      <c r="Y863" t="s">
        <v>874</v>
      </c>
      <c r="Z863" t="s">
        <v>874</v>
      </c>
      <c r="AA863" t="s">
        <v>874</v>
      </c>
      <c r="AB863" t="s">
        <v>874</v>
      </c>
      <c r="AC863" t="s">
        <v>874</v>
      </c>
      <c r="AD863" s="19">
        <v>45824.872847650462</v>
      </c>
      <c r="AE863" t="s">
        <v>2024</v>
      </c>
    </row>
    <row r="864" spans="1:31" x14ac:dyDescent="0.35">
      <c r="A864" t="s">
        <v>1345</v>
      </c>
      <c r="B864" t="s">
        <v>311</v>
      </c>
      <c r="C864">
        <v>2676</v>
      </c>
      <c r="D864" s="9">
        <v>38877.995833333334</v>
      </c>
      <c r="E864" s="9">
        <v>41554.944444444445</v>
      </c>
      <c r="F864">
        <v>215</v>
      </c>
      <c r="G864">
        <v>215</v>
      </c>
      <c r="H864">
        <v>11</v>
      </c>
      <c r="I864">
        <v>204</v>
      </c>
      <c r="J864">
        <v>9</v>
      </c>
      <c r="K864">
        <v>206</v>
      </c>
      <c r="L864">
        <v>155</v>
      </c>
      <c r="M864">
        <v>51</v>
      </c>
      <c r="N864">
        <v>4.0000000000000001E-3</v>
      </c>
      <c r="O864">
        <v>0.10100000000000001</v>
      </c>
      <c r="P864">
        <v>8.0000000000000002E-3</v>
      </c>
      <c r="Q864">
        <v>9.7000000000000003E-2</v>
      </c>
      <c r="R864">
        <v>9.7000000000000003E-2</v>
      </c>
      <c r="S864">
        <v>0.1</v>
      </c>
      <c r="T864">
        <v>1</v>
      </c>
      <c r="U864">
        <v>3.7999999999999999E-2</v>
      </c>
      <c r="V864">
        <v>0.92400000000000004</v>
      </c>
      <c r="W864">
        <v>525.77300000000002</v>
      </c>
      <c r="X864" t="s">
        <v>62</v>
      </c>
      <c r="Y864">
        <v>10.308999999999999</v>
      </c>
      <c r="Z864">
        <v>0.81</v>
      </c>
      <c r="AA864">
        <v>0.76200000000000001</v>
      </c>
      <c r="AB864">
        <v>0.76200000000000001</v>
      </c>
      <c r="AC864">
        <v>0.80500000000000005</v>
      </c>
      <c r="AD864" s="19">
        <v>45824.781847256942</v>
      </c>
      <c r="AE864" t="s">
        <v>1824</v>
      </c>
    </row>
    <row r="865" spans="1:31" hidden="1" x14ac:dyDescent="0.35">
      <c r="A865" t="s">
        <v>1919</v>
      </c>
      <c r="B865" t="s">
        <v>312</v>
      </c>
      <c r="C865">
        <v>71</v>
      </c>
      <c r="D865" s="9">
        <v>41194.039583333331</v>
      </c>
      <c r="E865" s="9">
        <v>41265.162499999999</v>
      </c>
      <c r="F865" t="s">
        <v>871</v>
      </c>
      <c r="G865" t="s">
        <v>871</v>
      </c>
      <c r="H865">
        <v>1</v>
      </c>
      <c r="I865">
        <v>2</v>
      </c>
      <c r="J865">
        <v>1</v>
      </c>
      <c r="K865" t="s">
        <v>872</v>
      </c>
      <c r="L865">
        <v>2</v>
      </c>
      <c r="M865">
        <v>-1</v>
      </c>
      <c r="N865" t="s">
        <v>874</v>
      </c>
      <c r="O865" t="s">
        <v>874</v>
      </c>
      <c r="P865" t="s">
        <v>874</v>
      </c>
      <c r="Q865">
        <v>1.4E-2</v>
      </c>
      <c r="R865">
        <v>0</v>
      </c>
      <c r="S865" t="s">
        <v>874</v>
      </c>
      <c r="T865" t="s">
        <v>874</v>
      </c>
      <c r="U865" t="s">
        <v>874</v>
      </c>
      <c r="V865" t="s">
        <v>874</v>
      </c>
      <c r="W865" t="s">
        <v>874</v>
      </c>
      <c r="X865" t="s">
        <v>80</v>
      </c>
      <c r="Y865">
        <v>71.429000000000002</v>
      </c>
      <c r="Z865" t="s">
        <v>874</v>
      </c>
      <c r="AA865" t="s">
        <v>874</v>
      </c>
      <c r="AB865" t="s">
        <v>874</v>
      </c>
      <c r="AC865">
        <v>1</v>
      </c>
      <c r="AD865" s="19">
        <v>45824.873062592589</v>
      </c>
      <c r="AE865" t="s">
        <v>2024</v>
      </c>
    </row>
    <row r="866" spans="1:31" x14ac:dyDescent="0.35">
      <c r="A866" t="s">
        <v>1534</v>
      </c>
      <c r="B866" t="s">
        <v>311</v>
      </c>
      <c r="C866">
        <v>3474</v>
      </c>
      <c r="D866" s="9">
        <v>38075.707638888889</v>
      </c>
      <c r="E866" s="9">
        <v>41550.220833333333</v>
      </c>
      <c r="F866">
        <v>70</v>
      </c>
      <c r="G866">
        <v>70</v>
      </c>
      <c r="H866">
        <v>30</v>
      </c>
      <c r="I866">
        <v>40</v>
      </c>
      <c r="J866">
        <v>4</v>
      </c>
      <c r="K866">
        <v>66</v>
      </c>
      <c r="L866">
        <v>51</v>
      </c>
      <c r="M866">
        <v>15</v>
      </c>
      <c r="N866">
        <v>0.01</v>
      </c>
      <c r="O866">
        <v>1.2E-2</v>
      </c>
      <c r="P866">
        <v>1E-3</v>
      </c>
      <c r="Q866">
        <v>2.1000000000000001E-2</v>
      </c>
      <c r="R866">
        <v>2.1000000000000001E-2</v>
      </c>
      <c r="S866">
        <v>2.1000000000000001E-2</v>
      </c>
      <c r="T866">
        <v>1</v>
      </c>
      <c r="U866">
        <v>0.45500000000000002</v>
      </c>
      <c r="V866">
        <v>0.95499999999999996</v>
      </c>
      <c r="W866">
        <v>714.28599999999994</v>
      </c>
      <c r="X866" t="s">
        <v>62</v>
      </c>
      <c r="Y866">
        <v>47.619</v>
      </c>
      <c r="Z866">
        <v>0.90100000000000002</v>
      </c>
      <c r="AA866">
        <v>0.88</v>
      </c>
      <c r="AB866">
        <v>0.89100000000000001</v>
      </c>
      <c r="AC866">
        <v>0.89700000000000002</v>
      </c>
      <c r="AD866" s="19">
        <v>45824.797544305555</v>
      </c>
      <c r="AE866" t="s">
        <v>1824</v>
      </c>
    </row>
    <row r="867" spans="1:31" hidden="1" x14ac:dyDescent="0.35">
      <c r="A867" t="s">
        <v>1454</v>
      </c>
      <c r="B867" t="s">
        <v>312</v>
      </c>
      <c r="C867">
        <v>85</v>
      </c>
      <c r="D867" s="9">
        <v>41470.974305555559</v>
      </c>
      <c r="E867" s="9">
        <v>41556.739583333336</v>
      </c>
      <c r="F867" t="s">
        <v>871</v>
      </c>
      <c r="G867" t="s">
        <v>871</v>
      </c>
      <c r="H867">
        <v>1</v>
      </c>
      <c r="I867">
        <v>2</v>
      </c>
      <c r="J867">
        <v>1</v>
      </c>
      <c r="K867" t="s">
        <v>872</v>
      </c>
      <c r="L867">
        <v>1</v>
      </c>
      <c r="M867">
        <v>0</v>
      </c>
      <c r="N867" t="s">
        <v>874</v>
      </c>
      <c r="O867">
        <v>1.2E-2</v>
      </c>
      <c r="P867" t="s">
        <v>874</v>
      </c>
      <c r="Q867" t="s">
        <v>874</v>
      </c>
      <c r="R867">
        <v>0</v>
      </c>
      <c r="S867">
        <v>6.0000000000000001E-3</v>
      </c>
      <c r="T867" t="s">
        <v>874</v>
      </c>
      <c r="U867" t="s">
        <v>874</v>
      </c>
      <c r="V867" t="s">
        <v>874</v>
      </c>
      <c r="W867" t="s">
        <v>874</v>
      </c>
      <c r="X867" t="s">
        <v>56</v>
      </c>
      <c r="Y867" t="s">
        <v>874</v>
      </c>
      <c r="Z867" t="s">
        <v>874</v>
      </c>
      <c r="AA867">
        <v>1</v>
      </c>
      <c r="AB867" t="s">
        <v>874</v>
      </c>
      <c r="AC867" t="s">
        <v>874</v>
      </c>
      <c r="AD867" s="19">
        <v>45824.873287187504</v>
      </c>
      <c r="AE867" t="s">
        <v>2024</v>
      </c>
    </row>
    <row r="868" spans="1:31" x14ac:dyDescent="0.35">
      <c r="A868" t="s">
        <v>1675</v>
      </c>
      <c r="B868" t="s">
        <v>311</v>
      </c>
      <c r="C868">
        <v>3438</v>
      </c>
      <c r="D868" s="9">
        <v>38119.316666666666</v>
      </c>
      <c r="E868" s="9">
        <v>41558.279166666667</v>
      </c>
      <c r="F868">
        <v>66</v>
      </c>
      <c r="G868">
        <v>66</v>
      </c>
      <c r="H868">
        <v>18</v>
      </c>
      <c r="I868">
        <v>48</v>
      </c>
      <c r="J868">
        <v>19</v>
      </c>
      <c r="K868">
        <v>47</v>
      </c>
      <c r="L868">
        <v>37</v>
      </c>
      <c r="M868">
        <v>10</v>
      </c>
      <c r="N868">
        <v>8.0000000000000002E-3</v>
      </c>
      <c r="O868">
        <v>1.6E-2</v>
      </c>
      <c r="P868">
        <v>1.0999999999999999E-2</v>
      </c>
      <c r="Q868">
        <v>1.2999999999999999E-2</v>
      </c>
      <c r="R868">
        <v>1.2999999999999999E-2</v>
      </c>
      <c r="S868">
        <v>1.6E-2</v>
      </c>
      <c r="T868">
        <v>1</v>
      </c>
      <c r="U868">
        <v>0.33300000000000002</v>
      </c>
      <c r="V868">
        <v>0.54200000000000004</v>
      </c>
      <c r="W868">
        <v>769.23099999999999</v>
      </c>
      <c r="X868" t="s">
        <v>62</v>
      </c>
      <c r="Y868">
        <v>76.923000000000002</v>
      </c>
      <c r="Z868">
        <v>0.92200000000000004</v>
      </c>
      <c r="AA868">
        <v>0.96599999999999997</v>
      </c>
      <c r="AB868">
        <v>0.84499999999999997</v>
      </c>
      <c r="AC868">
        <v>0.95499999999999996</v>
      </c>
      <c r="AD868" s="19">
        <v>45824.83135479167</v>
      </c>
      <c r="AE868" t="s">
        <v>1824</v>
      </c>
    </row>
    <row r="869" spans="1:31" hidden="1" x14ac:dyDescent="0.35">
      <c r="A869" t="s">
        <v>1455</v>
      </c>
      <c r="B869" t="s">
        <v>312</v>
      </c>
      <c r="C869">
        <v>0</v>
      </c>
      <c r="D869" s="9">
        <v>41610.088888888888</v>
      </c>
      <c r="E869" s="9">
        <v>41610.088888888888</v>
      </c>
      <c r="F869" t="s">
        <v>871</v>
      </c>
      <c r="G869" t="s">
        <v>871</v>
      </c>
      <c r="H869">
        <v>1</v>
      </c>
      <c r="I869">
        <v>1</v>
      </c>
      <c r="J869">
        <v>1</v>
      </c>
      <c r="K869" t="s">
        <v>872</v>
      </c>
      <c r="L869">
        <v>1</v>
      </c>
      <c r="M869">
        <v>0</v>
      </c>
      <c r="N869" t="s">
        <v>874</v>
      </c>
      <c r="O869" t="s">
        <v>874</v>
      </c>
      <c r="P869" t="s">
        <v>874</v>
      </c>
      <c r="Q869" t="s">
        <v>874</v>
      </c>
      <c r="R869">
        <v>0</v>
      </c>
      <c r="S869" t="s">
        <v>874</v>
      </c>
      <c r="T869" t="s">
        <v>874</v>
      </c>
      <c r="U869" t="s">
        <v>874</v>
      </c>
      <c r="V869" t="s">
        <v>874</v>
      </c>
      <c r="W869" t="s">
        <v>874</v>
      </c>
      <c r="X869" t="s">
        <v>56</v>
      </c>
      <c r="Y869" t="s">
        <v>874</v>
      </c>
      <c r="Z869" t="s">
        <v>874</v>
      </c>
      <c r="AA869" t="s">
        <v>874</v>
      </c>
      <c r="AB869" t="s">
        <v>874</v>
      </c>
      <c r="AC869" t="s">
        <v>874</v>
      </c>
      <c r="AD869" s="19">
        <v>45824.873489687503</v>
      </c>
      <c r="AE869" t="s">
        <v>2024</v>
      </c>
    </row>
    <row r="870" spans="1:31" x14ac:dyDescent="0.35">
      <c r="A870" t="s">
        <v>1936</v>
      </c>
      <c r="B870" t="s">
        <v>311</v>
      </c>
      <c r="C870">
        <v>1652</v>
      </c>
      <c r="D870" s="9">
        <v>37944.070138888892</v>
      </c>
      <c r="E870" s="9">
        <v>39596.956250000003</v>
      </c>
      <c r="F870">
        <v>36</v>
      </c>
      <c r="G870">
        <v>36</v>
      </c>
      <c r="H870">
        <v>11</v>
      </c>
      <c r="I870">
        <v>25</v>
      </c>
      <c r="J870">
        <v>9</v>
      </c>
      <c r="K870">
        <v>27</v>
      </c>
      <c r="L870">
        <v>22</v>
      </c>
      <c r="M870">
        <v>5</v>
      </c>
      <c r="N870">
        <v>1.7000000000000001E-2</v>
      </c>
      <c r="O870">
        <v>1.7999999999999999E-2</v>
      </c>
      <c r="P870">
        <v>6.0000000000000001E-3</v>
      </c>
      <c r="Q870">
        <v>2.9000000000000001E-2</v>
      </c>
      <c r="R870">
        <v>2.9000000000000001E-2</v>
      </c>
      <c r="S870">
        <v>0.02</v>
      </c>
      <c r="T870">
        <v>1</v>
      </c>
      <c r="U870">
        <v>0.48599999999999999</v>
      </c>
      <c r="V870">
        <v>0.82899999999999996</v>
      </c>
      <c r="W870">
        <v>172.41399999999999</v>
      </c>
      <c r="X870" t="s">
        <v>62</v>
      </c>
      <c r="Y870">
        <v>34.482999999999997</v>
      </c>
      <c r="Z870">
        <v>0.93400000000000005</v>
      </c>
      <c r="AA870">
        <v>0.80900000000000005</v>
      </c>
      <c r="AB870">
        <v>0.71699999999999997</v>
      </c>
      <c r="AC870">
        <v>0.94299999999999995</v>
      </c>
      <c r="AD870" s="19">
        <v>45824.877826643518</v>
      </c>
      <c r="AE870" t="s">
        <v>2024</v>
      </c>
    </row>
    <row r="871" spans="1:31" hidden="1" x14ac:dyDescent="0.35">
      <c r="A871" t="s">
        <v>1446</v>
      </c>
      <c r="B871" t="s">
        <v>312</v>
      </c>
      <c r="C871">
        <v>90</v>
      </c>
      <c r="D871" s="9">
        <v>41536.686805555553</v>
      </c>
      <c r="E871" s="9">
        <v>41627.14166666667</v>
      </c>
      <c r="F871" t="s">
        <v>871</v>
      </c>
      <c r="G871" t="s">
        <v>871</v>
      </c>
      <c r="H871">
        <v>1</v>
      </c>
      <c r="I871">
        <v>13</v>
      </c>
      <c r="J871">
        <v>9</v>
      </c>
      <c r="K871" t="s">
        <v>872</v>
      </c>
      <c r="L871">
        <v>2</v>
      </c>
      <c r="M871">
        <v>2</v>
      </c>
      <c r="N871" t="s">
        <v>874</v>
      </c>
      <c r="O871">
        <v>0.14000000000000001</v>
      </c>
      <c r="P871">
        <v>0.12</v>
      </c>
      <c r="Q871">
        <v>8.3000000000000004E-2</v>
      </c>
      <c r="R871" s="24" t="s">
        <v>1920</v>
      </c>
      <c r="S871">
        <v>5.3999999999999999E-2</v>
      </c>
      <c r="T871" t="s">
        <v>874</v>
      </c>
      <c r="U871" t="s">
        <v>874</v>
      </c>
      <c r="V871" t="s">
        <v>874</v>
      </c>
      <c r="W871" t="s">
        <v>874</v>
      </c>
      <c r="X871" t="s">
        <v>56</v>
      </c>
      <c r="Y871">
        <v>12.048</v>
      </c>
      <c r="Z871" t="s">
        <v>874</v>
      </c>
      <c r="AA871">
        <v>0.98499999999999999</v>
      </c>
      <c r="AB871">
        <v>0.95099999999999996</v>
      </c>
      <c r="AC871">
        <v>1</v>
      </c>
      <c r="AD871" s="19">
        <v>45824.873716041664</v>
      </c>
      <c r="AE871" t="s">
        <v>2024</v>
      </c>
    </row>
    <row r="872" spans="1:31" x14ac:dyDescent="0.35">
      <c r="A872" t="s">
        <v>1484</v>
      </c>
      <c r="B872" t="s">
        <v>311</v>
      </c>
      <c r="C872">
        <v>2362</v>
      </c>
      <c r="D872" s="9">
        <v>38921.020138888889</v>
      </c>
      <c r="E872" s="9">
        <v>41283.302777777775</v>
      </c>
      <c r="F872">
        <v>32</v>
      </c>
      <c r="G872">
        <v>32</v>
      </c>
      <c r="H872">
        <v>8</v>
      </c>
      <c r="I872">
        <v>24</v>
      </c>
      <c r="J872">
        <v>1</v>
      </c>
      <c r="K872">
        <v>31</v>
      </c>
      <c r="L872">
        <v>29</v>
      </c>
      <c r="M872">
        <v>2</v>
      </c>
      <c r="N872">
        <v>3.0000000000000001E-3</v>
      </c>
      <c r="O872">
        <v>1.0999999999999999E-2</v>
      </c>
      <c r="P872">
        <v>0</v>
      </c>
      <c r="Q872">
        <v>1.4E-2</v>
      </c>
      <c r="R872">
        <v>1.4E-2</v>
      </c>
      <c r="S872">
        <v>1.4E-2</v>
      </c>
      <c r="T872">
        <v>1</v>
      </c>
      <c r="U872">
        <v>0.214</v>
      </c>
      <c r="V872">
        <v>1</v>
      </c>
      <c r="W872">
        <v>142.857</v>
      </c>
      <c r="X872" t="s">
        <v>62</v>
      </c>
      <c r="Y872">
        <v>71.429000000000002</v>
      </c>
      <c r="Z872">
        <v>0.92700000000000005</v>
      </c>
      <c r="AA872">
        <v>0.92900000000000005</v>
      </c>
      <c r="AB872">
        <v>0</v>
      </c>
      <c r="AC872">
        <v>0.88600000000000001</v>
      </c>
      <c r="AD872" s="19">
        <v>45824.887494120369</v>
      </c>
      <c r="AE872" t="s">
        <v>2024</v>
      </c>
    </row>
    <row r="873" spans="1:31" hidden="1" x14ac:dyDescent="0.35">
      <c r="A873" t="s">
        <v>1921</v>
      </c>
      <c r="B873" t="s">
        <v>312</v>
      </c>
      <c r="C873">
        <v>99</v>
      </c>
      <c r="D873" s="9">
        <v>41528.078472222223</v>
      </c>
      <c r="E873" s="9">
        <v>41628.060416666667</v>
      </c>
      <c r="F873" t="s">
        <v>871</v>
      </c>
      <c r="G873" t="s">
        <v>871</v>
      </c>
      <c r="H873">
        <v>1</v>
      </c>
      <c r="I873">
        <v>15</v>
      </c>
      <c r="J873">
        <v>4</v>
      </c>
      <c r="K873" t="s">
        <v>872</v>
      </c>
      <c r="L873">
        <v>6</v>
      </c>
      <c r="M873">
        <v>6</v>
      </c>
      <c r="N873" t="s">
        <v>874</v>
      </c>
      <c r="O873">
        <v>0.113</v>
      </c>
      <c r="P873">
        <v>4.2000000000000003E-2</v>
      </c>
      <c r="Q873">
        <v>4.3999999999999997E-2</v>
      </c>
      <c r="R873">
        <v>7.0999999999999994E-2</v>
      </c>
      <c r="S873">
        <v>7.2999999999999995E-2</v>
      </c>
      <c r="T873" t="s">
        <v>874</v>
      </c>
      <c r="U873" t="s">
        <v>874</v>
      </c>
      <c r="V873" t="s">
        <v>874</v>
      </c>
      <c r="W873" t="s">
        <v>874</v>
      </c>
      <c r="X873" t="s">
        <v>56</v>
      </c>
      <c r="Y873">
        <v>22.727</v>
      </c>
      <c r="Z873" t="s">
        <v>874</v>
      </c>
      <c r="AA873">
        <v>0.84599999999999997</v>
      </c>
      <c r="AB873">
        <v>0.89300000000000002</v>
      </c>
      <c r="AC873">
        <v>0.72599999999999998</v>
      </c>
      <c r="AD873" s="19">
        <v>45824.873946840278</v>
      </c>
      <c r="AE873" t="s">
        <v>2024</v>
      </c>
    </row>
    <row r="874" spans="1:31" x14ac:dyDescent="0.35">
      <c r="A874" t="s">
        <v>1969</v>
      </c>
      <c r="B874" t="s">
        <v>311</v>
      </c>
      <c r="C874">
        <v>3027</v>
      </c>
      <c r="D874" s="9">
        <v>38583.283333333333</v>
      </c>
      <c r="E874" s="9">
        <v>41610.867361111108</v>
      </c>
      <c r="F874">
        <v>39</v>
      </c>
      <c r="G874">
        <v>39</v>
      </c>
      <c r="H874">
        <v>10</v>
      </c>
      <c r="I874">
        <v>29</v>
      </c>
      <c r="J874">
        <v>8</v>
      </c>
      <c r="K874">
        <v>31</v>
      </c>
      <c r="L874">
        <v>26</v>
      </c>
      <c r="M874">
        <v>5</v>
      </c>
      <c r="N874">
        <v>4.0000000000000001E-3</v>
      </c>
      <c r="O874">
        <v>8.9999999999999993E-3</v>
      </c>
      <c r="P874">
        <v>3.0000000000000001E-3</v>
      </c>
      <c r="Q874">
        <v>0.01</v>
      </c>
      <c r="R874">
        <v>0.01</v>
      </c>
      <c r="S874">
        <v>0.01</v>
      </c>
      <c r="T874">
        <v>1</v>
      </c>
      <c r="U874">
        <v>0.308</v>
      </c>
      <c r="V874">
        <v>0.76900000000000002</v>
      </c>
      <c r="W874">
        <v>500</v>
      </c>
      <c r="X874" t="s">
        <v>62</v>
      </c>
      <c r="Y874">
        <v>100</v>
      </c>
      <c r="Z874">
        <v>0.95</v>
      </c>
      <c r="AA874">
        <v>0.91200000000000003</v>
      </c>
      <c r="AB874">
        <v>0.88</v>
      </c>
      <c r="AC874">
        <v>0.92400000000000004</v>
      </c>
      <c r="AD874" s="19">
        <v>45824.888166608798</v>
      </c>
      <c r="AE874" t="s">
        <v>2024</v>
      </c>
    </row>
    <row r="875" spans="1:31" hidden="1" x14ac:dyDescent="0.35">
      <c r="A875" t="s">
        <v>1443</v>
      </c>
      <c r="B875" t="s">
        <v>312</v>
      </c>
      <c r="C875">
        <v>0</v>
      </c>
      <c r="D875" s="9">
        <v>41607.742361111108</v>
      </c>
      <c r="E875" s="9">
        <v>41607.742361111108</v>
      </c>
      <c r="F875" t="s">
        <v>871</v>
      </c>
      <c r="G875" t="s">
        <v>871</v>
      </c>
      <c r="H875">
        <v>1</v>
      </c>
      <c r="I875">
        <v>1</v>
      </c>
      <c r="J875">
        <v>1</v>
      </c>
      <c r="K875" t="s">
        <v>872</v>
      </c>
      <c r="L875">
        <v>1</v>
      </c>
      <c r="M875">
        <v>0</v>
      </c>
      <c r="N875" t="s">
        <v>874</v>
      </c>
      <c r="O875" t="s">
        <v>874</v>
      </c>
      <c r="P875" t="s">
        <v>874</v>
      </c>
      <c r="Q875" t="s">
        <v>874</v>
      </c>
      <c r="R875">
        <v>0</v>
      </c>
      <c r="S875" t="s">
        <v>874</v>
      </c>
      <c r="T875" t="s">
        <v>874</v>
      </c>
      <c r="U875" t="s">
        <v>874</v>
      </c>
      <c r="V875" t="s">
        <v>874</v>
      </c>
      <c r="W875" t="s">
        <v>874</v>
      </c>
      <c r="X875" t="s">
        <v>56</v>
      </c>
      <c r="Y875" t="s">
        <v>874</v>
      </c>
      <c r="Z875" t="s">
        <v>874</v>
      </c>
      <c r="AA875" t="s">
        <v>874</v>
      </c>
      <c r="AB875" t="s">
        <v>874</v>
      </c>
      <c r="AC875" t="s">
        <v>874</v>
      </c>
      <c r="AD875" s="19">
        <v>45824.874152812503</v>
      </c>
      <c r="AE875" t="s">
        <v>2024</v>
      </c>
    </row>
    <row r="876" spans="1:31" x14ac:dyDescent="0.35">
      <c r="A876" t="s">
        <v>1995</v>
      </c>
      <c r="B876" t="s">
        <v>311</v>
      </c>
      <c r="C876">
        <v>3245</v>
      </c>
      <c r="D876" s="9">
        <v>38354.820833333331</v>
      </c>
      <c r="E876" s="9">
        <v>41600.174305555556</v>
      </c>
      <c r="F876">
        <v>166</v>
      </c>
      <c r="G876">
        <v>166</v>
      </c>
      <c r="H876">
        <v>21</v>
      </c>
      <c r="I876">
        <v>145</v>
      </c>
      <c r="J876">
        <v>21</v>
      </c>
      <c r="K876">
        <v>145</v>
      </c>
      <c r="L876">
        <v>134</v>
      </c>
      <c r="M876">
        <v>11</v>
      </c>
      <c r="N876">
        <v>7.0000000000000001E-3</v>
      </c>
      <c r="O876">
        <v>4.7E-2</v>
      </c>
      <c r="P876">
        <v>0.01</v>
      </c>
      <c r="Q876">
        <v>4.3999999999999997E-2</v>
      </c>
      <c r="R876">
        <v>4.3999999999999997E-2</v>
      </c>
      <c r="S876">
        <v>4.5999999999999999E-2</v>
      </c>
      <c r="T876">
        <v>1</v>
      </c>
      <c r="U876">
        <v>0.13</v>
      </c>
      <c r="V876">
        <v>0.81499999999999995</v>
      </c>
      <c r="W876">
        <v>250</v>
      </c>
      <c r="X876" t="s">
        <v>62</v>
      </c>
      <c r="Y876">
        <v>22.727</v>
      </c>
      <c r="Z876">
        <v>0.70199999999999996</v>
      </c>
      <c r="AA876">
        <v>0.88400000000000001</v>
      </c>
      <c r="AB876">
        <v>0.94099999999999995</v>
      </c>
      <c r="AC876">
        <v>0.88300000000000001</v>
      </c>
      <c r="AD876" s="19">
        <v>45824.895809120368</v>
      </c>
      <c r="AE876" t="s">
        <v>2024</v>
      </c>
    </row>
    <row r="877" spans="1:31" hidden="1" x14ac:dyDescent="0.35">
      <c r="A877" t="s">
        <v>1922</v>
      </c>
      <c r="B877" t="s">
        <v>312</v>
      </c>
      <c r="C877">
        <v>0</v>
      </c>
      <c r="D877" s="9">
        <v>40338.296527777777</v>
      </c>
      <c r="E877" s="9">
        <v>40338.296527777777</v>
      </c>
      <c r="F877" t="s">
        <v>871</v>
      </c>
      <c r="G877" t="s">
        <v>871</v>
      </c>
      <c r="H877">
        <v>1</v>
      </c>
      <c r="I877">
        <v>1</v>
      </c>
      <c r="J877">
        <v>1</v>
      </c>
      <c r="K877" t="s">
        <v>872</v>
      </c>
      <c r="L877">
        <v>1</v>
      </c>
      <c r="M877">
        <v>0</v>
      </c>
      <c r="N877" t="s">
        <v>874</v>
      </c>
      <c r="O877" t="s">
        <v>874</v>
      </c>
      <c r="P877" t="s">
        <v>874</v>
      </c>
      <c r="Q877" t="s">
        <v>874</v>
      </c>
      <c r="R877">
        <v>0</v>
      </c>
      <c r="S877" t="s">
        <v>874</v>
      </c>
      <c r="T877" t="s">
        <v>874</v>
      </c>
      <c r="U877" t="s">
        <v>874</v>
      </c>
      <c r="V877" t="s">
        <v>874</v>
      </c>
      <c r="W877" t="s">
        <v>874</v>
      </c>
      <c r="X877" t="s">
        <v>56</v>
      </c>
      <c r="Y877" t="s">
        <v>874</v>
      </c>
      <c r="Z877" t="s">
        <v>874</v>
      </c>
      <c r="AA877" t="s">
        <v>874</v>
      </c>
      <c r="AB877" t="s">
        <v>874</v>
      </c>
      <c r="AC877" t="s">
        <v>874</v>
      </c>
      <c r="AD877" s="19">
        <v>45824.874350439815</v>
      </c>
      <c r="AE877" t="s">
        <v>2024</v>
      </c>
    </row>
    <row r="878" spans="1:31" x14ac:dyDescent="0.35">
      <c r="A878" t="s">
        <v>2128</v>
      </c>
      <c r="B878" t="s">
        <v>311</v>
      </c>
      <c r="C878">
        <v>792</v>
      </c>
      <c r="D878" s="9">
        <v>38637.020833333336</v>
      </c>
      <c r="E878" s="9">
        <v>39429.722916666666</v>
      </c>
      <c r="F878">
        <v>104</v>
      </c>
      <c r="G878">
        <v>104</v>
      </c>
      <c r="H878">
        <v>90</v>
      </c>
      <c r="I878">
        <v>14</v>
      </c>
      <c r="J878">
        <v>23</v>
      </c>
      <c r="K878">
        <v>81</v>
      </c>
      <c r="L878">
        <v>81</v>
      </c>
      <c r="M878">
        <v>0</v>
      </c>
      <c r="N878">
        <v>0.20399999999999999</v>
      </c>
      <c r="O878">
        <v>2.5000000000000001E-2</v>
      </c>
      <c r="P878">
        <v>2.5000000000000001E-2</v>
      </c>
      <c r="Q878">
        <v>0.20399999999999999</v>
      </c>
      <c r="R878">
        <v>0.20399999999999999</v>
      </c>
      <c r="S878">
        <v>8.8999999999999996E-2</v>
      </c>
      <c r="T878">
        <v>1</v>
      </c>
      <c r="U878">
        <v>0.89100000000000001</v>
      </c>
      <c r="V878">
        <v>0.89100000000000001</v>
      </c>
      <c r="W878">
        <v>0</v>
      </c>
      <c r="X878" t="s">
        <v>92</v>
      </c>
      <c r="Y878">
        <v>4.9020000000000001</v>
      </c>
      <c r="Z878">
        <v>0.80900000000000005</v>
      </c>
      <c r="AA878">
        <v>0.95399999999999996</v>
      </c>
      <c r="AB878">
        <v>0.52600000000000002</v>
      </c>
      <c r="AC878">
        <v>0.871</v>
      </c>
      <c r="AD878" s="19">
        <v>45824.93476491898</v>
      </c>
      <c r="AE878" t="s">
        <v>2215</v>
      </c>
    </row>
    <row r="879" spans="1:31" hidden="1" x14ac:dyDescent="0.35">
      <c r="A879" t="s">
        <v>1453</v>
      </c>
      <c r="B879" t="s">
        <v>312</v>
      </c>
      <c r="C879">
        <v>88</v>
      </c>
      <c r="D879" s="9">
        <v>41456.186111111114</v>
      </c>
      <c r="E879" s="9">
        <v>41545.147916666669</v>
      </c>
      <c r="F879" t="s">
        <v>871</v>
      </c>
      <c r="G879" t="s">
        <v>871</v>
      </c>
      <c r="H879">
        <v>1</v>
      </c>
      <c r="I879">
        <v>10</v>
      </c>
      <c r="J879">
        <v>1</v>
      </c>
      <c r="K879" t="s">
        <v>872</v>
      </c>
      <c r="L879">
        <v>6</v>
      </c>
      <c r="M879">
        <v>3</v>
      </c>
      <c r="N879" t="s">
        <v>874</v>
      </c>
      <c r="O879">
        <v>0.105</v>
      </c>
      <c r="P879" t="s">
        <v>874</v>
      </c>
      <c r="Q879">
        <v>0.34499999999999997</v>
      </c>
      <c r="R879">
        <v>0</v>
      </c>
      <c r="S879">
        <v>0.11</v>
      </c>
      <c r="T879" t="s">
        <v>874</v>
      </c>
      <c r="U879" t="s">
        <v>874</v>
      </c>
      <c r="V879" t="s">
        <v>874</v>
      </c>
      <c r="W879" t="s">
        <v>874</v>
      </c>
      <c r="X879" t="s">
        <v>56</v>
      </c>
      <c r="Y879">
        <v>2.899</v>
      </c>
      <c r="Z879" t="s">
        <v>874</v>
      </c>
      <c r="AA879">
        <v>0.90900000000000003</v>
      </c>
      <c r="AB879" t="s">
        <v>874</v>
      </c>
      <c r="AC879">
        <v>0.75</v>
      </c>
      <c r="AD879" s="19">
        <v>45824.874571145832</v>
      </c>
      <c r="AE879" t="s">
        <v>2024</v>
      </c>
    </row>
    <row r="880" spans="1:31" x14ac:dyDescent="0.35">
      <c r="A880" t="s">
        <v>2153</v>
      </c>
      <c r="B880" t="s">
        <v>311</v>
      </c>
      <c r="C880">
        <v>2607</v>
      </c>
      <c r="D880" s="9">
        <v>38912.614583333336</v>
      </c>
      <c r="E880" s="9">
        <v>41520.30972222222</v>
      </c>
      <c r="F880">
        <v>34</v>
      </c>
      <c r="G880">
        <v>34</v>
      </c>
      <c r="H880">
        <v>12</v>
      </c>
      <c r="I880">
        <v>22</v>
      </c>
      <c r="J880">
        <v>4</v>
      </c>
      <c r="K880">
        <v>30</v>
      </c>
      <c r="L880">
        <v>21</v>
      </c>
      <c r="M880">
        <v>9</v>
      </c>
      <c r="N880">
        <v>5.0000000000000001E-3</v>
      </c>
      <c r="O880">
        <v>8.9999999999999993E-3</v>
      </c>
      <c r="P880">
        <v>2E-3</v>
      </c>
      <c r="Q880">
        <v>1.2E-2</v>
      </c>
      <c r="R880">
        <v>1.2E-2</v>
      </c>
      <c r="S880">
        <v>1.0999999999999999E-2</v>
      </c>
      <c r="T880">
        <v>1</v>
      </c>
      <c r="U880">
        <v>0.35699999999999998</v>
      </c>
      <c r="V880">
        <v>0.85699999999999998</v>
      </c>
      <c r="W880">
        <v>750</v>
      </c>
      <c r="X880" t="s">
        <v>62</v>
      </c>
      <c r="Y880">
        <v>83.332999999999998</v>
      </c>
      <c r="Z880">
        <v>0.78300000000000003</v>
      </c>
      <c r="AA880">
        <v>0.76200000000000001</v>
      </c>
      <c r="AB880">
        <v>0.66800000000000004</v>
      </c>
      <c r="AC880">
        <v>0.76600000000000001</v>
      </c>
      <c r="AD880" s="19">
        <v>45824.942158935184</v>
      </c>
      <c r="AE880" t="s">
        <v>2215</v>
      </c>
    </row>
    <row r="881" spans="1:31" hidden="1" x14ac:dyDescent="0.35">
      <c r="A881" t="s">
        <v>1923</v>
      </c>
      <c r="B881" t="s">
        <v>312</v>
      </c>
      <c r="C881">
        <v>66</v>
      </c>
      <c r="D881" s="9">
        <v>38997.045138888891</v>
      </c>
      <c r="E881" s="9">
        <v>39063.616666666669</v>
      </c>
      <c r="F881" t="s">
        <v>871</v>
      </c>
      <c r="G881" t="s">
        <v>871</v>
      </c>
      <c r="H881">
        <v>1</v>
      </c>
      <c r="I881">
        <v>2</v>
      </c>
      <c r="J881">
        <v>1</v>
      </c>
      <c r="K881" t="s">
        <v>872</v>
      </c>
      <c r="L881">
        <v>1</v>
      </c>
      <c r="M881">
        <v>0</v>
      </c>
      <c r="N881" t="s">
        <v>874</v>
      </c>
      <c r="O881">
        <v>1.4999999999999999E-2</v>
      </c>
      <c r="P881" t="s">
        <v>874</v>
      </c>
      <c r="Q881" t="s">
        <v>874</v>
      </c>
      <c r="R881">
        <v>0</v>
      </c>
      <c r="S881">
        <v>1.4999999999999999E-2</v>
      </c>
      <c r="T881" t="s">
        <v>874</v>
      </c>
      <c r="U881" t="s">
        <v>874</v>
      </c>
      <c r="V881" t="s">
        <v>874</v>
      </c>
      <c r="W881" t="s">
        <v>874</v>
      </c>
      <c r="X881" t="s">
        <v>56</v>
      </c>
      <c r="Y881" t="s">
        <v>874</v>
      </c>
      <c r="Z881" t="s">
        <v>874</v>
      </c>
      <c r="AA881">
        <v>1</v>
      </c>
      <c r="AB881" t="s">
        <v>874</v>
      </c>
      <c r="AC881" t="s">
        <v>874</v>
      </c>
      <c r="AD881" s="19">
        <v>45824.87479480324</v>
      </c>
      <c r="AE881" t="s">
        <v>2024</v>
      </c>
    </row>
    <row r="882" spans="1:31" x14ac:dyDescent="0.35">
      <c r="A882" t="s">
        <v>112</v>
      </c>
      <c r="B882" t="s">
        <v>311</v>
      </c>
      <c r="C882">
        <v>4213</v>
      </c>
      <c r="D882" s="9">
        <v>40975.261111111111</v>
      </c>
      <c r="E882" s="9">
        <v>45188.279166666667</v>
      </c>
      <c r="F882">
        <v>43</v>
      </c>
      <c r="G882">
        <v>43</v>
      </c>
      <c r="H882">
        <v>27</v>
      </c>
      <c r="I882">
        <v>16</v>
      </c>
      <c r="J882">
        <v>5</v>
      </c>
      <c r="K882">
        <v>38</v>
      </c>
      <c r="L882">
        <v>33</v>
      </c>
      <c r="M882">
        <v>5</v>
      </c>
      <c r="N882">
        <v>6.0000000000000001E-3</v>
      </c>
      <c r="O882">
        <v>5.0000000000000001E-3</v>
      </c>
      <c r="P882">
        <v>3.0000000000000001E-3</v>
      </c>
      <c r="Q882">
        <v>8.0000000000000002E-3</v>
      </c>
      <c r="R882">
        <v>8.0000000000000002E-3</v>
      </c>
      <c r="S882">
        <v>8.9999999999999993E-3</v>
      </c>
      <c r="T882">
        <v>1</v>
      </c>
      <c r="U882">
        <v>0.54500000000000004</v>
      </c>
      <c r="V882">
        <v>0.72699999999999998</v>
      </c>
      <c r="W882">
        <v>625</v>
      </c>
      <c r="X882" t="s">
        <v>62</v>
      </c>
      <c r="Y882">
        <v>125</v>
      </c>
      <c r="Z882">
        <v>0.95099999999999996</v>
      </c>
      <c r="AA882">
        <v>0.94199999999999995</v>
      </c>
      <c r="AB882">
        <v>0.72699999999999998</v>
      </c>
      <c r="AC882">
        <v>0.91800000000000004</v>
      </c>
      <c r="AD882" s="19">
        <v>2.251736111111111E-2</v>
      </c>
      <c r="AE882" t="s">
        <v>1108</v>
      </c>
    </row>
    <row r="883" spans="1:31" hidden="1" x14ac:dyDescent="0.35">
      <c r="A883" t="s">
        <v>1924</v>
      </c>
      <c r="B883" t="s">
        <v>312</v>
      </c>
      <c r="C883">
        <v>89</v>
      </c>
      <c r="D883" s="9">
        <v>41479.705555555556</v>
      </c>
      <c r="E883" s="9">
        <v>41568.859027777777</v>
      </c>
      <c r="F883" t="s">
        <v>871</v>
      </c>
      <c r="G883" t="s">
        <v>871</v>
      </c>
      <c r="H883">
        <v>1</v>
      </c>
      <c r="I883">
        <v>4</v>
      </c>
      <c r="J883">
        <v>1</v>
      </c>
      <c r="K883" t="s">
        <v>872</v>
      </c>
      <c r="L883">
        <v>4</v>
      </c>
      <c r="M883">
        <v>-1</v>
      </c>
      <c r="N883" t="s">
        <v>874</v>
      </c>
      <c r="O883">
        <v>3.3000000000000002E-2</v>
      </c>
      <c r="P883" t="s">
        <v>874</v>
      </c>
      <c r="Q883">
        <v>2.9000000000000001E-2</v>
      </c>
      <c r="R883">
        <v>0</v>
      </c>
      <c r="S883">
        <v>3.3000000000000002E-2</v>
      </c>
      <c r="T883" t="s">
        <v>874</v>
      </c>
      <c r="U883" t="s">
        <v>874</v>
      </c>
      <c r="V883" t="s">
        <v>874</v>
      </c>
      <c r="W883" t="s">
        <v>874</v>
      </c>
      <c r="X883" t="s">
        <v>56</v>
      </c>
      <c r="Y883">
        <v>34.482999999999997</v>
      </c>
      <c r="Z883" t="s">
        <v>874</v>
      </c>
      <c r="AA883">
        <v>0.93100000000000005</v>
      </c>
      <c r="AB883" t="s">
        <v>874</v>
      </c>
      <c r="AC883">
        <v>0.61199999999999999</v>
      </c>
      <c r="AD883" s="19">
        <v>45824.875031979165</v>
      </c>
      <c r="AE883" t="s">
        <v>2024</v>
      </c>
    </row>
    <row r="884" spans="1:31" x14ac:dyDescent="0.35">
      <c r="A884" t="s">
        <v>128</v>
      </c>
      <c r="B884" t="s">
        <v>311</v>
      </c>
      <c r="C884">
        <v>2577</v>
      </c>
      <c r="D884" s="9">
        <v>42781.604166666664</v>
      </c>
      <c r="E884" s="9">
        <v>45359.502083333333</v>
      </c>
      <c r="F884">
        <v>71</v>
      </c>
      <c r="G884">
        <v>71</v>
      </c>
      <c r="H884">
        <v>71</v>
      </c>
      <c r="I884">
        <v>0</v>
      </c>
      <c r="J884">
        <v>8</v>
      </c>
      <c r="K884">
        <v>63</v>
      </c>
      <c r="L884">
        <v>62</v>
      </c>
      <c r="M884">
        <v>1</v>
      </c>
      <c r="N884">
        <v>2.9000000000000001E-2</v>
      </c>
      <c r="O884">
        <v>0</v>
      </c>
      <c r="P884">
        <v>3.0000000000000001E-3</v>
      </c>
      <c r="Q884">
        <v>2.5999999999999999E-2</v>
      </c>
      <c r="R884">
        <v>2.5999999999999999E-2</v>
      </c>
      <c r="S884">
        <v>2.5999999999999999E-2</v>
      </c>
      <c r="T884">
        <v>1</v>
      </c>
      <c r="U884">
        <v>1</v>
      </c>
      <c r="V884">
        <v>0.89700000000000002</v>
      </c>
      <c r="W884">
        <v>38.462000000000003</v>
      </c>
      <c r="X884" t="s">
        <v>62</v>
      </c>
      <c r="Y884">
        <v>38.462000000000003</v>
      </c>
      <c r="Z884">
        <v>0.97899999999999998</v>
      </c>
      <c r="AA884">
        <v>0</v>
      </c>
      <c r="AB884">
        <v>0.84799999999999998</v>
      </c>
      <c r="AC884">
        <v>0.97499999999999998</v>
      </c>
      <c r="AD884" s="19">
        <v>2.4446759259259258E-2</v>
      </c>
      <c r="AE884" t="s">
        <v>1108</v>
      </c>
    </row>
    <row r="885" spans="1:31" hidden="1" x14ac:dyDescent="0.35">
      <c r="A885" t="s">
        <v>1925</v>
      </c>
      <c r="B885" t="s">
        <v>312</v>
      </c>
      <c r="C885">
        <v>24</v>
      </c>
      <c r="D885" s="9">
        <v>39548.734722222223</v>
      </c>
      <c r="E885" s="9">
        <v>39573.636111111111</v>
      </c>
      <c r="F885" t="s">
        <v>871</v>
      </c>
      <c r="G885" t="s">
        <v>871</v>
      </c>
      <c r="H885">
        <v>1</v>
      </c>
      <c r="I885">
        <v>1</v>
      </c>
      <c r="J885">
        <v>1</v>
      </c>
      <c r="K885" t="s">
        <v>872</v>
      </c>
      <c r="L885">
        <v>1</v>
      </c>
      <c r="M885">
        <v>-1</v>
      </c>
      <c r="N885" t="s">
        <v>874</v>
      </c>
      <c r="O885" t="s">
        <v>874</v>
      </c>
      <c r="P885" t="s">
        <v>874</v>
      </c>
      <c r="Q885" t="s">
        <v>874</v>
      </c>
      <c r="R885">
        <v>0</v>
      </c>
      <c r="S885">
        <v>-0.04</v>
      </c>
      <c r="T885" t="s">
        <v>874</v>
      </c>
      <c r="U885" t="s">
        <v>874</v>
      </c>
      <c r="V885" t="s">
        <v>874</v>
      </c>
      <c r="W885" t="s">
        <v>874</v>
      </c>
      <c r="X885" t="s">
        <v>56</v>
      </c>
      <c r="Y885" t="s">
        <v>874</v>
      </c>
      <c r="Z885" t="s">
        <v>874</v>
      </c>
      <c r="AA885" t="s">
        <v>874</v>
      </c>
      <c r="AB885" t="s">
        <v>874</v>
      </c>
      <c r="AC885" t="s">
        <v>874</v>
      </c>
      <c r="AD885" s="19">
        <v>45824.87525957176</v>
      </c>
      <c r="AE885" t="s">
        <v>2024</v>
      </c>
    </row>
    <row r="886" spans="1:31" x14ac:dyDescent="0.35">
      <c r="A886" t="s">
        <v>112</v>
      </c>
      <c r="B886" t="s">
        <v>311</v>
      </c>
      <c r="C886">
        <v>4213</v>
      </c>
      <c r="D886" s="9">
        <v>40975.261111111111</v>
      </c>
      <c r="E886" s="9">
        <v>45188.279166666667</v>
      </c>
      <c r="F886">
        <v>43</v>
      </c>
      <c r="G886">
        <v>43</v>
      </c>
      <c r="H886">
        <v>27</v>
      </c>
      <c r="I886">
        <v>16</v>
      </c>
      <c r="J886">
        <v>5</v>
      </c>
      <c r="K886">
        <v>38</v>
      </c>
      <c r="L886">
        <v>33</v>
      </c>
      <c r="M886">
        <v>5</v>
      </c>
      <c r="N886">
        <v>6.0000000000000001E-3</v>
      </c>
      <c r="O886">
        <v>5.0000000000000001E-3</v>
      </c>
      <c r="P886">
        <v>3.0000000000000001E-3</v>
      </c>
      <c r="Q886">
        <v>8.0000000000000002E-3</v>
      </c>
      <c r="R886">
        <v>8.0000000000000002E-3</v>
      </c>
      <c r="S886">
        <v>8.9999999999999993E-3</v>
      </c>
      <c r="T886">
        <v>1</v>
      </c>
      <c r="U886">
        <v>0.54500000000000004</v>
      </c>
      <c r="V886">
        <v>0.72699999999999998</v>
      </c>
      <c r="W886">
        <v>625</v>
      </c>
      <c r="X886" t="s">
        <v>62</v>
      </c>
      <c r="Y886">
        <v>125</v>
      </c>
      <c r="Z886">
        <v>0.95099999999999996</v>
      </c>
      <c r="AA886">
        <v>0.94199999999999995</v>
      </c>
      <c r="AB886">
        <v>0.72699999999999998</v>
      </c>
      <c r="AC886">
        <v>0.91800000000000004</v>
      </c>
      <c r="AD886" s="19">
        <v>2.673611111111111E-2</v>
      </c>
      <c r="AE886" t="s">
        <v>1108</v>
      </c>
    </row>
    <row r="887" spans="1:31" hidden="1" x14ac:dyDescent="0.35">
      <c r="A887" t="s">
        <v>1926</v>
      </c>
      <c r="B887" t="s">
        <v>312</v>
      </c>
      <c r="C887">
        <v>1</v>
      </c>
      <c r="D887" s="9">
        <v>40221.718055555553</v>
      </c>
      <c r="E887" s="9">
        <v>40222.731249999997</v>
      </c>
      <c r="F887" t="s">
        <v>871</v>
      </c>
      <c r="G887" t="s">
        <v>871</v>
      </c>
      <c r="H887">
        <v>1</v>
      </c>
      <c r="I887">
        <v>1</v>
      </c>
      <c r="J887">
        <v>1</v>
      </c>
      <c r="K887" t="s">
        <v>872</v>
      </c>
      <c r="L887">
        <v>1</v>
      </c>
      <c r="M887">
        <v>-1</v>
      </c>
      <c r="N887" t="s">
        <v>874</v>
      </c>
      <c r="O887" t="s">
        <v>874</v>
      </c>
      <c r="P887" t="s">
        <v>874</v>
      </c>
      <c r="Q887" t="s">
        <v>874</v>
      </c>
      <c r="R887">
        <v>0</v>
      </c>
      <c r="S887" t="s">
        <v>874</v>
      </c>
      <c r="T887" t="s">
        <v>874</v>
      </c>
      <c r="U887" t="s">
        <v>874</v>
      </c>
      <c r="V887" t="s">
        <v>874</v>
      </c>
      <c r="W887" t="s">
        <v>874</v>
      </c>
      <c r="X887" t="s">
        <v>56</v>
      </c>
      <c r="Y887" t="s">
        <v>874</v>
      </c>
      <c r="Z887" t="s">
        <v>874</v>
      </c>
      <c r="AA887" t="s">
        <v>874</v>
      </c>
      <c r="AB887" t="s">
        <v>874</v>
      </c>
      <c r="AC887" t="s">
        <v>874</v>
      </c>
      <c r="AD887" s="19">
        <v>45824.875480682873</v>
      </c>
      <c r="AE887" t="s">
        <v>2024</v>
      </c>
    </row>
    <row r="888" spans="1:31" x14ac:dyDescent="0.35">
      <c r="A888" t="s">
        <v>128</v>
      </c>
      <c r="B888" t="s">
        <v>311</v>
      </c>
      <c r="C888">
        <v>2577</v>
      </c>
      <c r="D888" s="9">
        <v>42781.604166666664</v>
      </c>
      <c r="E888" s="9">
        <v>45359.502083333333</v>
      </c>
      <c r="F888">
        <v>71</v>
      </c>
      <c r="G888">
        <v>71</v>
      </c>
      <c r="H888">
        <v>71</v>
      </c>
      <c r="I888">
        <v>0</v>
      </c>
      <c r="J888">
        <v>8</v>
      </c>
      <c r="K888">
        <v>63</v>
      </c>
      <c r="L888">
        <v>62</v>
      </c>
      <c r="M888">
        <v>1</v>
      </c>
      <c r="N888">
        <v>2.9000000000000001E-2</v>
      </c>
      <c r="O888">
        <v>0</v>
      </c>
      <c r="P888">
        <v>3.0000000000000001E-3</v>
      </c>
      <c r="Q888">
        <v>2.5999999999999999E-2</v>
      </c>
      <c r="R888">
        <v>2.5999999999999999E-2</v>
      </c>
      <c r="S888">
        <v>2.5999999999999999E-2</v>
      </c>
      <c r="T888">
        <v>1</v>
      </c>
      <c r="U888">
        <v>1</v>
      </c>
      <c r="V888">
        <v>0.89700000000000002</v>
      </c>
      <c r="W888">
        <v>38.462000000000003</v>
      </c>
      <c r="X888" t="s">
        <v>62</v>
      </c>
      <c r="Y888">
        <v>38.462000000000003</v>
      </c>
      <c r="Z888">
        <v>0.97899999999999998</v>
      </c>
      <c r="AA888">
        <v>0</v>
      </c>
      <c r="AB888">
        <v>0.84799999999999998</v>
      </c>
      <c r="AC888">
        <v>0.97499999999999998</v>
      </c>
      <c r="AD888" s="19">
        <v>3.0717592592592591E-2</v>
      </c>
      <c r="AE888" t="s">
        <v>1108</v>
      </c>
    </row>
    <row r="889" spans="1:31" hidden="1" x14ac:dyDescent="0.35">
      <c r="A889" t="s">
        <v>1452</v>
      </c>
      <c r="B889" t="s">
        <v>312</v>
      </c>
      <c r="C889">
        <v>57</v>
      </c>
      <c r="D889" s="9">
        <v>41544.011805555558</v>
      </c>
      <c r="E889" s="9">
        <v>41601.188194444447</v>
      </c>
      <c r="F889" t="s">
        <v>871</v>
      </c>
      <c r="G889" t="s">
        <v>871</v>
      </c>
      <c r="H889">
        <v>1</v>
      </c>
      <c r="I889">
        <v>4</v>
      </c>
      <c r="J889">
        <v>1</v>
      </c>
      <c r="K889" t="s">
        <v>872</v>
      </c>
      <c r="L889">
        <v>1</v>
      </c>
      <c r="M889">
        <v>3</v>
      </c>
      <c r="N889" t="s">
        <v>874</v>
      </c>
      <c r="O889">
        <v>3.5000000000000003E-2</v>
      </c>
      <c r="P889" t="s">
        <v>874</v>
      </c>
      <c r="Q889" t="s">
        <v>874</v>
      </c>
      <c r="R889">
        <v>0</v>
      </c>
      <c r="S889">
        <v>3.5000000000000003E-2</v>
      </c>
      <c r="T889" t="s">
        <v>874</v>
      </c>
      <c r="U889" t="s">
        <v>874</v>
      </c>
      <c r="V889" t="s">
        <v>874</v>
      </c>
      <c r="W889" t="s">
        <v>874</v>
      </c>
      <c r="X889" t="s">
        <v>56</v>
      </c>
      <c r="Y889" t="s">
        <v>874</v>
      </c>
      <c r="Z889" t="s">
        <v>874</v>
      </c>
      <c r="AA889">
        <v>0.61399999999999999</v>
      </c>
      <c r="AB889" t="s">
        <v>874</v>
      </c>
      <c r="AC889" t="s">
        <v>874</v>
      </c>
      <c r="AD889" s="19">
        <v>45824.875681400466</v>
      </c>
      <c r="AE889" t="s">
        <v>2024</v>
      </c>
    </row>
    <row r="890" spans="1:31" x14ac:dyDescent="0.35">
      <c r="A890" t="s">
        <v>1124</v>
      </c>
      <c r="B890" t="s">
        <v>311</v>
      </c>
      <c r="C890">
        <v>5185</v>
      </c>
      <c r="D890" s="9">
        <v>38435.659641203703</v>
      </c>
      <c r="E890" s="9">
        <v>43621.381377314814</v>
      </c>
      <c r="F890">
        <v>218</v>
      </c>
      <c r="G890">
        <v>218</v>
      </c>
      <c r="H890">
        <v>147</v>
      </c>
      <c r="I890">
        <v>71</v>
      </c>
      <c r="J890">
        <v>52</v>
      </c>
      <c r="K890">
        <v>166</v>
      </c>
      <c r="L890">
        <v>133</v>
      </c>
      <c r="M890">
        <v>33</v>
      </c>
      <c r="N890">
        <v>5.2999999999999999E-2</v>
      </c>
      <c r="O890">
        <v>1.9E-2</v>
      </c>
      <c r="P890">
        <v>1.4E-2</v>
      </c>
      <c r="Q890">
        <v>5.8000000000000003E-2</v>
      </c>
      <c r="R890">
        <v>5.8000000000000003E-2</v>
      </c>
      <c r="S890">
        <v>4.7E-2</v>
      </c>
      <c r="T890">
        <v>1</v>
      </c>
      <c r="U890">
        <v>0.73599999999999999</v>
      </c>
      <c r="V890">
        <v>0.80600000000000005</v>
      </c>
      <c r="W890">
        <v>568.96600000000001</v>
      </c>
      <c r="X890" t="s">
        <v>62</v>
      </c>
      <c r="Y890">
        <v>17.241</v>
      </c>
      <c r="Z890">
        <v>0.94799999999999995</v>
      </c>
      <c r="AA890">
        <v>0.88900000000000001</v>
      </c>
      <c r="AB890">
        <v>0.84699999999999998</v>
      </c>
      <c r="AC890">
        <v>0.96199999999999997</v>
      </c>
      <c r="AD890" s="19">
        <v>45825.267094664348</v>
      </c>
      <c r="AE890" t="s">
        <v>2357</v>
      </c>
    </row>
    <row r="891" spans="1:31" hidden="1" x14ac:dyDescent="0.35">
      <c r="A891" t="s">
        <v>1927</v>
      </c>
      <c r="B891" t="s">
        <v>312</v>
      </c>
      <c r="C891">
        <v>3</v>
      </c>
      <c r="D891" s="9">
        <v>39620.759722222225</v>
      </c>
      <c r="E891" s="9">
        <v>39623.925000000003</v>
      </c>
      <c r="F891" t="s">
        <v>871</v>
      </c>
      <c r="G891" t="s">
        <v>871</v>
      </c>
      <c r="H891">
        <v>1</v>
      </c>
      <c r="I891">
        <v>1</v>
      </c>
      <c r="J891">
        <v>1</v>
      </c>
      <c r="K891" t="s">
        <v>872</v>
      </c>
      <c r="L891">
        <v>1</v>
      </c>
      <c r="M891">
        <v>-1</v>
      </c>
      <c r="N891" t="s">
        <v>874</v>
      </c>
      <c r="O891" t="s">
        <v>874</v>
      </c>
      <c r="P891" t="s">
        <v>874</v>
      </c>
      <c r="Q891" t="s">
        <v>874</v>
      </c>
      <c r="R891">
        <v>0</v>
      </c>
      <c r="S891" t="s">
        <v>874</v>
      </c>
      <c r="T891" t="s">
        <v>874</v>
      </c>
      <c r="U891" t="s">
        <v>874</v>
      </c>
      <c r="V891" t="s">
        <v>874</v>
      </c>
      <c r="W891" t="s">
        <v>874</v>
      </c>
      <c r="X891" t="s">
        <v>56</v>
      </c>
      <c r="Y891" t="s">
        <v>874</v>
      </c>
      <c r="Z891" t="s">
        <v>874</v>
      </c>
      <c r="AA891" t="s">
        <v>874</v>
      </c>
      <c r="AB891" t="s">
        <v>874</v>
      </c>
      <c r="AC891" t="s">
        <v>874</v>
      </c>
      <c r="AD891" s="19">
        <v>45824.875899386578</v>
      </c>
      <c r="AE891" t="s">
        <v>2024</v>
      </c>
    </row>
    <row r="892" spans="1:31" x14ac:dyDescent="0.35">
      <c r="A892" t="s">
        <v>112</v>
      </c>
      <c r="B892" t="s">
        <v>311</v>
      </c>
      <c r="C892">
        <v>3458</v>
      </c>
      <c r="D892" s="9">
        <v>40975.26116898148</v>
      </c>
      <c r="E892" s="9">
        <v>44433.381956018522</v>
      </c>
      <c r="F892">
        <v>39</v>
      </c>
      <c r="G892">
        <v>39</v>
      </c>
      <c r="H892">
        <v>23</v>
      </c>
      <c r="I892">
        <v>16</v>
      </c>
      <c r="J892">
        <v>5</v>
      </c>
      <c r="K892">
        <v>34</v>
      </c>
      <c r="L892">
        <v>29</v>
      </c>
      <c r="M892">
        <v>5</v>
      </c>
      <c r="N892">
        <v>7.0000000000000001E-3</v>
      </c>
      <c r="O892">
        <v>5.0000000000000001E-3</v>
      </c>
      <c r="P892">
        <v>3.0000000000000001E-3</v>
      </c>
      <c r="Q892">
        <v>8.9999999999999993E-3</v>
      </c>
      <c r="R892">
        <v>8.9999999999999993E-3</v>
      </c>
      <c r="S892">
        <v>0.01</v>
      </c>
      <c r="T892">
        <v>1</v>
      </c>
      <c r="U892">
        <v>0.58299999999999996</v>
      </c>
      <c r="V892">
        <v>0.75</v>
      </c>
      <c r="W892">
        <v>555.55600000000004</v>
      </c>
      <c r="X892" t="s">
        <v>62</v>
      </c>
      <c r="Y892">
        <v>111.111</v>
      </c>
      <c r="Z892">
        <v>0.95499999999999996</v>
      </c>
      <c r="AA892">
        <v>0.94199999999999995</v>
      </c>
      <c r="AB892">
        <v>0.72699999999999998</v>
      </c>
      <c r="AC892">
        <v>0.92700000000000005</v>
      </c>
      <c r="AD892" s="19">
        <v>45825.278008182868</v>
      </c>
      <c r="AE892" t="s">
        <v>2357</v>
      </c>
    </row>
    <row r="893" spans="1:31" hidden="1" x14ac:dyDescent="0.35">
      <c r="A893" t="s">
        <v>1928</v>
      </c>
      <c r="B893" t="s">
        <v>312</v>
      </c>
      <c r="C893">
        <v>0</v>
      </c>
      <c r="D893" s="9">
        <v>39268.308333333334</v>
      </c>
      <c r="E893" s="9">
        <v>39268.308333333334</v>
      </c>
      <c r="F893" t="s">
        <v>871</v>
      </c>
      <c r="G893" t="s">
        <v>871</v>
      </c>
      <c r="H893">
        <v>1</v>
      </c>
      <c r="I893">
        <v>1</v>
      </c>
      <c r="J893">
        <v>1</v>
      </c>
      <c r="K893" t="s">
        <v>872</v>
      </c>
      <c r="L893">
        <v>1</v>
      </c>
      <c r="M893">
        <v>0</v>
      </c>
      <c r="N893" t="s">
        <v>874</v>
      </c>
      <c r="O893" t="s">
        <v>874</v>
      </c>
      <c r="P893" t="s">
        <v>874</v>
      </c>
      <c r="Q893" t="s">
        <v>874</v>
      </c>
      <c r="R893">
        <v>0</v>
      </c>
      <c r="S893" t="s">
        <v>874</v>
      </c>
      <c r="T893" t="s">
        <v>874</v>
      </c>
      <c r="U893" t="s">
        <v>874</v>
      </c>
      <c r="V893" t="s">
        <v>874</v>
      </c>
      <c r="W893" t="s">
        <v>874</v>
      </c>
      <c r="X893" t="s">
        <v>56</v>
      </c>
      <c r="Y893" t="s">
        <v>874</v>
      </c>
      <c r="Z893" t="s">
        <v>874</v>
      </c>
      <c r="AA893" t="s">
        <v>874</v>
      </c>
      <c r="AB893" t="s">
        <v>874</v>
      </c>
      <c r="AC893" t="s">
        <v>874</v>
      </c>
      <c r="AD893" s="19">
        <v>45824.876106145835</v>
      </c>
      <c r="AE893" t="s">
        <v>2024</v>
      </c>
    </row>
    <row r="894" spans="1:31" x14ac:dyDescent="0.35">
      <c r="A894" t="s">
        <v>1084</v>
      </c>
      <c r="B894" t="s">
        <v>311</v>
      </c>
      <c r="C894">
        <v>4431</v>
      </c>
      <c r="D894" s="9">
        <v>40114.347141203703</v>
      </c>
      <c r="E894" s="9">
        <v>44545.381331018521</v>
      </c>
      <c r="F894">
        <v>315</v>
      </c>
      <c r="G894">
        <v>315</v>
      </c>
      <c r="H894">
        <v>48</v>
      </c>
      <c r="I894">
        <v>267</v>
      </c>
      <c r="J894">
        <v>103</v>
      </c>
      <c r="K894">
        <v>212</v>
      </c>
      <c r="L894">
        <v>185</v>
      </c>
      <c r="M894">
        <v>27</v>
      </c>
      <c r="N894">
        <v>1.0999999999999999E-2</v>
      </c>
      <c r="O894">
        <v>5.7000000000000002E-2</v>
      </c>
      <c r="P894">
        <v>2.1999999999999999E-2</v>
      </c>
      <c r="Q894">
        <v>4.5999999999999999E-2</v>
      </c>
      <c r="R894">
        <v>4.5999999999999999E-2</v>
      </c>
      <c r="S894">
        <v>4.5999999999999999E-2</v>
      </c>
      <c r="T894">
        <v>1</v>
      </c>
      <c r="U894">
        <v>0.16200000000000001</v>
      </c>
      <c r="V894">
        <v>0.67600000000000005</v>
      </c>
      <c r="W894">
        <v>586.95699999999999</v>
      </c>
      <c r="X894" t="s">
        <v>62</v>
      </c>
      <c r="Y894">
        <v>21.739000000000001</v>
      </c>
      <c r="Z894">
        <v>0.83899999999999997</v>
      </c>
      <c r="AA894" s="19">
        <v>0.90500000000000003</v>
      </c>
      <c r="AB894">
        <v>0.93600000000000005</v>
      </c>
      <c r="AC894" s="23">
        <v>0.82499999999999996</v>
      </c>
      <c r="AD894" s="19">
        <v>45825.230810972222</v>
      </c>
      <c r="AE894" t="s">
        <v>2362</v>
      </c>
    </row>
    <row r="895" spans="1:31" hidden="1" x14ac:dyDescent="0.35">
      <c r="A895" t="s">
        <v>1929</v>
      </c>
      <c r="B895" t="s">
        <v>312</v>
      </c>
      <c r="C895">
        <v>98</v>
      </c>
      <c r="D895" s="9">
        <v>38876.270138888889</v>
      </c>
      <c r="E895" s="9">
        <v>38974.97152777778</v>
      </c>
      <c r="F895" t="s">
        <v>871</v>
      </c>
      <c r="G895" t="s">
        <v>871</v>
      </c>
      <c r="H895">
        <v>1</v>
      </c>
      <c r="I895">
        <v>7</v>
      </c>
      <c r="J895">
        <v>4</v>
      </c>
      <c r="K895" t="s">
        <v>872</v>
      </c>
      <c r="L895">
        <v>3</v>
      </c>
      <c r="M895">
        <v>1</v>
      </c>
      <c r="N895" t="s">
        <v>874</v>
      </c>
      <c r="O895">
        <v>8.6999999999999994E-2</v>
      </c>
      <c r="P895">
        <v>4.2999999999999997E-2</v>
      </c>
      <c r="Q895">
        <v>0.25</v>
      </c>
      <c r="R895">
        <v>4.3999999999999997E-2</v>
      </c>
      <c r="S895">
        <v>4.2999999999999997E-2</v>
      </c>
      <c r="T895" t="s">
        <v>874</v>
      </c>
      <c r="U895" t="s">
        <v>874</v>
      </c>
      <c r="V895" t="s">
        <v>874</v>
      </c>
      <c r="W895" t="s">
        <v>874</v>
      </c>
      <c r="X895" t="s">
        <v>56</v>
      </c>
      <c r="Y895">
        <v>4</v>
      </c>
      <c r="Z895" t="s">
        <v>874</v>
      </c>
      <c r="AA895">
        <v>0.84699999999999998</v>
      </c>
      <c r="AB895">
        <v>0.98699999999999999</v>
      </c>
      <c r="AC895">
        <v>0.75</v>
      </c>
      <c r="AD895" s="19">
        <v>45824.876325381942</v>
      </c>
      <c r="AE895" t="s">
        <v>2024</v>
      </c>
    </row>
    <row r="896" spans="1:31" x14ac:dyDescent="0.35">
      <c r="A896" t="s">
        <v>1030</v>
      </c>
      <c r="B896" t="s">
        <v>311</v>
      </c>
      <c r="C896">
        <v>523</v>
      </c>
      <c r="D896" s="9">
        <v>43684.881377314814</v>
      </c>
      <c r="E896" s="9">
        <v>44208.648761574077</v>
      </c>
      <c r="F896">
        <v>57</v>
      </c>
      <c r="G896">
        <v>57</v>
      </c>
      <c r="H896">
        <v>10</v>
      </c>
      <c r="I896">
        <v>47</v>
      </c>
      <c r="J896">
        <v>5</v>
      </c>
      <c r="K896">
        <v>52</v>
      </c>
      <c r="L896">
        <v>45</v>
      </c>
      <c r="M896">
        <v>7</v>
      </c>
      <c r="N896">
        <v>1.4E-2</v>
      </c>
      <c r="O896">
        <v>0.193</v>
      </c>
      <c r="P896">
        <v>3.5999999999999997E-2</v>
      </c>
      <c r="Q896">
        <v>0.17100000000000001</v>
      </c>
      <c r="R896">
        <v>0.17100000000000001</v>
      </c>
      <c r="S896">
        <v>0.11600000000000001</v>
      </c>
      <c r="T896">
        <v>1</v>
      </c>
      <c r="U896">
        <v>6.8000000000000005E-2</v>
      </c>
      <c r="V896">
        <v>0.82599999999999996</v>
      </c>
      <c r="W896">
        <v>40.936</v>
      </c>
      <c r="X896" t="s">
        <v>62</v>
      </c>
      <c r="Y896">
        <v>5.8479999999999999</v>
      </c>
      <c r="Z896">
        <v>0.95099999999999996</v>
      </c>
      <c r="AA896" s="19">
        <v>0.96799999999999997</v>
      </c>
      <c r="AB896">
        <v>0.89700000000000002</v>
      </c>
      <c r="AC896" s="23">
        <v>0.93100000000000005</v>
      </c>
      <c r="AD896" s="19">
        <v>45825.211764027779</v>
      </c>
      <c r="AE896" t="s">
        <v>2387</v>
      </c>
    </row>
    <row r="897" spans="1:31" hidden="1" x14ac:dyDescent="0.35">
      <c r="A897" t="s">
        <v>1930</v>
      </c>
      <c r="B897" t="s">
        <v>312</v>
      </c>
      <c r="C897">
        <v>0</v>
      </c>
      <c r="D897" s="9">
        <v>39272.647916666669</v>
      </c>
      <c r="E897" s="9">
        <v>39272.647916666669</v>
      </c>
      <c r="F897" t="s">
        <v>871</v>
      </c>
      <c r="G897" t="s">
        <v>871</v>
      </c>
      <c r="H897">
        <v>1</v>
      </c>
      <c r="I897">
        <v>1</v>
      </c>
      <c r="J897">
        <v>1</v>
      </c>
      <c r="K897" t="s">
        <v>872</v>
      </c>
      <c r="L897">
        <v>1</v>
      </c>
      <c r="M897">
        <v>0</v>
      </c>
      <c r="N897" t="s">
        <v>874</v>
      </c>
      <c r="O897" t="s">
        <v>874</v>
      </c>
      <c r="P897" t="s">
        <v>874</v>
      </c>
      <c r="Q897" t="s">
        <v>874</v>
      </c>
      <c r="R897">
        <v>0</v>
      </c>
      <c r="S897" t="s">
        <v>874</v>
      </c>
      <c r="T897" t="s">
        <v>874</v>
      </c>
      <c r="U897" t="s">
        <v>874</v>
      </c>
      <c r="V897" t="s">
        <v>874</v>
      </c>
      <c r="W897" t="s">
        <v>874</v>
      </c>
      <c r="X897" t="s">
        <v>56</v>
      </c>
      <c r="Y897" t="s">
        <v>874</v>
      </c>
      <c r="Z897" t="s">
        <v>874</v>
      </c>
      <c r="AA897" t="s">
        <v>874</v>
      </c>
      <c r="AB897" t="s">
        <v>874</v>
      </c>
      <c r="AC897" t="s">
        <v>874</v>
      </c>
      <c r="AD897" s="19">
        <v>45824.876532060189</v>
      </c>
      <c r="AE897" t="s">
        <v>2024</v>
      </c>
    </row>
    <row r="898" spans="1:31" x14ac:dyDescent="0.35">
      <c r="A898" t="s">
        <v>1019</v>
      </c>
      <c r="B898" t="s">
        <v>311</v>
      </c>
      <c r="C898">
        <v>4339</v>
      </c>
      <c r="D898" s="9">
        <v>40204.723055555558</v>
      </c>
      <c r="E898" s="9">
        <v>44544.164421296293</v>
      </c>
      <c r="F898">
        <v>666</v>
      </c>
      <c r="G898">
        <v>666</v>
      </c>
      <c r="H898">
        <v>132</v>
      </c>
      <c r="I898">
        <v>534</v>
      </c>
      <c r="J898">
        <v>256</v>
      </c>
      <c r="K898">
        <v>410</v>
      </c>
      <c r="L898">
        <v>382</v>
      </c>
      <c r="M898">
        <v>28</v>
      </c>
      <c r="N898">
        <v>2.9000000000000001E-2</v>
      </c>
      <c r="O898">
        <v>0.14399999999999999</v>
      </c>
      <c r="P898">
        <v>6.7000000000000004E-2</v>
      </c>
      <c r="Q898">
        <v>0.106</v>
      </c>
      <c r="R898">
        <v>0.106</v>
      </c>
      <c r="S898">
        <v>9.1999999999999998E-2</v>
      </c>
      <c r="T898">
        <v>1</v>
      </c>
      <c r="U898">
        <v>0.16800000000000001</v>
      </c>
      <c r="V898">
        <v>0.61299999999999999</v>
      </c>
      <c r="W898">
        <v>264.15100000000001</v>
      </c>
      <c r="X898" t="s">
        <v>62</v>
      </c>
      <c r="Y898">
        <v>9.4339999999999993</v>
      </c>
      <c r="Z898">
        <v>0.82199999999999995</v>
      </c>
      <c r="AA898" s="19">
        <v>0.84699999999999998</v>
      </c>
      <c r="AB898">
        <v>0.88100000000000001</v>
      </c>
      <c r="AC898" s="23">
        <v>0.84599999999999997</v>
      </c>
      <c r="AD898" s="19">
        <v>45825.208590856484</v>
      </c>
      <c r="AE898" t="s">
        <v>2388</v>
      </c>
    </row>
    <row r="899" spans="1:31" hidden="1" x14ac:dyDescent="0.35">
      <c r="A899" t="s">
        <v>1931</v>
      </c>
      <c r="B899" t="s">
        <v>312</v>
      </c>
      <c r="C899">
        <v>0</v>
      </c>
      <c r="D899" s="9">
        <v>39520.769444444442</v>
      </c>
      <c r="E899" s="9">
        <v>39520.769444444442</v>
      </c>
      <c r="F899" t="s">
        <v>871</v>
      </c>
      <c r="G899" t="s">
        <v>871</v>
      </c>
      <c r="H899">
        <v>1</v>
      </c>
      <c r="I899">
        <v>1</v>
      </c>
      <c r="J899">
        <v>1</v>
      </c>
      <c r="K899" t="s">
        <v>872</v>
      </c>
      <c r="L899">
        <v>1</v>
      </c>
      <c r="M899">
        <v>0</v>
      </c>
      <c r="N899" t="s">
        <v>874</v>
      </c>
      <c r="O899" t="s">
        <v>874</v>
      </c>
      <c r="P899" t="s">
        <v>874</v>
      </c>
      <c r="Q899" t="s">
        <v>874</v>
      </c>
      <c r="R899">
        <v>0</v>
      </c>
      <c r="S899" t="s">
        <v>874</v>
      </c>
      <c r="T899" t="s">
        <v>874</v>
      </c>
      <c r="U899" t="s">
        <v>874</v>
      </c>
      <c r="V899" t="s">
        <v>874</v>
      </c>
      <c r="W899" t="s">
        <v>874</v>
      </c>
      <c r="X899" t="s">
        <v>92</v>
      </c>
      <c r="Y899" t="s">
        <v>874</v>
      </c>
      <c r="Z899" t="s">
        <v>874</v>
      </c>
      <c r="AA899" t="s">
        <v>874</v>
      </c>
      <c r="AB899" t="s">
        <v>874</v>
      </c>
      <c r="AC899" t="s">
        <v>874</v>
      </c>
      <c r="AD899" s="19">
        <v>45824.876735706021</v>
      </c>
      <c r="AE899" t="s">
        <v>2024</v>
      </c>
    </row>
    <row r="900" spans="1:31" x14ac:dyDescent="0.35">
      <c r="A900" t="s">
        <v>1234</v>
      </c>
      <c r="B900" t="s">
        <v>311</v>
      </c>
      <c r="C900">
        <v>4068</v>
      </c>
      <c r="D900" s="9">
        <v>37671.938321759262</v>
      </c>
      <c r="E900" s="9">
        <v>41740.15865740741</v>
      </c>
      <c r="F900">
        <v>1128</v>
      </c>
      <c r="G900">
        <v>1128</v>
      </c>
      <c r="H900">
        <v>189</v>
      </c>
      <c r="I900">
        <v>939</v>
      </c>
      <c r="J900">
        <v>158</v>
      </c>
      <c r="K900">
        <v>970</v>
      </c>
      <c r="L900">
        <v>849</v>
      </c>
      <c r="M900">
        <v>121</v>
      </c>
      <c r="N900">
        <v>7.4999999999999997E-2</v>
      </c>
      <c r="O900">
        <v>0.33600000000000002</v>
      </c>
      <c r="P900">
        <v>0.06</v>
      </c>
      <c r="Q900">
        <v>0.35099999999999998</v>
      </c>
      <c r="R900">
        <v>0.35099999999999998</v>
      </c>
      <c r="S900">
        <v>0.35199999999999998</v>
      </c>
      <c r="T900">
        <v>1</v>
      </c>
      <c r="U900">
        <v>0.182</v>
      </c>
      <c r="V900">
        <v>0.85399999999999998</v>
      </c>
      <c r="W900">
        <v>344.72899999999998</v>
      </c>
      <c r="X900" t="s">
        <v>62</v>
      </c>
      <c r="Y900">
        <v>2.8490000000000002</v>
      </c>
      <c r="Z900">
        <v>0.91</v>
      </c>
      <c r="AA900">
        <v>0.92200000000000004</v>
      </c>
      <c r="AB900">
        <v>0.95299999999999996</v>
      </c>
      <c r="AC900">
        <v>0.96799999999999997</v>
      </c>
      <c r="AD900" s="19">
        <v>45825.051532650461</v>
      </c>
      <c r="AE900" t="s">
        <v>2397</v>
      </c>
    </row>
    <row r="901" spans="1:31" hidden="1" x14ac:dyDescent="0.35">
      <c r="A901" t="s">
        <v>1932</v>
      </c>
      <c r="B901" t="s">
        <v>312</v>
      </c>
      <c r="C901">
        <v>0</v>
      </c>
      <c r="D901" s="9">
        <v>40022.855555555558</v>
      </c>
      <c r="E901" s="9">
        <v>40022.871527777781</v>
      </c>
      <c r="F901" t="s">
        <v>871</v>
      </c>
      <c r="G901" t="s">
        <v>871</v>
      </c>
      <c r="H901">
        <v>1</v>
      </c>
      <c r="I901">
        <v>1</v>
      </c>
      <c r="J901">
        <v>1</v>
      </c>
      <c r="K901" t="s">
        <v>872</v>
      </c>
      <c r="L901">
        <v>1</v>
      </c>
      <c r="M901">
        <v>-1</v>
      </c>
      <c r="N901" t="s">
        <v>874</v>
      </c>
      <c r="O901" t="s">
        <v>874</v>
      </c>
      <c r="P901" t="s">
        <v>874</v>
      </c>
      <c r="Q901" t="s">
        <v>874</v>
      </c>
      <c r="R901">
        <v>0</v>
      </c>
      <c r="S901" t="s">
        <v>874</v>
      </c>
      <c r="T901" t="s">
        <v>874</v>
      </c>
      <c r="U901" t="s">
        <v>874</v>
      </c>
      <c r="V901" t="s">
        <v>874</v>
      </c>
      <c r="W901" t="s">
        <v>874</v>
      </c>
      <c r="X901" t="s">
        <v>56</v>
      </c>
      <c r="Y901" t="s">
        <v>874</v>
      </c>
      <c r="Z901" t="s">
        <v>874</v>
      </c>
      <c r="AA901" t="s">
        <v>874</v>
      </c>
      <c r="AB901" t="s">
        <v>874</v>
      </c>
      <c r="AC901" t="s">
        <v>874</v>
      </c>
      <c r="AD901" s="19">
        <v>45824.876958611108</v>
      </c>
      <c r="AE901" t="s">
        <v>2024</v>
      </c>
    </row>
    <row r="902" spans="1:31" x14ac:dyDescent="0.35">
      <c r="A902" t="s">
        <v>1376</v>
      </c>
      <c r="B902" t="s">
        <v>311</v>
      </c>
      <c r="C902">
        <v>3700</v>
      </c>
      <c r="D902" s="9">
        <v>40864.718819444446</v>
      </c>
      <c r="E902" s="9">
        <v>44565.241238425922</v>
      </c>
      <c r="F902">
        <v>186</v>
      </c>
      <c r="G902">
        <v>186</v>
      </c>
      <c r="H902">
        <v>186</v>
      </c>
      <c r="I902">
        <v>0</v>
      </c>
      <c r="J902">
        <v>18</v>
      </c>
      <c r="K902">
        <v>168</v>
      </c>
      <c r="L902">
        <v>167</v>
      </c>
      <c r="M902">
        <v>1</v>
      </c>
      <c r="N902">
        <v>5.7000000000000002E-2</v>
      </c>
      <c r="O902">
        <v>0</v>
      </c>
      <c r="P902">
        <v>6.0000000000000001E-3</v>
      </c>
      <c r="Q902">
        <v>5.0999999999999997E-2</v>
      </c>
      <c r="R902">
        <v>5.0999999999999997E-2</v>
      </c>
      <c r="S902">
        <v>5.1999999999999998E-2</v>
      </c>
      <c r="T902">
        <v>1</v>
      </c>
      <c r="U902">
        <v>1</v>
      </c>
      <c r="V902">
        <v>0.89500000000000002</v>
      </c>
      <c r="W902">
        <v>19.608000000000001</v>
      </c>
      <c r="X902" t="s">
        <v>92</v>
      </c>
      <c r="Y902">
        <v>19.608000000000001</v>
      </c>
      <c r="Z902">
        <v>0.99299999999999999</v>
      </c>
      <c r="AA902">
        <v>0</v>
      </c>
      <c r="AB902">
        <v>0.91500000000000004</v>
      </c>
      <c r="AC902">
        <v>0.99299999999999999</v>
      </c>
      <c r="AD902" s="19">
        <v>45825.085347037035</v>
      </c>
      <c r="AE902" t="s">
        <v>2397</v>
      </c>
    </row>
    <row r="903" spans="1:31" hidden="1" x14ac:dyDescent="0.35">
      <c r="A903" t="s">
        <v>1933</v>
      </c>
      <c r="B903" t="s">
        <v>312</v>
      </c>
      <c r="C903">
        <v>0</v>
      </c>
      <c r="D903" s="9">
        <v>39930.202777777777</v>
      </c>
      <c r="E903" s="9">
        <v>39931.133333333331</v>
      </c>
      <c r="F903" t="s">
        <v>871</v>
      </c>
      <c r="G903" t="s">
        <v>871</v>
      </c>
      <c r="H903">
        <v>1</v>
      </c>
      <c r="I903">
        <v>1</v>
      </c>
      <c r="J903">
        <v>1</v>
      </c>
      <c r="K903" t="s">
        <v>872</v>
      </c>
      <c r="L903">
        <v>1</v>
      </c>
      <c r="M903">
        <v>-1</v>
      </c>
      <c r="N903" t="s">
        <v>874</v>
      </c>
      <c r="O903" t="s">
        <v>874</v>
      </c>
      <c r="P903" t="s">
        <v>874</v>
      </c>
      <c r="Q903" t="s">
        <v>874</v>
      </c>
      <c r="R903">
        <v>0</v>
      </c>
      <c r="S903" t="s">
        <v>874</v>
      </c>
      <c r="T903" t="s">
        <v>874</v>
      </c>
      <c r="U903" t="s">
        <v>874</v>
      </c>
      <c r="V903" t="s">
        <v>874</v>
      </c>
      <c r="W903" t="s">
        <v>874</v>
      </c>
      <c r="X903" t="s">
        <v>62</v>
      </c>
      <c r="Y903" t="s">
        <v>874</v>
      </c>
      <c r="Z903" t="s">
        <v>874</v>
      </c>
      <c r="AA903" t="s">
        <v>874</v>
      </c>
      <c r="AB903" t="s">
        <v>874</v>
      </c>
      <c r="AC903" t="s">
        <v>874</v>
      </c>
      <c r="AD903" s="19">
        <v>45824.877178784722</v>
      </c>
      <c r="AE903" t="s">
        <v>2024</v>
      </c>
    </row>
    <row r="904" spans="1:31" x14ac:dyDescent="0.35">
      <c r="A904" t="s">
        <v>1438</v>
      </c>
      <c r="B904" t="s">
        <v>311</v>
      </c>
      <c r="C904">
        <v>2996</v>
      </c>
      <c r="D904" s="9">
        <v>41190.73982638889</v>
      </c>
      <c r="E904" s="9">
        <v>44187.57980324074</v>
      </c>
      <c r="F904">
        <v>45</v>
      </c>
      <c r="G904">
        <v>45</v>
      </c>
      <c r="H904">
        <v>15</v>
      </c>
      <c r="I904">
        <v>30</v>
      </c>
      <c r="J904">
        <v>8</v>
      </c>
      <c r="K904">
        <v>37</v>
      </c>
      <c r="L904">
        <v>37</v>
      </c>
      <c r="M904">
        <v>0</v>
      </c>
      <c r="N904">
        <v>4.0000000000000001E-3</v>
      </c>
      <c r="O904">
        <v>0.01</v>
      </c>
      <c r="P904">
        <v>2E-3</v>
      </c>
      <c r="Q904">
        <v>1.2E-2</v>
      </c>
      <c r="R904">
        <v>1.2E-2</v>
      </c>
      <c r="S904">
        <v>1.2E-2</v>
      </c>
      <c r="T904">
        <v>1</v>
      </c>
      <c r="U904">
        <v>0.28599999999999998</v>
      </c>
      <c r="V904">
        <v>0.85699999999999998</v>
      </c>
      <c r="W904">
        <v>0</v>
      </c>
      <c r="X904" t="s">
        <v>92</v>
      </c>
      <c r="Y904">
        <v>83.332999999999998</v>
      </c>
      <c r="Z904">
        <v>0.84099999999999997</v>
      </c>
      <c r="AA904">
        <v>0.95099999999999996</v>
      </c>
      <c r="AB904">
        <v>0.88100000000000001</v>
      </c>
      <c r="AC904">
        <v>0.97199999999999998</v>
      </c>
      <c r="AD904" s="19">
        <v>45825.100200347224</v>
      </c>
      <c r="AE904" t="s">
        <v>2397</v>
      </c>
    </row>
    <row r="905" spans="1:31" hidden="1" x14ac:dyDescent="0.35">
      <c r="A905" t="s">
        <v>1934</v>
      </c>
      <c r="B905" t="s">
        <v>312</v>
      </c>
      <c r="C905">
        <v>0</v>
      </c>
      <c r="D905" s="9">
        <v>39295.69027777778</v>
      </c>
      <c r="E905" s="9">
        <v>39295.69027777778</v>
      </c>
      <c r="F905" t="s">
        <v>871</v>
      </c>
      <c r="G905" t="s">
        <v>871</v>
      </c>
      <c r="H905">
        <v>1</v>
      </c>
      <c r="I905">
        <v>1</v>
      </c>
      <c r="J905">
        <v>1</v>
      </c>
      <c r="K905" t="s">
        <v>872</v>
      </c>
      <c r="L905">
        <v>1</v>
      </c>
      <c r="M905">
        <v>0</v>
      </c>
      <c r="N905" t="s">
        <v>874</v>
      </c>
      <c r="O905" t="s">
        <v>874</v>
      </c>
      <c r="P905" t="s">
        <v>874</v>
      </c>
      <c r="Q905" t="s">
        <v>874</v>
      </c>
      <c r="R905">
        <v>0</v>
      </c>
      <c r="S905" t="s">
        <v>874</v>
      </c>
      <c r="T905" t="s">
        <v>874</v>
      </c>
      <c r="U905" t="s">
        <v>874</v>
      </c>
      <c r="V905" t="s">
        <v>874</v>
      </c>
      <c r="W905" t="s">
        <v>874</v>
      </c>
      <c r="X905" t="s">
        <v>56</v>
      </c>
      <c r="Y905" t="s">
        <v>874</v>
      </c>
      <c r="Z905" t="s">
        <v>874</v>
      </c>
      <c r="AA905" t="s">
        <v>874</v>
      </c>
      <c r="AB905" t="s">
        <v>874</v>
      </c>
      <c r="AC905" t="s">
        <v>874</v>
      </c>
      <c r="AD905" s="19">
        <v>45824.877380659724</v>
      </c>
      <c r="AE905" t="s">
        <v>2024</v>
      </c>
    </row>
    <row r="906" spans="1:31" x14ac:dyDescent="0.35">
      <c r="A906" t="s">
        <v>1445</v>
      </c>
      <c r="B906" t="s">
        <v>311</v>
      </c>
      <c r="C906">
        <v>4850</v>
      </c>
      <c r="D906" s="9">
        <v>38743.969814814816</v>
      </c>
      <c r="E906" s="9">
        <v>43594.713541666664</v>
      </c>
      <c r="F906">
        <v>39</v>
      </c>
      <c r="G906">
        <v>39</v>
      </c>
      <c r="H906">
        <v>8</v>
      </c>
      <c r="I906">
        <v>31</v>
      </c>
      <c r="J906">
        <v>8</v>
      </c>
      <c r="K906">
        <v>31</v>
      </c>
      <c r="L906">
        <v>31</v>
      </c>
      <c r="M906">
        <v>0</v>
      </c>
      <c r="N906">
        <v>1E-3</v>
      </c>
      <c r="O906">
        <v>7.0000000000000001E-3</v>
      </c>
      <c r="P906">
        <v>2E-3</v>
      </c>
      <c r="Q906">
        <v>6.0000000000000001E-3</v>
      </c>
      <c r="R906">
        <v>6.0000000000000001E-3</v>
      </c>
      <c r="S906">
        <v>6.0000000000000001E-3</v>
      </c>
      <c r="T906">
        <v>1</v>
      </c>
      <c r="U906">
        <v>0.125</v>
      </c>
      <c r="V906">
        <v>0.75</v>
      </c>
      <c r="W906">
        <v>0</v>
      </c>
      <c r="X906" t="s">
        <v>92</v>
      </c>
      <c r="Y906">
        <v>166.667</v>
      </c>
      <c r="Z906">
        <v>0.83399999999999996</v>
      </c>
      <c r="AA906">
        <v>0.93899999999999995</v>
      </c>
      <c r="AB906">
        <v>0.88500000000000001</v>
      </c>
      <c r="AC906">
        <v>0.95399999999999996</v>
      </c>
      <c r="AD906" s="19">
        <v>45825.101743263891</v>
      </c>
      <c r="AE906" t="s">
        <v>2397</v>
      </c>
    </row>
    <row r="907" spans="1:31" hidden="1" x14ac:dyDescent="0.35">
      <c r="A907" t="s">
        <v>1935</v>
      </c>
      <c r="B907" t="s">
        <v>312</v>
      </c>
      <c r="C907">
        <v>9</v>
      </c>
      <c r="D907" s="9">
        <v>39185.07708333333</v>
      </c>
      <c r="E907" s="9">
        <v>39194.100694444445</v>
      </c>
      <c r="F907" t="s">
        <v>871</v>
      </c>
      <c r="G907" t="s">
        <v>871</v>
      </c>
      <c r="H907">
        <v>1</v>
      </c>
      <c r="I907">
        <v>1</v>
      </c>
      <c r="J907">
        <v>1</v>
      </c>
      <c r="K907" t="s">
        <v>872</v>
      </c>
      <c r="L907">
        <v>1</v>
      </c>
      <c r="M907">
        <v>0</v>
      </c>
      <c r="N907" t="s">
        <v>874</v>
      </c>
      <c r="O907" t="s">
        <v>874</v>
      </c>
      <c r="P907" t="s">
        <v>874</v>
      </c>
      <c r="Q907" t="s">
        <v>874</v>
      </c>
      <c r="R907">
        <v>0</v>
      </c>
      <c r="S907">
        <v>0.111</v>
      </c>
      <c r="T907" t="s">
        <v>874</v>
      </c>
      <c r="U907" t="s">
        <v>874</v>
      </c>
      <c r="V907" t="s">
        <v>874</v>
      </c>
      <c r="W907" t="s">
        <v>874</v>
      </c>
      <c r="X907" t="s">
        <v>56</v>
      </c>
      <c r="Y907" t="s">
        <v>874</v>
      </c>
      <c r="Z907" t="s">
        <v>874</v>
      </c>
      <c r="AA907" t="s">
        <v>874</v>
      </c>
      <c r="AB907" t="s">
        <v>874</v>
      </c>
      <c r="AC907" t="s">
        <v>874</v>
      </c>
      <c r="AD907" s="19">
        <v>45824.877602997687</v>
      </c>
      <c r="AE907" t="s">
        <v>2024</v>
      </c>
    </row>
    <row r="908" spans="1:31" x14ac:dyDescent="0.35">
      <c r="A908" t="s">
        <v>1447</v>
      </c>
      <c r="B908" t="s">
        <v>311</v>
      </c>
      <c r="C908">
        <v>5803</v>
      </c>
      <c r="D908" s="9">
        <v>38680.990543981483</v>
      </c>
      <c r="E908" s="9">
        <v>44484.460277777776</v>
      </c>
      <c r="F908">
        <v>82</v>
      </c>
      <c r="G908">
        <v>82</v>
      </c>
      <c r="H908">
        <v>44</v>
      </c>
      <c r="I908">
        <v>38</v>
      </c>
      <c r="J908">
        <v>15</v>
      </c>
      <c r="K908">
        <v>67</v>
      </c>
      <c r="L908">
        <v>65</v>
      </c>
      <c r="M908">
        <v>2</v>
      </c>
      <c r="N908">
        <v>8.0000000000000002E-3</v>
      </c>
      <c r="O908">
        <v>6.0000000000000001E-3</v>
      </c>
      <c r="P908">
        <v>2E-3</v>
      </c>
      <c r="Q908">
        <v>1.2E-2</v>
      </c>
      <c r="R908">
        <v>1.2E-2</v>
      </c>
      <c r="S908">
        <v>1.0999999999999999E-2</v>
      </c>
      <c r="T908">
        <v>1</v>
      </c>
      <c r="U908">
        <v>0.57099999999999995</v>
      </c>
      <c r="V908">
        <v>0.85699999999999998</v>
      </c>
      <c r="W908">
        <v>166.667</v>
      </c>
      <c r="X908" t="s">
        <v>62</v>
      </c>
      <c r="Y908">
        <v>83.332999999999998</v>
      </c>
      <c r="Z908">
        <v>0.81699999999999995</v>
      </c>
      <c r="AA908">
        <v>0.94499999999999995</v>
      </c>
      <c r="AB908">
        <v>0.91</v>
      </c>
      <c r="AC908">
        <v>0.81200000000000006</v>
      </c>
      <c r="AD908" s="19">
        <v>45825.102175902779</v>
      </c>
      <c r="AE908" t="s">
        <v>2397</v>
      </c>
    </row>
    <row r="909" spans="1:31" hidden="1" x14ac:dyDescent="0.35">
      <c r="A909" t="s">
        <v>1936</v>
      </c>
      <c r="B909" t="s">
        <v>312</v>
      </c>
      <c r="C909">
        <v>0</v>
      </c>
      <c r="D909" s="9">
        <v>39596.669444444444</v>
      </c>
      <c r="E909" s="9">
        <v>39596.956250000003</v>
      </c>
      <c r="F909" t="s">
        <v>871</v>
      </c>
      <c r="G909" t="s">
        <v>871</v>
      </c>
      <c r="H909">
        <v>1</v>
      </c>
      <c r="I909">
        <v>1</v>
      </c>
      <c r="J909">
        <v>1</v>
      </c>
      <c r="K909" t="s">
        <v>872</v>
      </c>
      <c r="L909">
        <v>1</v>
      </c>
      <c r="M909">
        <v>-1</v>
      </c>
      <c r="N909" t="s">
        <v>874</v>
      </c>
      <c r="O909" t="s">
        <v>874</v>
      </c>
      <c r="P909" t="s">
        <v>874</v>
      </c>
      <c r="Q909" t="s">
        <v>874</v>
      </c>
      <c r="R909">
        <v>0</v>
      </c>
      <c r="S909" t="s">
        <v>874</v>
      </c>
      <c r="T909" t="s">
        <v>874</v>
      </c>
      <c r="U909" t="s">
        <v>874</v>
      </c>
      <c r="V909" t="s">
        <v>874</v>
      </c>
      <c r="W909" t="s">
        <v>874</v>
      </c>
      <c r="X909" t="s">
        <v>62</v>
      </c>
      <c r="Y909" t="s">
        <v>874</v>
      </c>
      <c r="Z909" t="s">
        <v>874</v>
      </c>
      <c r="AA909" t="s">
        <v>874</v>
      </c>
      <c r="AB909" t="s">
        <v>874</v>
      </c>
      <c r="AC909" t="s">
        <v>874</v>
      </c>
      <c r="AD909" s="19">
        <v>45824.877826655094</v>
      </c>
      <c r="AE909" t="s">
        <v>2024</v>
      </c>
    </row>
    <row r="910" spans="1:31" x14ac:dyDescent="0.35">
      <c r="A910" t="s">
        <v>1454</v>
      </c>
      <c r="B910" t="s">
        <v>311</v>
      </c>
      <c r="C910">
        <v>5916</v>
      </c>
      <c r="D910" s="9">
        <v>38567.607951388891</v>
      </c>
      <c r="E910" s="9">
        <v>44484.511284722219</v>
      </c>
      <c r="F910">
        <v>169</v>
      </c>
      <c r="G910">
        <v>169</v>
      </c>
      <c r="H910">
        <v>58</v>
      </c>
      <c r="I910">
        <v>111</v>
      </c>
      <c r="J910">
        <v>46</v>
      </c>
      <c r="K910">
        <v>123</v>
      </c>
      <c r="L910">
        <v>116</v>
      </c>
      <c r="M910">
        <v>7</v>
      </c>
      <c r="N910">
        <v>8.0000000000000002E-3</v>
      </c>
      <c r="O910">
        <v>1.7000000000000001E-2</v>
      </c>
      <c r="P910">
        <v>7.0000000000000001E-3</v>
      </c>
      <c r="Q910">
        <v>1.7999999999999999E-2</v>
      </c>
      <c r="R910">
        <v>1.7999999999999999E-2</v>
      </c>
      <c r="S910">
        <v>1.7999999999999999E-2</v>
      </c>
      <c r="T910">
        <v>1</v>
      </c>
      <c r="U910">
        <v>0.32</v>
      </c>
      <c r="V910">
        <v>0.72</v>
      </c>
      <c r="W910">
        <v>388.88900000000001</v>
      </c>
      <c r="X910" t="s">
        <v>62</v>
      </c>
      <c r="Y910">
        <v>55.555999999999997</v>
      </c>
      <c r="Z910">
        <v>0.875</v>
      </c>
      <c r="AA910">
        <v>0.96099999999999997</v>
      </c>
      <c r="AB910">
        <v>0.96899999999999997</v>
      </c>
      <c r="AC910">
        <v>0.93200000000000005</v>
      </c>
      <c r="AD910" s="19">
        <v>45825.10372515046</v>
      </c>
      <c r="AE910" t="s">
        <v>2397</v>
      </c>
    </row>
    <row r="911" spans="1:31" hidden="1" x14ac:dyDescent="0.35">
      <c r="A911" t="s">
        <v>1937</v>
      </c>
      <c r="B911" t="s">
        <v>312</v>
      </c>
      <c r="C911">
        <v>72</v>
      </c>
      <c r="D911" s="9">
        <v>38770.635416666664</v>
      </c>
      <c r="E911" s="9">
        <v>38843.20208333333</v>
      </c>
      <c r="F911" t="s">
        <v>871</v>
      </c>
      <c r="G911" t="s">
        <v>871</v>
      </c>
      <c r="H911">
        <v>1</v>
      </c>
      <c r="I911">
        <v>1</v>
      </c>
      <c r="J911">
        <v>3</v>
      </c>
      <c r="K911" t="s">
        <v>872</v>
      </c>
      <c r="L911">
        <v>4</v>
      </c>
      <c r="M911">
        <v>-6</v>
      </c>
      <c r="N911" t="s">
        <v>874</v>
      </c>
      <c r="O911" t="s">
        <v>874</v>
      </c>
      <c r="P911">
        <v>2.5000000000000001E-2</v>
      </c>
      <c r="Q911">
        <v>0.17599999999999999</v>
      </c>
      <c r="R911">
        <v>0</v>
      </c>
      <c r="S911">
        <v>-2.5000000000000001E-2</v>
      </c>
      <c r="T911" t="s">
        <v>874</v>
      </c>
      <c r="U911" t="s">
        <v>874</v>
      </c>
      <c r="V911" t="s">
        <v>874</v>
      </c>
      <c r="W911" t="s">
        <v>874</v>
      </c>
      <c r="X911" t="s">
        <v>56</v>
      </c>
      <c r="Y911">
        <v>5.6820000000000004</v>
      </c>
      <c r="Z911" t="s">
        <v>874</v>
      </c>
      <c r="AA911" t="s">
        <v>874</v>
      </c>
      <c r="AB911">
        <v>0.75</v>
      </c>
      <c r="AC911">
        <v>0.72</v>
      </c>
      <c r="AD911" s="19">
        <v>45824.878031574073</v>
      </c>
      <c r="AE911" t="s">
        <v>2024</v>
      </c>
    </row>
    <row r="912" spans="1:31" x14ac:dyDescent="0.35">
      <c r="A912" t="s">
        <v>1464</v>
      </c>
      <c r="B912" t="s">
        <v>311</v>
      </c>
      <c r="C912">
        <v>4775</v>
      </c>
      <c r="D912" s="9">
        <v>39655.261446759258</v>
      </c>
      <c r="E912" s="9">
        <v>44430.893148148149</v>
      </c>
      <c r="F912">
        <v>59</v>
      </c>
      <c r="G912">
        <v>59</v>
      </c>
      <c r="H912">
        <v>23</v>
      </c>
      <c r="I912">
        <v>36</v>
      </c>
      <c r="J912">
        <v>12</v>
      </c>
      <c r="K912">
        <v>47</v>
      </c>
      <c r="L912">
        <v>39</v>
      </c>
      <c r="M912">
        <v>8</v>
      </c>
      <c r="N912">
        <v>5.0000000000000001E-3</v>
      </c>
      <c r="O912">
        <v>8.9999999999999993E-3</v>
      </c>
      <c r="P912">
        <v>3.0000000000000001E-3</v>
      </c>
      <c r="Q912">
        <v>1.0999999999999999E-2</v>
      </c>
      <c r="R912">
        <v>1.0999999999999999E-2</v>
      </c>
      <c r="S912">
        <v>1.0999999999999999E-2</v>
      </c>
      <c r="T912">
        <v>1</v>
      </c>
      <c r="U912">
        <v>0.35699999999999998</v>
      </c>
      <c r="V912">
        <v>0.78600000000000003</v>
      </c>
      <c r="W912">
        <v>727.27300000000002</v>
      </c>
      <c r="X912" t="s">
        <v>62</v>
      </c>
      <c r="Y912">
        <v>90.909000000000006</v>
      </c>
      <c r="Z912">
        <v>0.93600000000000005</v>
      </c>
      <c r="AA912">
        <v>0.94499999999999995</v>
      </c>
      <c r="AB912">
        <v>0.91500000000000004</v>
      </c>
      <c r="AC912">
        <v>0.85299999999999998</v>
      </c>
      <c r="AD912" s="19">
        <v>45825.106111215275</v>
      </c>
      <c r="AE912" t="s">
        <v>2397</v>
      </c>
    </row>
    <row r="913" spans="1:31" hidden="1" x14ac:dyDescent="0.35">
      <c r="A913" t="s">
        <v>1938</v>
      </c>
      <c r="B913" t="s">
        <v>312</v>
      </c>
      <c r="C913">
        <v>99</v>
      </c>
      <c r="D913" s="9">
        <v>39120.169444444444</v>
      </c>
      <c r="E913" s="9">
        <v>39219.969444444447</v>
      </c>
      <c r="F913" t="s">
        <v>871</v>
      </c>
      <c r="G913" t="s">
        <v>871</v>
      </c>
      <c r="H913">
        <v>1</v>
      </c>
      <c r="I913">
        <v>2</v>
      </c>
      <c r="J913">
        <v>1</v>
      </c>
      <c r="K913" t="s">
        <v>872</v>
      </c>
      <c r="L913">
        <v>1</v>
      </c>
      <c r="M913">
        <v>0</v>
      </c>
      <c r="N913" t="s">
        <v>874</v>
      </c>
      <c r="O913">
        <v>0.01</v>
      </c>
      <c r="P913" t="s">
        <v>874</v>
      </c>
      <c r="Q913" t="s">
        <v>874</v>
      </c>
      <c r="R913">
        <v>0</v>
      </c>
      <c r="S913">
        <v>5.0000000000000001E-3</v>
      </c>
      <c r="T913" t="s">
        <v>874</v>
      </c>
      <c r="U913" t="s">
        <v>874</v>
      </c>
      <c r="V913" t="s">
        <v>874</v>
      </c>
      <c r="W913" t="s">
        <v>874</v>
      </c>
      <c r="X913" t="s">
        <v>56</v>
      </c>
      <c r="Y913" t="s">
        <v>874</v>
      </c>
      <c r="Z913" t="s">
        <v>874</v>
      </c>
      <c r="AA913">
        <v>1</v>
      </c>
      <c r="AB913" t="s">
        <v>874</v>
      </c>
      <c r="AC913" t="s">
        <v>874</v>
      </c>
      <c r="AD913" s="19">
        <v>45824.878250543981</v>
      </c>
      <c r="AE913" t="s">
        <v>2024</v>
      </c>
    </row>
    <row r="914" spans="1:31" x14ac:dyDescent="0.35">
      <c r="A914" t="s">
        <v>1470</v>
      </c>
      <c r="B914" t="s">
        <v>311</v>
      </c>
      <c r="C914">
        <v>4028</v>
      </c>
      <c r="D914" s="9">
        <v>40515.703599537039</v>
      </c>
      <c r="E914" s="9">
        <v>44543.960532407407</v>
      </c>
      <c r="F914">
        <v>126</v>
      </c>
      <c r="G914">
        <v>126</v>
      </c>
      <c r="H914">
        <v>29</v>
      </c>
      <c r="I914">
        <v>97</v>
      </c>
      <c r="J914">
        <v>26</v>
      </c>
      <c r="K914">
        <v>100</v>
      </c>
      <c r="L914">
        <v>93</v>
      </c>
      <c r="M914">
        <v>7</v>
      </c>
      <c r="N914">
        <v>7.0000000000000001E-3</v>
      </c>
      <c r="O914">
        <v>2.3E-2</v>
      </c>
      <c r="P914">
        <v>8.0000000000000002E-3</v>
      </c>
      <c r="Q914">
        <v>2.1999999999999999E-2</v>
      </c>
      <c r="R914">
        <v>2.1999999999999999E-2</v>
      </c>
      <c r="S914">
        <v>2.1999999999999999E-2</v>
      </c>
      <c r="T914">
        <v>1</v>
      </c>
      <c r="U914">
        <v>0.23300000000000001</v>
      </c>
      <c r="V914">
        <v>0.73299999999999998</v>
      </c>
      <c r="W914">
        <v>318.18200000000002</v>
      </c>
      <c r="X914" t="s">
        <v>62</v>
      </c>
      <c r="Y914">
        <v>45.454999999999998</v>
      </c>
      <c r="Z914">
        <v>0.95099999999999996</v>
      </c>
      <c r="AA914">
        <v>0.82099999999999995</v>
      </c>
      <c r="AB914">
        <v>0.86299999999999999</v>
      </c>
      <c r="AC914">
        <v>0.91200000000000003</v>
      </c>
      <c r="AD914" s="19">
        <v>45825.107551215275</v>
      </c>
      <c r="AE914" t="s">
        <v>2397</v>
      </c>
    </row>
    <row r="915" spans="1:31" hidden="1" x14ac:dyDescent="0.35">
      <c r="A915" t="s">
        <v>1939</v>
      </c>
      <c r="B915" t="s">
        <v>312</v>
      </c>
      <c r="C915">
        <v>65</v>
      </c>
      <c r="D915" s="9">
        <v>39153.81527777778</v>
      </c>
      <c r="E915" s="9">
        <v>39219.156944444447</v>
      </c>
      <c r="F915" t="s">
        <v>871</v>
      </c>
      <c r="G915" t="s">
        <v>871</v>
      </c>
      <c r="H915">
        <v>1</v>
      </c>
      <c r="I915">
        <v>1</v>
      </c>
      <c r="J915">
        <v>2</v>
      </c>
      <c r="K915" t="s">
        <v>872</v>
      </c>
      <c r="L915">
        <v>7</v>
      </c>
      <c r="M915">
        <v>-6</v>
      </c>
      <c r="N915" t="s">
        <v>874</v>
      </c>
      <c r="O915" t="s">
        <v>874</v>
      </c>
      <c r="P915">
        <v>3.1E-2</v>
      </c>
      <c r="Q915">
        <v>0.158</v>
      </c>
      <c r="R915">
        <v>0</v>
      </c>
      <c r="S915">
        <v>1.6E-2</v>
      </c>
      <c r="T915" t="s">
        <v>874</v>
      </c>
      <c r="U915" t="s">
        <v>874</v>
      </c>
      <c r="V915" t="s">
        <v>874</v>
      </c>
      <c r="W915" t="s">
        <v>874</v>
      </c>
      <c r="X915" t="s">
        <v>56</v>
      </c>
      <c r="Y915">
        <v>6.3289999999999997</v>
      </c>
      <c r="Z915" t="s">
        <v>874</v>
      </c>
      <c r="AA915" t="s">
        <v>874</v>
      </c>
      <c r="AB915">
        <v>1</v>
      </c>
      <c r="AC915">
        <v>0.56000000000000005</v>
      </c>
      <c r="AD915" s="19">
        <v>45824.87847171296</v>
      </c>
      <c r="AE915" t="s">
        <v>2024</v>
      </c>
    </row>
    <row r="916" spans="1:31" x14ac:dyDescent="0.35">
      <c r="A916" t="s">
        <v>1479</v>
      </c>
      <c r="B916" t="s">
        <v>311</v>
      </c>
      <c r="C916">
        <v>5913</v>
      </c>
      <c r="D916" s="9">
        <v>38631.415173611109</v>
      </c>
      <c r="E916" s="9">
        <v>44545.316284722219</v>
      </c>
      <c r="F916">
        <v>122</v>
      </c>
      <c r="G916">
        <v>122</v>
      </c>
      <c r="H916">
        <v>34</v>
      </c>
      <c r="I916">
        <v>88</v>
      </c>
      <c r="J916">
        <v>22</v>
      </c>
      <c r="K916">
        <v>100</v>
      </c>
      <c r="L916">
        <v>96</v>
      </c>
      <c r="M916">
        <v>4</v>
      </c>
      <c r="N916">
        <v>5.0000000000000001E-3</v>
      </c>
      <c r="O916">
        <v>1.6E-2</v>
      </c>
      <c r="P916">
        <v>4.0000000000000001E-3</v>
      </c>
      <c r="Q916">
        <v>1.7000000000000001E-2</v>
      </c>
      <c r="R916">
        <v>1.7000000000000001E-2</v>
      </c>
      <c r="S916">
        <v>1.6E-2</v>
      </c>
      <c r="T916">
        <v>1</v>
      </c>
      <c r="U916">
        <v>0.23799999999999999</v>
      </c>
      <c r="V916">
        <v>0.81</v>
      </c>
      <c r="W916">
        <v>235.29400000000001</v>
      </c>
      <c r="X916" t="s">
        <v>62</v>
      </c>
      <c r="Y916">
        <v>58.823999999999998</v>
      </c>
      <c r="Z916">
        <v>0.92500000000000004</v>
      </c>
      <c r="AA916">
        <v>0.95599999999999996</v>
      </c>
      <c r="AB916">
        <v>0.875</v>
      </c>
      <c r="AC916">
        <v>0.89200000000000002</v>
      </c>
      <c r="AD916" s="19">
        <v>45825.109614062501</v>
      </c>
      <c r="AE916" t="s">
        <v>2397</v>
      </c>
    </row>
    <row r="917" spans="1:31" hidden="1" x14ac:dyDescent="0.35">
      <c r="A917" t="s">
        <v>1940</v>
      </c>
      <c r="B917" t="s">
        <v>312</v>
      </c>
      <c r="C917">
        <v>63</v>
      </c>
      <c r="D917" s="9">
        <v>40493.351388888892</v>
      </c>
      <c r="E917" s="9">
        <v>40557.029861111114</v>
      </c>
      <c r="F917" t="s">
        <v>871</v>
      </c>
      <c r="G917" t="s">
        <v>871</v>
      </c>
      <c r="H917">
        <v>1</v>
      </c>
      <c r="I917">
        <v>2</v>
      </c>
      <c r="J917">
        <v>3</v>
      </c>
      <c r="K917" t="s">
        <v>872</v>
      </c>
      <c r="L917">
        <v>2</v>
      </c>
      <c r="M917">
        <v>-2</v>
      </c>
      <c r="N917" t="s">
        <v>874</v>
      </c>
      <c r="O917">
        <v>1.6E-2</v>
      </c>
      <c r="P917">
        <v>4.7E-2</v>
      </c>
      <c r="Q917" t="s">
        <v>874</v>
      </c>
      <c r="R917">
        <v>-3.1E-2</v>
      </c>
      <c r="S917">
        <v>-3.6999999999999998E-2</v>
      </c>
      <c r="T917" t="s">
        <v>874</v>
      </c>
      <c r="U917" t="s">
        <v>874</v>
      </c>
      <c r="V917" t="s">
        <v>874</v>
      </c>
      <c r="W917" t="s">
        <v>874</v>
      </c>
      <c r="X917" t="s">
        <v>62</v>
      </c>
      <c r="Y917" t="s">
        <v>874</v>
      </c>
      <c r="Z917" t="s">
        <v>874</v>
      </c>
      <c r="AA917">
        <v>1</v>
      </c>
      <c r="AB917">
        <v>0.75</v>
      </c>
      <c r="AC917" t="s">
        <v>874</v>
      </c>
      <c r="AD917" s="19">
        <v>45824.878690381942</v>
      </c>
      <c r="AE917" t="s">
        <v>2024</v>
      </c>
    </row>
    <row r="918" spans="1:31" x14ac:dyDescent="0.35">
      <c r="A918" t="s">
        <v>1483</v>
      </c>
      <c r="B918" t="s">
        <v>311</v>
      </c>
      <c r="C918">
        <v>5443</v>
      </c>
      <c r="D918" s="9">
        <v>38887.050451388888</v>
      </c>
      <c r="E918" s="9">
        <v>44330.346990740742</v>
      </c>
      <c r="F918">
        <v>33</v>
      </c>
      <c r="G918">
        <v>33</v>
      </c>
      <c r="H918">
        <v>6</v>
      </c>
      <c r="I918">
        <v>27</v>
      </c>
      <c r="J918">
        <v>12</v>
      </c>
      <c r="K918">
        <v>21</v>
      </c>
      <c r="L918">
        <v>21</v>
      </c>
      <c r="M918">
        <v>0</v>
      </c>
      <c r="N918">
        <v>1E-3</v>
      </c>
      <c r="O918">
        <v>5.0000000000000001E-3</v>
      </c>
      <c r="P918">
        <v>3.0000000000000001E-3</v>
      </c>
      <c r="Q918">
        <v>3.0000000000000001E-3</v>
      </c>
      <c r="R918">
        <v>3.0000000000000001E-3</v>
      </c>
      <c r="S918">
        <v>3.0000000000000001E-3</v>
      </c>
      <c r="T918">
        <v>1</v>
      </c>
      <c r="U918">
        <v>0.16700000000000001</v>
      </c>
      <c r="V918">
        <v>0.5</v>
      </c>
      <c r="W918">
        <v>0</v>
      </c>
      <c r="X918" t="s">
        <v>92</v>
      </c>
      <c r="Y918">
        <v>333.33300000000003</v>
      </c>
      <c r="Z918">
        <v>0.90700000000000003</v>
      </c>
      <c r="AA918">
        <v>0.88500000000000001</v>
      </c>
      <c r="AB918">
        <v>0.64900000000000002</v>
      </c>
      <c r="AC918">
        <v>0.89900000000000002</v>
      </c>
      <c r="AD918" s="19">
        <v>45825.110477175927</v>
      </c>
      <c r="AE918" t="s">
        <v>2397</v>
      </c>
    </row>
    <row r="919" spans="1:31" hidden="1" x14ac:dyDescent="0.35">
      <c r="A919" t="s">
        <v>1941</v>
      </c>
      <c r="B919" t="s">
        <v>312</v>
      </c>
      <c r="C919">
        <v>0</v>
      </c>
      <c r="D919" s="9">
        <v>41501.212500000001</v>
      </c>
      <c r="E919" s="9">
        <v>41502.086111111108</v>
      </c>
      <c r="F919" t="s">
        <v>871</v>
      </c>
      <c r="G919" t="s">
        <v>871</v>
      </c>
      <c r="H919">
        <v>1</v>
      </c>
      <c r="I919">
        <v>1</v>
      </c>
      <c r="J919">
        <v>1</v>
      </c>
      <c r="K919" t="s">
        <v>872</v>
      </c>
      <c r="L919">
        <v>1</v>
      </c>
      <c r="M919">
        <v>-1</v>
      </c>
      <c r="N919" t="s">
        <v>874</v>
      </c>
      <c r="O919" t="s">
        <v>874</v>
      </c>
      <c r="P919" t="s">
        <v>874</v>
      </c>
      <c r="Q919" t="s">
        <v>874</v>
      </c>
      <c r="R919">
        <v>0</v>
      </c>
      <c r="S919" t="s">
        <v>874</v>
      </c>
      <c r="T919" t="s">
        <v>874</v>
      </c>
      <c r="U919" t="s">
        <v>874</v>
      </c>
      <c r="V919" t="s">
        <v>874</v>
      </c>
      <c r="W919" t="s">
        <v>874</v>
      </c>
      <c r="X919" t="s">
        <v>80</v>
      </c>
      <c r="Y919" t="s">
        <v>874</v>
      </c>
      <c r="Z919" t="s">
        <v>874</v>
      </c>
      <c r="AA919" t="s">
        <v>874</v>
      </c>
      <c r="AB919" t="s">
        <v>874</v>
      </c>
      <c r="AC919" t="s">
        <v>874</v>
      </c>
      <c r="AD919" s="19">
        <v>45824.878936793983</v>
      </c>
      <c r="AE919" t="s">
        <v>2024</v>
      </c>
    </row>
    <row r="920" spans="1:31" x14ac:dyDescent="0.35">
      <c r="A920" t="s">
        <v>1488</v>
      </c>
      <c r="B920" t="s">
        <v>311</v>
      </c>
      <c r="C920">
        <v>5851</v>
      </c>
      <c r="D920" s="9">
        <v>38695.849131944444</v>
      </c>
      <c r="E920" s="9">
        <v>44547.300752314812</v>
      </c>
      <c r="F920">
        <v>85</v>
      </c>
      <c r="G920">
        <v>85</v>
      </c>
      <c r="H920">
        <v>21</v>
      </c>
      <c r="I920">
        <v>64</v>
      </c>
      <c r="J920">
        <v>18</v>
      </c>
      <c r="K920">
        <v>67</v>
      </c>
      <c r="L920">
        <v>64</v>
      </c>
      <c r="M920">
        <v>3</v>
      </c>
      <c r="N920">
        <v>3.0000000000000001E-3</v>
      </c>
      <c r="O920">
        <v>1.0999999999999999E-2</v>
      </c>
      <c r="P920">
        <v>3.0000000000000001E-3</v>
      </c>
      <c r="Q920">
        <v>1.0999999999999999E-2</v>
      </c>
      <c r="R920">
        <v>1.0999999999999999E-2</v>
      </c>
      <c r="S920">
        <v>0.01</v>
      </c>
      <c r="T920">
        <v>1</v>
      </c>
      <c r="U920">
        <v>0.214</v>
      </c>
      <c r="V920">
        <v>0.78600000000000003</v>
      </c>
      <c r="W920">
        <v>272.72699999999998</v>
      </c>
      <c r="X920" t="s">
        <v>62</v>
      </c>
      <c r="Y920">
        <v>90.909000000000006</v>
      </c>
      <c r="Z920">
        <v>0.92900000000000005</v>
      </c>
      <c r="AA920">
        <v>0.94899999999999995</v>
      </c>
      <c r="AB920">
        <v>0.97299999999999998</v>
      </c>
      <c r="AC920">
        <v>0.96</v>
      </c>
      <c r="AD920" s="19">
        <v>45825.11164516204</v>
      </c>
      <c r="AE920" t="s">
        <v>2397</v>
      </c>
    </row>
    <row r="921" spans="1:31" hidden="1" x14ac:dyDescent="0.35">
      <c r="A921" t="s">
        <v>1942</v>
      </c>
      <c r="B921" t="s">
        <v>312</v>
      </c>
      <c r="C921">
        <v>83</v>
      </c>
      <c r="D921" s="9">
        <v>40691.269444444442</v>
      </c>
      <c r="E921" s="9">
        <v>40774.87777777778</v>
      </c>
      <c r="F921" t="s">
        <v>871</v>
      </c>
      <c r="G921" t="s">
        <v>871</v>
      </c>
      <c r="H921">
        <v>1</v>
      </c>
      <c r="I921">
        <v>2</v>
      </c>
      <c r="J921">
        <v>1</v>
      </c>
      <c r="K921" t="s">
        <v>872</v>
      </c>
      <c r="L921">
        <v>3</v>
      </c>
      <c r="M921">
        <v>0</v>
      </c>
      <c r="N921" t="s">
        <v>874</v>
      </c>
      <c r="O921">
        <v>2.1000000000000001E-2</v>
      </c>
      <c r="P921" t="s">
        <v>874</v>
      </c>
      <c r="Q921">
        <v>2.3E-2</v>
      </c>
      <c r="R921">
        <v>0</v>
      </c>
      <c r="S921">
        <v>1E-3</v>
      </c>
      <c r="T921" t="s">
        <v>874</v>
      </c>
      <c r="U921" t="s">
        <v>874</v>
      </c>
      <c r="V921" t="s">
        <v>874</v>
      </c>
      <c r="W921" t="s">
        <v>874</v>
      </c>
      <c r="X921" t="s">
        <v>56</v>
      </c>
      <c r="Y921">
        <v>43.478000000000002</v>
      </c>
      <c r="Z921" t="s">
        <v>874</v>
      </c>
      <c r="AA921">
        <v>1</v>
      </c>
      <c r="AB921" t="s">
        <v>874</v>
      </c>
      <c r="AC921">
        <v>0.96399999999999997</v>
      </c>
      <c r="AD921" s="19">
        <v>45824.879157060182</v>
      </c>
      <c r="AE921" t="s">
        <v>2024</v>
      </c>
    </row>
    <row r="922" spans="1:31" x14ac:dyDescent="0.35">
      <c r="A922" t="s">
        <v>1500</v>
      </c>
      <c r="B922" t="s">
        <v>311</v>
      </c>
      <c r="C922">
        <v>4660</v>
      </c>
      <c r="D922" s="9">
        <v>38472.935081018521</v>
      </c>
      <c r="E922" s="9">
        <v>43133.500173611108</v>
      </c>
      <c r="F922">
        <v>245</v>
      </c>
      <c r="G922">
        <v>245</v>
      </c>
      <c r="H922">
        <v>24</v>
      </c>
      <c r="I922">
        <v>221</v>
      </c>
      <c r="J922">
        <v>124</v>
      </c>
      <c r="K922">
        <v>121</v>
      </c>
      <c r="L922">
        <v>121</v>
      </c>
      <c r="M922">
        <v>0</v>
      </c>
      <c r="N922">
        <v>6.0000000000000001E-3</v>
      </c>
      <c r="O922">
        <v>6.5000000000000002E-2</v>
      </c>
      <c r="P922">
        <v>2.3E-2</v>
      </c>
      <c r="Q922">
        <v>4.8000000000000001E-2</v>
      </c>
      <c r="R922">
        <v>4.8000000000000001E-2</v>
      </c>
      <c r="S922">
        <v>3.5000000000000003E-2</v>
      </c>
      <c r="T922">
        <v>1</v>
      </c>
      <c r="U922">
        <v>8.5000000000000006E-2</v>
      </c>
      <c r="V922">
        <v>0.67600000000000005</v>
      </c>
      <c r="W922">
        <v>0</v>
      </c>
      <c r="X922" t="s">
        <v>92</v>
      </c>
      <c r="Y922">
        <v>20.832999999999998</v>
      </c>
      <c r="Z922">
        <v>0.86799999999999999</v>
      </c>
      <c r="AA922">
        <v>0.93100000000000005</v>
      </c>
      <c r="AB922">
        <v>0.89900000000000002</v>
      </c>
      <c r="AC922">
        <v>0.88900000000000001</v>
      </c>
      <c r="AD922" s="19">
        <v>45825.114417731478</v>
      </c>
      <c r="AE922" t="s">
        <v>2397</v>
      </c>
    </row>
    <row r="923" spans="1:31" hidden="1" x14ac:dyDescent="0.35">
      <c r="A923" t="s">
        <v>1943</v>
      </c>
      <c r="B923" t="s">
        <v>312</v>
      </c>
      <c r="C923">
        <v>0</v>
      </c>
      <c r="D923" s="9">
        <v>40681.669444444444</v>
      </c>
      <c r="E923" s="9">
        <v>40681.669444444444</v>
      </c>
      <c r="F923" t="s">
        <v>871</v>
      </c>
      <c r="G923" t="s">
        <v>871</v>
      </c>
      <c r="H923">
        <v>1</v>
      </c>
      <c r="I923">
        <v>1</v>
      </c>
      <c r="J923">
        <v>1</v>
      </c>
      <c r="K923" t="s">
        <v>872</v>
      </c>
      <c r="L923">
        <v>1</v>
      </c>
      <c r="M923">
        <v>0</v>
      </c>
      <c r="N923" t="s">
        <v>874</v>
      </c>
      <c r="O923" t="s">
        <v>874</v>
      </c>
      <c r="P923" t="s">
        <v>874</v>
      </c>
      <c r="Q923" t="s">
        <v>874</v>
      </c>
      <c r="R923">
        <v>0</v>
      </c>
      <c r="S923" t="s">
        <v>874</v>
      </c>
      <c r="T923" t="s">
        <v>874</v>
      </c>
      <c r="U923" t="s">
        <v>874</v>
      </c>
      <c r="V923" t="s">
        <v>874</v>
      </c>
      <c r="W923" t="s">
        <v>874</v>
      </c>
      <c r="X923" t="s">
        <v>56</v>
      </c>
      <c r="Y923" t="s">
        <v>874</v>
      </c>
      <c r="Z923" t="s">
        <v>874</v>
      </c>
      <c r="AA923" t="s">
        <v>874</v>
      </c>
      <c r="AB923" t="s">
        <v>874</v>
      </c>
      <c r="AC923" t="s">
        <v>874</v>
      </c>
      <c r="AD923" s="19">
        <v>45824.879363287037</v>
      </c>
      <c r="AE923" t="s">
        <v>2024</v>
      </c>
    </row>
    <row r="924" spans="1:31" x14ac:dyDescent="0.35">
      <c r="A924" t="s">
        <v>1501</v>
      </c>
      <c r="B924" t="s">
        <v>311</v>
      </c>
      <c r="C924">
        <v>5980</v>
      </c>
      <c r="D924" s="9">
        <v>38524.447974537034</v>
      </c>
      <c r="E924" s="9">
        <v>44504.674166666664</v>
      </c>
      <c r="F924">
        <v>202</v>
      </c>
      <c r="G924">
        <v>202</v>
      </c>
      <c r="H924">
        <v>38</v>
      </c>
      <c r="I924">
        <v>164</v>
      </c>
      <c r="J924">
        <v>97</v>
      </c>
      <c r="K924">
        <v>105</v>
      </c>
      <c r="L924">
        <v>98</v>
      </c>
      <c r="M924">
        <v>7</v>
      </c>
      <c r="N924">
        <v>6.0000000000000001E-3</v>
      </c>
      <c r="O924">
        <v>2.9000000000000001E-2</v>
      </c>
      <c r="P924">
        <v>1.9E-2</v>
      </c>
      <c r="Q924">
        <v>1.6E-2</v>
      </c>
      <c r="R924">
        <v>1.6E-2</v>
      </c>
      <c r="S924">
        <v>1.4999999999999999E-2</v>
      </c>
      <c r="T924">
        <v>1</v>
      </c>
      <c r="U924">
        <v>0.17100000000000001</v>
      </c>
      <c r="V924">
        <v>0.45700000000000002</v>
      </c>
      <c r="W924">
        <v>437.5</v>
      </c>
      <c r="X924" t="s">
        <v>62</v>
      </c>
      <c r="Y924">
        <v>62.5</v>
      </c>
      <c r="Z924">
        <v>0.97099999999999997</v>
      </c>
      <c r="AA924">
        <v>0.875</v>
      </c>
      <c r="AB924">
        <v>0.95399999999999996</v>
      </c>
      <c r="AC924">
        <v>0.95199999999999996</v>
      </c>
      <c r="AD924" s="19">
        <v>45825.114637592589</v>
      </c>
      <c r="AE924" t="s">
        <v>2397</v>
      </c>
    </row>
    <row r="925" spans="1:31" hidden="1" x14ac:dyDescent="0.35">
      <c r="A925" t="s">
        <v>1944</v>
      </c>
      <c r="B925" t="s">
        <v>312</v>
      </c>
      <c r="C925">
        <v>44</v>
      </c>
      <c r="D925" s="9">
        <v>41580.022222222222</v>
      </c>
      <c r="E925" s="9">
        <v>41624.961805555555</v>
      </c>
      <c r="F925" t="s">
        <v>871</v>
      </c>
      <c r="G925" t="s">
        <v>871</v>
      </c>
      <c r="H925">
        <v>2</v>
      </c>
      <c r="I925">
        <v>7</v>
      </c>
      <c r="J925">
        <v>3</v>
      </c>
      <c r="K925" t="s">
        <v>872</v>
      </c>
      <c r="L925">
        <v>4</v>
      </c>
      <c r="M925">
        <v>1</v>
      </c>
      <c r="N925">
        <v>6.7000000000000004E-2</v>
      </c>
      <c r="O925">
        <v>0.12</v>
      </c>
      <c r="P925">
        <v>4.2999999999999997E-2</v>
      </c>
      <c r="Q925">
        <v>0.10199999999999999</v>
      </c>
      <c r="R925" s="24" t="s">
        <v>1814</v>
      </c>
      <c r="S925">
        <v>0.126</v>
      </c>
      <c r="T925">
        <v>0.70799999999999996</v>
      </c>
      <c r="U925">
        <v>0.35799999999999998</v>
      </c>
      <c r="V925">
        <v>0.77</v>
      </c>
      <c r="W925">
        <v>215.68600000000001</v>
      </c>
      <c r="X925" t="s">
        <v>56</v>
      </c>
      <c r="Y925">
        <v>9.8040000000000003</v>
      </c>
      <c r="Z925">
        <v>1</v>
      </c>
      <c r="AA925">
        <v>0.82099999999999995</v>
      </c>
      <c r="AB925">
        <v>0.84399999999999997</v>
      </c>
      <c r="AC925">
        <v>0.94</v>
      </c>
      <c r="AD925" s="19">
        <v>45824.879629895833</v>
      </c>
      <c r="AE925" t="s">
        <v>2024</v>
      </c>
    </row>
    <row r="926" spans="1:31" x14ac:dyDescent="0.35">
      <c r="A926" t="s">
        <v>1507</v>
      </c>
      <c r="B926" t="s">
        <v>311</v>
      </c>
      <c r="C926">
        <v>3338</v>
      </c>
      <c r="D926" s="9">
        <v>40623.043483796297</v>
      </c>
      <c r="E926" s="9">
        <v>43961.744409722225</v>
      </c>
      <c r="F926">
        <v>53</v>
      </c>
      <c r="G926">
        <v>53</v>
      </c>
      <c r="H926">
        <v>28</v>
      </c>
      <c r="I926">
        <v>25</v>
      </c>
      <c r="J926">
        <v>1</v>
      </c>
      <c r="K926">
        <v>52</v>
      </c>
      <c r="L926">
        <v>50</v>
      </c>
      <c r="M926">
        <v>2</v>
      </c>
      <c r="N926">
        <v>0.01</v>
      </c>
      <c r="O926">
        <v>8.0000000000000002E-3</v>
      </c>
      <c r="P926">
        <v>0</v>
      </c>
      <c r="Q926">
        <v>1.7999999999999999E-2</v>
      </c>
      <c r="R926">
        <v>1.7999999999999999E-2</v>
      </c>
      <c r="S926">
        <v>1.7999999999999999E-2</v>
      </c>
      <c r="T926">
        <v>1</v>
      </c>
      <c r="U926">
        <v>0.55600000000000005</v>
      </c>
      <c r="V926">
        <v>1</v>
      </c>
      <c r="W926">
        <v>111.111</v>
      </c>
      <c r="X926" t="s">
        <v>62</v>
      </c>
      <c r="Y926">
        <v>55.555999999999997</v>
      </c>
      <c r="Z926">
        <v>0.88400000000000001</v>
      </c>
      <c r="AA926">
        <v>0.81499999999999995</v>
      </c>
      <c r="AB926">
        <v>0</v>
      </c>
      <c r="AC926">
        <v>0.877</v>
      </c>
      <c r="AD926" s="19">
        <v>45825.115935613423</v>
      </c>
      <c r="AE926" t="s">
        <v>2397</v>
      </c>
    </row>
    <row r="927" spans="1:31" hidden="1" x14ac:dyDescent="0.35">
      <c r="A927" t="s">
        <v>1945</v>
      </c>
      <c r="B927" t="s">
        <v>312</v>
      </c>
      <c r="C927">
        <v>0</v>
      </c>
      <c r="D927" s="9">
        <v>40196.072222222225</v>
      </c>
      <c r="E927" s="9">
        <v>40196.074305555558</v>
      </c>
      <c r="F927" t="s">
        <v>871</v>
      </c>
      <c r="G927" t="s">
        <v>871</v>
      </c>
      <c r="H927">
        <v>1</v>
      </c>
      <c r="I927">
        <v>1</v>
      </c>
      <c r="J927">
        <v>1</v>
      </c>
      <c r="K927" t="s">
        <v>872</v>
      </c>
      <c r="L927">
        <v>1</v>
      </c>
      <c r="M927">
        <v>-1</v>
      </c>
      <c r="N927" t="s">
        <v>874</v>
      </c>
      <c r="O927" t="s">
        <v>874</v>
      </c>
      <c r="P927" t="s">
        <v>874</v>
      </c>
      <c r="Q927" t="s">
        <v>874</v>
      </c>
      <c r="R927">
        <v>0</v>
      </c>
      <c r="S927" t="s">
        <v>874</v>
      </c>
      <c r="T927" t="s">
        <v>874</v>
      </c>
      <c r="U927" t="s">
        <v>874</v>
      </c>
      <c r="V927" t="s">
        <v>874</v>
      </c>
      <c r="W927" t="s">
        <v>874</v>
      </c>
      <c r="X927" t="s">
        <v>56</v>
      </c>
      <c r="Y927" t="s">
        <v>874</v>
      </c>
      <c r="Z927" t="s">
        <v>874</v>
      </c>
      <c r="AA927" t="s">
        <v>874</v>
      </c>
      <c r="AB927" t="s">
        <v>874</v>
      </c>
      <c r="AC927" t="s">
        <v>874</v>
      </c>
      <c r="AD927" s="19">
        <v>45824.879852500002</v>
      </c>
      <c r="AE927" t="s">
        <v>2024</v>
      </c>
    </row>
    <row r="928" spans="1:31" x14ac:dyDescent="0.35">
      <c r="A928" t="s">
        <v>1528</v>
      </c>
      <c r="B928" t="s">
        <v>311</v>
      </c>
      <c r="C928">
        <v>6434</v>
      </c>
      <c r="D928" s="9">
        <v>38112.340543981481</v>
      </c>
      <c r="E928" s="9">
        <v>44546.449976851851</v>
      </c>
      <c r="F928">
        <v>159</v>
      </c>
      <c r="G928">
        <v>159</v>
      </c>
      <c r="H928">
        <v>37</v>
      </c>
      <c r="I928">
        <v>122</v>
      </c>
      <c r="J928">
        <v>38</v>
      </c>
      <c r="K928">
        <v>121</v>
      </c>
      <c r="L928">
        <v>117</v>
      </c>
      <c r="M928">
        <v>4</v>
      </c>
      <c r="N928">
        <v>5.0000000000000001E-3</v>
      </c>
      <c r="O928">
        <v>0.02</v>
      </c>
      <c r="P928">
        <v>7.0000000000000001E-3</v>
      </c>
      <c r="Q928">
        <v>1.7999999999999999E-2</v>
      </c>
      <c r="R928">
        <v>1.7999999999999999E-2</v>
      </c>
      <c r="S928">
        <v>1.7999999999999999E-2</v>
      </c>
      <c r="T928">
        <v>1</v>
      </c>
      <c r="U928">
        <v>0.2</v>
      </c>
      <c r="V928">
        <v>0.72</v>
      </c>
      <c r="W928">
        <v>222.22200000000001</v>
      </c>
      <c r="X928" t="s">
        <v>62</v>
      </c>
      <c r="Y928">
        <v>55.555999999999997</v>
      </c>
      <c r="Z928">
        <v>0.95599999999999996</v>
      </c>
      <c r="AA928">
        <v>0.94299999999999995</v>
      </c>
      <c r="AB928">
        <v>0.75900000000000001</v>
      </c>
      <c r="AC928">
        <v>0.96699999999999997</v>
      </c>
      <c r="AD928" s="19">
        <v>45825.121471469909</v>
      </c>
      <c r="AE928" t="s">
        <v>2397</v>
      </c>
    </row>
    <row r="929" spans="1:31" hidden="1" x14ac:dyDescent="0.35">
      <c r="A929" t="s">
        <v>1458</v>
      </c>
      <c r="B929" t="s">
        <v>312</v>
      </c>
      <c r="C929">
        <v>91</v>
      </c>
      <c r="D929" s="9">
        <v>41530.202777777777</v>
      </c>
      <c r="E929" s="9">
        <v>41622.197222222225</v>
      </c>
      <c r="F929" t="s">
        <v>871</v>
      </c>
      <c r="G929" t="s">
        <v>871</v>
      </c>
      <c r="H929">
        <v>1</v>
      </c>
      <c r="I929">
        <v>6</v>
      </c>
      <c r="J929">
        <v>1</v>
      </c>
      <c r="K929" t="s">
        <v>872</v>
      </c>
      <c r="L929">
        <v>1</v>
      </c>
      <c r="M929">
        <v>5</v>
      </c>
      <c r="N929" t="s">
        <v>874</v>
      </c>
      <c r="O929">
        <v>4.7E-2</v>
      </c>
      <c r="P929" t="s">
        <v>874</v>
      </c>
      <c r="Q929" t="s">
        <v>874</v>
      </c>
      <c r="R929">
        <v>0</v>
      </c>
      <c r="S929">
        <v>4.7E-2</v>
      </c>
      <c r="T929" t="s">
        <v>874</v>
      </c>
      <c r="U929" t="s">
        <v>874</v>
      </c>
      <c r="V929" t="s">
        <v>874</v>
      </c>
      <c r="W929" t="s">
        <v>874</v>
      </c>
      <c r="X929" t="s">
        <v>56</v>
      </c>
      <c r="Y929" t="s">
        <v>874</v>
      </c>
      <c r="Z929" t="s">
        <v>874</v>
      </c>
      <c r="AA929">
        <v>0.89600000000000002</v>
      </c>
      <c r="AB929" t="s">
        <v>874</v>
      </c>
      <c r="AC929" t="s">
        <v>874</v>
      </c>
      <c r="AD929" s="19">
        <v>45824.880081990741</v>
      </c>
      <c r="AE929" t="s">
        <v>2024</v>
      </c>
    </row>
    <row r="930" spans="1:31" x14ac:dyDescent="0.35">
      <c r="A930" t="s">
        <v>1533</v>
      </c>
      <c r="B930" t="s">
        <v>311</v>
      </c>
      <c r="C930">
        <v>5670</v>
      </c>
      <c r="D930" s="9">
        <v>38826.051307870373</v>
      </c>
      <c r="E930" s="9">
        <v>44496.380659722221</v>
      </c>
      <c r="F930">
        <v>101</v>
      </c>
      <c r="G930">
        <v>101</v>
      </c>
      <c r="H930">
        <v>45</v>
      </c>
      <c r="I930">
        <v>56</v>
      </c>
      <c r="J930">
        <v>3</v>
      </c>
      <c r="K930">
        <v>98</v>
      </c>
      <c r="L930">
        <v>83</v>
      </c>
      <c r="M930">
        <v>15</v>
      </c>
      <c r="N930">
        <v>8.0000000000000002E-3</v>
      </c>
      <c r="O930">
        <v>0.01</v>
      </c>
      <c r="P930">
        <v>3.0000000000000001E-3</v>
      </c>
      <c r="Q930">
        <v>1.4999999999999999E-2</v>
      </c>
      <c r="R930">
        <v>1.4999999999999999E-2</v>
      </c>
      <c r="S930">
        <v>1.7000000000000001E-2</v>
      </c>
      <c r="T930">
        <v>1</v>
      </c>
      <c r="U930">
        <v>0.44400000000000001</v>
      </c>
      <c r="V930">
        <v>0.83299999999999996</v>
      </c>
      <c r="W930">
        <v>1000</v>
      </c>
      <c r="X930" t="s">
        <v>62</v>
      </c>
      <c r="Y930">
        <v>66.667000000000002</v>
      </c>
      <c r="Z930">
        <v>0.57999999999999996</v>
      </c>
      <c r="AA930">
        <v>0.75</v>
      </c>
      <c r="AB930">
        <v>0.99199999999999999</v>
      </c>
      <c r="AC930">
        <v>0.625</v>
      </c>
      <c r="AD930" s="19">
        <v>45825.122615995373</v>
      </c>
      <c r="AE930" t="s">
        <v>2397</v>
      </c>
    </row>
    <row r="931" spans="1:31" hidden="1" x14ac:dyDescent="0.35">
      <c r="A931" t="s">
        <v>1946</v>
      </c>
      <c r="B931" t="s">
        <v>312</v>
      </c>
      <c r="C931">
        <v>0</v>
      </c>
      <c r="D931" s="9">
        <v>41563.974999999999</v>
      </c>
      <c r="E931" s="9">
        <v>41563.974999999999</v>
      </c>
      <c r="F931" t="s">
        <v>871</v>
      </c>
      <c r="G931" t="s">
        <v>871</v>
      </c>
      <c r="H931">
        <v>1</v>
      </c>
      <c r="I931">
        <v>1</v>
      </c>
      <c r="J931">
        <v>1</v>
      </c>
      <c r="K931" t="s">
        <v>872</v>
      </c>
      <c r="L931">
        <v>1</v>
      </c>
      <c r="M931">
        <v>0</v>
      </c>
      <c r="N931" t="s">
        <v>874</v>
      </c>
      <c r="O931" t="s">
        <v>874</v>
      </c>
      <c r="P931" t="s">
        <v>874</v>
      </c>
      <c r="Q931" t="s">
        <v>874</v>
      </c>
      <c r="R931">
        <v>0</v>
      </c>
      <c r="S931" t="s">
        <v>874</v>
      </c>
      <c r="T931" t="s">
        <v>874</v>
      </c>
      <c r="U931" t="s">
        <v>874</v>
      </c>
      <c r="V931" t="s">
        <v>874</v>
      </c>
      <c r="W931" t="s">
        <v>874</v>
      </c>
      <c r="X931" t="s">
        <v>56</v>
      </c>
      <c r="Y931" t="s">
        <v>874</v>
      </c>
      <c r="Z931" t="s">
        <v>874</v>
      </c>
      <c r="AA931" t="s">
        <v>874</v>
      </c>
      <c r="AB931" t="s">
        <v>874</v>
      </c>
      <c r="AC931" t="s">
        <v>874</v>
      </c>
      <c r="AD931" s="19">
        <v>45824.880314097223</v>
      </c>
      <c r="AE931" t="s">
        <v>2024</v>
      </c>
    </row>
    <row r="932" spans="1:31" x14ac:dyDescent="0.35">
      <c r="A932" t="s">
        <v>1547</v>
      </c>
      <c r="B932" t="s">
        <v>311</v>
      </c>
      <c r="C932">
        <v>3538</v>
      </c>
      <c r="D932" s="9">
        <v>38729.901122685187</v>
      </c>
      <c r="E932" s="9">
        <v>42268.118067129632</v>
      </c>
      <c r="F932">
        <v>30</v>
      </c>
      <c r="G932">
        <v>30</v>
      </c>
      <c r="H932">
        <v>6</v>
      </c>
      <c r="I932">
        <v>24</v>
      </c>
      <c r="J932">
        <v>5</v>
      </c>
      <c r="K932">
        <v>25</v>
      </c>
      <c r="L932">
        <v>12</v>
      </c>
      <c r="M932">
        <v>13</v>
      </c>
      <c r="N932">
        <v>1E-3</v>
      </c>
      <c r="O932">
        <v>1.0999999999999999E-2</v>
      </c>
      <c r="P932">
        <v>3.0000000000000001E-3</v>
      </c>
      <c r="Q932">
        <v>8.9999999999999993E-3</v>
      </c>
      <c r="R932">
        <v>8.9999999999999993E-3</v>
      </c>
      <c r="S932">
        <v>8.9999999999999993E-3</v>
      </c>
      <c r="T932">
        <v>1</v>
      </c>
      <c r="U932">
        <v>8.3000000000000004E-2</v>
      </c>
      <c r="V932">
        <v>0.75</v>
      </c>
      <c r="W932">
        <v>1444.444</v>
      </c>
      <c r="X932" t="s">
        <v>62</v>
      </c>
      <c r="Y932">
        <v>111.111</v>
      </c>
      <c r="Z932">
        <v>0.73699999999999999</v>
      </c>
      <c r="AA932">
        <v>0.71899999999999997</v>
      </c>
      <c r="AB932">
        <v>0.72899999999999998</v>
      </c>
      <c r="AC932">
        <v>0.25700000000000001</v>
      </c>
      <c r="AD932" s="19">
        <v>45825.125686354164</v>
      </c>
      <c r="AE932" t="s">
        <v>2397</v>
      </c>
    </row>
    <row r="933" spans="1:31" hidden="1" x14ac:dyDescent="0.35">
      <c r="A933" t="s">
        <v>1947</v>
      </c>
      <c r="B933" t="s">
        <v>312</v>
      </c>
      <c r="C933">
        <v>83</v>
      </c>
      <c r="D933" s="9">
        <v>41306.053472222222</v>
      </c>
      <c r="E933" s="9">
        <v>41389.575694444444</v>
      </c>
      <c r="F933" t="s">
        <v>871</v>
      </c>
      <c r="G933" t="s">
        <v>871</v>
      </c>
      <c r="H933">
        <v>1</v>
      </c>
      <c r="I933">
        <v>2</v>
      </c>
      <c r="J933">
        <v>1</v>
      </c>
      <c r="K933" t="s">
        <v>872</v>
      </c>
      <c r="L933">
        <v>1</v>
      </c>
      <c r="M933">
        <v>1</v>
      </c>
      <c r="N933" t="s">
        <v>874</v>
      </c>
      <c r="O933">
        <v>1.2E-2</v>
      </c>
      <c r="P933" t="s">
        <v>874</v>
      </c>
      <c r="Q933" t="s">
        <v>874</v>
      </c>
      <c r="R933">
        <v>0</v>
      </c>
      <c r="S933">
        <v>1.7999999999999999E-2</v>
      </c>
      <c r="T933" t="s">
        <v>874</v>
      </c>
      <c r="U933" t="s">
        <v>874</v>
      </c>
      <c r="V933" t="s">
        <v>874</v>
      </c>
      <c r="W933" t="s">
        <v>874</v>
      </c>
      <c r="X933" t="s">
        <v>62</v>
      </c>
      <c r="Y933" t="s">
        <v>874</v>
      </c>
      <c r="Z933" t="s">
        <v>874</v>
      </c>
      <c r="AA933">
        <v>1</v>
      </c>
      <c r="AB933" t="s">
        <v>874</v>
      </c>
      <c r="AC933" t="s">
        <v>874</v>
      </c>
      <c r="AD933" s="19">
        <v>45824.880529652779</v>
      </c>
      <c r="AE933" t="s">
        <v>2024</v>
      </c>
    </row>
    <row r="934" spans="1:31" x14ac:dyDescent="0.35">
      <c r="A934" t="s">
        <v>1557</v>
      </c>
      <c r="B934" t="s">
        <v>311</v>
      </c>
      <c r="C934">
        <v>1418</v>
      </c>
      <c r="D934" s="9">
        <v>42552.81689814815</v>
      </c>
      <c r="E934" s="9">
        <v>43971.153726851851</v>
      </c>
      <c r="F934">
        <v>43</v>
      </c>
      <c r="G934">
        <v>43</v>
      </c>
      <c r="H934">
        <v>31</v>
      </c>
      <c r="I934">
        <v>12</v>
      </c>
      <c r="J934">
        <v>1</v>
      </c>
      <c r="K934">
        <v>42</v>
      </c>
      <c r="L934">
        <v>25</v>
      </c>
      <c r="M934">
        <v>17</v>
      </c>
      <c r="N934">
        <v>1.7000000000000001E-2</v>
      </c>
      <c r="O934">
        <v>2.7E-2</v>
      </c>
      <c r="P934">
        <v>0</v>
      </c>
      <c r="Q934">
        <v>4.3999999999999997E-2</v>
      </c>
      <c r="R934">
        <v>4.3999999999999997E-2</v>
      </c>
      <c r="S934">
        <v>0.03</v>
      </c>
      <c r="T934">
        <v>1</v>
      </c>
      <c r="U934">
        <v>0.38600000000000001</v>
      </c>
      <c r="V934">
        <v>1</v>
      </c>
      <c r="W934">
        <v>386.36399999999998</v>
      </c>
      <c r="X934" t="s">
        <v>62</v>
      </c>
      <c r="Y934">
        <v>22.727</v>
      </c>
      <c r="Z934">
        <v>0.24399999999999999</v>
      </c>
      <c r="AA934">
        <v>0.86399999999999999</v>
      </c>
      <c r="AB934">
        <v>0</v>
      </c>
      <c r="AC934">
        <v>0.50800000000000001</v>
      </c>
      <c r="AD934" s="19">
        <v>45825.12811528935</v>
      </c>
      <c r="AE934" t="s">
        <v>2397</v>
      </c>
    </row>
    <row r="935" spans="1:31" hidden="1" x14ac:dyDescent="0.35">
      <c r="A935" t="s">
        <v>1948</v>
      </c>
      <c r="B935" t="s">
        <v>312</v>
      </c>
      <c r="C935">
        <v>93</v>
      </c>
      <c r="D935" s="9">
        <v>39857.96875</v>
      </c>
      <c r="E935" s="9">
        <v>39951.797222222223</v>
      </c>
      <c r="F935" t="s">
        <v>871</v>
      </c>
      <c r="G935" t="s">
        <v>871</v>
      </c>
      <c r="H935">
        <v>1</v>
      </c>
      <c r="I935">
        <v>9</v>
      </c>
      <c r="J935">
        <v>7</v>
      </c>
      <c r="K935" t="s">
        <v>872</v>
      </c>
      <c r="L935">
        <v>11</v>
      </c>
      <c r="M935">
        <v>-8</v>
      </c>
      <c r="N935" t="s">
        <v>874</v>
      </c>
      <c r="O935">
        <v>6.5000000000000002E-2</v>
      </c>
      <c r="P935">
        <v>6.4000000000000001E-2</v>
      </c>
      <c r="Q935">
        <v>7.4999999999999997E-2</v>
      </c>
      <c r="R935">
        <v>1E-3</v>
      </c>
      <c r="S935">
        <v>-1.4E-2</v>
      </c>
      <c r="T935" t="s">
        <v>874</v>
      </c>
      <c r="U935" t="s">
        <v>874</v>
      </c>
      <c r="V935" t="s">
        <v>874</v>
      </c>
      <c r="W935" t="s">
        <v>874</v>
      </c>
      <c r="X935" t="s">
        <v>80</v>
      </c>
      <c r="Y935">
        <v>13.333</v>
      </c>
      <c r="Z935" t="s">
        <v>874</v>
      </c>
      <c r="AA935">
        <v>0.58399999999999996</v>
      </c>
      <c r="AB935">
        <v>0.47699999999999998</v>
      </c>
      <c r="AC935">
        <v>0.35399999999999998</v>
      </c>
      <c r="AD935" s="19">
        <v>45824.880750416669</v>
      </c>
      <c r="AE935" t="s">
        <v>2024</v>
      </c>
    </row>
    <row r="936" spans="1:31" x14ac:dyDescent="0.35">
      <c r="A936" t="s">
        <v>1570</v>
      </c>
      <c r="B936" t="s">
        <v>311</v>
      </c>
      <c r="C936">
        <v>7106</v>
      </c>
      <c r="D936" s="9">
        <v>37455.997870370367</v>
      </c>
      <c r="E936" s="9">
        <v>44562.730358796296</v>
      </c>
      <c r="F936">
        <v>682</v>
      </c>
      <c r="G936">
        <v>682</v>
      </c>
      <c r="H936">
        <v>69</v>
      </c>
      <c r="I936">
        <v>613</v>
      </c>
      <c r="J936">
        <v>138</v>
      </c>
      <c r="K936">
        <v>544</v>
      </c>
      <c r="L936">
        <v>535</v>
      </c>
      <c r="M936">
        <v>9</v>
      </c>
      <c r="N936">
        <v>1.0999999999999999E-2</v>
      </c>
      <c r="O936">
        <v>9.7000000000000003E-2</v>
      </c>
      <c r="P936">
        <v>2.1000000000000001E-2</v>
      </c>
      <c r="Q936">
        <v>8.6999999999999994E-2</v>
      </c>
      <c r="R936">
        <v>8.6999999999999994E-2</v>
      </c>
      <c r="S936">
        <v>8.6999999999999994E-2</v>
      </c>
      <c r="T936">
        <v>1</v>
      </c>
      <c r="U936">
        <v>0.10199999999999999</v>
      </c>
      <c r="V936">
        <v>0.80600000000000005</v>
      </c>
      <c r="W936">
        <v>103.44799999999999</v>
      </c>
      <c r="X936" t="s">
        <v>62</v>
      </c>
      <c r="Y936">
        <v>11.494</v>
      </c>
      <c r="Z936">
        <v>0.92800000000000005</v>
      </c>
      <c r="AA936">
        <v>0.99</v>
      </c>
      <c r="AB936">
        <v>0.98899999999999999</v>
      </c>
      <c r="AC936">
        <v>0.98899999999999999</v>
      </c>
      <c r="AD936" s="19">
        <v>45825.131934675926</v>
      </c>
      <c r="AE936" t="s">
        <v>2397</v>
      </c>
    </row>
    <row r="937" spans="1:31" hidden="1" x14ac:dyDescent="0.35">
      <c r="A937" t="s">
        <v>1470</v>
      </c>
      <c r="B937" t="s">
        <v>312</v>
      </c>
      <c r="C937">
        <v>0</v>
      </c>
      <c r="D937" s="9">
        <v>41488.217361111114</v>
      </c>
      <c r="E937" s="9">
        <v>41488.238194444442</v>
      </c>
      <c r="F937" t="s">
        <v>871</v>
      </c>
      <c r="G937" t="s">
        <v>871</v>
      </c>
      <c r="H937">
        <v>2</v>
      </c>
      <c r="I937">
        <v>1</v>
      </c>
      <c r="J937">
        <v>1</v>
      </c>
      <c r="K937" t="s">
        <v>872</v>
      </c>
      <c r="L937">
        <v>1</v>
      </c>
      <c r="M937">
        <v>2</v>
      </c>
      <c r="N937">
        <v>1</v>
      </c>
      <c r="O937" t="s">
        <v>874</v>
      </c>
      <c r="P937" t="s">
        <v>874</v>
      </c>
      <c r="Q937" t="s">
        <v>874</v>
      </c>
      <c r="R937">
        <v>0</v>
      </c>
      <c r="S937">
        <v>1.5</v>
      </c>
      <c r="T937" t="s">
        <v>874</v>
      </c>
      <c r="U937" t="s">
        <v>874</v>
      </c>
      <c r="V937" t="s">
        <v>874</v>
      </c>
      <c r="W937" t="s">
        <v>874</v>
      </c>
      <c r="X937" t="s">
        <v>56</v>
      </c>
      <c r="Y937" t="s">
        <v>874</v>
      </c>
      <c r="Z937">
        <v>1</v>
      </c>
      <c r="AA937" t="s">
        <v>874</v>
      </c>
      <c r="AB937" t="s">
        <v>874</v>
      </c>
      <c r="AC937" t="s">
        <v>874</v>
      </c>
      <c r="AD937" s="19">
        <v>45824.880951597224</v>
      </c>
      <c r="AE937" t="s">
        <v>2024</v>
      </c>
    </row>
    <row r="938" spans="1:31" x14ac:dyDescent="0.35">
      <c r="A938" t="s">
        <v>1634</v>
      </c>
      <c r="B938" t="s">
        <v>311</v>
      </c>
      <c r="C938">
        <v>5026</v>
      </c>
      <c r="D938" s="9">
        <v>39404.263912037037</v>
      </c>
      <c r="E938" s="9">
        <v>44430.835601851853</v>
      </c>
      <c r="F938">
        <v>56</v>
      </c>
      <c r="G938">
        <v>56</v>
      </c>
      <c r="H938">
        <v>15</v>
      </c>
      <c r="I938">
        <v>41</v>
      </c>
      <c r="J938">
        <v>28</v>
      </c>
      <c r="K938">
        <v>28</v>
      </c>
      <c r="L938">
        <v>25</v>
      </c>
      <c r="M938">
        <v>3</v>
      </c>
      <c r="N938">
        <v>3.0000000000000001E-3</v>
      </c>
      <c r="O938">
        <v>7.0000000000000001E-3</v>
      </c>
      <c r="P938">
        <v>6.0000000000000001E-3</v>
      </c>
      <c r="Q938">
        <v>4.0000000000000001E-3</v>
      </c>
      <c r="R938">
        <v>4.0000000000000001E-3</v>
      </c>
      <c r="S938">
        <v>4.0000000000000001E-3</v>
      </c>
      <c r="T938">
        <v>1</v>
      </c>
      <c r="U938">
        <v>0.3</v>
      </c>
      <c r="V938">
        <v>0.4</v>
      </c>
      <c r="W938">
        <v>750</v>
      </c>
      <c r="X938" t="s">
        <v>62</v>
      </c>
      <c r="Y938">
        <v>250</v>
      </c>
      <c r="Z938">
        <v>0.95099999999999996</v>
      </c>
      <c r="AA938">
        <v>0.88500000000000001</v>
      </c>
      <c r="AB938">
        <v>0.72899999999999998</v>
      </c>
      <c r="AC938">
        <v>0.92600000000000005</v>
      </c>
      <c r="AD938" s="19">
        <v>45825.149485856484</v>
      </c>
      <c r="AE938" t="s">
        <v>2397</v>
      </c>
    </row>
    <row r="939" spans="1:31" hidden="1" x14ac:dyDescent="0.35">
      <c r="A939" t="s">
        <v>1949</v>
      </c>
      <c r="B939" t="s">
        <v>312</v>
      </c>
      <c r="C939">
        <v>49</v>
      </c>
      <c r="D939" s="9">
        <v>40655.769444444442</v>
      </c>
      <c r="E939" s="9">
        <v>40704.956944444442</v>
      </c>
      <c r="F939" t="s">
        <v>871</v>
      </c>
      <c r="G939" t="s">
        <v>871</v>
      </c>
      <c r="H939">
        <v>1</v>
      </c>
      <c r="I939">
        <v>1</v>
      </c>
      <c r="J939">
        <v>1</v>
      </c>
      <c r="K939" t="s">
        <v>872</v>
      </c>
      <c r="L939">
        <v>1</v>
      </c>
      <c r="M939">
        <v>-1</v>
      </c>
      <c r="N939" t="s">
        <v>874</v>
      </c>
      <c r="O939" t="s">
        <v>874</v>
      </c>
      <c r="P939" t="s">
        <v>874</v>
      </c>
      <c r="Q939" t="s">
        <v>874</v>
      </c>
      <c r="R939">
        <v>0</v>
      </c>
      <c r="S939">
        <v>-0.02</v>
      </c>
      <c r="T939" t="s">
        <v>874</v>
      </c>
      <c r="U939" t="s">
        <v>874</v>
      </c>
      <c r="V939" t="s">
        <v>874</v>
      </c>
      <c r="W939" t="s">
        <v>874</v>
      </c>
      <c r="X939" t="s">
        <v>80</v>
      </c>
      <c r="Y939" t="s">
        <v>874</v>
      </c>
      <c r="Z939" t="s">
        <v>874</v>
      </c>
      <c r="AA939" t="s">
        <v>874</v>
      </c>
      <c r="AB939" t="s">
        <v>874</v>
      </c>
      <c r="AC939" t="s">
        <v>874</v>
      </c>
      <c r="AD939" s="19">
        <v>45824.881176550924</v>
      </c>
      <c r="AE939" t="s">
        <v>2024</v>
      </c>
    </row>
    <row r="940" spans="1:31" x14ac:dyDescent="0.35">
      <c r="A940" t="s">
        <v>1654</v>
      </c>
      <c r="B940" t="s">
        <v>311</v>
      </c>
      <c r="C940">
        <v>6496</v>
      </c>
      <c r="D940" s="9">
        <v>37951.348321759258</v>
      </c>
      <c r="E940" s="9">
        <v>44447.517291666663</v>
      </c>
      <c r="F940">
        <v>146</v>
      </c>
      <c r="G940">
        <v>146</v>
      </c>
      <c r="H940">
        <v>21</v>
      </c>
      <c r="I940">
        <v>125</v>
      </c>
      <c r="J940">
        <v>32</v>
      </c>
      <c r="K940">
        <v>114</v>
      </c>
      <c r="L940">
        <v>96</v>
      </c>
      <c r="M940">
        <v>18</v>
      </c>
      <c r="N940">
        <v>7.0000000000000001E-3</v>
      </c>
      <c r="O940">
        <v>2.1000000000000001E-2</v>
      </c>
      <c r="P940">
        <v>6.0000000000000001E-3</v>
      </c>
      <c r="Q940">
        <v>2.1999999999999999E-2</v>
      </c>
      <c r="R940">
        <v>2.1999999999999999E-2</v>
      </c>
      <c r="S940">
        <v>0.02</v>
      </c>
      <c r="T940">
        <v>1</v>
      </c>
      <c r="U940">
        <v>0.25</v>
      </c>
      <c r="V940">
        <v>0.78600000000000003</v>
      </c>
      <c r="W940">
        <v>818.18200000000002</v>
      </c>
      <c r="X940" t="s">
        <v>62</v>
      </c>
      <c r="Y940">
        <v>45.454999999999998</v>
      </c>
      <c r="Z940">
        <v>0.93700000000000006</v>
      </c>
      <c r="AA940">
        <v>0.97699999999999998</v>
      </c>
      <c r="AB940">
        <v>0.94599999999999995</v>
      </c>
      <c r="AC940">
        <v>0.91800000000000004</v>
      </c>
      <c r="AD940" s="19">
        <v>45825.154131122683</v>
      </c>
      <c r="AE940" t="s">
        <v>2397</v>
      </c>
    </row>
    <row r="941" spans="1:31" hidden="1" x14ac:dyDescent="0.35">
      <c r="A941" t="s">
        <v>1950</v>
      </c>
      <c r="B941" t="s">
        <v>312</v>
      </c>
      <c r="C941">
        <v>65</v>
      </c>
      <c r="D941" s="9">
        <v>40644.811111111114</v>
      </c>
      <c r="E941" s="9">
        <v>40710.76666666667</v>
      </c>
      <c r="F941" t="s">
        <v>871</v>
      </c>
      <c r="G941" t="s">
        <v>871</v>
      </c>
      <c r="H941">
        <v>1</v>
      </c>
      <c r="I941">
        <v>2</v>
      </c>
      <c r="J941">
        <v>1</v>
      </c>
      <c r="K941" t="s">
        <v>872</v>
      </c>
      <c r="L941">
        <v>1</v>
      </c>
      <c r="M941">
        <v>1</v>
      </c>
      <c r="N941" t="s">
        <v>874</v>
      </c>
      <c r="O941">
        <v>1.4999999999999999E-2</v>
      </c>
      <c r="P941" t="s">
        <v>874</v>
      </c>
      <c r="Q941" t="s">
        <v>874</v>
      </c>
      <c r="R941">
        <v>0</v>
      </c>
      <c r="S941">
        <v>1.4999999999999999E-2</v>
      </c>
      <c r="T941" t="s">
        <v>874</v>
      </c>
      <c r="U941" t="s">
        <v>874</v>
      </c>
      <c r="V941" t="s">
        <v>874</v>
      </c>
      <c r="W941" t="s">
        <v>874</v>
      </c>
      <c r="X941" t="s">
        <v>62</v>
      </c>
      <c r="Y941" t="s">
        <v>874</v>
      </c>
      <c r="Z941" t="s">
        <v>874</v>
      </c>
      <c r="AA941">
        <v>1</v>
      </c>
      <c r="AB941" t="s">
        <v>874</v>
      </c>
      <c r="AC941" t="s">
        <v>874</v>
      </c>
      <c r="AD941" s="19">
        <v>45824.88137865741</v>
      </c>
      <c r="AE941" t="s">
        <v>2024</v>
      </c>
    </row>
    <row r="942" spans="1:31" x14ac:dyDescent="0.35">
      <c r="A942" t="s">
        <v>1672</v>
      </c>
      <c r="B942" t="s">
        <v>311</v>
      </c>
      <c r="C942">
        <v>4365</v>
      </c>
      <c r="D942" s="9">
        <v>40190.586481481485</v>
      </c>
      <c r="E942" s="9">
        <v>44556.51358796296</v>
      </c>
      <c r="F942">
        <v>1673</v>
      </c>
      <c r="G942">
        <v>1673</v>
      </c>
      <c r="H942">
        <v>274</v>
      </c>
      <c r="I942">
        <v>1399</v>
      </c>
      <c r="J942">
        <v>212</v>
      </c>
      <c r="K942">
        <v>1461</v>
      </c>
      <c r="L942">
        <v>1352</v>
      </c>
      <c r="M942">
        <v>109</v>
      </c>
      <c r="N942">
        <v>8.1000000000000003E-2</v>
      </c>
      <c r="O942">
        <v>0.39300000000000002</v>
      </c>
      <c r="P942">
        <v>6.5000000000000002E-2</v>
      </c>
      <c r="Q942">
        <v>0.40899999999999997</v>
      </c>
      <c r="R942">
        <v>0.40899999999999997</v>
      </c>
      <c r="S942">
        <v>0.40699999999999997</v>
      </c>
      <c r="T942">
        <v>1</v>
      </c>
      <c r="U942">
        <v>0.17100000000000001</v>
      </c>
      <c r="V942">
        <v>0.86299999999999999</v>
      </c>
      <c r="W942">
        <v>266.50400000000002</v>
      </c>
      <c r="X942" t="s">
        <v>62</v>
      </c>
      <c r="Y942">
        <v>2.4449999999999998</v>
      </c>
      <c r="Z942">
        <v>0.95199999999999996</v>
      </c>
      <c r="AA942">
        <v>0.93300000000000005</v>
      </c>
      <c r="AB942">
        <v>0.97099999999999997</v>
      </c>
      <c r="AC942">
        <v>0.91</v>
      </c>
      <c r="AD942" s="19">
        <v>45825.158245462961</v>
      </c>
      <c r="AE942" t="s">
        <v>2397</v>
      </c>
    </row>
    <row r="943" spans="1:31" hidden="1" x14ac:dyDescent="0.35">
      <c r="A943" t="s">
        <v>1465</v>
      </c>
      <c r="B943" t="s">
        <v>312</v>
      </c>
      <c r="C943">
        <v>91</v>
      </c>
      <c r="D943" s="9">
        <v>41498.856249999997</v>
      </c>
      <c r="E943" s="9">
        <v>41590.673611111109</v>
      </c>
      <c r="F943" t="s">
        <v>871</v>
      </c>
      <c r="G943" t="s">
        <v>871</v>
      </c>
      <c r="H943">
        <v>2</v>
      </c>
      <c r="I943">
        <v>3</v>
      </c>
      <c r="J943">
        <v>1</v>
      </c>
      <c r="K943" t="s">
        <v>872</v>
      </c>
      <c r="L943">
        <v>4</v>
      </c>
      <c r="M943">
        <v>0</v>
      </c>
      <c r="N943">
        <v>0.25</v>
      </c>
      <c r="O943">
        <v>2.3E-2</v>
      </c>
      <c r="P943" t="s">
        <v>874</v>
      </c>
      <c r="Q943">
        <v>5.1999999999999998E-2</v>
      </c>
      <c r="R943">
        <v>0.27300000000000002</v>
      </c>
      <c r="S943">
        <v>3.6999999999999998E-2</v>
      </c>
      <c r="T943" t="s">
        <v>874</v>
      </c>
      <c r="U943" t="s">
        <v>874</v>
      </c>
      <c r="V943" t="s">
        <v>874</v>
      </c>
      <c r="W943" t="s">
        <v>874</v>
      </c>
      <c r="X943" t="s">
        <v>56</v>
      </c>
      <c r="Y943">
        <v>19.231000000000002</v>
      </c>
      <c r="Z943">
        <v>1</v>
      </c>
      <c r="AA943">
        <v>0.99</v>
      </c>
      <c r="AB943" t="s">
        <v>874</v>
      </c>
      <c r="AC943">
        <v>0.78600000000000003</v>
      </c>
      <c r="AD943" s="19">
        <v>45824.881595555555</v>
      </c>
      <c r="AE943" t="s">
        <v>2024</v>
      </c>
    </row>
    <row r="944" spans="1:31" x14ac:dyDescent="0.35">
      <c r="A944" t="s">
        <v>1673</v>
      </c>
      <c r="B944" t="s">
        <v>311</v>
      </c>
      <c r="C944">
        <v>6797</v>
      </c>
      <c r="D944" s="9">
        <v>37650.089884259258</v>
      </c>
      <c r="E944" s="9">
        <v>44447.282962962963</v>
      </c>
      <c r="F944">
        <v>799</v>
      </c>
      <c r="G944">
        <v>799</v>
      </c>
      <c r="H944">
        <v>59</v>
      </c>
      <c r="I944">
        <v>740</v>
      </c>
      <c r="J944">
        <v>128</v>
      </c>
      <c r="K944">
        <v>671</v>
      </c>
      <c r="L944">
        <v>571</v>
      </c>
      <c r="M944">
        <v>100</v>
      </c>
      <c r="N944">
        <v>8.9999999999999993E-3</v>
      </c>
      <c r="O944">
        <v>0.111</v>
      </c>
      <c r="P944">
        <v>2.5000000000000001E-2</v>
      </c>
      <c r="Q944">
        <v>9.5000000000000001E-2</v>
      </c>
      <c r="R944">
        <v>9.5000000000000001E-2</v>
      </c>
      <c r="S944">
        <v>9.6000000000000002E-2</v>
      </c>
      <c r="T944">
        <v>1</v>
      </c>
      <c r="U944">
        <v>7.4999999999999997E-2</v>
      </c>
      <c r="V944">
        <v>0.79200000000000004</v>
      </c>
      <c r="W944">
        <v>1052.6320000000001</v>
      </c>
      <c r="X944" t="s">
        <v>62</v>
      </c>
      <c r="Y944">
        <v>10.526</v>
      </c>
      <c r="Z944">
        <v>0.96899999999999997</v>
      </c>
      <c r="AA944">
        <v>0.97199999999999998</v>
      </c>
      <c r="AB944">
        <v>0.92100000000000004</v>
      </c>
      <c r="AC944">
        <v>0.94799999999999995</v>
      </c>
      <c r="AD944" s="19">
        <v>45825.1584984375</v>
      </c>
      <c r="AE944" t="s">
        <v>2397</v>
      </c>
    </row>
    <row r="945" spans="1:31" hidden="1" x14ac:dyDescent="0.35">
      <c r="A945" t="s">
        <v>1463</v>
      </c>
      <c r="B945" t="s">
        <v>312</v>
      </c>
      <c r="C945">
        <v>89</v>
      </c>
      <c r="D945" s="9">
        <v>41534.571527777778</v>
      </c>
      <c r="E945" s="9">
        <v>41623.597222222219</v>
      </c>
      <c r="F945" t="s">
        <v>871</v>
      </c>
      <c r="G945" t="s">
        <v>871</v>
      </c>
      <c r="H945">
        <v>1</v>
      </c>
      <c r="I945">
        <v>6</v>
      </c>
      <c r="J945">
        <v>1</v>
      </c>
      <c r="K945" t="s">
        <v>872</v>
      </c>
      <c r="L945">
        <v>2</v>
      </c>
      <c r="M945">
        <v>3</v>
      </c>
      <c r="N945" t="s">
        <v>874</v>
      </c>
      <c r="O945">
        <v>5.1999999999999998E-2</v>
      </c>
      <c r="P945" t="s">
        <v>874</v>
      </c>
      <c r="Q945">
        <v>0.02</v>
      </c>
      <c r="R945">
        <v>0</v>
      </c>
      <c r="S945">
        <v>5.1999999999999998E-2</v>
      </c>
      <c r="T945" t="s">
        <v>874</v>
      </c>
      <c r="U945" t="s">
        <v>874</v>
      </c>
      <c r="V945" t="s">
        <v>874</v>
      </c>
      <c r="W945" t="s">
        <v>874</v>
      </c>
      <c r="X945" t="s">
        <v>56</v>
      </c>
      <c r="Y945">
        <v>50</v>
      </c>
      <c r="Z945" t="s">
        <v>874</v>
      </c>
      <c r="AA945">
        <v>0.84299999999999997</v>
      </c>
      <c r="AB945" t="s">
        <v>874</v>
      </c>
      <c r="AC945">
        <v>1</v>
      </c>
      <c r="AD945" s="19">
        <v>45824.881814236112</v>
      </c>
      <c r="AE945" t="s">
        <v>2024</v>
      </c>
    </row>
    <row r="946" spans="1:31" x14ac:dyDescent="0.35">
      <c r="A946" t="s">
        <v>1682</v>
      </c>
      <c r="B946" t="s">
        <v>311</v>
      </c>
      <c r="C946">
        <v>4607</v>
      </c>
      <c r="D946" s="9">
        <v>39805.425462962965</v>
      </c>
      <c r="E946" s="9">
        <v>44413.290312500001</v>
      </c>
      <c r="F946">
        <v>1046</v>
      </c>
      <c r="G946">
        <v>1046</v>
      </c>
      <c r="H946">
        <v>145</v>
      </c>
      <c r="I946">
        <v>901</v>
      </c>
      <c r="J946">
        <v>238</v>
      </c>
      <c r="K946">
        <v>808</v>
      </c>
      <c r="L946">
        <v>715</v>
      </c>
      <c r="M946">
        <v>93</v>
      </c>
      <c r="N946">
        <v>0.04</v>
      </c>
      <c r="O946">
        <v>0.26800000000000002</v>
      </c>
      <c r="P946">
        <v>7.1999999999999995E-2</v>
      </c>
      <c r="Q946">
        <v>0.23599999999999999</v>
      </c>
      <c r="R946">
        <v>0.23599999999999999</v>
      </c>
      <c r="S946">
        <v>0.22900000000000001</v>
      </c>
      <c r="T946">
        <v>1</v>
      </c>
      <c r="U946">
        <v>0.13</v>
      </c>
      <c r="V946">
        <v>0.76600000000000001</v>
      </c>
      <c r="W946">
        <v>394.06799999999998</v>
      </c>
      <c r="X946" t="s">
        <v>62</v>
      </c>
      <c r="Y946">
        <v>4.2370000000000001</v>
      </c>
      <c r="Z946">
        <v>0.81</v>
      </c>
      <c r="AA946">
        <v>0.93200000000000005</v>
      </c>
      <c r="AB946">
        <v>0.96799999999999997</v>
      </c>
      <c r="AC946">
        <v>0.95199999999999996</v>
      </c>
      <c r="AD946" s="19">
        <v>45825.160643206022</v>
      </c>
      <c r="AE946" t="s">
        <v>2397</v>
      </c>
    </row>
    <row r="947" spans="1:31" hidden="1" x14ac:dyDescent="0.35">
      <c r="A947" t="s">
        <v>1466</v>
      </c>
      <c r="B947" t="s">
        <v>312</v>
      </c>
      <c r="C947">
        <v>64</v>
      </c>
      <c r="D947" s="9">
        <v>41558.936805555553</v>
      </c>
      <c r="E947" s="9">
        <v>41623.602083333331</v>
      </c>
      <c r="F947" t="s">
        <v>871</v>
      </c>
      <c r="G947" t="s">
        <v>871</v>
      </c>
      <c r="H947">
        <v>1</v>
      </c>
      <c r="I947">
        <v>4</v>
      </c>
      <c r="J947">
        <v>1</v>
      </c>
      <c r="K947" t="s">
        <v>872</v>
      </c>
      <c r="L947">
        <v>1</v>
      </c>
      <c r="M947">
        <v>1</v>
      </c>
      <c r="N947" t="s">
        <v>874</v>
      </c>
      <c r="O947">
        <v>4.1000000000000002E-2</v>
      </c>
      <c r="P947" t="s">
        <v>874</v>
      </c>
      <c r="Q947" t="s">
        <v>874</v>
      </c>
      <c r="R947">
        <v>0</v>
      </c>
      <c r="S947">
        <v>2.5999999999999999E-2</v>
      </c>
      <c r="T947" t="s">
        <v>874</v>
      </c>
      <c r="U947" t="s">
        <v>874</v>
      </c>
      <c r="V947" t="s">
        <v>874</v>
      </c>
      <c r="W947" t="s">
        <v>874</v>
      </c>
      <c r="X947" t="s">
        <v>56</v>
      </c>
      <c r="Y947" t="s">
        <v>874</v>
      </c>
      <c r="Z947" t="s">
        <v>874</v>
      </c>
      <c r="AA947">
        <v>0.94899999999999995</v>
      </c>
      <c r="AB947" t="s">
        <v>874</v>
      </c>
      <c r="AC947" t="s">
        <v>874</v>
      </c>
      <c r="AD947" s="19">
        <v>45824.882037187497</v>
      </c>
      <c r="AE947" t="s">
        <v>2024</v>
      </c>
    </row>
    <row r="948" spans="1:31" x14ac:dyDescent="0.35">
      <c r="A948" t="s">
        <v>171</v>
      </c>
      <c r="B948" t="s">
        <v>311</v>
      </c>
      <c r="C948">
        <v>7262</v>
      </c>
      <c r="D948" s="9">
        <v>38345.375694444447</v>
      </c>
      <c r="E948" s="9">
        <v>45607.525000000001</v>
      </c>
      <c r="F948">
        <v>2694</v>
      </c>
      <c r="G948">
        <v>2694</v>
      </c>
      <c r="H948">
        <v>1437</v>
      </c>
      <c r="I948">
        <v>1257</v>
      </c>
      <c r="J948">
        <v>498</v>
      </c>
      <c r="K948">
        <v>2196</v>
      </c>
      <c r="L948">
        <v>2134</v>
      </c>
      <c r="M948">
        <v>62</v>
      </c>
      <c r="N948">
        <v>0.19400000000000001</v>
      </c>
      <c r="O948">
        <v>0.185</v>
      </c>
      <c r="P948">
        <v>7.8E-2</v>
      </c>
      <c r="Q948">
        <v>0.3</v>
      </c>
      <c r="R948">
        <v>0.30099999999999999</v>
      </c>
      <c r="S948">
        <v>0.30099999999999999</v>
      </c>
      <c r="T948">
        <v>0.997</v>
      </c>
      <c r="U948">
        <v>0.51200000000000001</v>
      </c>
      <c r="V948">
        <v>0.79400000000000004</v>
      </c>
      <c r="W948">
        <v>206.667</v>
      </c>
      <c r="X948" t="s">
        <v>56</v>
      </c>
      <c r="Y948">
        <v>3.3330000000000002</v>
      </c>
      <c r="Z948">
        <v>0.97099999999999997</v>
      </c>
      <c r="AA948">
        <v>0.95899999999999996</v>
      </c>
      <c r="AB948">
        <v>0.98699999999999999</v>
      </c>
      <c r="AC948">
        <v>0.96499999999999997</v>
      </c>
      <c r="AD948" s="19">
        <v>3.0008101851851848E-2</v>
      </c>
      <c r="AE948" t="s">
        <v>1108</v>
      </c>
    </row>
    <row r="949" spans="1:31" hidden="1" x14ac:dyDescent="0.35">
      <c r="A949" t="s">
        <v>1490</v>
      </c>
      <c r="B949" t="s">
        <v>312</v>
      </c>
      <c r="C949">
        <v>77</v>
      </c>
      <c r="D949" s="9">
        <v>41513.099305555559</v>
      </c>
      <c r="E949" s="9">
        <v>41590.288194444445</v>
      </c>
      <c r="F949" t="s">
        <v>871</v>
      </c>
      <c r="G949" t="s">
        <v>871</v>
      </c>
      <c r="H949">
        <v>1</v>
      </c>
      <c r="I949">
        <v>6</v>
      </c>
      <c r="J949">
        <v>1</v>
      </c>
      <c r="K949" t="s">
        <v>872</v>
      </c>
      <c r="L949">
        <v>1</v>
      </c>
      <c r="M949">
        <v>6</v>
      </c>
      <c r="N949" t="s">
        <v>874</v>
      </c>
      <c r="O949">
        <v>5.6000000000000001E-2</v>
      </c>
      <c r="P949" t="s">
        <v>874</v>
      </c>
      <c r="Q949" t="s">
        <v>874</v>
      </c>
      <c r="R949">
        <v>0</v>
      </c>
      <c r="S949">
        <v>6.5000000000000002E-2</v>
      </c>
      <c r="T949" t="s">
        <v>874</v>
      </c>
      <c r="U949" t="s">
        <v>874</v>
      </c>
      <c r="V949" t="s">
        <v>874</v>
      </c>
      <c r="W949" t="s">
        <v>874</v>
      </c>
      <c r="X949" t="s">
        <v>56</v>
      </c>
      <c r="Y949" t="s">
        <v>874</v>
      </c>
      <c r="Z949" t="s">
        <v>874</v>
      </c>
      <c r="AA949">
        <v>0.81799999999999995</v>
      </c>
      <c r="AB949" t="s">
        <v>874</v>
      </c>
      <c r="AC949" t="s">
        <v>874</v>
      </c>
      <c r="AD949" s="19">
        <v>45824.882240104169</v>
      </c>
      <c r="AE949" t="s">
        <v>2024</v>
      </c>
    </row>
    <row r="950" spans="1:31" x14ac:dyDescent="0.35">
      <c r="A950" t="s">
        <v>171</v>
      </c>
      <c r="B950" t="s">
        <v>311</v>
      </c>
      <c r="C950">
        <v>7262</v>
      </c>
      <c r="D950" s="9">
        <v>38345.375694444447</v>
      </c>
      <c r="E950" s="9">
        <v>45607.525000000001</v>
      </c>
      <c r="F950">
        <v>2694</v>
      </c>
      <c r="G950">
        <v>2694</v>
      </c>
      <c r="H950">
        <v>1437</v>
      </c>
      <c r="I950">
        <v>1257</v>
      </c>
      <c r="J950">
        <v>498</v>
      </c>
      <c r="K950">
        <v>2196</v>
      </c>
      <c r="L950">
        <v>2134</v>
      </c>
      <c r="M950">
        <v>62</v>
      </c>
      <c r="N950">
        <v>0.19400000000000001</v>
      </c>
      <c r="O950">
        <v>0.185</v>
      </c>
      <c r="P950">
        <v>7.8E-2</v>
      </c>
      <c r="Q950">
        <v>0.3</v>
      </c>
      <c r="R950">
        <v>0.30099999999999999</v>
      </c>
      <c r="S950">
        <v>0.30099999999999999</v>
      </c>
      <c r="T950">
        <v>0.997</v>
      </c>
      <c r="U950">
        <v>0.51200000000000001</v>
      </c>
      <c r="V950">
        <v>0.79400000000000004</v>
      </c>
      <c r="W950">
        <v>206.667</v>
      </c>
      <c r="X950" t="s">
        <v>56</v>
      </c>
      <c r="Y950">
        <v>3.3330000000000002</v>
      </c>
      <c r="Z950">
        <v>0.97099999999999997</v>
      </c>
      <c r="AA950">
        <v>0.95899999999999996</v>
      </c>
      <c r="AB950">
        <v>0.98699999999999999</v>
      </c>
      <c r="AC950">
        <v>0.96499999999999997</v>
      </c>
      <c r="AD950" s="19">
        <v>3.8657407407407407E-4</v>
      </c>
      <c r="AE950" t="s">
        <v>1108</v>
      </c>
    </row>
    <row r="951" spans="1:31" hidden="1" x14ac:dyDescent="0.35">
      <c r="A951" t="s">
        <v>1951</v>
      </c>
      <c r="B951" t="s">
        <v>312</v>
      </c>
      <c r="C951">
        <v>37</v>
      </c>
      <c r="D951" s="9">
        <v>41142.063888888886</v>
      </c>
      <c r="E951" s="9">
        <v>41179.875694444447</v>
      </c>
      <c r="F951" t="s">
        <v>871</v>
      </c>
      <c r="G951" t="s">
        <v>871</v>
      </c>
      <c r="H951">
        <v>1</v>
      </c>
      <c r="I951">
        <v>1</v>
      </c>
      <c r="J951">
        <v>2</v>
      </c>
      <c r="K951" t="s">
        <v>872</v>
      </c>
      <c r="L951">
        <v>1</v>
      </c>
      <c r="M951">
        <v>-2</v>
      </c>
      <c r="N951" t="s">
        <v>874</v>
      </c>
      <c r="O951" t="s">
        <v>874</v>
      </c>
      <c r="P951">
        <v>2.7E-2</v>
      </c>
      <c r="Q951" t="s">
        <v>874</v>
      </c>
      <c r="R951">
        <v>0</v>
      </c>
      <c r="S951">
        <v>-4.1000000000000002E-2</v>
      </c>
      <c r="T951" t="s">
        <v>874</v>
      </c>
      <c r="U951" t="s">
        <v>874</v>
      </c>
      <c r="V951" t="s">
        <v>874</v>
      </c>
      <c r="W951" t="s">
        <v>874</v>
      </c>
      <c r="X951" t="s">
        <v>56</v>
      </c>
      <c r="Y951" t="s">
        <v>874</v>
      </c>
      <c r="Z951" t="s">
        <v>874</v>
      </c>
      <c r="AA951" t="s">
        <v>874</v>
      </c>
      <c r="AB951">
        <v>1</v>
      </c>
      <c r="AC951" t="s">
        <v>874</v>
      </c>
      <c r="AD951" s="19">
        <v>45824.882460694447</v>
      </c>
      <c r="AE951" t="s">
        <v>2024</v>
      </c>
    </row>
    <row r="952" spans="1:31" x14ac:dyDescent="0.35">
      <c r="A952" t="s">
        <v>168</v>
      </c>
      <c r="B952" t="s">
        <v>311</v>
      </c>
      <c r="C952">
        <v>6299</v>
      </c>
      <c r="D952" s="9">
        <v>38266.252893518518</v>
      </c>
      <c r="E952" s="9">
        <v>44565.360729166663</v>
      </c>
      <c r="F952">
        <v>3476</v>
      </c>
      <c r="G952">
        <v>3476</v>
      </c>
      <c r="H952">
        <v>1849</v>
      </c>
      <c r="I952">
        <v>1627</v>
      </c>
      <c r="J952">
        <v>899</v>
      </c>
      <c r="K952">
        <v>2577</v>
      </c>
      <c r="L952">
        <v>2521</v>
      </c>
      <c r="M952">
        <v>56</v>
      </c>
      <c r="N952">
        <v>0.34899999999999998</v>
      </c>
      <c r="O952">
        <v>0.34200000000000003</v>
      </c>
      <c r="P952">
        <v>0.189</v>
      </c>
      <c r="Q952">
        <v>0.5</v>
      </c>
      <c r="R952">
        <v>0.502</v>
      </c>
      <c r="S952">
        <v>0.48199999999999998</v>
      </c>
      <c r="T952">
        <v>0.996</v>
      </c>
      <c r="U952">
        <v>0.505</v>
      </c>
      <c r="V952">
        <v>0.72599999999999998</v>
      </c>
      <c r="W952">
        <v>112</v>
      </c>
      <c r="X952" t="s">
        <v>56</v>
      </c>
      <c r="Y952">
        <v>2</v>
      </c>
      <c r="Z952">
        <v>0.90200000000000002</v>
      </c>
      <c r="AA952">
        <v>0.83099999999999996</v>
      </c>
      <c r="AB952">
        <v>0.85499999999999998</v>
      </c>
      <c r="AC952">
        <v>0.90200000000000002</v>
      </c>
      <c r="AD952" s="19">
        <v>45825.261288993053</v>
      </c>
      <c r="AE952" t="s">
        <v>2357</v>
      </c>
    </row>
    <row r="953" spans="1:31" hidden="1" x14ac:dyDescent="0.35">
      <c r="A953" t="s">
        <v>1952</v>
      </c>
      <c r="B953" t="s">
        <v>312</v>
      </c>
      <c r="C953">
        <v>0</v>
      </c>
      <c r="D953" s="9">
        <v>41436.597222222219</v>
      </c>
      <c r="E953" s="9">
        <v>41436.597222222219</v>
      </c>
      <c r="F953" t="s">
        <v>871</v>
      </c>
      <c r="G953" t="s">
        <v>871</v>
      </c>
      <c r="H953">
        <v>1</v>
      </c>
      <c r="I953">
        <v>1</v>
      </c>
      <c r="J953">
        <v>1</v>
      </c>
      <c r="K953" t="s">
        <v>872</v>
      </c>
      <c r="L953">
        <v>1</v>
      </c>
      <c r="M953">
        <v>0</v>
      </c>
      <c r="N953" t="s">
        <v>874</v>
      </c>
      <c r="O953" t="s">
        <v>874</v>
      </c>
      <c r="P953" t="s">
        <v>874</v>
      </c>
      <c r="Q953" t="s">
        <v>874</v>
      </c>
      <c r="R953">
        <v>0</v>
      </c>
      <c r="S953" t="s">
        <v>874</v>
      </c>
      <c r="T953" t="s">
        <v>874</v>
      </c>
      <c r="U953" t="s">
        <v>874</v>
      </c>
      <c r="V953" t="s">
        <v>874</v>
      </c>
      <c r="W953" t="s">
        <v>874</v>
      </c>
      <c r="X953" t="s">
        <v>62</v>
      </c>
      <c r="Y953" t="s">
        <v>874</v>
      </c>
      <c r="Z953" t="s">
        <v>874</v>
      </c>
      <c r="AA953" t="s">
        <v>874</v>
      </c>
      <c r="AB953" t="s">
        <v>874</v>
      </c>
      <c r="AC953" t="s">
        <v>874</v>
      </c>
      <c r="AD953" s="19">
        <v>45824.882666990743</v>
      </c>
      <c r="AE953" t="s">
        <v>2024</v>
      </c>
    </row>
    <row r="954" spans="1:31" x14ac:dyDescent="0.35">
      <c r="A954" t="s">
        <v>1255</v>
      </c>
      <c r="B954" t="s">
        <v>311</v>
      </c>
      <c r="C954">
        <v>2614</v>
      </c>
      <c r="D954" s="9">
        <v>39006.552777777775</v>
      </c>
      <c r="E954" s="9">
        <v>41621.287499999999</v>
      </c>
      <c r="F954">
        <v>5298</v>
      </c>
      <c r="G954">
        <v>5298</v>
      </c>
      <c r="H954">
        <v>374</v>
      </c>
      <c r="I954">
        <v>4924</v>
      </c>
      <c r="J954">
        <v>1442</v>
      </c>
      <c r="K954">
        <v>3856</v>
      </c>
      <c r="L954">
        <v>3708</v>
      </c>
      <c r="M954">
        <v>148</v>
      </c>
      <c r="N954">
        <v>0.13200000000000001</v>
      </c>
      <c r="O954">
        <v>1.9159999999999999</v>
      </c>
      <c r="P954">
        <v>0.60399999999999998</v>
      </c>
      <c r="Q954">
        <v>1.4370000000000001</v>
      </c>
      <c r="R954">
        <v>1.444</v>
      </c>
      <c r="S954">
        <v>1.4379999999999999</v>
      </c>
      <c r="T954">
        <v>0.995</v>
      </c>
      <c r="U954">
        <v>6.4000000000000001E-2</v>
      </c>
      <c r="V954">
        <v>0.70499999999999996</v>
      </c>
      <c r="W954">
        <v>102.992</v>
      </c>
      <c r="X954" t="s">
        <v>56</v>
      </c>
      <c r="Y954">
        <v>0.69599999999999995</v>
      </c>
      <c r="Z954">
        <v>0.96399999999999997</v>
      </c>
      <c r="AA954">
        <v>0.996</v>
      </c>
      <c r="AB954">
        <v>0.99299999999999999</v>
      </c>
      <c r="AC954">
        <v>0.99299999999999999</v>
      </c>
      <c r="AD954" s="19">
        <v>45824.760032650462</v>
      </c>
      <c r="AE954" t="s">
        <v>1824</v>
      </c>
    </row>
    <row r="955" spans="1:31" hidden="1" x14ac:dyDescent="0.35">
      <c r="A955" t="s">
        <v>1953</v>
      </c>
      <c r="B955" t="s">
        <v>312</v>
      </c>
      <c r="C955">
        <v>39</v>
      </c>
      <c r="D955" s="9">
        <v>41587.117361111108</v>
      </c>
      <c r="E955" s="9">
        <v>41626.272222222222</v>
      </c>
      <c r="F955" t="s">
        <v>871</v>
      </c>
      <c r="G955" t="s">
        <v>871</v>
      </c>
      <c r="H955">
        <v>4</v>
      </c>
      <c r="I955">
        <v>1</v>
      </c>
      <c r="J955">
        <v>1</v>
      </c>
      <c r="K955" t="s">
        <v>872</v>
      </c>
      <c r="L955">
        <v>4</v>
      </c>
      <c r="M955">
        <v>-1</v>
      </c>
      <c r="N955">
        <v>5.5E-2</v>
      </c>
      <c r="O955" t="s">
        <v>874</v>
      </c>
      <c r="P955" t="s">
        <v>874</v>
      </c>
      <c r="Q955">
        <v>5.7000000000000002E-2</v>
      </c>
      <c r="R955">
        <v>0</v>
      </c>
      <c r="S955">
        <v>5.5E-2</v>
      </c>
      <c r="T955" t="s">
        <v>874</v>
      </c>
      <c r="U955" t="s">
        <v>874</v>
      </c>
      <c r="V955" t="s">
        <v>874</v>
      </c>
      <c r="W955" t="s">
        <v>874</v>
      </c>
      <c r="X955" t="s">
        <v>56</v>
      </c>
      <c r="Y955">
        <v>17.544</v>
      </c>
      <c r="Z955">
        <v>0.84699999999999998</v>
      </c>
      <c r="AA955" t="s">
        <v>874</v>
      </c>
      <c r="AB955" t="s">
        <v>874</v>
      </c>
      <c r="AC955">
        <v>0.6</v>
      </c>
      <c r="AD955" s="19">
        <v>45824.882879247685</v>
      </c>
      <c r="AE955" t="s">
        <v>2024</v>
      </c>
    </row>
    <row r="956" spans="1:31" x14ac:dyDescent="0.35">
      <c r="A956" t="s">
        <v>1555</v>
      </c>
      <c r="B956" t="s">
        <v>311</v>
      </c>
      <c r="C956">
        <v>1177</v>
      </c>
      <c r="D956" s="9">
        <v>40444.400694444441</v>
      </c>
      <c r="E956" s="9">
        <v>41621.925000000003</v>
      </c>
      <c r="F956">
        <v>595</v>
      </c>
      <c r="G956">
        <v>595</v>
      </c>
      <c r="H956">
        <v>212</v>
      </c>
      <c r="I956">
        <v>383</v>
      </c>
      <c r="J956">
        <v>65</v>
      </c>
      <c r="K956">
        <v>530</v>
      </c>
      <c r="L956">
        <v>411</v>
      </c>
      <c r="M956">
        <v>119</v>
      </c>
      <c r="N956">
        <v>0.17299999999999999</v>
      </c>
      <c r="O956">
        <v>0.31900000000000001</v>
      </c>
      <c r="P956">
        <v>0.106</v>
      </c>
      <c r="Q956">
        <v>0.38400000000000001</v>
      </c>
      <c r="R956">
        <v>0.38600000000000001</v>
      </c>
      <c r="S956">
        <v>0.42</v>
      </c>
      <c r="T956">
        <v>0.995</v>
      </c>
      <c r="U956">
        <v>0.35199999999999998</v>
      </c>
      <c r="V956">
        <v>0.78500000000000003</v>
      </c>
      <c r="W956">
        <v>309.89600000000002</v>
      </c>
      <c r="X956" t="s">
        <v>56</v>
      </c>
      <c r="Y956">
        <v>2.6040000000000001</v>
      </c>
      <c r="Z956">
        <v>0.90900000000000003</v>
      </c>
      <c r="AA956">
        <v>0.92800000000000005</v>
      </c>
      <c r="AB956">
        <v>0.82899999999999996</v>
      </c>
      <c r="AC956">
        <v>0.88200000000000001</v>
      </c>
      <c r="AD956" s="19">
        <v>45824.76904673611</v>
      </c>
      <c r="AE956" t="s">
        <v>1824</v>
      </c>
    </row>
    <row r="957" spans="1:31" hidden="1" x14ac:dyDescent="0.35">
      <c r="A957" t="s">
        <v>1954</v>
      </c>
      <c r="B957" t="s">
        <v>312</v>
      </c>
      <c r="C957">
        <v>0</v>
      </c>
      <c r="D957" s="9">
        <v>40915.036111111112</v>
      </c>
      <c r="E957" s="9">
        <v>40915.036111111112</v>
      </c>
      <c r="F957" t="s">
        <v>871</v>
      </c>
      <c r="G957" t="s">
        <v>871</v>
      </c>
      <c r="H957">
        <v>1</v>
      </c>
      <c r="I957">
        <v>1</v>
      </c>
      <c r="J957">
        <v>1</v>
      </c>
      <c r="K957" t="s">
        <v>872</v>
      </c>
      <c r="L957">
        <v>1</v>
      </c>
      <c r="M957">
        <v>0</v>
      </c>
      <c r="N957" t="s">
        <v>874</v>
      </c>
      <c r="O957" t="s">
        <v>874</v>
      </c>
      <c r="P957">
        <v>0</v>
      </c>
      <c r="Q957" t="s">
        <v>874</v>
      </c>
      <c r="R957">
        <v>0</v>
      </c>
      <c r="S957" t="s">
        <v>874</v>
      </c>
      <c r="T957" t="s">
        <v>874</v>
      </c>
      <c r="U957" t="s">
        <v>874</v>
      </c>
      <c r="V957" t="s">
        <v>874</v>
      </c>
      <c r="W957" t="s">
        <v>874</v>
      </c>
      <c r="X957" t="s">
        <v>56</v>
      </c>
      <c r="Y957" t="s">
        <v>874</v>
      </c>
      <c r="Z957" t="s">
        <v>874</v>
      </c>
      <c r="AA957" t="s">
        <v>874</v>
      </c>
      <c r="AB957">
        <v>0</v>
      </c>
      <c r="AC957" t="s">
        <v>874</v>
      </c>
      <c r="AD957" s="19">
        <v>45824.883073969904</v>
      </c>
      <c r="AE957" t="s">
        <v>2024</v>
      </c>
    </row>
    <row r="958" spans="1:31" x14ac:dyDescent="0.35">
      <c r="A958" t="s">
        <v>1378</v>
      </c>
      <c r="B958" t="s">
        <v>311</v>
      </c>
      <c r="C958">
        <v>3703</v>
      </c>
      <c r="D958" s="9">
        <v>37901.379166666666</v>
      </c>
      <c r="E958" s="9">
        <v>41605.240972222222</v>
      </c>
      <c r="F958">
        <v>590</v>
      </c>
      <c r="G958">
        <v>590</v>
      </c>
      <c r="H958">
        <v>68</v>
      </c>
      <c r="I958">
        <v>522</v>
      </c>
      <c r="J958">
        <v>93</v>
      </c>
      <c r="K958">
        <v>497</v>
      </c>
      <c r="L958">
        <v>439</v>
      </c>
      <c r="M958">
        <v>58</v>
      </c>
      <c r="N958">
        <v>4.4999999999999998E-2</v>
      </c>
      <c r="O958">
        <v>0.19900000000000001</v>
      </c>
      <c r="P958">
        <v>3.7999999999999999E-2</v>
      </c>
      <c r="Q958">
        <v>0.20499999999999999</v>
      </c>
      <c r="R958">
        <v>0.20599999999999999</v>
      </c>
      <c r="S958">
        <v>0.19700000000000001</v>
      </c>
      <c r="T958">
        <v>0.995</v>
      </c>
      <c r="U958">
        <v>0.184</v>
      </c>
      <c r="V958">
        <v>0.84399999999999997</v>
      </c>
      <c r="W958">
        <v>282.92700000000002</v>
      </c>
      <c r="X958" t="s">
        <v>56</v>
      </c>
      <c r="Y958">
        <v>4.8780000000000001</v>
      </c>
      <c r="Z958">
        <v>0.84399999999999997</v>
      </c>
      <c r="AA958">
        <v>0.94799999999999995</v>
      </c>
      <c r="AB958">
        <v>0.91</v>
      </c>
      <c r="AC958">
        <v>0.96399999999999997</v>
      </c>
      <c r="AD958" s="19">
        <v>45824.785150578704</v>
      </c>
      <c r="AE958" t="s">
        <v>1824</v>
      </c>
    </row>
    <row r="959" spans="1:31" hidden="1" x14ac:dyDescent="0.35">
      <c r="A959" t="s">
        <v>1467</v>
      </c>
      <c r="B959" t="s">
        <v>312</v>
      </c>
      <c r="C959">
        <v>99</v>
      </c>
      <c r="D959" s="9">
        <v>41488.099305555559</v>
      </c>
      <c r="E959" s="9">
        <v>41587.975694444445</v>
      </c>
      <c r="F959" t="s">
        <v>871</v>
      </c>
      <c r="G959" t="s">
        <v>871</v>
      </c>
      <c r="H959">
        <v>1</v>
      </c>
      <c r="I959">
        <v>8</v>
      </c>
      <c r="J959">
        <v>2</v>
      </c>
      <c r="K959" t="s">
        <v>872</v>
      </c>
      <c r="L959">
        <v>4</v>
      </c>
      <c r="M959">
        <v>1</v>
      </c>
      <c r="N959" t="s">
        <v>874</v>
      </c>
      <c r="O959">
        <v>7.1999999999999995E-2</v>
      </c>
      <c r="P959">
        <v>3.2000000000000001E-2</v>
      </c>
      <c r="Q959">
        <v>7.8E-2</v>
      </c>
      <c r="R959" s="24" t="s">
        <v>1955</v>
      </c>
      <c r="S959">
        <v>5.3999999999999999E-2</v>
      </c>
      <c r="T959" t="s">
        <v>874</v>
      </c>
      <c r="U959" t="s">
        <v>874</v>
      </c>
      <c r="V959" t="s">
        <v>874</v>
      </c>
      <c r="W959" t="s">
        <v>874</v>
      </c>
      <c r="X959" t="s">
        <v>56</v>
      </c>
      <c r="Y959">
        <v>12.821</v>
      </c>
      <c r="Z959" t="s">
        <v>874</v>
      </c>
      <c r="AA959">
        <v>0.81200000000000006</v>
      </c>
      <c r="AB959">
        <v>1</v>
      </c>
      <c r="AC959">
        <v>0.93600000000000005</v>
      </c>
      <c r="AD959" s="19">
        <v>45824.883351574077</v>
      </c>
      <c r="AE959" t="s">
        <v>2024</v>
      </c>
    </row>
    <row r="960" spans="1:31" x14ac:dyDescent="0.35">
      <c r="A960" t="s">
        <v>2044</v>
      </c>
      <c r="B960" t="s">
        <v>311</v>
      </c>
      <c r="C960">
        <v>1200</v>
      </c>
      <c r="D960" s="9">
        <v>39755.989583333336</v>
      </c>
      <c r="E960" s="9">
        <v>40956.283333333333</v>
      </c>
      <c r="F960">
        <v>1076</v>
      </c>
      <c r="G960">
        <v>1076</v>
      </c>
      <c r="H960">
        <v>439</v>
      </c>
      <c r="I960">
        <v>637</v>
      </c>
      <c r="J960">
        <v>292</v>
      </c>
      <c r="K960">
        <v>784</v>
      </c>
      <c r="L960">
        <v>784</v>
      </c>
      <c r="M960">
        <v>0</v>
      </c>
      <c r="N960">
        <v>0.40100000000000002</v>
      </c>
      <c r="O960">
        <v>0.66100000000000003</v>
      </c>
      <c r="P960">
        <v>0.29599999999999999</v>
      </c>
      <c r="Q960">
        <v>0.76200000000000001</v>
      </c>
      <c r="R960">
        <v>0.76600000000000001</v>
      </c>
      <c r="S960">
        <v>0.97099999999999997</v>
      </c>
      <c r="T960">
        <v>0.995</v>
      </c>
      <c r="U960">
        <v>0.378</v>
      </c>
      <c r="V960">
        <v>0.72099999999999997</v>
      </c>
      <c r="W960">
        <v>0</v>
      </c>
      <c r="X960" t="s">
        <v>80</v>
      </c>
      <c r="Y960">
        <v>1.3120000000000001</v>
      </c>
      <c r="Z960">
        <v>0.93</v>
      </c>
      <c r="AA960">
        <v>0.93400000000000005</v>
      </c>
      <c r="AB960">
        <v>0.48599999999999999</v>
      </c>
      <c r="AC960">
        <v>0.91800000000000004</v>
      </c>
      <c r="AD960" s="19">
        <v>45824.908410995369</v>
      </c>
      <c r="AE960" t="s">
        <v>2215</v>
      </c>
    </row>
    <row r="961" spans="1:31" hidden="1" x14ac:dyDescent="0.35">
      <c r="A961" t="s">
        <v>1956</v>
      </c>
      <c r="B961" t="s">
        <v>312</v>
      </c>
      <c r="C961">
        <v>72</v>
      </c>
      <c r="D961" s="9">
        <v>41530.960416666669</v>
      </c>
      <c r="E961" s="9">
        <v>41603.90347222222</v>
      </c>
      <c r="F961" t="s">
        <v>871</v>
      </c>
      <c r="G961" t="s">
        <v>871</v>
      </c>
      <c r="H961">
        <v>1</v>
      </c>
      <c r="I961">
        <v>10</v>
      </c>
      <c r="J961">
        <v>1</v>
      </c>
      <c r="K961" t="s">
        <v>872</v>
      </c>
      <c r="L961">
        <v>1</v>
      </c>
      <c r="M961">
        <v>9</v>
      </c>
      <c r="N961" t="s">
        <v>874</v>
      </c>
      <c r="O961">
        <v>8.8999999999999996E-2</v>
      </c>
      <c r="P961" t="s">
        <v>874</v>
      </c>
      <c r="Q961" t="s">
        <v>874</v>
      </c>
      <c r="R961">
        <v>0</v>
      </c>
      <c r="S961">
        <v>8.8999999999999996E-2</v>
      </c>
      <c r="T961" t="s">
        <v>874</v>
      </c>
      <c r="U961" t="s">
        <v>874</v>
      </c>
      <c r="V961" t="s">
        <v>874</v>
      </c>
      <c r="W961" t="s">
        <v>874</v>
      </c>
      <c r="X961" t="s">
        <v>56</v>
      </c>
      <c r="Y961" t="s">
        <v>874</v>
      </c>
      <c r="Z961" t="s">
        <v>874</v>
      </c>
      <c r="AA961">
        <v>0.85799999999999998</v>
      </c>
      <c r="AB961" t="s">
        <v>874</v>
      </c>
      <c r="AC961" t="s">
        <v>874</v>
      </c>
      <c r="AD961" s="19">
        <v>45824.883557766203</v>
      </c>
      <c r="AE961" t="s">
        <v>2024</v>
      </c>
    </row>
    <row r="962" spans="1:31" x14ac:dyDescent="0.35">
      <c r="A962" t="s">
        <v>265</v>
      </c>
      <c r="B962" t="s">
        <v>311</v>
      </c>
      <c r="C962">
        <v>971</v>
      </c>
      <c r="D962" s="9">
        <v>40632.415277777778</v>
      </c>
      <c r="E962" s="9">
        <v>41603.738194444442</v>
      </c>
      <c r="F962">
        <v>153</v>
      </c>
      <c r="G962">
        <v>153</v>
      </c>
      <c r="H962">
        <v>106</v>
      </c>
      <c r="I962">
        <v>47</v>
      </c>
      <c r="J962">
        <v>16</v>
      </c>
      <c r="K962">
        <v>137</v>
      </c>
      <c r="L962">
        <v>112</v>
      </c>
      <c r="M962">
        <v>25</v>
      </c>
      <c r="N962">
        <v>0.14799999999999999</v>
      </c>
      <c r="O962">
        <v>6.0999999999999999E-2</v>
      </c>
      <c r="P962">
        <v>2.4E-2</v>
      </c>
      <c r="Q962">
        <v>0.184</v>
      </c>
      <c r="R962">
        <v>0.185</v>
      </c>
      <c r="S962">
        <v>0.19</v>
      </c>
      <c r="T962">
        <v>0.995</v>
      </c>
      <c r="U962">
        <v>0.70799999999999996</v>
      </c>
      <c r="V962">
        <v>0.88500000000000001</v>
      </c>
      <c r="W962">
        <v>135.87</v>
      </c>
      <c r="X962" t="s">
        <v>56</v>
      </c>
      <c r="Y962">
        <v>5.4349999999999996</v>
      </c>
      <c r="Z962">
        <v>0.91200000000000003</v>
      </c>
      <c r="AA962">
        <v>0.97299999999999998</v>
      </c>
      <c r="AB962">
        <v>0.97</v>
      </c>
      <c r="AC962">
        <v>0.95099999999999996</v>
      </c>
      <c r="AD962" s="19">
        <v>45824.923967141207</v>
      </c>
      <c r="AE962" t="s">
        <v>2215</v>
      </c>
    </row>
    <row r="963" spans="1:31" hidden="1" x14ac:dyDescent="0.35">
      <c r="A963" t="s">
        <v>1957</v>
      </c>
      <c r="B963" t="s">
        <v>312</v>
      </c>
      <c r="C963">
        <v>0</v>
      </c>
      <c r="D963" s="9">
        <v>41400.599305555559</v>
      </c>
      <c r="E963" s="9">
        <v>41400.599305555559</v>
      </c>
      <c r="F963" t="s">
        <v>871</v>
      </c>
      <c r="G963" t="s">
        <v>871</v>
      </c>
      <c r="H963">
        <v>1</v>
      </c>
      <c r="I963">
        <v>1</v>
      </c>
      <c r="J963">
        <v>1</v>
      </c>
      <c r="K963" t="s">
        <v>872</v>
      </c>
      <c r="L963">
        <v>1</v>
      </c>
      <c r="M963">
        <v>0</v>
      </c>
      <c r="N963" t="s">
        <v>874</v>
      </c>
      <c r="O963" t="s">
        <v>874</v>
      </c>
      <c r="P963" t="s">
        <v>874</v>
      </c>
      <c r="Q963" t="s">
        <v>874</v>
      </c>
      <c r="R963">
        <v>0</v>
      </c>
      <c r="S963" t="s">
        <v>874</v>
      </c>
      <c r="T963" t="s">
        <v>874</v>
      </c>
      <c r="U963" t="s">
        <v>874</v>
      </c>
      <c r="V963" t="s">
        <v>874</v>
      </c>
      <c r="W963" t="s">
        <v>874</v>
      </c>
      <c r="X963" t="s">
        <v>56</v>
      </c>
      <c r="Y963" t="s">
        <v>874</v>
      </c>
      <c r="Z963" t="s">
        <v>874</v>
      </c>
      <c r="AA963" t="s">
        <v>874</v>
      </c>
      <c r="AB963" t="s">
        <v>874</v>
      </c>
      <c r="AC963" t="s">
        <v>874</v>
      </c>
      <c r="AD963" s="19">
        <v>45824.883762187499</v>
      </c>
      <c r="AE963" t="s">
        <v>2024</v>
      </c>
    </row>
    <row r="964" spans="1:31" x14ac:dyDescent="0.35">
      <c r="A964" t="s">
        <v>190</v>
      </c>
      <c r="B964" t="s">
        <v>311</v>
      </c>
      <c r="C964">
        <v>2158</v>
      </c>
      <c r="D964" s="9">
        <v>39469.408333333333</v>
      </c>
      <c r="E964" s="9">
        <v>41628.036805555559</v>
      </c>
      <c r="F964">
        <v>1875</v>
      </c>
      <c r="G964">
        <v>1875</v>
      </c>
      <c r="H964">
        <v>868</v>
      </c>
      <c r="I964">
        <v>1007</v>
      </c>
      <c r="J964">
        <v>236</v>
      </c>
      <c r="K964">
        <v>1639</v>
      </c>
      <c r="L964">
        <v>1559</v>
      </c>
      <c r="M964">
        <v>80</v>
      </c>
      <c r="N964">
        <v>0.39600000000000002</v>
      </c>
      <c r="O964">
        <v>0.52900000000000003</v>
      </c>
      <c r="P964">
        <v>0.13900000000000001</v>
      </c>
      <c r="Q964">
        <v>0.78</v>
      </c>
      <c r="R964">
        <v>0.78600000000000003</v>
      </c>
      <c r="S964">
        <v>0.78700000000000003</v>
      </c>
      <c r="T964">
        <v>0.99199999999999999</v>
      </c>
      <c r="U964">
        <v>0.42799999999999999</v>
      </c>
      <c r="V964">
        <v>0.85</v>
      </c>
      <c r="W964">
        <v>102.56399999999999</v>
      </c>
      <c r="X964" t="s">
        <v>56</v>
      </c>
      <c r="Y964">
        <v>1.282</v>
      </c>
      <c r="Z964">
        <v>0.997</v>
      </c>
      <c r="AA964">
        <v>0.99099999999999999</v>
      </c>
      <c r="AB964">
        <v>0.90200000000000002</v>
      </c>
      <c r="AC964">
        <v>0.99399999999999999</v>
      </c>
      <c r="AD964" s="19">
        <v>45824.928960914353</v>
      </c>
      <c r="AE964" t="s">
        <v>2215</v>
      </c>
    </row>
    <row r="965" spans="1:31" hidden="1" x14ac:dyDescent="0.35">
      <c r="A965" t="s">
        <v>1958</v>
      </c>
      <c r="B965" t="s">
        <v>312</v>
      </c>
      <c r="C965">
        <v>74</v>
      </c>
      <c r="D965" s="9">
        <v>41473.033333333333</v>
      </c>
      <c r="E965" s="9">
        <v>41547.631249999999</v>
      </c>
      <c r="F965" t="s">
        <v>871</v>
      </c>
      <c r="G965" t="s">
        <v>871</v>
      </c>
      <c r="H965">
        <v>1</v>
      </c>
      <c r="I965">
        <v>3</v>
      </c>
      <c r="J965">
        <v>1</v>
      </c>
      <c r="K965" t="s">
        <v>872</v>
      </c>
      <c r="L965">
        <v>1</v>
      </c>
      <c r="M965">
        <v>2</v>
      </c>
      <c r="N965" t="s">
        <v>874</v>
      </c>
      <c r="O965">
        <v>2.5000000000000001E-2</v>
      </c>
      <c r="P965" t="s">
        <v>874</v>
      </c>
      <c r="Q965" t="s">
        <v>874</v>
      </c>
      <c r="R965">
        <v>0</v>
      </c>
      <c r="S965">
        <v>2.5000000000000001E-2</v>
      </c>
      <c r="T965" t="s">
        <v>874</v>
      </c>
      <c r="U965" t="s">
        <v>874</v>
      </c>
      <c r="V965" t="s">
        <v>874</v>
      </c>
      <c r="W965" t="s">
        <v>874</v>
      </c>
      <c r="X965" t="s">
        <v>56</v>
      </c>
      <c r="Y965" t="s">
        <v>874</v>
      </c>
      <c r="Z965" t="s">
        <v>874</v>
      </c>
      <c r="AA965">
        <v>0.93200000000000005</v>
      </c>
      <c r="AB965" t="s">
        <v>874</v>
      </c>
      <c r="AC965" t="s">
        <v>874</v>
      </c>
      <c r="AD965" s="19">
        <v>45824.883981550927</v>
      </c>
      <c r="AE965" t="s">
        <v>2024</v>
      </c>
    </row>
    <row r="966" spans="1:31" x14ac:dyDescent="0.35">
      <c r="A966" t="s">
        <v>118</v>
      </c>
      <c r="B966" t="s">
        <v>311</v>
      </c>
      <c r="C966">
        <v>1323</v>
      </c>
      <c r="D966" s="9">
        <v>43242.455243055556</v>
      </c>
      <c r="E966" s="9">
        <v>44565.89334490741</v>
      </c>
      <c r="F966">
        <v>169</v>
      </c>
      <c r="G966">
        <v>169</v>
      </c>
      <c r="H966">
        <v>150</v>
      </c>
      <c r="I966">
        <v>19</v>
      </c>
      <c r="J966">
        <v>4</v>
      </c>
      <c r="K966">
        <v>165</v>
      </c>
      <c r="L966">
        <v>156</v>
      </c>
      <c r="M966">
        <v>9</v>
      </c>
      <c r="N966">
        <v>0.106</v>
      </c>
      <c r="O966">
        <v>1.2E-2</v>
      </c>
      <c r="P966">
        <v>6.0000000000000001E-3</v>
      </c>
      <c r="Q966">
        <v>0.111</v>
      </c>
      <c r="R966">
        <v>0.112</v>
      </c>
      <c r="S966">
        <v>0.115</v>
      </c>
      <c r="T966">
        <v>0.99099999999999999</v>
      </c>
      <c r="U966">
        <v>0.89800000000000002</v>
      </c>
      <c r="V966">
        <v>0.94899999999999995</v>
      </c>
      <c r="W966">
        <v>81.081000000000003</v>
      </c>
      <c r="X966" t="s">
        <v>56</v>
      </c>
      <c r="Y966">
        <v>9.0090000000000003</v>
      </c>
      <c r="Z966">
        <v>0.98899999999999999</v>
      </c>
      <c r="AA966">
        <v>0.88700000000000001</v>
      </c>
      <c r="AB966">
        <v>0.86499999999999999</v>
      </c>
      <c r="AC966">
        <v>0.98499999999999999</v>
      </c>
      <c r="AD966" s="19">
        <v>45825.276446018521</v>
      </c>
      <c r="AE966" t="s">
        <v>2357</v>
      </c>
    </row>
    <row r="967" spans="1:31" hidden="1" x14ac:dyDescent="0.35">
      <c r="A967" t="s">
        <v>1959</v>
      </c>
      <c r="B967" t="s">
        <v>312</v>
      </c>
      <c r="C967">
        <v>99</v>
      </c>
      <c r="D967" s="9">
        <v>41422.86041666667</v>
      </c>
      <c r="E967" s="9">
        <v>41522.796527777777</v>
      </c>
      <c r="F967" t="s">
        <v>871</v>
      </c>
      <c r="G967" t="s">
        <v>871</v>
      </c>
      <c r="H967">
        <v>1</v>
      </c>
      <c r="I967">
        <v>1</v>
      </c>
      <c r="J967">
        <v>1</v>
      </c>
      <c r="K967" t="s">
        <v>872</v>
      </c>
      <c r="L967">
        <v>1</v>
      </c>
      <c r="M967">
        <v>1</v>
      </c>
      <c r="N967" t="s">
        <v>874</v>
      </c>
      <c r="O967" t="s">
        <v>874</v>
      </c>
      <c r="P967" t="s">
        <v>874</v>
      </c>
      <c r="Q967" t="s">
        <v>874</v>
      </c>
      <c r="R967">
        <v>0</v>
      </c>
      <c r="S967">
        <v>0.01</v>
      </c>
      <c r="T967" t="s">
        <v>874</v>
      </c>
      <c r="U967" t="s">
        <v>874</v>
      </c>
      <c r="V967" t="s">
        <v>874</v>
      </c>
      <c r="W967" t="s">
        <v>874</v>
      </c>
      <c r="X967" t="s">
        <v>62</v>
      </c>
      <c r="Y967" t="s">
        <v>874</v>
      </c>
      <c r="Z967" t="s">
        <v>874</v>
      </c>
      <c r="AA967" t="s">
        <v>874</v>
      </c>
      <c r="AB967" t="s">
        <v>874</v>
      </c>
      <c r="AC967" t="s">
        <v>874</v>
      </c>
      <c r="AD967" s="19">
        <v>45824.884182581016</v>
      </c>
      <c r="AE967" t="s">
        <v>2024</v>
      </c>
    </row>
    <row r="968" spans="1:31" x14ac:dyDescent="0.35">
      <c r="A968" t="s">
        <v>118</v>
      </c>
      <c r="B968" t="s">
        <v>311</v>
      </c>
      <c r="C968">
        <v>2319</v>
      </c>
      <c r="D968" s="9">
        <v>43242.454861111109</v>
      </c>
      <c r="E968" s="9">
        <v>45561.708333333336</v>
      </c>
      <c r="F968">
        <v>231</v>
      </c>
      <c r="G968">
        <v>231</v>
      </c>
      <c r="H968">
        <v>208</v>
      </c>
      <c r="I968">
        <v>23</v>
      </c>
      <c r="J968">
        <v>4</v>
      </c>
      <c r="K968">
        <v>227</v>
      </c>
      <c r="L968">
        <v>210</v>
      </c>
      <c r="M968">
        <v>17</v>
      </c>
      <c r="N968">
        <v>9.2999999999999999E-2</v>
      </c>
      <c r="O968">
        <v>1.0999999999999999E-2</v>
      </c>
      <c r="P968">
        <v>6.0000000000000001E-3</v>
      </c>
      <c r="Q968">
        <v>9.7000000000000003E-2</v>
      </c>
      <c r="R968">
        <v>9.8000000000000004E-2</v>
      </c>
      <c r="S968">
        <v>0.10100000000000001</v>
      </c>
      <c r="T968">
        <v>0.99</v>
      </c>
      <c r="U968">
        <v>0.89400000000000002</v>
      </c>
      <c r="V968">
        <v>0.94199999999999995</v>
      </c>
      <c r="W968">
        <v>175.25800000000001</v>
      </c>
      <c r="X968" t="s">
        <v>56</v>
      </c>
      <c r="Y968">
        <v>10.308999999999999</v>
      </c>
      <c r="Z968">
        <v>0.98499999999999999</v>
      </c>
      <c r="AA968">
        <v>0.91200000000000003</v>
      </c>
      <c r="AB968">
        <v>0.86499999999999999</v>
      </c>
      <c r="AC968">
        <v>0.97499999999999998</v>
      </c>
      <c r="AD968" s="19">
        <v>2.3180555555555555E-2</v>
      </c>
      <c r="AE968" t="s">
        <v>1108</v>
      </c>
    </row>
    <row r="969" spans="1:31" hidden="1" x14ac:dyDescent="0.35">
      <c r="A969" t="s">
        <v>1960</v>
      </c>
      <c r="B969" t="s">
        <v>312</v>
      </c>
      <c r="C969">
        <v>51</v>
      </c>
      <c r="D969" s="9">
        <v>41553.049305555556</v>
      </c>
      <c r="E969" s="9">
        <v>41604.563194444447</v>
      </c>
      <c r="F969" t="s">
        <v>871</v>
      </c>
      <c r="G969" t="s">
        <v>871</v>
      </c>
      <c r="H969">
        <v>1</v>
      </c>
      <c r="I969">
        <v>3</v>
      </c>
      <c r="J969">
        <v>3</v>
      </c>
      <c r="K969" t="s">
        <v>872</v>
      </c>
      <c r="L969">
        <v>2</v>
      </c>
      <c r="M969">
        <v>-1</v>
      </c>
      <c r="N969" t="s">
        <v>874</v>
      </c>
      <c r="O969">
        <v>3.4000000000000002E-2</v>
      </c>
      <c r="P969">
        <v>0.16700000000000001</v>
      </c>
      <c r="Q969">
        <v>0.1</v>
      </c>
      <c r="R969">
        <v>-0.13300000000000001</v>
      </c>
      <c r="S969">
        <v>2.1000000000000001E-2</v>
      </c>
      <c r="T969" t="s">
        <v>874</v>
      </c>
      <c r="U969" t="s">
        <v>874</v>
      </c>
      <c r="V969" t="s">
        <v>874</v>
      </c>
      <c r="W969" t="s">
        <v>874</v>
      </c>
      <c r="X969" t="s">
        <v>62</v>
      </c>
      <c r="Y969">
        <v>10</v>
      </c>
      <c r="Z969" t="s">
        <v>874</v>
      </c>
      <c r="AA969">
        <v>0.81200000000000006</v>
      </c>
      <c r="AB969">
        <v>0.75</v>
      </c>
      <c r="AC969">
        <v>1</v>
      </c>
      <c r="AD969" s="19">
        <v>45824.884402430558</v>
      </c>
      <c r="AE969" t="s">
        <v>2024</v>
      </c>
    </row>
    <row r="970" spans="1:31" x14ac:dyDescent="0.35">
      <c r="A970" t="s">
        <v>286</v>
      </c>
      <c r="B970" t="s">
        <v>311</v>
      </c>
      <c r="C970">
        <v>6006</v>
      </c>
      <c r="D970" s="9">
        <v>39601.399305555555</v>
      </c>
      <c r="E970" s="9">
        <v>45607.525694444441</v>
      </c>
      <c r="F970">
        <v>2577</v>
      </c>
      <c r="G970">
        <v>2577</v>
      </c>
      <c r="H970">
        <v>1043</v>
      </c>
      <c r="I970">
        <v>1534</v>
      </c>
      <c r="J970">
        <v>536</v>
      </c>
      <c r="K970">
        <v>2041</v>
      </c>
      <c r="L970">
        <v>1949</v>
      </c>
      <c r="M970">
        <v>92</v>
      </c>
      <c r="N970">
        <v>0.224</v>
      </c>
      <c r="O970">
        <v>0.32</v>
      </c>
      <c r="P970">
        <v>0.124</v>
      </c>
      <c r="Q970">
        <v>0.41599999999999998</v>
      </c>
      <c r="R970">
        <v>0.42</v>
      </c>
      <c r="S970">
        <v>0.42199999999999999</v>
      </c>
      <c r="T970">
        <v>0.99</v>
      </c>
      <c r="U970">
        <v>0.41199999999999998</v>
      </c>
      <c r="V970">
        <v>0.77200000000000002</v>
      </c>
      <c r="W970">
        <v>221.154</v>
      </c>
      <c r="X970" t="s">
        <v>56</v>
      </c>
      <c r="Y970">
        <v>2.4039999999999999</v>
      </c>
      <c r="Z970">
        <v>0.93500000000000005</v>
      </c>
      <c r="AA970">
        <v>0.89500000000000002</v>
      </c>
      <c r="AB970">
        <v>0.92</v>
      </c>
      <c r="AC970">
        <v>0.91600000000000004</v>
      </c>
      <c r="AD970" s="19">
        <v>3.708333333333333E-3</v>
      </c>
      <c r="AE970" t="s">
        <v>1108</v>
      </c>
    </row>
    <row r="971" spans="1:31" hidden="1" x14ac:dyDescent="0.35">
      <c r="A971" t="s">
        <v>1961</v>
      </c>
      <c r="B971" t="s">
        <v>312</v>
      </c>
      <c r="C971">
        <v>45</v>
      </c>
      <c r="D971" s="9">
        <v>41120.822222222225</v>
      </c>
      <c r="E971" s="9">
        <v>41166.328472222223</v>
      </c>
      <c r="F971" t="s">
        <v>871</v>
      </c>
      <c r="G971" t="s">
        <v>871</v>
      </c>
      <c r="H971">
        <v>2</v>
      </c>
      <c r="I971">
        <v>2</v>
      </c>
      <c r="J971">
        <v>2</v>
      </c>
      <c r="K971" t="s">
        <v>872</v>
      </c>
      <c r="L971">
        <v>3</v>
      </c>
      <c r="M971">
        <v>-2</v>
      </c>
      <c r="N971">
        <v>1</v>
      </c>
      <c r="O971">
        <v>4.2000000000000003E-2</v>
      </c>
      <c r="P971" t="s">
        <v>874</v>
      </c>
      <c r="Q971">
        <v>1.5</v>
      </c>
      <c r="R971">
        <v>1.042</v>
      </c>
      <c r="S971">
        <v>-1E-3</v>
      </c>
      <c r="T971" t="s">
        <v>874</v>
      </c>
      <c r="U971" t="s">
        <v>874</v>
      </c>
      <c r="V971" t="s">
        <v>874</v>
      </c>
      <c r="W971" t="s">
        <v>874</v>
      </c>
      <c r="X971" t="s">
        <v>56</v>
      </c>
      <c r="Y971">
        <v>0.66700000000000004</v>
      </c>
      <c r="Z971">
        <v>1</v>
      </c>
      <c r="AA971">
        <v>1</v>
      </c>
      <c r="AB971" t="s">
        <v>874</v>
      </c>
      <c r="AC971">
        <v>0.75</v>
      </c>
      <c r="AD971" s="19">
        <v>45824.88461912037</v>
      </c>
      <c r="AE971" t="s">
        <v>2024</v>
      </c>
    </row>
    <row r="972" spans="1:31" x14ac:dyDescent="0.35">
      <c r="A972" t="s">
        <v>118</v>
      </c>
      <c r="B972" t="s">
        <v>311</v>
      </c>
      <c r="C972">
        <v>2319</v>
      </c>
      <c r="D972" s="9">
        <v>43242.454861111109</v>
      </c>
      <c r="E972" s="9">
        <v>45561.708333333336</v>
      </c>
      <c r="F972">
        <v>231</v>
      </c>
      <c r="G972">
        <v>231</v>
      </c>
      <c r="H972">
        <v>208</v>
      </c>
      <c r="I972">
        <v>23</v>
      </c>
      <c r="J972">
        <v>4</v>
      </c>
      <c r="K972">
        <v>227</v>
      </c>
      <c r="L972">
        <v>210</v>
      </c>
      <c r="M972">
        <v>17</v>
      </c>
      <c r="N972">
        <v>9.2999999999999999E-2</v>
      </c>
      <c r="O972">
        <v>1.0999999999999999E-2</v>
      </c>
      <c r="P972">
        <v>6.0000000000000001E-3</v>
      </c>
      <c r="Q972">
        <v>9.7000000000000003E-2</v>
      </c>
      <c r="R972">
        <v>9.8000000000000004E-2</v>
      </c>
      <c r="S972">
        <v>0.10100000000000001</v>
      </c>
      <c r="T972">
        <v>0.99</v>
      </c>
      <c r="U972">
        <v>0.89400000000000002</v>
      </c>
      <c r="V972">
        <v>0.94199999999999995</v>
      </c>
      <c r="W972">
        <v>175.25800000000001</v>
      </c>
      <c r="X972" t="s">
        <v>56</v>
      </c>
      <c r="Y972">
        <v>10.308999999999999</v>
      </c>
      <c r="Z972">
        <v>0.98499999999999999</v>
      </c>
      <c r="AA972">
        <v>0.91200000000000003</v>
      </c>
      <c r="AB972">
        <v>0.86499999999999999</v>
      </c>
      <c r="AC972">
        <v>0.97499999999999998</v>
      </c>
      <c r="AD972" s="19">
        <v>2.8151620370370372E-2</v>
      </c>
      <c r="AE972" t="s">
        <v>1108</v>
      </c>
    </row>
    <row r="973" spans="1:31" hidden="1" x14ac:dyDescent="0.35">
      <c r="A973" t="s">
        <v>1962</v>
      </c>
      <c r="B973" t="s">
        <v>312</v>
      </c>
      <c r="C973">
        <v>0</v>
      </c>
      <c r="D973" s="9">
        <v>40749.51666666667</v>
      </c>
      <c r="E973" s="9">
        <v>40749.51666666667</v>
      </c>
      <c r="F973" t="s">
        <v>871</v>
      </c>
      <c r="G973" t="s">
        <v>871</v>
      </c>
      <c r="H973">
        <v>1</v>
      </c>
      <c r="I973">
        <v>1</v>
      </c>
      <c r="J973">
        <v>1</v>
      </c>
      <c r="K973" t="s">
        <v>872</v>
      </c>
      <c r="L973">
        <v>1</v>
      </c>
      <c r="M973">
        <v>0</v>
      </c>
      <c r="N973" t="s">
        <v>874</v>
      </c>
      <c r="O973" t="s">
        <v>874</v>
      </c>
      <c r="P973" t="s">
        <v>874</v>
      </c>
      <c r="Q973" t="s">
        <v>874</v>
      </c>
      <c r="R973">
        <v>0</v>
      </c>
      <c r="S973" t="s">
        <v>874</v>
      </c>
      <c r="T973" t="s">
        <v>874</v>
      </c>
      <c r="U973" t="s">
        <v>874</v>
      </c>
      <c r="V973" t="s">
        <v>874</v>
      </c>
      <c r="W973" t="s">
        <v>874</v>
      </c>
      <c r="X973" t="s">
        <v>56</v>
      </c>
      <c r="Y973" t="s">
        <v>874</v>
      </c>
      <c r="Z973" t="s">
        <v>874</v>
      </c>
      <c r="AA973" t="s">
        <v>874</v>
      </c>
      <c r="AB973" t="s">
        <v>874</v>
      </c>
      <c r="AC973" t="s">
        <v>874</v>
      </c>
      <c r="AD973" s="19">
        <v>45824.884828819442</v>
      </c>
      <c r="AE973" t="s">
        <v>2024</v>
      </c>
    </row>
    <row r="974" spans="1:31" x14ac:dyDescent="0.35">
      <c r="A974" t="s">
        <v>286</v>
      </c>
      <c r="B974" t="s">
        <v>311</v>
      </c>
      <c r="C974">
        <v>6006</v>
      </c>
      <c r="D974" s="9">
        <v>39601.399305555555</v>
      </c>
      <c r="E974" s="9">
        <v>45607.525694444441</v>
      </c>
      <c r="F974">
        <v>2577</v>
      </c>
      <c r="G974">
        <v>2577</v>
      </c>
      <c r="H974">
        <v>1043</v>
      </c>
      <c r="I974">
        <v>1534</v>
      </c>
      <c r="J974">
        <v>536</v>
      </c>
      <c r="K974">
        <v>2041</v>
      </c>
      <c r="L974">
        <v>1949</v>
      </c>
      <c r="M974">
        <v>92</v>
      </c>
      <c r="N974">
        <v>0.224</v>
      </c>
      <c r="O974">
        <v>0.32</v>
      </c>
      <c r="P974">
        <v>0.124</v>
      </c>
      <c r="Q974">
        <v>0.41599999999999998</v>
      </c>
      <c r="R974">
        <v>0.42</v>
      </c>
      <c r="S974">
        <v>0.42199999999999999</v>
      </c>
      <c r="T974">
        <v>0.99</v>
      </c>
      <c r="U974">
        <v>0.41199999999999998</v>
      </c>
      <c r="V974">
        <v>0.77200000000000002</v>
      </c>
      <c r="W974">
        <v>221.154</v>
      </c>
      <c r="X974" t="s">
        <v>56</v>
      </c>
      <c r="Y974">
        <v>2.4039999999999999</v>
      </c>
      <c r="Z974">
        <v>0.93500000000000005</v>
      </c>
      <c r="AA974">
        <v>0.89500000000000002</v>
      </c>
      <c r="AB974">
        <v>0.92</v>
      </c>
      <c r="AC974">
        <v>0.91600000000000004</v>
      </c>
      <c r="AD974" s="19">
        <v>3.0885416666666665E-2</v>
      </c>
      <c r="AE974" t="s">
        <v>1108</v>
      </c>
    </row>
    <row r="975" spans="1:31" hidden="1" x14ac:dyDescent="0.35">
      <c r="A975" t="s">
        <v>1478</v>
      </c>
      <c r="B975" t="s">
        <v>312</v>
      </c>
      <c r="C975">
        <v>90</v>
      </c>
      <c r="D975" s="9">
        <v>41527.907638888886</v>
      </c>
      <c r="E975" s="9">
        <v>41617.936805555553</v>
      </c>
      <c r="F975" t="s">
        <v>871</v>
      </c>
      <c r="G975" t="s">
        <v>871</v>
      </c>
      <c r="H975">
        <v>1</v>
      </c>
      <c r="I975">
        <v>4</v>
      </c>
      <c r="J975">
        <v>2</v>
      </c>
      <c r="K975" t="s">
        <v>872</v>
      </c>
      <c r="L975">
        <v>1</v>
      </c>
      <c r="M975">
        <v>4</v>
      </c>
      <c r="N975" t="s">
        <v>874</v>
      </c>
      <c r="O975">
        <v>3.3000000000000002E-2</v>
      </c>
      <c r="P975">
        <v>3.4000000000000002E-2</v>
      </c>
      <c r="Q975" t="s">
        <v>874</v>
      </c>
      <c r="R975">
        <v>-1E-3</v>
      </c>
      <c r="S975">
        <v>3.4000000000000002E-2</v>
      </c>
      <c r="T975" t="s">
        <v>874</v>
      </c>
      <c r="U975" t="s">
        <v>874</v>
      </c>
      <c r="V975" t="s">
        <v>874</v>
      </c>
      <c r="W975" t="s">
        <v>874</v>
      </c>
      <c r="X975" t="s">
        <v>56</v>
      </c>
      <c r="Y975" t="s">
        <v>874</v>
      </c>
      <c r="Z975" t="s">
        <v>874</v>
      </c>
      <c r="AA975">
        <v>0.79500000000000004</v>
      </c>
      <c r="AB975">
        <v>1</v>
      </c>
      <c r="AC975" t="s">
        <v>874</v>
      </c>
      <c r="AD975" s="19">
        <v>45824.885043576389</v>
      </c>
      <c r="AE975" t="s">
        <v>2024</v>
      </c>
    </row>
    <row r="976" spans="1:31" x14ac:dyDescent="0.35">
      <c r="A976" t="s">
        <v>2140</v>
      </c>
      <c r="B976" t="s">
        <v>311</v>
      </c>
      <c r="C976">
        <v>1286</v>
      </c>
      <c r="D976" s="9">
        <v>38353.030555555553</v>
      </c>
      <c r="E976" s="9">
        <v>39639.238888888889</v>
      </c>
      <c r="F976">
        <v>1431</v>
      </c>
      <c r="G976">
        <v>1431</v>
      </c>
      <c r="H976">
        <v>959</v>
      </c>
      <c r="I976">
        <v>472</v>
      </c>
      <c r="J976">
        <v>384</v>
      </c>
      <c r="K976">
        <v>1047</v>
      </c>
      <c r="L976">
        <v>1047</v>
      </c>
      <c r="M976">
        <v>0</v>
      </c>
      <c r="N976">
        <v>1.127</v>
      </c>
      <c r="O976">
        <v>0.70199999999999996</v>
      </c>
      <c r="P976">
        <v>0.39600000000000002</v>
      </c>
      <c r="Q976">
        <v>1.417</v>
      </c>
      <c r="R976">
        <v>1.4330000000000001</v>
      </c>
      <c r="S976">
        <v>1.5149999999999999</v>
      </c>
      <c r="T976">
        <v>0.98899999999999999</v>
      </c>
      <c r="U976">
        <v>0.61599999999999999</v>
      </c>
      <c r="V976">
        <v>0.78300000000000003</v>
      </c>
      <c r="W976">
        <v>0</v>
      </c>
      <c r="X976" t="s">
        <v>80</v>
      </c>
      <c r="Y976">
        <v>0.70599999999999996</v>
      </c>
      <c r="Z976">
        <v>0.874</v>
      </c>
      <c r="AA976">
        <v>0.98399999999999999</v>
      </c>
      <c r="AB976">
        <v>0.54600000000000004</v>
      </c>
      <c r="AC976">
        <v>0.89600000000000002</v>
      </c>
      <c r="AD976" s="19">
        <v>45824.938833333334</v>
      </c>
      <c r="AE976" t="s">
        <v>2215</v>
      </c>
    </row>
    <row r="977" spans="1:31" hidden="1" x14ac:dyDescent="0.35">
      <c r="A977" t="s">
        <v>1963</v>
      </c>
      <c r="B977" t="s">
        <v>312</v>
      </c>
      <c r="C977">
        <v>3</v>
      </c>
      <c r="D977" s="9">
        <v>39816.097916666666</v>
      </c>
      <c r="E977" s="9">
        <v>39819.277777777781</v>
      </c>
      <c r="F977" t="s">
        <v>871</v>
      </c>
      <c r="G977" t="s">
        <v>871</v>
      </c>
      <c r="H977">
        <v>1</v>
      </c>
      <c r="I977">
        <v>4</v>
      </c>
      <c r="J977">
        <v>1</v>
      </c>
      <c r="K977" t="s">
        <v>872</v>
      </c>
      <c r="L977">
        <v>4</v>
      </c>
      <c r="M977">
        <v>-1</v>
      </c>
      <c r="N977" t="s">
        <v>874</v>
      </c>
      <c r="O977">
        <v>0.66700000000000004</v>
      </c>
      <c r="P977" t="s">
        <v>874</v>
      </c>
      <c r="Q977">
        <v>0.81499999999999995</v>
      </c>
      <c r="R977">
        <v>0</v>
      </c>
      <c r="S977">
        <v>0.66700000000000004</v>
      </c>
      <c r="T977" t="s">
        <v>874</v>
      </c>
      <c r="U977" t="s">
        <v>874</v>
      </c>
      <c r="V977" t="s">
        <v>874</v>
      </c>
      <c r="W977" t="s">
        <v>874</v>
      </c>
      <c r="X977" t="s">
        <v>56</v>
      </c>
      <c r="Y977">
        <v>1.2270000000000001</v>
      </c>
      <c r="Z977" t="s">
        <v>874</v>
      </c>
      <c r="AA977">
        <v>0.8</v>
      </c>
      <c r="AB977" t="s">
        <v>874</v>
      </c>
      <c r="AC977">
        <v>0.89600000000000002</v>
      </c>
      <c r="AD977" s="19">
        <v>45824.885254560184</v>
      </c>
      <c r="AE977" t="s">
        <v>2024</v>
      </c>
    </row>
    <row r="978" spans="1:31" x14ac:dyDescent="0.35">
      <c r="A978" t="s">
        <v>200</v>
      </c>
      <c r="B978" t="s">
        <v>311</v>
      </c>
      <c r="C978">
        <v>5292</v>
      </c>
      <c r="D978" s="9">
        <v>40316.454861111109</v>
      </c>
      <c r="E978" s="9">
        <v>45608.606249999997</v>
      </c>
      <c r="F978">
        <v>501</v>
      </c>
      <c r="G978">
        <v>475</v>
      </c>
      <c r="H978">
        <v>303</v>
      </c>
      <c r="I978">
        <v>172</v>
      </c>
      <c r="J978">
        <v>35</v>
      </c>
      <c r="K978">
        <v>440</v>
      </c>
      <c r="L978">
        <v>412</v>
      </c>
      <c r="M978">
        <v>28</v>
      </c>
      <c r="N978">
        <v>6.3E-2</v>
      </c>
      <c r="O978">
        <v>0.04</v>
      </c>
      <c r="P978">
        <v>8.0000000000000002E-3</v>
      </c>
      <c r="Q978">
        <v>9.4E-2</v>
      </c>
      <c r="R978">
        <v>9.5000000000000001E-2</v>
      </c>
      <c r="S978">
        <v>9.5000000000000001E-2</v>
      </c>
      <c r="T978">
        <v>0.98899999999999999</v>
      </c>
      <c r="U978">
        <v>0.61199999999999999</v>
      </c>
      <c r="V978">
        <v>0.92200000000000004</v>
      </c>
      <c r="W978">
        <v>297.87200000000001</v>
      </c>
      <c r="X978" t="s">
        <v>56</v>
      </c>
      <c r="Y978">
        <v>10.638</v>
      </c>
      <c r="Z978">
        <v>0.93500000000000005</v>
      </c>
      <c r="AA978">
        <v>0.96199999999999997</v>
      </c>
      <c r="AB978">
        <v>0.97799999999999998</v>
      </c>
      <c r="AC978">
        <v>0.94599999999999995</v>
      </c>
      <c r="AD978" s="19">
        <v>3.3586805555555557E-2</v>
      </c>
      <c r="AE978" t="s">
        <v>1108</v>
      </c>
    </row>
    <row r="979" spans="1:31" hidden="1" x14ac:dyDescent="0.35">
      <c r="A979" t="s">
        <v>1485</v>
      </c>
      <c r="B979" t="s">
        <v>312</v>
      </c>
      <c r="C979">
        <v>93</v>
      </c>
      <c r="D979" s="9">
        <v>41527.925694444442</v>
      </c>
      <c r="E979" s="9">
        <v>41621.700694444444</v>
      </c>
      <c r="F979" t="s">
        <v>871</v>
      </c>
      <c r="G979" t="s">
        <v>871</v>
      </c>
      <c r="H979">
        <v>2</v>
      </c>
      <c r="I979">
        <v>9</v>
      </c>
      <c r="J979">
        <v>15</v>
      </c>
      <c r="K979" t="s">
        <v>872</v>
      </c>
      <c r="L979">
        <v>6</v>
      </c>
      <c r="M979">
        <v>-11</v>
      </c>
      <c r="N979">
        <v>1.4E-2</v>
      </c>
      <c r="O979">
        <v>7.8E-2</v>
      </c>
      <c r="P979">
        <v>1.3240000000000001</v>
      </c>
      <c r="Q979">
        <v>7.8E-2</v>
      </c>
      <c r="R979">
        <v>-1.232</v>
      </c>
      <c r="S979">
        <v>-1.2999999999999999E-2</v>
      </c>
      <c r="T979">
        <v>-6.3E-2</v>
      </c>
      <c r="U979">
        <v>0.152</v>
      </c>
      <c r="V979">
        <v>-13.391</v>
      </c>
      <c r="W979">
        <v>358.97399999999999</v>
      </c>
      <c r="X979" t="s">
        <v>56</v>
      </c>
      <c r="Y979">
        <v>12.821</v>
      </c>
      <c r="Z979">
        <v>1</v>
      </c>
      <c r="AA979">
        <v>0.82799999999999996</v>
      </c>
      <c r="AB979">
        <v>0.87</v>
      </c>
      <c r="AC979">
        <v>0.89400000000000002</v>
      </c>
      <c r="AD979" s="19">
        <v>45824.885544733799</v>
      </c>
      <c r="AE979" t="s">
        <v>2024</v>
      </c>
    </row>
    <row r="980" spans="1:31" x14ac:dyDescent="0.35">
      <c r="A980" t="s">
        <v>248</v>
      </c>
      <c r="B980" t="s">
        <v>311</v>
      </c>
      <c r="C980">
        <v>3659</v>
      </c>
      <c r="D980" s="9">
        <v>41803.273611111108</v>
      </c>
      <c r="E980" s="9">
        <v>45462.273611111108</v>
      </c>
      <c r="F980">
        <v>1309</v>
      </c>
      <c r="G980">
        <v>1309</v>
      </c>
      <c r="H980">
        <v>251</v>
      </c>
      <c r="I980">
        <v>1058</v>
      </c>
      <c r="J980">
        <v>367</v>
      </c>
      <c r="K980">
        <v>942</v>
      </c>
      <c r="L980">
        <v>922</v>
      </c>
      <c r="M980">
        <v>20</v>
      </c>
      <c r="N980">
        <v>0.14799999999999999</v>
      </c>
      <c r="O980">
        <v>0.51</v>
      </c>
      <c r="P980">
        <v>0.185</v>
      </c>
      <c r="Q980">
        <v>0.46800000000000003</v>
      </c>
      <c r="R980">
        <v>0.47299999999999998</v>
      </c>
      <c r="S980">
        <v>0.45500000000000002</v>
      </c>
      <c r="T980">
        <v>0.98899999999999999</v>
      </c>
      <c r="U980">
        <v>0.22500000000000001</v>
      </c>
      <c r="V980">
        <v>0.71899999999999997</v>
      </c>
      <c r="W980">
        <v>42.734999999999999</v>
      </c>
      <c r="X980" t="s">
        <v>56</v>
      </c>
      <c r="Y980">
        <v>2.137</v>
      </c>
      <c r="Z980">
        <v>0.97199999999999998</v>
      </c>
      <c r="AA980">
        <v>0.92700000000000005</v>
      </c>
      <c r="AB980">
        <v>0.98</v>
      </c>
      <c r="AC980">
        <v>0.94499999999999995</v>
      </c>
      <c r="AD980" s="19">
        <v>4.0034722222222222E-2</v>
      </c>
      <c r="AE980" t="s">
        <v>1108</v>
      </c>
    </row>
    <row r="981" spans="1:31" hidden="1" x14ac:dyDescent="0.35">
      <c r="A981" t="s">
        <v>1487</v>
      </c>
      <c r="B981" t="s">
        <v>312</v>
      </c>
      <c r="C981">
        <v>95</v>
      </c>
      <c r="D981" s="9">
        <v>41528.911805555559</v>
      </c>
      <c r="E981" s="9">
        <v>41624.729166666664</v>
      </c>
      <c r="F981" t="s">
        <v>871</v>
      </c>
      <c r="G981" t="s">
        <v>871</v>
      </c>
      <c r="H981">
        <v>1</v>
      </c>
      <c r="I981">
        <v>5</v>
      </c>
      <c r="J981">
        <v>1</v>
      </c>
      <c r="K981" t="s">
        <v>872</v>
      </c>
      <c r="L981">
        <v>1</v>
      </c>
      <c r="M981">
        <v>2</v>
      </c>
      <c r="N981" t="s">
        <v>874</v>
      </c>
      <c r="O981">
        <v>3.2000000000000001E-2</v>
      </c>
      <c r="P981" t="s">
        <v>874</v>
      </c>
      <c r="Q981" t="s">
        <v>874</v>
      </c>
      <c r="R981">
        <v>0</v>
      </c>
      <c r="S981">
        <v>2.9000000000000001E-2</v>
      </c>
      <c r="T981" t="s">
        <v>874</v>
      </c>
      <c r="U981" t="s">
        <v>874</v>
      </c>
      <c r="V981" t="s">
        <v>874</v>
      </c>
      <c r="W981" t="s">
        <v>874</v>
      </c>
      <c r="X981" t="s">
        <v>56</v>
      </c>
      <c r="Y981" t="s">
        <v>874</v>
      </c>
      <c r="Z981" t="s">
        <v>874</v>
      </c>
      <c r="AA981">
        <v>0.88400000000000001</v>
      </c>
      <c r="AB981" t="s">
        <v>874</v>
      </c>
      <c r="AC981" t="s">
        <v>874</v>
      </c>
      <c r="AD981" s="19">
        <v>45824.885767106483</v>
      </c>
      <c r="AE981" t="s">
        <v>2024</v>
      </c>
    </row>
    <row r="982" spans="1:31" x14ac:dyDescent="0.35">
      <c r="A982" t="s">
        <v>200</v>
      </c>
      <c r="B982" t="s">
        <v>311</v>
      </c>
      <c r="C982">
        <v>5292</v>
      </c>
      <c r="D982" s="9">
        <v>40316.454861111109</v>
      </c>
      <c r="E982" s="9">
        <v>45608.606249999997</v>
      </c>
      <c r="F982">
        <v>501</v>
      </c>
      <c r="G982">
        <v>475</v>
      </c>
      <c r="H982">
        <v>303</v>
      </c>
      <c r="I982">
        <v>172</v>
      </c>
      <c r="J982">
        <v>35</v>
      </c>
      <c r="K982">
        <v>440</v>
      </c>
      <c r="L982">
        <v>412</v>
      </c>
      <c r="M982">
        <v>28</v>
      </c>
      <c r="N982">
        <v>6.3E-2</v>
      </c>
      <c r="O982">
        <v>0.04</v>
      </c>
      <c r="P982">
        <v>8.0000000000000002E-3</v>
      </c>
      <c r="Q982">
        <v>9.4E-2</v>
      </c>
      <c r="R982">
        <v>9.5000000000000001E-2</v>
      </c>
      <c r="S982">
        <v>9.5000000000000001E-2</v>
      </c>
      <c r="T982">
        <v>0.98899999999999999</v>
      </c>
      <c r="U982">
        <v>0.61199999999999999</v>
      </c>
      <c r="V982">
        <v>0.92200000000000004</v>
      </c>
      <c r="W982">
        <v>297.87200000000001</v>
      </c>
      <c r="X982" t="s">
        <v>56</v>
      </c>
      <c r="Y982">
        <v>10.638</v>
      </c>
      <c r="Z982">
        <v>0.93500000000000005</v>
      </c>
      <c r="AA982">
        <v>0.96199999999999997</v>
      </c>
      <c r="AB982">
        <v>0.97799999999999998</v>
      </c>
      <c r="AC982">
        <v>0.94599999999999995</v>
      </c>
      <c r="AD982" s="19">
        <v>7.5949074074074079E-3</v>
      </c>
      <c r="AE982" t="s">
        <v>1108</v>
      </c>
    </row>
    <row r="983" spans="1:31" hidden="1" x14ac:dyDescent="0.35">
      <c r="A983" t="s">
        <v>1964</v>
      </c>
      <c r="B983" t="s">
        <v>312</v>
      </c>
      <c r="C983">
        <v>78</v>
      </c>
      <c r="D983" s="9">
        <v>41540.886111111111</v>
      </c>
      <c r="E983" s="9">
        <v>41619.820138888892</v>
      </c>
      <c r="F983" t="s">
        <v>871</v>
      </c>
      <c r="G983" t="s">
        <v>871</v>
      </c>
      <c r="H983">
        <v>1</v>
      </c>
      <c r="I983">
        <v>5</v>
      </c>
      <c r="J983">
        <v>1</v>
      </c>
      <c r="K983" t="s">
        <v>872</v>
      </c>
      <c r="L983">
        <v>1</v>
      </c>
      <c r="M983">
        <v>4</v>
      </c>
      <c r="N983" t="s">
        <v>874</v>
      </c>
      <c r="O983">
        <v>4.2000000000000003E-2</v>
      </c>
      <c r="P983" t="s">
        <v>874</v>
      </c>
      <c r="Q983" t="s">
        <v>874</v>
      </c>
      <c r="R983">
        <v>0</v>
      </c>
      <c r="S983">
        <v>4.2000000000000003E-2</v>
      </c>
      <c r="T983" t="s">
        <v>874</v>
      </c>
      <c r="U983" t="s">
        <v>874</v>
      </c>
      <c r="V983" t="s">
        <v>874</v>
      </c>
      <c r="W983" t="s">
        <v>874</v>
      </c>
      <c r="X983" t="s">
        <v>56</v>
      </c>
      <c r="Y983" t="s">
        <v>874</v>
      </c>
      <c r="Z983" t="s">
        <v>874</v>
      </c>
      <c r="AA983">
        <v>0.80400000000000005</v>
      </c>
      <c r="AB983" t="s">
        <v>874</v>
      </c>
      <c r="AC983" t="s">
        <v>874</v>
      </c>
      <c r="AD983" s="19">
        <v>45824.885973414355</v>
      </c>
      <c r="AE983" t="s">
        <v>2024</v>
      </c>
    </row>
    <row r="984" spans="1:31" x14ac:dyDescent="0.35">
      <c r="A984" t="s">
        <v>248</v>
      </c>
      <c r="B984" t="s">
        <v>311</v>
      </c>
      <c r="C984">
        <v>3659</v>
      </c>
      <c r="D984" s="9">
        <v>41803.273611111108</v>
      </c>
      <c r="E984" s="9">
        <v>45462.273611111108</v>
      </c>
      <c r="F984">
        <v>1309</v>
      </c>
      <c r="G984">
        <v>1309</v>
      </c>
      <c r="H984">
        <v>251</v>
      </c>
      <c r="I984">
        <v>1058</v>
      </c>
      <c r="J984">
        <v>367</v>
      </c>
      <c r="K984">
        <v>942</v>
      </c>
      <c r="L984">
        <v>922</v>
      </c>
      <c r="M984">
        <v>20</v>
      </c>
      <c r="N984">
        <v>0.14799999999999999</v>
      </c>
      <c r="O984">
        <v>0.51</v>
      </c>
      <c r="P984">
        <v>0.185</v>
      </c>
      <c r="Q984">
        <v>0.46800000000000003</v>
      </c>
      <c r="R984">
        <v>0.47299999999999998</v>
      </c>
      <c r="S984">
        <v>0.45500000000000002</v>
      </c>
      <c r="T984">
        <v>0.98899999999999999</v>
      </c>
      <c r="U984">
        <v>0.22500000000000001</v>
      </c>
      <c r="V984">
        <v>0.71899999999999997</v>
      </c>
      <c r="W984">
        <v>42.734999999999999</v>
      </c>
      <c r="X984" t="s">
        <v>56</v>
      </c>
      <c r="Y984">
        <v>2.137</v>
      </c>
      <c r="Z984">
        <v>0.97199999999999998</v>
      </c>
      <c r="AA984">
        <v>0.92700000000000005</v>
      </c>
      <c r="AB984">
        <v>0.98</v>
      </c>
      <c r="AC984">
        <v>0.94499999999999995</v>
      </c>
      <c r="AD984" s="19">
        <v>2.0489583333333332E-2</v>
      </c>
      <c r="AE984" t="s">
        <v>1108</v>
      </c>
    </row>
    <row r="985" spans="1:31" hidden="1" x14ac:dyDescent="0.35">
      <c r="A985" t="s">
        <v>1489</v>
      </c>
      <c r="B985" t="s">
        <v>312</v>
      </c>
      <c r="C985">
        <v>59</v>
      </c>
      <c r="D985" s="9">
        <v>41554.374305555553</v>
      </c>
      <c r="E985" s="9">
        <v>41614.281944444447</v>
      </c>
      <c r="F985" t="s">
        <v>871</v>
      </c>
      <c r="G985" t="s">
        <v>871</v>
      </c>
      <c r="H985">
        <v>1</v>
      </c>
      <c r="I985">
        <v>7</v>
      </c>
      <c r="J985">
        <v>1</v>
      </c>
      <c r="K985" t="s">
        <v>872</v>
      </c>
      <c r="L985">
        <v>7</v>
      </c>
      <c r="M985">
        <v>-1</v>
      </c>
      <c r="N985" t="s">
        <v>874</v>
      </c>
      <c r="O985">
        <v>9.7000000000000003E-2</v>
      </c>
      <c r="P985" t="s">
        <v>874</v>
      </c>
      <c r="Q985">
        <v>0.14299999999999999</v>
      </c>
      <c r="R985">
        <v>0</v>
      </c>
      <c r="S985">
        <v>9.4E-2</v>
      </c>
      <c r="T985" t="s">
        <v>874</v>
      </c>
      <c r="U985" t="s">
        <v>874</v>
      </c>
      <c r="V985" t="s">
        <v>874</v>
      </c>
      <c r="W985" t="s">
        <v>874</v>
      </c>
      <c r="X985" t="s">
        <v>56</v>
      </c>
      <c r="Y985">
        <v>6.9930000000000003</v>
      </c>
      <c r="Z985" t="s">
        <v>874</v>
      </c>
      <c r="AA985">
        <v>0.93700000000000006</v>
      </c>
      <c r="AB985" t="s">
        <v>874</v>
      </c>
      <c r="AC985">
        <v>0.4</v>
      </c>
      <c r="AD985" s="19">
        <v>45824.886200891204</v>
      </c>
      <c r="AE985" t="s">
        <v>2024</v>
      </c>
    </row>
    <row r="986" spans="1:31" x14ac:dyDescent="0.35">
      <c r="A986" t="s">
        <v>1535</v>
      </c>
      <c r="B986" t="s">
        <v>311</v>
      </c>
      <c r="C986">
        <v>6193</v>
      </c>
      <c r="D986" s="9">
        <v>38072.05537037037</v>
      </c>
      <c r="E986" s="9">
        <v>44265.084432870368</v>
      </c>
      <c r="F986">
        <v>1313</v>
      </c>
      <c r="G986">
        <v>1313</v>
      </c>
      <c r="H986">
        <v>248</v>
      </c>
      <c r="I986">
        <v>1065</v>
      </c>
      <c r="J986">
        <v>174</v>
      </c>
      <c r="K986">
        <v>1139</v>
      </c>
      <c r="L986">
        <v>1041</v>
      </c>
      <c r="M986">
        <v>98</v>
      </c>
      <c r="N986">
        <v>5.5E-2</v>
      </c>
      <c r="O986">
        <v>0.26500000000000001</v>
      </c>
      <c r="P986">
        <v>4.9000000000000002E-2</v>
      </c>
      <c r="Q986">
        <v>0.26800000000000002</v>
      </c>
      <c r="R986">
        <v>0.27100000000000002</v>
      </c>
      <c r="S986">
        <v>0.27700000000000002</v>
      </c>
      <c r="T986">
        <v>0.98899999999999999</v>
      </c>
      <c r="U986">
        <v>0.17199999999999999</v>
      </c>
      <c r="V986">
        <v>0.84699999999999998</v>
      </c>
      <c r="W986">
        <v>365.67200000000003</v>
      </c>
      <c r="X986" t="s">
        <v>56</v>
      </c>
      <c r="Y986">
        <v>3.7309999999999999</v>
      </c>
      <c r="Z986">
        <v>0.82799999999999996</v>
      </c>
      <c r="AA986">
        <v>0.85099999999999998</v>
      </c>
      <c r="AB986">
        <v>0.875</v>
      </c>
      <c r="AC986">
        <v>0.86799999999999999</v>
      </c>
      <c r="AD986" s="19">
        <v>45825.123047858797</v>
      </c>
      <c r="AE986" t="s">
        <v>2397</v>
      </c>
    </row>
    <row r="987" spans="1:31" hidden="1" x14ac:dyDescent="0.35">
      <c r="A987" t="s">
        <v>1965</v>
      </c>
      <c r="B987" t="s">
        <v>312</v>
      </c>
      <c r="C987">
        <v>39</v>
      </c>
      <c r="D987" s="9">
        <v>41582.67291666667</v>
      </c>
      <c r="E987" s="9">
        <v>41622.049305555556</v>
      </c>
      <c r="F987" t="s">
        <v>871</v>
      </c>
      <c r="G987" t="s">
        <v>871</v>
      </c>
      <c r="H987">
        <v>1</v>
      </c>
      <c r="I987">
        <v>4</v>
      </c>
      <c r="J987">
        <v>1</v>
      </c>
      <c r="K987" t="s">
        <v>872</v>
      </c>
      <c r="L987">
        <v>1</v>
      </c>
      <c r="M987">
        <v>1</v>
      </c>
      <c r="N987" t="s">
        <v>874</v>
      </c>
      <c r="O987">
        <v>6.0999999999999999E-2</v>
      </c>
      <c r="P987" t="s">
        <v>874</v>
      </c>
      <c r="Q987" t="s">
        <v>874</v>
      </c>
      <c r="R987">
        <v>0</v>
      </c>
      <c r="S987">
        <v>5.1999999999999998E-2</v>
      </c>
      <c r="T987" t="s">
        <v>874</v>
      </c>
      <c r="U987" t="s">
        <v>874</v>
      </c>
      <c r="V987" t="s">
        <v>874</v>
      </c>
      <c r="W987" t="s">
        <v>874</v>
      </c>
      <c r="X987" t="s">
        <v>56</v>
      </c>
      <c r="Y987" t="s">
        <v>874</v>
      </c>
      <c r="Z987" t="s">
        <v>874</v>
      </c>
      <c r="AA987">
        <v>0.90700000000000003</v>
      </c>
      <c r="AB987" t="s">
        <v>874</v>
      </c>
      <c r="AC987" t="s">
        <v>874</v>
      </c>
      <c r="AD987" s="19">
        <v>45824.88641997685</v>
      </c>
      <c r="AE987" t="s">
        <v>2024</v>
      </c>
    </row>
    <row r="988" spans="1:31" x14ac:dyDescent="0.35">
      <c r="A988" t="s">
        <v>1600</v>
      </c>
      <c r="B988" t="s">
        <v>311</v>
      </c>
      <c r="C988">
        <v>1320</v>
      </c>
      <c r="D988" s="9">
        <v>43198.112743055557</v>
      </c>
      <c r="E988" s="9">
        <v>44518.521770833337</v>
      </c>
      <c r="F988">
        <v>130</v>
      </c>
      <c r="G988">
        <v>130</v>
      </c>
      <c r="H988">
        <v>56</v>
      </c>
      <c r="I988">
        <v>74</v>
      </c>
      <c r="J988">
        <v>12</v>
      </c>
      <c r="K988">
        <v>118</v>
      </c>
      <c r="L988">
        <v>110</v>
      </c>
      <c r="M988">
        <v>8</v>
      </c>
      <c r="N988">
        <v>4.2000000000000003E-2</v>
      </c>
      <c r="O988">
        <v>6.2E-2</v>
      </c>
      <c r="P988">
        <v>8.9999999999999993E-3</v>
      </c>
      <c r="Q988">
        <v>9.4E-2</v>
      </c>
      <c r="R988">
        <v>9.5000000000000001E-2</v>
      </c>
      <c r="S988">
        <v>9.2999999999999999E-2</v>
      </c>
      <c r="T988">
        <v>0.98899999999999999</v>
      </c>
      <c r="U988">
        <v>0.40400000000000003</v>
      </c>
      <c r="V988">
        <v>0.91300000000000003</v>
      </c>
      <c r="W988">
        <v>85.105999999999995</v>
      </c>
      <c r="X988" t="s">
        <v>56</v>
      </c>
      <c r="Y988">
        <v>10.638</v>
      </c>
      <c r="Z988">
        <v>0.93100000000000005</v>
      </c>
      <c r="AA988">
        <v>0.98699999999999999</v>
      </c>
      <c r="AB988">
        <v>0.92300000000000004</v>
      </c>
      <c r="AC988">
        <v>0.96799999999999997</v>
      </c>
      <c r="AD988" s="19">
        <v>45825.140029456015</v>
      </c>
      <c r="AE988" t="s">
        <v>2397</v>
      </c>
    </row>
    <row r="989" spans="1:31" hidden="1" x14ac:dyDescent="0.35">
      <c r="A989" t="s">
        <v>1966</v>
      </c>
      <c r="B989" t="s">
        <v>312</v>
      </c>
      <c r="C989">
        <v>0</v>
      </c>
      <c r="D989" s="9">
        <v>41479.050000000003</v>
      </c>
      <c r="E989" s="9">
        <v>41479.063888888886</v>
      </c>
      <c r="F989" t="s">
        <v>871</v>
      </c>
      <c r="G989" t="s">
        <v>871</v>
      </c>
      <c r="H989">
        <v>1</v>
      </c>
      <c r="I989">
        <v>1</v>
      </c>
      <c r="J989">
        <v>1</v>
      </c>
      <c r="K989" t="s">
        <v>872</v>
      </c>
      <c r="L989">
        <v>1</v>
      </c>
      <c r="M989">
        <v>-1</v>
      </c>
      <c r="N989" t="s">
        <v>874</v>
      </c>
      <c r="O989" t="s">
        <v>874</v>
      </c>
      <c r="P989" t="s">
        <v>874</v>
      </c>
      <c r="Q989" t="s">
        <v>874</v>
      </c>
      <c r="R989">
        <v>0</v>
      </c>
      <c r="S989" t="s">
        <v>874</v>
      </c>
      <c r="T989" t="s">
        <v>874</v>
      </c>
      <c r="U989" t="s">
        <v>874</v>
      </c>
      <c r="V989" t="s">
        <v>874</v>
      </c>
      <c r="W989" t="s">
        <v>874</v>
      </c>
      <c r="X989" t="s">
        <v>56</v>
      </c>
      <c r="Y989" t="s">
        <v>874</v>
      </c>
      <c r="Z989" t="s">
        <v>874</v>
      </c>
      <c r="AA989" t="s">
        <v>874</v>
      </c>
      <c r="AB989" t="s">
        <v>874</v>
      </c>
      <c r="AC989" t="s">
        <v>874</v>
      </c>
      <c r="AD989" s="19">
        <v>45824.886642349535</v>
      </c>
      <c r="AE989" t="s">
        <v>2024</v>
      </c>
    </row>
    <row r="990" spans="1:31" x14ac:dyDescent="0.35">
      <c r="A990" t="s">
        <v>1096</v>
      </c>
      <c r="B990" t="s">
        <v>311</v>
      </c>
      <c r="C990">
        <v>1646</v>
      </c>
      <c r="D990" s="9">
        <v>41323.66028935185</v>
      </c>
      <c r="E990" s="9">
        <v>42970.504791666666</v>
      </c>
      <c r="F990">
        <v>597</v>
      </c>
      <c r="G990">
        <v>597</v>
      </c>
      <c r="H990">
        <v>39</v>
      </c>
      <c r="I990">
        <v>558</v>
      </c>
      <c r="J990">
        <v>129</v>
      </c>
      <c r="K990">
        <v>468</v>
      </c>
      <c r="L990">
        <v>462</v>
      </c>
      <c r="M990">
        <v>6</v>
      </c>
      <c r="N990">
        <v>5.6000000000000001E-2</v>
      </c>
      <c r="O990">
        <v>0.93600000000000005</v>
      </c>
      <c r="P990">
        <v>0.158</v>
      </c>
      <c r="Q990">
        <v>0.82399999999999995</v>
      </c>
      <c r="R990">
        <v>0.83399999999999996</v>
      </c>
      <c r="S990">
        <v>0.77100000000000002</v>
      </c>
      <c r="T990">
        <v>0.98799999999999999</v>
      </c>
      <c r="U990">
        <v>5.6000000000000001E-2</v>
      </c>
      <c r="V990">
        <v>0.84099999999999997</v>
      </c>
      <c r="W990">
        <v>7.282</v>
      </c>
      <c r="X990" t="s">
        <v>80</v>
      </c>
      <c r="Y990">
        <v>1.214</v>
      </c>
      <c r="Z990">
        <v>0.89100000000000001</v>
      </c>
      <c r="AA990">
        <v>0.95699999999999996</v>
      </c>
      <c r="AB990">
        <v>0.83</v>
      </c>
      <c r="AC990">
        <v>0.96899999999999997</v>
      </c>
      <c r="AD990" s="19">
        <v>45825.237785277779</v>
      </c>
      <c r="AE990" t="s">
        <v>2357</v>
      </c>
    </row>
    <row r="991" spans="1:31" hidden="1" x14ac:dyDescent="0.35">
      <c r="A991" t="s">
        <v>1473</v>
      </c>
      <c r="B991" t="s">
        <v>312</v>
      </c>
      <c r="C991">
        <v>58</v>
      </c>
      <c r="D991" s="9">
        <v>41438.768750000003</v>
      </c>
      <c r="E991" s="9">
        <v>41497.04583333333</v>
      </c>
      <c r="F991" t="s">
        <v>871</v>
      </c>
      <c r="G991" t="s">
        <v>871</v>
      </c>
      <c r="H991">
        <v>2</v>
      </c>
      <c r="I991">
        <v>2</v>
      </c>
      <c r="J991">
        <v>1</v>
      </c>
      <c r="K991" t="s">
        <v>872</v>
      </c>
      <c r="L991">
        <v>1</v>
      </c>
      <c r="M991">
        <v>3</v>
      </c>
      <c r="N991">
        <v>1.7000000000000001E-2</v>
      </c>
      <c r="O991">
        <v>1</v>
      </c>
      <c r="P991" t="s">
        <v>874</v>
      </c>
      <c r="Q991" t="s">
        <v>874</v>
      </c>
      <c r="R991">
        <v>1.0169999999999999</v>
      </c>
      <c r="S991">
        <v>3.4000000000000002E-2</v>
      </c>
      <c r="T991" t="s">
        <v>874</v>
      </c>
      <c r="U991" t="s">
        <v>874</v>
      </c>
      <c r="V991" t="s">
        <v>874</v>
      </c>
      <c r="W991" t="s">
        <v>874</v>
      </c>
      <c r="X991" t="s">
        <v>56</v>
      </c>
      <c r="Y991" t="s">
        <v>874</v>
      </c>
      <c r="Z991">
        <v>1</v>
      </c>
      <c r="AA991">
        <v>1</v>
      </c>
      <c r="AB991" t="s">
        <v>874</v>
      </c>
      <c r="AC991" t="s">
        <v>874</v>
      </c>
      <c r="AD991" s="19">
        <v>45824.886840798608</v>
      </c>
      <c r="AE991" t="s">
        <v>2024</v>
      </c>
    </row>
    <row r="992" spans="1:31" x14ac:dyDescent="0.35">
      <c r="A992" t="s">
        <v>171</v>
      </c>
      <c r="B992" t="s">
        <v>311</v>
      </c>
      <c r="C992">
        <v>6220</v>
      </c>
      <c r="D992" s="9">
        <v>38345.375775462962</v>
      </c>
      <c r="E992" s="9">
        <v>44565.601782407408</v>
      </c>
      <c r="F992">
        <v>2450</v>
      </c>
      <c r="G992">
        <v>2450</v>
      </c>
      <c r="H992">
        <v>1289</v>
      </c>
      <c r="I992">
        <v>1161</v>
      </c>
      <c r="J992">
        <v>470</v>
      </c>
      <c r="K992">
        <v>1980</v>
      </c>
      <c r="L992">
        <v>1936</v>
      </c>
      <c r="M992">
        <v>44</v>
      </c>
      <c r="N992">
        <v>0.20899999999999999</v>
      </c>
      <c r="O992">
        <v>0.20599999999999999</v>
      </c>
      <c r="P992">
        <v>8.1000000000000003E-2</v>
      </c>
      <c r="Q992">
        <v>0.33</v>
      </c>
      <c r="R992">
        <v>0.33400000000000002</v>
      </c>
      <c r="S992">
        <v>0.32900000000000001</v>
      </c>
      <c r="T992">
        <v>0.98799999999999999</v>
      </c>
      <c r="U992">
        <v>0.504</v>
      </c>
      <c r="V992">
        <v>0.80500000000000005</v>
      </c>
      <c r="W992">
        <v>133.333</v>
      </c>
      <c r="X992" t="s">
        <v>56</v>
      </c>
      <c r="Y992">
        <v>3.03</v>
      </c>
      <c r="Z992">
        <v>0.97199999999999998</v>
      </c>
      <c r="AA992">
        <v>0.97799999999999998</v>
      </c>
      <c r="AB992">
        <v>0.99399999999999999</v>
      </c>
      <c r="AC992">
        <v>0.97399999999999998</v>
      </c>
      <c r="AD992" s="19">
        <v>45825.260510219909</v>
      </c>
      <c r="AE992" t="s">
        <v>2357</v>
      </c>
    </row>
    <row r="993" spans="1:31" hidden="1" x14ac:dyDescent="0.35">
      <c r="A993" t="s">
        <v>1967</v>
      </c>
      <c r="B993" t="s">
        <v>312</v>
      </c>
      <c r="C993">
        <v>38</v>
      </c>
      <c r="D993" s="9">
        <v>41562.112500000003</v>
      </c>
      <c r="E993" s="9">
        <v>41600.519444444442</v>
      </c>
      <c r="F993" t="s">
        <v>871</v>
      </c>
      <c r="G993" t="s">
        <v>871</v>
      </c>
      <c r="H993">
        <v>1</v>
      </c>
      <c r="I993">
        <v>1</v>
      </c>
      <c r="J993">
        <v>1</v>
      </c>
      <c r="K993" t="s">
        <v>872</v>
      </c>
      <c r="L993">
        <v>1</v>
      </c>
      <c r="M993">
        <v>1</v>
      </c>
      <c r="N993" t="s">
        <v>874</v>
      </c>
      <c r="O993" t="s">
        <v>874</v>
      </c>
      <c r="P993" t="s">
        <v>874</v>
      </c>
      <c r="Q993" t="s">
        <v>874</v>
      </c>
      <c r="R993">
        <v>0</v>
      </c>
      <c r="S993" t="s">
        <v>874</v>
      </c>
      <c r="T993" t="s">
        <v>874</v>
      </c>
      <c r="U993" t="s">
        <v>874</v>
      </c>
      <c r="V993" t="s">
        <v>874</v>
      </c>
      <c r="W993" t="s">
        <v>874</v>
      </c>
      <c r="X993" t="s">
        <v>56</v>
      </c>
      <c r="Y993" t="s">
        <v>874</v>
      </c>
      <c r="Z993" t="s">
        <v>874</v>
      </c>
      <c r="AA993" t="s">
        <v>874</v>
      </c>
      <c r="AB993" t="s">
        <v>874</v>
      </c>
      <c r="AC993" t="s">
        <v>874</v>
      </c>
      <c r="AD993" s="19">
        <v>45824.887063240742</v>
      </c>
      <c r="AE993" t="s">
        <v>2024</v>
      </c>
    </row>
    <row r="994" spans="1:31" x14ac:dyDescent="0.35">
      <c r="A994" t="s">
        <v>1436</v>
      </c>
      <c r="B994" t="s">
        <v>311</v>
      </c>
      <c r="C994">
        <v>5982</v>
      </c>
      <c r="D994" s="9">
        <v>38583.000810185185</v>
      </c>
      <c r="E994" s="9">
        <v>44565.655532407407</v>
      </c>
      <c r="F994">
        <v>990</v>
      </c>
      <c r="G994">
        <v>990</v>
      </c>
      <c r="H994">
        <v>280</v>
      </c>
      <c r="I994">
        <v>710</v>
      </c>
      <c r="J994">
        <v>128</v>
      </c>
      <c r="K994">
        <v>862</v>
      </c>
      <c r="L994">
        <v>804</v>
      </c>
      <c r="M994">
        <v>58</v>
      </c>
      <c r="N994">
        <v>5.5E-2</v>
      </c>
      <c r="O994">
        <v>0.14000000000000001</v>
      </c>
      <c r="P994">
        <v>2.7E-2</v>
      </c>
      <c r="Q994">
        <v>0.16600000000000001</v>
      </c>
      <c r="R994">
        <v>0.16800000000000001</v>
      </c>
      <c r="S994">
        <v>0.16700000000000001</v>
      </c>
      <c r="T994">
        <v>0.98799999999999999</v>
      </c>
      <c r="U994">
        <v>0.28199999999999997</v>
      </c>
      <c r="V994">
        <v>0.86199999999999999</v>
      </c>
      <c r="W994">
        <v>349.39800000000002</v>
      </c>
      <c r="X994" t="s">
        <v>56</v>
      </c>
      <c r="Y994">
        <v>6.024</v>
      </c>
      <c r="Z994">
        <v>0.86499999999999999</v>
      </c>
      <c r="AA994">
        <v>0.97</v>
      </c>
      <c r="AB994">
        <v>0.90800000000000003</v>
      </c>
      <c r="AC994">
        <v>0.95199999999999996</v>
      </c>
      <c r="AD994" s="19">
        <v>45825.099711863426</v>
      </c>
      <c r="AE994" t="s">
        <v>2397</v>
      </c>
    </row>
    <row r="995" spans="1:31" hidden="1" x14ac:dyDescent="0.35">
      <c r="A995" t="s">
        <v>1968</v>
      </c>
      <c r="B995" t="s">
        <v>312</v>
      </c>
      <c r="C995">
        <v>78</v>
      </c>
      <c r="D995" s="9">
        <v>40421.74722222222</v>
      </c>
      <c r="E995" s="9">
        <v>40499.893750000003</v>
      </c>
      <c r="F995" t="s">
        <v>871</v>
      </c>
      <c r="G995" t="s">
        <v>871</v>
      </c>
      <c r="H995">
        <v>1</v>
      </c>
      <c r="I995">
        <v>6</v>
      </c>
      <c r="J995">
        <v>1</v>
      </c>
      <c r="K995" t="s">
        <v>872</v>
      </c>
      <c r="L995">
        <v>19</v>
      </c>
      <c r="M995">
        <v>-13</v>
      </c>
      <c r="N995" t="s">
        <v>874</v>
      </c>
      <c r="O995">
        <v>5.3999999999999999E-2</v>
      </c>
      <c r="P995" t="s">
        <v>874</v>
      </c>
      <c r="Q995">
        <v>9.5</v>
      </c>
      <c r="R995">
        <v>0</v>
      </c>
      <c r="S995">
        <v>6.7000000000000004E-2</v>
      </c>
      <c r="T995" t="s">
        <v>874</v>
      </c>
      <c r="U995" t="s">
        <v>874</v>
      </c>
      <c r="V995" t="s">
        <v>874</v>
      </c>
      <c r="W995" t="s">
        <v>874</v>
      </c>
      <c r="X995" t="s">
        <v>56</v>
      </c>
      <c r="Y995">
        <v>0.105</v>
      </c>
      <c r="Z995" t="s">
        <v>874</v>
      </c>
      <c r="AA995">
        <v>0.441</v>
      </c>
      <c r="AB995" t="s">
        <v>874</v>
      </c>
      <c r="AC995">
        <v>0.65</v>
      </c>
      <c r="AD995" s="19">
        <v>45824.887283206015</v>
      </c>
      <c r="AE995" t="s">
        <v>2024</v>
      </c>
    </row>
    <row r="996" spans="1:31" x14ac:dyDescent="0.35">
      <c r="A996" t="s">
        <v>1204</v>
      </c>
      <c r="B996" t="s">
        <v>311</v>
      </c>
      <c r="C996">
        <v>6698</v>
      </c>
      <c r="D996" s="9">
        <v>37868.11278935185</v>
      </c>
      <c r="E996" s="9">
        <v>44566.572048611109</v>
      </c>
      <c r="F996">
        <v>15018</v>
      </c>
      <c r="G996">
        <v>15018</v>
      </c>
      <c r="H996">
        <v>8143</v>
      </c>
      <c r="I996">
        <v>6875</v>
      </c>
      <c r="J996">
        <v>2370</v>
      </c>
      <c r="K996">
        <v>12648</v>
      </c>
      <c r="L996">
        <v>12538</v>
      </c>
      <c r="M996">
        <v>110</v>
      </c>
      <c r="N996">
        <v>2.8820000000000001</v>
      </c>
      <c r="O996">
        <v>2.17</v>
      </c>
      <c r="P996">
        <v>0.77</v>
      </c>
      <c r="Q996">
        <v>4.2290000000000001</v>
      </c>
      <c r="R996">
        <v>4.282</v>
      </c>
      <c r="S996">
        <v>4.2050000000000001</v>
      </c>
      <c r="T996">
        <v>0.98799999999999999</v>
      </c>
      <c r="U996">
        <v>0.56999999999999995</v>
      </c>
      <c r="V996">
        <v>0.84799999999999998</v>
      </c>
      <c r="W996">
        <v>26.010999999999999</v>
      </c>
      <c r="X996" t="s">
        <v>80</v>
      </c>
      <c r="Y996">
        <v>0.23599999999999999</v>
      </c>
      <c r="Z996">
        <v>0.98299999999999998</v>
      </c>
      <c r="AA996">
        <v>0.93300000000000005</v>
      </c>
      <c r="AB996">
        <v>0.92400000000000004</v>
      </c>
      <c r="AC996">
        <v>0.96799999999999997</v>
      </c>
      <c r="AD996" s="19">
        <v>45825.128918738425</v>
      </c>
      <c r="AE996" t="s">
        <v>2397</v>
      </c>
    </row>
    <row r="997" spans="1:31" hidden="1" x14ac:dyDescent="0.35">
      <c r="A997" t="s">
        <v>1484</v>
      </c>
      <c r="B997" t="s">
        <v>312</v>
      </c>
      <c r="C997">
        <v>0</v>
      </c>
      <c r="D997" s="9">
        <v>41282.840277777781</v>
      </c>
      <c r="E997" s="9">
        <v>41283.302777777775</v>
      </c>
      <c r="F997" t="s">
        <v>871</v>
      </c>
      <c r="G997" t="s">
        <v>871</v>
      </c>
      <c r="H997">
        <v>1</v>
      </c>
      <c r="I997">
        <v>1</v>
      </c>
      <c r="J997">
        <v>1</v>
      </c>
      <c r="K997" t="s">
        <v>872</v>
      </c>
      <c r="L997">
        <v>1</v>
      </c>
      <c r="M997">
        <v>-1</v>
      </c>
      <c r="N997" t="s">
        <v>874</v>
      </c>
      <c r="O997" t="s">
        <v>874</v>
      </c>
      <c r="P997" t="s">
        <v>874</v>
      </c>
      <c r="Q997" t="s">
        <v>874</v>
      </c>
      <c r="R997">
        <v>0</v>
      </c>
      <c r="S997" t="s">
        <v>874</v>
      </c>
      <c r="T997" t="s">
        <v>874</v>
      </c>
      <c r="U997" t="s">
        <v>874</v>
      </c>
      <c r="V997" t="s">
        <v>874</v>
      </c>
      <c r="W997" t="s">
        <v>874</v>
      </c>
      <c r="X997" t="s">
        <v>62</v>
      </c>
      <c r="Y997" t="s">
        <v>874</v>
      </c>
      <c r="Z997" t="s">
        <v>874</v>
      </c>
      <c r="AA997" t="s">
        <v>874</v>
      </c>
      <c r="AB997" t="s">
        <v>874</v>
      </c>
      <c r="AC997" t="s">
        <v>874</v>
      </c>
      <c r="AD997" s="19">
        <v>45824.887494131945</v>
      </c>
      <c r="AE997" t="s">
        <v>2024</v>
      </c>
    </row>
    <row r="998" spans="1:31" x14ac:dyDescent="0.35">
      <c r="A998" t="s">
        <v>1234</v>
      </c>
      <c r="B998" t="s">
        <v>311</v>
      </c>
      <c r="C998">
        <v>3946</v>
      </c>
      <c r="D998" s="9">
        <v>37672.271527777775</v>
      </c>
      <c r="E998" s="9">
        <v>41619.024305555555</v>
      </c>
      <c r="F998">
        <v>816</v>
      </c>
      <c r="G998">
        <v>816</v>
      </c>
      <c r="H998">
        <v>130</v>
      </c>
      <c r="I998">
        <v>686</v>
      </c>
      <c r="J998">
        <v>101</v>
      </c>
      <c r="K998">
        <v>715</v>
      </c>
      <c r="L998">
        <v>608</v>
      </c>
      <c r="M998">
        <v>107</v>
      </c>
      <c r="N998">
        <v>6.2E-2</v>
      </c>
      <c r="O998">
        <v>0.28199999999999997</v>
      </c>
      <c r="P998">
        <v>4.4999999999999998E-2</v>
      </c>
      <c r="Q998">
        <v>0.29499999999999998</v>
      </c>
      <c r="R998">
        <v>0.29899999999999999</v>
      </c>
      <c r="S998">
        <v>0.29799999999999999</v>
      </c>
      <c r="T998">
        <v>0.98699999999999999</v>
      </c>
      <c r="U998">
        <v>0.18</v>
      </c>
      <c r="V998">
        <v>0.86899999999999999</v>
      </c>
      <c r="W998">
        <v>362.71199999999999</v>
      </c>
      <c r="X998" t="s">
        <v>56</v>
      </c>
      <c r="Y998">
        <v>3.39</v>
      </c>
      <c r="Z998">
        <v>0.94599999999999995</v>
      </c>
      <c r="AA998">
        <v>0.93200000000000005</v>
      </c>
      <c r="AB998">
        <v>0.96899999999999997</v>
      </c>
      <c r="AC998">
        <v>0.93600000000000005</v>
      </c>
      <c r="AD998" s="19">
        <v>45824.758305416668</v>
      </c>
      <c r="AE998" t="s">
        <v>1824</v>
      </c>
    </row>
    <row r="999" spans="1:31" hidden="1" x14ac:dyDescent="0.35">
      <c r="A999" t="s">
        <v>1486</v>
      </c>
      <c r="B999" t="s">
        <v>312</v>
      </c>
      <c r="C999">
        <v>99</v>
      </c>
      <c r="D999" s="9">
        <v>41526.050694444442</v>
      </c>
      <c r="E999" s="9">
        <v>41625.756944444445</v>
      </c>
      <c r="F999" t="s">
        <v>871</v>
      </c>
      <c r="G999" t="s">
        <v>871</v>
      </c>
      <c r="H999">
        <v>1</v>
      </c>
      <c r="I999">
        <v>5</v>
      </c>
      <c r="J999">
        <v>1</v>
      </c>
      <c r="K999" t="s">
        <v>872</v>
      </c>
      <c r="L999">
        <v>1</v>
      </c>
      <c r="M999">
        <v>3</v>
      </c>
      <c r="N999" t="s">
        <v>874</v>
      </c>
      <c r="O999">
        <v>3.5999999999999997E-2</v>
      </c>
      <c r="P999" t="s">
        <v>874</v>
      </c>
      <c r="Q999" t="s">
        <v>874</v>
      </c>
      <c r="R999">
        <v>0</v>
      </c>
      <c r="S999">
        <v>3.3000000000000002E-2</v>
      </c>
      <c r="T999" t="s">
        <v>874</v>
      </c>
      <c r="U999" t="s">
        <v>874</v>
      </c>
      <c r="V999" t="s">
        <v>874</v>
      </c>
      <c r="W999" t="s">
        <v>874</v>
      </c>
      <c r="X999" t="s">
        <v>56</v>
      </c>
      <c r="Y999" t="s">
        <v>874</v>
      </c>
      <c r="Z999" t="s">
        <v>874</v>
      </c>
      <c r="AA999">
        <v>0.95799999999999996</v>
      </c>
      <c r="AB999" t="s">
        <v>874</v>
      </c>
      <c r="AC999" t="s">
        <v>874</v>
      </c>
      <c r="AD999" s="19">
        <v>45824.887717638892</v>
      </c>
      <c r="AE999" t="s">
        <v>2024</v>
      </c>
    </row>
    <row r="1000" spans="1:31" x14ac:dyDescent="0.35">
      <c r="A1000" t="s">
        <v>298</v>
      </c>
      <c r="B1000" t="s">
        <v>311</v>
      </c>
      <c r="C1000">
        <v>1491</v>
      </c>
      <c r="D1000" s="9">
        <v>44117.617361111108</v>
      </c>
      <c r="E1000" s="9">
        <v>45608.820138888892</v>
      </c>
      <c r="F1000">
        <v>634</v>
      </c>
      <c r="G1000">
        <v>607</v>
      </c>
      <c r="H1000">
        <v>604</v>
      </c>
      <c r="I1000">
        <v>3</v>
      </c>
      <c r="J1000">
        <v>161</v>
      </c>
      <c r="K1000">
        <v>446</v>
      </c>
      <c r="L1000">
        <v>377</v>
      </c>
      <c r="M1000">
        <v>69</v>
      </c>
      <c r="N1000">
        <v>0.442</v>
      </c>
      <c r="O1000">
        <v>3.0000000000000001E-3</v>
      </c>
      <c r="P1000">
        <v>0.13800000000000001</v>
      </c>
      <c r="Q1000">
        <v>0.30299999999999999</v>
      </c>
      <c r="R1000">
        <v>0.307</v>
      </c>
      <c r="S1000">
        <v>0.311</v>
      </c>
      <c r="T1000">
        <v>0.98699999999999999</v>
      </c>
      <c r="U1000">
        <v>0.99299999999999999</v>
      </c>
      <c r="V1000">
        <v>0.69</v>
      </c>
      <c r="W1000">
        <v>227.72300000000001</v>
      </c>
      <c r="X1000" t="s">
        <v>56</v>
      </c>
      <c r="Y1000">
        <v>3.3</v>
      </c>
      <c r="Z1000">
        <v>0.997</v>
      </c>
      <c r="AA1000">
        <v>0.84599999999999997</v>
      </c>
      <c r="AB1000">
        <v>0.98599999999999999</v>
      </c>
      <c r="AC1000">
        <v>0.99</v>
      </c>
      <c r="AD1000" s="19">
        <v>5.1435185185185186E-3</v>
      </c>
      <c r="AE1000" t="s">
        <v>1108</v>
      </c>
    </row>
    <row r="1001" spans="1:31" hidden="1" x14ac:dyDescent="0.35">
      <c r="A1001" t="s">
        <v>1494</v>
      </c>
      <c r="B1001" t="s">
        <v>312</v>
      </c>
      <c r="C1001">
        <v>94</v>
      </c>
      <c r="D1001" s="9">
        <v>41516.148611111108</v>
      </c>
      <c r="E1001" s="9">
        <v>41611.069444444445</v>
      </c>
      <c r="F1001" t="s">
        <v>871</v>
      </c>
      <c r="G1001" t="s">
        <v>871</v>
      </c>
      <c r="H1001">
        <v>2</v>
      </c>
      <c r="I1001">
        <v>12</v>
      </c>
      <c r="J1001">
        <v>1</v>
      </c>
      <c r="K1001" t="s">
        <v>872</v>
      </c>
      <c r="L1001">
        <v>1</v>
      </c>
      <c r="M1001">
        <v>12</v>
      </c>
      <c r="N1001" t="s">
        <v>874</v>
      </c>
      <c r="O1001">
        <v>0.106</v>
      </c>
      <c r="P1001" t="s">
        <v>874</v>
      </c>
      <c r="Q1001" t="s">
        <v>874</v>
      </c>
      <c r="R1001">
        <v>0</v>
      </c>
      <c r="S1001">
        <v>0.122</v>
      </c>
      <c r="T1001" t="s">
        <v>874</v>
      </c>
      <c r="U1001" t="s">
        <v>874</v>
      </c>
      <c r="V1001" t="s">
        <v>874</v>
      </c>
      <c r="W1001" t="s">
        <v>874</v>
      </c>
      <c r="X1001" t="s">
        <v>56</v>
      </c>
      <c r="Y1001" t="s">
        <v>874</v>
      </c>
      <c r="Z1001" t="s">
        <v>874</v>
      </c>
      <c r="AA1001">
        <v>0.95899999999999996</v>
      </c>
      <c r="AB1001" t="s">
        <v>874</v>
      </c>
      <c r="AC1001" t="s">
        <v>874</v>
      </c>
      <c r="AD1001" s="19">
        <v>45824.887946527779</v>
      </c>
      <c r="AE1001" t="s">
        <v>2024</v>
      </c>
    </row>
    <row r="1002" spans="1:31" x14ac:dyDescent="0.35">
      <c r="A1002" t="s">
        <v>298</v>
      </c>
      <c r="B1002" t="s">
        <v>311</v>
      </c>
      <c r="C1002">
        <v>1491</v>
      </c>
      <c r="D1002" s="9">
        <v>44117.617361111108</v>
      </c>
      <c r="E1002" s="9">
        <v>45608.820138888892</v>
      </c>
      <c r="F1002">
        <v>634</v>
      </c>
      <c r="G1002">
        <v>607</v>
      </c>
      <c r="H1002">
        <v>604</v>
      </c>
      <c r="I1002">
        <v>3</v>
      </c>
      <c r="J1002">
        <v>161</v>
      </c>
      <c r="K1002">
        <v>446</v>
      </c>
      <c r="L1002">
        <v>377</v>
      </c>
      <c r="M1002">
        <v>69</v>
      </c>
      <c r="N1002">
        <v>0.442</v>
      </c>
      <c r="O1002">
        <v>3.0000000000000001E-3</v>
      </c>
      <c r="P1002">
        <v>0.13800000000000001</v>
      </c>
      <c r="Q1002">
        <v>0.30299999999999999</v>
      </c>
      <c r="R1002">
        <v>0.307</v>
      </c>
      <c r="S1002">
        <v>0.311</v>
      </c>
      <c r="T1002">
        <v>0.98699999999999999</v>
      </c>
      <c r="U1002">
        <v>0.99299999999999999</v>
      </c>
      <c r="V1002">
        <v>0.69</v>
      </c>
      <c r="W1002">
        <v>227.72300000000001</v>
      </c>
      <c r="X1002" t="s">
        <v>56</v>
      </c>
      <c r="Y1002">
        <v>3.3</v>
      </c>
      <c r="Z1002">
        <v>0.997</v>
      </c>
      <c r="AA1002">
        <v>0.84599999999999997</v>
      </c>
      <c r="AB1002">
        <v>0.98599999999999999</v>
      </c>
      <c r="AC1002">
        <v>0.99</v>
      </c>
      <c r="AD1002" s="19">
        <v>3.3799768518518521E-2</v>
      </c>
      <c r="AE1002" t="s">
        <v>1108</v>
      </c>
    </row>
    <row r="1003" spans="1:31" hidden="1" x14ac:dyDescent="0.35">
      <c r="A1003" t="s">
        <v>1969</v>
      </c>
      <c r="B1003" t="s">
        <v>312</v>
      </c>
      <c r="C1003">
        <v>92</v>
      </c>
      <c r="D1003" s="9">
        <v>41518.826388888891</v>
      </c>
      <c r="E1003" s="9">
        <v>41610.867361111108</v>
      </c>
      <c r="F1003" t="s">
        <v>871</v>
      </c>
      <c r="G1003" t="s">
        <v>871</v>
      </c>
      <c r="H1003">
        <v>1</v>
      </c>
      <c r="I1003">
        <v>1</v>
      </c>
      <c r="J1003">
        <v>1</v>
      </c>
      <c r="K1003" t="s">
        <v>872</v>
      </c>
      <c r="L1003">
        <v>1</v>
      </c>
      <c r="M1003">
        <v>1</v>
      </c>
      <c r="N1003" t="s">
        <v>874</v>
      </c>
      <c r="O1003" t="s">
        <v>874</v>
      </c>
      <c r="P1003" t="s">
        <v>874</v>
      </c>
      <c r="Q1003" t="s">
        <v>874</v>
      </c>
      <c r="R1003">
        <v>0</v>
      </c>
      <c r="S1003" t="s">
        <v>874</v>
      </c>
      <c r="T1003" t="s">
        <v>874</v>
      </c>
      <c r="U1003" t="s">
        <v>874</v>
      </c>
      <c r="V1003" t="s">
        <v>874</v>
      </c>
      <c r="W1003" t="s">
        <v>874</v>
      </c>
      <c r="X1003" t="s">
        <v>62</v>
      </c>
      <c r="Y1003" t="s">
        <v>874</v>
      </c>
      <c r="Z1003" t="s">
        <v>874</v>
      </c>
      <c r="AA1003" t="s">
        <v>874</v>
      </c>
      <c r="AB1003" t="s">
        <v>874</v>
      </c>
      <c r="AC1003" t="s">
        <v>874</v>
      </c>
      <c r="AD1003" s="19">
        <v>45824.888166631943</v>
      </c>
      <c r="AE1003" t="s">
        <v>2024</v>
      </c>
    </row>
    <row r="1004" spans="1:31" x14ac:dyDescent="0.35">
      <c r="A1004" t="s">
        <v>200</v>
      </c>
      <c r="B1004" t="s">
        <v>311</v>
      </c>
      <c r="C1004">
        <v>4210</v>
      </c>
      <c r="D1004" s="9">
        <v>40316.455462962964</v>
      </c>
      <c r="E1004" s="9">
        <v>44526.519884259258</v>
      </c>
      <c r="F1004">
        <v>321</v>
      </c>
      <c r="G1004">
        <v>321</v>
      </c>
      <c r="H1004">
        <v>191</v>
      </c>
      <c r="I1004">
        <v>130</v>
      </c>
      <c r="J1004">
        <v>27</v>
      </c>
      <c r="K1004">
        <v>294</v>
      </c>
      <c r="L1004">
        <v>273</v>
      </c>
      <c r="M1004">
        <v>21</v>
      </c>
      <c r="N1004">
        <v>4.8000000000000001E-2</v>
      </c>
      <c r="O1004">
        <v>3.6999999999999998E-2</v>
      </c>
      <c r="P1004">
        <v>8.0000000000000002E-3</v>
      </c>
      <c r="Q1004">
        <v>7.5999999999999998E-2</v>
      </c>
      <c r="R1004">
        <v>7.6999999999999999E-2</v>
      </c>
      <c r="S1004">
        <v>7.5999999999999998E-2</v>
      </c>
      <c r="T1004">
        <v>0.98699999999999999</v>
      </c>
      <c r="U1004">
        <v>0.56499999999999995</v>
      </c>
      <c r="V1004">
        <v>0.90600000000000003</v>
      </c>
      <c r="W1004">
        <v>276.31599999999997</v>
      </c>
      <c r="X1004" t="s">
        <v>56</v>
      </c>
      <c r="Y1004">
        <v>13.157999999999999</v>
      </c>
      <c r="Z1004">
        <v>0.94299999999999995</v>
      </c>
      <c r="AA1004">
        <v>0.93400000000000005</v>
      </c>
      <c r="AB1004">
        <v>0.95799999999999996</v>
      </c>
      <c r="AC1004">
        <v>0.91</v>
      </c>
      <c r="AD1004" s="19">
        <v>45825.254876793981</v>
      </c>
      <c r="AE1004" t="s">
        <v>2357</v>
      </c>
    </row>
    <row r="1005" spans="1:31" hidden="1" x14ac:dyDescent="0.35">
      <c r="A1005" t="s">
        <v>1481</v>
      </c>
      <c r="B1005" t="s">
        <v>312</v>
      </c>
      <c r="C1005">
        <v>87</v>
      </c>
      <c r="D1005" s="9">
        <v>41504.986805555556</v>
      </c>
      <c r="E1005" s="9">
        <v>41592.9375</v>
      </c>
      <c r="F1005" t="s">
        <v>871</v>
      </c>
      <c r="G1005" t="s">
        <v>871</v>
      </c>
      <c r="H1005">
        <v>1</v>
      </c>
      <c r="I1005">
        <v>4</v>
      </c>
      <c r="J1005">
        <v>1</v>
      </c>
      <c r="K1005" t="s">
        <v>872</v>
      </c>
      <c r="L1005">
        <v>1</v>
      </c>
      <c r="M1005">
        <v>3</v>
      </c>
      <c r="N1005" t="s">
        <v>874</v>
      </c>
      <c r="O1005">
        <v>2.7E-2</v>
      </c>
      <c r="P1005" t="s">
        <v>874</v>
      </c>
      <c r="Q1005" t="s">
        <v>874</v>
      </c>
      <c r="R1005">
        <v>0</v>
      </c>
      <c r="S1005">
        <v>2.7E-2</v>
      </c>
      <c r="T1005" t="s">
        <v>874</v>
      </c>
      <c r="U1005" t="s">
        <v>874</v>
      </c>
      <c r="V1005" t="s">
        <v>874</v>
      </c>
      <c r="W1005" t="s">
        <v>874</v>
      </c>
      <c r="X1005" t="s">
        <v>56</v>
      </c>
      <c r="Y1005" t="s">
        <v>874</v>
      </c>
      <c r="Z1005" t="s">
        <v>874</v>
      </c>
      <c r="AA1005">
        <v>0.90200000000000002</v>
      </c>
      <c r="AB1005" t="s">
        <v>874</v>
      </c>
      <c r="AC1005" t="s">
        <v>874</v>
      </c>
      <c r="AD1005" s="19">
        <v>45824.888372118054</v>
      </c>
      <c r="AE1005" t="s">
        <v>2024</v>
      </c>
    </row>
    <row r="1006" spans="1:31" x14ac:dyDescent="0.35">
      <c r="A1006" t="s">
        <v>1048</v>
      </c>
      <c r="B1006" t="s">
        <v>311</v>
      </c>
      <c r="C1006">
        <v>1869</v>
      </c>
      <c r="D1006" s="9">
        <v>42072.643750000003</v>
      </c>
      <c r="E1006" s="9">
        <v>43941.699050925927</v>
      </c>
      <c r="F1006">
        <v>11774</v>
      </c>
      <c r="G1006">
        <v>11774</v>
      </c>
      <c r="H1006">
        <v>0</v>
      </c>
      <c r="I1006">
        <v>11774</v>
      </c>
      <c r="J1006">
        <v>10334</v>
      </c>
      <c r="K1006">
        <v>1440</v>
      </c>
      <c r="L1006">
        <v>1440</v>
      </c>
      <c r="M1006">
        <v>0</v>
      </c>
      <c r="N1006">
        <v>0</v>
      </c>
      <c r="O1006">
        <v>6.3529999999999998</v>
      </c>
      <c r="P1006">
        <v>5.2489999999999997</v>
      </c>
      <c r="Q1006">
        <v>1.0900000000000001</v>
      </c>
      <c r="R1006">
        <v>1.1040000000000001</v>
      </c>
      <c r="S1006">
        <v>1.5629999999999999</v>
      </c>
      <c r="T1006">
        <v>0.98699999999999999</v>
      </c>
      <c r="U1006">
        <v>0</v>
      </c>
      <c r="V1006">
        <v>0.17399999999999999</v>
      </c>
      <c r="W1006">
        <v>0</v>
      </c>
      <c r="X1006" t="s">
        <v>80</v>
      </c>
      <c r="Y1006">
        <v>0.91700000000000004</v>
      </c>
      <c r="Z1006">
        <v>0</v>
      </c>
      <c r="AA1006" s="19">
        <v>0.99099999999999999</v>
      </c>
      <c r="AB1006">
        <v>0.95899999999999996</v>
      </c>
      <c r="AC1006" s="23">
        <v>0.96099999999999997</v>
      </c>
      <c r="AD1006" s="19">
        <v>45825.218037430554</v>
      </c>
      <c r="AE1006" t="s">
        <v>2383</v>
      </c>
    </row>
    <row r="1007" spans="1:31" hidden="1" x14ac:dyDescent="0.35">
      <c r="A1007" t="s">
        <v>932</v>
      </c>
      <c r="B1007" t="s">
        <v>312</v>
      </c>
      <c r="C1007">
        <v>0</v>
      </c>
      <c r="D1007" s="9">
        <v>40956.783333333333</v>
      </c>
      <c r="E1007" s="9">
        <v>40956.783333333333</v>
      </c>
      <c r="F1007" t="s">
        <v>871</v>
      </c>
      <c r="G1007" t="s">
        <v>871</v>
      </c>
      <c r="H1007">
        <v>1</v>
      </c>
      <c r="I1007">
        <v>1</v>
      </c>
      <c r="J1007">
        <v>1</v>
      </c>
      <c r="K1007" t="s">
        <v>872</v>
      </c>
      <c r="L1007">
        <v>1</v>
      </c>
      <c r="M1007">
        <v>0</v>
      </c>
      <c r="N1007" t="s">
        <v>874</v>
      </c>
      <c r="O1007" t="s">
        <v>874</v>
      </c>
      <c r="P1007" t="s">
        <v>874</v>
      </c>
      <c r="Q1007" t="s">
        <v>874</v>
      </c>
      <c r="R1007">
        <v>0</v>
      </c>
      <c r="S1007" t="s">
        <v>874</v>
      </c>
      <c r="T1007" t="s">
        <v>874</v>
      </c>
      <c r="U1007" t="s">
        <v>874</v>
      </c>
      <c r="V1007" t="s">
        <v>874</v>
      </c>
      <c r="W1007" t="s">
        <v>874</v>
      </c>
      <c r="X1007" t="s">
        <v>56</v>
      </c>
      <c r="Y1007" t="s">
        <v>874</v>
      </c>
      <c r="Z1007" t="s">
        <v>874</v>
      </c>
      <c r="AA1007" t="s">
        <v>874</v>
      </c>
      <c r="AB1007" t="s">
        <v>874</v>
      </c>
      <c r="AC1007" t="s">
        <v>874</v>
      </c>
      <c r="AD1007" s="19">
        <v>45824.888581828702</v>
      </c>
      <c r="AE1007" t="s">
        <v>2024</v>
      </c>
    </row>
    <row r="1008" spans="1:31" x14ac:dyDescent="0.35">
      <c r="A1008" t="s">
        <v>966</v>
      </c>
      <c r="B1008" t="s">
        <v>311</v>
      </c>
      <c r="C1008">
        <v>7595</v>
      </c>
      <c r="D1008" s="9">
        <v>36969.76085648148</v>
      </c>
      <c r="E1008" s="9">
        <v>44565.290196759262</v>
      </c>
      <c r="F1008">
        <v>4500</v>
      </c>
      <c r="G1008">
        <v>4500</v>
      </c>
      <c r="H1008">
        <v>498</v>
      </c>
      <c r="I1008">
        <v>4002</v>
      </c>
      <c r="J1008">
        <v>1133</v>
      </c>
      <c r="K1008">
        <v>3367</v>
      </c>
      <c r="L1008">
        <v>2597</v>
      </c>
      <c r="M1008">
        <v>770</v>
      </c>
      <c r="N1008">
        <v>7.8E-2</v>
      </c>
      <c r="O1008">
        <v>0.67700000000000005</v>
      </c>
      <c r="P1008">
        <v>0.215</v>
      </c>
      <c r="Q1008">
        <v>0.53300000000000003</v>
      </c>
      <c r="R1008">
        <v>0.54</v>
      </c>
      <c r="S1008">
        <v>0.498</v>
      </c>
      <c r="T1008">
        <v>0.98699999999999999</v>
      </c>
      <c r="U1008">
        <v>0.10299999999999999</v>
      </c>
      <c r="V1008">
        <v>0.71499999999999997</v>
      </c>
      <c r="W1008">
        <v>1444.653</v>
      </c>
      <c r="X1008" t="s">
        <v>56</v>
      </c>
      <c r="Y1008">
        <v>1.8759999999999999</v>
      </c>
      <c r="Z1008">
        <v>0.874</v>
      </c>
      <c r="AA1008">
        <v>0.93100000000000005</v>
      </c>
      <c r="AB1008">
        <v>0.79800000000000004</v>
      </c>
      <c r="AC1008">
        <v>0.91700000000000004</v>
      </c>
      <c r="AD1008" s="19">
        <v>45825.067785092593</v>
      </c>
      <c r="AE1008" t="s">
        <v>2397</v>
      </c>
    </row>
    <row r="1009" spans="1:31" hidden="1" x14ac:dyDescent="0.35">
      <c r="A1009" t="s">
        <v>1500</v>
      </c>
      <c r="B1009" t="s">
        <v>312</v>
      </c>
      <c r="C1009">
        <v>41</v>
      </c>
      <c r="D1009" s="9">
        <v>41557.032638888886</v>
      </c>
      <c r="E1009" s="9">
        <v>41598.359027777777</v>
      </c>
      <c r="F1009" t="s">
        <v>871</v>
      </c>
      <c r="G1009" t="s">
        <v>871</v>
      </c>
      <c r="H1009">
        <v>1</v>
      </c>
      <c r="I1009">
        <v>1</v>
      </c>
      <c r="J1009">
        <v>1</v>
      </c>
      <c r="K1009" t="s">
        <v>872</v>
      </c>
      <c r="L1009">
        <v>1</v>
      </c>
      <c r="M1009">
        <v>1</v>
      </c>
      <c r="N1009" t="s">
        <v>874</v>
      </c>
      <c r="O1009" t="s">
        <v>874</v>
      </c>
      <c r="P1009" t="s">
        <v>874</v>
      </c>
      <c r="Q1009" t="s">
        <v>874</v>
      </c>
      <c r="R1009">
        <v>0</v>
      </c>
      <c r="S1009">
        <v>2.4E-2</v>
      </c>
      <c r="T1009" t="s">
        <v>874</v>
      </c>
      <c r="U1009" t="s">
        <v>874</v>
      </c>
      <c r="V1009" t="s">
        <v>874</v>
      </c>
      <c r="W1009" t="s">
        <v>874</v>
      </c>
      <c r="X1009" t="s">
        <v>56</v>
      </c>
      <c r="Y1009" t="s">
        <v>874</v>
      </c>
      <c r="Z1009" t="s">
        <v>874</v>
      </c>
      <c r="AA1009" t="s">
        <v>874</v>
      </c>
      <c r="AB1009" t="s">
        <v>874</v>
      </c>
      <c r="AC1009" t="s">
        <v>874</v>
      </c>
      <c r="AD1009" s="19">
        <v>45824.888785844909</v>
      </c>
      <c r="AE1009" t="s">
        <v>2024</v>
      </c>
    </row>
    <row r="1010" spans="1:31" x14ac:dyDescent="0.35">
      <c r="A1010" t="s">
        <v>1416</v>
      </c>
      <c r="B1010" t="s">
        <v>311</v>
      </c>
      <c r="C1010">
        <v>1720</v>
      </c>
      <c r="D1010" s="9">
        <v>42808.830717592595</v>
      </c>
      <c r="E1010" s="9">
        <v>44529.780150462961</v>
      </c>
      <c r="F1010">
        <v>313</v>
      </c>
      <c r="G1010">
        <v>313</v>
      </c>
      <c r="H1010">
        <v>60</v>
      </c>
      <c r="I1010">
        <v>253</v>
      </c>
      <c r="J1010">
        <v>29</v>
      </c>
      <c r="K1010">
        <v>284</v>
      </c>
      <c r="L1010">
        <v>283</v>
      </c>
      <c r="M1010">
        <v>1</v>
      </c>
      <c r="N1010">
        <v>4.5999999999999999E-2</v>
      </c>
      <c r="O1010">
        <v>0.20100000000000001</v>
      </c>
      <c r="P1010">
        <v>1.7999999999999999E-2</v>
      </c>
      <c r="Q1010">
        <v>0.22600000000000001</v>
      </c>
      <c r="R1010">
        <v>0.22900000000000001</v>
      </c>
      <c r="S1010">
        <v>0.221</v>
      </c>
      <c r="T1010">
        <v>0.98699999999999999</v>
      </c>
      <c r="U1010">
        <v>0.186</v>
      </c>
      <c r="V1010">
        <v>0.92700000000000005</v>
      </c>
      <c r="W1010">
        <v>4.4249999999999998</v>
      </c>
      <c r="X1010" t="s">
        <v>80</v>
      </c>
      <c r="Y1010">
        <v>4.4249999999999998</v>
      </c>
      <c r="Z1010">
        <v>0.98699999999999999</v>
      </c>
      <c r="AA1010">
        <v>0.95499999999999996</v>
      </c>
      <c r="AB1010">
        <v>0.92300000000000004</v>
      </c>
      <c r="AC1010">
        <v>0.97799999999999998</v>
      </c>
      <c r="AD1010" s="19">
        <v>45825.094935914349</v>
      </c>
      <c r="AE1010" t="s">
        <v>2397</v>
      </c>
    </row>
    <row r="1011" spans="1:31" hidden="1" x14ac:dyDescent="0.35">
      <c r="A1011" t="s">
        <v>1970</v>
      </c>
      <c r="B1011" t="s">
        <v>312</v>
      </c>
      <c r="C1011">
        <v>16</v>
      </c>
      <c r="D1011" s="9">
        <v>41122.699999999997</v>
      </c>
      <c r="E1011" s="9">
        <v>41139.056944444441</v>
      </c>
      <c r="F1011" t="s">
        <v>871</v>
      </c>
      <c r="G1011" t="s">
        <v>871</v>
      </c>
      <c r="H1011">
        <v>1</v>
      </c>
      <c r="I1011">
        <v>2</v>
      </c>
      <c r="J1011">
        <v>1</v>
      </c>
      <c r="K1011" t="s">
        <v>872</v>
      </c>
      <c r="L1011">
        <v>2</v>
      </c>
      <c r="M1011">
        <v>-1</v>
      </c>
      <c r="N1011" t="s">
        <v>874</v>
      </c>
      <c r="O1011" t="s">
        <v>874</v>
      </c>
      <c r="P1011" t="s">
        <v>874</v>
      </c>
      <c r="Q1011">
        <v>5.8999999999999997E-2</v>
      </c>
      <c r="R1011">
        <v>0</v>
      </c>
      <c r="S1011" t="s">
        <v>874</v>
      </c>
      <c r="T1011" t="s">
        <v>874</v>
      </c>
      <c r="U1011" t="s">
        <v>874</v>
      </c>
      <c r="V1011" t="s">
        <v>874</v>
      </c>
      <c r="W1011" t="s">
        <v>874</v>
      </c>
      <c r="X1011" t="s">
        <v>56</v>
      </c>
      <c r="Y1011">
        <v>16.949000000000002</v>
      </c>
      <c r="Z1011" t="s">
        <v>874</v>
      </c>
      <c r="AA1011" t="s">
        <v>874</v>
      </c>
      <c r="AB1011" t="s">
        <v>874</v>
      </c>
      <c r="AC1011">
        <v>1</v>
      </c>
      <c r="AD1011" s="19">
        <v>45824.889008888887</v>
      </c>
      <c r="AE1011" t="s">
        <v>2024</v>
      </c>
    </row>
    <row r="1012" spans="1:31" x14ac:dyDescent="0.35">
      <c r="A1012" t="s">
        <v>1779</v>
      </c>
      <c r="B1012" t="s">
        <v>311</v>
      </c>
      <c r="C1012">
        <v>2275</v>
      </c>
      <c r="D1012" s="9">
        <v>38606.896527777775</v>
      </c>
      <c r="E1012" s="9">
        <v>40882.427083333336</v>
      </c>
      <c r="F1012">
        <v>322</v>
      </c>
      <c r="G1012">
        <v>322</v>
      </c>
      <c r="H1012">
        <v>91</v>
      </c>
      <c r="I1012">
        <v>231</v>
      </c>
      <c r="J1012">
        <v>19</v>
      </c>
      <c r="K1012">
        <v>303</v>
      </c>
      <c r="L1012">
        <v>276</v>
      </c>
      <c r="M1012">
        <v>27</v>
      </c>
      <c r="N1012">
        <v>7.9000000000000001E-2</v>
      </c>
      <c r="O1012">
        <v>0.153</v>
      </c>
      <c r="P1012">
        <v>1.4999999999999999E-2</v>
      </c>
      <c r="Q1012">
        <v>0.214</v>
      </c>
      <c r="R1012">
        <v>0.217</v>
      </c>
      <c r="S1012">
        <v>0.215</v>
      </c>
      <c r="T1012">
        <v>0.98599999999999999</v>
      </c>
      <c r="U1012">
        <v>0.34100000000000003</v>
      </c>
      <c r="V1012">
        <v>0.93500000000000005</v>
      </c>
      <c r="W1012">
        <v>126.16800000000001</v>
      </c>
      <c r="X1012" t="s">
        <v>56</v>
      </c>
      <c r="Y1012">
        <v>4.673</v>
      </c>
      <c r="Z1012">
        <v>0.53700000000000003</v>
      </c>
      <c r="AA1012">
        <v>0.56100000000000005</v>
      </c>
      <c r="AB1012">
        <v>0.64300000000000002</v>
      </c>
      <c r="AC1012">
        <v>0.53600000000000003</v>
      </c>
      <c r="AD1012" s="19">
        <v>45824.760522858793</v>
      </c>
      <c r="AE1012" t="s">
        <v>1824</v>
      </c>
    </row>
    <row r="1013" spans="1:31" hidden="1" x14ac:dyDescent="0.35">
      <c r="A1013" t="s">
        <v>1479</v>
      </c>
      <c r="B1013" t="s">
        <v>312</v>
      </c>
      <c r="C1013">
        <v>0</v>
      </c>
      <c r="D1013" s="9">
        <v>41598.979861111111</v>
      </c>
      <c r="E1013" s="9">
        <v>41598.979861111111</v>
      </c>
      <c r="F1013" t="s">
        <v>871</v>
      </c>
      <c r="G1013" t="s">
        <v>871</v>
      </c>
      <c r="H1013">
        <v>1</v>
      </c>
      <c r="I1013">
        <v>1</v>
      </c>
      <c r="J1013">
        <v>1</v>
      </c>
      <c r="K1013" t="s">
        <v>872</v>
      </c>
      <c r="L1013">
        <v>1</v>
      </c>
      <c r="M1013">
        <v>0</v>
      </c>
      <c r="N1013" t="s">
        <v>874</v>
      </c>
      <c r="O1013" t="s">
        <v>874</v>
      </c>
      <c r="P1013" t="s">
        <v>874</v>
      </c>
      <c r="Q1013" t="s">
        <v>874</v>
      </c>
      <c r="R1013">
        <v>0</v>
      </c>
      <c r="S1013" t="s">
        <v>874</v>
      </c>
      <c r="T1013" t="s">
        <v>874</v>
      </c>
      <c r="U1013" t="s">
        <v>874</v>
      </c>
      <c r="V1013" t="s">
        <v>874</v>
      </c>
      <c r="W1013" t="s">
        <v>874</v>
      </c>
      <c r="X1013" t="s">
        <v>62</v>
      </c>
      <c r="Y1013" t="s">
        <v>874</v>
      </c>
      <c r="Z1013" t="s">
        <v>874</v>
      </c>
      <c r="AA1013" t="s">
        <v>874</v>
      </c>
      <c r="AB1013" t="s">
        <v>874</v>
      </c>
      <c r="AC1013" t="s">
        <v>874</v>
      </c>
      <c r="AD1013" s="19">
        <v>45824.889209305555</v>
      </c>
      <c r="AE1013" t="s">
        <v>2024</v>
      </c>
    </row>
    <row r="1014" spans="1:31" x14ac:dyDescent="0.35">
      <c r="A1014" t="s">
        <v>1672</v>
      </c>
      <c r="B1014" t="s">
        <v>311</v>
      </c>
      <c r="C1014">
        <v>1434</v>
      </c>
      <c r="D1014" s="9">
        <v>40190.919444444444</v>
      </c>
      <c r="E1014" s="9">
        <v>41625.279166666667</v>
      </c>
      <c r="F1014">
        <v>833</v>
      </c>
      <c r="G1014">
        <v>833</v>
      </c>
      <c r="H1014">
        <v>129</v>
      </c>
      <c r="I1014">
        <v>704</v>
      </c>
      <c r="J1014">
        <v>61</v>
      </c>
      <c r="K1014">
        <v>772</v>
      </c>
      <c r="L1014">
        <v>713</v>
      </c>
      <c r="M1014">
        <v>59</v>
      </c>
      <c r="N1014">
        <v>8.5000000000000006E-2</v>
      </c>
      <c r="O1014">
        <v>0.54400000000000004</v>
      </c>
      <c r="P1014">
        <v>0.05</v>
      </c>
      <c r="Q1014">
        <v>0.57099999999999995</v>
      </c>
      <c r="R1014">
        <v>0.57899999999999996</v>
      </c>
      <c r="S1014">
        <v>0.58199999999999996</v>
      </c>
      <c r="T1014">
        <v>0.98599999999999999</v>
      </c>
      <c r="U1014">
        <v>0.13500000000000001</v>
      </c>
      <c r="V1014">
        <v>0.92100000000000004</v>
      </c>
      <c r="W1014">
        <v>103.327</v>
      </c>
      <c r="X1014" t="s">
        <v>56</v>
      </c>
      <c r="Y1014">
        <v>1.7509999999999999</v>
      </c>
      <c r="Z1014">
        <v>0.995</v>
      </c>
      <c r="AA1014">
        <v>0.98499999999999999</v>
      </c>
      <c r="AB1014">
        <v>0.91900000000000004</v>
      </c>
      <c r="AC1014">
        <v>0.97699999999999998</v>
      </c>
      <c r="AD1014" s="19">
        <v>45824.812249768518</v>
      </c>
      <c r="AE1014" t="s">
        <v>1824</v>
      </c>
    </row>
    <row r="1015" spans="1:31" hidden="1" x14ac:dyDescent="0.35">
      <c r="A1015" t="s">
        <v>1488</v>
      </c>
      <c r="B1015" t="s">
        <v>312</v>
      </c>
      <c r="C1015">
        <v>64</v>
      </c>
      <c r="D1015" s="9">
        <v>41255.908333333333</v>
      </c>
      <c r="E1015" s="9">
        <v>41320.862500000003</v>
      </c>
      <c r="F1015" t="s">
        <v>871</v>
      </c>
      <c r="G1015" t="s">
        <v>871</v>
      </c>
      <c r="H1015">
        <v>1</v>
      </c>
      <c r="I1015">
        <v>2</v>
      </c>
      <c r="J1015">
        <v>1</v>
      </c>
      <c r="K1015" t="s">
        <v>872</v>
      </c>
      <c r="L1015">
        <v>1</v>
      </c>
      <c r="M1015">
        <v>0</v>
      </c>
      <c r="N1015" t="s">
        <v>874</v>
      </c>
      <c r="O1015">
        <v>3.5999999999999997E-2</v>
      </c>
      <c r="P1015" t="s">
        <v>874</v>
      </c>
      <c r="Q1015" t="s">
        <v>874</v>
      </c>
      <c r="R1015">
        <v>0</v>
      </c>
      <c r="S1015">
        <v>-1E-3</v>
      </c>
      <c r="T1015" t="s">
        <v>874</v>
      </c>
      <c r="U1015" t="s">
        <v>874</v>
      </c>
      <c r="V1015" t="s">
        <v>874</v>
      </c>
      <c r="W1015" t="s">
        <v>874</v>
      </c>
      <c r="X1015" t="s">
        <v>62</v>
      </c>
      <c r="Y1015" t="s">
        <v>874</v>
      </c>
      <c r="Z1015" t="s">
        <v>874</v>
      </c>
      <c r="AA1015">
        <v>1</v>
      </c>
      <c r="AB1015" t="s">
        <v>874</v>
      </c>
      <c r="AC1015" t="s">
        <v>874</v>
      </c>
      <c r="AD1015" s="19">
        <v>45824.889429027775</v>
      </c>
      <c r="AE1015" t="s">
        <v>2024</v>
      </c>
    </row>
    <row r="1016" spans="1:31" x14ac:dyDescent="0.35">
      <c r="A1016" t="s">
        <v>1867</v>
      </c>
      <c r="B1016" t="s">
        <v>311</v>
      </c>
      <c r="C1016">
        <v>1135</v>
      </c>
      <c r="D1016" s="9">
        <v>38965.339583333334</v>
      </c>
      <c r="E1016" s="9">
        <v>40101.004166666666</v>
      </c>
      <c r="F1016">
        <v>185</v>
      </c>
      <c r="G1016">
        <v>185</v>
      </c>
      <c r="H1016">
        <v>32</v>
      </c>
      <c r="I1016">
        <v>153</v>
      </c>
      <c r="J1016">
        <v>59</v>
      </c>
      <c r="K1016">
        <v>126</v>
      </c>
      <c r="L1016">
        <v>115</v>
      </c>
      <c r="M1016">
        <v>11</v>
      </c>
      <c r="N1016">
        <v>3.4000000000000002E-2</v>
      </c>
      <c r="O1016">
        <v>0.17399999999999999</v>
      </c>
      <c r="P1016">
        <v>7.0000000000000007E-2</v>
      </c>
      <c r="Q1016">
        <v>0.13600000000000001</v>
      </c>
      <c r="R1016">
        <v>0.13800000000000001</v>
      </c>
      <c r="S1016">
        <v>0.14000000000000001</v>
      </c>
      <c r="T1016">
        <v>0.98599999999999999</v>
      </c>
      <c r="U1016">
        <v>0.16300000000000001</v>
      </c>
      <c r="V1016">
        <v>0.66300000000000003</v>
      </c>
      <c r="W1016">
        <v>80.882000000000005</v>
      </c>
      <c r="X1016" t="s">
        <v>56</v>
      </c>
      <c r="Y1016">
        <v>7.3529999999999998</v>
      </c>
      <c r="Z1016">
        <v>0.71699999999999997</v>
      </c>
      <c r="AA1016">
        <v>0.92600000000000005</v>
      </c>
      <c r="AB1016">
        <v>0.91600000000000004</v>
      </c>
      <c r="AC1016">
        <v>0.92500000000000004</v>
      </c>
      <c r="AD1016" s="19">
        <v>45824.859816053242</v>
      </c>
      <c r="AE1016" t="s">
        <v>2024</v>
      </c>
    </row>
    <row r="1017" spans="1:31" hidden="1" x14ac:dyDescent="0.35">
      <c r="A1017" t="s">
        <v>1971</v>
      </c>
      <c r="B1017" t="s">
        <v>312</v>
      </c>
      <c r="C1017">
        <v>74</v>
      </c>
      <c r="D1017" s="9">
        <v>41509.804166666669</v>
      </c>
      <c r="E1017" s="9">
        <v>41583.811805555553</v>
      </c>
      <c r="F1017" t="s">
        <v>871</v>
      </c>
      <c r="G1017" t="s">
        <v>871</v>
      </c>
      <c r="H1017">
        <v>1</v>
      </c>
      <c r="I1017">
        <v>1</v>
      </c>
      <c r="J1017">
        <v>1</v>
      </c>
      <c r="K1017" t="s">
        <v>872</v>
      </c>
      <c r="L1017">
        <v>1</v>
      </c>
      <c r="M1017">
        <v>0</v>
      </c>
      <c r="N1017" t="s">
        <v>874</v>
      </c>
      <c r="O1017" t="s">
        <v>874</v>
      </c>
      <c r="P1017" t="s">
        <v>874</v>
      </c>
      <c r="Q1017" t="s">
        <v>874</v>
      </c>
      <c r="R1017">
        <v>0</v>
      </c>
      <c r="S1017">
        <v>1.6E-2</v>
      </c>
      <c r="T1017" t="s">
        <v>874</v>
      </c>
      <c r="U1017" t="s">
        <v>874</v>
      </c>
      <c r="V1017" t="s">
        <v>874</v>
      </c>
      <c r="W1017" t="s">
        <v>874</v>
      </c>
      <c r="X1017" t="s">
        <v>62</v>
      </c>
      <c r="Y1017" t="s">
        <v>874</v>
      </c>
      <c r="Z1017" t="s">
        <v>874</v>
      </c>
      <c r="AA1017" t="s">
        <v>874</v>
      </c>
      <c r="AB1017" t="s">
        <v>874</v>
      </c>
      <c r="AC1017" t="s">
        <v>874</v>
      </c>
      <c r="AD1017" s="19">
        <v>45824.8896484375</v>
      </c>
      <c r="AE1017" t="s">
        <v>2024</v>
      </c>
    </row>
    <row r="1018" spans="1:31" x14ac:dyDescent="0.35">
      <c r="A1018" t="s">
        <v>2077</v>
      </c>
      <c r="B1018" t="s">
        <v>311</v>
      </c>
      <c r="C1018">
        <v>343</v>
      </c>
      <c r="D1018" s="9">
        <v>40221.497916666667</v>
      </c>
      <c r="E1018" s="9">
        <v>40564.993750000001</v>
      </c>
      <c r="F1018">
        <v>268</v>
      </c>
      <c r="G1018">
        <v>268</v>
      </c>
      <c r="H1018">
        <v>197</v>
      </c>
      <c r="I1018">
        <v>71</v>
      </c>
      <c r="J1018">
        <v>5</v>
      </c>
      <c r="K1018">
        <v>263</v>
      </c>
      <c r="L1018">
        <v>227</v>
      </c>
      <c r="M1018">
        <v>36</v>
      </c>
      <c r="N1018">
        <v>1.1950000000000001</v>
      </c>
      <c r="O1018">
        <v>0.67400000000000004</v>
      </c>
      <c r="P1018">
        <v>4.4999999999999998E-2</v>
      </c>
      <c r="Q1018">
        <v>1.7989999999999999</v>
      </c>
      <c r="R1018">
        <v>1.8240000000000001</v>
      </c>
      <c r="S1018">
        <v>1.679</v>
      </c>
      <c r="T1018">
        <v>0.98599999999999999</v>
      </c>
      <c r="U1018">
        <v>0.63900000000000001</v>
      </c>
      <c r="V1018">
        <v>0.97599999999999998</v>
      </c>
      <c r="W1018">
        <v>20.010999999999999</v>
      </c>
      <c r="X1018" t="s">
        <v>80</v>
      </c>
      <c r="Y1018">
        <v>0.55600000000000005</v>
      </c>
      <c r="Z1018">
        <v>0.84799999999999998</v>
      </c>
      <c r="AA1018">
        <v>0.81799999999999995</v>
      </c>
      <c r="AB1018">
        <v>0.88700000000000001</v>
      </c>
      <c r="AC1018">
        <v>0.84599999999999997</v>
      </c>
      <c r="AD1018" s="19">
        <v>45824.920094062501</v>
      </c>
      <c r="AE1018" t="s">
        <v>2215</v>
      </c>
    </row>
    <row r="1019" spans="1:31" hidden="1" x14ac:dyDescent="0.35">
      <c r="A1019" t="s">
        <v>1972</v>
      </c>
      <c r="B1019" t="s">
        <v>312</v>
      </c>
      <c r="C1019">
        <v>96</v>
      </c>
      <c r="D1019" s="9">
        <v>41479.37222222222</v>
      </c>
      <c r="E1019" s="9">
        <v>41575.884722222225</v>
      </c>
      <c r="F1019" t="s">
        <v>871</v>
      </c>
      <c r="G1019" t="s">
        <v>871</v>
      </c>
      <c r="H1019">
        <v>1</v>
      </c>
      <c r="I1019">
        <v>1</v>
      </c>
      <c r="J1019">
        <v>9</v>
      </c>
      <c r="K1019" t="s">
        <v>872</v>
      </c>
      <c r="L1019">
        <v>2</v>
      </c>
      <c r="M1019">
        <v>-9</v>
      </c>
      <c r="N1019" t="s">
        <v>874</v>
      </c>
      <c r="O1019" t="s">
        <v>874</v>
      </c>
      <c r="P1019">
        <v>4.7E-2</v>
      </c>
      <c r="Q1019">
        <v>0.01</v>
      </c>
      <c r="R1019">
        <v>0</v>
      </c>
      <c r="S1019">
        <v>-3.9E-2</v>
      </c>
      <c r="T1019" t="s">
        <v>874</v>
      </c>
      <c r="U1019" t="s">
        <v>874</v>
      </c>
      <c r="V1019" t="s">
        <v>874</v>
      </c>
      <c r="W1019" t="s">
        <v>874</v>
      </c>
      <c r="X1019" t="s">
        <v>56</v>
      </c>
      <c r="Y1019">
        <v>100</v>
      </c>
      <c r="Z1019" t="s">
        <v>874</v>
      </c>
      <c r="AA1019" t="s">
        <v>874</v>
      </c>
      <c r="AB1019">
        <v>0.3</v>
      </c>
      <c r="AC1019">
        <v>1</v>
      </c>
      <c r="AD1019" s="19">
        <v>45824.889866793979</v>
      </c>
      <c r="AE1019" t="s">
        <v>2024</v>
      </c>
    </row>
    <row r="1020" spans="1:31" x14ac:dyDescent="0.35">
      <c r="A1020" t="s">
        <v>2158</v>
      </c>
      <c r="B1020" t="s">
        <v>311</v>
      </c>
      <c r="C1020">
        <v>2372</v>
      </c>
      <c r="D1020" s="9">
        <v>39007.189583333333</v>
      </c>
      <c r="E1020" s="9">
        <v>41380.138888888891</v>
      </c>
      <c r="F1020">
        <v>252</v>
      </c>
      <c r="G1020">
        <v>252</v>
      </c>
      <c r="H1020">
        <v>209</v>
      </c>
      <c r="I1020">
        <v>43</v>
      </c>
      <c r="J1020">
        <v>13</v>
      </c>
      <c r="K1020">
        <v>239</v>
      </c>
      <c r="L1020">
        <v>227</v>
      </c>
      <c r="M1020">
        <v>12</v>
      </c>
      <c r="N1020">
        <v>0.2</v>
      </c>
      <c r="O1020">
        <v>2.5999999999999999E-2</v>
      </c>
      <c r="P1020">
        <v>7.0000000000000001E-3</v>
      </c>
      <c r="Q1020">
        <v>0.216</v>
      </c>
      <c r="R1020">
        <v>0.219</v>
      </c>
      <c r="S1020">
        <v>0.19600000000000001</v>
      </c>
      <c r="T1020">
        <v>0.98599999999999999</v>
      </c>
      <c r="U1020">
        <v>0.88500000000000001</v>
      </c>
      <c r="V1020">
        <v>0.96899999999999997</v>
      </c>
      <c r="W1020">
        <v>55.555999999999997</v>
      </c>
      <c r="X1020" t="s">
        <v>56</v>
      </c>
      <c r="Y1020">
        <v>4.63</v>
      </c>
      <c r="Z1020">
        <v>0.89500000000000002</v>
      </c>
      <c r="AA1020">
        <v>0.83199999999999996</v>
      </c>
      <c r="AB1020">
        <v>0.89700000000000002</v>
      </c>
      <c r="AC1020">
        <v>0.89300000000000002</v>
      </c>
      <c r="AD1020" s="19">
        <v>45824.94413747685</v>
      </c>
      <c r="AE1020" t="s">
        <v>2215</v>
      </c>
    </row>
    <row r="1021" spans="1:31" hidden="1" x14ac:dyDescent="0.35">
      <c r="A1021" t="s">
        <v>1482</v>
      </c>
      <c r="B1021" t="s">
        <v>312</v>
      </c>
      <c r="C1021">
        <v>85</v>
      </c>
      <c r="D1021" s="9">
        <v>41515.625694444447</v>
      </c>
      <c r="E1021" s="9">
        <v>41601.163888888892</v>
      </c>
      <c r="F1021" t="s">
        <v>871</v>
      </c>
      <c r="G1021" t="s">
        <v>871</v>
      </c>
      <c r="H1021">
        <v>1</v>
      </c>
      <c r="I1021">
        <v>5</v>
      </c>
      <c r="J1021">
        <v>8</v>
      </c>
      <c r="K1021" t="s">
        <v>872</v>
      </c>
      <c r="L1021">
        <v>10</v>
      </c>
      <c r="M1021">
        <v>-13</v>
      </c>
      <c r="N1021" t="s">
        <v>874</v>
      </c>
      <c r="O1021">
        <v>3.6999999999999998E-2</v>
      </c>
      <c r="P1021">
        <v>0.69699999999999995</v>
      </c>
      <c r="Q1021">
        <v>9.6000000000000002E-2</v>
      </c>
      <c r="R1021">
        <v>-0.65999999999999903</v>
      </c>
      <c r="S1021">
        <v>-2.7E-2</v>
      </c>
      <c r="T1021" t="s">
        <v>874</v>
      </c>
      <c r="U1021" t="s">
        <v>874</v>
      </c>
      <c r="V1021" t="s">
        <v>874</v>
      </c>
      <c r="W1021" t="s">
        <v>874</v>
      </c>
      <c r="X1021" t="s">
        <v>56</v>
      </c>
      <c r="Y1021">
        <v>10.417</v>
      </c>
      <c r="Z1021" t="s">
        <v>874</v>
      </c>
      <c r="AA1021">
        <v>0.82099999999999995</v>
      </c>
      <c r="AB1021">
        <v>0.97099999999999997</v>
      </c>
      <c r="AC1021">
        <v>0.45</v>
      </c>
      <c r="AD1021" s="19">
        <v>45824.890087638887</v>
      </c>
      <c r="AE1021" t="s">
        <v>2024</v>
      </c>
    </row>
    <row r="1022" spans="1:31" x14ac:dyDescent="0.35">
      <c r="A1022" t="s">
        <v>1067</v>
      </c>
      <c r="B1022" t="s">
        <v>311</v>
      </c>
      <c r="C1022">
        <v>4204</v>
      </c>
      <c r="D1022" s="9">
        <v>39920.875</v>
      </c>
      <c r="E1022" s="9">
        <v>44125.720138888886</v>
      </c>
      <c r="F1022">
        <v>2984</v>
      </c>
      <c r="G1022">
        <v>2898</v>
      </c>
      <c r="H1022">
        <v>490</v>
      </c>
      <c r="I1022">
        <v>2408</v>
      </c>
      <c r="J1022">
        <v>828</v>
      </c>
      <c r="K1022">
        <v>2070</v>
      </c>
      <c r="L1022">
        <v>1968</v>
      </c>
      <c r="M1022">
        <v>103</v>
      </c>
      <c r="N1022">
        <v>0.13500000000000001</v>
      </c>
      <c r="O1022">
        <v>0.60699999999999998</v>
      </c>
      <c r="P1022">
        <v>0.23400000000000001</v>
      </c>
      <c r="Q1022">
        <v>0.501</v>
      </c>
      <c r="R1022">
        <v>0.50800000000000001</v>
      </c>
      <c r="S1022">
        <v>0.51600000000000001</v>
      </c>
      <c r="T1022">
        <v>0.98599999999999999</v>
      </c>
      <c r="U1022">
        <v>0.182</v>
      </c>
      <c r="V1022">
        <v>0.68500000000000005</v>
      </c>
      <c r="W1022">
        <v>205.589</v>
      </c>
      <c r="X1022" t="s">
        <v>56</v>
      </c>
      <c r="Y1022">
        <v>1.996</v>
      </c>
      <c r="Z1022">
        <v>0.96199999999999997</v>
      </c>
      <c r="AA1022">
        <v>0.995</v>
      </c>
      <c r="AB1022">
        <v>0.99299999999999999</v>
      </c>
      <c r="AC1022">
        <v>0.98199999999999998</v>
      </c>
      <c r="AD1022" s="19">
        <v>45825.044750358793</v>
      </c>
      <c r="AE1022" t="s">
        <v>1766</v>
      </c>
    </row>
    <row r="1023" spans="1:31" hidden="1" x14ac:dyDescent="0.35">
      <c r="A1023" t="s">
        <v>1973</v>
      </c>
      <c r="B1023" t="s">
        <v>312</v>
      </c>
      <c r="C1023">
        <v>100</v>
      </c>
      <c r="D1023" s="9">
        <v>41528.665277777778</v>
      </c>
      <c r="E1023" s="9">
        <v>41628.976388888892</v>
      </c>
      <c r="F1023" t="s">
        <v>871</v>
      </c>
      <c r="G1023" t="s">
        <v>871</v>
      </c>
      <c r="H1023">
        <v>7</v>
      </c>
      <c r="I1023">
        <v>38</v>
      </c>
      <c r="J1023">
        <v>1</v>
      </c>
      <c r="K1023" t="s">
        <v>872</v>
      </c>
      <c r="L1023">
        <v>19</v>
      </c>
      <c r="M1023">
        <v>24</v>
      </c>
      <c r="N1023">
        <v>0.13700000000000001</v>
      </c>
      <c r="O1023">
        <v>0.44700000000000001</v>
      </c>
      <c r="P1023" t="s">
        <v>874</v>
      </c>
      <c r="Q1023">
        <v>0.223</v>
      </c>
      <c r="R1023" s="24" t="s">
        <v>1974</v>
      </c>
      <c r="S1023">
        <v>0.51800000000000002</v>
      </c>
      <c r="T1023" t="s">
        <v>874</v>
      </c>
      <c r="U1023" t="s">
        <v>874</v>
      </c>
      <c r="V1023" t="s">
        <v>874</v>
      </c>
      <c r="W1023" t="s">
        <v>874</v>
      </c>
      <c r="X1023" t="s">
        <v>56</v>
      </c>
      <c r="Y1023">
        <v>4.484</v>
      </c>
      <c r="Z1023">
        <v>0.90400000000000003</v>
      </c>
      <c r="AA1023">
        <v>0.90600000000000003</v>
      </c>
      <c r="AB1023" t="s">
        <v>874</v>
      </c>
      <c r="AC1023">
        <v>0.82499999999999996</v>
      </c>
      <c r="AD1023" s="19">
        <v>45824.890316018522</v>
      </c>
      <c r="AE1023" t="s">
        <v>2024</v>
      </c>
    </row>
    <row r="1024" spans="1:31" x14ac:dyDescent="0.35">
      <c r="A1024" t="s">
        <v>1452</v>
      </c>
      <c r="B1024" t="s">
        <v>311</v>
      </c>
      <c r="C1024">
        <v>3190</v>
      </c>
      <c r="D1024" s="9">
        <v>38410.581250000003</v>
      </c>
      <c r="E1024" s="9">
        <v>41601.188194444447</v>
      </c>
      <c r="F1024">
        <v>236</v>
      </c>
      <c r="G1024">
        <v>236</v>
      </c>
      <c r="H1024">
        <v>33</v>
      </c>
      <c r="I1024">
        <v>203</v>
      </c>
      <c r="J1024">
        <v>30</v>
      </c>
      <c r="K1024">
        <v>206</v>
      </c>
      <c r="L1024">
        <v>178</v>
      </c>
      <c r="M1024">
        <v>28</v>
      </c>
      <c r="N1024">
        <v>1.2999999999999999E-2</v>
      </c>
      <c r="O1024">
        <v>6.4000000000000001E-2</v>
      </c>
      <c r="P1024">
        <v>1.2E-2</v>
      </c>
      <c r="Q1024">
        <v>6.4000000000000001E-2</v>
      </c>
      <c r="R1024">
        <v>6.5000000000000002E-2</v>
      </c>
      <c r="S1024">
        <v>6.4000000000000001E-2</v>
      </c>
      <c r="T1024">
        <v>0.98499999999999999</v>
      </c>
      <c r="U1024">
        <v>0.16900000000000001</v>
      </c>
      <c r="V1024">
        <v>0.84399999999999997</v>
      </c>
      <c r="W1024">
        <v>437.5</v>
      </c>
      <c r="X1024" t="s">
        <v>56</v>
      </c>
      <c r="Y1024">
        <v>15.625</v>
      </c>
      <c r="Z1024">
        <v>0.95799999999999996</v>
      </c>
      <c r="AA1024">
        <v>0.95199999999999996</v>
      </c>
      <c r="AB1024">
        <v>0.92600000000000005</v>
      </c>
      <c r="AC1024">
        <v>0.91700000000000004</v>
      </c>
      <c r="AD1024" s="19">
        <v>45824.87568135417</v>
      </c>
      <c r="AE1024" t="s">
        <v>2024</v>
      </c>
    </row>
    <row r="1025" spans="1:31" hidden="1" x14ac:dyDescent="0.35">
      <c r="A1025" t="s">
        <v>1491</v>
      </c>
      <c r="B1025" t="s">
        <v>312</v>
      </c>
      <c r="C1025">
        <v>89</v>
      </c>
      <c r="D1025" s="9">
        <v>41377.90347222222</v>
      </c>
      <c r="E1025" s="9">
        <v>41467.69027777778</v>
      </c>
      <c r="F1025" t="s">
        <v>871</v>
      </c>
      <c r="G1025" t="s">
        <v>871</v>
      </c>
      <c r="H1025">
        <v>1</v>
      </c>
      <c r="I1025">
        <v>5</v>
      </c>
      <c r="J1025">
        <v>1</v>
      </c>
      <c r="K1025" t="s">
        <v>872</v>
      </c>
      <c r="L1025">
        <v>2</v>
      </c>
      <c r="M1025">
        <v>2</v>
      </c>
      <c r="N1025" t="s">
        <v>874</v>
      </c>
      <c r="O1025">
        <v>3.4000000000000002E-2</v>
      </c>
      <c r="P1025" t="s">
        <v>874</v>
      </c>
      <c r="Q1025" t="s">
        <v>874</v>
      </c>
      <c r="R1025">
        <v>0</v>
      </c>
      <c r="S1025">
        <v>3.4000000000000002E-2</v>
      </c>
      <c r="T1025" t="s">
        <v>874</v>
      </c>
      <c r="U1025" t="s">
        <v>874</v>
      </c>
      <c r="V1025" t="s">
        <v>874</v>
      </c>
      <c r="W1025" t="s">
        <v>874</v>
      </c>
      <c r="X1025" t="s">
        <v>56</v>
      </c>
      <c r="Y1025" t="s">
        <v>874</v>
      </c>
      <c r="Z1025" t="s">
        <v>874</v>
      </c>
      <c r="AA1025">
        <v>0.84899999999999998</v>
      </c>
      <c r="AB1025" t="s">
        <v>874</v>
      </c>
      <c r="AC1025" t="s">
        <v>874</v>
      </c>
      <c r="AD1025" s="19">
        <v>45824.890533923608</v>
      </c>
      <c r="AE1025" t="s">
        <v>2024</v>
      </c>
    </row>
    <row r="1026" spans="1:31" x14ac:dyDescent="0.35">
      <c r="A1026" t="s">
        <v>1908</v>
      </c>
      <c r="B1026" t="s">
        <v>311</v>
      </c>
      <c r="C1026">
        <v>866</v>
      </c>
      <c r="D1026" s="9">
        <v>39605.225694444445</v>
      </c>
      <c r="E1026" s="9">
        <v>40471.98541666667</v>
      </c>
      <c r="F1026">
        <v>56</v>
      </c>
      <c r="G1026">
        <v>56</v>
      </c>
      <c r="H1026">
        <v>10</v>
      </c>
      <c r="I1026">
        <v>46</v>
      </c>
      <c r="J1026">
        <v>16</v>
      </c>
      <c r="K1026">
        <v>40</v>
      </c>
      <c r="L1026">
        <v>39</v>
      </c>
      <c r="M1026">
        <v>1</v>
      </c>
      <c r="N1026">
        <v>1.0999999999999999E-2</v>
      </c>
      <c r="O1026">
        <v>7.0000000000000007E-2</v>
      </c>
      <c r="P1026">
        <v>0.02</v>
      </c>
      <c r="Q1026">
        <v>0.06</v>
      </c>
      <c r="R1026">
        <v>6.0999999999999999E-2</v>
      </c>
      <c r="S1026">
        <v>6.6000000000000003E-2</v>
      </c>
      <c r="T1026">
        <v>0.98399999999999999</v>
      </c>
      <c r="U1026">
        <v>0.13600000000000001</v>
      </c>
      <c r="V1026">
        <v>0.753</v>
      </c>
      <c r="W1026">
        <v>16.667000000000002</v>
      </c>
      <c r="X1026" t="s">
        <v>80</v>
      </c>
      <c r="Y1026">
        <v>16.667000000000002</v>
      </c>
      <c r="Z1026">
        <v>0.87</v>
      </c>
      <c r="AA1026">
        <v>0.97499999999999998</v>
      </c>
      <c r="AB1026">
        <v>0.71399999999999997</v>
      </c>
      <c r="AC1026">
        <v>0.98899999999999999</v>
      </c>
      <c r="AD1026" s="19">
        <v>45824.869954872687</v>
      </c>
      <c r="AE1026" t="s">
        <v>2024</v>
      </c>
    </row>
    <row r="1027" spans="1:31" hidden="1" x14ac:dyDescent="0.35">
      <c r="A1027" t="s">
        <v>1975</v>
      </c>
      <c r="B1027" t="s">
        <v>312</v>
      </c>
      <c r="C1027">
        <v>48</v>
      </c>
      <c r="D1027" s="9">
        <v>41537.286805555559</v>
      </c>
      <c r="E1027" s="9">
        <v>41585.397222222222</v>
      </c>
      <c r="F1027" t="s">
        <v>871</v>
      </c>
      <c r="G1027" t="s">
        <v>871</v>
      </c>
      <c r="H1027">
        <v>1</v>
      </c>
      <c r="I1027">
        <v>2</v>
      </c>
      <c r="J1027">
        <v>1</v>
      </c>
      <c r="K1027" t="s">
        <v>872</v>
      </c>
      <c r="L1027">
        <v>6</v>
      </c>
      <c r="M1027">
        <v>-3</v>
      </c>
      <c r="N1027" t="s">
        <v>874</v>
      </c>
      <c r="O1027">
        <v>4.2000000000000003E-2</v>
      </c>
      <c r="P1027" t="s">
        <v>874</v>
      </c>
      <c r="Q1027">
        <v>6.0999999999999999E-2</v>
      </c>
      <c r="R1027">
        <v>0</v>
      </c>
      <c r="S1027">
        <v>6.0999999999999999E-2</v>
      </c>
      <c r="T1027" t="s">
        <v>874</v>
      </c>
      <c r="U1027" t="s">
        <v>874</v>
      </c>
      <c r="V1027" t="s">
        <v>874</v>
      </c>
      <c r="W1027" t="s">
        <v>874</v>
      </c>
      <c r="X1027" t="s">
        <v>56</v>
      </c>
      <c r="Y1027">
        <v>16.393000000000001</v>
      </c>
      <c r="Z1027" t="s">
        <v>874</v>
      </c>
      <c r="AA1027">
        <v>1</v>
      </c>
      <c r="AB1027" t="s">
        <v>874</v>
      </c>
      <c r="AC1027">
        <v>0.42899999999999999</v>
      </c>
      <c r="AD1027" s="19">
        <v>45824.890753472224</v>
      </c>
      <c r="AE1027" t="s">
        <v>2024</v>
      </c>
    </row>
    <row r="1028" spans="1:31" x14ac:dyDescent="0.35">
      <c r="A1028" t="s">
        <v>906</v>
      </c>
      <c r="B1028" t="s">
        <v>311</v>
      </c>
      <c r="C1028">
        <v>1214</v>
      </c>
      <c r="D1028" s="9">
        <v>42902.629166666666</v>
      </c>
      <c r="E1028" s="9">
        <v>44117.31527777778</v>
      </c>
      <c r="F1028">
        <v>941</v>
      </c>
      <c r="G1028">
        <v>914</v>
      </c>
      <c r="H1028">
        <v>425</v>
      </c>
      <c r="I1028">
        <v>489</v>
      </c>
      <c r="J1028">
        <v>113</v>
      </c>
      <c r="K1028">
        <v>801</v>
      </c>
      <c r="L1028">
        <v>667</v>
      </c>
      <c r="M1028">
        <v>134</v>
      </c>
      <c r="N1028">
        <v>0.46400000000000002</v>
      </c>
      <c r="O1028">
        <v>0.47299999999999998</v>
      </c>
      <c r="P1028">
        <v>0.24399999999999999</v>
      </c>
      <c r="Q1028">
        <v>0.68200000000000005</v>
      </c>
      <c r="R1028">
        <v>0.69299999999999995</v>
      </c>
      <c r="S1028">
        <v>0.79</v>
      </c>
      <c r="T1028">
        <v>0.98399999999999999</v>
      </c>
      <c r="U1028">
        <v>0.495</v>
      </c>
      <c r="V1028">
        <v>0.74</v>
      </c>
      <c r="W1028">
        <v>196.48099999999999</v>
      </c>
      <c r="X1028" t="s">
        <v>56</v>
      </c>
      <c r="Y1028">
        <v>1.466</v>
      </c>
      <c r="Z1028">
        <v>0.89100000000000001</v>
      </c>
      <c r="AA1028">
        <v>0.97899999999999998</v>
      </c>
      <c r="AB1028">
        <v>0.71299999999999997</v>
      </c>
      <c r="AC1028">
        <v>0.96499999999999997</v>
      </c>
      <c r="AD1028" s="19">
        <v>45825.042458402779</v>
      </c>
      <c r="AE1028" t="s">
        <v>1766</v>
      </c>
    </row>
    <row r="1029" spans="1:31" hidden="1" x14ac:dyDescent="0.35">
      <c r="A1029" t="s">
        <v>1976</v>
      </c>
      <c r="B1029" t="s">
        <v>312</v>
      </c>
      <c r="C1029">
        <v>2</v>
      </c>
      <c r="D1029" s="9">
        <v>41004.65</v>
      </c>
      <c r="E1029" s="9">
        <v>41007.57708333333</v>
      </c>
      <c r="F1029" t="s">
        <v>871</v>
      </c>
      <c r="G1029" t="s">
        <v>871</v>
      </c>
      <c r="H1029">
        <v>1</v>
      </c>
      <c r="I1029">
        <v>2</v>
      </c>
      <c r="J1029">
        <v>1</v>
      </c>
      <c r="K1029" t="s">
        <v>872</v>
      </c>
      <c r="L1029">
        <v>1</v>
      </c>
      <c r="M1029">
        <v>0</v>
      </c>
      <c r="N1029" t="s">
        <v>874</v>
      </c>
      <c r="O1029">
        <v>0.33300000000000002</v>
      </c>
      <c r="P1029" t="s">
        <v>874</v>
      </c>
      <c r="Q1029" t="s">
        <v>874</v>
      </c>
      <c r="R1029">
        <v>0</v>
      </c>
      <c r="S1029">
        <v>0.33300000000000002</v>
      </c>
      <c r="T1029" t="s">
        <v>874</v>
      </c>
      <c r="U1029" t="s">
        <v>874</v>
      </c>
      <c r="V1029" t="s">
        <v>874</v>
      </c>
      <c r="W1029" t="s">
        <v>874</v>
      </c>
      <c r="X1029" t="s">
        <v>62</v>
      </c>
      <c r="Y1029" t="s">
        <v>874</v>
      </c>
      <c r="Z1029" t="s">
        <v>874</v>
      </c>
      <c r="AA1029">
        <v>1</v>
      </c>
      <c r="AB1029" t="s">
        <v>874</v>
      </c>
      <c r="AC1029" t="s">
        <v>874</v>
      </c>
      <c r="AD1029" s="19">
        <v>45824.890984143516</v>
      </c>
      <c r="AE1029" t="s">
        <v>2024</v>
      </c>
    </row>
    <row r="1030" spans="1:31" x14ac:dyDescent="0.35">
      <c r="A1030" t="s">
        <v>1637</v>
      </c>
      <c r="B1030" t="s">
        <v>311</v>
      </c>
      <c r="C1030">
        <v>4582</v>
      </c>
      <c r="D1030" s="9">
        <v>39736.666701388887</v>
      </c>
      <c r="E1030" s="9">
        <v>44319.453483796293</v>
      </c>
      <c r="F1030">
        <v>278</v>
      </c>
      <c r="G1030">
        <v>278</v>
      </c>
      <c r="H1030">
        <v>23</v>
      </c>
      <c r="I1030">
        <v>255</v>
      </c>
      <c r="J1030">
        <v>52</v>
      </c>
      <c r="K1030">
        <v>226</v>
      </c>
      <c r="L1030">
        <v>215</v>
      </c>
      <c r="M1030">
        <v>11</v>
      </c>
      <c r="N1030">
        <v>6.0000000000000001E-3</v>
      </c>
      <c r="O1030">
        <v>7.0999999999999994E-2</v>
      </c>
      <c r="P1030">
        <v>1.4E-2</v>
      </c>
      <c r="Q1030">
        <v>6.2E-2</v>
      </c>
      <c r="R1030">
        <v>6.3E-2</v>
      </c>
      <c r="S1030">
        <v>6.3E-2</v>
      </c>
      <c r="T1030">
        <v>0.98399999999999999</v>
      </c>
      <c r="U1030">
        <v>7.8E-2</v>
      </c>
      <c r="V1030">
        <v>0.81799999999999995</v>
      </c>
      <c r="W1030">
        <v>177.41900000000001</v>
      </c>
      <c r="X1030" t="s">
        <v>56</v>
      </c>
      <c r="Y1030">
        <v>16.129000000000001</v>
      </c>
      <c r="Z1030">
        <v>0.96199999999999997</v>
      </c>
      <c r="AA1030">
        <v>0.93600000000000005</v>
      </c>
      <c r="AB1030">
        <v>0.88500000000000001</v>
      </c>
      <c r="AC1030">
        <v>0.94199999999999995</v>
      </c>
      <c r="AD1030" s="19">
        <v>45825.150138668978</v>
      </c>
      <c r="AE1030" t="s">
        <v>2397</v>
      </c>
    </row>
    <row r="1031" spans="1:31" hidden="1" x14ac:dyDescent="0.35">
      <c r="A1031" t="s">
        <v>1977</v>
      </c>
      <c r="B1031" t="s">
        <v>312</v>
      </c>
      <c r="C1031">
        <v>78</v>
      </c>
      <c r="D1031" s="9">
        <v>41541.189583333333</v>
      </c>
      <c r="E1031" s="9">
        <v>41619.316666666666</v>
      </c>
      <c r="F1031" t="s">
        <v>871</v>
      </c>
      <c r="G1031" t="s">
        <v>871</v>
      </c>
      <c r="H1031">
        <v>1</v>
      </c>
      <c r="I1031">
        <v>5</v>
      </c>
      <c r="J1031">
        <v>1</v>
      </c>
      <c r="K1031" t="s">
        <v>872</v>
      </c>
      <c r="L1031">
        <v>4</v>
      </c>
      <c r="M1031">
        <v>0</v>
      </c>
      <c r="N1031" t="s">
        <v>874</v>
      </c>
      <c r="O1031">
        <v>0.14599999999999999</v>
      </c>
      <c r="P1031" t="s">
        <v>874</v>
      </c>
      <c r="Q1031">
        <v>9.0999999999999998E-2</v>
      </c>
      <c r="R1031">
        <v>0</v>
      </c>
      <c r="S1031">
        <v>0.14599999999999999</v>
      </c>
      <c r="T1031" t="s">
        <v>874</v>
      </c>
      <c r="U1031" t="s">
        <v>874</v>
      </c>
      <c r="V1031" t="s">
        <v>874</v>
      </c>
      <c r="W1031" t="s">
        <v>874</v>
      </c>
      <c r="X1031" t="s">
        <v>56</v>
      </c>
      <c r="Y1031">
        <v>10.989000000000001</v>
      </c>
      <c r="Z1031" t="s">
        <v>874</v>
      </c>
      <c r="AA1031">
        <v>0.65900000000000003</v>
      </c>
      <c r="AB1031" t="s">
        <v>874</v>
      </c>
      <c r="AC1031">
        <v>0.8</v>
      </c>
      <c r="AD1031" s="19">
        <v>45824.891190393515</v>
      </c>
      <c r="AE1031" t="s">
        <v>2024</v>
      </c>
    </row>
    <row r="1032" spans="1:31" x14ac:dyDescent="0.35">
      <c r="A1032" t="s">
        <v>1531</v>
      </c>
      <c r="B1032" t="s">
        <v>311</v>
      </c>
      <c r="C1032">
        <v>3618</v>
      </c>
      <c r="D1032" s="9">
        <v>38004.287499999999</v>
      </c>
      <c r="E1032" s="9">
        <v>41622.936805555553</v>
      </c>
      <c r="F1032">
        <v>723</v>
      </c>
      <c r="G1032">
        <v>723</v>
      </c>
      <c r="H1032">
        <v>206</v>
      </c>
      <c r="I1032">
        <v>517</v>
      </c>
      <c r="J1032">
        <v>91</v>
      </c>
      <c r="K1032">
        <v>632</v>
      </c>
      <c r="L1032">
        <v>588</v>
      </c>
      <c r="M1032">
        <v>44</v>
      </c>
      <c r="N1032">
        <v>6.3E-2</v>
      </c>
      <c r="O1032">
        <v>0.14000000000000001</v>
      </c>
      <c r="P1032">
        <v>2.7E-2</v>
      </c>
      <c r="Q1032">
        <v>0.17299999999999999</v>
      </c>
      <c r="R1032">
        <v>0.17599999999999999</v>
      </c>
      <c r="S1032">
        <v>0.17499999999999999</v>
      </c>
      <c r="T1032">
        <v>0.98299999999999998</v>
      </c>
      <c r="U1032">
        <v>0.31</v>
      </c>
      <c r="V1032">
        <v>0.86699999999999999</v>
      </c>
      <c r="W1032">
        <v>254.33500000000001</v>
      </c>
      <c r="X1032" t="s">
        <v>56</v>
      </c>
      <c r="Y1032">
        <v>5.78</v>
      </c>
      <c r="Z1032">
        <v>0.93899999999999995</v>
      </c>
      <c r="AA1032">
        <v>0.92200000000000004</v>
      </c>
      <c r="AB1032">
        <v>0.94399999999999995</v>
      </c>
      <c r="AC1032">
        <v>0.92600000000000005</v>
      </c>
      <c r="AD1032" s="19">
        <v>45824.76876042824</v>
      </c>
      <c r="AE1032" t="s">
        <v>1824</v>
      </c>
    </row>
    <row r="1033" spans="1:31" hidden="1" x14ac:dyDescent="0.35">
      <c r="A1033" t="s">
        <v>1978</v>
      </c>
      <c r="B1033" t="s">
        <v>312</v>
      </c>
      <c r="C1033">
        <v>0</v>
      </c>
      <c r="D1033" s="9">
        <v>41446.96875</v>
      </c>
      <c r="E1033" s="9">
        <v>41446.96875</v>
      </c>
      <c r="F1033" t="s">
        <v>871</v>
      </c>
      <c r="G1033" t="s">
        <v>871</v>
      </c>
      <c r="H1033">
        <v>1</v>
      </c>
      <c r="I1033">
        <v>1</v>
      </c>
      <c r="J1033">
        <v>1</v>
      </c>
      <c r="K1033" t="s">
        <v>872</v>
      </c>
      <c r="L1033">
        <v>1</v>
      </c>
      <c r="M1033">
        <v>0</v>
      </c>
      <c r="N1033" t="s">
        <v>874</v>
      </c>
      <c r="O1033" t="s">
        <v>874</v>
      </c>
      <c r="P1033" t="s">
        <v>874</v>
      </c>
      <c r="Q1033" t="s">
        <v>874</v>
      </c>
      <c r="R1033">
        <v>0</v>
      </c>
      <c r="S1033" t="s">
        <v>874</v>
      </c>
      <c r="T1033" t="s">
        <v>874</v>
      </c>
      <c r="U1033" t="s">
        <v>874</v>
      </c>
      <c r="V1033" t="s">
        <v>874</v>
      </c>
      <c r="W1033" t="s">
        <v>874</v>
      </c>
      <c r="X1033" t="s">
        <v>56</v>
      </c>
      <c r="Y1033" t="s">
        <v>874</v>
      </c>
      <c r="Z1033" t="s">
        <v>874</v>
      </c>
      <c r="AA1033" t="s">
        <v>874</v>
      </c>
      <c r="AB1033" t="s">
        <v>874</v>
      </c>
      <c r="AC1033" t="s">
        <v>874</v>
      </c>
      <c r="AD1033" s="19">
        <v>45824.891392407408</v>
      </c>
      <c r="AE1033" t="s">
        <v>2024</v>
      </c>
    </row>
    <row r="1034" spans="1:31" x14ac:dyDescent="0.35">
      <c r="A1034" t="s">
        <v>1874</v>
      </c>
      <c r="B1034" t="s">
        <v>311</v>
      </c>
      <c r="C1034">
        <v>728</v>
      </c>
      <c r="D1034" s="9">
        <v>38067.900694444441</v>
      </c>
      <c r="E1034" s="9">
        <v>38796.677777777775</v>
      </c>
      <c r="F1034">
        <v>41</v>
      </c>
      <c r="G1034">
        <v>41</v>
      </c>
      <c r="H1034">
        <v>14</v>
      </c>
      <c r="I1034">
        <v>27</v>
      </c>
      <c r="J1034">
        <v>2</v>
      </c>
      <c r="K1034">
        <v>39</v>
      </c>
      <c r="L1034">
        <v>8</v>
      </c>
      <c r="M1034">
        <v>31</v>
      </c>
      <c r="N1034">
        <v>2.1999999999999999E-2</v>
      </c>
      <c r="O1034">
        <v>0.04</v>
      </c>
      <c r="P1034">
        <v>5.0000000000000001E-3</v>
      </c>
      <c r="Q1034">
        <v>5.6000000000000001E-2</v>
      </c>
      <c r="R1034">
        <v>5.7000000000000002E-2</v>
      </c>
      <c r="S1034">
        <v>5.8000000000000003E-2</v>
      </c>
      <c r="T1034">
        <v>0.98199999999999998</v>
      </c>
      <c r="U1034">
        <v>0.35499999999999998</v>
      </c>
      <c r="V1034">
        <v>0.91900000000000004</v>
      </c>
      <c r="W1034">
        <v>553.57100000000003</v>
      </c>
      <c r="X1034" t="s">
        <v>56</v>
      </c>
      <c r="Y1034">
        <v>17.856999999999999</v>
      </c>
      <c r="Z1034">
        <v>0.91</v>
      </c>
      <c r="AA1034">
        <v>0.93</v>
      </c>
      <c r="AB1034">
        <v>1</v>
      </c>
      <c r="AC1034">
        <v>0.88400000000000001</v>
      </c>
      <c r="AD1034" s="19">
        <v>45824.861560347221</v>
      </c>
      <c r="AE1034" t="s">
        <v>2024</v>
      </c>
    </row>
    <row r="1035" spans="1:31" hidden="1" x14ac:dyDescent="0.35">
      <c r="A1035" t="s">
        <v>1528</v>
      </c>
      <c r="B1035" t="s">
        <v>312</v>
      </c>
      <c r="C1035">
        <v>17</v>
      </c>
      <c r="D1035" s="9">
        <v>41602.033333333333</v>
      </c>
      <c r="E1035" s="9">
        <v>41619.197222222225</v>
      </c>
      <c r="F1035" t="s">
        <v>871</v>
      </c>
      <c r="G1035" t="s">
        <v>871</v>
      </c>
      <c r="H1035">
        <v>1</v>
      </c>
      <c r="I1035">
        <v>2</v>
      </c>
      <c r="J1035">
        <v>1</v>
      </c>
      <c r="K1035" t="s">
        <v>872</v>
      </c>
      <c r="L1035">
        <v>5</v>
      </c>
      <c r="M1035">
        <v>-2</v>
      </c>
      <c r="N1035" t="s">
        <v>874</v>
      </c>
      <c r="O1035">
        <v>0.5</v>
      </c>
      <c r="P1035" t="s">
        <v>874</v>
      </c>
      <c r="Q1035">
        <v>0.13900000000000001</v>
      </c>
      <c r="R1035">
        <v>0</v>
      </c>
      <c r="S1035">
        <v>0.5</v>
      </c>
      <c r="T1035" t="s">
        <v>874</v>
      </c>
      <c r="U1035" t="s">
        <v>874</v>
      </c>
      <c r="V1035" t="s">
        <v>874</v>
      </c>
      <c r="W1035" t="s">
        <v>874</v>
      </c>
      <c r="X1035" t="s">
        <v>56</v>
      </c>
      <c r="Y1035">
        <v>7.194</v>
      </c>
      <c r="Z1035" t="s">
        <v>874</v>
      </c>
      <c r="AA1035">
        <v>1</v>
      </c>
      <c r="AB1035" t="s">
        <v>874</v>
      </c>
      <c r="AC1035">
        <v>0.5</v>
      </c>
      <c r="AD1035" s="19">
        <v>45824.891611423613</v>
      </c>
      <c r="AE1035" t="s">
        <v>2024</v>
      </c>
    </row>
    <row r="1036" spans="1:31" x14ac:dyDescent="0.35">
      <c r="A1036" t="s">
        <v>166</v>
      </c>
      <c r="B1036" t="s">
        <v>311</v>
      </c>
      <c r="C1036">
        <v>2918</v>
      </c>
      <c r="D1036" s="9">
        <v>38710.252083333333</v>
      </c>
      <c r="E1036" s="9">
        <v>41628.884027777778</v>
      </c>
      <c r="F1036">
        <v>1976</v>
      </c>
      <c r="G1036">
        <v>1976</v>
      </c>
      <c r="H1036">
        <v>1116</v>
      </c>
      <c r="I1036">
        <v>860</v>
      </c>
      <c r="J1036">
        <v>330</v>
      </c>
      <c r="K1036">
        <v>1646</v>
      </c>
      <c r="L1036">
        <v>1483</v>
      </c>
      <c r="M1036">
        <v>163</v>
      </c>
      <c r="N1036">
        <v>0.35699999999999998</v>
      </c>
      <c r="O1036">
        <v>0.27600000000000002</v>
      </c>
      <c r="P1036">
        <v>0.13800000000000001</v>
      </c>
      <c r="Q1036">
        <v>0.48599999999999999</v>
      </c>
      <c r="R1036">
        <v>0.495</v>
      </c>
      <c r="S1036">
        <v>0.53500000000000003</v>
      </c>
      <c r="T1036">
        <v>0.98199999999999998</v>
      </c>
      <c r="U1036">
        <v>0.56399999999999995</v>
      </c>
      <c r="V1036">
        <v>0.78200000000000003</v>
      </c>
      <c r="W1036">
        <v>335.39100000000002</v>
      </c>
      <c r="X1036" t="s">
        <v>56</v>
      </c>
      <c r="Y1036">
        <v>2.0579999999999998</v>
      </c>
      <c r="Z1036">
        <v>0.95699999999999996</v>
      </c>
      <c r="AA1036">
        <v>0.86599999999999999</v>
      </c>
      <c r="AB1036">
        <v>0.85199999999999998</v>
      </c>
      <c r="AC1036">
        <v>0.92900000000000005</v>
      </c>
      <c r="AD1036" s="19">
        <v>45824.934228275466</v>
      </c>
      <c r="AE1036" t="s">
        <v>2215</v>
      </c>
    </row>
    <row r="1037" spans="1:31" hidden="1" x14ac:dyDescent="0.35">
      <c r="A1037" t="s">
        <v>1979</v>
      </c>
      <c r="B1037" t="s">
        <v>312</v>
      </c>
      <c r="C1037">
        <v>1</v>
      </c>
      <c r="D1037" s="9">
        <v>40428.777083333334</v>
      </c>
      <c r="E1037" s="9">
        <v>40430.709027777775</v>
      </c>
      <c r="F1037" t="s">
        <v>871</v>
      </c>
      <c r="G1037" t="s">
        <v>871</v>
      </c>
      <c r="H1037">
        <v>1</v>
      </c>
      <c r="I1037">
        <v>1</v>
      </c>
      <c r="J1037">
        <v>1</v>
      </c>
      <c r="K1037" t="s">
        <v>872</v>
      </c>
      <c r="L1037">
        <v>1</v>
      </c>
      <c r="M1037">
        <v>-1</v>
      </c>
      <c r="N1037" t="s">
        <v>874</v>
      </c>
      <c r="O1037" t="s">
        <v>874</v>
      </c>
      <c r="P1037" t="s">
        <v>874</v>
      </c>
      <c r="Q1037" t="s">
        <v>874</v>
      </c>
      <c r="R1037">
        <v>0</v>
      </c>
      <c r="S1037">
        <v>-0.5</v>
      </c>
      <c r="T1037" t="s">
        <v>874</v>
      </c>
      <c r="U1037" t="s">
        <v>874</v>
      </c>
      <c r="V1037" t="s">
        <v>874</v>
      </c>
      <c r="W1037" t="s">
        <v>874</v>
      </c>
      <c r="X1037" t="s">
        <v>56</v>
      </c>
      <c r="Y1037" t="s">
        <v>874</v>
      </c>
      <c r="Z1037" t="s">
        <v>874</v>
      </c>
      <c r="AA1037" t="s">
        <v>874</v>
      </c>
      <c r="AB1037" t="s">
        <v>874</v>
      </c>
      <c r="AC1037" t="s">
        <v>874</v>
      </c>
      <c r="AD1037" s="19">
        <v>45824.891829513886</v>
      </c>
      <c r="AE1037" t="s">
        <v>2024</v>
      </c>
    </row>
    <row r="1038" spans="1:31" x14ac:dyDescent="0.35">
      <c r="A1038" t="s">
        <v>170</v>
      </c>
      <c r="B1038" t="s">
        <v>311</v>
      </c>
      <c r="C1038">
        <v>3201</v>
      </c>
      <c r="D1038" s="9">
        <v>42410.397222222222</v>
      </c>
      <c r="E1038" s="9">
        <v>45611.491666666669</v>
      </c>
      <c r="F1038">
        <v>2293</v>
      </c>
      <c r="G1038">
        <v>2272</v>
      </c>
      <c r="H1038">
        <v>625</v>
      </c>
      <c r="I1038">
        <v>1647</v>
      </c>
      <c r="J1038">
        <v>451</v>
      </c>
      <c r="K1038">
        <v>1821</v>
      </c>
      <c r="L1038">
        <v>1676</v>
      </c>
      <c r="M1038">
        <v>145</v>
      </c>
      <c r="N1038">
        <v>0.17</v>
      </c>
      <c r="O1038">
        <v>0.42699999999999999</v>
      </c>
      <c r="P1038">
        <v>0.14699999999999999</v>
      </c>
      <c r="Q1038">
        <v>0.442</v>
      </c>
      <c r="R1038">
        <v>0.45</v>
      </c>
      <c r="S1038">
        <v>0.41599999999999998</v>
      </c>
      <c r="T1038">
        <v>0.98199999999999998</v>
      </c>
      <c r="U1038">
        <v>0.28499999999999998</v>
      </c>
      <c r="V1038">
        <v>0.754</v>
      </c>
      <c r="W1038">
        <v>328.05399999999997</v>
      </c>
      <c r="X1038" t="s">
        <v>56</v>
      </c>
      <c r="Y1038">
        <v>2.262</v>
      </c>
      <c r="Z1038">
        <v>0.95399999999999996</v>
      </c>
      <c r="AA1038">
        <v>0.77800000000000002</v>
      </c>
      <c r="AB1038">
        <v>0.81499999999999995</v>
      </c>
      <c r="AC1038">
        <v>0.88200000000000001</v>
      </c>
      <c r="AD1038" s="19">
        <v>2.9843749999999999E-2</v>
      </c>
      <c r="AE1038" t="s">
        <v>1108</v>
      </c>
    </row>
    <row r="1039" spans="1:31" hidden="1" x14ac:dyDescent="0.35">
      <c r="A1039" t="s">
        <v>1980</v>
      </c>
      <c r="B1039" t="s">
        <v>312</v>
      </c>
      <c r="C1039">
        <v>94</v>
      </c>
      <c r="D1039" s="9">
        <v>41527.682638888888</v>
      </c>
      <c r="E1039" s="9">
        <v>41622.622916666667</v>
      </c>
      <c r="F1039" t="s">
        <v>871</v>
      </c>
      <c r="G1039" t="s">
        <v>871</v>
      </c>
      <c r="H1039">
        <v>3</v>
      </c>
      <c r="I1039">
        <v>13</v>
      </c>
      <c r="J1039">
        <v>3</v>
      </c>
      <c r="K1039" t="s">
        <v>872</v>
      </c>
      <c r="L1039">
        <v>14</v>
      </c>
      <c r="M1039">
        <v>0</v>
      </c>
      <c r="N1039">
        <v>3.2000000000000001E-2</v>
      </c>
      <c r="O1039">
        <v>0.14299999999999999</v>
      </c>
      <c r="P1039">
        <v>6.6000000000000003E-2</v>
      </c>
      <c r="Q1039">
        <v>0.155</v>
      </c>
      <c r="R1039" s="24" t="s">
        <v>1981</v>
      </c>
      <c r="S1039">
        <v>0.15</v>
      </c>
      <c r="T1039">
        <v>1.4219999999999999</v>
      </c>
      <c r="U1039">
        <v>0.183</v>
      </c>
      <c r="V1039">
        <v>0.623</v>
      </c>
      <c r="W1039">
        <v>180.64500000000001</v>
      </c>
      <c r="X1039" t="s">
        <v>62</v>
      </c>
      <c r="Y1039">
        <v>6.452</v>
      </c>
      <c r="Z1039">
        <v>0.997</v>
      </c>
      <c r="AA1039">
        <v>0.76900000000000002</v>
      </c>
      <c r="AB1039">
        <v>0.95399999999999996</v>
      </c>
      <c r="AC1039">
        <v>0.71099999999999997</v>
      </c>
      <c r="AD1039" s="19">
        <v>45824.892105092593</v>
      </c>
      <c r="AE1039" t="s">
        <v>2024</v>
      </c>
    </row>
    <row r="1040" spans="1:31" x14ac:dyDescent="0.35">
      <c r="A1040" t="s">
        <v>170</v>
      </c>
      <c r="B1040" t="s">
        <v>311</v>
      </c>
      <c r="C1040">
        <v>3201</v>
      </c>
      <c r="D1040" s="9">
        <v>42410.397222222222</v>
      </c>
      <c r="E1040" s="9">
        <v>45611.491666666669</v>
      </c>
      <c r="F1040">
        <v>2293</v>
      </c>
      <c r="G1040">
        <v>2272</v>
      </c>
      <c r="H1040">
        <v>625</v>
      </c>
      <c r="I1040">
        <v>1647</v>
      </c>
      <c r="J1040">
        <v>451</v>
      </c>
      <c r="K1040">
        <v>1821</v>
      </c>
      <c r="L1040">
        <v>1676</v>
      </c>
      <c r="M1040">
        <v>145</v>
      </c>
      <c r="N1040">
        <v>0.17</v>
      </c>
      <c r="O1040">
        <v>0.42699999999999999</v>
      </c>
      <c r="P1040">
        <v>0.14699999999999999</v>
      </c>
      <c r="Q1040">
        <v>0.442</v>
      </c>
      <c r="R1040">
        <v>0.45</v>
      </c>
      <c r="S1040">
        <v>0.41599999999999998</v>
      </c>
      <c r="T1040">
        <v>0.98199999999999998</v>
      </c>
      <c r="U1040">
        <v>0.28499999999999998</v>
      </c>
      <c r="V1040">
        <v>0.754</v>
      </c>
      <c r="W1040">
        <v>328.05399999999997</v>
      </c>
      <c r="X1040" t="s">
        <v>56</v>
      </c>
      <c r="Y1040">
        <v>2.262</v>
      </c>
      <c r="Z1040">
        <v>0.95399999999999996</v>
      </c>
      <c r="AA1040">
        <v>0.77800000000000002</v>
      </c>
      <c r="AB1040">
        <v>0.81499999999999995</v>
      </c>
      <c r="AC1040">
        <v>0.88200000000000001</v>
      </c>
      <c r="AD1040" s="19">
        <v>4.1662037037037039E-2</v>
      </c>
      <c r="AE1040" t="s">
        <v>1108</v>
      </c>
    </row>
    <row r="1041" spans="1:31" hidden="1" x14ac:dyDescent="0.35">
      <c r="A1041" t="s">
        <v>1982</v>
      </c>
      <c r="B1041" t="s">
        <v>312</v>
      </c>
      <c r="C1041">
        <v>83</v>
      </c>
      <c r="D1041" s="9">
        <v>40260.925000000003</v>
      </c>
      <c r="E1041" s="9">
        <v>40344.861111111109</v>
      </c>
      <c r="F1041" t="s">
        <v>871</v>
      </c>
      <c r="G1041" t="s">
        <v>871</v>
      </c>
      <c r="H1041">
        <v>3</v>
      </c>
      <c r="I1041">
        <v>2</v>
      </c>
      <c r="J1041">
        <v>10</v>
      </c>
      <c r="K1041" t="s">
        <v>872</v>
      </c>
      <c r="L1041">
        <v>67</v>
      </c>
      <c r="M1041">
        <v>-71</v>
      </c>
      <c r="N1041">
        <v>0.25</v>
      </c>
      <c r="O1041">
        <v>0.1</v>
      </c>
      <c r="P1041">
        <v>0.105</v>
      </c>
      <c r="Q1041">
        <v>0.84499999999999997</v>
      </c>
      <c r="R1041">
        <v>0.245</v>
      </c>
      <c r="S1041">
        <v>-4.9000000000000002E-2</v>
      </c>
      <c r="T1041">
        <v>3.4489999999999998</v>
      </c>
      <c r="U1041">
        <v>0.71399999999999997</v>
      </c>
      <c r="V1041">
        <v>0.7</v>
      </c>
      <c r="W1041">
        <v>0</v>
      </c>
      <c r="X1041" t="s">
        <v>92</v>
      </c>
      <c r="Y1041">
        <v>1.1830000000000001</v>
      </c>
      <c r="Z1041">
        <v>0.75</v>
      </c>
      <c r="AA1041">
        <v>1</v>
      </c>
      <c r="AB1041">
        <v>0.38</v>
      </c>
      <c r="AC1041">
        <v>0.54</v>
      </c>
      <c r="AD1041" s="19">
        <v>45824.892375717594</v>
      </c>
      <c r="AE1041" t="s">
        <v>2024</v>
      </c>
    </row>
    <row r="1042" spans="1:31" x14ac:dyDescent="0.35">
      <c r="A1042" t="s">
        <v>1211</v>
      </c>
      <c r="B1042" t="s">
        <v>311</v>
      </c>
      <c r="C1042">
        <v>1476</v>
      </c>
      <c r="D1042" s="9">
        <v>42698.341666666667</v>
      </c>
      <c r="E1042" s="9">
        <v>44174.662847222222</v>
      </c>
      <c r="F1042">
        <v>187</v>
      </c>
      <c r="G1042">
        <v>187</v>
      </c>
      <c r="H1042">
        <v>164</v>
      </c>
      <c r="I1042">
        <v>23</v>
      </c>
      <c r="J1042">
        <v>7</v>
      </c>
      <c r="K1042">
        <v>180</v>
      </c>
      <c r="L1042">
        <v>169</v>
      </c>
      <c r="M1042">
        <v>11</v>
      </c>
      <c r="N1042">
        <v>0.1</v>
      </c>
      <c r="O1042">
        <v>1.4999999999999999E-2</v>
      </c>
      <c r="P1042">
        <v>5.0000000000000001E-3</v>
      </c>
      <c r="Q1042">
        <v>0.108</v>
      </c>
      <c r="R1042">
        <v>0.11</v>
      </c>
      <c r="S1042">
        <v>0.11</v>
      </c>
      <c r="T1042">
        <v>0.98199999999999998</v>
      </c>
      <c r="U1042">
        <v>0.87</v>
      </c>
      <c r="V1042">
        <v>0.95699999999999996</v>
      </c>
      <c r="W1042">
        <v>101.852</v>
      </c>
      <c r="X1042" t="s">
        <v>56</v>
      </c>
      <c r="Y1042">
        <v>9.2590000000000003</v>
      </c>
      <c r="Z1042">
        <v>0.996</v>
      </c>
      <c r="AA1042">
        <v>0.95299999999999996</v>
      </c>
      <c r="AB1042">
        <v>0.96</v>
      </c>
      <c r="AC1042">
        <v>0.998</v>
      </c>
      <c r="AD1042" s="19">
        <v>45825.306700127316</v>
      </c>
      <c r="AE1042" t="s">
        <v>2333</v>
      </c>
    </row>
    <row r="1043" spans="1:31" hidden="1" x14ac:dyDescent="0.35">
      <c r="A1043" t="s">
        <v>1983</v>
      </c>
      <c r="B1043" t="s">
        <v>312</v>
      </c>
      <c r="C1043">
        <v>99</v>
      </c>
      <c r="D1043" s="9">
        <v>41513.304861111108</v>
      </c>
      <c r="E1043" s="9">
        <v>41612.893750000003</v>
      </c>
      <c r="F1043" t="s">
        <v>871</v>
      </c>
      <c r="G1043" t="s">
        <v>871</v>
      </c>
      <c r="H1043">
        <v>1</v>
      </c>
      <c r="I1043">
        <v>7</v>
      </c>
      <c r="J1043">
        <v>5</v>
      </c>
      <c r="K1043" t="s">
        <v>872</v>
      </c>
      <c r="L1043">
        <v>3</v>
      </c>
      <c r="M1043">
        <v>0</v>
      </c>
      <c r="N1043" t="s">
        <v>874</v>
      </c>
      <c r="O1043">
        <v>5.5E-2</v>
      </c>
      <c r="P1043">
        <v>2.8000000000000001E-2</v>
      </c>
      <c r="Q1043">
        <v>1.4999999999999999E-2</v>
      </c>
      <c r="R1043">
        <v>2.7E-2</v>
      </c>
      <c r="S1043">
        <v>2.5000000000000001E-2</v>
      </c>
      <c r="T1043" t="s">
        <v>874</v>
      </c>
      <c r="U1043" t="s">
        <v>874</v>
      </c>
      <c r="V1043" t="s">
        <v>874</v>
      </c>
      <c r="W1043" t="s">
        <v>874</v>
      </c>
      <c r="X1043" t="s">
        <v>56</v>
      </c>
      <c r="Y1043">
        <v>66.667000000000002</v>
      </c>
      <c r="Z1043" t="s">
        <v>874</v>
      </c>
      <c r="AA1043">
        <v>0.95599999999999996</v>
      </c>
      <c r="AB1043">
        <v>0.79</v>
      </c>
      <c r="AC1043">
        <v>0.75700000000000001</v>
      </c>
      <c r="AD1043" s="19">
        <v>45824.892595370373</v>
      </c>
      <c r="AE1043" t="s">
        <v>2024</v>
      </c>
    </row>
    <row r="1044" spans="1:31" x14ac:dyDescent="0.35">
      <c r="A1044" t="s">
        <v>1090</v>
      </c>
      <c r="B1044" t="s">
        <v>311</v>
      </c>
      <c r="C1044">
        <v>4093</v>
      </c>
      <c r="D1044" s="9">
        <v>40471.727002314816</v>
      </c>
      <c r="E1044" s="9">
        <v>44565.532083333332</v>
      </c>
      <c r="F1044">
        <v>3842</v>
      </c>
      <c r="G1044">
        <v>3842</v>
      </c>
      <c r="H1044">
        <v>1581</v>
      </c>
      <c r="I1044">
        <v>2261</v>
      </c>
      <c r="J1044">
        <v>569</v>
      </c>
      <c r="K1044">
        <v>3273</v>
      </c>
      <c r="L1044">
        <v>2199</v>
      </c>
      <c r="M1044">
        <v>1074</v>
      </c>
      <c r="N1044">
        <v>1.2290000000000001</v>
      </c>
      <c r="O1044">
        <v>1.3440000000000001</v>
      </c>
      <c r="P1044">
        <v>0.51400000000000001</v>
      </c>
      <c r="Q1044">
        <v>2.0219999999999998</v>
      </c>
      <c r="R1044">
        <v>2.0590000000000002</v>
      </c>
      <c r="S1044">
        <v>2.1160000000000001</v>
      </c>
      <c r="T1044">
        <v>0.98199999999999998</v>
      </c>
      <c r="U1044">
        <v>0.47799999999999998</v>
      </c>
      <c r="V1044">
        <v>0.8</v>
      </c>
      <c r="W1044">
        <v>531.15700000000004</v>
      </c>
      <c r="X1044" t="s">
        <v>56</v>
      </c>
      <c r="Y1044">
        <v>0.495</v>
      </c>
      <c r="Z1044">
        <v>0.872</v>
      </c>
      <c r="AA1044" s="19">
        <v>0.83599999999999997</v>
      </c>
      <c r="AB1044">
        <v>0.92800000000000005</v>
      </c>
      <c r="AC1044" s="23">
        <v>0.96</v>
      </c>
      <c r="AD1044" s="19">
        <v>45825.233156909722</v>
      </c>
      <c r="AE1044" t="s">
        <v>2362</v>
      </c>
    </row>
    <row r="1045" spans="1:31" hidden="1" x14ac:dyDescent="0.35">
      <c r="A1045" t="s">
        <v>1502</v>
      </c>
      <c r="B1045" t="s">
        <v>312</v>
      </c>
      <c r="C1045">
        <v>81</v>
      </c>
      <c r="D1045" s="9">
        <v>41149.043749999997</v>
      </c>
      <c r="E1045" s="9">
        <v>41230.279861111114</v>
      </c>
      <c r="F1045" t="s">
        <v>871</v>
      </c>
      <c r="G1045" t="s">
        <v>871</v>
      </c>
      <c r="H1045">
        <v>1</v>
      </c>
      <c r="I1045">
        <v>1</v>
      </c>
      <c r="J1045">
        <v>1</v>
      </c>
      <c r="K1045" t="s">
        <v>872</v>
      </c>
      <c r="L1045">
        <v>1</v>
      </c>
      <c r="M1045">
        <v>-1</v>
      </c>
      <c r="N1045" t="s">
        <v>874</v>
      </c>
      <c r="O1045" t="s">
        <v>874</v>
      </c>
      <c r="P1045" t="s">
        <v>874</v>
      </c>
      <c r="Q1045" t="s">
        <v>874</v>
      </c>
      <c r="R1045">
        <v>0</v>
      </c>
      <c r="S1045" t="s">
        <v>874</v>
      </c>
      <c r="T1045" t="s">
        <v>874</v>
      </c>
      <c r="U1045" t="s">
        <v>874</v>
      </c>
      <c r="V1045" t="s">
        <v>874</v>
      </c>
      <c r="W1045" t="s">
        <v>874</v>
      </c>
      <c r="X1045" t="s">
        <v>62</v>
      </c>
      <c r="Y1045" t="s">
        <v>874</v>
      </c>
      <c r="Z1045" t="s">
        <v>874</v>
      </c>
      <c r="AA1045" t="s">
        <v>874</v>
      </c>
      <c r="AB1045" t="s">
        <v>874</v>
      </c>
      <c r="AC1045" t="s">
        <v>874</v>
      </c>
      <c r="AD1045" s="19">
        <v>45824.892817106484</v>
      </c>
      <c r="AE1045" t="s">
        <v>2024</v>
      </c>
    </row>
    <row r="1046" spans="1:31" x14ac:dyDescent="0.35">
      <c r="A1046" t="s">
        <v>2057</v>
      </c>
      <c r="B1046" t="s">
        <v>311</v>
      </c>
      <c r="C1046">
        <v>1721</v>
      </c>
      <c r="D1046" s="9">
        <v>39636.863194444442</v>
      </c>
      <c r="E1046" s="9">
        <v>41358.635416666664</v>
      </c>
      <c r="F1046">
        <v>283</v>
      </c>
      <c r="G1046">
        <v>283</v>
      </c>
      <c r="H1046">
        <v>169</v>
      </c>
      <c r="I1046">
        <v>114</v>
      </c>
      <c r="J1046">
        <v>31</v>
      </c>
      <c r="K1046">
        <v>252</v>
      </c>
      <c r="L1046">
        <v>252</v>
      </c>
      <c r="M1046">
        <v>0</v>
      </c>
      <c r="N1046">
        <v>0.114</v>
      </c>
      <c r="O1046">
        <v>6.4000000000000001E-2</v>
      </c>
      <c r="P1046">
        <v>1.7999999999999999E-2</v>
      </c>
      <c r="Q1046">
        <v>0.157</v>
      </c>
      <c r="R1046">
        <v>0.16</v>
      </c>
      <c r="S1046">
        <v>0.155</v>
      </c>
      <c r="T1046">
        <v>0.98099999999999998</v>
      </c>
      <c r="U1046">
        <v>0.64</v>
      </c>
      <c r="V1046">
        <v>0.89900000000000002</v>
      </c>
      <c r="W1046">
        <v>0</v>
      </c>
      <c r="X1046" t="s">
        <v>80</v>
      </c>
      <c r="Y1046">
        <v>6.3689999999999998</v>
      </c>
      <c r="Z1046">
        <v>0.86</v>
      </c>
      <c r="AA1046">
        <v>0.88600000000000001</v>
      </c>
      <c r="AB1046">
        <v>0.96099999999999997</v>
      </c>
      <c r="AC1046">
        <v>0.89100000000000001</v>
      </c>
      <c r="AD1046" s="19">
        <v>45824.91299084491</v>
      </c>
      <c r="AE1046" t="s">
        <v>2215</v>
      </c>
    </row>
    <row r="1047" spans="1:31" hidden="1" x14ac:dyDescent="0.35">
      <c r="A1047" t="s">
        <v>1501</v>
      </c>
      <c r="B1047" t="s">
        <v>312</v>
      </c>
      <c r="C1047">
        <v>36</v>
      </c>
      <c r="D1047" s="9">
        <v>41591.299305555556</v>
      </c>
      <c r="E1047" s="9">
        <v>41627.775694444441</v>
      </c>
      <c r="F1047" t="s">
        <v>871</v>
      </c>
      <c r="G1047" t="s">
        <v>871</v>
      </c>
      <c r="H1047">
        <v>1</v>
      </c>
      <c r="I1047">
        <v>3</v>
      </c>
      <c r="J1047">
        <v>1</v>
      </c>
      <c r="K1047" t="s">
        <v>872</v>
      </c>
      <c r="L1047">
        <v>1</v>
      </c>
      <c r="M1047">
        <v>2</v>
      </c>
      <c r="N1047" t="s">
        <v>874</v>
      </c>
      <c r="O1047">
        <v>4.3999999999999997E-2</v>
      </c>
      <c r="P1047" t="s">
        <v>874</v>
      </c>
      <c r="Q1047" t="s">
        <v>874</v>
      </c>
      <c r="R1047">
        <v>0</v>
      </c>
      <c r="S1047">
        <v>4.3999999999999997E-2</v>
      </c>
      <c r="T1047" t="s">
        <v>874</v>
      </c>
      <c r="U1047" t="s">
        <v>874</v>
      </c>
      <c r="V1047" t="s">
        <v>874</v>
      </c>
      <c r="W1047" t="s">
        <v>874</v>
      </c>
      <c r="X1047" t="s">
        <v>56</v>
      </c>
      <c r="Y1047" t="s">
        <v>874</v>
      </c>
      <c r="Z1047" t="s">
        <v>874</v>
      </c>
      <c r="AA1047">
        <v>0.81</v>
      </c>
      <c r="AB1047" t="s">
        <v>874</v>
      </c>
      <c r="AC1047" t="s">
        <v>874</v>
      </c>
      <c r="AD1047" s="19">
        <v>45824.893017083334</v>
      </c>
      <c r="AE1047" t="s">
        <v>2024</v>
      </c>
    </row>
    <row r="1048" spans="1:31" x14ac:dyDescent="0.35">
      <c r="A1048" t="s">
        <v>255</v>
      </c>
      <c r="B1048" t="s">
        <v>311</v>
      </c>
      <c r="C1048">
        <v>4214</v>
      </c>
      <c r="D1048" s="9">
        <v>41395.521527777775</v>
      </c>
      <c r="E1048" s="9">
        <v>45609.679861111108</v>
      </c>
      <c r="F1048">
        <v>3276</v>
      </c>
      <c r="G1048">
        <v>3276</v>
      </c>
      <c r="H1048">
        <v>690</v>
      </c>
      <c r="I1048">
        <v>2586</v>
      </c>
      <c r="J1048">
        <v>1010</v>
      </c>
      <c r="K1048">
        <v>2266</v>
      </c>
      <c r="L1048">
        <v>2133</v>
      </c>
      <c r="M1048">
        <v>133</v>
      </c>
      <c r="N1048">
        <v>0.29699999999999999</v>
      </c>
      <c r="O1048">
        <v>1.1200000000000001</v>
      </c>
      <c r="P1048">
        <v>0.46899999999999997</v>
      </c>
      <c r="Q1048">
        <v>0.93</v>
      </c>
      <c r="R1048">
        <v>0.94799999999999995</v>
      </c>
      <c r="S1048">
        <v>0.94199999999999995</v>
      </c>
      <c r="T1048">
        <v>0.98099999999999998</v>
      </c>
      <c r="U1048">
        <v>0.21</v>
      </c>
      <c r="V1048">
        <v>0.66900000000000004</v>
      </c>
      <c r="W1048">
        <v>143.011</v>
      </c>
      <c r="X1048" t="s">
        <v>56</v>
      </c>
      <c r="Y1048">
        <v>1.075</v>
      </c>
      <c r="Z1048">
        <v>0.96099999999999997</v>
      </c>
      <c r="AA1048">
        <v>0.92600000000000005</v>
      </c>
      <c r="AB1048">
        <v>0.98099999999999998</v>
      </c>
      <c r="AC1048">
        <v>0.93100000000000005</v>
      </c>
      <c r="AD1048" s="19">
        <v>4.1144675925925925E-2</v>
      </c>
      <c r="AE1048" t="s">
        <v>1108</v>
      </c>
    </row>
    <row r="1049" spans="1:31" hidden="1" x14ac:dyDescent="0.35">
      <c r="A1049" t="s">
        <v>1984</v>
      </c>
      <c r="B1049" t="s">
        <v>312</v>
      </c>
      <c r="C1049">
        <v>88</v>
      </c>
      <c r="D1049" s="9">
        <v>41397.712500000001</v>
      </c>
      <c r="E1049" s="9">
        <v>41486.59652777778</v>
      </c>
      <c r="F1049" t="s">
        <v>871</v>
      </c>
      <c r="G1049" t="s">
        <v>871</v>
      </c>
      <c r="H1049">
        <v>1</v>
      </c>
      <c r="I1049">
        <v>4</v>
      </c>
      <c r="J1049">
        <v>1</v>
      </c>
      <c r="K1049" t="s">
        <v>872</v>
      </c>
      <c r="L1049">
        <v>1</v>
      </c>
      <c r="M1049">
        <v>2</v>
      </c>
      <c r="N1049" t="s">
        <v>874</v>
      </c>
      <c r="O1049">
        <v>2.5000000000000001E-2</v>
      </c>
      <c r="P1049" t="s">
        <v>874</v>
      </c>
      <c r="Q1049" t="s">
        <v>874</v>
      </c>
      <c r="R1049">
        <v>0</v>
      </c>
      <c r="S1049">
        <v>1.4999999999999999E-2</v>
      </c>
      <c r="T1049" t="s">
        <v>874</v>
      </c>
      <c r="U1049" t="s">
        <v>874</v>
      </c>
      <c r="V1049" t="s">
        <v>874</v>
      </c>
      <c r="W1049" t="s">
        <v>874</v>
      </c>
      <c r="X1049" t="s">
        <v>56</v>
      </c>
      <c r="Y1049" t="s">
        <v>874</v>
      </c>
      <c r="Z1049" t="s">
        <v>874</v>
      </c>
      <c r="AA1049">
        <v>0.85899999999999999</v>
      </c>
      <c r="AB1049" t="s">
        <v>874</v>
      </c>
      <c r="AC1049" t="s">
        <v>874</v>
      </c>
      <c r="AD1049" s="19">
        <v>45824.893236956021</v>
      </c>
      <c r="AE1049" t="s">
        <v>2024</v>
      </c>
    </row>
    <row r="1050" spans="1:31" x14ac:dyDescent="0.35">
      <c r="A1050" t="s">
        <v>293</v>
      </c>
      <c r="B1050" t="s">
        <v>311</v>
      </c>
      <c r="C1050">
        <v>3653</v>
      </c>
      <c r="D1050" s="9">
        <v>41957.189583333333</v>
      </c>
      <c r="E1050" s="9">
        <v>45610.606249999997</v>
      </c>
      <c r="F1050">
        <v>270</v>
      </c>
      <c r="G1050">
        <v>270</v>
      </c>
      <c r="H1050">
        <v>169</v>
      </c>
      <c r="I1050">
        <v>101</v>
      </c>
      <c r="J1050">
        <v>43</v>
      </c>
      <c r="K1050">
        <v>227</v>
      </c>
      <c r="L1050">
        <v>213</v>
      </c>
      <c r="M1050">
        <v>14</v>
      </c>
      <c r="N1050">
        <v>0.04</v>
      </c>
      <c r="O1050">
        <v>2.4E-2</v>
      </c>
      <c r="P1050">
        <v>1.0999999999999999E-2</v>
      </c>
      <c r="Q1050">
        <v>5.1999999999999998E-2</v>
      </c>
      <c r="R1050">
        <v>5.2999999999999999E-2</v>
      </c>
      <c r="S1050">
        <v>5.1999999999999998E-2</v>
      </c>
      <c r="T1050">
        <v>0.98099999999999998</v>
      </c>
      <c r="U1050">
        <v>0.625</v>
      </c>
      <c r="V1050">
        <v>0.82799999999999996</v>
      </c>
      <c r="W1050">
        <v>269.23099999999999</v>
      </c>
      <c r="X1050" t="s">
        <v>56</v>
      </c>
      <c r="Y1050">
        <v>19.231000000000002</v>
      </c>
      <c r="Z1050">
        <v>0.93500000000000005</v>
      </c>
      <c r="AA1050">
        <v>0.95099999999999996</v>
      </c>
      <c r="AB1050">
        <v>0.96799999999999997</v>
      </c>
      <c r="AC1050">
        <v>0.93700000000000006</v>
      </c>
      <c r="AD1050" s="19">
        <v>4.5972222222222222E-3</v>
      </c>
      <c r="AE1050" t="s">
        <v>1108</v>
      </c>
    </row>
    <row r="1051" spans="1:31" hidden="1" x14ac:dyDescent="0.35">
      <c r="A1051" t="s">
        <v>1985</v>
      </c>
      <c r="B1051" t="s">
        <v>312</v>
      </c>
      <c r="C1051">
        <v>0</v>
      </c>
      <c r="D1051" s="9">
        <v>40217.675694444442</v>
      </c>
      <c r="E1051" s="9">
        <v>40217.675694444442</v>
      </c>
      <c r="F1051" t="s">
        <v>871</v>
      </c>
      <c r="G1051" t="s">
        <v>871</v>
      </c>
      <c r="H1051">
        <v>1</v>
      </c>
      <c r="I1051">
        <v>1</v>
      </c>
      <c r="J1051">
        <v>1</v>
      </c>
      <c r="K1051" t="s">
        <v>872</v>
      </c>
      <c r="L1051">
        <v>1</v>
      </c>
      <c r="M1051">
        <v>0</v>
      </c>
      <c r="N1051" t="s">
        <v>874</v>
      </c>
      <c r="O1051" t="s">
        <v>874</v>
      </c>
      <c r="P1051" t="s">
        <v>874</v>
      </c>
      <c r="Q1051" t="s">
        <v>874</v>
      </c>
      <c r="R1051">
        <v>0</v>
      </c>
      <c r="S1051" t="s">
        <v>874</v>
      </c>
      <c r="T1051" t="s">
        <v>874</v>
      </c>
      <c r="U1051" t="s">
        <v>874</v>
      </c>
      <c r="V1051" t="s">
        <v>874</v>
      </c>
      <c r="W1051" t="s">
        <v>874</v>
      </c>
      <c r="X1051" t="s">
        <v>62</v>
      </c>
      <c r="Y1051" t="s">
        <v>874</v>
      </c>
      <c r="Z1051" t="s">
        <v>874</v>
      </c>
      <c r="AA1051" t="s">
        <v>874</v>
      </c>
      <c r="AB1051" t="s">
        <v>874</v>
      </c>
      <c r="AC1051" t="s">
        <v>874</v>
      </c>
      <c r="AD1051" s="19">
        <v>45824.89343822917</v>
      </c>
      <c r="AE1051" t="s">
        <v>2024</v>
      </c>
    </row>
    <row r="1052" spans="1:31" x14ac:dyDescent="0.35">
      <c r="A1052" t="s">
        <v>255</v>
      </c>
      <c r="B1052" t="s">
        <v>311</v>
      </c>
      <c r="C1052">
        <v>4214</v>
      </c>
      <c r="D1052" s="9">
        <v>41395.521527777775</v>
      </c>
      <c r="E1052" s="9">
        <v>45609.679861111108</v>
      </c>
      <c r="F1052">
        <v>3276</v>
      </c>
      <c r="G1052">
        <v>3276</v>
      </c>
      <c r="H1052">
        <v>690</v>
      </c>
      <c r="I1052">
        <v>2586</v>
      </c>
      <c r="J1052">
        <v>1010</v>
      </c>
      <c r="K1052">
        <v>2266</v>
      </c>
      <c r="L1052">
        <v>2133</v>
      </c>
      <c r="M1052">
        <v>133</v>
      </c>
      <c r="N1052">
        <v>0.29699999999999999</v>
      </c>
      <c r="O1052">
        <v>1.1200000000000001</v>
      </c>
      <c r="P1052">
        <v>0.46899999999999997</v>
      </c>
      <c r="Q1052">
        <v>0.93</v>
      </c>
      <c r="R1052">
        <v>0.94799999999999995</v>
      </c>
      <c r="S1052">
        <v>0.94199999999999995</v>
      </c>
      <c r="T1052">
        <v>0.98099999999999998</v>
      </c>
      <c r="U1052">
        <v>0.21</v>
      </c>
      <c r="V1052">
        <v>0.66900000000000004</v>
      </c>
      <c r="W1052">
        <v>143.011</v>
      </c>
      <c r="X1052" t="s">
        <v>56</v>
      </c>
      <c r="Y1052">
        <v>1.075</v>
      </c>
      <c r="Z1052">
        <v>0.96099999999999997</v>
      </c>
      <c r="AA1052">
        <v>0.92600000000000005</v>
      </c>
      <c r="AB1052">
        <v>0.98099999999999998</v>
      </c>
      <c r="AC1052">
        <v>0.93100000000000005</v>
      </c>
      <c r="AD1052" s="19">
        <v>2.2468749999999999E-2</v>
      </c>
      <c r="AE1052" t="s">
        <v>1108</v>
      </c>
    </row>
    <row r="1053" spans="1:31" hidden="1" x14ac:dyDescent="0.35">
      <c r="A1053" t="s">
        <v>1986</v>
      </c>
      <c r="B1053" t="s">
        <v>312</v>
      </c>
      <c r="C1053">
        <v>0</v>
      </c>
      <c r="D1053" s="9">
        <v>40497.673611111109</v>
      </c>
      <c r="E1053" s="9">
        <v>40497.673611111109</v>
      </c>
      <c r="F1053" t="s">
        <v>871</v>
      </c>
      <c r="G1053" t="s">
        <v>871</v>
      </c>
      <c r="H1053">
        <v>1</v>
      </c>
      <c r="I1053">
        <v>1</v>
      </c>
      <c r="J1053">
        <v>1</v>
      </c>
      <c r="K1053" t="s">
        <v>872</v>
      </c>
      <c r="L1053">
        <v>1</v>
      </c>
      <c r="M1053">
        <v>0</v>
      </c>
      <c r="N1053" t="s">
        <v>874</v>
      </c>
      <c r="O1053" t="s">
        <v>874</v>
      </c>
      <c r="P1053" t="s">
        <v>874</v>
      </c>
      <c r="Q1053" t="s">
        <v>874</v>
      </c>
      <c r="R1053">
        <v>0</v>
      </c>
      <c r="S1053" t="s">
        <v>874</v>
      </c>
      <c r="T1053" t="s">
        <v>874</v>
      </c>
      <c r="U1053" t="s">
        <v>874</v>
      </c>
      <c r="V1053" t="s">
        <v>874</v>
      </c>
      <c r="W1053" t="s">
        <v>874</v>
      </c>
      <c r="X1053" t="s">
        <v>56</v>
      </c>
      <c r="Y1053" t="s">
        <v>874</v>
      </c>
      <c r="Z1053" t="s">
        <v>874</v>
      </c>
      <c r="AA1053" t="s">
        <v>874</v>
      </c>
      <c r="AB1053" t="s">
        <v>874</v>
      </c>
      <c r="AC1053" t="s">
        <v>874</v>
      </c>
      <c r="AD1053" s="19">
        <v>45824.893640740738</v>
      </c>
      <c r="AE1053" t="s">
        <v>2024</v>
      </c>
    </row>
    <row r="1054" spans="1:31" x14ac:dyDescent="0.35">
      <c r="A1054" t="s">
        <v>293</v>
      </c>
      <c r="B1054" t="s">
        <v>311</v>
      </c>
      <c r="C1054">
        <v>3653</v>
      </c>
      <c r="D1054" s="9">
        <v>41957.189583333333</v>
      </c>
      <c r="E1054" s="9">
        <v>45610.606249999997</v>
      </c>
      <c r="F1054">
        <v>270</v>
      </c>
      <c r="G1054">
        <v>270</v>
      </c>
      <c r="H1054">
        <v>169</v>
      </c>
      <c r="I1054">
        <v>101</v>
      </c>
      <c r="J1054">
        <v>43</v>
      </c>
      <c r="K1054">
        <v>227</v>
      </c>
      <c r="L1054">
        <v>213</v>
      </c>
      <c r="M1054">
        <v>14</v>
      </c>
      <c r="N1054">
        <v>0.04</v>
      </c>
      <c r="O1054">
        <v>2.4E-2</v>
      </c>
      <c r="P1054">
        <v>1.0999999999999999E-2</v>
      </c>
      <c r="Q1054">
        <v>5.1999999999999998E-2</v>
      </c>
      <c r="R1054">
        <v>5.2999999999999999E-2</v>
      </c>
      <c r="S1054">
        <v>5.1999999999999998E-2</v>
      </c>
      <c r="T1054">
        <v>0.98099999999999998</v>
      </c>
      <c r="U1054">
        <v>0.625</v>
      </c>
      <c r="V1054">
        <v>0.82799999999999996</v>
      </c>
      <c r="W1054">
        <v>269.23099999999999</v>
      </c>
      <c r="X1054" t="s">
        <v>56</v>
      </c>
      <c r="Y1054">
        <v>19.231000000000002</v>
      </c>
      <c r="Z1054">
        <v>0.93500000000000005</v>
      </c>
      <c r="AA1054">
        <v>0.95099999999999996</v>
      </c>
      <c r="AB1054">
        <v>0.96799999999999997</v>
      </c>
      <c r="AC1054">
        <v>0.93700000000000006</v>
      </c>
      <c r="AD1054" s="19">
        <v>3.2670138888888887E-2</v>
      </c>
      <c r="AE1054" t="s">
        <v>1108</v>
      </c>
    </row>
    <row r="1055" spans="1:31" hidden="1" x14ac:dyDescent="0.35">
      <c r="A1055" t="s">
        <v>1987</v>
      </c>
      <c r="B1055" t="s">
        <v>312</v>
      </c>
      <c r="C1055">
        <v>0</v>
      </c>
      <c r="D1055" s="9">
        <v>41619.102777777778</v>
      </c>
      <c r="E1055" s="9">
        <v>41619.102777777778</v>
      </c>
      <c r="F1055" t="s">
        <v>871</v>
      </c>
      <c r="G1055" t="s">
        <v>871</v>
      </c>
      <c r="H1055">
        <v>1</v>
      </c>
      <c r="I1055">
        <v>1</v>
      </c>
      <c r="J1055">
        <v>1</v>
      </c>
      <c r="K1055" t="s">
        <v>872</v>
      </c>
      <c r="L1055">
        <v>1</v>
      </c>
      <c r="M1055">
        <v>0</v>
      </c>
      <c r="N1055" t="s">
        <v>874</v>
      </c>
      <c r="O1055" t="s">
        <v>874</v>
      </c>
      <c r="P1055" t="s">
        <v>874</v>
      </c>
      <c r="Q1055" t="s">
        <v>874</v>
      </c>
      <c r="R1055">
        <v>0</v>
      </c>
      <c r="S1055" t="s">
        <v>874</v>
      </c>
      <c r="T1055" t="s">
        <v>874</v>
      </c>
      <c r="U1055" t="s">
        <v>874</v>
      </c>
      <c r="V1055" t="s">
        <v>874</v>
      </c>
      <c r="W1055" t="s">
        <v>874</v>
      </c>
      <c r="X1055" t="s">
        <v>56</v>
      </c>
      <c r="Y1055" t="s">
        <v>874</v>
      </c>
      <c r="Z1055" t="s">
        <v>874</v>
      </c>
      <c r="AA1055" t="s">
        <v>874</v>
      </c>
      <c r="AB1055" t="s">
        <v>874</v>
      </c>
      <c r="AC1055" t="s">
        <v>874</v>
      </c>
      <c r="AD1055" s="19">
        <v>45824.893849756947</v>
      </c>
      <c r="AE1055" t="s">
        <v>2024</v>
      </c>
    </row>
    <row r="1056" spans="1:31" x14ac:dyDescent="0.35">
      <c r="A1056" t="s">
        <v>914</v>
      </c>
      <c r="B1056" t="s">
        <v>311</v>
      </c>
      <c r="C1056">
        <v>1461</v>
      </c>
      <c r="D1056" s="9">
        <v>42651.360081018516</v>
      </c>
      <c r="E1056" s="9">
        <v>44113.304710648146</v>
      </c>
      <c r="F1056">
        <v>215</v>
      </c>
      <c r="G1056">
        <v>215</v>
      </c>
      <c r="H1056">
        <v>190</v>
      </c>
      <c r="I1056">
        <v>25</v>
      </c>
      <c r="J1056">
        <v>8</v>
      </c>
      <c r="K1056">
        <v>207</v>
      </c>
      <c r="L1056">
        <v>197</v>
      </c>
      <c r="M1056">
        <v>10</v>
      </c>
      <c r="N1056">
        <v>0.14299999999999999</v>
      </c>
      <c r="O1056">
        <v>2.8000000000000001E-2</v>
      </c>
      <c r="P1056">
        <v>1.2E-2</v>
      </c>
      <c r="Q1056">
        <v>0.156</v>
      </c>
      <c r="R1056">
        <v>0.159</v>
      </c>
      <c r="S1056">
        <v>0.16</v>
      </c>
      <c r="T1056">
        <v>0.98099999999999998</v>
      </c>
      <c r="U1056">
        <v>0.83599999999999997</v>
      </c>
      <c r="V1056">
        <v>0.93</v>
      </c>
      <c r="W1056">
        <v>64.102999999999994</v>
      </c>
      <c r="X1056" t="s">
        <v>56</v>
      </c>
      <c r="Y1056">
        <v>6.41</v>
      </c>
      <c r="Z1056">
        <v>0.97299999999999998</v>
      </c>
      <c r="AA1056">
        <v>0.91200000000000003</v>
      </c>
      <c r="AB1056">
        <v>0.77900000000000003</v>
      </c>
      <c r="AC1056">
        <v>0.96899999999999997</v>
      </c>
      <c r="AD1056" s="19">
        <v>45825.180231759259</v>
      </c>
      <c r="AE1056" t="s">
        <v>2396</v>
      </c>
    </row>
    <row r="1057" spans="1:31" hidden="1" x14ac:dyDescent="0.35">
      <c r="A1057" t="s">
        <v>1591</v>
      </c>
      <c r="B1057" t="s">
        <v>312</v>
      </c>
      <c r="C1057">
        <v>99</v>
      </c>
      <c r="D1057" s="9">
        <v>41530.113888888889</v>
      </c>
      <c r="E1057" s="9">
        <v>41629.255555555559</v>
      </c>
      <c r="F1057" t="s">
        <v>871</v>
      </c>
      <c r="G1057" t="s">
        <v>871</v>
      </c>
      <c r="H1057">
        <v>10</v>
      </c>
      <c r="I1057">
        <v>151</v>
      </c>
      <c r="J1057">
        <v>45</v>
      </c>
      <c r="K1057" t="s">
        <v>872</v>
      </c>
      <c r="L1057">
        <v>92</v>
      </c>
      <c r="M1057">
        <v>23</v>
      </c>
      <c r="N1057">
        <v>7.1999999999999995E-2</v>
      </c>
      <c r="O1057">
        <v>1.464</v>
      </c>
      <c r="P1057">
        <v>0.47899999999999998</v>
      </c>
      <c r="Q1057">
        <v>0.96099999999999997</v>
      </c>
      <c r="R1057">
        <v>1.0569999999999999</v>
      </c>
      <c r="S1057">
        <v>1.0629999999999999</v>
      </c>
      <c r="T1057">
        <v>0.90900000000000003</v>
      </c>
      <c r="U1057">
        <v>4.7E-2</v>
      </c>
      <c r="V1057">
        <v>0.68799999999999994</v>
      </c>
      <c r="W1057">
        <v>707.596</v>
      </c>
      <c r="X1057" t="s">
        <v>56</v>
      </c>
      <c r="Y1057">
        <v>1.0409999999999999</v>
      </c>
      <c r="Z1057">
        <v>0.80100000000000005</v>
      </c>
      <c r="AA1057">
        <v>0.99099999999999999</v>
      </c>
      <c r="AB1057">
        <v>0.98299999999999998</v>
      </c>
      <c r="AC1057">
        <v>0.98399999999999999</v>
      </c>
      <c r="AD1057" s="19">
        <v>45824.894171087966</v>
      </c>
      <c r="AE1057" t="s">
        <v>2024</v>
      </c>
    </row>
    <row r="1058" spans="1:31" x14ac:dyDescent="0.35">
      <c r="A1058" t="s">
        <v>2143</v>
      </c>
      <c r="B1058" t="s">
        <v>311</v>
      </c>
      <c r="C1058">
        <v>620</v>
      </c>
      <c r="D1058" s="9">
        <v>39574.327777777777</v>
      </c>
      <c r="E1058" s="9">
        <v>40195.109722222223</v>
      </c>
      <c r="F1058">
        <v>161</v>
      </c>
      <c r="G1058">
        <v>161</v>
      </c>
      <c r="H1058">
        <v>138</v>
      </c>
      <c r="I1058">
        <v>23</v>
      </c>
      <c r="J1058">
        <v>2</v>
      </c>
      <c r="K1058">
        <v>159</v>
      </c>
      <c r="L1058">
        <v>159</v>
      </c>
      <c r="M1058">
        <v>0</v>
      </c>
      <c r="N1058">
        <v>0.246</v>
      </c>
      <c r="O1058">
        <v>5.8000000000000003E-2</v>
      </c>
      <c r="P1058">
        <v>8.9999999999999993E-3</v>
      </c>
      <c r="Q1058">
        <v>0.28899999999999998</v>
      </c>
      <c r="R1058">
        <v>0.29499999999999998</v>
      </c>
      <c r="S1058">
        <v>0.28699999999999998</v>
      </c>
      <c r="T1058">
        <v>0.98</v>
      </c>
      <c r="U1058">
        <v>0.80900000000000005</v>
      </c>
      <c r="V1058">
        <v>0.97</v>
      </c>
      <c r="W1058">
        <v>0</v>
      </c>
      <c r="X1058" t="s">
        <v>80</v>
      </c>
      <c r="Y1058">
        <v>3.46</v>
      </c>
      <c r="Z1058">
        <v>0.92300000000000004</v>
      </c>
      <c r="AA1058">
        <v>0.96</v>
      </c>
      <c r="AB1058">
        <v>1</v>
      </c>
      <c r="AC1058">
        <v>0.89600000000000002</v>
      </c>
      <c r="AD1058" s="19">
        <v>45824.939756018517</v>
      </c>
      <c r="AE1058" t="s">
        <v>2215</v>
      </c>
    </row>
    <row r="1059" spans="1:31" hidden="1" x14ac:dyDescent="0.35">
      <c r="A1059" t="s">
        <v>1988</v>
      </c>
      <c r="B1059" t="s">
        <v>312</v>
      </c>
      <c r="C1059">
        <v>0</v>
      </c>
      <c r="D1059" s="9">
        <v>41117.754166666666</v>
      </c>
      <c r="E1059" s="9">
        <v>41117.754166666666</v>
      </c>
      <c r="F1059" t="s">
        <v>871</v>
      </c>
      <c r="G1059" t="s">
        <v>871</v>
      </c>
      <c r="H1059">
        <v>1</v>
      </c>
      <c r="I1059">
        <v>1</v>
      </c>
      <c r="J1059">
        <v>1</v>
      </c>
      <c r="K1059" t="s">
        <v>872</v>
      </c>
      <c r="L1059">
        <v>1</v>
      </c>
      <c r="M1059">
        <v>0</v>
      </c>
      <c r="N1059" t="s">
        <v>874</v>
      </c>
      <c r="O1059" t="s">
        <v>874</v>
      </c>
      <c r="P1059" t="s">
        <v>874</v>
      </c>
      <c r="Q1059" t="s">
        <v>874</v>
      </c>
      <c r="R1059">
        <v>0</v>
      </c>
      <c r="S1059" t="s">
        <v>874</v>
      </c>
      <c r="T1059" t="s">
        <v>874</v>
      </c>
      <c r="U1059" t="s">
        <v>874</v>
      </c>
      <c r="V1059" t="s">
        <v>874</v>
      </c>
      <c r="W1059" t="s">
        <v>874</v>
      </c>
      <c r="X1059" t="s">
        <v>62</v>
      </c>
      <c r="Y1059" t="s">
        <v>874</v>
      </c>
      <c r="Z1059" t="s">
        <v>874</v>
      </c>
      <c r="AA1059" t="s">
        <v>874</v>
      </c>
      <c r="AB1059" t="s">
        <v>874</v>
      </c>
      <c r="AC1059" t="s">
        <v>874</v>
      </c>
      <c r="AD1059" s="19">
        <v>45824.89438125</v>
      </c>
      <c r="AE1059" t="s">
        <v>2024</v>
      </c>
    </row>
    <row r="1060" spans="1:31" x14ac:dyDescent="0.35">
      <c r="A1060" t="s">
        <v>1224</v>
      </c>
      <c r="B1060" t="s">
        <v>311</v>
      </c>
      <c r="C1060">
        <v>3589</v>
      </c>
      <c r="D1060" s="9">
        <v>40362.159710648149</v>
      </c>
      <c r="E1060" s="9">
        <v>43951.869606481479</v>
      </c>
      <c r="F1060">
        <v>817</v>
      </c>
      <c r="G1060">
        <v>817</v>
      </c>
      <c r="H1060">
        <v>208</v>
      </c>
      <c r="I1060">
        <v>609</v>
      </c>
      <c r="J1060">
        <v>94</v>
      </c>
      <c r="K1060">
        <v>723</v>
      </c>
      <c r="L1060">
        <v>707</v>
      </c>
      <c r="M1060">
        <v>16</v>
      </c>
      <c r="N1060">
        <v>6.9000000000000006E-2</v>
      </c>
      <c r="O1060">
        <v>0.19700000000000001</v>
      </c>
      <c r="P1060">
        <v>3.1E-2</v>
      </c>
      <c r="Q1060">
        <v>0.23</v>
      </c>
      <c r="R1060">
        <v>0.23499999999999999</v>
      </c>
      <c r="S1060">
        <v>0.22700000000000001</v>
      </c>
      <c r="T1060">
        <v>0.97899999999999998</v>
      </c>
      <c r="U1060">
        <v>0.25900000000000001</v>
      </c>
      <c r="V1060">
        <v>0.88300000000000001</v>
      </c>
      <c r="W1060">
        <v>69.564999999999998</v>
      </c>
      <c r="X1060" t="s">
        <v>56</v>
      </c>
      <c r="Y1060">
        <v>4.3479999999999999</v>
      </c>
      <c r="Z1060">
        <v>0.95299999999999996</v>
      </c>
      <c r="AA1060">
        <v>0.98599999999999999</v>
      </c>
      <c r="AB1060">
        <v>0.995</v>
      </c>
      <c r="AC1060">
        <v>0.99099999999999999</v>
      </c>
      <c r="AD1060" s="19">
        <v>45825.310167164353</v>
      </c>
      <c r="AE1060" t="s">
        <v>2333</v>
      </c>
    </row>
    <row r="1061" spans="1:31" hidden="1" x14ac:dyDescent="0.35">
      <c r="A1061" t="s">
        <v>1989</v>
      </c>
      <c r="B1061" t="s">
        <v>312</v>
      </c>
      <c r="C1061">
        <v>92</v>
      </c>
      <c r="D1061" s="9">
        <v>41530.654861111114</v>
      </c>
      <c r="E1061" s="9">
        <v>41622.90902777778</v>
      </c>
      <c r="F1061" t="s">
        <v>871</v>
      </c>
      <c r="G1061" t="s">
        <v>871</v>
      </c>
      <c r="H1061">
        <v>4</v>
      </c>
      <c r="I1061">
        <v>8</v>
      </c>
      <c r="J1061">
        <v>1</v>
      </c>
      <c r="K1061" t="s">
        <v>872</v>
      </c>
      <c r="L1061">
        <v>11</v>
      </c>
      <c r="M1061">
        <v>-1</v>
      </c>
      <c r="N1061">
        <v>3.3000000000000002E-2</v>
      </c>
      <c r="O1061">
        <v>6.7000000000000004E-2</v>
      </c>
      <c r="P1061" t="s">
        <v>874</v>
      </c>
      <c r="Q1061">
        <v>0.10100000000000001</v>
      </c>
      <c r="R1061">
        <v>0.1</v>
      </c>
      <c r="S1061">
        <v>9.9000000000000005E-2</v>
      </c>
      <c r="T1061" t="s">
        <v>874</v>
      </c>
      <c r="U1061" t="s">
        <v>874</v>
      </c>
      <c r="V1061" t="s">
        <v>874</v>
      </c>
      <c r="W1061" t="s">
        <v>874</v>
      </c>
      <c r="X1061" t="s">
        <v>56</v>
      </c>
      <c r="Y1061">
        <v>9.9009999999999998</v>
      </c>
      <c r="Z1061">
        <v>0.77600000000000002</v>
      </c>
      <c r="AA1061">
        <v>0.94299999999999995</v>
      </c>
      <c r="AB1061" t="s">
        <v>874</v>
      </c>
      <c r="AC1061">
        <v>0.79700000000000004</v>
      </c>
      <c r="AD1061" s="19">
        <v>45824.894605300928</v>
      </c>
      <c r="AE1061" t="s">
        <v>2024</v>
      </c>
    </row>
    <row r="1062" spans="1:31" x14ac:dyDescent="0.35">
      <c r="A1062" t="s">
        <v>218</v>
      </c>
      <c r="B1062" t="s">
        <v>311</v>
      </c>
      <c r="C1062">
        <v>1771</v>
      </c>
      <c r="D1062" s="9">
        <v>42793.550787037035</v>
      </c>
      <c r="E1062" s="9">
        <v>44565.433321759258</v>
      </c>
      <c r="F1062">
        <v>315</v>
      </c>
      <c r="G1062">
        <v>315</v>
      </c>
      <c r="H1062">
        <v>196</v>
      </c>
      <c r="I1062">
        <v>119</v>
      </c>
      <c r="J1062">
        <v>36</v>
      </c>
      <c r="K1062">
        <v>279</v>
      </c>
      <c r="L1062">
        <v>197</v>
      </c>
      <c r="M1062">
        <v>82</v>
      </c>
      <c r="N1062">
        <v>0.20200000000000001</v>
      </c>
      <c r="O1062">
        <v>7.9000000000000001E-2</v>
      </c>
      <c r="P1062">
        <v>0.04</v>
      </c>
      <c r="Q1062">
        <v>0.23599999999999999</v>
      </c>
      <c r="R1062">
        <v>0.24099999999999999</v>
      </c>
      <c r="S1062">
        <v>0.22900000000000001</v>
      </c>
      <c r="T1062">
        <v>0.97899999999999998</v>
      </c>
      <c r="U1062">
        <v>0.71899999999999997</v>
      </c>
      <c r="V1062">
        <v>0.85799999999999998</v>
      </c>
      <c r="W1062">
        <v>347.45800000000003</v>
      </c>
      <c r="X1062" t="s">
        <v>56</v>
      </c>
      <c r="Y1062">
        <v>4.2370000000000001</v>
      </c>
      <c r="Z1062">
        <v>0.93300000000000005</v>
      </c>
      <c r="AA1062">
        <v>0.88400000000000001</v>
      </c>
      <c r="AB1062">
        <v>0.96699999999999997</v>
      </c>
      <c r="AC1062">
        <v>0.92100000000000004</v>
      </c>
      <c r="AD1062" s="19">
        <v>45825.252487800928</v>
      </c>
      <c r="AE1062" t="s">
        <v>2357</v>
      </c>
    </row>
    <row r="1063" spans="1:31" hidden="1" x14ac:dyDescent="0.35">
      <c r="A1063" t="s">
        <v>1990</v>
      </c>
      <c r="B1063" t="s">
        <v>312</v>
      </c>
      <c r="C1063">
        <v>100</v>
      </c>
      <c r="D1063" s="9">
        <v>40526.70416666667</v>
      </c>
      <c r="E1063" s="9">
        <v>40627.257638888892</v>
      </c>
      <c r="F1063" t="s">
        <v>871</v>
      </c>
      <c r="G1063" t="s">
        <v>871</v>
      </c>
      <c r="H1063">
        <v>14</v>
      </c>
      <c r="I1063">
        <v>301</v>
      </c>
      <c r="J1063">
        <v>70</v>
      </c>
      <c r="K1063" t="s">
        <v>872</v>
      </c>
      <c r="L1063">
        <v>92</v>
      </c>
      <c r="M1063">
        <v>152</v>
      </c>
      <c r="N1063">
        <v>0.127</v>
      </c>
      <c r="O1063">
        <v>2.9590000000000001</v>
      </c>
      <c r="P1063">
        <v>0.747</v>
      </c>
      <c r="Q1063">
        <v>0.93600000000000005</v>
      </c>
      <c r="R1063" s="24" t="s">
        <v>1991</v>
      </c>
      <c r="S1063">
        <v>2.35</v>
      </c>
      <c r="T1063">
        <v>0.4</v>
      </c>
      <c r="U1063">
        <v>4.1000000000000002E-2</v>
      </c>
      <c r="V1063">
        <v>0.75800000000000001</v>
      </c>
      <c r="W1063">
        <v>1769.231</v>
      </c>
      <c r="X1063" t="s">
        <v>56</v>
      </c>
      <c r="Y1063">
        <v>1.0680000000000001</v>
      </c>
      <c r="Z1063">
        <v>0.82799999999999996</v>
      </c>
      <c r="AA1063">
        <v>0.998</v>
      </c>
      <c r="AB1063">
        <v>0.94899999999999995</v>
      </c>
      <c r="AC1063">
        <v>0.94299999999999995</v>
      </c>
      <c r="AD1063" s="19">
        <v>45824.894923865744</v>
      </c>
      <c r="AE1063" t="s">
        <v>2024</v>
      </c>
    </row>
    <row r="1064" spans="1:31" x14ac:dyDescent="0.35">
      <c r="A1064" t="s">
        <v>120</v>
      </c>
      <c r="B1064" t="s">
        <v>311</v>
      </c>
      <c r="C1064">
        <v>4000</v>
      </c>
      <c r="D1064" s="9">
        <v>40564.917025462964</v>
      </c>
      <c r="E1064" s="9">
        <v>44565.728125000001</v>
      </c>
      <c r="F1064">
        <v>12739</v>
      </c>
      <c r="G1064">
        <v>12739</v>
      </c>
      <c r="H1064">
        <v>3810</v>
      </c>
      <c r="I1064">
        <v>8929</v>
      </c>
      <c r="J1064">
        <v>3134</v>
      </c>
      <c r="K1064">
        <v>9605</v>
      </c>
      <c r="L1064">
        <v>9193</v>
      </c>
      <c r="M1064">
        <v>412</v>
      </c>
      <c r="N1064">
        <v>1.1619999999999999</v>
      </c>
      <c r="O1064">
        <v>2.9510000000000001</v>
      </c>
      <c r="P1064">
        <v>1.0840000000000001</v>
      </c>
      <c r="Q1064">
        <v>2.9649999999999999</v>
      </c>
      <c r="R1064">
        <v>3.0289999999999999</v>
      </c>
      <c r="S1064">
        <v>3.0590000000000002</v>
      </c>
      <c r="T1064">
        <v>0.97899999999999998</v>
      </c>
      <c r="U1064">
        <v>0.28299999999999997</v>
      </c>
      <c r="V1064">
        <v>0.73599999999999999</v>
      </c>
      <c r="W1064">
        <v>138.95400000000001</v>
      </c>
      <c r="X1064" t="s">
        <v>56</v>
      </c>
      <c r="Y1064">
        <v>0.33700000000000002</v>
      </c>
      <c r="Z1064">
        <v>0.95399999999999996</v>
      </c>
      <c r="AA1064">
        <v>0.97899999999999998</v>
      </c>
      <c r="AB1064">
        <v>0.98599999999999999</v>
      </c>
      <c r="AC1064">
        <v>0.99099999999999999</v>
      </c>
      <c r="AD1064" s="19">
        <v>45825.275962754633</v>
      </c>
      <c r="AE1064" t="s">
        <v>2357</v>
      </c>
    </row>
    <row r="1065" spans="1:31" hidden="1" x14ac:dyDescent="0.35">
      <c r="A1065" t="s">
        <v>1992</v>
      </c>
      <c r="B1065" t="s">
        <v>312</v>
      </c>
      <c r="C1065">
        <v>99</v>
      </c>
      <c r="D1065" s="9">
        <v>41528.593055555553</v>
      </c>
      <c r="E1065" s="9">
        <v>41628.309027777781</v>
      </c>
      <c r="F1065" t="s">
        <v>871</v>
      </c>
      <c r="G1065" t="s">
        <v>871</v>
      </c>
      <c r="H1065">
        <v>14</v>
      </c>
      <c r="I1065">
        <v>26</v>
      </c>
      <c r="J1065">
        <v>1</v>
      </c>
      <c r="K1065" t="s">
        <v>872</v>
      </c>
      <c r="L1065">
        <v>47</v>
      </c>
      <c r="M1065">
        <v>-9</v>
      </c>
      <c r="N1065">
        <v>0.14000000000000001</v>
      </c>
      <c r="O1065">
        <v>0.23599999999999999</v>
      </c>
      <c r="P1065" t="s">
        <v>874</v>
      </c>
      <c r="Q1065">
        <v>0.45400000000000001</v>
      </c>
      <c r="R1065">
        <v>0.376</v>
      </c>
      <c r="S1065">
        <v>0.36299999999999999</v>
      </c>
      <c r="T1065" t="s">
        <v>874</v>
      </c>
      <c r="U1065" t="s">
        <v>874</v>
      </c>
      <c r="V1065" t="s">
        <v>874</v>
      </c>
      <c r="W1065" t="s">
        <v>874</v>
      </c>
      <c r="X1065" t="s">
        <v>56</v>
      </c>
      <c r="Y1065">
        <v>2.2029999999999998</v>
      </c>
      <c r="Z1065">
        <v>0.871</v>
      </c>
      <c r="AA1065">
        <v>0.89500000000000002</v>
      </c>
      <c r="AB1065" t="s">
        <v>874</v>
      </c>
      <c r="AC1065">
        <v>0.96599999999999997</v>
      </c>
      <c r="AD1065" s="19">
        <v>45824.895156423612</v>
      </c>
      <c r="AE1065" t="s">
        <v>2024</v>
      </c>
    </row>
    <row r="1066" spans="1:31" x14ac:dyDescent="0.35">
      <c r="A1066" t="s">
        <v>1034</v>
      </c>
      <c r="B1066" t="s">
        <v>311</v>
      </c>
      <c r="C1066">
        <v>2581</v>
      </c>
      <c r="D1066" s="9">
        <v>41640.493055555555</v>
      </c>
      <c r="E1066" s="9">
        <v>44222.431655092594</v>
      </c>
      <c r="F1066">
        <v>3025</v>
      </c>
      <c r="G1066">
        <v>3025</v>
      </c>
      <c r="H1066">
        <v>1414</v>
      </c>
      <c r="I1066">
        <v>1611</v>
      </c>
      <c r="J1066">
        <v>594</v>
      </c>
      <c r="K1066">
        <v>2431</v>
      </c>
      <c r="L1066">
        <v>2248</v>
      </c>
      <c r="M1066">
        <v>183</v>
      </c>
      <c r="N1066">
        <v>0.67400000000000004</v>
      </c>
      <c r="O1066">
        <v>0.72299999999999998</v>
      </c>
      <c r="P1066">
        <v>0.28199999999999997</v>
      </c>
      <c r="Q1066">
        <v>1.0920000000000001</v>
      </c>
      <c r="R1066">
        <v>1.115</v>
      </c>
      <c r="S1066">
        <v>1.121</v>
      </c>
      <c r="T1066">
        <v>0.97899999999999998</v>
      </c>
      <c r="U1066">
        <v>0.48199999999999998</v>
      </c>
      <c r="V1066">
        <v>0.79800000000000004</v>
      </c>
      <c r="W1066">
        <v>167.58199999999999</v>
      </c>
      <c r="X1066" t="s">
        <v>56</v>
      </c>
      <c r="Y1066">
        <v>0.91600000000000004</v>
      </c>
      <c r="Z1066">
        <v>0.998</v>
      </c>
      <c r="AA1066" s="19">
        <v>0.98499999999999999</v>
      </c>
      <c r="AB1066">
        <v>0.995</v>
      </c>
      <c r="AC1066" s="23">
        <v>0.996</v>
      </c>
      <c r="AD1066" s="19">
        <v>45825.212924513886</v>
      </c>
      <c r="AE1066" t="s">
        <v>2387</v>
      </c>
    </row>
    <row r="1067" spans="1:31" hidden="1" x14ac:dyDescent="0.35">
      <c r="A1067" t="s">
        <v>1993</v>
      </c>
      <c r="B1067" t="s">
        <v>312</v>
      </c>
      <c r="C1067">
        <v>18</v>
      </c>
      <c r="D1067" s="9">
        <v>41075.776388888888</v>
      </c>
      <c r="E1067" s="9">
        <v>41094.679166666669</v>
      </c>
      <c r="F1067" t="s">
        <v>871</v>
      </c>
      <c r="G1067" t="s">
        <v>871</v>
      </c>
      <c r="H1067">
        <v>1</v>
      </c>
      <c r="I1067">
        <v>1</v>
      </c>
      <c r="J1067">
        <v>1</v>
      </c>
      <c r="K1067" t="s">
        <v>872</v>
      </c>
      <c r="L1067">
        <v>1</v>
      </c>
      <c r="M1067">
        <v>-1</v>
      </c>
      <c r="N1067" t="s">
        <v>874</v>
      </c>
      <c r="O1067" t="s">
        <v>874</v>
      </c>
      <c r="P1067">
        <v>0</v>
      </c>
      <c r="Q1067" t="s">
        <v>874</v>
      </c>
      <c r="R1067">
        <v>0</v>
      </c>
      <c r="S1067" t="s">
        <v>874</v>
      </c>
      <c r="T1067" t="s">
        <v>874</v>
      </c>
      <c r="U1067" t="s">
        <v>874</v>
      </c>
      <c r="V1067" t="s">
        <v>874</v>
      </c>
      <c r="W1067" t="s">
        <v>874</v>
      </c>
      <c r="X1067" t="s">
        <v>56</v>
      </c>
      <c r="Y1067" t="s">
        <v>874</v>
      </c>
      <c r="Z1067" t="s">
        <v>874</v>
      </c>
      <c r="AA1067" t="s">
        <v>874</v>
      </c>
      <c r="AB1067">
        <v>0</v>
      </c>
      <c r="AC1067" t="s">
        <v>874</v>
      </c>
      <c r="AD1067" s="19">
        <v>45824.89537071759</v>
      </c>
      <c r="AE1067" t="s">
        <v>2024</v>
      </c>
    </row>
    <row r="1068" spans="1:31" x14ac:dyDescent="0.35">
      <c r="A1068" t="s">
        <v>1458</v>
      </c>
      <c r="B1068" t="s">
        <v>311</v>
      </c>
      <c r="C1068">
        <v>5990</v>
      </c>
      <c r="D1068" s="9">
        <v>38553.461898148147</v>
      </c>
      <c r="E1068" s="9">
        <v>44543.963750000003</v>
      </c>
      <c r="F1068">
        <v>411</v>
      </c>
      <c r="G1068">
        <v>411</v>
      </c>
      <c r="H1068">
        <v>39</v>
      </c>
      <c r="I1068">
        <v>372</v>
      </c>
      <c r="J1068">
        <v>111</v>
      </c>
      <c r="K1068">
        <v>300</v>
      </c>
      <c r="L1068">
        <v>257</v>
      </c>
      <c r="M1068">
        <v>43</v>
      </c>
      <c r="N1068">
        <v>6.0000000000000001E-3</v>
      </c>
      <c r="O1068">
        <v>6.5000000000000002E-2</v>
      </c>
      <c r="P1068">
        <v>2.3E-2</v>
      </c>
      <c r="Q1068">
        <v>4.7E-2</v>
      </c>
      <c r="R1068">
        <v>4.8000000000000001E-2</v>
      </c>
      <c r="S1068">
        <v>4.8000000000000001E-2</v>
      </c>
      <c r="T1068">
        <v>0.97899999999999998</v>
      </c>
      <c r="U1068">
        <v>8.5000000000000006E-2</v>
      </c>
      <c r="V1068">
        <v>0.67600000000000005</v>
      </c>
      <c r="W1068">
        <v>914.89400000000001</v>
      </c>
      <c r="X1068" t="s">
        <v>56</v>
      </c>
      <c r="Y1068">
        <v>21.277000000000001</v>
      </c>
      <c r="Z1068">
        <v>0.98499999999999999</v>
      </c>
      <c r="AA1068">
        <v>0.99199999999999999</v>
      </c>
      <c r="AB1068">
        <v>0.94499999999999995</v>
      </c>
      <c r="AC1068">
        <v>0.98799999999999999</v>
      </c>
      <c r="AD1068" s="19">
        <v>45825.104572835648</v>
      </c>
      <c r="AE1068" t="s">
        <v>2397</v>
      </c>
    </row>
    <row r="1069" spans="1:31" hidden="1" x14ac:dyDescent="0.35">
      <c r="A1069" t="s">
        <v>1994</v>
      </c>
      <c r="B1069" t="s">
        <v>312</v>
      </c>
      <c r="C1069">
        <v>99</v>
      </c>
      <c r="D1069" s="9">
        <v>41528.919444444444</v>
      </c>
      <c r="E1069" s="9">
        <v>41628.586111111108</v>
      </c>
      <c r="F1069" t="s">
        <v>871</v>
      </c>
      <c r="G1069" t="s">
        <v>871</v>
      </c>
      <c r="H1069">
        <v>1</v>
      </c>
      <c r="I1069">
        <v>22</v>
      </c>
      <c r="J1069">
        <v>1</v>
      </c>
      <c r="K1069" t="s">
        <v>872</v>
      </c>
      <c r="L1069">
        <v>1</v>
      </c>
      <c r="M1069">
        <v>21</v>
      </c>
      <c r="N1069" t="s">
        <v>874</v>
      </c>
      <c r="O1069">
        <v>0.17799999999999999</v>
      </c>
      <c r="P1069" t="s">
        <v>874</v>
      </c>
      <c r="Q1069" t="s">
        <v>874</v>
      </c>
      <c r="R1069">
        <v>0</v>
      </c>
      <c r="S1069">
        <v>0.17799999999999999</v>
      </c>
      <c r="T1069" t="s">
        <v>874</v>
      </c>
      <c r="U1069" t="s">
        <v>874</v>
      </c>
      <c r="V1069" t="s">
        <v>874</v>
      </c>
      <c r="W1069" t="s">
        <v>874</v>
      </c>
      <c r="X1069" t="s">
        <v>62</v>
      </c>
      <c r="Y1069" t="s">
        <v>874</v>
      </c>
      <c r="Z1069" t="s">
        <v>874</v>
      </c>
      <c r="AA1069">
        <v>0.97399999999999998</v>
      </c>
      <c r="AB1069" t="s">
        <v>874</v>
      </c>
      <c r="AC1069" t="s">
        <v>874</v>
      </c>
      <c r="AD1069" s="19">
        <v>45824.895586921295</v>
      </c>
      <c r="AE1069" t="s">
        <v>2024</v>
      </c>
    </row>
    <row r="1070" spans="1:31" x14ac:dyDescent="0.35">
      <c r="A1070" t="s">
        <v>1459</v>
      </c>
      <c r="B1070" t="s">
        <v>311</v>
      </c>
      <c r="C1070">
        <v>6983</v>
      </c>
      <c r="D1070" s="9">
        <v>37580.046319444446</v>
      </c>
      <c r="E1070" s="9">
        <v>44563.642812500002</v>
      </c>
      <c r="F1070">
        <v>5929</v>
      </c>
      <c r="G1070">
        <v>5929</v>
      </c>
      <c r="H1070">
        <v>1020</v>
      </c>
      <c r="I1070">
        <v>4909</v>
      </c>
      <c r="J1070">
        <v>2522</v>
      </c>
      <c r="K1070">
        <v>3407</v>
      </c>
      <c r="L1070">
        <v>2969</v>
      </c>
      <c r="M1070">
        <v>438</v>
      </c>
      <c r="N1070">
        <v>0.129</v>
      </c>
      <c r="O1070">
        <v>0.748</v>
      </c>
      <c r="P1070">
        <v>0.438</v>
      </c>
      <c r="Q1070">
        <v>0.43</v>
      </c>
      <c r="R1070">
        <v>0.439</v>
      </c>
      <c r="S1070">
        <v>0.41799999999999998</v>
      </c>
      <c r="T1070">
        <v>0.97899999999999998</v>
      </c>
      <c r="U1070">
        <v>0.14699999999999999</v>
      </c>
      <c r="V1070">
        <v>0.501</v>
      </c>
      <c r="W1070">
        <v>1018.605</v>
      </c>
      <c r="X1070" t="s">
        <v>56</v>
      </c>
      <c r="Y1070">
        <v>2.3260000000000001</v>
      </c>
      <c r="Z1070">
        <v>0.90700000000000003</v>
      </c>
      <c r="AA1070">
        <v>0.91</v>
      </c>
      <c r="AB1070">
        <v>0.96799999999999997</v>
      </c>
      <c r="AC1070">
        <v>0.88100000000000001</v>
      </c>
      <c r="AD1070" s="19">
        <v>45825.104847708331</v>
      </c>
      <c r="AE1070" t="s">
        <v>2397</v>
      </c>
    </row>
    <row r="1071" spans="1:31" hidden="1" x14ac:dyDescent="0.35">
      <c r="A1071" t="s">
        <v>1995</v>
      </c>
      <c r="B1071" t="s">
        <v>312</v>
      </c>
      <c r="C1071">
        <v>40</v>
      </c>
      <c r="D1071" s="9">
        <v>41559.990277777775</v>
      </c>
      <c r="E1071" s="9">
        <v>41600.174305555556</v>
      </c>
      <c r="F1071" t="s">
        <v>871</v>
      </c>
      <c r="G1071" t="s">
        <v>871</v>
      </c>
      <c r="H1071">
        <v>1</v>
      </c>
      <c r="I1071">
        <v>8</v>
      </c>
      <c r="J1071">
        <v>1</v>
      </c>
      <c r="K1071" t="s">
        <v>872</v>
      </c>
      <c r="L1071">
        <v>6</v>
      </c>
      <c r="M1071">
        <v>2</v>
      </c>
      <c r="N1071" t="s">
        <v>874</v>
      </c>
      <c r="O1071">
        <v>0.185</v>
      </c>
      <c r="P1071" t="s">
        <v>874</v>
      </c>
      <c r="Q1071">
        <v>0.184</v>
      </c>
      <c r="R1071">
        <v>0</v>
      </c>
      <c r="S1071">
        <v>0.193</v>
      </c>
      <c r="T1071" t="s">
        <v>874</v>
      </c>
      <c r="U1071" t="s">
        <v>874</v>
      </c>
      <c r="V1071" t="s">
        <v>874</v>
      </c>
      <c r="W1071" t="s">
        <v>874</v>
      </c>
      <c r="X1071" t="s">
        <v>62</v>
      </c>
      <c r="Y1071">
        <v>5.4349999999999996</v>
      </c>
      <c r="Z1071" t="s">
        <v>874</v>
      </c>
      <c r="AA1071">
        <v>0.98899999999999999</v>
      </c>
      <c r="AB1071" t="s">
        <v>874</v>
      </c>
      <c r="AC1071">
        <v>0.90800000000000003</v>
      </c>
      <c r="AD1071" s="19">
        <v>45824.895809155096</v>
      </c>
      <c r="AE1071" t="s">
        <v>2024</v>
      </c>
    </row>
    <row r="1072" spans="1:31" x14ac:dyDescent="0.35">
      <c r="A1072" t="s">
        <v>2073</v>
      </c>
      <c r="B1072" t="s">
        <v>311</v>
      </c>
      <c r="C1072">
        <v>1719</v>
      </c>
      <c r="D1072" s="9">
        <v>39858.17083333333</v>
      </c>
      <c r="E1072" s="9">
        <v>41577.959027777775</v>
      </c>
      <c r="F1072">
        <v>209</v>
      </c>
      <c r="G1072">
        <v>209</v>
      </c>
      <c r="H1072">
        <v>171</v>
      </c>
      <c r="I1072">
        <v>38</v>
      </c>
      <c r="J1072">
        <v>11</v>
      </c>
      <c r="K1072">
        <v>198</v>
      </c>
      <c r="L1072">
        <v>166</v>
      </c>
      <c r="M1072">
        <v>33</v>
      </c>
      <c r="N1072">
        <v>0.123</v>
      </c>
      <c r="O1072">
        <v>2.1999999999999999E-2</v>
      </c>
      <c r="P1072">
        <v>7.0000000000000001E-3</v>
      </c>
      <c r="Q1072">
        <v>0.13500000000000001</v>
      </c>
      <c r="R1072">
        <v>0.13800000000000001</v>
      </c>
      <c r="S1072">
        <v>0.13</v>
      </c>
      <c r="T1072">
        <v>0.97799999999999998</v>
      </c>
      <c r="U1072">
        <v>0.84799999999999998</v>
      </c>
      <c r="V1072">
        <v>0.95199999999999996</v>
      </c>
      <c r="W1072">
        <v>244.44399999999999</v>
      </c>
      <c r="X1072" t="s">
        <v>56</v>
      </c>
      <c r="Y1072">
        <v>7.407</v>
      </c>
      <c r="Z1072">
        <v>0.83499999999999996</v>
      </c>
      <c r="AA1072">
        <v>0.97499999999999998</v>
      </c>
      <c r="AB1072">
        <v>0.83099999999999996</v>
      </c>
      <c r="AC1072">
        <v>0.88100000000000001</v>
      </c>
      <c r="AD1072" s="19">
        <v>45824.919042083333</v>
      </c>
      <c r="AE1072" t="s">
        <v>2215</v>
      </c>
    </row>
    <row r="1073" spans="1:31" hidden="1" x14ac:dyDescent="0.35">
      <c r="A1073" t="s">
        <v>1996</v>
      </c>
      <c r="B1073" t="s">
        <v>312</v>
      </c>
      <c r="C1073">
        <v>90</v>
      </c>
      <c r="D1073" s="9">
        <v>39009.833333333336</v>
      </c>
      <c r="E1073" s="9">
        <v>39100.039583333331</v>
      </c>
      <c r="F1073" t="s">
        <v>871</v>
      </c>
      <c r="G1073" t="s">
        <v>871</v>
      </c>
      <c r="H1073">
        <v>1</v>
      </c>
      <c r="I1073">
        <v>3</v>
      </c>
      <c r="J1073">
        <v>1</v>
      </c>
      <c r="K1073" t="s">
        <v>872</v>
      </c>
      <c r="L1073">
        <v>1</v>
      </c>
      <c r="M1073">
        <v>2</v>
      </c>
      <c r="N1073" t="s">
        <v>874</v>
      </c>
      <c r="O1073">
        <v>1.7999999999999999E-2</v>
      </c>
      <c r="P1073" t="s">
        <v>874</v>
      </c>
      <c r="Q1073" t="s">
        <v>874</v>
      </c>
      <c r="R1073">
        <v>0</v>
      </c>
      <c r="S1073">
        <v>1.7999999999999999E-2</v>
      </c>
      <c r="T1073" t="s">
        <v>874</v>
      </c>
      <c r="U1073" t="s">
        <v>874</v>
      </c>
      <c r="V1073" t="s">
        <v>874</v>
      </c>
      <c r="W1073" t="s">
        <v>874</v>
      </c>
      <c r="X1073" t="s">
        <v>56</v>
      </c>
      <c r="Y1073" t="s">
        <v>874</v>
      </c>
      <c r="Z1073" t="s">
        <v>874</v>
      </c>
      <c r="AA1073">
        <v>0.80700000000000005</v>
      </c>
      <c r="AB1073" t="s">
        <v>874</v>
      </c>
      <c r="AC1073" t="s">
        <v>874</v>
      </c>
      <c r="AD1073" s="19">
        <v>45824.896004571761</v>
      </c>
      <c r="AE1073" t="s">
        <v>2024</v>
      </c>
    </row>
    <row r="1074" spans="1:31" x14ac:dyDescent="0.35">
      <c r="A1074" t="s">
        <v>1212</v>
      </c>
      <c r="B1074" t="s">
        <v>311</v>
      </c>
      <c r="C1074">
        <v>3704</v>
      </c>
      <c r="D1074" s="9">
        <v>40470.398634259262</v>
      </c>
      <c r="E1074" s="9">
        <v>44174.662847222222</v>
      </c>
      <c r="F1074">
        <v>261</v>
      </c>
      <c r="G1074">
        <v>261</v>
      </c>
      <c r="H1074">
        <v>219</v>
      </c>
      <c r="I1074">
        <v>42</v>
      </c>
      <c r="J1074">
        <v>9</v>
      </c>
      <c r="K1074">
        <v>252</v>
      </c>
      <c r="L1074">
        <v>233</v>
      </c>
      <c r="M1074">
        <v>19</v>
      </c>
      <c r="N1074">
        <v>7.8E-2</v>
      </c>
      <c r="O1074">
        <v>1.6E-2</v>
      </c>
      <c r="P1074">
        <v>3.0000000000000001E-3</v>
      </c>
      <c r="Q1074">
        <v>8.8999999999999996E-2</v>
      </c>
      <c r="R1074">
        <v>9.0999999999999998E-2</v>
      </c>
      <c r="S1074">
        <v>9.0999999999999998E-2</v>
      </c>
      <c r="T1074">
        <v>0.97799999999999998</v>
      </c>
      <c r="U1074">
        <v>0.83</v>
      </c>
      <c r="V1074">
        <v>0.96799999999999997</v>
      </c>
      <c r="W1074">
        <v>213.483</v>
      </c>
      <c r="X1074" t="s">
        <v>56</v>
      </c>
      <c r="Y1074">
        <v>11.236000000000001</v>
      </c>
      <c r="Z1074">
        <v>0.88</v>
      </c>
      <c r="AA1074">
        <v>0.92700000000000005</v>
      </c>
      <c r="AB1074">
        <v>0.95899999999999996</v>
      </c>
      <c r="AC1074">
        <v>0.91900000000000004</v>
      </c>
      <c r="AD1074" s="19">
        <v>45825.306930567131</v>
      </c>
      <c r="AE1074" t="s">
        <v>2333</v>
      </c>
    </row>
    <row r="1075" spans="1:31" hidden="1" x14ac:dyDescent="0.35">
      <c r="A1075" t="s">
        <v>1997</v>
      </c>
      <c r="B1075" t="s">
        <v>312</v>
      </c>
      <c r="C1075">
        <v>98</v>
      </c>
      <c r="D1075" s="9">
        <v>40528.27847222222</v>
      </c>
      <c r="E1075" s="9">
        <v>40627.179861111108</v>
      </c>
      <c r="F1075" t="s">
        <v>871</v>
      </c>
      <c r="G1075" t="s">
        <v>871</v>
      </c>
      <c r="H1075">
        <v>31</v>
      </c>
      <c r="I1075">
        <v>231</v>
      </c>
      <c r="J1075">
        <v>78</v>
      </c>
      <c r="K1075" t="s">
        <v>872</v>
      </c>
      <c r="L1075">
        <v>199</v>
      </c>
      <c r="M1075">
        <v>-16</v>
      </c>
      <c r="N1075">
        <v>0.39</v>
      </c>
      <c r="O1075">
        <v>2.5920000000000001</v>
      </c>
      <c r="P1075">
        <v>1.0189999999999999</v>
      </c>
      <c r="Q1075">
        <v>2.5720000000000001</v>
      </c>
      <c r="R1075" s="24" t="s">
        <v>1998</v>
      </c>
      <c r="S1075">
        <v>2.02</v>
      </c>
      <c r="T1075">
        <v>1.31</v>
      </c>
      <c r="U1075">
        <v>0.13100000000000001</v>
      </c>
      <c r="V1075">
        <v>0.65800000000000003</v>
      </c>
      <c r="W1075">
        <v>407.07600000000002</v>
      </c>
      <c r="X1075" t="s">
        <v>62</v>
      </c>
      <c r="Y1075">
        <v>0.38900000000000001</v>
      </c>
      <c r="Z1075">
        <v>0.92</v>
      </c>
      <c r="AA1075">
        <v>0.98599999999999999</v>
      </c>
      <c r="AB1075">
        <v>0.94699999999999995</v>
      </c>
      <c r="AC1075">
        <v>0.94899999999999995</v>
      </c>
      <c r="AD1075" s="19">
        <v>45824.896300370368</v>
      </c>
      <c r="AE1075" t="s">
        <v>2024</v>
      </c>
    </row>
    <row r="1076" spans="1:31" x14ac:dyDescent="0.35">
      <c r="A1076" t="s">
        <v>897</v>
      </c>
      <c r="B1076" t="s">
        <v>311</v>
      </c>
      <c r="C1076">
        <v>1961</v>
      </c>
      <c r="D1076" s="9">
        <v>42046.486851851849</v>
      </c>
      <c r="E1076" s="9">
        <v>44008.205439814818</v>
      </c>
      <c r="F1076">
        <v>1808</v>
      </c>
      <c r="G1076">
        <v>1808</v>
      </c>
      <c r="H1076">
        <v>1590</v>
      </c>
      <c r="I1076">
        <v>218</v>
      </c>
      <c r="J1076">
        <v>644</v>
      </c>
      <c r="K1076">
        <v>1164</v>
      </c>
      <c r="L1076">
        <v>1133</v>
      </c>
      <c r="M1076">
        <v>31</v>
      </c>
      <c r="N1076">
        <v>1.8</v>
      </c>
      <c r="O1076">
        <v>0.20300000000000001</v>
      </c>
      <c r="P1076">
        <v>0.61099999999999999</v>
      </c>
      <c r="Q1076">
        <v>1.361</v>
      </c>
      <c r="R1076">
        <v>1.3919999999999999</v>
      </c>
      <c r="S1076">
        <v>1.339</v>
      </c>
      <c r="T1076">
        <v>0.97799999999999998</v>
      </c>
      <c r="U1076">
        <v>0.89900000000000002</v>
      </c>
      <c r="V1076">
        <v>0.69499999999999995</v>
      </c>
      <c r="W1076">
        <v>22.777000000000001</v>
      </c>
      <c r="X1076" t="s">
        <v>80</v>
      </c>
      <c r="Y1076">
        <v>0.73499999999999999</v>
      </c>
      <c r="Z1076">
        <v>0.9</v>
      </c>
      <c r="AA1076">
        <v>0.98399999999999999</v>
      </c>
      <c r="AB1076">
        <v>0.872</v>
      </c>
      <c r="AC1076">
        <v>0.90300000000000002</v>
      </c>
      <c r="AD1076" s="19">
        <v>45825.272560150464</v>
      </c>
      <c r="AE1076" t="s">
        <v>2357</v>
      </c>
    </row>
    <row r="1077" spans="1:31" hidden="1" x14ac:dyDescent="0.35">
      <c r="A1077" t="s">
        <v>1999</v>
      </c>
      <c r="B1077" t="s">
        <v>312</v>
      </c>
      <c r="C1077">
        <v>0</v>
      </c>
      <c r="D1077" s="9">
        <v>41164.84652777778</v>
      </c>
      <c r="E1077" s="9">
        <v>41164.84652777778</v>
      </c>
      <c r="F1077" t="s">
        <v>871</v>
      </c>
      <c r="G1077" t="s">
        <v>871</v>
      </c>
      <c r="H1077">
        <v>1</v>
      </c>
      <c r="I1077">
        <v>1</v>
      </c>
      <c r="J1077">
        <v>1</v>
      </c>
      <c r="K1077" t="s">
        <v>872</v>
      </c>
      <c r="L1077">
        <v>1</v>
      </c>
      <c r="M1077">
        <v>0</v>
      </c>
      <c r="N1077" t="s">
        <v>874</v>
      </c>
      <c r="O1077" t="s">
        <v>874</v>
      </c>
      <c r="P1077">
        <v>0</v>
      </c>
      <c r="Q1077" t="s">
        <v>874</v>
      </c>
      <c r="R1077">
        <v>0</v>
      </c>
      <c r="S1077" t="s">
        <v>874</v>
      </c>
      <c r="T1077" t="s">
        <v>874</v>
      </c>
      <c r="U1077" t="s">
        <v>874</v>
      </c>
      <c r="V1077" t="s">
        <v>874</v>
      </c>
      <c r="W1077" t="s">
        <v>874</v>
      </c>
      <c r="X1077" t="s">
        <v>56</v>
      </c>
      <c r="Y1077" t="s">
        <v>874</v>
      </c>
      <c r="Z1077" t="s">
        <v>874</v>
      </c>
      <c r="AA1077" t="s">
        <v>874</v>
      </c>
      <c r="AB1077">
        <v>0</v>
      </c>
      <c r="AC1077" t="s">
        <v>874</v>
      </c>
      <c r="AD1077" s="19">
        <v>45824.896496956018</v>
      </c>
      <c r="AE1077" t="s">
        <v>2024</v>
      </c>
    </row>
    <row r="1078" spans="1:31" x14ac:dyDescent="0.35">
      <c r="A1078" t="s">
        <v>94</v>
      </c>
      <c r="B1078" t="s">
        <v>311</v>
      </c>
      <c r="C1078">
        <v>2109</v>
      </c>
      <c r="D1078" s="9">
        <v>42394.599988425929</v>
      </c>
      <c r="E1078" s="9">
        <v>44503.655868055554</v>
      </c>
      <c r="F1078">
        <v>300</v>
      </c>
      <c r="G1078">
        <v>300</v>
      </c>
      <c r="H1078">
        <v>137</v>
      </c>
      <c r="I1078">
        <v>163</v>
      </c>
      <c r="J1078">
        <v>31</v>
      </c>
      <c r="K1078">
        <v>269</v>
      </c>
      <c r="L1078">
        <v>259</v>
      </c>
      <c r="M1078">
        <v>10</v>
      </c>
      <c r="N1078">
        <v>5.8000000000000003E-2</v>
      </c>
      <c r="O1078">
        <v>9.2999999999999999E-2</v>
      </c>
      <c r="P1078">
        <v>1.7999999999999999E-2</v>
      </c>
      <c r="Q1078">
        <v>0.13</v>
      </c>
      <c r="R1078">
        <v>0.13300000000000001</v>
      </c>
      <c r="S1078">
        <v>0.13</v>
      </c>
      <c r="T1078">
        <v>0.97699999999999998</v>
      </c>
      <c r="U1078">
        <v>0.38400000000000001</v>
      </c>
      <c r="V1078">
        <v>0.88100000000000001</v>
      </c>
      <c r="W1078">
        <v>76.923000000000002</v>
      </c>
      <c r="X1078" t="s">
        <v>56</v>
      </c>
      <c r="Y1078">
        <v>7.6920000000000002</v>
      </c>
      <c r="Z1078">
        <v>0.83</v>
      </c>
      <c r="AA1078">
        <v>0.95199999999999996</v>
      </c>
      <c r="AB1078">
        <v>0.97599999999999998</v>
      </c>
      <c r="AC1078">
        <v>0.91200000000000003</v>
      </c>
      <c r="AD1078" s="19">
        <v>45825.281762569444</v>
      </c>
      <c r="AE1078" t="s">
        <v>2357</v>
      </c>
    </row>
    <row r="1079" spans="1:31" hidden="1" x14ac:dyDescent="0.35">
      <c r="A1079" t="s">
        <v>2000</v>
      </c>
      <c r="B1079" t="s">
        <v>312</v>
      </c>
      <c r="C1079">
        <v>0</v>
      </c>
      <c r="D1079" s="9">
        <v>41546.181250000001</v>
      </c>
      <c r="E1079" s="9">
        <v>41546.943749999999</v>
      </c>
      <c r="F1079" t="s">
        <v>871</v>
      </c>
      <c r="G1079" t="s">
        <v>871</v>
      </c>
      <c r="H1079">
        <v>1</v>
      </c>
      <c r="I1079">
        <v>1</v>
      </c>
      <c r="J1079">
        <v>1</v>
      </c>
      <c r="K1079" t="s">
        <v>872</v>
      </c>
      <c r="L1079">
        <v>1</v>
      </c>
      <c r="M1079">
        <v>-1</v>
      </c>
      <c r="N1079" t="s">
        <v>874</v>
      </c>
      <c r="O1079" t="s">
        <v>874</v>
      </c>
      <c r="P1079" t="s">
        <v>874</v>
      </c>
      <c r="Q1079" t="s">
        <v>874</v>
      </c>
      <c r="R1079">
        <v>0</v>
      </c>
      <c r="S1079" t="s">
        <v>874</v>
      </c>
      <c r="T1079" t="s">
        <v>874</v>
      </c>
      <c r="U1079" t="s">
        <v>874</v>
      </c>
      <c r="V1079" t="s">
        <v>874</v>
      </c>
      <c r="W1079" t="s">
        <v>874</v>
      </c>
      <c r="X1079" t="s">
        <v>56</v>
      </c>
      <c r="Y1079" t="s">
        <v>874</v>
      </c>
      <c r="Z1079" t="s">
        <v>874</v>
      </c>
      <c r="AA1079" t="s">
        <v>874</v>
      </c>
      <c r="AB1079" t="s">
        <v>874</v>
      </c>
      <c r="AC1079" t="s">
        <v>874</v>
      </c>
      <c r="AD1079" s="19">
        <v>45824.896720081022</v>
      </c>
      <c r="AE1079" t="s">
        <v>2024</v>
      </c>
    </row>
    <row r="1080" spans="1:31" x14ac:dyDescent="0.35">
      <c r="A1080" t="s">
        <v>1709</v>
      </c>
      <c r="B1080" t="s">
        <v>311</v>
      </c>
      <c r="C1080">
        <v>7360</v>
      </c>
      <c r="D1080" s="9">
        <v>37193.338854166665</v>
      </c>
      <c r="E1080" s="9">
        <v>44553.937974537039</v>
      </c>
      <c r="F1080">
        <v>551</v>
      </c>
      <c r="G1080">
        <v>551</v>
      </c>
      <c r="H1080">
        <v>44</v>
      </c>
      <c r="I1080">
        <v>507</v>
      </c>
      <c r="J1080">
        <v>167</v>
      </c>
      <c r="K1080">
        <v>384</v>
      </c>
      <c r="L1080">
        <v>229</v>
      </c>
      <c r="M1080">
        <v>155</v>
      </c>
      <c r="N1080">
        <v>7.0000000000000001E-3</v>
      </c>
      <c r="O1080">
        <v>7.2999999999999995E-2</v>
      </c>
      <c r="P1080">
        <v>3.6999999999999998E-2</v>
      </c>
      <c r="Q1080">
        <v>4.2000000000000003E-2</v>
      </c>
      <c r="R1080">
        <v>4.2999999999999997E-2</v>
      </c>
      <c r="S1080">
        <v>4.3999999999999997E-2</v>
      </c>
      <c r="T1080">
        <v>0.97699999999999998</v>
      </c>
      <c r="U1080">
        <v>8.7999999999999995E-2</v>
      </c>
      <c r="V1080">
        <v>0.53800000000000003</v>
      </c>
      <c r="W1080">
        <v>3690.4760000000001</v>
      </c>
      <c r="X1080" t="s">
        <v>56</v>
      </c>
      <c r="Y1080">
        <v>23.81</v>
      </c>
      <c r="Z1080">
        <v>0.9</v>
      </c>
      <c r="AA1080">
        <v>0.91500000000000004</v>
      </c>
      <c r="AB1080">
        <v>0.6</v>
      </c>
      <c r="AC1080">
        <v>0.72499999999999998</v>
      </c>
      <c r="AD1080" s="19">
        <v>45825.167278900466</v>
      </c>
      <c r="AE1080" t="s">
        <v>2397</v>
      </c>
    </row>
    <row r="1081" spans="1:31" hidden="1" x14ac:dyDescent="0.35">
      <c r="A1081" t="s">
        <v>2001</v>
      </c>
      <c r="B1081" t="s">
        <v>312</v>
      </c>
      <c r="C1081">
        <v>0</v>
      </c>
      <c r="D1081" s="9">
        <v>41562.755555555559</v>
      </c>
      <c r="E1081" s="9">
        <v>41562.755555555559</v>
      </c>
      <c r="F1081" t="s">
        <v>871</v>
      </c>
      <c r="G1081" t="s">
        <v>871</v>
      </c>
      <c r="H1081">
        <v>1</v>
      </c>
      <c r="I1081">
        <v>1</v>
      </c>
      <c r="J1081">
        <v>1</v>
      </c>
      <c r="K1081" t="s">
        <v>872</v>
      </c>
      <c r="L1081">
        <v>1</v>
      </c>
      <c r="M1081">
        <v>0</v>
      </c>
      <c r="N1081" t="s">
        <v>874</v>
      </c>
      <c r="O1081" t="s">
        <v>874</v>
      </c>
      <c r="P1081" t="s">
        <v>874</v>
      </c>
      <c r="Q1081" t="s">
        <v>874</v>
      </c>
      <c r="R1081">
        <v>0</v>
      </c>
      <c r="S1081" t="s">
        <v>874</v>
      </c>
      <c r="T1081" t="s">
        <v>874</v>
      </c>
      <c r="U1081" t="s">
        <v>874</v>
      </c>
      <c r="V1081" t="s">
        <v>874</v>
      </c>
      <c r="W1081" t="s">
        <v>874</v>
      </c>
      <c r="X1081" t="s">
        <v>56</v>
      </c>
      <c r="Y1081" t="s">
        <v>874</v>
      </c>
      <c r="Z1081" t="s">
        <v>874</v>
      </c>
      <c r="AA1081" t="s">
        <v>874</v>
      </c>
      <c r="AB1081" t="s">
        <v>874</v>
      </c>
      <c r="AC1081" t="s">
        <v>874</v>
      </c>
      <c r="AD1081" s="19">
        <v>45824.896922881948</v>
      </c>
      <c r="AE1081" t="s">
        <v>2024</v>
      </c>
    </row>
    <row r="1082" spans="1:31" x14ac:dyDescent="0.35">
      <c r="A1082" t="s">
        <v>1738</v>
      </c>
      <c r="B1082" t="s">
        <v>311</v>
      </c>
      <c r="C1082">
        <v>3738</v>
      </c>
      <c r="D1082" s="9">
        <v>40828.784791666665</v>
      </c>
      <c r="E1082" s="9">
        <v>44566.829328703701</v>
      </c>
      <c r="F1082">
        <v>482</v>
      </c>
      <c r="G1082">
        <v>482</v>
      </c>
      <c r="H1082">
        <v>85</v>
      </c>
      <c r="I1082">
        <v>397</v>
      </c>
      <c r="J1082">
        <v>79</v>
      </c>
      <c r="K1082">
        <v>403</v>
      </c>
      <c r="L1082">
        <v>364</v>
      </c>
      <c r="M1082">
        <v>39</v>
      </c>
      <c r="N1082">
        <v>1.7999999999999999E-2</v>
      </c>
      <c r="O1082">
        <v>9.0999999999999998E-2</v>
      </c>
      <c r="P1082">
        <v>2.1000000000000001E-2</v>
      </c>
      <c r="Q1082">
        <v>8.5999999999999993E-2</v>
      </c>
      <c r="R1082">
        <v>8.7999999999999995E-2</v>
      </c>
      <c r="S1082">
        <v>8.5999999999999993E-2</v>
      </c>
      <c r="T1082">
        <v>0.97699999999999998</v>
      </c>
      <c r="U1082">
        <v>0.16500000000000001</v>
      </c>
      <c r="V1082">
        <v>0.80700000000000005</v>
      </c>
      <c r="W1082">
        <v>453.488</v>
      </c>
      <c r="X1082" t="s">
        <v>56</v>
      </c>
      <c r="Y1082">
        <v>11.628</v>
      </c>
      <c r="Z1082">
        <v>0.81100000000000005</v>
      </c>
      <c r="AA1082">
        <v>0.98099999999999998</v>
      </c>
      <c r="AB1082">
        <v>0.95599999999999996</v>
      </c>
      <c r="AC1082">
        <v>0.96799999999999997</v>
      </c>
      <c r="AD1082" s="19">
        <v>45825.174198761575</v>
      </c>
      <c r="AE1082" t="s">
        <v>2397</v>
      </c>
    </row>
    <row r="1083" spans="1:31" hidden="1" x14ac:dyDescent="0.35">
      <c r="A1083" t="s">
        <v>2002</v>
      </c>
      <c r="B1083" t="s">
        <v>312</v>
      </c>
      <c r="C1083">
        <v>99</v>
      </c>
      <c r="D1083" s="9">
        <v>41425.052777777775</v>
      </c>
      <c r="E1083" s="9">
        <v>41524.188888888886</v>
      </c>
      <c r="F1083" t="s">
        <v>871</v>
      </c>
      <c r="G1083" t="s">
        <v>871</v>
      </c>
      <c r="H1083">
        <v>2</v>
      </c>
      <c r="I1083">
        <v>11</v>
      </c>
      <c r="J1083">
        <v>3</v>
      </c>
      <c r="K1083" t="s">
        <v>872</v>
      </c>
      <c r="L1083">
        <v>8</v>
      </c>
      <c r="M1083">
        <v>1</v>
      </c>
      <c r="N1083">
        <v>2.5000000000000001E-2</v>
      </c>
      <c r="O1083">
        <v>0.1</v>
      </c>
      <c r="P1083">
        <v>2.3E-2</v>
      </c>
      <c r="Q1083">
        <v>7.1999999999999995E-2</v>
      </c>
      <c r="R1083" s="24" t="s">
        <v>2003</v>
      </c>
      <c r="S1083">
        <v>8.6999999999999994E-2</v>
      </c>
      <c r="T1083">
        <v>0.70599999999999996</v>
      </c>
      <c r="U1083">
        <v>0.2</v>
      </c>
      <c r="V1083">
        <v>0.81599999999999995</v>
      </c>
      <c r="W1083">
        <v>208.333</v>
      </c>
      <c r="X1083" t="s">
        <v>56</v>
      </c>
      <c r="Y1083">
        <v>13.888999999999999</v>
      </c>
      <c r="Z1083">
        <v>1</v>
      </c>
      <c r="AA1083">
        <v>0.89300000000000002</v>
      </c>
      <c r="AB1083">
        <v>0.75</v>
      </c>
      <c r="AC1083">
        <v>0.78200000000000003</v>
      </c>
      <c r="AD1083" s="19">
        <v>45824.897194444442</v>
      </c>
      <c r="AE1083" t="s">
        <v>2024</v>
      </c>
    </row>
    <row r="1084" spans="1:31" x14ac:dyDescent="0.35">
      <c r="A1084" t="s">
        <v>1716</v>
      </c>
      <c r="B1084" t="s">
        <v>311</v>
      </c>
      <c r="C1084">
        <v>2897</v>
      </c>
      <c r="D1084" s="9">
        <v>38728.445833333331</v>
      </c>
      <c r="E1084" s="9">
        <v>41626.021527777775</v>
      </c>
      <c r="F1084">
        <v>1629</v>
      </c>
      <c r="G1084">
        <v>1629</v>
      </c>
      <c r="H1084">
        <v>129</v>
      </c>
      <c r="I1084">
        <v>1500</v>
      </c>
      <c r="J1084">
        <v>107</v>
      </c>
      <c r="K1084">
        <v>1522</v>
      </c>
      <c r="L1084">
        <v>1280</v>
      </c>
      <c r="M1084">
        <v>242</v>
      </c>
      <c r="N1084">
        <v>6.8000000000000005E-2</v>
      </c>
      <c r="O1084">
        <v>0.63800000000000001</v>
      </c>
      <c r="P1084">
        <v>4.1000000000000002E-2</v>
      </c>
      <c r="Q1084">
        <v>0.64900000000000002</v>
      </c>
      <c r="R1084">
        <v>0.66500000000000004</v>
      </c>
      <c r="S1084">
        <v>0.64700000000000002</v>
      </c>
      <c r="T1084">
        <v>0.97599999999999998</v>
      </c>
      <c r="U1084">
        <v>9.6000000000000002E-2</v>
      </c>
      <c r="V1084">
        <v>0.94199999999999995</v>
      </c>
      <c r="W1084">
        <v>372.88099999999997</v>
      </c>
      <c r="X1084" t="s">
        <v>56</v>
      </c>
      <c r="Y1084">
        <v>1.5409999999999999</v>
      </c>
      <c r="Z1084">
        <v>0.82499999999999996</v>
      </c>
      <c r="AA1084">
        <v>0.82699999999999996</v>
      </c>
      <c r="AB1084">
        <v>0.83899999999999997</v>
      </c>
      <c r="AC1084">
        <v>0.78400000000000003</v>
      </c>
      <c r="AD1084" s="19">
        <v>45824.82691708333</v>
      </c>
      <c r="AE1084" t="s">
        <v>1824</v>
      </c>
    </row>
    <row r="1085" spans="1:31" hidden="1" x14ac:dyDescent="0.35">
      <c r="A1085" t="s">
        <v>893</v>
      </c>
      <c r="B1085" t="s">
        <v>312</v>
      </c>
      <c r="C1085">
        <v>0</v>
      </c>
      <c r="D1085" s="9">
        <v>39707.595138888886</v>
      </c>
      <c r="E1085" s="9">
        <v>39707.595138888886</v>
      </c>
      <c r="F1085" t="s">
        <v>871</v>
      </c>
      <c r="G1085" t="s">
        <v>871</v>
      </c>
      <c r="H1085">
        <v>1</v>
      </c>
      <c r="I1085">
        <v>1</v>
      </c>
      <c r="J1085">
        <v>1</v>
      </c>
      <c r="K1085" t="s">
        <v>872</v>
      </c>
      <c r="L1085">
        <v>1</v>
      </c>
      <c r="M1085">
        <v>0</v>
      </c>
      <c r="N1085" t="s">
        <v>874</v>
      </c>
      <c r="O1085" t="s">
        <v>874</v>
      </c>
      <c r="P1085" t="s">
        <v>874</v>
      </c>
      <c r="Q1085" t="s">
        <v>874</v>
      </c>
      <c r="R1085">
        <v>0</v>
      </c>
      <c r="S1085" t="s">
        <v>874</v>
      </c>
      <c r="T1085" t="s">
        <v>874</v>
      </c>
      <c r="U1085" t="s">
        <v>874</v>
      </c>
      <c r="V1085" t="s">
        <v>874</v>
      </c>
      <c r="W1085" t="s">
        <v>874</v>
      </c>
      <c r="X1085" t="s">
        <v>56</v>
      </c>
      <c r="Y1085" t="s">
        <v>874</v>
      </c>
      <c r="Z1085" t="s">
        <v>874</v>
      </c>
      <c r="AA1085" t="s">
        <v>874</v>
      </c>
      <c r="AB1085" t="s">
        <v>874</v>
      </c>
      <c r="AC1085" t="s">
        <v>874</v>
      </c>
      <c r="AD1085" s="19">
        <v>45824.897406863427</v>
      </c>
      <c r="AE1085" t="s">
        <v>2024</v>
      </c>
    </row>
    <row r="1086" spans="1:31" x14ac:dyDescent="0.35">
      <c r="A1086" t="s">
        <v>2030</v>
      </c>
      <c r="B1086" t="s">
        <v>311</v>
      </c>
      <c r="C1086">
        <v>1495</v>
      </c>
      <c r="D1086" s="9">
        <v>38492.869444444441</v>
      </c>
      <c r="E1086" s="9">
        <v>39988.652083333334</v>
      </c>
      <c r="F1086">
        <v>336</v>
      </c>
      <c r="G1086">
        <v>336</v>
      </c>
      <c r="H1086">
        <v>58</v>
      </c>
      <c r="I1086">
        <v>278</v>
      </c>
      <c r="J1086">
        <v>119</v>
      </c>
      <c r="K1086">
        <v>217</v>
      </c>
      <c r="L1086">
        <v>217</v>
      </c>
      <c r="M1086">
        <v>0</v>
      </c>
      <c r="N1086">
        <v>4.3999999999999997E-2</v>
      </c>
      <c r="O1086">
        <v>0.20499999999999999</v>
      </c>
      <c r="P1086">
        <v>8.5000000000000006E-2</v>
      </c>
      <c r="Q1086">
        <v>0.16</v>
      </c>
      <c r="R1086">
        <v>0.16400000000000001</v>
      </c>
      <c r="S1086">
        <v>0.156</v>
      </c>
      <c r="T1086">
        <v>0.97599999999999998</v>
      </c>
      <c r="U1086">
        <v>0.17699999999999999</v>
      </c>
      <c r="V1086">
        <v>0.65900000000000003</v>
      </c>
      <c r="W1086">
        <v>0</v>
      </c>
      <c r="X1086" t="s">
        <v>80</v>
      </c>
      <c r="Y1086">
        <v>6.25</v>
      </c>
      <c r="Z1086">
        <v>0.78500000000000003</v>
      </c>
      <c r="AA1086">
        <v>0.89700000000000002</v>
      </c>
      <c r="AB1086">
        <v>0.96</v>
      </c>
      <c r="AC1086">
        <v>0.85499999999999998</v>
      </c>
      <c r="AD1086" s="19">
        <v>45824.904685578702</v>
      </c>
      <c r="AE1086" t="s">
        <v>2043</v>
      </c>
    </row>
    <row r="1087" spans="1:31" hidden="1" x14ac:dyDescent="0.35">
      <c r="A1087" t="s">
        <v>2004</v>
      </c>
      <c r="B1087" t="s">
        <v>312</v>
      </c>
      <c r="C1087">
        <v>76</v>
      </c>
      <c r="D1087" s="9">
        <v>41548.803472222222</v>
      </c>
      <c r="E1087" s="9">
        <v>41625.32708333333</v>
      </c>
      <c r="F1087" t="s">
        <v>871</v>
      </c>
      <c r="G1087" t="s">
        <v>871</v>
      </c>
      <c r="H1087">
        <v>1</v>
      </c>
      <c r="I1087">
        <v>17</v>
      </c>
      <c r="J1087">
        <v>4</v>
      </c>
      <c r="K1087" t="s">
        <v>872</v>
      </c>
      <c r="L1087">
        <v>13</v>
      </c>
      <c r="M1087">
        <v>0</v>
      </c>
      <c r="N1087" t="s">
        <v>874</v>
      </c>
      <c r="O1087">
        <v>0.183</v>
      </c>
      <c r="P1087">
        <v>0.27300000000000002</v>
      </c>
      <c r="Q1087">
        <v>0.55900000000000005</v>
      </c>
      <c r="R1087">
        <v>-0.09</v>
      </c>
      <c r="S1087">
        <v>0.14199999999999999</v>
      </c>
      <c r="T1087" t="s">
        <v>874</v>
      </c>
      <c r="U1087" t="s">
        <v>874</v>
      </c>
      <c r="V1087" t="s">
        <v>874</v>
      </c>
      <c r="W1087" t="s">
        <v>874</v>
      </c>
      <c r="X1087" t="s">
        <v>56</v>
      </c>
      <c r="Y1087">
        <v>1.7889999999999999</v>
      </c>
      <c r="Z1087" t="s">
        <v>874</v>
      </c>
      <c r="AA1087">
        <v>0.92400000000000004</v>
      </c>
      <c r="AB1087">
        <v>0.84699999999999998</v>
      </c>
      <c r="AC1087">
        <v>0.90300000000000002</v>
      </c>
      <c r="AD1087" s="19">
        <v>45824.897671377315</v>
      </c>
      <c r="AE1087" t="s">
        <v>2024</v>
      </c>
    </row>
    <row r="1088" spans="1:31" x14ac:dyDescent="0.35">
      <c r="A1088" t="s">
        <v>65</v>
      </c>
      <c r="B1088" t="s">
        <v>311</v>
      </c>
      <c r="C1088">
        <v>2764</v>
      </c>
      <c r="D1088" s="9">
        <v>42759.4375</v>
      </c>
      <c r="E1088" s="9">
        <v>45523.48333333333</v>
      </c>
      <c r="F1088">
        <v>246</v>
      </c>
      <c r="G1088">
        <v>246</v>
      </c>
      <c r="H1088">
        <v>108</v>
      </c>
      <c r="I1088">
        <v>138</v>
      </c>
      <c r="J1088">
        <v>6</v>
      </c>
      <c r="K1088">
        <v>240</v>
      </c>
      <c r="L1088">
        <v>236</v>
      </c>
      <c r="M1088">
        <v>5</v>
      </c>
      <c r="N1088">
        <v>3.3000000000000002E-2</v>
      </c>
      <c r="O1088">
        <v>5.1999999999999998E-2</v>
      </c>
      <c r="P1088">
        <v>3.0000000000000001E-3</v>
      </c>
      <c r="Q1088">
        <v>0.08</v>
      </c>
      <c r="R1088">
        <v>8.2000000000000003E-2</v>
      </c>
      <c r="S1088">
        <v>8.1000000000000003E-2</v>
      </c>
      <c r="T1088">
        <v>0.97599999999999998</v>
      </c>
      <c r="U1088">
        <v>0.38800000000000001</v>
      </c>
      <c r="V1088">
        <v>0.96499999999999997</v>
      </c>
      <c r="W1088">
        <v>62.5</v>
      </c>
      <c r="X1088" t="s">
        <v>56</v>
      </c>
      <c r="Y1088">
        <v>12.5</v>
      </c>
      <c r="Z1088">
        <v>0.97899999999999998</v>
      </c>
      <c r="AA1088">
        <v>0.92200000000000004</v>
      </c>
      <c r="AB1088">
        <v>0.93799999999999994</v>
      </c>
      <c r="AC1088">
        <v>0.95899999999999996</v>
      </c>
      <c r="AD1088" s="19">
        <v>1.6999999999999998E-2</v>
      </c>
      <c r="AE1088" t="s">
        <v>1108</v>
      </c>
    </row>
    <row r="1089" spans="1:31" hidden="1" x14ac:dyDescent="0.35">
      <c r="A1089" t="s">
        <v>2005</v>
      </c>
      <c r="B1089" t="s">
        <v>312</v>
      </c>
      <c r="C1089">
        <v>93</v>
      </c>
      <c r="D1089" s="9">
        <v>41332.010416666664</v>
      </c>
      <c r="E1089" s="9">
        <v>41425.845138888886</v>
      </c>
      <c r="F1089" t="s">
        <v>871</v>
      </c>
      <c r="G1089" t="s">
        <v>871</v>
      </c>
      <c r="H1089">
        <v>1</v>
      </c>
      <c r="I1089">
        <v>5</v>
      </c>
      <c r="J1089">
        <v>1</v>
      </c>
      <c r="K1089" t="s">
        <v>872</v>
      </c>
      <c r="L1089">
        <v>2</v>
      </c>
      <c r="M1089">
        <v>1</v>
      </c>
      <c r="N1089" t="s">
        <v>874</v>
      </c>
      <c r="O1089">
        <v>3.4000000000000002E-2</v>
      </c>
      <c r="P1089" t="s">
        <v>874</v>
      </c>
      <c r="Q1089" t="s">
        <v>874</v>
      </c>
      <c r="R1089">
        <v>0</v>
      </c>
      <c r="S1089">
        <v>2.9000000000000001E-2</v>
      </c>
      <c r="T1089" t="s">
        <v>874</v>
      </c>
      <c r="U1089" t="s">
        <v>874</v>
      </c>
      <c r="V1089" t="s">
        <v>874</v>
      </c>
      <c r="W1089" t="s">
        <v>874</v>
      </c>
      <c r="X1089" t="s">
        <v>56</v>
      </c>
      <c r="Y1089" t="s">
        <v>874</v>
      </c>
      <c r="Z1089" t="s">
        <v>874</v>
      </c>
      <c r="AA1089">
        <v>0.86099999999999999</v>
      </c>
      <c r="AB1089" t="s">
        <v>874</v>
      </c>
      <c r="AC1089" t="s">
        <v>874</v>
      </c>
      <c r="AD1089" s="19">
        <v>45824.897889224536</v>
      </c>
      <c r="AE1089" t="s">
        <v>2024</v>
      </c>
    </row>
    <row r="1090" spans="1:31" x14ac:dyDescent="0.35">
      <c r="A1090" t="s">
        <v>110</v>
      </c>
      <c r="B1090" t="s">
        <v>311</v>
      </c>
      <c r="C1090">
        <v>6370</v>
      </c>
      <c r="D1090" s="9">
        <v>39220.431944444441</v>
      </c>
      <c r="E1090" s="9">
        <v>45590.844444444447</v>
      </c>
      <c r="F1090">
        <v>1856</v>
      </c>
      <c r="G1090">
        <v>1700</v>
      </c>
      <c r="H1090">
        <v>1670</v>
      </c>
      <c r="I1090">
        <v>30</v>
      </c>
      <c r="J1090">
        <v>174</v>
      </c>
      <c r="K1090">
        <v>1526</v>
      </c>
      <c r="L1090">
        <v>1438</v>
      </c>
      <c r="M1090">
        <v>88</v>
      </c>
      <c r="N1090">
        <v>0.33</v>
      </c>
      <c r="O1090">
        <v>7.0000000000000001E-3</v>
      </c>
      <c r="P1090">
        <v>4.8000000000000001E-2</v>
      </c>
      <c r="Q1090">
        <v>0.28199999999999997</v>
      </c>
      <c r="R1090">
        <v>0.28899999999999998</v>
      </c>
      <c r="S1090">
        <v>0.29599999999999999</v>
      </c>
      <c r="T1090">
        <v>0.97599999999999998</v>
      </c>
      <c r="U1090">
        <v>0.97899999999999998</v>
      </c>
      <c r="V1090">
        <v>0.85799999999999998</v>
      </c>
      <c r="W1090">
        <v>312.05700000000002</v>
      </c>
      <c r="X1090" t="s">
        <v>56</v>
      </c>
      <c r="Y1090">
        <v>3.5459999999999998</v>
      </c>
      <c r="Z1090">
        <v>0.95</v>
      </c>
      <c r="AA1090">
        <v>0.96099999999999997</v>
      </c>
      <c r="AB1090">
        <v>0.71499999999999997</v>
      </c>
      <c r="AC1090">
        <v>0.94099999999999995</v>
      </c>
      <c r="AD1090" s="19">
        <v>2.2328703703703705E-2</v>
      </c>
      <c r="AE1090" t="s">
        <v>1108</v>
      </c>
    </row>
    <row r="1091" spans="1:31" hidden="1" x14ac:dyDescent="0.35">
      <c r="A1091" t="s">
        <v>2006</v>
      </c>
      <c r="B1091" t="s">
        <v>312</v>
      </c>
      <c r="C1091">
        <v>81</v>
      </c>
      <c r="D1091" s="9">
        <v>41158.943749999999</v>
      </c>
      <c r="E1091" s="9">
        <v>41240.905555555553</v>
      </c>
      <c r="F1091" t="s">
        <v>871</v>
      </c>
      <c r="G1091" t="s">
        <v>871</v>
      </c>
      <c r="H1091">
        <v>1</v>
      </c>
      <c r="I1091">
        <v>4</v>
      </c>
      <c r="J1091">
        <v>1</v>
      </c>
      <c r="K1091" t="s">
        <v>872</v>
      </c>
      <c r="L1091">
        <v>1</v>
      </c>
      <c r="M1091">
        <v>4</v>
      </c>
      <c r="N1091" t="s">
        <v>874</v>
      </c>
      <c r="O1091">
        <v>3.5000000000000003E-2</v>
      </c>
      <c r="P1091" t="s">
        <v>874</v>
      </c>
      <c r="Q1091" t="s">
        <v>874</v>
      </c>
      <c r="R1091">
        <v>0</v>
      </c>
      <c r="S1091">
        <v>4.9000000000000002E-2</v>
      </c>
      <c r="T1091" t="s">
        <v>874</v>
      </c>
      <c r="U1091" t="s">
        <v>874</v>
      </c>
      <c r="V1091" t="s">
        <v>874</v>
      </c>
      <c r="W1091" t="s">
        <v>874</v>
      </c>
      <c r="X1091" t="s">
        <v>56</v>
      </c>
      <c r="Y1091" t="s">
        <v>874</v>
      </c>
      <c r="Z1091" t="s">
        <v>874</v>
      </c>
      <c r="AA1091">
        <v>0.94099999999999995</v>
      </c>
      <c r="AB1091" t="s">
        <v>874</v>
      </c>
      <c r="AC1091" t="s">
        <v>874</v>
      </c>
      <c r="AD1091" s="19">
        <v>45824.898098668978</v>
      </c>
      <c r="AE1091" t="s">
        <v>2024</v>
      </c>
    </row>
    <row r="1092" spans="1:31" x14ac:dyDescent="0.35">
      <c r="A1092" t="s">
        <v>65</v>
      </c>
      <c r="B1092" t="s">
        <v>311</v>
      </c>
      <c r="C1092">
        <v>2764</v>
      </c>
      <c r="D1092" s="9">
        <v>42759.4375</v>
      </c>
      <c r="E1092" s="9">
        <v>45523.48333333333</v>
      </c>
      <c r="F1092">
        <v>246</v>
      </c>
      <c r="G1092">
        <v>246</v>
      </c>
      <c r="H1092">
        <v>108</v>
      </c>
      <c r="I1092">
        <v>138</v>
      </c>
      <c r="J1092">
        <v>6</v>
      </c>
      <c r="K1092">
        <v>240</v>
      </c>
      <c r="L1092">
        <v>236</v>
      </c>
      <c r="M1092">
        <v>5</v>
      </c>
      <c r="N1092">
        <v>3.3000000000000002E-2</v>
      </c>
      <c r="O1092">
        <v>5.1999999999999998E-2</v>
      </c>
      <c r="P1092">
        <v>3.0000000000000001E-3</v>
      </c>
      <c r="Q1092">
        <v>0.08</v>
      </c>
      <c r="R1092">
        <v>8.2000000000000003E-2</v>
      </c>
      <c r="S1092">
        <v>8.1000000000000003E-2</v>
      </c>
      <c r="T1092">
        <v>0.97599999999999998</v>
      </c>
      <c r="U1092">
        <v>0.38800000000000001</v>
      </c>
      <c r="V1092">
        <v>0.96499999999999997</v>
      </c>
      <c r="W1092">
        <v>62.5</v>
      </c>
      <c r="X1092" t="s">
        <v>56</v>
      </c>
      <c r="Y1092">
        <v>12.5</v>
      </c>
      <c r="Z1092">
        <v>0.97899999999999998</v>
      </c>
      <c r="AA1092">
        <v>0.92200000000000004</v>
      </c>
      <c r="AB1092">
        <v>0.93799999999999994</v>
      </c>
      <c r="AC1092">
        <v>0.95899999999999996</v>
      </c>
      <c r="AD1092" s="19">
        <v>1.5681712962962963E-2</v>
      </c>
      <c r="AE1092" t="s">
        <v>1108</v>
      </c>
    </row>
    <row r="1093" spans="1:31" hidden="1" x14ac:dyDescent="0.35">
      <c r="A1093" t="s">
        <v>2007</v>
      </c>
      <c r="B1093" t="s">
        <v>312</v>
      </c>
      <c r="C1093">
        <v>98</v>
      </c>
      <c r="D1093" s="9">
        <v>41526.658333333333</v>
      </c>
      <c r="E1093" s="9">
        <v>41625.148611111108</v>
      </c>
      <c r="F1093" t="s">
        <v>871</v>
      </c>
      <c r="G1093" t="s">
        <v>871</v>
      </c>
      <c r="H1093">
        <v>2</v>
      </c>
      <c r="I1093">
        <v>10</v>
      </c>
      <c r="J1093">
        <v>1</v>
      </c>
      <c r="K1093" t="s">
        <v>872</v>
      </c>
      <c r="L1093">
        <v>6</v>
      </c>
      <c r="M1093">
        <v>5</v>
      </c>
      <c r="N1093">
        <v>1.2999999999999999E-2</v>
      </c>
      <c r="O1093">
        <v>7.9000000000000001E-2</v>
      </c>
      <c r="P1093" t="s">
        <v>874</v>
      </c>
      <c r="Q1093">
        <v>5.1999999999999998E-2</v>
      </c>
      <c r="R1093">
        <v>9.1999999999999998E-2</v>
      </c>
      <c r="S1093">
        <v>9.2999999999999999E-2</v>
      </c>
      <c r="T1093" t="s">
        <v>874</v>
      </c>
      <c r="U1093" t="s">
        <v>874</v>
      </c>
      <c r="V1093" t="s">
        <v>874</v>
      </c>
      <c r="W1093" t="s">
        <v>874</v>
      </c>
      <c r="X1093" t="s">
        <v>56</v>
      </c>
      <c r="Y1093">
        <v>19.231000000000002</v>
      </c>
      <c r="Z1093">
        <v>1</v>
      </c>
      <c r="AA1093">
        <v>0.97299999999999998</v>
      </c>
      <c r="AB1093" t="s">
        <v>874</v>
      </c>
      <c r="AC1093">
        <v>0.42899999999999999</v>
      </c>
      <c r="AD1093" s="19">
        <v>45824.898323506946</v>
      </c>
      <c r="AE1093" t="s">
        <v>2024</v>
      </c>
    </row>
    <row r="1094" spans="1:31" x14ac:dyDescent="0.35">
      <c r="A1094" t="s">
        <v>110</v>
      </c>
      <c r="B1094" t="s">
        <v>311</v>
      </c>
      <c r="C1094">
        <v>6370</v>
      </c>
      <c r="D1094" s="9">
        <v>39220.431944444441</v>
      </c>
      <c r="E1094" s="9">
        <v>45590.844444444447</v>
      </c>
      <c r="F1094">
        <v>1856</v>
      </c>
      <c r="G1094">
        <v>1700</v>
      </c>
      <c r="H1094">
        <v>1670</v>
      </c>
      <c r="I1094">
        <v>30</v>
      </c>
      <c r="J1094">
        <v>174</v>
      </c>
      <c r="K1094">
        <v>1526</v>
      </c>
      <c r="L1094">
        <v>1438</v>
      </c>
      <c r="M1094">
        <v>88</v>
      </c>
      <c r="N1094">
        <v>0.33</v>
      </c>
      <c r="O1094">
        <v>7.0000000000000001E-3</v>
      </c>
      <c r="P1094">
        <v>4.8000000000000001E-2</v>
      </c>
      <c r="Q1094">
        <v>0.28199999999999997</v>
      </c>
      <c r="R1094">
        <v>0.28899999999999998</v>
      </c>
      <c r="S1094">
        <v>0.29599999999999999</v>
      </c>
      <c r="T1094">
        <v>0.97599999999999998</v>
      </c>
      <c r="U1094">
        <v>0.97899999999999998</v>
      </c>
      <c r="V1094">
        <v>0.85799999999999998</v>
      </c>
      <c r="W1094">
        <v>312.05700000000002</v>
      </c>
      <c r="X1094" t="s">
        <v>56</v>
      </c>
      <c r="Y1094">
        <v>3.5459999999999998</v>
      </c>
      <c r="Z1094">
        <v>0.95</v>
      </c>
      <c r="AA1094">
        <v>0.96099999999999997</v>
      </c>
      <c r="AB1094">
        <v>0.71499999999999997</v>
      </c>
      <c r="AC1094">
        <v>0.94099999999999995</v>
      </c>
      <c r="AD1094" s="19">
        <v>2.630787037037037E-2</v>
      </c>
      <c r="AE1094" t="s">
        <v>1108</v>
      </c>
    </row>
    <row r="1095" spans="1:31" hidden="1" x14ac:dyDescent="0.35">
      <c r="A1095" t="s">
        <v>1636</v>
      </c>
      <c r="B1095" t="s">
        <v>312</v>
      </c>
      <c r="C1095">
        <v>95</v>
      </c>
      <c r="D1095" s="9">
        <v>41510.091666666667</v>
      </c>
      <c r="E1095" s="9">
        <v>41605.847222222219</v>
      </c>
      <c r="F1095" t="s">
        <v>871</v>
      </c>
      <c r="G1095" t="s">
        <v>871</v>
      </c>
      <c r="H1095">
        <v>1</v>
      </c>
      <c r="I1095">
        <v>14</v>
      </c>
      <c r="J1095">
        <v>1</v>
      </c>
      <c r="K1095" t="s">
        <v>872</v>
      </c>
      <c r="L1095">
        <v>6</v>
      </c>
      <c r="M1095">
        <v>8</v>
      </c>
      <c r="N1095" t="s">
        <v>874</v>
      </c>
      <c r="O1095">
        <v>0.14799999999999999</v>
      </c>
      <c r="P1095" t="s">
        <v>874</v>
      </c>
      <c r="Q1095">
        <v>9.6000000000000002E-2</v>
      </c>
      <c r="R1095">
        <v>0</v>
      </c>
      <c r="S1095">
        <v>0.158</v>
      </c>
      <c r="T1095" t="s">
        <v>874</v>
      </c>
      <c r="U1095" t="s">
        <v>874</v>
      </c>
      <c r="V1095" t="s">
        <v>874</v>
      </c>
      <c r="W1095" t="s">
        <v>874</v>
      </c>
      <c r="X1095" t="s">
        <v>56</v>
      </c>
      <c r="Y1095">
        <v>10.417</v>
      </c>
      <c r="Z1095" t="s">
        <v>874</v>
      </c>
      <c r="AA1095">
        <v>0.82299999999999995</v>
      </c>
      <c r="AB1095" t="s">
        <v>874</v>
      </c>
      <c r="AC1095">
        <v>0.94099999999999995</v>
      </c>
      <c r="AD1095" s="19">
        <v>45824.898544780095</v>
      </c>
      <c r="AE1095" t="s">
        <v>2024</v>
      </c>
    </row>
    <row r="1096" spans="1:31" x14ac:dyDescent="0.35">
      <c r="A1096" t="s">
        <v>290</v>
      </c>
      <c r="B1096" t="s">
        <v>311</v>
      </c>
      <c r="C1096">
        <v>4361</v>
      </c>
      <c r="D1096" s="9">
        <v>40204.55777777778</v>
      </c>
      <c r="E1096" s="9">
        <v>44565.741493055553</v>
      </c>
      <c r="F1096">
        <v>4948</v>
      </c>
      <c r="G1096">
        <v>4948</v>
      </c>
      <c r="H1096">
        <v>2515</v>
      </c>
      <c r="I1096">
        <v>2433</v>
      </c>
      <c r="J1096">
        <v>518</v>
      </c>
      <c r="K1096">
        <v>4430</v>
      </c>
      <c r="L1096">
        <v>3879</v>
      </c>
      <c r="M1096">
        <v>551</v>
      </c>
      <c r="N1096">
        <v>0.83799999999999997</v>
      </c>
      <c r="O1096">
        <v>1.0189999999999999</v>
      </c>
      <c r="P1096">
        <v>0.214</v>
      </c>
      <c r="Q1096">
        <v>1.603</v>
      </c>
      <c r="R1096">
        <v>1.643</v>
      </c>
      <c r="S1096">
        <v>1.617</v>
      </c>
      <c r="T1096">
        <v>0.97599999999999998</v>
      </c>
      <c r="U1096">
        <v>0.45100000000000001</v>
      </c>
      <c r="V1096">
        <v>0.88500000000000001</v>
      </c>
      <c r="W1096">
        <v>343.73099999999999</v>
      </c>
      <c r="X1096" t="s">
        <v>56</v>
      </c>
      <c r="Y1096">
        <v>0.624</v>
      </c>
      <c r="Z1096">
        <v>0.96499999999999997</v>
      </c>
      <c r="AA1096">
        <v>0.92400000000000004</v>
      </c>
      <c r="AB1096">
        <v>0.95499999999999996</v>
      </c>
      <c r="AC1096">
        <v>0.96599999999999997</v>
      </c>
      <c r="AD1096" s="19">
        <v>45825.238238877311</v>
      </c>
      <c r="AE1096" t="s">
        <v>2357</v>
      </c>
    </row>
    <row r="1097" spans="1:31" hidden="1" x14ac:dyDescent="0.35">
      <c r="A1097" t="s">
        <v>2008</v>
      </c>
      <c r="B1097" t="s">
        <v>312</v>
      </c>
      <c r="C1097">
        <v>97</v>
      </c>
      <c r="D1097" s="9">
        <v>41265.51666666667</v>
      </c>
      <c r="E1097" s="9">
        <v>41362.859722222223</v>
      </c>
      <c r="F1097" t="s">
        <v>871</v>
      </c>
      <c r="G1097" t="s">
        <v>871</v>
      </c>
      <c r="H1097">
        <v>1</v>
      </c>
      <c r="I1097">
        <v>3</v>
      </c>
      <c r="J1097">
        <v>1</v>
      </c>
      <c r="K1097" t="s">
        <v>872</v>
      </c>
      <c r="L1097">
        <v>1</v>
      </c>
      <c r="M1097">
        <v>2</v>
      </c>
      <c r="N1097" t="s">
        <v>874</v>
      </c>
      <c r="O1097">
        <v>1.6E-2</v>
      </c>
      <c r="P1097" t="s">
        <v>874</v>
      </c>
      <c r="Q1097" t="s">
        <v>874</v>
      </c>
      <c r="R1097">
        <v>0</v>
      </c>
      <c r="S1097">
        <v>2.1999999999999999E-2</v>
      </c>
      <c r="T1097" t="s">
        <v>874</v>
      </c>
      <c r="U1097" t="s">
        <v>874</v>
      </c>
      <c r="V1097" t="s">
        <v>874</v>
      </c>
      <c r="W1097" t="s">
        <v>874</v>
      </c>
      <c r="X1097" t="s">
        <v>56</v>
      </c>
      <c r="Y1097" t="s">
        <v>874</v>
      </c>
      <c r="Z1097" t="s">
        <v>874</v>
      </c>
      <c r="AA1097">
        <v>0.79600000000000004</v>
      </c>
      <c r="AB1097" t="s">
        <v>874</v>
      </c>
      <c r="AC1097" t="s">
        <v>874</v>
      </c>
      <c r="AD1097" s="19">
        <v>45824.898767511571</v>
      </c>
      <c r="AE1097" t="s">
        <v>2024</v>
      </c>
    </row>
    <row r="1098" spans="1:31" x14ac:dyDescent="0.35">
      <c r="A1098" t="s">
        <v>1469</v>
      </c>
      <c r="B1098" t="s">
        <v>311</v>
      </c>
      <c r="C1098">
        <v>1857</v>
      </c>
      <c r="D1098" s="9">
        <v>42458.640821759262</v>
      </c>
      <c r="E1098" s="9">
        <v>44315.683541666665</v>
      </c>
      <c r="F1098">
        <v>229</v>
      </c>
      <c r="G1098">
        <v>229</v>
      </c>
      <c r="H1098">
        <v>62</v>
      </c>
      <c r="I1098">
        <v>167</v>
      </c>
      <c r="J1098">
        <v>26</v>
      </c>
      <c r="K1098">
        <v>203</v>
      </c>
      <c r="L1098">
        <v>203</v>
      </c>
      <c r="M1098">
        <v>0</v>
      </c>
      <c r="N1098">
        <v>3.7999999999999999E-2</v>
      </c>
      <c r="O1098">
        <v>9.7000000000000003E-2</v>
      </c>
      <c r="P1098">
        <v>1.2E-2</v>
      </c>
      <c r="Q1098">
        <v>0.12</v>
      </c>
      <c r="R1098">
        <v>0.123</v>
      </c>
      <c r="S1098">
        <v>0.11600000000000001</v>
      </c>
      <c r="T1098">
        <v>0.97599999999999998</v>
      </c>
      <c r="U1098">
        <v>0.28100000000000003</v>
      </c>
      <c r="V1098">
        <v>0.91100000000000003</v>
      </c>
      <c r="W1098">
        <v>0</v>
      </c>
      <c r="X1098" t="s">
        <v>80</v>
      </c>
      <c r="Y1098">
        <v>8.3330000000000002</v>
      </c>
      <c r="Z1098">
        <v>0.89900000000000002</v>
      </c>
      <c r="AA1098">
        <v>0.93700000000000006</v>
      </c>
      <c r="AB1098">
        <v>0.94799999999999995</v>
      </c>
      <c r="AC1098">
        <v>0.92900000000000005</v>
      </c>
      <c r="AD1098" s="19">
        <v>45825.107329432867</v>
      </c>
      <c r="AE1098" t="s">
        <v>2397</v>
      </c>
    </row>
    <row r="1099" spans="1:31" hidden="1" x14ac:dyDescent="0.35">
      <c r="A1099" t="s">
        <v>2009</v>
      </c>
      <c r="B1099" t="s">
        <v>312</v>
      </c>
      <c r="C1099">
        <v>86</v>
      </c>
      <c r="D1099" s="9">
        <v>40144.980555555558</v>
      </c>
      <c r="E1099" s="9">
        <v>40231.932638888888</v>
      </c>
      <c r="F1099" t="s">
        <v>871</v>
      </c>
      <c r="G1099" t="s">
        <v>871</v>
      </c>
      <c r="H1099">
        <v>11</v>
      </c>
      <c r="I1099">
        <v>16</v>
      </c>
      <c r="J1099">
        <v>1</v>
      </c>
      <c r="K1099" t="s">
        <v>872</v>
      </c>
      <c r="L1099">
        <v>5</v>
      </c>
      <c r="M1099">
        <v>20</v>
      </c>
      <c r="N1099">
        <v>0.22800000000000001</v>
      </c>
      <c r="O1099">
        <v>0.154</v>
      </c>
      <c r="P1099" t="s">
        <v>874</v>
      </c>
      <c r="Q1099">
        <v>5.1999999999999998E-2</v>
      </c>
      <c r="R1099">
        <v>0.38200000000000001</v>
      </c>
      <c r="S1099">
        <v>0.25800000000000001</v>
      </c>
      <c r="T1099" t="s">
        <v>874</v>
      </c>
      <c r="U1099" t="s">
        <v>874</v>
      </c>
      <c r="V1099" t="s">
        <v>874</v>
      </c>
      <c r="W1099" t="s">
        <v>874</v>
      </c>
      <c r="X1099" t="s">
        <v>56</v>
      </c>
      <c r="Y1099">
        <v>19.231000000000002</v>
      </c>
      <c r="Z1099">
        <v>0.69899999999999995</v>
      </c>
      <c r="AA1099">
        <v>0.85599999999999998</v>
      </c>
      <c r="AB1099" t="s">
        <v>874</v>
      </c>
      <c r="AC1099">
        <v>0.92100000000000004</v>
      </c>
      <c r="AD1099" s="19">
        <v>45824.898983553241</v>
      </c>
      <c r="AE1099" t="s">
        <v>2024</v>
      </c>
    </row>
    <row r="1100" spans="1:31" x14ac:dyDescent="0.35">
      <c r="A1100" t="s">
        <v>1743</v>
      </c>
      <c r="B1100" t="s">
        <v>311</v>
      </c>
      <c r="C1100">
        <v>817</v>
      </c>
      <c r="D1100" s="9">
        <v>40809.007638888892</v>
      </c>
      <c r="E1100" s="9">
        <v>41626.75</v>
      </c>
      <c r="F1100">
        <v>3618</v>
      </c>
      <c r="G1100">
        <v>3618</v>
      </c>
      <c r="H1100">
        <v>647</v>
      </c>
      <c r="I1100">
        <v>2971</v>
      </c>
      <c r="J1100">
        <v>189</v>
      </c>
      <c r="K1100">
        <v>3429</v>
      </c>
      <c r="L1100">
        <v>3189</v>
      </c>
      <c r="M1100">
        <v>240</v>
      </c>
      <c r="N1100">
        <v>0.92800000000000005</v>
      </c>
      <c r="O1100">
        <v>4.0049999999999999</v>
      </c>
      <c r="P1100">
        <v>0.252</v>
      </c>
      <c r="Q1100">
        <v>4.5659999999999998</v>
      </c>
      <c r="R1100">
        <v>4.681</v>
      </c>
      <c r="S1100">
        <v>4.5599999999999996</v>
      </c>
      <c r="T1100">
        <v>0.97499999999999998</v>
      </c>
      <c r="U1100">
        <v>0.188</v>
      </c>
      <c r="V1100">
        <v>0.94899999999999995</v>
      </c>
      <c r="W1100">
        <v>52.561999999999998</v>
      </c>
      <c r="X1100" t="s">
        <v>56</v>
      </c>
      <c r="Y1100">
        <v>0.219</v>
      </c>
      <c r="Z1100">
        <v>0.61499999999999999</v>
      </c>
      <c r="AA1100">
        <v>0.89300000000000002</v>
      </c>
      <c r="AB1100">
        <v>0.875</v>
      </c>
      <c r="AC1100">
        <v>0.86699999999999999</v>
      </c>
      <c r="AD1100" s="19">
        <v>45824.815628518518</v>
      </c>
      <c r="AE1100" t="s">
        <v>1824</v>
      </c>
    </row>
    <row r="1101" spans="1:31" hidden="1" x14ac:dyDescent="0.35">
      <c r="A1101" t="s">
        <v>2010</v>
      </c>
      <c r="B1101" t="s">
        <v>312</v>
      </c>
      <c r="C1101">
        <v>95</v>
      </c>
      <c r="D1101" s="9">
        <v>39920.068055555559</v>
      </c>
      <c r="E1101" s="9">
        <v>40015.6875</v>
      </c>
      <c r="F1101" t="s">
        <v>871</v>
      </c>
      <c r="G1101" t="s">
        <v>871</v>
      </c>
      <c r="H1101">
        <v>1</v>
      </c>
      <c r="I1101">
        <v>10</v>
      </c>
      <c r="J1101">
        <v>1</v>
      </c>
      <c r="K1101" t="s">
        <v>872</v>
      </c>
      <c r="L1101">
        <v>18</v>
      </c>
      <c r="M1101">
        <v>-8</v>
      </c>
      <c r="N1101" t="s">
        <v>874</v>
      </c>
      <c r="O1101">
        <v>8.4000000000000005E-2</v>
      </c>
      <c r="P1101">
        <v>0</v>
      </c>
      <c r="Q1101">
        <v>0.114</v>
      </c>
      <c r="R1101">
        <v>8.4000000000000005E-2</v>
      </c>
      <c r="S1101">
        <v>0.09</v>
      </c>
      <c r="T1101" t="s">
        <v>874</v>
      </c>
      <c r="U1101" t="s">
        <v>874</v>
      </c>
      <c r="V1101" t="s">
        <v>874</v>
      </c>
      <c r="W1101" t="s">
        <v>874</v>
      </c>
      <c r="X1101" t="s">
        <v>56</v>
      </c>
      <c r="Y1101">
        <v>8.7720000000000002</v>
      </c>
      <c r="Z1101" t="s">
        <v>874</v>
      </c>
      <c r="AA1101">
        <v>0.95199999999999996</v>
      </c>
      <c r="AB1101">
        <v>0</v>
      </c>
      <c r="AC1101">
        <v>0.61399999999999999</v>
      </c>
      <c r="AD1101" s="19">
        <v>45824.899192384262</v>
      </c>
      <c r="AE1101" t="s">
        <v>2024</v>
      </c>
    </row>
    <row r="1102" spans="1:31" x14ac:dyDescent="0.35">
      <c r="A1102" t="s">
        <v>176</v>
      </c>
      <c r="B1102" t="s">
        <v>311</v>
      </c>
      <c r="C1102">
        <v>1837</v>
      </c>
      <c r="D1102" s="9">
        <v>43360.675000000003</v>
      </c>
      <c r="E1102" s="9">
        <v>45197.800694444442</v>
      </c>
      <c r="F1102">
        <v>579</v>
      </c>
      <c r="G1102">
        <v>572</v>
      </c>
      <c r="H1102">
        <v>404</v>
      </c>
      <c r="I1102">
        <v>168</v>
      </c>
      <c r="J1102">
        <v>65</v>
      </c>
      <c r="K1102">
        <v>507</v>
      </c>
      <c r="L1102">
        <v>505</v>
      </c>
      <c r="M1102">
        <v>2</v>
      </c>
      <c r="N1102">
        <v>0.22700000000000001</v>
      </c>
      <c r="O1102">
        <v>9.6000000000000002E-2</v>
      </c>
      <c r="P1102">
        <v>0.04</v>
      </c>
      <c r="Q1102">
        <v>0.27600000000000002</v>
      </c>
      <c r="R1102">
        <v>0.28299999999999997</v>
      </c>
      <c r="S1102">
        <v>0.27900000000000003</v>
      </c>
      <c r="T1102">
        <v>0.97499999999999998</v>
      </c>
      <c r="U1102">
        <v>0.70299999999999996</v>
      </c>
      <c r="V1102">
        <v>0.876</v>
      </c>
      <c r="W1102">
        <v>7.2460000000000004</v>
      </c>
      <c r="X1102" t="s">
        <v>80</v>
      </c>
      <c r="Y1102">
        <v>3.6230000000000002</v>
      </c>
      <c r="Z1102">
        <v>0.94199999999999995</v>
      </c>
      <c r="AA1102">
        <v>0.7</v>
      </c>
      <c r="AB1102">
        <v>0.95599999999999996</v>
      </c>
      <c r="AC1102">
        <v>0.89800000000000002</v>
      </c>
      <c r="AD1102" s="19">
        <v>3.0663194444444448E-2</v>
      </c>
      <c r="AE1102" t="s">
        <v>1108</v>
      </c>
    </row>
    <row r="1103" spans="1:31" hidden="1" x14ac:dyDescent="0.35">
      <c r="A1103" t="s">
        <v>2011</v>
      </c>
      <c r="B1103" t="s">
        <v>312</v>
      </c>
      <c r="C1103">
        <v>0</v>
      </c>
      <c r="D1103" s="9">
        <v>41620.425694444442</v>
      </c>
      <c r="E1103" s="9">
        <v>41620.425694444442</v>
      </c>
      <c r="F1103" t="s">
        <v>871</v>
      </c>
      <c r="G1103" t="s">
        <v>871</v>
      </c>
      <c r="H1103">
        <v>1</v>
      </c>
      <c r="I1103">
        <v>1</v>
      </c>
      <c r="J1103">
        <v>1</v>
      </c>
      <c r="K1103" t="s">
        <v>872</v>
      </c>
      <c r="L1103">
        <v>1</v>
      </c>
      <c r="M1103">
        <v>0</v>
      </c>
      <c r="N1103" t="s">
        <v>874</v>
      </c>
      <c r="O1103" t="s">
        <v>874</v>
      </c>
      <c r="P1103" t="s">
        <v>874</v>
      </c>
      <c r="Q1103" t="s">
        <v>874</v>
      </c>
      <c r="R1103">
        <v>0</v>
      </c>
      <c r="S1103" t="s">
        <v>874</v>
      </c>
      <c r="T1103" t="s">
        <v>874</v>
      </c>
      <c r="U1103" t="s">
        <v>874</v>
      </c>
      <c r="V1103" t="s">
        <v>874</v>
      </c>
      <c r="W1103" t="s">
        <v>874</v>
      </c>
      <c r="X1103" t="s">
        <v>62</v>
      </c>
      <c r="Y1103" t="s">
        <v>874</v>
      </c>
      <c r="Z1103" t="s">
        <v>874</v>
      </c>
      <c r="AA1103" t="s">
        <v>874</v>
      </c>
      <c r="AB1103" t="s">
        <v>874</v>
      </c>
      <c r="AC1103" t="s">
        <v>874</v>
      </c>
      <c r="AD1103" s="19">
        <v>45824.899393888889</v>
      </c>
      <c r="AE1103" t="s">
        <v>2024</v>
      </c>
    </row>
    <row r="1104" spans="1:31" x14ac:dyDescent="0.35">
      <c r="A1104" t="s">
        <v>179</v>
      </c>
      <c r="B1104" t="s">
        <v>311</v>
      </c>
      <c r="C1104">
        <v>1475</v>
      </c>
      <c r="D1104" s="9">
        <v>44133.447222222225</v>
      </c>
      <c r="E1104" s="9">
        <v>45609.354166666664</v>
      </c>
      <c r="F1104">
        <v>2919</v>
      </c>
      <c r="G1104">
        <v>2776</v>
      </c>
      <c r="H1104">
        <v>1274</v>
      </c>
      <c r="I1104">
        <v>1502</v>
      </c>
      <c r="J1104">
        <v>609</v>
      </c>
      <c r="K1104">
        <v>2167</v>
      </c>
      <c r="L1104">
        <v>1986</v>
      </c>
      <c r="M1104">
        <v>181</v>
      </c>
      <c r="N1104">
        <v>0.91700000000000004</v>
      </c>
      <c r="O1104">
        <v>1.145</v>
      </c>
      <c r="P1104">
        <v>0.49399999999999999</v>
      </c>
      <c r="Q1104">
        <v>1.5289999999999999</v>
      </c>
      <c r="R1104">
        <v>1.5680000000000001</v>
      </c>
      <c r="S1104">
        <v>1.5649999999999999</v>
      </c>
      <c r="T1104">
        <v>0.97499999999999998</v>
      </c>
      <c r="U1104">
        <v>0.44500000000000001</v>
      </c>
      <c r="V1104">
        <v>0.76</v>
      </c>
      <c r="W1104">
        <v>118.378</v>
      </c>
      <c r="X1104" t="s">
        <v>56</v>
      </c>
      <c r="Y1104">
        <v>0.65400000000000003</v>
      </c>
      <c r="Z1104">
        <v>0.997</v>
      </c>
      <c r="AA1104">
        <v>0.997</v>
      </c>
      <c r="AB1104">
        <v>0.99</v>
      </c>
      <c r="AC1104">
        <v>0.999</v>
      </c>
      <c r="AD1104" s="19">
        <v>3.1053240740740742E-2</v>
      </c>
      <c r="AE1104" t="s">
        <v>1108</v>
      </c>
    </row>
    <row r="1105" spans="1:31" hidden="1" x14ac:dyDescent="0.35">
      <c r="A1105" t="s">
        <v>2012</v>
      </c>
      <c r="B1105" t="s">
        <v>312</v>
      </c>
      <c r="C1105">
        <v>0</v>
      </c>
      <c r="D1105" s="9">
        <v>39643.057638888888</v>
      </c>
      <c r="E1105" s="9">
        <v>39643.058333333334</v>
      </c>
      <c r="F1105" t="s">
        <v>871</v>
      </c>
      <c r="G1105" t="s">
        <v>871</v>
      </c>
      <c r="H1105">
        <v>1</v>
      </c>
      <c r="I1105">
        <v>1</v>
      </c>
      <c r="J1105">
        <v>1</v>
      </c>
      <c r="K1105" t="s">
        <v>872</v>
      </c>
      <c r="L1105">
        <v>3</v>
      </c>
      <c r="M1105">
        <v>-2</v>
      </c>
      <c r="N1105" t="s">
        <v>874</v>
      </c>
      <c r="O1105" t="s">
        <v>874</v>
      </c>
      <c r="P1105" t="s">
        <v>874</v>
      </c>
      <c r="Q1105">
        <v>1.5</v>
      </c>
      <c r="R1105">
        <v>0</v>
      </c>
      <c r="S1105" t="s">
        <v>874</v>
      </c>
      <c r="T1105" t="s">
        <v>874</v>
      </c>
      <c r="U1105" t="s">
        <v>874</v>
      </c>
      <c r="V1105" t="s">
        <v>874</v>
      </c>
      <c r="W1105" t="s">
        <v>874</v>
      </c>
      <c r="X1105" t="s">
        <v>56</v>
      </c>
      <c r="Y1105">
        <v>0.66700000000000004</v>
      </c>
      <c r="Z1105" t="s">
        <v>874</v>
      </c>
      <c r="AA1105" t="s">
        <v>874</v>
      </c>
      <c r="AB1105" t="s">
        <v>874</v>
      </c>
      <c r="AC1105">
        <v>0.75</v>
      </c>
      <c r="AD1105" s="19">
        <v>45824.899597488424</v>
      </c>
      <c r="AE1105" t="s">
        <v>2024</v>
      </c>
    </row>
    <row r="1106" spans="1:31" x14ac:dyDescent="0.35">
      <c r="A1106" t="s">
        <v>176</v>
      </c>
      <c r="B1106" t="s">
        <v>311</v>
      </c>
      <c r="C1106">
        <v>1837</v>
      </c>
      <c r="D1106" s="9">
        <v>43360.675000000003</v>
      </c>
      <c r="E1106" s="9">
        <v>45197.800694444442</v>
      </c>
      <c r="F1106">
        <v>579</v>
      </c>
      <c r="G1106">
        <v>572</v>
      </c>
      <c r="H1106">
        <v>404</v>
      </c>
      <c r="I1106">
        <v>168</v>
      </c>
      <c r="J1106">
        <v>65</v>
      </c>
      <c r="K1106">
        <v>507</v>
      </c>
      <c r="L1106">
        <v>505</v>
      </c>
      <c r="M1106">
        <v>2</v>
      </c>
      <c r="N1106">
        <v>0.22700000000000001</v>
      </c>
      <c r="O1106">
        <v>9.6000000000000002E-2</v>
      </c>
      <c r="P1106">
        <v>0.04</v>
      </c>
      <c r="Q1106">
        <v>0.27600000000000002</v>
      </c>
      <c r="R1106">
        <v>0.28299999999999997</v>
      </c>
      <c r="S1106">
        <v>0.27900000000000003</v>
      </c>
      <c r="T1106">
        <v>0.97499999999999998</v>
      </c>
      <c r="U1106">
        <v>0.70299999999999996</v>
      </c>
      <c r="V1106">
        <v>0.876</v>
      </c>
      <c r="W1106">
        <v>7.2460000000000004</v>
      </c>
      <c r="X1106" t="s">
        <v>80</v>
      </c>
      <c r="Y1106">
        <v>3.6230000000000002</v>
      </c>
      <c r="Z1106">
        <v>0.94199999999999995</v>
      </c>
      <c r="AA1106">
        <v>0.7</v>
      </c>
      <c r="AB1106">
        <v>0.95599999999999996</v>
      </c>
      <c r="AC1106">
        <v>0.89800000000000002</v>
      </c>
      <c r="AD1106" s="19">
        <v>1.670138888888889E-3</v>
      </c>
      <c r="AE1106" t="s">
        <v>1108</v>
      </c>
    </row>
    <row r="1107" spans="1:31" hidden="1" x14ac:dyDescent="0.35">
      <c r="A1107" t="s">
        <v>2013</v>
      </c>
      <c r="B1107" t="s">
        <v>312</v>
      </c>
      <c r="C1107">
        <v>66</v>
      </c>
      <c r="D1107" s="9">
        <v>41509.344444444447</v>
      </c>
      <c r="E1107" s="9">
        <v>41576.258333333331</v>
      </c>
      <c r="F1107" t="s">
        <v>871</v>
      </c>
      <c r="G1107" t="s">
        <v>871</v>
      </c>
      <c r="H1107">
        <v>1</v>
      </c>
      <c r="I1107">
        <v>4</v>
      </c>
      <c r="J1107">
        <v>1</v>
      </c>
      <c r="K1107" t="s">
        <v>872</v>
      </c>
      <c r="L1107">
        <v>2</v>
      </c>
      <c r="M1107">
        <v>1</v>
      </c>
      <c r="N1107" t="s">
        <v>874</v>
      </c>
      <c r="O1107">
        <v>3.9E-2</v>
      </c>
      <c r="P1107" t="s">
        <v>874</v>
      </c>
      <c r="Q1107">
        <v>1.7999999999999999E-2</v>
      </c>
      <c r="R1107">
        <v>0</v>
      </c>
      <c r="S1107">
        <v>3.9E-2</v>
      </c>
      <c r="T1107" t="s">
        <v>874</v>
      </c>
      <c r="U1107" t="s">
        <v>874</v>
      </c>
      <c r="V1107" t="s">
        <v>874</v>
      </c>
      <c r="W1107" t="s">
        <v>874</v>
      </c>
      <c r="X1107" t="s">
        <v>56</v>
      </c>
      <c r="Y1107">
        <v>55.555999999999997</v>
      </c>
      <c r="Z1107" t="s">
        <v>874</v>
      </c>
      <c r="AA1107">
        <v>0.872</v>
      </c>
      <c r="AB1107" t="s">
        <v>874</v>
      </c>
      <c r="AC1107">
        <v>1</v>
      </c>
      <c r="AD1107" s="19">
        <v>45824.899813935182</v>
      </c>
      <c r="AE1107" t="s">
        <v>2024</v>
      </c>
    </row>
    <row r="1108" spans="1:31" x14ac:dyDescent="0.35">
      <c r="A1108" t="s">
        <v>179</v>
      </c>
      <c r="B1108" t="s">
        <v>311</v>
      </c>
      <c r="C1108">
        <v>1475</v>
      </c>
      <c r="D1108" s="9">
        <v>44133.447222222225</v>
      </c>
      <c r="E1108" s="9">
        <v>45609.354166666664</v>
      </c>
      <c r="F1108">
        <v>2919</v>
      </c>
      <c r="G1108">
        <v>2776</v>
      </c>
      <c r="H1108">
        <v>1274</v>
      </c>
      <c r="I1108">
        <v>1502</v>
      </c>
      <c r="J1108">
        <v>609</v>
      </c>
      <c r="K1108">
        <v>2167</v>
      </c>
      <c r="L1108">
        <v>1986</v>
      </c>
      <c r="M1108">
        <v>181</v>
      </c>
      <c r="N1108">
        <v>0.91700000000000004</v>
      </c>
      <c r="O1108">
        <v>1.145</v>
      </c>
      <c r="P1108">
        <v>0.49399999999999999</v>
      </c>
      <c r="Q1108">
        <v>1.5289999999999999</v>
      </c>
      <c r="R1108">
        <v>1.5680000000000001</v>
      </c>
      <c r="S1108">
        <v>1.5649999999999999</v>
      </c>
      <c r="T1108">
        <v>0.97499999999999998</v>
      </c>
      <c r="U1108">
        <v>0.44500000000000001</v>
      </c>
      <c r="V1108">
        <v>0.76</v>
      </c>
      <c r="W1108">
        <v>118.378</v>
      </c>
      <c r="X1108" t="s">
        <v>56</v>
      </c>
      <c r="Y1108">
        <v>0.65400000000000003</v>
      </c>
      <c r="Z1108">
        <v>0.997</v>
      </c>
      <c r="AA1108">
        <v>0.997</v>
      </c>
      <c r="AB1108">
        <v>0.99</v>
      </c>
      <c r="AC1108">
        <v>0.999</v>
      </c>
      <c r="AD1108" s="19">
        <v>2.460648148148148E-3</v>
      </c>
      <c r="AE1108" t="s">
        <v>1108</v>
      </c>
    </row>
    <row r="1109" spans="1:31" hidden="1" x14ac:dyDescent="0.35">
      <c r="A1109" t="s">
        <v>1634</v>
      </c>
      <c r="B1109" t="s">
        <v>312</v>
      </c>
      <c r="C1109">
        <v>0</v>
      </c>
      <c r="D1109" s="9">
        <v>41450.923611111109</v>
      </c>
      <c r="E1109" s="9">
        <v>41450.923611111109</v>
      </c>
      <c r="F1109" t="s">
        <v>871</v>
      </c>
      <c r="G1109" t="s">
        <v>871</v>
      </c>
      <c r="H1109">
        <v>1</v>
      </c>
      <c r="I1109">
        <v>1</v>
      </c>
      <c r="J1109">
        <v>1</v>
      </c>
      <c r="K1109" t="s">
        <v>872</v>
      </c>
      <c r="L1109">
        <v>1</v>
      </c>
      <c r="M1109">
        <v>0</v>
      </c>
      <c r="N1109" t="s">
        <v>874</v>
      </c>
      <c r="O1109" t="s">
        <v>874</v>
      </c>
      <c r="P1109" t="s">
        <v>874</v>
      </c>
      <c r="Q1109" t="s">
        <v>874</v>
      </c>
      <c r="R1109">
        <v>0</v>
      </c>
      <c r="S1109" t="s">
        <v>874</v>
      </c>
      <c r="T1109" t="s">
        <v>874</v>
      </c>
      <c r="U1109" t="s">
        <v>874</v>
      </c>
      <c r="V1109" t="s">
        <v>874</v>
      </c>
      <c r="W1109" t="s">
        <v>874</v>
      </c>
      <c r="X1109" t="s">
        <v>56</v>
      </c>
      <c r="Y1109" t="s">
        <v>874</v>
      </c>
      <c r="Z1109" t="s">
        <v>874</v>
      </c>
      <c r="AA1109" t="s">
        <v>874</v>
      </c>
      <c r="AB1109" t="s">
        <v>874</v>
      </c>
      <c r="AC1109" t="s">
        <v>874</v>
      </c>
      <c r="AD1109" s="19">
        <v>45824.900006377313</v>
      </c>
      <c r="AE1109" t="s">
        <v>2024</v>
      </c>
    </row>
    <row r="1110" spans="1:31" x14ac:dyDescent="0.35">
      <c r="A1110" t="s">
        <v>926</v>
      </c>
      <c r="B1110" t="s">
        <v>311</v>
      </c>
      <c r="C1110">
        <v>1912</v>
      </c>
      <c r="D1110" s="9">
        <v>42645.486793981479</v>
      </c>
      <c r="E1110" s="9">
        <v>44557.569675925923</v>
      </c>
      <c r="F1110">
        <v>735</v>
      </c>
      <c r="G1110">
        <v>735</v>
      </c>
      <c r="H1110">
        <v>495</v>
      </c>
      <c r="I1110">
        <v>240</v>
      </c>
      <c r="J1110">
        <v>0</v>
      </c>
      <c r="K1110">
        <v>735</v>
      </c>
      <c r="L1110">
        <v>690</v>
      </c>
      <c r="M1110">
        <v>45</v>
      </c>
      <c r="N1110">
        <v>0.42899999999999999</v>
      </c>
      <c r="O1110">
        <v>0.16</v>
      </c>
      <c r="P1110">
        <v>0</v>
      </c>
      <c r="Q1110">
        <v>0.57399999999999995</v>
      </c>
      <c r="R1110">
        <v>0.58899999999999997</v>
      </c>
      <c r="S1110">
        <v>0.56000000000000005</v>
      </c>
      <c r="T1110">
        <v>0.97499999999999998</v>
      </c>
      <c r="U1110">
        <v>0.72799999999999998</v>
      </c>
      <c r="V1110">
        <v>1</v>
      </c>
      <c r="W1110">
        <v>78.397000000000006</v>
      </c>
      <c r="X1110" t="s">
        <v>56</v>
      </c>
      <c r="Y1110">
        <v>1.742</v>
      </c>
      <c r="Z1110">
        <v>0.877</v>
      </c>
      <c r="AA1110">
        <v>0.95099999999999996</v>
      </c>
      <c r="AB1110">
        <v>0</v>
      </c>
      <c r="AC1110">
        <v>0.91200000000000003</v>
      </c>
      <c r="AD1110" s="19">
        <v>45825.1833821412</v>
      </c>
      <c r="AE1110" t="s">
        <v>2396</v>
      </c>
    </row>
    <row r="1111" spans="1:31" hidden="1" x14ac:dyDescent="0.35">
      <c r="A1111" t="s">
        <v>1635</v>
      </c>
      <c r="B1111" t="s">
        <v>312</v>
      </c>
      <c r="C1111">
        <v>29</v>
      </c>
      <c r="D1111" s="9">
        <v>41569.140972222223</v>
      </c>
      <c r="E1111" s="9">
        <v>41598.243055555555</v>
      </c>
      <c r="F1111" t="s">
        <v>871</v>
      </c>
      <c r="G1111" t="s">
        <v>871</v>
      </c>
      <c r="H1111">
        <v>1</v>
      </c>
      <c r="I1111">
        <v>2</v>
      </c>
      <c r="J1111">
        <v>1</v>
      </c>
      <c r="K1111" t="s">
        <v>872</v>
      </c>
      <c r="L1111">
        <v>3</v>
      </c>
      <c r="M1111">
        <v>-2</v>
      </c>
      <c r="N1111" t="s">
        <v>874</v>
      </c>
      <c r="O1111">
        <v>0.2</v>
      </c>
      <c r="P1111" t="s">
        <v>874</v>
      </c>
      <c r="Q1111">
        <v>5.8000000000000003E-2</v>
      </c>
      <c r="R1111">
        <v>0</v>
      </c>
      <c r="S1111">
        <v>0.2</v>
      </c>
      <c r="T1111" t="s">
        <v>874</v>
      </c>
      <c r="U1111" t="s">
        <v>874</v>
      </c>
      <c r="V1111" t="s">
        <v>874</v>
      </c>
      <c r="W1111" t="s">
        <v>874</v>
      </c>
      <c r="X1111" t="s">
        <v>62</v>
      </c>
      <c r="Y1111">
        <v>17.241</v>
      </c>
      <c r="Z1111" t="s">
        <v>874</v>
      </c>
      <c r="AA1111">
        <v>1</v>
      </c>
      <c r="AB1111" t="s">
        <v>874</v>
      </c>
      <c r="AC1111">
        <v>0.871</v>
      </c>
      <c r="AD1111" s="19">
        <v>45824.900225069447</v>
      </c>
      <c r="AE1111" t="s">
        <v>2024</v>
      </c>
    </row>
    <row r="1112" spans="1:31" x14ac:dyDescent="0.35">
      <c r="A1112" t="s">
        <v>1338</v>
      </c>
      <c r="B1112" t="s">
        <v>311</v>
      </c>
      <c r="C1112">
        <v>5447</v>
      </c>
      <c r="D1112" s="9">
        <v>38732.032719907409</v>
      </c>
      <c r="E1112" s="9">
        <v>44179.379664351851</v>
      </c>
      <c r="F1112">
        <v>258</v>
      </c>
      <c r="G1112">
        <v>258</v>
      </c>
      <c r="H1112">
        <v>61</v>
      </c>
      <c r="I1112">
        <v>197</v>
      </c>
      <c r="J1112">
        <v>51</v>
      </c>
      <c r="K1112">
        <v>207</v>
      </c>
      <c r="L1112">
        <v>194</v>
      </c>
      <c r="M1112">
        <v>13</v>
      </c>
      <c r="N1112">
        <v>1.2999999999999999E-2</v>
      </c>
      <c r="O1112">
        <v>3.6999999999999998E-2</v>
      </c>
      <c r="P1112">
        <v>0.01</v>
      </c>
      <c r="Q1112">
        <v>3.9E-2</v>
      </c>
      <c r="R1112">
        <v>0.04</v>
      </c>
      <c r="S1112">
        <v>0.04</v>
      </c>
      <c r="T1112">
        <v>0.97499999999999998</v>
      </c>
      <c r="U1112">
        <v>0.26</v>
      </c>
      <c r="V1112">
        <v>0.8</v>
      </c>
      <c r="W1112">
        <v>333.33300000000003</v>
      </c>
      <c r="X1112" t="s">
        <v>56</v>
      </c>
      <c r="Y1112">
        <v>25.640999999999998</v>
      </c>
      <c r="Z1112">
        <v>0.96899999999999997</v>
      </c>
      <c r="AA1112">
        <v>0.95</v>
      </c>
      <c r="AB1112">
        <v>0.92200000000000004</v>
      </c>
      <c r="AC1112">
        <v>0.95299999999999996</v>
      </c>
      <c r="AD1112" s="19">
        <v>45825.076511423613</v>
      </c>
      <c r="AE1112" t="s">
        <v>2397</v>
      </c>
    </row>
    <row r="1113" spans="1:31" hidden="1" x14ac:dyDescent="0.35">
      <c r="A1113" t="s">
        <v>2014</v>
      </c>
      <c r="B1113" t="s">
        <v>312</v>
      </c>
      <c r="C1113">
        <v>97</v>
      </c>
      <c r="D1113" s="9">
        <v>41524.71597222222</v>
      </c>
      <c r="E1113" s="9">
        <v>41622.090277777781</v>
      </c>
      <c r="F1113" t="s">
        <v>871</v>
      </c>
      <c r="G1113" t="s">
        <v>871</v>
      </c>
      <c r="H1113">
        <v>1</v>
      </c>
      <c r="I1113">
        <v>22</v>
      </c>
      <c r="J1113">
        <v>8</v>
      </c>
      <c r="K1113" t="s">
        <v>872</v>
      </c>
      <c r="L1113">
        <v>19</v>
      </c>
      <c r="M1113">
        <v>-3</v>
      </c>
      <c r="N1113" t="s">
        <v>874</v>
      </c>
      <c r="O1113">
        <v>0.20599999999999999</v>
      </c>
      <c r="P1113">
        <v>6.4000000000000001E-2</v>
      </c>
      <c r="Q1113">
        <v>0.155</v>
      </c>
      <c r="R1113">
        <v>0.14199999999999999</v>
      </c>
      <c r="S1113">
        <v>0.15</v>
      </c>
      <c r="T1113" t="s">
        <v>874</v>
      </c>
      <c r="U1113" t="s">
        <v>874</v>
      </c>
      <c r="V1113" t="s">
        <v>874</v>
      </c>
      <c r="W1113" t="s">
        <v>874</v>
      </c>
      <c r="X1113" t="s">
        <v>56</v>
      </c>
      <c r="Y1113">
        <v>6.452</v>
      </c>
      <c r="Z1113" t="s">
        <v>874</v>
      </c>
      <c r="AA1113">
        <v>0.94299999999999995</v>
      </c>
      <c r="AB1113">
        <v>0.93799999999999994</v>
      </c>
      <c r="AC1113">
        <v>0.94499999999999995</v>
      </c>
      <c r="AD1113" s="19">
        <v>45824.900457199074</v>
      </c>
      <c r="AE1113" t="s">
        <v>2024</v>
      </c>
    </row>
    <row r="1114" spans="1:31" x14ac:dyDescent="0.35">
      <c r="A1114" t="s">
        <v>1839</v>
      </c>
      <c r="B1114" t="s">
        <v>311</v>
      </c>
      <c r="C1114">
        <v>2385</v>
      </c>
      <c r="D1114" s="9">
        <v>39218.474305555559</v>
      </c>
      <c r="E1114" s="9">
        <v>41603.886111111111</v>
      </c>
      <c r="F1114">
        <v>680</v>
      </c>
      <c r="G1114">
        <v>680</v>
      </c>
      <c r="H1114">
        <v>215</v>
      </c>
      <c r="I1114">
        <v>465</v>
      </c>
      <c r="J1114">
        <v>64</v>
      </c>
      <c r="K1114">
        <v>616</v>
      </c>
      <c r="L1114">
        <v>578</v>
      </c>
      <c r="M1114">
        <v>38</v>
      </c>
      <c r="N1114">
        <v>0.11</v>
      </c>
      <c r="O1114">
        <v>0.193</v>
      </c>
      <c r="P1114">
        <v>3.7999999999999999E-2</v>
      </c>
      <c r="Q1114">
        <v>0.25800000000000001</v>
      </c>
      <c r="R1114">
        <v>0.26500000000000001</v>
      </c>
      <c r="S1114">
        <v>0.26300000000000001</v>
      </c>
      <c r="T1114">
        <v>0.97399999999999998</v>
      </c>
      <c r="U1114">
        <v>0.36299999999999999</v>
      </c>
      <c r="V1114">
        <v>0.875</v>
      </c>
      <c r="W1114">
        <v>147.28700000000001</v>
      </c>
      <c r="X1114" t="s">
        <v>56</v>
      </c>
      <c r="Y1114">
        <v>3.8759999999999999</v>
      </c>
      <c r="Z1114">
        <v>0.98</v>
      </c>
      <c r="AA1114">
        <v>0.875</v>
      </c>
      <c r="AB1114">
        <v>0.89900000000000002</v>
      </c>
      <c r="AC1114">
        <v>0.95899999999999996</v>
      </c>
      <c r="AD1114" s="19">
        <v>45824.853298553244</v>
      </c>
      <c r="AE1114" t="s">
        <v>2024</v>
      </c>
    </row>
    <row r="1115" spans="1:31" hidden="1" x14ac:dyDescent="0.35">
      <c r="A1115" t="s">
        <v>2015</v>
      </c>
      <c r="B1115" t="s">
        <v>312</v>
      </c>
      <c r="C1115">
        <v>0</v>
      </c>
      <c r="D1115" s="9">
        <v>41571.027777777781</v>
      </c>
      <c r="E1115" s="9">
        <v>41571.027777777781</v>
      </c>
      <c r="F1115" t="s">
        <v>871</v>
      </c>
      <c r="G1115" t="s">
        <v>871</v>
      </c>
      <c r="H1115">
        <v>1</v>
      </c>
      <c r="I1115">
        <v>1</v>
      </c>
      <c r="J1115">
        <v>1</v>
      </c>
      <c r="K1115" t="s">
        <v>872</v>
      </c>
      <c r="L1115">
        <v>1</v>
      </c>
      <c r="M1115">
        <v>0</v>
      </c>
      <c r="N1115" t="s">
        <v>874</v>
      </c>
      <c r="O1115" t="s">
        <v>874</v>
      </c>
      <c r="P1115" t="s">
        <v>874</v>
      </c>
      <c r="Q1115" t="s">
        <v>874</v>
      </c>
      <c r="R1115">
        <v>0</v>
      </c>
      <c r="S1115" t="s">
        <v>874</v>
      </c>
      <c r="T1115" t="s">
        <v>874</v>
      </c>
      <c r="U1115" t="s">
        <v>874</v>
      </c>
      <c r="V1115" t="s">
        <v>874</v>
      </c>
      <c r="W1115" t="s">
        <v>874</v>
      </c>
      <c r="X1115" t="s">
        <v>56</v>
      </c>
      <c r="Y1115" t="s">
        <v>874</v>
      </c>
      <c r="Z1115" t="s">
        <v>874</v>
      </c>
      <c r="AA1115" t="s">
        <v>874</v>
      </c>
      <c r="AB1115" t="s">
        <v>874</v>
      </c>
      <c r="AC1115" t="s">
        <v>874</v>
      </c>
      <c r="AD1115" s="19">
        <v>45824.900667060188</v>
      </c>
      <c r="AE1115" t="s">
        <v>2024</v>
      </c>
    </row>
    <row r="1116" spans="1:31" x14ac:dyDescent="0.35">
      <c r="A1116" t="s">
        <v>1856</v>
      </c>
      <c r="B1116" t="s">
        <v>311</v>
      </c>
      <c r="C1116">
        <v>1520</v>
      </c>
      <c r="D1116" s="9">
        <v>40100.977777777778</v>
      </c>
      <c r="E1116" s="9">
        <v>41621.840277777781</v>
      </c>
      <c r="F1116">
        <v>233</v>
      </c>
      <c r="G1116">
        <v>233</v>
      </c>
      <c r="H1116">
        <v>46</v>
      </c>
      <c r="I1116">
        <v>187</v>
      </c>
      <c r="J1116">
        <v>38</v>
      </c>
      <c r="K1116">
        <v>195</v>
      </c>
      <c r="L1116">
        <v>168</v>
      </c>
      <c r="M1116">
        <v>27</v>
      </c>
      <c r="N1116">
        <v>0.03</v>
      </c>
      <c r="O1116">
        <v>0.12</v>
      </c>
      <c r="P1116">
        <v>3.4000000000000002E-2</v>
      </c>
      <c r="Q1116">
        <v>0.113</v>
      </c>
      <c r="R1116">
        <v>0.11600000000000001</v>
      </c>
      <c r="S1116">
        <v>0.127</v>
      </c>
      <c r="T1116">
        <v>0.97399999999999998</v>
      </c>
      <c r="U1116">
        <v>0.2</v>
      </c>
      <c r="V1116">
        <v>0.77300000000000002</v>
      </c>
      <c r="W1116">
        <v>238.93799999999999</v>
      </c>
      <c r="X1116" t="s">
        <v>56</v>
      </c>
      <c r="Y1116">
        <v>8.85</v>
      </c>
      <c r="Z1116">
        <v>0.95199999999999996</v>
      </c>
      <c r="AA1116">
        <v>0.98299999999999998</v>
      </c>
      <c r="AB1116">
        <v>0.95499999999999996</v>
      </c>
      <c r="AC1116">
        <v>0.98399999999999999</v>
      </c>
      <c r="AD1116" s="19">
        <v>45824.857551168985</v>
      </c>
      <c r="AE1116" t="s">
        <v>2024</v>
      </c>
    </row>
    <row r="1117" spans="1:31" hidden="1" x14ac:dyDescent="0.35">
      <c r="A1117" t="s">
        <v>2016</v>
      </c>
      <c r="B1117" t="s">
        <v>312</v>
      </c>
      <c r="C1117">
        <v>0</v>
      </c>
      <c r="D1117" s="9">
        <v>41629.111805555556</v>
      </c>
      <c r="E1117" s="9">
        <v>41629.111805555556</v>
      </c>
      <c r="F1117" t="s">
        <v>871</v>
      </c>
      <c r="G1117" t="s">
        <v>871</v>
      </c>
      <c r="H1117">
        <v>1</v>
      </c>
      <c r="I1117">
        <v>1</v>
      </c>
      <c r="J1117">
        <v>1</v>
      </c>
      <c r="K1117" t="s">
        <v>872</v>
      </c>
      <c r="L1117">
        <v>1</v>
      </c>
      <c r="M1117">
        <v>0</v>
      </c>
      <c r="N1117" t="s">
        <v>874</v>
      </c>
      <c r="O1117" t="s">
        <v>874</v>
      </c>
      <c r="P1117" t="s">
        <v>874</v>
      </c>
      <c r="Q1117" t="s">
        <v>874</v>
      </c>
      <c r="R1117">
        <v>0</v>
      </c>
      <c r="S1117" t="s">
        <v>874</v>
      </c>
      <c r="T1117" t="s">
        <v>874</v>
      </c>
      <c r="U1117" t="s">
        <v>874</v>
      </c>
      <c r="V1117" t="s">
        <v>874</v>
      </c>
      <c r="W1117" t="s">
        <v>874</v>
      </c>
      <c r="X1117" t="s">
        <v>56</v>
      </c>
      <c r="Y1117" t="s">
        <v>874</v>
      </c>
      <c r="Z1117" t="s">
        <v>874</v>
      </c>
      <c r="AA1117" t="s">
        <v>874</v>
      </c>
      <c r="AB1117" t="s">
        <v>874</v>
      </c>
      <c r="AC1117" t="s">
        <v>874</v>
      </c>
      <c r="AD1117" s="19">
        <v>45824.900872893515</v>
      </c>
      <c r="AE1117" t="s">
        <v>2024</v>
      </c>
    </row>
    <row r="1118" spans="1:31" x14ac:dyDescent="0.35">
      <c r="A1118" t="s">
        <v>240</v>
      </c>
      <c r="B1118" t="s">
        <v>311</v>
      </c>
      <c r="C1118">
        <v>820</v>
      </c>
      <c r="D1118" s="9">
        <v>40808.089583333334</v>
      </c>
      <c r="E1118" s="9">
        <v>41628.606249999997</v>
      </c>
      <c r="F1118">
        <v>74</v>
      </c>
      <c r="G1118">
        <v>74</v>
      </c>
      <c r="H1118">
        <v>62</v>
      </c>
      <c r="I1118">
        <v>12</v>
      </c>
      <c r="J1118">
        <v>1</v>
      </c>
      <c r="K1118">
        <v>73</v>
      </c>
      <c r="L1118">
        <v>67</v>
      </c>
      <c r="M1118">
        <v>6</v>
      </c>
      <c r="N1118">
        <v>6.4000000000000001E-2</v>
      </c>
      <c r="O1118">
        <v>1.4E-2</v>
      </c>
      <c r="P1118">
        <v>0</v>
      </c>
      <c r="Q1118">
        <v>7.5999999999999998E-2</v>
      </c>
      <c r="R1118">
        <v>7.8E-2</v>
      </c>
      <c r="S1118">
        <v>7.8E-2</v>
      </c>
      <c r="T1118">
        <v>0.97399999999999998</v>
      </c>
      <c r="U1118">
        <v>0.82099999999999995</v>
      </c>
      <c r="V1118">
        <v>1</v>
      </c>
      <c r="W1118">
        <v>78.947000000000003</v>
      </c>
      <c r="X1118" t="s">
        <v>56</v>
      </c>
      <c r="Y1118">
        <v>13.157999999999999</v>
      </c>
      <c r="Z1118">
        <v>0.83199999999999996</v>
      </c>
      <c r="AA1118">
        <v>0.88300000000000001</v>
      </c>
      <c r="AB1118">
        <v>0</v>
      </c>
      <c r="AC1118">
        <v>0.86799999999999999</v>
      </c>
      <c r="AD1118" s="19">
        <v>45824.930717291667</v>
      </c>
      <c r="AE1118" t="s">
        <v>2215</v>
      </c>
    </row>
    <row r="1119" spans="1:31" hidden="1" x14ac:dyDescent="0.35">
      <c r="A1119" t="s">
        <v>2017</v>
      </c>
      <c r="B1119" t="s">
        <v>312</v>
      </c>
      <c r="C1119">
        <v>97</v>
      </c>
      <c r="D1119" s="9">
        <v>40357.988194444442</v>
      </c>
      <c r="E1119" s="9">
        <v>40455.702777777777</v>
      </c>
      <c r="F1119" t="s">
        <v>871</v>
      </c>
      <c r="G1119" t="s">
        <v>871</v>
      </c>
      <c r="H1119">
        <v>1</v>
      </c>
      <c r="I1119">
        <v>1</v>
      </c>
      <c r="J1119">
        <v>1</v>
      </c>
      <c r="K1119" t="s">
        <v>872</v>
      </c>
      <c r="L1119">
        <v>2</v>
      </c>
      <c r="M1119">
        <v>-1</v>
      </c>
      <c r="N1119" t="s">
        <v>874</v>
      </c>
      <c r="O1119" t="s">
        <v>874</v>
      </c>
      <c r="P1119" t="s">
        <v>874</v>
      </c>
      <c r="Q1119">
        <v>0.01</v>
      </c>
      <c r="R1119">
        <v>0</v>
      </c>
      <c r="S1119" t="s">
        <v>874</v>
      </c>
      <c r="T1119" t="s">
        <v>874</v>
      </c>
      <c r="U1119" t="s">
        <v>874</v>
      </c>
      <c r="V1119" t="s">
        <v>874</v>
      </c>
      <c r="W1119" t="s">
        <v>874</v>
      </c>
      <c r="X1119" t="s">
        <v>56</v>
      </c>
      <c r="Y1119">
        <v>100</v>
      </c>
      <c r="Z1119" t="s">
        <v>874</v>
      </c>
      <c r="AA1119" t="s">
        <v>874</v>
      </c>
      <c r="AB1119" t="s">
        <v>874</v>
      </c>
      <c r="AC1119">
        <v>1</v>
      </c>
      <c r="AD1119" s="19">
        <v>45824.901077824077</v>
      </c>
      <c r="AE1119" t="s">
        <v>2024</v>
      </c>
    </row>
    <row r="1120" spans="1:31" x14ac:dyDescent="0.35">
      <c r="A1120" t="s">
        <v>125</v>
      </c>
      <c r="B1120" t="s">
        <v>311</v>
      </c>
      <c r="C1120">
        <v>2499</v>
      </c>
      <c r="D1120" s="9">
        <v>43104.180555555555</v>
      </c>
      <c r="E1120" s="9">
        <v>45603.651388888888</v>
      </c>
      <c r="F1120">
        <v>3691</v>
      </c>
      <c r="G1120">
        <v>3691</v>
      </c>
      <c r="H1120">
        <v>3026</v>
      </c>
      <c r="I1120">
        <v>665</v>
      </c>
      <c r="J1120">
        <v>374</v>
      </c>
      <c r="K1120">
        <v>3317</v>
      </c>
      <c r="L1120">
        <v>3046</v>
      </c>
      <c r="M1120">
        <v>271</v>
      </c>
      <c r="N1120">
        <v>1.244</v>
      </c>
      <c r="O1120">
        <v>0.28000000000000003</v>
      </c>
      <c r="P1120">
        <v>0.17499999999999999</v>
      </c>
      <c r="Q1120">
        <v>1.3140000000000001</v>
      </c>
      <c r="R1120">
        <v>1.349</v>
      </c>
      <c r="S1120">
        <v>1.3520000000000001</v>
      </c>
      <c r="T1120">
        <v>0.97399999999999998</v>
      </c>
      <c r="U1120">
        <v>0.81599999999999995</v>
      </c>
      <c r="V1120">
        <v>0.88500000000000001</v>
      </c>
      <c r="W1120">
        <v>206.24</v>
      </c>
      <c r="X1120" t="s">
        <v>56</v>
      </c>
      <c r="Y1120">
        <v>0.76100000000000001</v>
      </c>
      <c r="Z1120">
        <v>0.999</v>
      </c>
      <c r="AA1120">
        <v>0.96899999999999997</v>
      </c>
      <c r="AB1120">
        <v>0.98899999999999999</v>
      </c>
      <c r="AC1120">
        <v>0.996</v>
      </c>
      <c r="AD1120" s="19">
        <v>2.4103009259259258E-2</v>
      </c>
      <c r="AE1120" t="s">
        <v>1108</v>
      </c>
    </row>
    <row r="1121" spans="1:31" hidden="1" x14ac:dyDescent="0.35">
      <c r="A1121" t="s">
        <v>2018</v>
      </c>
      <c r="B1121" t="s">
        <v>312</v>
      </c>
      <c r="C1121">
        <v>0</v>
      </c>
      <c r="D1121" s="9">
        <v>41234.45208333333</v>
      </c>
      <c r="E1121" s="9">
        <v>41234.45208333333</v>
      </c>
      <c r="F1121" t="s">
        <v>871</v>
      </c>
      <c r="G1121" t="s">
        <v>871</v>
      </c>
      <c r="H1121">
        <v>1</v>
      </c>
      <c r="I1121">
        <v>1</v>
      </c>
      <c r="J1121">
        <v>1</v>
      </c>
      <c r="K1121" t="s">
        <v>872</v>
      </c>
      <c r="L1121">
        <v>1</v>
      </c>
      <c r="M1121">
        <v>0</v>
      </c>
      <c r="N1121" t="s">
        <v>874</v>
      </c>
      <c r="O1121" t="s">
        <v>874</v>
      </c>
      <c r="P1121" t="s">
        <v>874</v>
      </c>
      <c r="Q1121" t="s">
        <v>874</v>
      </c>
      <c r="R1121">
        <v>0</v>
      </c>
      <c r="S1121" t="s">
        <v>874</v>
      </c>
      <c r="T1121" t="s">
        <v>874</v>
      </c>
      <c r="U1121" t="s">
        <v>874</v>
      </c>
      <c r="V1121" t="s">
        <v>874</v>
      </c>
      <c r="W1121" t="s">
        <v>874</v>
      </c>
      <c r="X1121" t="s">
        <v>62</v>
      </c>
      <c r="Y1121" t="s">
        <v>874</v>
      </c>
      <c r="Z1121" t="s">
        <v>874</v>
      </c>
      <c r="AA1121" t="s">
        <v>874</v>
      </c>
      <c r="AB1121" t="s">
        <v>874</v>
      </c>
      <c r="AC1121" t="s">
        <v>874</v>
      </c>
      <c r="AD1121" s="19">
        <v>45824.901279502315</v>
      </c>
      <c r="AE1121" t="s">
        <v>2024</v>
      </c>
    </row>
    <row r="1122" spans="1:31" x14ac:dyDescent="0.35">
      <c r="A1122" t="s">
        <v>125</v>
      </c>
      <c r="B1122" t="s">
        <v>311</v>
      </c>
      <c r="C1122">
        <v>2499</v>
      </c>
      <c r="D1122" s="9">
        <v>43104.180555555555</v>
      </c>
      <c r="E1122" s="9">
        <v>45603.651388888888</v>
      </c>
      <c r="F1122">
        <v>3691</v>
      </c>
      <c r="G1122">
        <v>3691</v>
      </c>
      <c r="H1122">
        <v>3026</v>
      </c>
      <c r="I1122">
        <v>665</v>
      </c>
      <c r="J1122">
        <v>374</v>
      </c>
      <c r="K1122">
        <v>3317</v>
      </c>
      <c r="L1122">
        <v>3046</v>
      </c>
      <c r="M1122">
        <v>271</v>
      </c>
      <c r="N1122">
        <v>1.244</v>
      </c>
      <c r="O1122">
        <v>0.28000000000000003</v>
      </c>
      <c r="P1122">
        <v>0.17499999999999999</v>
      </c>
      <c r="Q1122">
        <v>1.3140000000000001</v>
      </c>
      <c r="R1122">
        <v>1.349</v>
      </c>
      <c r="S1122">
        <v>1.3520000000000001</v>
      </c>
      <c r="T1122">
        <v>0.97399999999999998</v>
      </c>
      <c r="U1122">
        <v>0.81599999999999995</v>
      </c>
      <c r="V1122">
        <v>0.88500000000000001</v>
      </c>
      <c r="W1122">
        <v>206.24</v>
      </c>
      <c r="X1122" t="s">
        <v>56</v>
      </c>
      <c r="Y1122">
        <v>0.76100000000000001</v>
      </c>
      <c r="Z1122">
        <v>0.999</v>
      </c>
      <c r="AA1122">
        <v>0.96899999999999997</v>
      </c>
      <c r="AB1122">
        <v>0.98899999999999999</v>
      </c>
      <c r="AC1122">
        <v>0.996</v>
      </c>
      <c r="AD1122" s="19">
        <v>3.0031249999999999E-2</v>
      </c>
      <c r="AE1122" t="s">
        <v>1108</v>
      </c>
    </row>
    <row r="1123" spans="1:31" hidden="1" x14ac:dyDescent="0.35">
      <c r="A1123" t="s">
        <v>2019</v>
      </c>
      <c r="B1123" t="s">
        <v>312</v>
      </c>
      <c r="C1123">
        <v>1</v>
      </c>
      <c r="D1123" s="9">
        <v>41251.440972222219</v>
      </c>
      <c r="E1123" s="9">
        <v>41253.384722222225</v>
      </c>
      <c r="F1123" t="s">
        <v>871</v>
      </c>
      <c r="G1123" t="s">
        <v>871</v>
      </c>
      <c r="H1123">
        <v>1</v>
      </c>
      <c r="I1123">
        <v>2</v>
      </c>
      <c r="J1123">
        <v>1</v>
      </c>
      <c r="K1123" t="s">
        <v>872</v>
      </c>
      <c r="L1123">
        <v>1</v>
      </c>
      <c r="M1123">
        <v>1</v>
      </c>
      <c r="N1123" t="s">
        <v>874</v>
      </c>
      <c r="O1123">
        <v>0.5</v>
      </c>
      <c r="P1123" t="s">
        <v>874</v>
      </c>
      <c r="Q1123" t="s">
        <v>874</v>
      </c>
      <c r="R1123">
        <v>0</v>
      </c>
      <c r="S1123">
        <v>0.5</v>
      </c>
      <c r="T1123" t="s">
        <v>874</v>
      </c>
      <c r="U1123" t="s">
        <v>874</v>
      </c>
      <c r="V1123" t="s">
        <v>874</v>
      </c>
      <c r="W1123" t="s">
        <v>874</v>
      </c>
      <c r="X1123" t="s">
        <v>56</v>
      </c>
      <c r="Y1123" t="s">
        <v>874</v>
      </c>
      <c r="Z1123" t="s">
        <v>874</v>
      </c>
      <c r="AA1123">
        <v>1</v>
      </c>
      <c r="AB1123" t="s">
        <v>874</v>
      </c>
      <c r="AC1123" t="s">
        <v>874</v>
      </c>
      <c r="AD1123" s="19">
        <v>45824.90148241898</v>
      </c>
      <c r="AE1123" t="s">
        <v>2024</v>
      </c>
    </row>
    <row r="1124" spans="1:31" x14ac:dyDescent="0.35">
      <c r="A1124" t="s">
        <v>1450</v>
      </c>
      <c r="B1124" t="s">
        <v>311</v>
      </c>
      <c r="C1124">
        <v>5901</v>
      </c>
      <c r="D1124" s="9">
        <v>38623.853680555556</v>
      </c>
      <c r="E1124" s="9">
        <v>44525.599444444444</v>
      </c>
      <c r="F1124">
        <v>324</v>
      </c>
      <c r="G1124">
        <v>324</v>
      </c>
      <c r="H1124">
        <v>72</v>
      </c>
      <c r="I1124">
        <v>252</v>
      </c>
      <c r="J1124">
        <v>67</v>
      </c>
      <c r="K1124">
        <v>257</v>
      </c>
      <c r="L1124">
        <v>242</v>
      </c>
      <c r="M1124">
        <v>15</v>
      </c>
      <c r="N1124">
        <v>1.0999999999999999E-2</v>
      </c>
      <c r="O1124">
        <v>4.1000000000000002E-2</v>
      </c>
      <c r="P1124">
        <v>1.2999999999999999E-2</v>
      </c>
      <c r="Q1124">
        <v>3.7999999999999999E-2</v>
      </c>
      <c r="R1124">
        <v>3.9E-2</v>
      </c>
      <c r="S1124">
        <v>3.9E-2</v>
      </c>
      <c r="T1124">
        <v>0.97399999999999998</v>
      </c>
      <c r="U1124">
        <v>0.21199999999999999</v>
      </c>
      <c r="V1124">
        <v>0.75</v>
      </c>
      <c r="W1124">
        <v>394.73700000000002</v>
      </c>
      <c r="X1124" t="s">
        <v>56</v>
      </c>
      <c r="Y1124">
        <v>26.315999999999999</v>
      </c>
      <c r="Z1124">
        <v>0.98099999999999998</v>
      </c>
      <c r="AA1124">
        <v>0.995</v>
      </c>
      <c r="AB1124">
        <v>0.97799999999999998</v>
      </c>
      <c r="AC1124">
        <v>0.995</v>
      </c>
      <c r="AD1124" s="19">
        <v>45825.102873356482</v>
      </c>
      <c r="AE1124" t="s">
        <v>2397</v>
      </c>
    </row>
    <row r="1125" spans="1:31" hidden="1" x14ac:dyDescent="0.35">
      <c r="A1125" t="s">
        <v>2020</v>
      </c>
      <c r="B1125" t="s">
        <v>312</v>
      </c>
      <c r="C1125">
        <v>0</v>
      </c>
      <c r="D1125" s="9">
        <v>40717.205555555556</v>
      </c>
      <c r="E1125" s="9">
        <v>40717.206944444442</v>
      </c>
      <c r="F1125" t="s">
        <v>871</v>
      </c>
      <c r="G1125" t="s">
        <v>871</v>
      </c>
      <c r="H1125">
        <v>1</v>
      </c>
      <c r="I1125">
        <v>1</v>
      </c>
      <c r="J1125">
        <v>1</v>
      </c>
      <c r="K1125" t="s">
        <v>872</v>
      </c>
      <c r="L1125">
        <v>2</v>
      </c>
      <c r="M1125">
        <v>-1</v>
      </c>
      <c r="N1125" t="s">
        <v>874</v>
      </c>
      <c r="O1125" t="s">
        <v>874</v>
      </c>
      <c r="P1125" t="s">
        <v>874</v>
      </c>
      <c r="Q1125">
        <v>1</v>
      </c>
      <c r="R1125">
        <v>0</v>
      </c>
      <c r="S1125" t="s">
        <v>874</v>
      </c>
      <c r="T1125" t="s">
        <v>874</v>
      </c>
      <c r="U1125" t="s">
        <v>874</v>
      </c>
      <c r="V1125" t="s">
        <v>874</v>
      </c>
      <c r="W1125" t="s">
        <v>874</v>
      </c>
      <c r="X1125" t="s">
        <v>56</v>
      </c>
      <c r="Y1125">
        <v>1</v>
      </c>
      <c r="Z1125" t="s">
        <v>874</v>
      </c>
      <c r="AA1125" t="s">
        <v>874</v>
      </c>
      <c r="AB1125" t="s">
        <v>874</v>
      </c>
      <c r="AC1125">
        <v>1</v>
      </c>
      <c r="AD1125" s="19">
        <v>45824.901680162038</v>
      </c>
      <c r="AE1125" t="s">
        <v>2024</v>
      </c>
    </row>
    <row r="1126" spans="1:31" x14ac:dyDescent="0.35">
      <c r="A1126" t="s">
        <v>1533</v>
      </c>
      <c r="B1126" t="s">
        <v>311</v>
      </c>
      <c r="C1126">
        <v>2049</v>
      </c>
      <c r="D1126" s="9">
        <v>38826.384027777778</v>
      </c>
      <c r="E1126" s="9">
        <v>40875.807638888888</v>
      </c>
      <c r="F1126">
        <v>89</v>
      </c>
      <c r="G1126">
        <v>89</v>
      </c>
      <c r="H1126">
        <v>42</v>
      </c>
      <c r="I1126">
        <v>47</v>
      </c>
      <c r="J1126">
        <v>3</v>
      </c>
      <c r="K1126">
        <v>86</v>
      </c>
      <c r="L1126">
        <v>76</v>
      </c>
      <c r="M1126">
        <v>10</v>
      </c>
      <c r="N1126">
        <v>1.9E-2</v>
      </c>
      <c r="O1126">
        <v>2.1000000000000001E-2</v>
      </c>
      <c r="P1126">
        <v>3.0000000000000001E-3</v>
      </c>
      <c r="Q1126">
        <v>3.5999999999999997E-2</v>
      </c>
      <c r="R1126">
        <v>3.6999999999999998E-2</v>
      </c>
      <c r="S1126">
        <v>3.7999999999999999E-2</v>
      </c>
      <c r="T1126">
        <v>0.97299999999999998</v>
      </c>
      <c r="U1126">
        <v>0.47499999999999998</v>
      </c>
      <c r="V1126">
        <v>0.92500000000000004</v>
      </c>
      <c r="W1126">
        <v>277.77800000000002</v>
      </c>
      <c r="X1126" t="s">
        <v>56</v>
      </c>
      <c r="Y1126">
        <v>27.777999999999999</v>
      </c>
      <c r="Z1126">
        <v>0.85299999999999998</v>
      </c>
      <c r="AA1126">
        <v>0.92100000000000004</v>
      </c>
      <c r="AB1126">
        <v>0.99199999999999999</v>
      </c>
      <c r="AC1126">
        <v>0.89</v>
      </c>
      <c r="AD1126" s="19">
        <v>45824.802896041663</v>
      </c>
      <c r="AE1126" t="s">
        <v>1824</v>
      </c>
    </row>
    <row r="1127" spans="1:31" hidden="1" x14ac:dyDescent="0.35">
      <c r="A1127" t="s">
        <v>890</v>
      </c>
      <c r="B1127" t="s">
        <v>312</v>
      </c>
      <c r="C1127">
        <v>0</v>
      </c>
      <c r="D1127" s="9">
        <v>39941.961805555555</v>
      </c>
      <c r="E1127" s="9">
        <v>39941.961805555555</v>
      </c>
      <c r="F1127" t="s">
        <v>871</v>
      </c>
      <c r="G1127" t="s">
        <v>871</v>
      </c>
      <c r="H1127">
        <v>1</v>
      </c>
      <c r="I1127">
        <v>1</v>
      </c>
      <c r="J1127">
        <v>1</v>
      </c>
      <c r="K1127" t="s">
        <v>872</v>
      </c>
      <c r="L1127">
        <v>1</v>
      </c>
      <c r="M1127">
        <v>0</v>
      </c>
      <c r="N1127" t="s">
        <v>874</v>
      </c>
      <c r="O1127" t="s">
        <v>874</v>
      </c>
      <c r="P1127" t="s">
        <v>874</v>
      </c>
      <c r="Q1127" t="s">
        <v>874</v>
      </c>
      <c r="R1127">
        <v>0</v>
      </c>
      <c r="S1127" t="s">
        <v>874</v>
      </c>
      <c r="T1127" t="s">
        <v>874</v>
      </c>
      <c r="U1127" t="s">
        <v>874</v>
      </c>
      <c r="V1127" t="s">
        <v>874</v>
      </c>
      <c r="W1127" t="s">
        <v>874</v>
      </c>
      <c r="X1127" t="s">
        <v>62</v>
      </c>
      <c r="Y1127" t="s">
        <v>874</v>
      </c>
      <c r="Z1127" t="s">
        <v>874</v>
      </c>
      <c r="AA1127" t="s">
        <v>874</v>
      </c>
      <c r="AB1127" t="s">
        <v>874</v>
      </c>
      <c r="AC1127" t="s">
        <v>874</v>
      </c>
      <c r="AD1127" s="19">
        <v>45824.901883645834</v>
      </c>
      <c r="AE1127" t="s">
        <v>2024</v>
      </c>
    </row>
    <row r="1128" spans="1:31" x14ac:dyDescent="0.35">
      <c r="A1128" t="s">
        <v>1711</v>
      </c>
      <c r="B1128" t="s">
        <v>311</v>
      </c>
      <c r="C1128">
        <v>4187</v>
      </c>
      <c r="D1128" s="9">
        <v>37377.931944444441</v>
      </c>
      <c r="E1128" s="9">
        <v>41565.818055555559</v>
      </c>
      <c r="F1128">
        <v>172</v>
      </c>
      <c r="G1128">
        <v>172</v>
      </c>
      <c r="H1128">
        <v>0</v>
      </c>
      <c r="I1128">
        <v>172</v>
      </c>
      <c r="J1128">
        <v>28</v>
      </c>
      <c r="K1128">
        <v>144</v>
      </c>
      <c r="L1128">
        <v>113</v>
      </c>
      <c r="M1128">
        <v>31</v>
      </c>
      <c r="N1128">
        <v>0</v>
      </c>
      <c r="O1128">
        <v>4.4999999999999998E-2</v>
      </c>
      <c r="P1128">
        <v>8.0000000000000002E-3</v>
      </c>
      <c r="Q1128">
        <v>3.5999999999999997E-2</v>
      </c>
      <c r="R1128">
        <v>3.6999999999999998E-2</v>
      </c>
      <c r="S1128">
        <v>3.6999999999999998E-2</v>
      </c>
      <c r="T1128">
        <v>0.97299999999999998</v>
      </c>
      <c r="U1128">
        <v>0</v>
      </c>
      <c r="V1128">
        <v>0.82199999999999995</v>
      </c>
      <c r="W1128">
        <v>861.11099999999999</v>
      </c>
      <c r="X1128" t="s">
        <v>56</v>
      </c>
      <c r="Y1128">
        <v>27.777999999999999</v>
      </c>
      <c r="Z1128">
        <v>0</v>
      </c>
      <c r="AA1128">
        <v>0.97599999999999998</v>
      </c>
      <c r="AB1128">
        <v>0.91400000000000003</v>
      </c>
      <c r="AC1128">
        <v>0.92100000000000004</v>
      </c>
      <c r="AD1128" s="19">
        <v>45824.833759652778</v>
      </c>
      <c r="AE1128" t="s">
        <v>1824</v>
      </c>
    </row>
    <row r="1129" spans="1:31" hidden="1" x14ac:dyDescent="0.35">
      <c r="A1129" t="s">
        <v>2021</v>
      </c>
      <c r="B1129" t="s">
        <v>312</v>
      </c>
      <c r="C1129">
        <v>88</v>
      </c>
      <c r="D1129" s="9">
        <v>41491.654861111114</v>
      </c>
      <c r="E1129" s="9">
        <v>41580.65347222222</v>
      </c>
      <c r="F1129" t="s">
        <v>871</v>
      </c>
      <c r="G1129" t="s">
        <v>871</v>
      </c>
      <c r="H1129">
        <v>1</v>
      </c>
      <c r="I1129">
        <v>6</v>
      </c>
      <c r="J1129">
        <v>2</v>
      </c>
      <c r="K1129" t="s">
        <v>872</v>
      </c>
      <c r="L1129">
        <v>2</v>
      </c>
      <c r="M1129">
        <v>1</v>
      </c>
      <c r="N1129" t="s">
        <v>874</v>
      </c>
      <c r="O1129">
        <v>3.4000000000000002E-2</v>
      </c>
      <c r="P1129" t="s">
        <v>874</v>
      </c>
      <c r="Q1129" t="s">
        <v>874</v>
      </c>
      <c r="R1129">
        <v>0</v>
      </c>
      <c r="S1129">
        <v>3.2000000000000001E-2</v>
      </c>
      <c r="T1129" t="s">
        <v>874</v>
      </c>
      <c r="U1129" t="s">
        <v>874</v>
      </c>
      <c r="V1129" t="s">
        <v>874</v>
      </c>
      <c r="W1129" t="s">
        <v>874</v>
      </c>
      <c r="X1129" t="s">
        <v>56</v>
      </c>
      <c r="Y1129" t="s">
        <v>874</v>
      </c>
      <c r="Z1129" t="s">
        <v>874</v>
      </c>
      <c r="AA1129">
        <v>0.42899999999999999</v>
      </c>
      <c r="AB1129" t="s">
        <v>874</v>
      </c>
      <c r="AC1129" t="s">
        <v>874</v>
      </c>
      <c r="AD1129" s="19">
        <v>45824.902103078704</v>
      </c>
      <c r="AE1129" t="s">
        <v>2024</v>
      </c>
    </row>
    <row r="1130" spans="1:31" x14ac:dyDescent="0.35">
      <c r="A1130" t="s">
        <v>104</v>
      </c>
      <c r="B1130" t="s">
        <v>311</v>
      </c>
      <c r="C1130">
        <v>333</v>
      </c>
      <c r="D1130" s="9">
        <v>45273.541666666664</v>
      </c>
      <c r="E1130" s="9">
        <v>45606.836111111108</v>
      </c>
      <c r="F1130">
        <v>1247</v>
      </c>
      <c r="G1130">
        <v>1247</v>
      </c>
      <c r="H1130">
        <v>1247</v>
      </c>
      <c r="I1130">
        <v>0</v>
      </c>
      <c r="J1130">
        <v>0</v>
      </c>
      <c r="K1130">
        <v>1247</v>
      </c>
      <c r="L1130">
        <v>1070</v>
      </c>
      <c r="M1130">
        <v>177</v>
      </c>
      <c r="N1130">
        <v>3.528</v>
      </c>
      <c r="O1130">
        <v>0</v>
      </c>
      <c r="P1130">
        <v>0</v>
      </c>
      <c r="Q1130">
        <v>3.4329999999999998</v>
      </c>
      <c r="R1130">
        <v>3.528</v>
      </c>
      <c r="S1130">
        <v>3.528</v>
      </c>
      <c r="T1130">
        <v>0.97299999999999998</v>
      </c>
      <c r="U1130">
        <v>1</v>
      </c>
      <c r="V1130">
        <v>1</v>
      </c>
      <c r="W1130">
        <v>51.558</v>
      </c>
      <c r="X1130" t="s">
        <v>56</v>
      </c>
      <c r="Y1130">
        <v>0.29099999999999998</v>
      </c>
      <c r="Z1130">
        <v>0.996</v>
      </c>
      <c r="AA1130">
        <v>0</v>
      </c>
      <c r="AB1130">
        <v>0</v>
      </c>
      <c r="AC1130">
        <v>0.99399999999999999</v>
      </c>
      <c r="AD1130" s="19">
        <v>2.1387731481481483E-2</v>
      </c>
      <c r="AE1130" t="s">
        <v>1108</v>
      </c>
    </row>
    <row r="1131" spans="1:31" hidden="1" x14ac:dyDescent="0.35">
      <c r="A1131" t="s">
        <v>2022</v>
      </c>
      <c r="B1131" t="s">
        <v>312</v>
      </c>
      <c r="C1131">
        <v>99</v>
      </c>
      <c r="D1131" s="9">
        <v>41528.763888888891</v>
      </c>
      <c r="E1131" s="9">
        <v>41627.770833333336</v>
      </c>
      <c r="F1131" t="s">
        <v>871</v>
      </c>
      <c r="G1131" t="s">
        <v>871</v>
      </c>
      <c r="H1131">
        <v>11</v>
      </c>
      <c r="I1131">
        <v>82</v>
      </c>
      <c r="J1131">
        <v>15</v>
      </c>
      <c r="K1131" t="s">
        <v>872</v>
      </c>
      <c r="L1131">
        <v>70</v>
      </c>
      <c r="M1131">
        <v>7</v>
      </c>
      <c r="N1131">
        <v>0.13600000000000001</v>
      </c>
      <c r="O1131">
        <v>0.93700000000000006</v>
      </c>
      <c r="P1131">
        <v>0.218</v>
      </c>
      <c r="Q1131">
        <v>0.68700000000000006</v>
      </c>
      <c r="R1131">
        <v>0.85499999999999998</v>
      </c>
      <c r="S1131">
        <v>0.875</v>
      </c>
      <c r="T1131">
        <v>0.80400000000000005</v>
      </c>
      <c r="U1131">
        <v>0.127</v>
      </c>
      <c r="V1131">
        <v>0.79700000000000004</v>
      </c>
      <c r="W1131">
        <v>270.74200000000002</v>
      </c>
      <c r="X1131" t="s">
        <v>56</v>
      </c>
      <c r="Y1131">
        <v>1.456</v>
      </c>
      <c r="Z1131">
        <v>0.93400000000000005</v>
      </c>
      <c r="AA1131">
        <v>0.98199999999999998</v>
      </c>
      <c r="AB1131">
        <v>0.92500000000000004</v>
      </c>
      <c r="AC1131">
        <v>0.94399999999999995</v>
      </c>
      <c r="AD1131" s="19">
        <v>45824.902397071761</v>
      </c>
      <c r="AE1131" t="s">
        <v>2024</v>
      </c>
    </row>
    <row r="1132" spans="1:31" x14ac:dyDescent="0.35">
      <c r="A1132" t="s">
        <v>104</v>
      </c>
      <c r="B1132" t="s">
        <v>311</v>
      </c>
      <c r="C1132">
        <v>333</v>
      </c>
      <c r="D1132" s="9">
        <v>45273.541666666664</v>
      </c>
      <c r="E1132" s="9">
        <v>45606.836111111108</v>
      </c>
      <c r="F1132">
        <v>1247</v>
      </c>
      <c r="G1132">
        <v>1247</v>
      </c>
      <c r="H1132">
        <v>1247</v>
      </c>
      <c r="I1132">
        <v>0</v>
      </c>
      <c r="J1132">
        <v>0</v>
      </c>
      <c r="K1132">
        <v>1247</v>
      </c>
      <c r="L1132">
        <v>1070</v>
      </c>
      <c r="M1132">
        <v>177</v>
      </c>
      <c r="N1132">
        <v>3.528</v>
      </c>
      <c r="O1132">
        <v>0</v>
      </c>
      <c r="P1132">
        <v>0</v>
      </c>
      <c r="Q1132">
        <v>3.4329999999999998</v>
      </c>
      <c r="R1132">
        <v>3.528</v>
      </c>
      <c r="S1132">
        <v>3.528</v>
      </c>
      <c r="T1132">
        <v>0.97299999999999998</v>
      </c>
      <c r="U1132">
        <v>1</v>
      </c>
      <c r="V1132">
        <v>1</v>
      </c>
      <c r="W1132">
        <v>51.558</v>
      </c>
      <c r="X1132" t="s">
        <v>56</v>
      </c>
      <c r="Y1132">
        <v>0.29099999999999998</v>
      </c>
      <c r="Z1132">
        <v>0.996</v>
      </c>
      <c r="AA1132">
        <v>0</v>
      </c>
      <c r="AB1132">
        <v>0</v>
      </c>
      <c r="AC1132">
        <v>0.99399999999999999</v>
      </c>
      <c r="AD1132" s="19">
        <v>2.460416666666667E-2</v>
      </c>
      <c r="AE1132" t="s">
        <v>1108</v>
      </c>
    </row>
    <row r="1133" spans="1:31" hidden="1" x14ac:dyDescent="0.35">
      <c r="A1133" t="s">
        <v>888</v>
      </c>
      <c r="B1133" t="s">
        <v>312</v>
      </c>
      <c r="C1133">
        <v>0</v>
      </c>
      <c r="D1133" s="9">
        <v>40764.039583333331</v>
      </c>
      <c r="E1133" s="9">
        <v>40764.856249999997</v>
      </c>
      <c r="F1133" t="s">
        <v>871</v>
      </c>
      <c r="G1133" t="s">
        <v>871</v>
      </c>
      <c r="H1133">
        <v>1</v>
      </c>
      <c r="I1133">
        <v>3</v>
      </c>
      <c r="J1133">
        <v>1</v>
      </c>
      <c r="K1133" t="s">
        <v>872</v>
      </c>
      <c r="L1133">
        <v>1</v>
      </c>
      <c r="M1133">
        <v>1</v>
      </c>
      <c r="N1133" t="s">
        <v>874</v>
      </c>
      <c r="O1133">
        <v>1.5</v>
      </c>
      <c r="P1133" t="s">
        <v>874</v>
      </c>
      <c r="Q1133" t="s">
        <v>874</v>
      </c>
      <c r="R1133">
        <v>0</v>
      </c>
      <c r="S1133">
        <v>1</v>
      </c>
      <c r="T1133" t="s">
        <v>874</v>
      </c>
      <c r="U1133" t="s">
        <v>874</v>
      </c>
      <c r="V1133" t="s">
        <v>874</v>
      </c>
      <c r="W1133" t="s">
        <v>874</v>
      </c>
      <c r="X1133" t="s">
        <v>62</v>
      </c>
      <c r="Y1133" t="s">
        <v>874</v>
      </c>
      <c r="Z1133" t="s">
        <v>874</v>
      </c>
      <c r="AA1133">
        <v>0.75</v>
      </c>
      <c r="AB1133" t="s">
        <v>874</v>
      </c>
      <c r="AC1133" t="s">
        <v>874</v>
      </c>
      <c r="AD1133" s="19">
        <v>45824.902618946762</v>
      </c>
      <c r="AE1133" t="s">
        <v>2024</v>
      </c>
    </row>
    <row r="1134" spans="1:31" x14ac:dyDescent="0.35">
      <c r="A1134" t="s">
        <v>1094</v>
      </c>
      <c r="B1134" t="s">
        <v>311</v>
      </c>
      <c r="C1134">
        <v>2127</v>
      </c>
      <c r="D1134" s="9">
        <v>42411.941921296297</v>
      </c>
      <c r="E1134" s="9">
        <v>44539.544293981482</v>
      </c>
      <c r="F1134">
        <v>1376</v>
      </c>
      <c r="G1134">
        <v>1376</v>
      </c>
      <c r="H1134">
        <v>570</v>
      </c>
      <c r="I1134">
        <v>806</v>
      </c>
      <c r="J1134">
        <v>275</v>
      </c>
      <c r="K1134">
        <v>1101</v>
      </c>
      <c r="L1134">
        <v>995</v>
      </c>
      <c r="M1134">
        <v>106</v>
      </c>
      <c r="N1134">
        <v>0.45900000000000002</v>
      </c>
      <c r="O1134">
        <v>0.629</v>
      </c>
      <c r="P1134">
        <v>0.19400000000000001</v>
      </c>
      <c r="Q1134">
        <v>0.87</v>
      </c>
      <c r="R1134">
        <v>0.89400000000000002</v>
      </c>
      <c r="S1134">
        <v>0.85099999999999998</v>
      </c>
      <c r="T1134">
        <v>0.97299999999999998</v>
      </c>
      <c r="U1134">
        <v>0.42199999999999999</v>
      </c>
      <c r="V1134">
        <v>0.82199999999999995</v>
      </c>
      <c r="W1134">
        <v>121.839</v>
      </c>
      <c r="X1134" t="s">
        <v>56</v>
      </c>
      <c r="Y1134">
        <v>1.149</v>
      </c>
      <c r="Z1134">
        <v>0.93500000000000005</v>
      </c>
      <c r="AA1134" s="19">
        <v>0.91</v>
      </c>
      <c r="AB1134">
        <v>0.93200000000000005</v>
      </c>
      <c r="AC1134" s="23">
        <v>0.94399999999999995</v>
      </c>
      <c r="AD1134" s="19">
        <v>45825.234511400464</v>
      </c>
      <c r="AE1134" t="s">
        <v>2362</v>
      </c>
    </row>
    <row r="1135" spans="1:31" hidden="1" x14ac:dyDescent="0.35">
      <c r="A1135" t="s">
        <v>2023</v>
      </c>
      <c r="B1135" t="s">
        <v>312</v>
      </c>
      <c r="C1135">
        <v>0</v>
      </c>
      <c r="D1135" s="9">
        <v>39195.868750000001</v>
      </c>
      <c r="E1135" s="9">
        <v>39195.868750000001</v>
      </c>
      <c r="F1135" t="s">
        <v>871</v>
      </c>
      <c r="G1135" t="s">
        <v>871</v>
      </c>
      <c r="H1135">
        <v>1</v>
      </c>
      <c r="I1135">
        <v>1</v>
      </c>
      <c r="J1135">
        <v>1</v>
      </c>
      <c r="K1135" t="s">
        <v>872</v>
      </c>
      <c r="L1135">
        <v>1</v>
      </c>
      <c r="M1135">
        <v>0</v>
      </c>
      <c r="N1135" t="s">
        <v>874</v>
      </c>
      <c r="O1135" t="s">
        <v>874</v>
      </c>
      <c r="P1135" t="s">
        <v>874</v>
      </c>
      <c r="Q1135" t="s">
        <v>874</v>
      </c>
      <c r="R1135">
        <v>0</v>
      </c>
      <c r="S1135" t="s">
        <v>874</v>
      </c>
      <c r="T1135" t="s">
        <v>874</v>
      </c>
      <c r="U1135" t="s">
        <v>874</v>
      </c>
      <c r="V1135" t="s">
        <v>874</v>
      </c>
      <c r="W1135" t="s">
        <v>874</v>
      </c>
      <c r="X1135" t="s">
        <v>56</v>
      </c>
      <c r="Y1135" t="s">
        <v>874</v>
      </c>
      <c r="Z1135" t="s">
        <v>874</v>
      </c>
      <c r="AA1135" t="s">
        <v>874</v>
      </c>
      <c r="AB1135" t="s">
        <v>874</v>
      </c>
      <c r="AC1135" t="s">
        <v>874</v>
      </c>
      <c r="AD1135" s="19">
        <v>45824.90281709491</v>
      </c>
      <c r="AE1135" t="s">
        <v>2024</v>
      </c>
    </row>
    <row r="1136" spans="1:31" x14ac:dyDescent="0.35">
      <c r="A1136" t="s">
        <v>1618</v>
      </c>
      <c r="B1136" t="s">
        <v>311</v>
      </c>
      <c r="C1136">
        <v>2897</v>
      </c>
      <c r="D1136" s="9">
        <v>39744.894895833335</v>
      </c>
      <c r="E1136" s="9">
        <v>42642.288310185184</v>
      </c>
      <c r="F1136">
        <v>161</v>
      </c>
      <c r="G1136">
        <v>161</v>
      </c>
      <c r="H1136">
        <v>70</v>
      </c>
      <c r="I1136">
        <v>91</v>
      </c>
      <c r="J1136">
        <v>13</v>
      </c>
      <c r="K1136">
        <v>148</v>
      </c>
      <c r="L1136">
        <v>135</v>
      </c>
      <c r="M1136">
        <v>13</v>
      </c>
      <c r="N1136">
        <v>3.5999999999999997E-2</v>
      </c>
      <c r="O1136">
        <v>4.3999999999999997E-2</v>
      </c>
      <c r="P1136">
        <v>6.0000000000000001E-3</v>
      </c>
      <c r="Q1136">
        <v>7.1999999999999995E-2</v>
      </c>
      <c r="R1136">
        <v>7.3999999999999996E-2</v>
      </c>
      <c r="S1136">
        <v>7.0000000000000007E-2</v>
      </c>
      <c r="T1136">
        <v>0.97299999999999998</v>
      </c>
      <c r="U1136">
        <v>0.45</v>
      </c>
      <c r="V1136">
        <v>0.92500000000000004</v>
      </c>
      <c r="W1136">
        <v>180.55600000000001</v>
      </c>
      <c r="X1136" t="s">
        <v>56</v>
      </c>
      <c r="Y1136">
        <v>13.888999999999999</v>
      </c>
      <c r="Z1136">
        <v>0.75900000000000001</v>
      </c>
      <c r="AA1136">
        <v>0.82199999999999995</v>
      </c>
      <c r="AB1136">
        <v>0.88900000000000001</v>
      </c>
      <c r="AC1136">
        <v>0.85899999999999999</v>
      </c>
      <c r="AD1136" s="19">
        <v>45825.14493195602</v>
      </c>
      <c r="AE1136" t="s">
        <v>2397</v>
      </c>
    </row>
    <row r="1137" spans="1:31" hidden="1" x14ac:dyDescent="0.35">
      <c r="A1137" t="s">
        <v>1731</v>
      </c>
      <c r="B1137" t="s">
        <v>312</v>
      </c>
      <c r="C1137">
        <v>68</v>
      </c>
      <c r="D1137" s="9">
        <v>41549.854166666664</v>
      </c>
      <c r="E1137" s="9">
        <v>41617.97152777778</v>
      </c>
      <c r="F1137" t="s">
        <v>871</v>
      </c>
      <c r="G1137" t="s">
        <v>871</v>
      </c>
      <c r="H1137">
        <v>1</v>
      </c>
      <c r="I1137">
        <v>8</v>
      </c>
      <c r="J1137">
        <v>1</v>
      </c>
      <c r="K1137" t="s">
        <v>872</v>
      </c>
      <c r="L1137">
        <v>1</v>
      </c>
      <c r="M1137">
        <v>6</v>
      </c>
      <c r="N1137" t="s">
        <v>874</v>
      </c>
      <c r="O1137">
        <v>8.4000000000000005E-2</v>
      </c>
      <c r="P1137" t="s">
        <v>874</v>
      </c>
      <c r="Q1137" t="s">
        <v>874</v>
      </c>
      <c r="R1137">
        <v>0</v>
      </c>
      <c r="S1137">
        <v>8.2000000000000003E-2</v>
      </c>
      <c r="T1137" t="s">
        <v>874</v>
      </c>
      <c r="U1137" t="s">
        <v>874</v>
      </c>
      <c r="V1137" t="s">
        <v>874</v>
      </c>
      <c r="W1137" t="s">
        <v>874</v>
      </c>
      <c r="X1137" t="s">
        <v>56</v>
      </c>
      <c r="Y1137" t="s">
        <v>874</v>
      </c>
      <c r="Z1137" t="s">
        <v>874</v>
      </c>
      <c r="AA1137">
        <v>0.95399999999999996</v>
      </c>
      <c r="AB1137" t="s">
        <v>874</v>
      </c>
      <c r="AC1137" t="s">
        <v>874</v>
      </c>
      <c r="AD1137" s="19">
        <v>45824.903082083336</v>
      </c>
      <c r="AE1137" t="s">
        <v>2024</v>
      </c>
    </row>
    <row r="1138" spans="1:31" x14ac:dyDescent="0.35">
      <c r="A1138" t="s">
        <v>1982</v>
      </c>
      <c r="B1138" t="s">
        <v>311</v>
      </c>
      <c r="C1138">
        <v>658</v>
      </c>
      <c r="D1138" s="9">
        <v>39686.70208333333</v>
      </c>
      <c r="E1138" s="9">
        <v>40344.861111111109</v>
      </c>
      <c r="F1138">
        <v>115</v>
      </c>
      <c r="G1138">
        <v>115</v>
      </c>
      <c r="H1138">
        <v>29</v>
      </c>
      <c r="I1138">
        <v>86</v>
      </c>
      <c r="J1138">
        <v>13</v>
      </c>
      <c r="K1138">
        <v>102</v>
      </c>
      <c r="L1138">
        <v>102</v>
      </c>
      <c r="M1138">
        <v>0</v>
      </c>
      <c r="N1138">
        <v>4.4999999999999998E-2</v>
      </c>
      <c r="O1138">
        <v>0.14099999999999999</v>
      </c>
      <c r="P1138">
        <v>4.3999999999999997E-2</v>
      </c>
      <c r="Q1138">
        <v>0.13800000000000001</v>
      </c>
      <c r="R1138">
        <v>0.14199999999999999</v>
      </c>
      <c r="S1138">
        <v>0.17599999999999999</v>
      </c>
      <c r="T1138">
        <v>0.97199999999999998</v>
      </c>
      <c r="U1138">
        <v>0.24199999999999999</v>
      </c>
      <c r="V1138">
        <v>0.76300000000000001</v>
      </c>
      <c r="W1138">
        <v>0</v>
      </c>
      <c r="X1138" t="s">
        <v>80</v>
      </c>
      <c r="Y1138">
        <v>7.2460000000000004</v>
      </c>
      <c r="Z1138">
        <v>0.94099999999999995</v>
      </c>
      <c r="AA1138">
        <v>0.95499999999999996</v>
      </c>
      <c r="AB1138">
        <v>0.64500000000000002</v>
      </c>
      <c r="AC1138">
        <v>0.63400000000000001</v>
      </c>
      <c r="AD1138" s="19">
        <v>45824.8923262963</v>
      </c>
      <c r="AE1138" t="s">
        <v>2024</v>
      </c>
    </row>
    <row r="1139" spans="1:31" hidden="1" x14ac:dyDescent="0.35">
      <c r="A1139" t="s">
        <v>902</v>
      </c>
      <c r="B1139" t="s">
        <v>312</v>
      </c>
      <c r="C1139">
        <v>100</v>
      </c>
      <c r="D1139" s="9">
        <v>41514.856944444444</v>
      </c>
      <c r="E1139" s="9">
        <v>41614.959027777775</v>
      </c>
      <c r="F1139" t="s">
        <v>871</v>
      </c>
      <c r="G1139" t="s">
        <v>871</v>
      </c>
      <c r="H1139">
        <v>13</v>
      </c>
      <c r="I1139">
        <v>8</v>
      </c>
      <c r="J1139">
        <v>2</v>
      </c>
      <c r="K1139" t="s">
        <v>872</v>
      </c>
      <c r="L1139">
        <v>9</v>
      </c>
      <c r="M1139">
        <v>11</v>
      </c>
      <c r="N1139">
        <v>0.125</v>
      </c>
      <c r="O1139">
        <v>6.8000000000000005E-2</v>
      </c>
      <c r="P1139">
        <v>3.6999999999999998E-2</v>
      </c>
      <c r="Q1139">
        <v>5.8999999999999997E-2</v>
      </c>
      <c r="R1139">
        <v>0.156</v>
      </c>
      <c r="S1139">
        <v>0.17899999999999999</v>
      </c>
      <c r="T1139">
        <v>0.378</v>
      </c>
      <c r="U1139">
        <v>0.64800000000000002</v>
      </c>
      <c r="V1139">
        <v>0.80800000000000005</v>
      </c>
      <c r="W1139">
        <v>1406.78</v>
      </c>
      <c r="X1139" t="s">
        <v>56</v>
      </c>
      <c r="Y1139">
        <v>16.949000000000002</v>
      </c>
      <c r="Z1139">
        <v>0.83899999999999997</v>
      </c>
      <c r="AA1139">
        <v>0.81899999999999995</v>
      </c>
      <c r="AB1139">
        <v>1</v>
      </c>
      <c r="AC1139">
        <v>0.86399999999999999</v>
      </c>
      <c r="AD1139" s="19">
        <v>45824.903394317131</v>
      </c>
      <c r="AE1139" t="s">
        <v>2043</v>
      </c>
    </row>
    <row r="1140" spans="1:31" x14ac:dyDescent="0.35">
      <c r="A1140" t="s">
        <v>249</v>
      </c>
      <c r="B1140" t="s">
        <v>311</v>
      </c>
      <c r="C1140">
        <v>2352</v>
      </c>
      <c r="D1140" s="9">
        <v>43248.74722222222</v>
      </c>
      <c r="E1140" s="9">
        <v>45600.877083333333</v>
      </c>
      <c r="F1140">
        <v>432</v>
      </c>
      <c r="G1140">
        <v>411</v>
      </c>
      <c r="H1140">
        <v>252</v>
      </c>
      <c r="I1140">
        <v>159</v>
      </c>
      <c r="J1140">
        <v>41</v>
      </c>
      <c r="K1140">
        <v>370</v>
      </c>
      <c r="L1140">
        <v>303</v>
      </c>
      <c r="M1140">
        <v>67</v>
      </c>
      <c r="N1140">
        <v>0.22500000000000001</v>
      </c>
      <c r="O1140">
        <v>0.153</v>
      </c>
      <c r="P1140">
        <v>5.5E-2</v>
      </c>
      <c r="Q1140">
        <v>0.314</v>
      </c>
      <c r="R1140">
        <v>0.32300000000000001</v>
      </c>
      <c r="S1140">
        <v>0.34</v>
      </c>
      <c r="T1140">
        <v>0.97199999999999998</v>
      </c>
      <c r="U1140">
        <v>0.59499999999999997</v>
      </c>
      <c r="V1140">
        <v>0.85399999999999998</v>
      </c>
      <c r="W1140">
        <v>213.376</v>
      </c>
      <c r="X1140" t="s">
        <v>56</v>
      </c>
      <c r="Y1140">
        <v>3.1850000000000001</v>
      </c>
      <c r="Z1140">
        <v>0.88800000000000001</v>
      </c>
      <c r="AA1140">
        <v>0.95799999999999996</v>
      </c>
      <c r="AB1140">
        <v>0.90900000000000003</v>
      </c>
      <c r="AC1140">
        <v>0.98499999999999999</v>
      </c>
      <c r="AD1140" s="19">
        <v>4.0134259259259258E-2</v>
      </c>
      <c r="AE1140" t="s">
        <v>1108</v>
      </c>
    </row>
    <row r="1141" spans="1:31" hidden="1" x14ac:dyDescent="0.35">
      <c r="A1141" t="s">
        <v>2025</v>
      </c>
      <c r="B1141" t="s">
        <v>312</v>
      </c>
      <c r="C1141">
        <v>100</v>
      </c>
      <c r="D1141" s="9">
        <v>41517.693749999999</v>
      </c>
      <c r="E1141" s="9">
        <v>41618.023611111108</v>
      </c>
      <c r="F1141" t="s">
        <v>871</v>
      </c>
      <c r="G1141" t="s">
        <v>871</v>
      </c>
      <c r="H1141">
        <v>32</v>
      </c>
      <c r="I1141">
        <v>35</v>
      </c>
      <c r="J1141">
        <v>8</v>
      </c>
      <c r="K1141" t="s">
        <v>872</v>
      </c>
      <c r="L1141">
        <v>48</v>
      </c>
      <c r="M1141">
        <v>10</v>
      </c>
      <c r="N1141">
        <v>0.34599999999999997</v>
      </c>
      <c r="O1141">
        <v>0.35199999999999998</v>
      </c>
      <c r="P1141">
        <v>0.151</v>
      </c>
      <c r="Q1141">
        <v>0.504</v>
      </c>
      <c r="R1141" s="24" t="s">
        <v>2026</v>
      </c>
      <c r="S1141">
        <v>0.60499999999999998</v>
      </c>
      <c r="T1141">
        <v>0.92100000000000004</v>
      </c>
      <c r="U1141">
        <v>0.496</v>
      </c>
      <c r="V1141">
        <v>0.78400000000000003</v>
      </c>
      <c r="W1141">
        <v>466.27</v>
      </c>
      <c r="X1141" t="s">
        <v>56</v>
      </c>
      <c r="Y1141">
        <v>1.984</v>
      </c>
      <c r="Z1141">
        <v>0.90100000000000002</v>
      </c>
      <c r="AA1141">
        <v>0.97299999999999998</v>
      </c>
      <c r="AB1141">
        <v>0.875</v>
      </c>
      <c r="AC1141">
        <v>0.79500000000000004</v>
      </c>
      <c r="AD1141" s="19">
        <v>45824.903678854163</v>
      </c>
      <c r="AE1141" t="s">
        <v>2043</v>
      </c>
    </row>
    <row r="1142" spans="1:31" x14ac:dyDescent="0.35">
      <c r="A1142" t="s">
        <v>249</v>
      </c>
      <c r="B1142" t="s">
        <v>311</v>
      </c>
      <c r="C1142">
        <v>2352</v>
      </c>
      <c r="D1142" s="9">
        <v>43248.74722222222</v>
      </c>
      <c r="E1142" s="9">
        <v>45600.877083333333</v>
      </c>
      <c r="F1142">
        <v>432</v>
      </c>
      <c r="G1142">
        <v>411</v>
      </c>
      <c r="H1142">
        <v>252</v>
      </c>
      <c r="I1142">
        <v>159</v>
      </c>
      <c r="J1142">
        <v>41</v>
      </c>
      <c r="K1142">
        <v>370</v>
      </c>
      <c r="L1142">
        <v>303</v>
      </c>
      <c r="M1142">
        <v>67</v>
      </c>
      <c r="N1142">
        <v>0.22500000000000001</v>
      </c>
      <c r="O1142">
        <v>0.153</v>
      </c>
      <c r="P1142">
        <v>5.5E-2</v>
      </c>
      <c r="Q1142">
        <v>0.314</v>
      </c>
      <c r="R1142">
        <v>0.32300000000000001</v>
      </c>
      <c r="S1142">
        <v>0.34</v>
      </c>
      <c r="T1142">
        <v>0.97199999999999998</v>
      </c>
      <c r="U1142">
        <v>0.59499999999999997</v>
      </c>
      <c r="V1142">
        <v>0.85399999999999998</v>
      </c>
      <c r="W1142">
        <v>213.376</v>
      </c>
      <c r="X1142" t="s">
        <v>56</v>
      </c>
      <c r="Y1142">
        <v>3.1850000000000001</v>
      </c>
      <c r="Z1142">
        <v>0.88800000000000001</v>
      </c>
      <c r="AA1142">
        <v>0.95799999999999996</v>
      </c>
      <c r="AB1142">
        <v>0.90900000000000003</v>
      </c>
      <c r="AC1142">
        <v>0.98499999999999999</v>
      </c>
      <c r="AD1142" s="19">
        <v>2.0714120370370372E-2</v>
      </c>
      <c r="AE1142" t="s">
        <v>1108</v>
      </c>
    </row>
    <row r="1143" spans="1:31" hidden="1" x14ac:dyDescent="0.35">
      <c r="A1143" t="s">
        <v>2027</v>
      </c>
      <c r="B1143" t="s">
        <v>312</v>
      </c>
      <c r="C1143">
        <v>98</v>
      </c>
      <c r="D1143" s="9">
        <v>41519.614583333336</v>
      </c>
      <c r="E1143" s="9">
        <v>41618.472222222219</v>
      </c>
      <c r="F1143" t="s">
        <v>871</v>
      </c>
      <c r="G1143" t="s">
        <v>871</v>
      </c>
      <c r="H1143">
        <v>50</v>
      </c>
      <c r="I1143">
        <v>238</v>
      </c>
      <c r="J1143">
        <v>509</v>
      </c>
      <c r="K1143" t="s">
        <v>872</v>
      </c>
      <c r="L1143">
        <v>222</v>
      </c>
      <c r="M1143">
        <v>-444</v>
      </c>
      <c r="N1143">
        <v>0.48699999999999999</v>
      </c>
      <c r="O1143">
        <v>2.3359999999999999</v>
      </c>
      <c r="P1143">
        <v>5.258</v>
      </c>
      <c r="Q1143">
        <v>2.331</v>
      </c>
      <c r="R1143">
        <v>-2.4350000000000001</v>
      </c>
      <c r="S1143">
        <v>-2.9129999999999998</v>
      </c>
      <c r="T1143">
        <v>-0.95699999999999996</v>
      </c>
      <c r="U1143">
        <v>0.17299999999999999</v>
      </c>
      <c r="V1143">
        <v>-0.86299999999999999</v>
      </c>
      <c r="W1143">
        <v>1158.73</v>
      </c>
      <c r="X1143" t="s">
        <v>56</v>
      </c>
      <c r="Y1143">
        <v>0.42899999999999999</v>
      </c>
      <c r="Z1143">
        <v>0.97399999999999998</v>
      </c>
      <c r="AA1143">
        <v>0.99</v>
      </c>
      <c r="AB1143">
        <v>0.79800000000000004</v>
      </c>
      <c r="AC1143">
        <v>0.95299999999999996</v>
      </c>
      <c r="AD1143" s="19">
        <v>45824.904021064816</v>
      </c>
      <c r="AE1143" t="s">
        <v>2043</v>
      </c>
    </row>
    <row r="1144" spans="1:31" x14ac:dyDescent="0.35">
      <c r="A1144" t="s">
        <v>1242</v>
      </c>
      <c r="B1144" t="s">
        <v>311</v>
      </c>
      <c r="C1144">
        <v>7606</v>
      </c>
      <c r="D1144" s="9">
        <v>36944.637199074074</v>
      </c>
      <c r="E1144" s="9">
        <v>44550.803993055553</v>
      </c>
      <c r="F1144">
        <v>2227</v>
      </c>
      <c r="G1144">
        <v>2227</v>
      </c>
      <c r="H1144">
        <v>43</v>
      </c>
      <c r="I1144">
        <v>2184</v>
      </c>
      <c r="J1144">
        <v>872</v>
      </c>
      <c r="K1144">
        <v>1355</v>
      </c>
      <c r="L1144">
        <v>1188</v>
      </c>
      <c r="M1144">
        <v>167</v>
      </c>
      <c r="N1144">
        <v>6.0000000000000001E-3</v>
      </c>
      <c r="O1144">
        <v>0.309</v>
      </c>
      <c r="P1144">
        <v>0.13400000000000001</v>
      </c>
      <c r="Q1144">
        <v>0.17599999999999999</v>
      </c>
      <c r="R1144">
        <v>0.18099999999999999</v>
      </c>
      <c r="S1144">
        <v>0.13800000000000001</v>
      </c>
      <c r="T1144">
        <v>0.97199999999999998</v>
      </c>
      <c r="U1144">
        <v>1.9E-2</v>
      </c>
      <c r="V1144">
        <v>0.57499999999999996</v>
      </c>
      <c r="W1144">
        <v>948.86400000000003</v>
      </c>
      <c r="X1144" t="s">
        <v>56</v>
      </c>
      <c r="Y1144">
        <v>5.6820000000000004</v>
      </c>
      <c r="Z1144">
        <v>0.85</v>
      </c>
      <c r="AA1144">
        <v>0.73</v>
      </c>
      <c r="AB1144">
        <v>0.63</v>
      </c>
      <c r="AC1144">
        <v>0.66100000000000003</v>
      </c>
      <c r="AD1144" s="19">
        <v>45825.053248657408</v>
      </c>
      <c r="AE1144" t="s">
        <v>2397</v>
      </c>
    </row>
    <row r="1145" spans="1:31" hidden="1" x14ac:dyDescent="0.35">
      <c r="A1145" t="s">
        <v>2028</v>
      </c>
      <c r="B1145" t="s">
        <v>312</v>
      </c>
      <c r="C1145">
        <v>0</v>
      </c>
      <c r="D1145" s="9">
        <v>41576.981249999997</v>
      </c>
      <c r="E1145" s="9">
        <v>41576.981249999997</v>
      </c>
      <c r="F1145" t="s">
        <v>871</v>
      </c>
      <c r="G1145" t="s">
        <v>871</v>
      </c>
      <c r="H1145">
        <v>1</v>
      </c>
      <c r="I1145">
        <v>1</v>
      </c>
      <c r="J1145">
        <v>1</v>
      </c>
      <c r="K1145" t="s">
        <v>872</v>
      </c>
      <c r="L1145">
        <v>1</v>
      </c>
      <c r="M1145">
        <v>0</v>
      </c>
      <c r="N1145" t="s">
        <v>874</v>
      </c>
      <c r="O1145" t="s">
        <v>874</v>
      </c>
      <c r="P1145" t="s">
        <v>874</v>
      </c>
      <c r="Q1145" t="s">
        <v>874</v>
      </c>
      <c r="R1145">
        <v>0</v>
      </c>
      <c r="S1145" t="s">
        <v>874</v>
      </c>
      <c r="T1145" t="s">
        <v>874</v>
      </c>
      <c r="U1145" t="s">
        <v>874</v>
      </c>
      <c r="V1145" t="s">
        <v>874</v>
      </c>
      <c r="W1145" t="s">
        <v>874</v>
      </c>
      <c r="X1145" t="s">
        <v>62</v>
      </c>
      <c r="Y1145" t="s">
        <v>874</v>
      </c>
      <c r="Z1145" t="s">
        <v>874</v>
      </c>
      <c r="AA1145" t="s">
        <v>874</v>
      </c>
      <c r="AB1145" t="s">
        <v>874</v>
      </c>
      <c r="AC1145" t="s">
        <v>874</v>
      </c>
      <c r="AD1145" s="19">
        <v>45824.904233437497</v>
      </c>
      <c r="AE1145" t="s">
        <v>2043</v>
      </c>
    </row>
    <row r="1146" spans="1:31" x14ac:dyDescent="0.35">
      <c r="A1146" t="s">
        <v>1413</v>
      </c>
      <c r="B1146" t="s">
        <v>311</v>
      </c>
      <c r="C1146">
        <v>3610</v>
      </c>
      <c r="D1146" s="9">
        <v>40943.272349537037</v>
      </c>
      <c r="E1146" s="9">
        <v>44553.905636574076</v>
      </c>
      <c r="F1146">
        <v>173</v>
      </c>
      <c r="G1146">
        <v>173</v>
      </c>
      <c r="H1146">
        <v>64</v>
      </c>
      <c r="I1146">
        <v>109</v>
      </c>
      <c r="J1146">
        <v>18</v>
      </c>
      <c r="K1146">
        <v>155</v>
      </c>
      <c r="L1146">
        <v>131</v>
      </c>
      <c r="M1146">
        <v>24</v>
      </c>
      <c r="N1146">
        <v>3.4000000000000002E-2</v>
      </c>
      <c r="O1146">
        <v>4.9000000000000002E-2</v>
      </c>
      <c r="P1146">
        <v>1.2E-2</v>
      </c>
      <c r="Q1146">
        <v>6.9000000000000006E-2</v>
      </c>
      <c r="R1146">
        <v>7.0999999999999994E-2</v>
      </c>
      <c r="S1146">
        <v>7.2999999999999995E-2</v>
      </c>
      <c r="T1146">
        <v>0.97199999999999998</v>
      </c>
      <c r="U1146">
        <v>0.41</v>
      </c>
      <c r="V1146">
        <v>0.85499999999999998</v>
      </c>
      <c r="W1146">
        <v>347.82600000000002</v>
      </c>
      <c r="X1146" t="s">
        <v>56</v>
      </c>
      <c r="Y1146">
        <v>14.493</v>
      </c>
      <c r="Z1146">
        <v>0.91200000000000003</v>
      </c>
      <c r="AA1146">
        <v>0.89900000000000002</v>
      </c>
      <c r="AB1146">
        <v>0.91100000000000003</v>
      </c>
      <c r="AC1146">
        <v>0.97099999999999997</v>
      </c>
      <c r="AD1146" s="19">
        <v>45825.094303506943</v>
      </c>
      <c r="AE1146" t="s">
        <v>2397</v>
      </c>
    </row>
    <row r="1147" spans="1:31" hidden="1" x14ac:dyDescent="0.35">
      <c r="A1147" t="s">
        <v>2029</v>
      </c>
      <c r="B1147" t="s">
        <v>312</v>
      </c>
      <c r="C1147">
        <v>78</v>
      </c>
      <c r="D1147" s="9">
        <v>38977.967361111114</v>
      </c>
      <c r="E1147" s="9">
        <v>39056.720138888886</v>
      </c>
      <c r="F1147" t="s">
        <v>871</v>
      </c>
      <c r="G1147" t="s">
        <v>871</v>
      </c>
      <c r="H1147">
        <v>1</v>
      </c>
      <c r="I1147">
        <v>3</v>
      </c>
      <c r="J1147">
        <v>4</v>
      </c>
      <c r="K1147" t="s">
        <v>872</v>
      </c>
      <c r="L1147">
        <v>1</v>
      </c>
      <c r="M1147">
        <v>-1</v>
      </c>
      <c r="N1147" t="s">
        <v>874</v>
      </c>
      <c r="O1147">
        <v>0.02</v>
      </c>
      <c r="P1147">
        <v>3.2000000000000001E-2</v>
      </c>
      <c r="Q1147" t="s">
        <v>874</v>
      </c>
      <c r="R1147">
        <v>-1.2E-2</v>
      </c>
      <c r="S1147">
        <v>0</v>
      </c>
      <c r="T1147" t="s">
        <v>874</v>
      </c>
      <c r="U1147" t="s">
        <v>874</v>
      </c>
      <c r="V1147" t="s">
        <v>874</v>
      </c>
      <c r="W1147" t="s">
        <v>874</v>
      </c>
      <c r="X1147" t="s">
        <v>62</v>
      </c>
      <c r="Y1147" t="s">
        <v>874</v>
      </c>
      <c r="Z1147" t="s">
        <v>874</v>
      </c>
      <c r="AA1147">
        <v>0.80700000000000005</v>
      </c>
      <c r="AB1147">
        <v>0.92500000000000004</v>
      </c>
      <c r="AC1147" t="s">
        <v>874</v>
      </c>
      <c r="AD1147" s="19">
        <v>45824.904459699072</v>
      </c>
      <c r="AE1147" t="s">
        <v>2043</v>
      </c>
    </row>
    <row r="1148" spans="1:31" x14ac:dyDescent="0.35">
      <c r="A1148" t="s">
        <v>171</v>
      </c>
      <c r="B1148" t="s">
        <v>311</v>
      </c>
      <c r="C1148">
        <v>3283</v>
      </c>
      <c r="D1148" s="9">
        <v>38345.917361111111</v>
      </c>
      <c r="E1148" s="9">
        <v>41628.946527777778</v>
      </c>
      <c r="F1148">
        <v>1653</v>
      </c>
      <c r="G1148">
        <v>1653</v>
      </c>
      <c r="H1148">
        <v>852</v>
      </c>
      <c r="I1148">
        <v>801</v>
      </c>
      <c r="J1148">
        <v>272</v>
      </c>
      <c r="K1148">
        <v>1381</v>
      </c>
      <c r="L1148">
        <v>1301</v>
      </c>
      <c r="M1148">
        <v>80</v>
      </c>
      <c r="N1148">
        <v>0.26700000000000002</v>
      </c>
      <c r="O1148">
        <v>0.24199999999999999</v>
      </c>
      <c r="P1148">
        <v>8.8999999999999996E-2</v>
      </c>
      <c r="Q1148">
        <v>0.40799999999999997</v>
      </c>
      <c r="R1148">
        <v>0.42</v>
      </c>
      <c r="S1148">
        <v>0.42</v>
      </c>
      <c r="T1148">
        <v>0.97099999999999997</v>
      </c>
      <c r="U1148">
        <v>0.52500000000000002</v>
      </c>
      <c r="V1148">
        <v>0.82499999999999996</v>
      </c>
      <c r="W1148">
        <v>196.078</v>
      </c>
      <c r="X1148" t="s">
        <v>56</v>
      </c>
      <c r="Y1148">
        <v>2.4510000000000001</v>
      </c>
      <c r="Z1148">
        <v>0.98599999999999999</v>
      </c>
      <c r="AA1148">
        <v>0.99</v>
      </c>
      <c r="AB1148">
        <v>0.996</v>
      </c>
      <c r="AC1148">
        <v>0.99199999999999999</v>
      </c>
      <c r="AD1148" s="19">
        <v>45824.932557106484</v>
      </c>
      <c r="AE1148" t="s">
        <v>2215</v>
      </c>
    </row>
    <row r="1149" spans="1:31" hidden="1" x14ac:dyDescent="0.35">
      <c r="A1149" t="s">
        <v>2030</v>
      </c>
      <c r="B1149" t="s">
        <v>312</v>
      </c>
      <c r="C1149">
        <v>97</v>
      </c>
      <c r="D1149" s="9">
        <v>39890.908333333333</v>
      </c>
      <c r="E1149" s="9">
        <v>39988.652083333334</v>
      </c>
      <c r="F1149" t="s">
        <v>871</v>
      </c>
      <c r="G1149" t="s">
        <v>871</v>
      </c>
      <c r="H1149">
        <v>1</v>
      </c>
      <c r="I1149">
        <v>7</v>
      </c>
      <c r="J1149">
        <v>4</v>
      </c>
      <c r="K1149" t="s">
        <v>872</v>
      </c>
      <c r="L1149">
        <v>8</v>
      </c>
      <c r="M1149">
        <v>-6</v>
      </c>
      <c r="N1149" t="s">
        <v>874</v>
      </c>
      <c r="O1149">
        <v>0.14699999999999999</v>
      </c>
      <c r="P1149">
        <v>4.1000000000000002E-2</v>
      </c>
      <c r="Q1149">
        <v>0.20100000000000001</v>
      </c>
      <c r="R1149" s="24" t="s">
        <v>2031</v>
      </c>
      <c r="S1149">
        <v>1.6E-2</v>
      </c>
      <c r="T1149" t="s">
        <v>874</v>
      </c>
      <c r="U1149" t="s">
        <v>874</v>
      </c>
      <c r="V1149" t="s">
        <v>874</v>
      </c>
      <c r="W1149" t="s">
        <v>874</v>
      </c>
      <c r="X1149" t="s">
        <v>80</v>
      </c>
      <c r="Y1149">
        <v>4.9749999999999996</v>
      </c>
      <c r="Z1149" t="s">
        <v>874</v>
      </c>
      <c r="AA1149">
        <v>0.96299999999999997</v>
      </c>
      <c r="AB1149">
        <v>0.89100000000000001</v>
      </c>
      <c r="AC1149">
        <v>0.79900000000000004</v>
      </c>
      <c r="AD1149" s="19">
        <v>45824.904685613423</v>
      </c>
      <c r="AE1149" t="s">
        <v>2043</v>
      </c>
    </row>
    <row r="1150" spans="1:31" x14ac:dyDescent="0.35">
      <c r="A1150" t="s">
        <v>100</v>
      </c>
      <c r="B1150" t="s">
        <v>311</v>
      </c>
      <c r="C1150">
        <v>734</v>
      </c>
      <c r="D1150" s="9">
        <v>44868.504166666666</v>
      </c>
      <c r="E1150" s="9">
        <v>45603.397222222222</v>
      </c>
      <c r="F1150">
        <v>263</v>
      </c>
      <c r="G1150">
        <v>263</v>
      </c>
      <c r="H1150">
        <v>157</v>
      </c>
      <c r="I1150">
        <v>106</v>
      </c>
      <c r="J1150">
        <v>13</v>
      </c>
      <c r="K1150">
        <v>250</v>
      </c>
      <c r="L1150">
        <v>186</v>
      </c>
      <c r="M1150">
        <v>64</v>
      </c>
      <c r="N1150">
        <v>0.498</v>
      </c>
      <c r="O1150">
        <v>0.20300000000000001</v>
      </c>
      <c r="P1150">
        <v>4.2999999999999997E-2</v>
      </c>
      <c r="Q1150">
        <v>0.63900000000000001</v>
      </c>
      <c r="R1150">
        <v>0.65800000000000003</v>
      </c>
      <c r="S1150">
        <v>0.6</v>
      </c>
      <c r="T1150">
        <v>0.97099999999999997</v>
      </c>
      <c r="U1150">
        <v>0.71</v>
      </c>
      <c r="V1150">
        <v>0.93899999999999995</v>
      </c>
      <c r="W1150">
        <v>100.15600000000001</v>
      </c>
      <c r="X1150" t="s">
        <v>56</v>
      </c>
      <c r="Y1150">
        <v>1.5649999999999999</v>
      </c>
      <c r="Z1150">
        <v>0.97099999999999997</v>
      </c>
      <c r="AA1150">
        <v>0.77300000000000002</v>
      </c>
      <c r="AB1150">
        <v>0.92200000000000004</v>
      </c>
      <c r="AC1150">
        <v>0.98</v>
      </c>
      <c r="AD1150" s="19">
        <v>2.080324074074074E-2</v>
      </c>
      <c r="AE1150" t="s">
        <v>1108</v>
      </c>
    </row>
    <row r="1151" spans="1:31" hidden="1" x14ac:dyDescent="0.35">
      <c r="A1151" t="s">
        <v>1700</v>
      </c>
      <c r="B1151" t="s">
        <v>312</v>
      </c>
      <c r="C1151">
        <v>88</v>
      </c>
      <c r="D1151" s="9">
        <v>41508.623611111114</v>
      </c>
      <c r="E1151" s="9">
        <v>41597.144444444442</v>
      </c>
      <c r="F1151" t="s">
        <v>871</v>
      </c>
      <c r="G1151" t="s">
        <v>871</v>
      </c>
      <c r="H1151">
        <v>2</v>
      </c>
      <c r="I1151">
        <v>3</v>
      </c>
      <c r="J1151">
        <v>1</v>
      </c>
      <c r="K1151" t="s">
        <v>872</v>
      </c>
      <c r="L1151">
        <v>1</v>
      </c>
      <c r="M1151">
        <v>3</v>
      </c>
      <c r="N1151">
        <v>0.05</v>
      </c>
      <c r="O1151">
        <v>2.1000000000000001E-2</v>
      </c>
      <c r="P1151" t="s">
        <v>874</v>
      </c>
      <c r="Q1151" t="s">
        <v>874</v>
      </c>
      <c r="R1151">
        <v>7.0999999999999994E-2</v>
      </c>
      <c r="S1151">
        <v>3.5000000000000003E-2</v>
      </c>
      <c r="T1151" t="s">
        <v>874</v>
      </c>
      <c r="U1151" t="s">
        <v>874</v>
      </c>
      <c r="V1151" t="s">
        <v>874</v>
      </c>
      <c r="W1151" t="s">
        <v>874</v>
      </c>
      <c r="X1151" t="s">
        <v>56</v>
      </c>
      <c r="Y1151" t="s">
        <v>874</v>
      </c>
      <c r="Z1151">
        <v>1</v>
      </c>
      <c r="AA1151">
        <v>0.91500000000000004</v>
      </c>
      <c r="AB1151" t="s">
        <v>874</v>
      </c>
      <c r="AC1151" t="s">
        <v>874</v>
      </c>
      <c r="AD1151" s="19">
        <v>45824.90490559028</v>
      </c>
      <c r="AE1151" t="s">
        <v>2043</v>
      </c>
    </row>
    <row r="1152" spans="1:31" x14ac:dyDescent="0.35">
      <c r="A1152" t="s">
        <v>100</v>
      </c>
      <c r="B1152" t="s">
        <v>311</v>
      </c>
      <c r="C1152">
        <v>734</v>
      </c>
      <c r="D1152" s="9">
        <v>44868.504166666666</v>
      </c>
      <c r="E1152" s="9">
        <v>45603.397222222222</v>
      </c>
      <c r="F1152">
        <v>263</v>
      </c>
      <c r="G1152">
        <v>263</v>
      </c>
      <c r="H1152">
        <v>157</v>
      </c>
      <c r="I1152">
        <v>106</v>
      </c>
      <c r="J1152">
        <v>13</v>
      </c>
      <c r="K1152">
        <v>250</v>
      </c>
      <c r="L1152">
        <v>186</v>
      </c>
      <c r="M1152">
        <v>64</v>
      </c>
      <c r="N1152">
        <v>0.498</v>
      </c>
      <c r="O1152">
        <v>0.20300000000000001</v>
      </c>
      <c r="P1152">
        <v>4.2999999999999997E-2</v>
      </c>
      <c r="Q1152">
        <v>0.63900000000000001</v>
      </c>
      <c r="R1152">
        <v>0.65800000000000003</v>
      </c>
      <c r="S1152">
        <v>0.6</v>
      </c>
      <c r="T1152">
        <v>0.97099999999999997</v>
      </c>
      <c r="U1152">
        <v>0.71</v>
      </c>
      <c r="V1152">
        <v>0.93899999999999995</v>
      </c>
      <c r="W1152">
        <v>100.15600000000001</v>
      </c>
      <c r="X1152" t="s">
        <v>56</v>
      </c>
      <c r="Y1152">
        <v>1.5649999999999999</v>
      </c>
      <c r="Z1152">
        <v>0.97099999999999997</v>
      </c>
      <c r="AA1152">
        <v>0.77300000000000002</v>
      </c>
      <c r="AB1152">
        <v>0.92200000000000004</v>
      </c>
      <c r="AC1152">
        <v>0.98</v>
      </c>
      <c r="AD1152" s="19">
        <v>2.3506944444444445E-2</v>
      </c>
      <c r="AE1152" t="s">
        <v>1108</v>
      </c>
    </row>
    <row r="1153" spans="1:31" hidden="1" x14ac:dyDescent="0.35">
      <c r="A1153" t="s">
        <v>2032</v>
      </c>
      <c r="B1153" t="s">
        <v>312</v>
      </c>
      <c r="C1153">
        <v>65</v>
      </c>
      <c r="D1153" s="9">
        <v>39903.907638888886</v>
      </c>
      <c r="E1153" s="9">
        <v>39969.322222222225</v>
      </c>
      <c r="F1153" t="s">
        <v>871</v>
      </c>
      <c r="G1153" t="s">
        <v>871</v>
      </c>
      <c r="H1153">
        <v>1</v>
      </c>
      <c r="I1153">
        <v>1</v>
      </c>
      <c r="J1153">
        <v>4</v>
      </c>
      <c r="K1153" t="s">
        <v>872</v>
      </c>
      <c r="L1153">
        <v>2</v>
      </c>
      <c r="M1153">
        <v>-6</v>
      </c>
      <c r="N1153" t="s">
        <v>874</v>
      </c>
      <c r="O1153" t="s">
        <v>874</v>
      </c>
      <c r="P1153">
        <v>5.8000000000000003E-2</v>
      </c>
      <c r="Q1153">
        <v>4.2999999999999997E-2</v>
      </c>
      <c r="R1153">
        <v>0</v>
      </c>
      <c r="S1153">
        <v>-6.2E-2</v>
      </c>
      <c r="T1153" t="s">
        <v>874</v>
      </c>
      <c r="U1153" t="s">
        <v>874</v>
      </c>
      <c r="V1153" t="s">
        <v>874</v>
      </c>
      <c r="W1153" t="s">
        <v>874</v>
      </c>
      <c r="X1153" t="s">
        <v>92</v>
      </c>
      <c r="Y1153">
        <v>23.256</v>
      </c>
      <c r="Z1153" t="s">
        <v>874</v>
      </c>
      <c r="AA1153" t="s">
        <v>874</v>
      </c>
      <c r="AB1153">
        <v>0.875</v>
      </c>
      <c r="AC1153">
        <v>1</v>
      </c>
      <c r="AD1153" s="19">
        <v>45824.905135474539</v>
      </c>
      <c r="AE1153" t="s">
        <v>2043</v>
      </c>
    </row>
    <row r="1154" spans="1:31" x14ac:dyDescent="0.35">
      <c r="A1154" t="s">
        <v>192</v>
      </c>
      <c r="B1154" t="s">
        <v>311</v>
      </c>
      <c r="C1154">
        <v>873</v>
      </c>
      <c r="D1154" s="9">
        <v>43692.305833333332</v>
      </c>
      <c r="E1154" s="9">
        <v>44565.614872685182</v>
      </c>
      <c r="F1154">
        <v>611</v>
      </c>
      <c r="G1154">
        <v>611</v>
      </c>
      <c r="H1154">
        <v>547</v>
      </c>
      <c r="I1154">
        <v>64</v>
      </c>
      <c r="J1154">
        <v>0</v>
      </c>
      <c r="K1154">
        <v>611</v>
      </c>
      <c r="L1154">
        <v>295</v>
      </c>
      <c r="M1154">
        <v>316</v>
      </c>
      <c r="N1154">
        <v>0.86399999999999999</v>
      </c>
      <c r="O1154">
        <v>0.13600000000000001</v>
      </c>
      <c r="P1154">
        <v>0</v>
      </c>
      <c r="Q1154">
        <v>0.97099999999999997</v>
      </c>
      <c r="R1154">
        <v>1</v>
      </c>
      <c r="S1154">
        <v>0.98599999999999999</v>
      </c>
      <c r="T1154">
        <v>0.97099999999999997</v>
      </c>
      <c r="U1154">
        <v>0.86399999999999999</v>
      </c>
      <c r="V1154">
        <v>1</v>
      </c>
      <c r="W1154">
        <v>325.43799999999999</v>
      </c>
      <c r="X1154" t="s">
        <v>56</v>
      </c>
      <c r="Y1154">
        <v>1.03</v>
      </c>
      <c r="Z1154">
        <v>0.88600000000000001</v>
      </c>
      <c r="AA1154">
        <v>0.91600000000000004</v>
      </c>
      <c r="AB1154">
        <v>0</v>
      </c>
      <c r="AC1154">
        <v>0.97799999999999998</v>
      </c>
      <c r="AD1154" s="19">
        <v>45825.256259548609</v>
      </c>
      <c r="AE1154" t="s">
        <v>2357</v>
      </c>
    </row>
    <row r="1155" spans="1:31" hidden="1" x14ac:dyDescent="0.35">
      <c r="A1155" t="s">
        <v>2033</v>
      </c>
      <c r="B1155" t="s">
        <v>312</v>
      </c>
      <c r="C1155">
        <v>90</v>
      </c>
      <c r="D1155" s="9">
        <v>41527.719444444447</v>
      </c>
      <c r="E1155" s="9">
        <v>41617.740277777775</v>
      </c>
      <c r="F1155" t="s">
        <v>871</v>
      </c>
      <c r="G1155" t="s">
        <v>871</v>
      </c>
      <c r="H1155">
        <v>22</v>
      </c>
      <c r="I1155">
        <v>56</v>
      </c>
      <c r="J1155">
        <v>13</v>
      </c>
      <c r="K1155" t="s">
        <v>872</v>
      </c>
      <c r="L1155">
        <v>42</v>
      </c>
      <c r="M1155">
        <v>24</v>
      </c>
      <c r="N1155">
        <v>0.40600000000000003</v>
      </c>
      <c r="O1155">
        <v>0.99299999999999999</v>
      </c>
      <c r="P1155">
        <v>0.27400000000000002</v>
      </c>
      <c r="Q1155">
        <v>0.61399999999999999</v>
      </c>
      <c r="R1155">
        <v>1.125</v>
      </c>
      <c r="S1155">
        <v>1.0920000000000001</v>
      </c>
      <c r="T1155">
        <v>0.54600000000000004</v>
      </c>
      <c r="U1155">
        <v>0.28999999999999998</v>
      </c>
      <c r="V1155">
        <v>0.80400000000000005</v>
      </c>
      <c r="W1155">
        <v>57.003</v>
      </c>
      <c r="X1155" t="s">
        <v>56</v>
      </c>
      <c r="Y1155">
        <v>1.629</v>
      </c>
      <c r="Z1155">
        <v>0.82499999999999996</v>
      </c>
      <c r="AA1155">
        <v>0.85799999999999998</v>
      </c>
      <c r="AB1155">
        <v>0.65900000000000003</v>
      </c>
      <c r="AC1155">
        <v>0.76800000000000002</v>
      </c>
      <c r="AD1155" s="19">
        <v>45824.905420208335</v>
      </c>
      <c r="AE1155" t="s">
        <v>2043</v>
      </c>
    </row>
    <row r="1156" spans="1:31" x14ac:dyDescent="0.35">
      <c r="A1156" t="s">
        <v>920</v>
      </c>
      <c r="B1156" t="s">
        <v>311</v>
      </c>
      <c r="C1156">
        <v>972</v>
      </c>
      <c r="D1156" s="9">
        <v>43312.834074074075</v>
      </c>
      <c r="E1156" s="9">
        <v>44285.415891203702</v>
      </c>
      <c r="F1156">
        <v>64</v>
      </c>
      <c r="G1156">
        <v>64</v>
      </c>
      <c r="H1156">
        <v>41</v>
      </c>
      <c r="I1156">
        <v>23</v>
      </c>
      <c r="J1156">
        <v>15</v>
      </c>
      <c r="K1156">
        <v>49</v>
      </c>
      <c r="L1156">
        <v>37</v>
      </c>
      <c r="M1156">
        <v>12</v>
      </c>
      <c r="N1156">
        <v>5.8000000000000003E-2</v>
      </c>
      <c r="O1156">
        <v>3.5999999999999997E-2</v>
      </c>
      <c r="P1156">
        <v>2.5000000000000001E-2</v>
      </c>
      <c r="Q1156">
        <v>6.7000000000000004E-2</v>
      </c>
      <c r="R1156">
        <v>6.9000000000000006E-2</v>
      </c>
      <c r="S1156">
        <v>7.2999999999999995E-2</v>
      </c>
      <c r="T1156">
        <v>0.97099999999999997</v>
      </c>
      <c r="U1156">
        <v>0.61699999999999999</v>
      </c>
      <c r="V1156">
        <v>0.73399999999999999</v>
      </c>
      <c r="W1156">
        <v>179.10400000000001</v>
      </c>
      <c r="X1156" t="s">
        <v>56</v>
      </c>
      <c r="Y1156">
        <v>14.925000000000001</v>
      </c>
      <c r="Z1156">
        <v>0.86299999999999999</v>
      </c>
      <c r="AA1156">
        <v>0.98899999999999999</v>
      </c>
      <c r="AB1156">
        <v>0.53100000000000003</v>
      </c>
      <c r="AC1156">
        <v>0.93500000000000005</v>
      </c>
      <c r="AD1156" s="19">
        <v>45825.18162466435</v>
      </c>
      <c r="AE1156" t="s">
        <v>2396</v>
      </c>
    </row>
    <row r="1157" spans="1:31" hidden="1" x14ac:dyDescent="0.35">
      <c r="A1157" t="s">
        <v>2034</v>
      </c>
      <c r="B1157" t="s">
        <v>312</v>
      </c>
      <c r="C1157">
        <v>79</v>
      </c>
      <c r="D1157" s="9">
        <v>41492.712500000001</v>
      </c>
      <c r="E1157" s="9">
        <v>41571.943055555559</v>
      </c>
      <c r="F1157" t="s">
        <v>871</v>
      </c>
      <c r="G1157" t="s">
        <v>871</v>
      </c>
      <c r="H1157">
        <v>3</v>
      </c>
      <c r="I1157">
        <v>7</v>
      </c>
      <c r="J1157">
        <v>3</v>
      </c>
      <c r="K1157" t="s">
        <v>872</v>
      </c>
      <c r="L1157">
        <v>14</v>
      </c>
      <c r="M1157">
        <v>-6</v>
      </c>
      <c r="N1157">
        <v>2.3E-2</v>
      </c>
      <c r="O1157">
        <v>4.5999999999999999E-2</v>
      </c>
      <c r="P1157">
        <v>0.02</v>
      </c>
      <c r="Q1157">
        <v>9.1999999999999998E-2</v>
      </c>
      <c r="R1157">
        <v>4.9000000000000002E-2</v>
      </c>
      <c r="S1157">
        <v>3.5999999999999997E-2</v>
      </c>
      <c r="T1157">
        <v>1.8779999999999999</v>
      </c>
      <c r="U1157">
        <v>0.33300000000000002</v>
      </c>
      <c r="V1157">
        <v>0.71</v>
      </c>
      <c r="W1157">
        <v>0</v>
      </c>
      <c r="X1157" t="s">
        <v>92</v>
      </c>
      <c r="Y1157">
        <v>10.87</v>
      </c>
      <c r="Z1157">
        <v>0.75</v>
      </c>
      <c r="AA1157">
        <v>0.64700000000000002</v>
      </c>
      <c r="AB1157">
        <v>0.76</v>
      </c>
      <c r="AC1157">
        <v>0.76</v>
      </c>
      <c r="AD1157" s="19">
        <v>45824.905690914355</v>
      </c>
      <c r="AE1157" t="s">
        <v>2043</v>
      </c>
    </row>
    <row r="1158" spans="1:31" x14ac:dyDescent="0.35">
      <c r="A1158" t="s">
        <v>1658</v>
      </c>
      <c r="B1158" t="s">
        <v>311</v>
      </c>
      <c r="C1158">
        <v>2880</v>
      </c>
      <c r="D1158" s="9">
        <v>41653.872488425928</v>
      </c>
      <c r="E1158" s="9">
        <v>44534.577939814815</v>
      </c>
      <c r="F1158">
        <v>141</v>
      </c>
      <c r="G1158">
        <v>141</v>
      </c>
      <c r="H1158">
        <v>45</v>
      </c>
      <c r="I1158">
        <v>96</v>
      </c>
      <c r="J1158">
        <v>42</v>
      </c>
      <c r="K1158">
        <v>99</v>
      </c>
      <c r="L1158">
        <v>91</v>
      </c>
      <c r="M1158">
        <v>8</v>
      </c>
      <c r="N1158">
        <v>1.4E-2</v>
      </c>
      <c r="O1158">
        <v>3.5000000000000003E-2</v>
      </c>
      <c r="P1158">
        <v>1.4999999999999999E-2</v>
      </c>
      <c r="Q1158">
        <v>3.3000000000000002E-2</v>
      </c>
      <c r="R1158">
        <v>3.4000000000000002E-2</v>
      </c>
      <c r="S1158">
        <v>3.3000000000000002E-2</v>
      </c>
      <c r="T1158">
        <v>0.97099999999999997</v>
      </c>
      <c r="U1158">
        <v>0.28599999999999998</v>
      </c>
      <c r="V1158">
        <v>0.69399999999999995</v>
      </c>
      <c r="W1158">
        <v>242.42400000000001</v>
      </c>
      <c r="X1158" t="s">
        <v>56</v>
      </c>
      <c r="Y1158">
        <v>30.303000000000001</v>
      </c>
      <c r="Z1158">
        <v>0.71399999999999997</v>
      </c>
      <c r="AA1158">
        <v>0.82399999999999995</v>
      </c>
      <c r="AB1158">
        <v>0.83699999999999997</v>
      </c>
      <c r="AC1158">
        <v>0.95799999999999996</v>
      </c>
      <c r="AD1158" s="19">
        <v>45825.155009722221</v>
      </c>
      <c r="AE1158" t="s">
        <v>2397</v>
      </c>
    </row>
    <row r="1159" spans="1:31" hidden="1" x14ac:dyDescent="0.35">
      <c r="A1159" t="s">
        <v>2035</v>
      </c>
      <c r="B1159" t="s">
        <v>312</v>
      </c>
      <c r="C1159">
        <v>98</v>
      </c>
      <c r="D1159" s="9">
        <v>41512.949999999997</v>
      </c>
      <c r="E1159" s="9">
        <v>41611.90625</v>
      </c>
      <c r="F1159" t="s">
        <v>871</v>
      </c>
      <c r="G1159" t="s">
        <v>871</v>
      </c>
      <c r="H1159">
        <v>50</v>
      </c>
      <c r="I1159">
        <v>26</v>
      </c>
      <c r="J1159">
        <v>3</v>
      </c>
      <c r="K1159" t="s">
        <v>872</v>
      </c>
      <c r="L1159">
        <v>37</v>
      </c>
      <c r="M1159">
        <v>35</v>
      </c>
      <c r="N1159">
        <v>0.82199999999999995</v>
      </c>
      <c r="O1159">
        <v>0.22800000000000001</v>
      </c>
      <c r="P1159">
        <v>2.5999999999999999E-2</v>
      </c>
      <c r="Q1159">
        <v>0.38800000000000001</v>
      </c>
      <c r="R1159">
        <v>1.024</v>
      </c>
      <c r="S1159">
        <v>0.88600000000000001</v>
      </c>
      <c r="T1159">
        <v>0.379</v>
      </c>
      <c r="U1159">
        <v>0.78300000000000003</v>
      </c>
      <c r="V1159">
        <v>0.97499999999999998</v>
      </c>
      <c r="W1159">
        <v>329.89699999999999</v>
      </c>
      <c r="X1159" t="s">
        <v>56</v>
      </c>
      <c r="Y1159">
        <v>2.577</v>
      </c>
      <c r="Z1159">
        <v>0.90100000000000002</v>
      </c>
      <c r="AA1159">
        <v>0.87</v>
      </c>
      <c r="AB1159">
        <v>0.998</v>
      </c>
      <c r="AC1159">
        <v>0.92300000000000004</v>
      </c>
      <c r="AD1159" s="19">
        <v>45824.905966087965</v>
      </c>
      <c r="AE1159" t="s">
        <v>2043</v>
      </c>
    </row>
    <row r="1160" spans="1:31" x14ac:dyDescent="0.35">
      <c r="A1160" t="s">
        <v>218</v>
      </c>
      <c r="B1160" t="s">
        <v>311</v>
      </c>
      <c r="C1160">
        <v>2809</v>
      </c>
      <c r="D1160" s="9">
        <v>42793.550694444442</v>
      </c>
      <c r="E1160" s="9">
        <v>45602.695833333331</v>
      </c>
      <c r="F1160">
        <v>1041</v>
      </c>
      <c r="G1160">
        <v>981</v>
      </c>
      <c r="H1160">
        <v>697</v>
      </c>
      <c r="I1160">
        <v>284</v>
      </c>
      <c r="J1160">
        <v>136</v>
      </c>
      <c r="K1160">
        <v>845</v>
      </c>
      <c r="L1160">
        <v>680</v>
      </c>
      <c r="M1160">
        <v>165</v>
      </c>
      <c r="N1160">
        <v>0.42399999999999999</v>
      </c>
      <c r="O1160">
        <v>0.125</v>
      </c>
      <c r="P1160">
        <v>8.3000000000000004E-2</v>
      </c>
      <c r="Q1160">
        <v>0.45200000000000001</v>
      </c>
      <c r="R1160">
        <v>0.46600000000000003</v>
      </c>
      <c r="S1160">
        <v>0.46100000000000002</v>
      </c>
      <c r="T1160">
        <v>0.97</v>
      </c>
      <c r="U1160">
        <v>0.77200000000000002</v>
      </c>
      <c r="V1160">
        <v>0.84899999999999998</v>
      </c>
      <c r="W1160">
        <v>365.04399999999998</v>
      </c>
      <c r="X1160" t="s">
        <v>56</v>
      </c>
      <c r="Y1160">
        <v>2.2120000000000002</v>
      </c>
      <c r="Z1160">
        <v>0.92</v>
      </c>
      <c r="AA1160">
        <v>0.95099999999999996</v>
      </c>
      <c r="AB1160">
        <v>0.92100000000000004</v>
      </c>
      <c r="AC1160">
        <v>0.94099999999999995</v>
      </c>
      <c r="AD1160" s="19">
        <v>3.5987268518518523E-2</v>
      </c>
      <c r="AE1160" t="s">
        <v>1108</v>
      </c>
    </row>
    <row r="1161" spans="1:31" hidden="1" x14ac:dyDescent="0.35">
      <c r="A1161" t="s">
        <v>2036</v>
      </c>
      <c r="B1161" t="s">
        <v>312</v>
      </c>
      <c r="C1161">
        <v>87</v>
      </c>
      <c r="D1161" s="9">
        <v>41482.009722222225</v>
      </c>
      <c r="E1161" s="9">
        <v>41569.621527777781</v>
      </c>
      <c r="F1161" t="s">
        <v>871</v>
      </c>
      <c r="G1161" t="s">
        <v>871</v>
      </c>
      <c r="H1161">
        <v>2</v>
      </c>
      <c r="I1161">
        <v>1</v>
      </c>
      <c r="J1161">
        <v>1</v>
      </c>
      <c r="K1161" t="s">
        <v>872</v>
      </c>
      <c r="L1161">
        <v>4</v>
      </c>
      <c r="M1161">
        <v>0</v>
      </c>
      <c r="N1161">
        <v>2.9000000000000001E-2</v>
      </c>
      <c r="O1161" t="s">
        <v>874</v>
      </c>
      <c r="P1161" t="s">
        <v>874</v>
      </c>
      <c r="Q1161">
        <v>2.5999999999999999E-2</v>
      </c>
      <c r="R1161">
        <v>0</v>
      </c>
      <c r="S1161">
        <v>3.1E-2</v>
      </c>
      <c r="T1161" t="s">
        <v>874</v>
      </c>
      <c r="U1161" t="s">
        <v>874</v>
      </c>
      <c r="V1161" t="s">
        <v>874</v>
      </c>
      <c r="W1161" t="s">
        <v>874</v>
      </c>
      <c r="X1161" t="s">
        <v>56</v>
      </c>
      <c r="Y1161">
        <v>38.462000000000003</v>
      </c>
      <c r="Z1161">
        <v>1</v>
      </c>
      <c r="AA1161" t="s">
        <v>874</v>
      </c>
      <c r="AB1161" t="s">
        <v>874</v>
      </c>
      <c r="AC1161">
        <v>0.66800000000000004</v>
      </c>
      <c r="AD1161" s="19">
        <v>45824.906183784726</v>
      </c>
      <c r="AE1161" t="s">
        <v>2043</v>
      </c>
    </row>
    <row r="1162" spans="1:31" x14ac:dyDescent="0.35">
      <c r="A1162" t="s">
        <v>218</v>
      </c>
      <c r="B1162" t="s">
        <v>311</v>
      </c>
      <c r="C1162">
        <v>2809</v>
      </c>
      <c r="D1162" s="9">
        <v>42793.550694444442</v>
      </c>
      <c r="E1162" s="9">
        <v>45602.695833333331</v>
      </c>
      <c r="F1162">
        <v>1041</v>
      </c>
      <c r="G1162">
        <v>981</v>
      </c>
      <c r="H1162">
        <v>697</v>
      </c>
      <c r="I1162">
        <v>284</v>
      </c>
      <c r="J1162">
        <v>136</v>
      </c>
      <c r="K1162">
        <v>845</v>
      </c>
      <c r="L1162">
        <v>680</v>
      </c>
      <c r="M1162">
        <v>165</v>
      </c>
      <c r="N1162">
        <v>0.42399999999999999</v>
      </c>
      <c r="O1162">
        <v>0.125</v>
      </c>
      <c r="P1162">
        <v>8.3000000000000004E-2</v>
      </c>
      <c r="Q1162">
        <v>0.45200000000000001</v>
      </c>
      <c r="R1162">
        <v>0.46600000000000003</v>
      </c>
      <c r="S1162">
        <v>0.46100000000000002</v>
      </c>
      <c r="T1162">
        <v>0.97</v>
      </c>
      <c r="U1162">
        <v>0.77200000000000002</v>
      </c>
      <c r="V1162">
        <v>0.84899999999999998</v>
      </c>
      <c r="W1162">
        <v>365.04399999999998</v>
      </c>
      <c r="X1162" t="s">
        <v>56</v>
      </c>
      <c r="Y1162">
        <v>2.2120000000000002</v>
      </c>
      <c r="Z1162">
        <v>0.92</v>
      </c>
      <c r="AA1162">
        <v>0.95099999999999996</v>
      </c>
      <c r="AB1162">
        <v>0.92100000000000004</v>
      </c>
      <c r="AC1162">
        <v>0.94099999999999995</v>
      </c>
      <c r="AD1162" s="19">
        <v>1.2591435185185186E-2</v>
      </c>
      <c r="AE1162" t="s">
        <v>1108</v>
      </c>
    </row>
    <row r="1163" spans="1:31" hidden="1" x14ac:dyDescent="0.35">
      <c r="A1163" t="s">
        <v>2037</v>
      </c>
      <c r="B1163" t="s">
        <v>312</v>
      </c>
      <c r="C1163">
        <v>0</v>
      </c>
      <c r="D1163" s="9">
        <v>41564.462500000001</v>
      </c>
      <c r="E1163" s="9">
        <v>41564.462500000001</v>
      </c>
      <c r="F1163" t="s">
        <v>871</v>
      </c>
      <c r="G1163" t="s">
        <v>871</v>
      </c>
      <c r="H1163">
        <v>1</v>
      </c>
      <c r="I1163">
        <v>1</v>
      </c>
      <c r="J1163">
        <v>1</v>
      </c>
      <c r="K1163" t="s">
        <v>872</v>
      </c>
      <c r="L1163">
        <v>1</v>
      </c>
      <c r="M1163">
        <v>0</v>
      </c>
      <c r="N1163" t="s">
        <v>874</v>
      </c>
      <c r="O1163" t="s">
        <v>874</v>
      </c>
      <c r="P1163" t="s">
        <v>874</v>
      </c>
      <c r="Q1163" t="s">
        <v>874</v>
      </c>
      <c r="R1163">
        <v>0</v>
      </c>
      <c r="S1163" t="s">
        <v>874</v>
      </c>
      <c r="T1163" t="s">
        <v>874</v>
      </c>
      <c r="U1163" t="s">
        <v>874</v>
      </c>
      <c r="V1163" t="s">
        <v>874</v>
      </c>
      <c r="W1163" t="s">
        <v>874</v>
      </c>
      <c r="X1163" t="s">
        <v>56</v>
      </c>
      <c r="Y1163" t="s">
        <v>874</v>
      </c>
      <c r="Z1163" t="s">
        <v>874</v>
      </c>
      <c r="AA1163" t="s">
        <v>874</v>
      </c>
      <c r="AB1163" t="s">
        <v>874</v>
      </c>
      <c r="AC1163" t="s">
        <v>874</v>
      </c>
      <c r="AD1163" s="19">
        <v>45824.90638990741</v>
      </c>
      <c r="AE1163" t="s">
        <v>2043</v>
      </c>
    </row>
    <row r="1164" spans="1:31" x14ac:dyDescent="0.35">
      <c r="A1164" t="s">
        <v>1657</v>
      </c>
      <c r="B1164" t="s">
        <v>311</v>
      </c>
      <c r="C1164">
        <v>1148</v>
      </c>
      <c r="D1164" s="9">
        <v>43409.739872685182</v>
      </c>
      <c r="E1164" s="9">
        <v>44558.545127314814</v>
      </c>
      <c r="F1164">
        <v>1725</v>
      </c>
      <c r="G1164">
        <v>1725</v>
      </c>
      <c r="H1164">
        <v>949</v>
      </c>
      <c r="I1164">
        <v>776</v>
      </c>
      <c r="J1164">
        <v>2</v>
      </c>
      <c r="K1164">
        <v>1723</v>
      </c>
      <c r="L1164">
        <v>1552</v>
      </c>
      <c r="M1164">
        <v>171</v>
      </c>
      <c r="N1164">
        <v>1.302</v>
      </c>
      <c r="O1164">
        <v>0.94299999999999995</v>
      </c>
      <c r="P1164">
        <v>0.33300000000000002</v>
      </c>
      <c r="Q1164">
        <v>1.8540000000000001</v>
      </c>
      <c r="R1164">
        <v>1.9119999999999999</v>
      </c>
      <c r="S1164">
        <v>2.234</v>
      </c>
      <c r="T1164">
        <v>0.97</v>
      </c>
      <c r="U1164">
        <v>0.57999999999999996</v>
      </c>
      <c r="V1164">
        <v>0.85199999999999998</v>
      </c>
      <c r="W1164">
        <v>92.233000000000004</v>
      </c>
      <c r="X1164" t="s">
        <v>56</v>
      </c>
      <c r="Y1164">
        <v>0.53900000000000003</v>
      </c>
      <c r="Z1164">
        <v>0.96799999999999997</v>
      </c>
      <c r="AA1164">
        <v>0.97799999999999998</v>
      </c>
      <c r="AB1164">
        <v>1</v>
      </c>
      <c r="AC1164">
        <v>0.94899999999999995</v>
      </c>
      <c r="AD1164" s="19">
        <v>45825.1547909375</v>
      </c>
      <c r="AE1164" t="s">
        <v>2397</v>
      </c>
    </row>
    <row r="1165" spans="1:31" hidden="1" x14ac:dyDescent="0.35">
      <c r="A1165" t="s">
        <v>2038</v>
      </c>
      <c r="B1165" t="s">
        <v>312</v>
      </c>
      <c r="C1165">
        <v>99</v>
      </c>
      <c r="D1165" s="9">
        <v>41128.201388888891</v>
      </c>
      <c r="E1165" s="9">
        <v>41228.10833333333</v>
      </c>
      <c r="F1165" t="s">
        <v>871</v>
      </c>
      <c r="G1165" t="s">
        <v>871</v>
      </c>
      <c r="H1165">
        <v>1</v>
      </c>
      <c r="I1165">
        <v>2</v>
      </c>
      <c r="J1165">
        <v>1</v>
      </c>
      <c r="K1165" t="s">
        <v>872</v>
      </c>
      <c r="L1165">
        <v>1</v>
      </c>
      <c r="M1165">
        <v>1</v>
      </c>
      <c r="N1165" t="s">
        <v>874</v>
      </c>
      <c r="O1165">
        <v>0.01</v>
      </c>
      <c r="P1165" t="s">
        <v>874</v>
      </c>
      <c r="Q1165" t="s">
        <v>874</v>
      </c>
      <c r="R1165">
        <v>0</v>
      </c>
      <c r="S1165">
        <v>0.01</v>
      </c>
      <c r="T1165" t="s">
        <v>874</v>
      </c>
      <c r="U1165" t="s">
        <v>874</v>
      </c>
      <c r="V1165" t="s">
        <v>874</v>
      </c>
      <c r="W1165" t="s">
        <v>874</v>
      </c>
      <c r="X1165" t="s">
        <v>56</v>
      </c>
      <c r="Y1165" t="s">
        <v>874</v>
      </c>
      <c r="Z1165" t="s">
        <v>874</v>
      </c>
      <c r="AA1165">
        <v>1</v>
      </c>
      <c r="AB1165" t="s">
        <v>874</v>
      </c>
      <c r="AC1165" t="s">
        <v>874</v>
      </c>
      <c r="AD1165" s="19">
        <v>45824.90658693287</v>
      </c>
      <c r="AE1165" t="s">
        <v>2043</v>
      </c>
    </row>
    <row r="1166" spans="1:31" x14ac:dyDescent="0.35">
      <c r="A1166" t="s">
        <v>1717</v>
      </c>
      <c r="B1166" t="s">
        <v>311</v>
      </c>
      <c r="C1166">
        <v>6402</v>
      </c>
      <c r="D1166" s="9">
        <v>38163.362754629627</v>
      </c>
      <c r="E1166" s="9">
        <v>44566.301377314812</v>
      </c>
      <c r="F1166">
        <v>5891</v>
      </c>
      <c r="G1166">
        <v>5891</v>
      </c>
      <c r="H1166">
        <v>352</v>
      </c>
      <c r="I1166">
        <v>5539</v>
      </c>
      <c r="J1166">
        <v>1031</v>
      </c>
      <c r="K1166">
        <v>4860</v>
      </c>
      <c r="L1166">
        <v>4173</v>
      </c>
      <c r="M1166">
        <v>687</v>
      </c>
      <c r="N1166">
        <v>8.2000000000000003E-2</v>
      </c>
      <c r="O1166">
        <v>1.254</v>
      </c>
      <c r="P1166">
        <v>0.19400000000000001</v>
      </c>
      <c r="Q1166">
        <v>1.1080000000000001</v>
      </c>
      <c r="R1166">
        <v>1.1419999999999999</v>
      </c>
      <c r="S1166">
        <v>1.026</v>
      </c>
      <c r="T1166">
        <v>0.97</v>
      </c>
      <c r="U1166">
        <v>6.0999999999999999E-2</v>
      </c>
      <c r="V1166">
        <v>0.85499999999999998</v>
      </c>
      <c r="W1166">
        <v>620.03599999999994</v>
      </c>
      <c r="X1166" t="s">
        <v>56</v>
      </c>
      <c r="Y1166">
        <v>0.90300000000000002</v>
      </c>
      <c r="Z1166">
        <v>0.66300000000000003</v>
      </c>
      <c r="AA1166">
        <v>0.72899999999999998</v>
      </c>
      <c r="AB1166">
        <v>0.89400000000000002</v>
      </c>
      <c r="AC1166">
        <v>0.70399999999999996</v>
      </c>
      <c r="AD1166" s="19">
        <v>45825.169214155096</v>
      </c>
      <c r="AE1166" t="s">
        <v>2397</v>
      </c>
    </row>
    <row r="1167" spans="1:31" hidden="1" x14ac:dyDescent="0.35">
      <c r="A1167" t="s">
        <v>2039</v>
      </c>
      <c r="B1167" t="s">
        <v>312</v>
      </c>
      <c r="C1167">
        <v>31</v>
      </c>
      <c r="D1167" s="9">
        <v>41498.926388888889</v>
      </c>
      <c r="E1167" s="9">
        <v>41530.007638888892</v>
      </c>
      <c r="F1167" t="s">
        <v>871</v>
      </c>
      <c r="G1167" t="s">
        <v>871</v>
      </c>
      <c r="H1167">
        <v>2</v>
      </c>
      <c r="I1167">
        <v>3</v>
      </c>
      <c r="J1167">
        <v>1</v>
      </c>
      <c r="K1167" t="s">
        <v>872</v>
      </c>
      <c r="L1167">
        <v>5</v>
      </c>
      <c r="M1167">
        <v>-1</v>
      </c>
      <c r="N1167">
        <v>0.33300000000000002</v>
      </c>
      <c r="O1167">
        <v>6.5000000000000002E-2</v>
      </c>
      <c r="P1167" t="s">
        <v>874</v>
      </c>
      <c r="Q1167">
        <v>0.107</v>
      </c>
      <c r="R1167">
        <v>0.39800000000000002</v>
      </c>
      <c r="S1167">
        <v>0.11</v>
      </c>
      <c r="T1167" t="s">
        <v>874</v>
      </c>
      <c r="U1167" t="s">
        <v>874</v>
      </c>
      <c r="V1167" t="s">
        <v>874</v>
      </c>
      <c r="W1167" t="s">
        <v>874</v>
      </c>
      <c r="X1167" t="s">
        <v>56</v>
      </c>
      <c r="Y1167">
        <v>9.3460000000000001</v>
      </c>
      <c r="Z1167">
        <v>1</v>
      </c>
      <c r="AA1167">
        <v>0.78100000000000003</v>
      </c>
      <c r="AB1167" t="s">
        <v>874</v>
      </c>
      <c r="AC1167">
        <v>0.747</v>
      </c>
      <c r="AD1167" s="19">
        <v>45824.906800949073</v>
      </c>
      <c r="AE1167" t="s">
        <v>2043</v>
      </c>
    </row>
    <row r="1168" spans="1:31" x14ac:dyDescent="0.35">
      <c r="A1168" t="s">
        <v>1944</v>
      </c>
      <c r="B1168" t="s">
        <v>311</v>
      </c>
      <c r="C1168">
        <v>2720</v>
      </c>
      <c r="D1168" s="9">
        <v>38903.979166666664</v>
      </c>
      <c r="E1168" s="9">
        <v>41624.961805555555</v>
      </c>
      <c r="F1168">
        <v>221</v>
      </c>
      <c r="G1168">
        <v>221</v>
      </c>
      <c r="H1168">
        <v>24</v>
      </c>
      <c r="I1168">
        <v>197</v>
      </c>
      <c r="J1168">
        <v>53</v>
      </c>
      <c r="K1168">
        <v>168</v>
      </c>
      <c r="L1168">
        <v>146</v>
      </c>
      <c r="M1168">
        <v>22</v>
      </c>
      <c r="N1168">
        <v>8.9999999999999993E-3</v>
      </c>
      <c r="O1168">
        <v>8.5999999999999993E-2</v>
      </c>
      <c r="P1168">
        <v>0.03</v>
      </c>
      <c r="Q1168">
        <v>6.3E-2</v>
      </c>
      <c r="R1168">
        <v>6.5000000000000002E-2</v>
      </c>
      <c r="S1168">
        <v>7.0000000000000007E-2</v>
      </c>
      <c r="T1168">
        <v>0.96899999999999997</v>
      </c>
      <c r="U1168">
        <v>9.5000000000000001E-2</v>
      </c>
      <c r="V1168">
        <v>0.68400000000000005</v>
      </c>
      <c r="W1168">
        <v>349.20600000000002</v>
      </c>
      <c r="X1168" t="s">
        <v>56</v>
      </c>
      <c r="Y1168">
        <v>15.872999999999999</v>
      </c>
      <c r="Z1168">
        <v>0.97699999999999998</v>
      </c>
      <c r="AA1168">
        <v>0.95899999999999996</v>
      </c>
      <c r="AB1168">
        <v>0.92900000000000005</v>
      </c>
      <c r="AC1168">
        <v>0.97099999999999997</v>
      </c>
      <c r="AD1168" s="19">
        <v>45824.879581273148</v>
      </c>
      <c r="AE1168" t="s">
        <v>2024</v>
      </c>
    </row>
    <row r="1169" spans="1:31" hidden="1" x14ac:dyDescent="0.35">
      <c r="A1169" t="s">
        <v>2040</v>
      </c>
      <c r="B1169" t="s">
        <v>312</v>
      </c>
      <c r="C1169">
        <v>86</v>
      </c>
      <c r="D1169" s="9">
        <v>41484.772916666669</v>
      </c>
      <c r="E1169" s="9">
        <v>41571.719444444447</v>
      </c>
      <c r="F1169" t="s">
        <v>871</v>
      </c>
      <c r="G1169" t="s">
        <v>871</v>
      </c>
      <c r="H1169">
        <v>8</v>
      </c>
      <c r="I1169">
        <v>8</v>
      </c>
      <c r="J1169">
        <v>1</v>
      </c>
      <c r="K1169" t="s">
        <v>872</v>
      </c>
      <c r="L1169">
        <v>8</v>
      </c>
      <c r="M1169">
        <v>6</v>
      </c>
      <c r="N1169">
        <v>7.1999999999999995E-2</v>
      </c>
      <c r="O1169">
        <v>8.5999999999999993E-2</v>
      </c>
      <c r="P1169" t="s">
        <v>874</v>
      </c>
      <c r="Q1169">
        <v>8.3000000000000004E-2</v>
      </c>
      <c r="R1169" s="24" t="s">
        <v>2041</v>
      </c>
      <c r="S1169">
        <v>0.13300000000000001</v>
      </c>
      <c r="T1169" t="s">
        <v>874</v>
      </c>
      <c r="U1169" t="s">
        <v>874</v>
      </c>
      <c r="V1169" t="s">
        <v>874</v>
      </c>
      <c r="W1169" t="s">
        <v>874</v>
      </c>
      <c r="X1169" t="s">
        <v>56</v>
      </c>
      <c r="Y1169">
        <v>12.048</v>
      </c>
      <c r="Z1169">
        <v>0.89500000000000002</v>
      </c>
      <c r="AA1169">
        <v>0.57699999999999996</v>
      </c>
      <c r="AB1169" t="s">
        <v>874</v>
      </c>
      <c r="AC1169">
        <v>0.83</v>
      </c>
      <c r="AD1169" s="19">
        <v>45824.9070741088</v>
      </c>
      <c r="AE1169" t="s">
        <v>2043</v>
      </c>
    </row>
    <row r="1170" spans="1:31" x14ac:dyDescent="0.35">
      <c r="A1170" t="s">
        <v>1067</v>
      </c>
      <c r="B1170" t="s">
        <v>311</v>
      </c>
      <c r="C1170">
        <v>4644</v>
      </c>
      <c r="D1170" s="9">
        <v>39920.833923611113</v>
      </c>
      <c r="E1170" s="9">
        <v>44565.664710648147</v>
      </c>
      <c r="F1170">
        <v>3899</v>
      </c>
      <c r="G1170">
        <v>3899</v>
      </c>
      <c r="H1170">
        <v>1184</v>
      </c>
      <c r="I1170">
        <v>2715</v>
      </c>
      <c r="J1170">
        <v>1190</v>
      </c>
      <c r="K1170">
        <v>2709</v>
      </c>
      <c r="L1170">
        <v>2489</v>
      </c>
      <c r="M1170">
        <v>220</v>
      </c>
      <c r="N1170">
        <v>0.309</v>
      </c>
      <c r="O1170">
        <v>0.61499999999999999</v>
      </c>
      <c r="P1170">
        <v>0.314</v>
      </c>
      <c r="Q1170">
        <v>0.59099999999999997</v>
      </c>
      <c r="R1170">
        <v>0.61</v>
      </c>
      <c r="S1170">
        <v>0.61099999999999999</v>
      </c>
      <c r="T1170">
        <v>0.96899999999999997</v>
      </c>
      <c r="U1170">
        <v>0.33400000000000002</v>
      </c>
      <c r="V1170">
        <v>0.66</v>
      </c>
      <c r="W1170">
        <v>372.25</v>
      </c>
      <c r="X1170" t="s">
        <v>56</v>
      </c>
      <c r="Y1170">
        <v>1.6919999999999999</v>
      </c>
      <c r="Z1170">
        <v>0.97799999999999998</v>
      </c>
      <c r="AA1170" s="19">
        <v>0.996</v>
      </c>
      <c r="AB1170">
        <v>0.99299999999999999</v>
      </c>
      <c r="AC1170" s="23">
        <v>0.98199999999999998</v>
      </c>
      <c r="AD1170" s="19">
        <v>45825.225842523148</v>
      </c>
      <c r="AE1170" t="s">
        <v>2377</v>
      </c>
    </row>
    <row r="1171" spans="1:31" hidden="1" x14ac:dyDescent="0.35">
      <c r="A1171" t="s">
        <v>2042</v>
      </c>
      <c r="B1171" t="s">
        <v>312</v>
      </c>
      <c r="C1171">
        <v>0</v>
      </c>
      <c r="D1171" s="9">
        <v>41607.685416666667</v>
      </c>
      <c r="E1171" s="9">
        <v>41607.859027777777</v>
      </c>
      <c r="F1171" t="s">
        <v>871</v>
      </c>
      <c r="G1171" t="s">
        <v>871</v>
      </c>
      <c r="H1171">
        <v>1</v>
      </c>
      <c r="I1171">
        <v>1</v>
      </c>
      <c r="J1171">
        <v>1</v>
      </c>
      <c r="K1171" t="s">
        <v>872</v>
      </c>
      <c r="L1171">
        <v>4</v>
      </c>
      <c r="M1171">
        <v>-3</v>
      </c>
      <c r="N1171" t="s">
        <v>874</v>
      </c>
      <c r="O1171" t="s">
        <v>874</v>
      </c>
      <c r="P1171" t="s">
        <v>874</v>
      </c>
      <c r="Q1171" t="s">
        <v>874</v>
      </c>
      <c r="R1171">
        <v>0</v>
      </c>
      <c r="S1171" t="s">
        <v>874</v>
      </c>
      <c r="T1171" t="s">
        <v>874</v>
      </c>
      <c r="U1171" t="s">
        <v>874</v>
      </c>
      <c r="V1171" t="s">
        <v>874</v>
      </c>
      <c r="W1171" t="s">
        <v>874</v>
      </c>
      <c r="X1171" t="s">
        <v>62</v>
      </c>
      <c r="Y1171" t="s">
        <v>874</v>
      </c>
      <c r="Z1171" t="s">
        <v>874</v>
      </c>
      <c r="AA1171" t="s">
        <v>874</v>
      </c>
      <c r="AB1171" t="s">
        <v>874</v>
      </c>
      <c r="AC1171" t="s">
        <v>874</v>
      </c>
      <c r="AD1171" s="19">
        <v>45824.90727560185</v>
      </c>
      <c r="AE1171" t="s">
        <v>2043</v>
      </c>
    </row>
    <row r="1172" spans="1:31" x14ac:dyDescent="0.35">
      <c r="A1172" t="s">
        <v>1389</v>
      </c>
      <c r="B1172" t="s">
        <v>311</v>
      </c>
      <c r="C1172">
        <v>4773</v>
      </c>
      <c r="D1172" s="9">
        <v>39769.59447916667</v>
      </c>
      <c r="E1172" s="9">
        <v>44543.561979166669</v>
      </c>
      <c r="F1172">
        <v>1363</v>
      </c>
      <c r="G1172">
        <v>1363</v>
      </c>
      <c r="H1172">
        <v>257</v>
      </c>
      <c r="I1172">
        <v>1106</v>
      </c>
      <c r="J1172">
        <v>99</v>
      </c>
      <c r="K1172">
        <v>1264</v>
      </c>
      <c r="L1172">
        <v>1233</v>
      </c>
      <c r="M1172">
        <v>31</v>
      </c>
      <c r="N1172">
        <v>4.7E-2</v>
      </c>
      <c r="O1172">
        <v>0.26500000000000001</v>
      </c>
      <c r="P1172">
        <v>2.3E-2</v>
      </c>
      <c r="Q1172">
        <v>0.28000000000000003</v>
      </c>
      <c r="R1172">
        <v>0.28899999999999998</v>
      </c>
      <c r="S1172">
        <v>0.27900000000000003</v>
      </c>
      <c r="T1172">
        <v>0.96899999999999997</v>
      </c>
      <c r="U1172">
        <v>0.151</v>
      </c>
      <c r="V1172">
        <v>0.92600000000000005</v>
      </c>
      <c r="W1172">
        <v>110.714</v>
      </c>
      <c r="X1172" t="s">
        <v>56</v>
      </c>
      <c r="Y1172">
        <v>3.5710000000000002</v>
      </c>
      <c r="Z1172">
        <v>0.95299999999999996</v>
      </c>
      <c r="AA1172">
        <v>0.89900000000000002</v>
      </c>
      <c r="AB1172">
        <v>0.91700000000000004</v>
      </c>
      <c r="AC1172">
        <v>0.92200000000000004</v>
      </c>
      <c r="AD1172" s="19">
        <v>45825.088553240741</v>
      </c>
      <c r="AE1172" t="s">
        <v>2397</v>
      </c>
    </row>
    <row r="1173" spans="1:31" hidden="1" x14ac:dyDescent="0.35">
      <c r="A1173" t="s">
        <v>1283</v>
      </c>
      <c r="B1173" t="s">
        <v>312</v>
      </c>
      <c r="C1173">
        <v>99</v>
      </c>
      <c r="D1173" s="9">
        <v>41528.008333333331</v>
      </c>
      <c r="E1173" s="9">
        <v>41627.251388888886</v>
      </c>
      <c r="F1173" t="s">
        <v>871</v>
      </c>
      <c r="G1173" t="s">
        <v>871</v>
      </c>
      <c r="H1173">
        <v>15</v>
      </c>
      <c r="I1173">
        <v>28</v>
      </c>
      <c r="J1173">
        <v>1</v>
      </c>
      <c r="K1173" t="s">
        <v>872</v>
      </c>
      <c r="L1173">
        <v>17</v>
      </c>
      <c r="M1173">
        <v>24</v>
      </c>
      <c r="N1173">
        <v>0.223</v>
      </c>
      <c r="O1173">
        <v>0.26100000000000001</v>
      </c>
      <c r="P1173" t="s">
        <v>874</v>
      </c>
      <c r="Q1173">
        <v>0.379</v>
      </c>
      <c r="R1173">
        <v>0.48399999999999999</v>
      </c>
      <c r="S1173">
        <v>0.432</v>
      </c>
      <c r="T1173" t="s">
        <v>874</v>
      </c>
      <c r="U1173" t="s">
        <v>874</v>
      </c>
      <c r="V1173" t="s">
        <v>874</v>
      </c>
      <c r="W1173" t="s">
        <v>874</v>
      </c>
      <c r="X1173" t="s">
        <v>56</v>
      </c>
      <c r="Y1173">
        <v>2.6389999999999998</v>
      </c>
      <c r="Z1173">
        <v>0.93799999999999994</v>
      </c>
      <c r="AA1173">
        <v>0.97</v>
      </c>
      <c r="AB1173" t="s">
        <v>874</v>
      </c>
      <c r="AC1173">
        <v>0.63800000000000001</v>
      </c>
      <c r="AD1173" s="19">
        <v>45824.907530925928</v>
      </c>
      <c r="AE1173" t="s">
        <v>2215</v>
      </c>
    </row>
    <row r="1174" spans="1:31" x14ac:dyDescent="0.35">
      <c r="A1174" t="s">
        <v>1531</v>
      </c>
      <c r="B1174" t="s">
        <v>311</v>
      </c>
      <c r="C1174">
        <v>6401</v>
      </c>
      <c r="D1174" s="9">
        <v>38003.95417824074</v>
      </c>
      <c r="E1174" s="9">
        <v>44405.943159722221</v>
      </c>
      <c r="F1174">
        <v>982</v>
      </c>
      <c r="G1174">
        <v>982</v>
      </c>
      <c r="H1174">
        <v>266</v>
      </c>
      <c r="I1174">
        <v>716</v>
      </c>
      <c r="J1174">
        <v>125</v>
      </c>
      <c r="K1174">
        <v>857</v>
      </c>
      <c r="L1174">
        <v>838</v>
      </c>
      <c r="M1174">
        <v>19</v>
      </c>
      <c r="N1174">
        <v>7.1999999999999995E-2</v>
      </c>
      <c r="O1174">
        <v>0.152</v>
      </c>
      <c r="P1174">
        <v>0.03</v>
      </c>
      <c r="Q1174">
        <v>0.188</v>
      </c>
      <c r="R1174">
        <v>0.19400000000000001</v>
      </c>
      <c r="S1174">
        <v>0.191</v>
      </c>
      <c r="T1174">
        <v>0.96899999999999997</v>
      </c>
      <c r="U1174">
        <v>0.32100000000000001</v>
      </c>
      <c r="V1174">
        <v>0.86599999999999999</v>
      </c>
      <c r="W1174">
        <v>101.06399999999999</v>
      </c>
      <c r="X1174" t="s">
        <v>56</v>
      </c>
      <c r="Y1174">
        <v>5.319</v>
      </c>
      <c r="Z1174">
        <v>0.93300000000000005</v>
      </c>
      <c r="AA1174">
        <v>0.92100000000000004</v>
      </c>
      <c r="AB1174">
        <v>0.92800000000000005</v>
      </c>
      <c r="AC1174">
        <v>0.91500000000000004</v>
      </c>
      <c r="AD1174" s="19">
        <v>45825.122122233799</v>
      </c>
      <c r="AE1174" t="s">
        <v>2397</v>
      </c>
    </row>
    <row r="1175" spans="1:31" hidden="1" x14ac:dyDescent="0.35">
      <c r="A1175" t="s">
        <v>158</v>
      </c>
      <c r="B1175" t="s">
        <v>312</v>
      </c>
      <c r="C1175">
        <v>99</v>
      </c>
      <c r="D1175" s="9">
        <v>41529.694444444445</v>
      </c>
      <c r="E1175" s="9">
        <v>41629.388194444444</v>
      </c>
      <c r="F1175" t="s">
        <v>871</v>
      </c>
      <c r="G1175" t="s">
        <v>871</v>
      </c>
      <c r="H1175">
        <v>231</v>
      </c>
      <c r="I1175">
        <v>337</v>
      </c>
      <c r="J1175">
        <v>116</v>
      </c>
      <c r="K1175" t="s">
        <v>872</v>
      </c>
      <c r="L1175">
        <v>420</v>
      </c>
      <c r="M1175">
        <v>31</v>
      </c>
      <c r="N1175">
        <v>2.6429999999999998</v>
      </c>
      <c r="O1175">
        <v>4.1230000000000002</v>
      </c>
      <c r="P1175">
        <v>1.2929999999999999</v>
      </c>
      <c r="Q1175">
        <v>5.2430000000000003</v>
      </c>
      <c r="R1175">
        <v>5.4729999999999999</v>
      </c>
      <c r="S1175">
        <v>5.5069999999999997</v>
      </c>
      <c r="T1175">
        <v>0.95799999999999996</v>
      </c>
      <c r="U1175">
        <v>0.39100000000000001</v>
      </c>
      <c r="V1175">
        <v>0.80900000000000005</v>
      </c>
      <c r="W1175">
        <v>233.45400000000001</v>
      </c>
      <c r="X1175" t="s">
        <v>56</v>
      </c>
      <c r="Y1175">
        <v>0.191</v>
      </c>
      <c r="Z1175">
        <v>0.99199999999999999</v>
      </c>
      <c r="AA1175">
        <v>0.97499999999999998</v>
      </c>
      <c r="AB1175">
        <v>0.98199999999999998</v>
      </c>
      <c r="AC1175">
        <v>0.97699999999999998</v>
      </c>
      <c r="AD1175" s="19">
        <v>45824.907916053242</v>
      </c>
      <c r="AE1175" t="s">
        <v>2215</v>
      </c>
    </row>
    <row r="1176" spans="1:31" x14ac:dyDescent="0.35">
      <c r="A1176" t="s">
        <v>1254</v>
      </c>
      <c r="B1176" t="s">
        <v>311</v>
      </c>
      <c r="C1176">
        <v>1639</v>
      </c>
      <c r="D1176" s="9">
        <v>39966.179166666669</v>
      </c>
      <c r="E1176" s="9">
        <v>41605.183333333334</v>
      </c>
      <c r="F1176">
        <v>406</v>
      </c>
      <c r="G1176">
        <v>406</v>
      </c>
      <c r="H1176">
        <v>63</v>
      </c>
      <c r="I1176">
        <v>343</v>
      </c>
      <c r="J1176">
        <v>39</v>
      </c>
      <c r="K1176">
        <v>367</v>
      </c>
      <c r="L1176">
        <v>306</v>
      </c>
      <c r="M1176">
        <v>61</v>
      </c>
      <c r="N1176">
        <v>0.03</v>
      </c>
      <c r="O1176">
        <v>0.17799999999999999</v>
      </c>
      <c r="P1176">
        <v>2.1999999999999999E-2</v>
      </c>
      <c r="Q1176">
        <v>0.18</v>
      </c>
      <c r="R1176">
        <v>0.186</v>
      </c>
      <c r="S1176">
        <v>0.184</v>
      </c>
      <c r="T1176">
        <v>0.96799999999999997</v>
      </c>
      <c r="U1176">
        <v>0.14399999999999999</v>
      </c>
      <c r="V1176">
        <v>0.89400000000000002</v>
      </c>
      <c r="W1176">
        <v>338.88900000000001</v>
      </c>
      <c r="X1176" t="s">
        <v>56</v>
      </c>
      <c r="Y1176">
        <v>5.556</v>
      </c>
      <c r="Z1176">
        <v>0.626</v>
      </c>
      <c r="AA1176">
        <v>0.73199999999999998</v>
      </c>
      <c r="AB1176">
        <v>0.63500000000000001</v>
      </c>
      <c r="AC1176">
        <v>0.66500000000000004</v>
      </c>
      <c r="AD1176" s="19">
        <v>45824.757866689812</v>
      </c>
      <c r="AE1176" t="s">
        <v>1824</v>
      </c>
    </row>
    <row r="1177" spans="1:31" hidden="1" x14ac:dyDescent="0.35">
      <c r="A1177" t="s">
        <v>1123</v>
      </c>
      <c r="B1177" t="s">
        <v>312</v>
      </c>
      <c r="C1177">
        <v>95</v>
      </c>
      <c r="D1177" s="9">
        <v>41512.397916666669</v>
      </c>
      <c r="E1177" s="9">
        <v>41607.511111111111</v>
      </c>
      <c r="F1177" t="s">
        <v>871</v>
      </c>
      <c r="G1177" t="s">
        <v>871</v>
      </c>
      <c r="H1177">
        <v>5</v>
      </c>
      <c r="I1177">
        <v>8</v>
      </c>
      <c r="J1177">
        <v>1</v>
      </c>
      <c r="K1177" t="s">
        <v>872</v>
      </c>
      <c r="L1177">
        <v>10</v>
      </c>
      <c r="M1177">
        <v>2</v>
      </c>
      <c r="N1177">
        <v>7.2999999999999995E-2</v>
      </c>
      <c r="O1177">
        <v>6.7000000000000004E-2</v>
      </c>
      <c r="P1177" t="s">
        <v>874</v>
      </c>
      <c r="Q1177">
        <v>0.11899999999999999</v>
      </c>
      <c r="R1177">
        <v>0.14000000000000001</v>
      </c>
      <c r="S1177">
        <v>0.129</v>
      </c>
      <c r="T1177" t="s">
        <v>874</v>
      </c>
      <c r="U1177" t="s">
        <v>874</v>
      </c>
      <c r="V1177" t="s">
        <v>874</v>
      </c>
      <c r="W1177" t="s">
        <v>874</v>
      </c>
      <c r="X1177" t="s">
        <v>56</v>
      </c>
      <c r="Y1177">
        <v>8.4030000000000005</v>
      </c>
      <c r="Z1177">
        <v>0.88300000000000001</v>
      </c>
      <c r="AA1177">
        <v>0.98199999999999998</v>
      </c>
      <c r="AB1177" t="s">
        <v>874</v>
      </c>
      <c r="AC1177">
        <v>0.84299999999999997</v>
      </c>
      <c r="AD1177" s="19">
        <v>45824.908171574076</v>
      </c>
      <c r="AE1177" t="s">
        <v>2215</v>
      </c>
    </row>
    <row r="1178" spans="1:31" x14ac:dyDescent="0.35">
      <c r="A1178" t="s">
        <v>1687</v>
      </c>
      <c r="B1178" t="s">
        <v>311</v>
      </c>
      <c r="C1178">
        <v>232</v>
      </c>
      <c r="D1178" s="9">
        <v>41393</v>
      </c>
      <c r="E1178" s="9">
        <v>41625.037499999999</v>
      </c>
      <c r="F1178">
        <v>242</v>
      </c>
      <c r="G1178">
        <v>242</v>
      </c>
      <c r="H1178">
        <v>55</v>
      </c>
      <c r="I1178">
        <v>187</v>
      </c>
      <c r="J1178">
        <v>20</v>
      </c>
      <c r="K1178">
        <v>222</v>
      </c>
      <c r="L1178">
        <v>193</v>
      </c>
      <c r="M1178">
        <v>29</v>
      </c>
      <c r="N1178">
        <v>0.378</v>
      </c>
      <c r="O1178">
        <v>1.117</v>
      </c>
      <c r="P1178">
        <v>0.26300000000000001</v>
      </c>
      <c r="Q1178">
        <v>1.1919999999999999</v>
      </c>
      <c r="R1178">
        <v>1.232</v>
      </c>
      <c r="S1178">
        <v>1.337</v>
      </c>
      <c r="T1178">
        <v>0.96799999999999997</v>
      </c>
      <c r="U1178">
        <v>0.253</v>
      </c>
      <c r="V1178">
        <v>0.82399999999999995</v>
      </c>
      <c r="W1178">
        <v>24.329000000000001</v>
      </c>
      <c r="X1178" t="s">
        <v>80</v>
      </c>
      <c r="Y1178">
        <v>0.83899999999999997</v>
      </c>
      <c r="Z1178">
        <v>0.93799999999999994</v>
      </c>
      <c r="AA1178">
        <v>0.93400000000000005</v>
      </c>
      <c r="AB1178">
        <v>0.83899999999999997</v>
      </c>
      <c r="AC1178">
        <v>0.95099999999999996</v>
      </c>
      <c r="AD1178" s="19">
        <v>45824.826491655091</v>
      </c>
      <c r="AE1178" t="s">
        <v>1824</v>
      </c>
    </row>
    <row r="1179" spans="1:31" hidden="1" x14ac:dyDescent="0.35">
      <c r="A1179" t="s">
        <v>2044</v>
      </c>
      <c r="B1179" t="s">
        <v>312</v>
      </c>
      <c r="C1179">
        <v>99</v>
      </c>
      <c r="D1179" s="9">
        <v>40856.352777777778</v>
      </c>
      <c r="E1179" s="9">
        <v>40956.283333333333</v>
      </c>
      <c r="F1179" t="s">
        <v>871</v>
      </c>
      <c r="G1179" t="s">
        <v>871</v>
      </c>
      <c r="H1179">
        <v>45</v>
      </c>
      <c r="I1179">
        <v>82</v>
      </c>
      <c r="J1179">
        <v>226</v>
      </c>
      <c r="K1179" t="s">
        <v>872</v>
      </c>
      <c r="L1179">
        <v>121</v>
      </c>
      <c r="M1179">
        <v>-219</v>
      </c>
      <c r="N1179">
        <v>0.42099999999999999</v>
      </c>
      <c r="O1179">
        <v>0.79</v>
      </c>
      <c r="P1179">
        <v>1.802</v>
      </c>
      <c r="Q1179">
        <v>1.06</v>
      </c>
      <c r="R1179">
        <v>-0.59099999999999997</v>
      </c>
      <c r="S1179">
        <v>-0.49</v>
      </c>
      <c r="T1179">
        <v>-1.794</v>
      </c>
      <c r="U1179">
        <v>0.34799999999999998</v>
      </c>
      <c r="V1179">
        <v>-0.48799999999999999</v>
      </c>
      <c r="W1179">
        <v>0</v>
      </c>
      <c r="X1179" t="s">
        <v>80</v>
      </c>
      <c r="Y1179">
        <v>0.94299999999999995</v>
      </c>
      <c r="Z1179">
        <v>0.95799999999999996</v>
      </c>
      <c r="AA1179">
        <v>0.84299999999999997</v>
      </c>
      <c r="AB1179">
        <v>0.52700000000000002</v>
      </c>
      <c r="AC1179">
        <v>0.97099999999999997</v>
      </c>
      <c r="AD1179" s="19">
        <v>45824.90846496528</v>
      </c>
      <c r="AE1179" t="s">
        <v>2215</v>
      </c>
    </row>
    <row r="1180" spans="1:31" x14ac:dyDescent="0.35">
      <c r="A1180" t="s">
        <v>1826</v>
      </c>
      <c r="B1180" t="s">
        <v>311</v>
      </c>
      <c r="C1180">
        <v>2687</v>
      </c>
      <c r="D1180" s="9">
        <v>38434.34652777778</v>
      </c>
      <c r="E1180" s="9">
        <v>41121.724305555559</v>
      </c>
      <c r="F1180">
        <v>5250</v>
      </c>
      <c r="G1180">
        <v>5250</v>
      </c>
      <c r="H1180">
        <v>18</v>
      </c>
      <c r="I1180">
        <v>5232</v>
      </c>
      <c r="J1180">
        <v>25</v>
      </c>
      <c r="K1180">
        <v>5225</v>
      </c>
      <c r="L1180">
        <v>4999</v>
      </c>
      <c r="M1180">
        <v>226</v>
      </c>
      <c r="N1180">
        <v>6.0000000000000001E-3</v>
      </c>
      <c r="O1180">
        <v>2.3220000000000001</v>
      </c>
      <c r="P1180">
        <v>1.4999999999999999E-2</v>
      </c>
      <c r="Q1180">
        <v>2.238</v>
      </c>
      <c r="R1180">
        <v>2.3130000000000002</v>
      </c>
      <c r="S1180">
        <v>2.3180000000000001</v>
      </c>
      <c r="T1180">
        <v>0.96799999999999997</v>
      </c>
      <c r="U1180">
        <v>3.0000000000000001E-3</v>
      </c>
      <c r="V1180">
        <v>0.99399999999999999</v>
      </c>
      <c r="W1180">
        <v>100.983</v>
      </c>
      <c r="X1180" t="s">
        <v>56</v>
      </c>
      <c r="Y1180">
        <v>0.44700000000000001</v>
      </c>
      <c r="Z1180">
        <v>0.89500000000000002</v>
      </c>
      <c r="AA1180">
        <v>0.93799999999999994</v>
      </c>
      <c r="AB1180">
        <v>0.81599999999999995</v>
      </c>
      <c r="AC1180">
        <v>0.94299999999999995</v>
      </c>
      <c r="AD1180" s="19">
        <v>45824.849523171295</v>
      </c>
      <c r="AE1180" t="s">
        <v>2024</v>
      </c>
    </row>
    <row r="1181" spans="1:31" hidden="1" x14ac:dyDescent="0.35">
      <c r="A1181" t="s">
        <v>1125</v>
      </c>
      <c r="B1181" t="s">
        <v>312</v>
      </c>
      <c r="C1181">
        <v>35</v>
      </c>
      <c r="D1181" s="9">
        <v>41345.298611111109</v>
      </c>
      <c r="E1181" s="9">
        <v>41380.731249999997</v>
      </c>
      <c r="F1181" t="s">
        <v>871</v>
      </c>
      <c r="G1181" t="s">
        <v>871</v>
      </c>
      <c r="H1181">
        <v>1</v>
      </c>
      <c r="I1181">
        <v>1</v>
      </c>
      <c r="J1181">
        <v>2</v>
      </c>
      <c r="K1181" t="s">
        <v>872</v>
      </c>
      <c r="L1181">
        <v>1</v>
      </c>
      <c r="M1181">
        <v>0</v>
      </c>
      <c r="N1181" t="s">
        <v>874</v>
      </c>
      <c r="O1181" t="s">
        <v>874</v>
      </c>
      <c r="P1181">
        <v>2.8000000000000001E-2</v>
      </c>
      <c r="Q1181" t="s">
        <v>874</v>
      </c>
      <c r="R1181">
        <v>0</v>
      </c>
      <c r="S1181">
        <v>1.4E-2</v>
      </c>
      <c r="T1181" t="s">
        <v>874</v>
      </c>
      <c r="U1181" t="s">
        <v>874</v>
      </c>
      <c r="V1181" t="s">
        <v>874</v>
      </c>
      <c r="W1181" t="s">
        <v>874</v>
      </c>
      <c r="X1181" t="s">
        <v>62</v>
      </c>
      <c r="Y1181" t="s">
        <v>874</v>
      </c>
      <c r="Z1181" t="s">
        <v>874</v>
      </c>
      <c r="AA1181" t="s">
        <v>874</v>
      </c>
      <c r="AB1181">
        <v>1</v>
      </c>
      <c r="AC1181" t="s">
        <v>874</v>
      </c>
      <c r="AD1181" s="19">
        <v>45824.908683900459</v>
      </c>
      <c r="AE1181" t="s">
        <v>2215</v>
      </c>
    </row>
    <row r="1182" spans="1:31" x14ac:dyDescent="0.35">
      <c r="A1182" t="s">
        <v>2004</v>
      </c>
      <c r="B1182" t="s">
        <v>311</v>
      </c>
      <c r="C1182">
        <v>2722</v>
      </c>
      <c r="D1182" s="9">
        <v>38902.336805555555</v>
      </c>
      <c r="E1182" s="9">
        <v>41625.32708333333</v>
      </c>
      <c r="F1182">
        <v>763</v>
      </c>
      <c r="G1182">
        <v>763</v>
      </c>
      <c r="H1182">
        <v>111</v>
      </c>
      <c r="I1182">
        <v>652</v>
      </c>
      <c r="J1182">
        <v>128</v>
      </c>
      <c r="K1182">
        <v>635</v>
      </c>
      <c r="L1182">
        <v>611</v>
      </c>
      <c r="M1182">
        <v>24</v>
      </c>
      <c r="N1182">
        <v>4.1000000000000002E-2</v>
      </c>
      <c r="O1182">
        <v>0.26400000000000001</v>
      </c>
      <c r="P1182">
        <v>5.5E-2</v>
      </c>
      <c r="Q1182">
        <v>0.24199999999999999</v>
      </c>
      <c r="R1182">
        <v>0.25</v>
      </c>
      <c r="S1182">
        <v>0.24</v>
      </c>
      <c r="T1182">
        <v>0.96799999999999997</v>
      </c>
      <c r="U1182">
        <v>0.13400000000000001</v>
      </c>
      <c r="V1182">
        <v>0.82</v>
      </c>
      <c r="W1182">
        <v>99.174000000000007</v>
      </c>
      <c r="X1182" t="s">
        <v>56</v>
      </c>
      <c r="Y1182">
        <v>4.1319999999999997</v>
      </c>
      <c r="Z1182">
        <v>0.79700000000000004</v>
      </c>
      <c r="AA1182">
        <v>0.996</v>
      </c>
      <c r="AB1182">
        <v>0.98399999999999999</v>
      </c>
      <c r="AC1182">
        <v>0.98899999999999999</v>
      </c>
      <c r="AD1182" s="19">
        <v>45824.897671331019</v>
      </c>
      <c r="AE1182" t="s">
        <v>2024</v>
      </c>
    </row>
    <row r="1183" spans="1:31" hidden="1" x14ac:dyDescent="0.35">
      <c r="A1183" t="s">
        <v>2045</v>
      </c>
      <c r="B1183" t="s">
        <v>312</v>
      </c>
      <c r="C1183">
        <v>98</v>
      </c>
      <c r="D1183" s="9">
        <v>41521.193749999999</v>
      </c>
      <c r="E1183" s="9">
        <v>41619.998611111114</v>
      </c>
      <c r="F1183" t="s">
        <v>871</v>
      </c>
      <c r="G1183" t="s">
        <v>871</v>
      </c>
      <c r="H1183">
        <v>26</v>
      </c>
      <c r="I1183">
        <v>12</v>
      </c>
      <c r="J1183">
        <v>3</v>
      </c>
      <c r="K1183" t="s">
        <v>872</v>
      </c>
      <c r="L1183">
        <v>29</v>
      </c>
      <c r="M1183">
        <v>5</v>
      </c>
      <c r="N1183">
        <v>0.308</v>
      </c>
      <c r="O1183">
        <v>9.9000000000000005E-2</v>
      </c>
      <c r="P1183">
        <v>0.23100000000000001</v>
      </c>
      <c r="Q1183">
        <v>0.29199999999999998</v>
      </c>
      <c r="R1183" s="24" t="s">
        <v>2046</v>
      </c>
      <c r="S1183">
        <v>0.36899999999999999</v>
      </c>
      <c r="T1183">
        <v>1.659</v>
      </c>
      <c r="U1183">
        <v>0.75700000000000001</v>
      </c>
      <c r="V1183">
        <v>0.432</v>
      </c>
      <c r="W1183">
        <v>109.589</v>
      </c>
      <c r="X1183" t="s">
        <v>62</v>
      </c>
      <c r="Y1183">
        <v>3.4249999999999998</v>
      </c>
      <c r="Z1183">
        <v>0.95599999999999996</v>
      </c>
      <c r="AA1183">
        <v>0.95</v>
      </c>
      <c r="AB1183">
        <v>0.92300000000000004</v>
      </c>
      <c r="AC1183">
        <v>0.93500000000000005</v>
      </c>
      <c r="AD1183" s="19">
        <v>45824.908961018518</v>
      </c>
      <c r="AE1183" t="s">
        <v>2215</v>
      </c>
    </row>
    <row r="1184" spans="1:31" x14ac:dyDescent="0.35">
      <c r="A1184" t="s">
        <v>193</v>
      </c>
      <c r="B1184" t="s">
        <v>311</v>
      </c>
      <c r="C1184">
        <v>2335</v>
      </c>
      <c r="D1184" s="9">
        <v>39284.083333333336</v>
      </c>
      <c r="E1184" s="9">
        <v>41620.002083333333</v>
      </c>
      <c r="F1184">
        <v>656</v>
      </c>
      <c r="G1184">
        <v>656</v>
      </c>
      <c r="H1184">
        <v>379</v>
      </c>
      <c r="I1184">
        <v>277</v>
      </c>
      <c r="J1184">
        <v>75</v>
      </c>
      <c r="K1184">
        <v>581</v>
      </c>
      <c r="L1184">
        <v>557</v>
      </c>
      <c r="M1184">
        <v>24</v>
      </c>
      <c r="N1184">
        <v>0.189</v>
      </c>
      <c r="O1184">
        <v>0.13100000000000001</v>
      </c>
      <c r="P1184">
        <v>3.6999999999999998E-2</v>
      </c>
      <c r="Q1184">
        <v>0.27400000000000002</v>
      </c>
      <c r="R1184">
        <v>0.28299999999999997</v>
      </c>
      <c r="S1184">
        <v>0.27400000000000002</v>
      </c>
      <c r="T1184">
        <v>0.96799999999999997</v>
      </c>
      <c r="U1184">
        <v>0.59099999999999997</v>
      </c>
      <c r="V1184">
        <v>0.88400000000000001</v>
      </c>
      <c r="W1184">
        <v>87.590999999999994</v>
      </c>
      <c r="X1184" t="s">
        <v>56</v>
      </c>
      <c r="Y1184">
        <v>3.65</v>
      </c>
      <c r="Z1184">
        <v>0.98699999999999999</v>
      </c>
      <c r="AA1184">
        <v>0.98499999999999999</v>
      </c>
      <c r="AB1184">
        <v>0.91500000000000004</v>
      </c>
      <c r="AC1184">
        <v>0.99399999999999999</v>
      </c>
      <c r="AD1184" s="19">
        <v>45824.927577465278</v>
      </c>
      <c r="AE1184" t="s">
        <v>2215</v>
      </c>
    </row>
    <row r="1185" spans="1:31" hidden="1" x14ac:dyDescent="0.35">
      <c r="A1185" t="s">
        <v>156</v>
      </c>
      <c r="B1185" t="s">
        <v>312</v>
      </c>
      <c r="C1185">
        <v>99</v>
      </c>
      <c r="D1185" s="9">
        <v>41499.997916666667</v>
      </c>
      <c r="E1185" s="9">
        <v>41599.943749999999</v>
      </c>
      <c r="F1185" t="s">
        <v>871</v>
      </c>
      <c r="G1185" t="s">
        <v>871</v>
      </c>
      <c r="H1185">
        <v>1</v>
      </c>
      <c r="I1185">
        <v>3</v>
      </c>
      <c r="J1185">
        <v>1</v>
      </c>
      <c r="K1185" t="s">
        <v>872</v>
      </c>
      <c r="L1185">
        <v>7</v>
      </c>
      <c r="M1185">
        <v>-4</v>
      </c>
      <c r="N1185" t="s">
        <v>874</v>
      </c>
      <c r="O1185">
        <v>3.9E-2</v>
      </c>
      <c r="P1185" t="s">
        <v>874</v>
      </c>
      <c r="Q1185">
        <v>0.06</v>
      </c>
      <c r="R1185">
        <v>0</v>
      </c>
      <c r="S1185">
        <v>1.9E-2</v>
      </c>
      <c r="T1185" t="s">
        <v>874</v>
      </c>
      <c r="U1185" t="s">
        <v>874</v>
      </c>
      <c r="V1185" t="s">
        <v>874</v>
      </c>
      <c r="W1185" t="s">
        <v>874</v>
      </c>
      <c r="X1185" t="s">
        <v>56</v>
      </c>
      <c r="Y1185">
        <v>16.667000000000002</v>
      </c>
      <c r="Z1185" t="s">
        <v>874</v>
      </c>
      <c r="AA1185">
        <v>0.96099999999999997</v>
      </c>
      <c r="AB1185" t="s">
        <v>874</v>
      </c>
      <c r="AC1185">
        <v>0.85499999999999998</v>
      </c>
      <c r="AD1185" s="19">
        <v>45824.909177048612</v>
      </c>
      <c r="AE1185" t="s">
        <v>2215</v>
      </c>
    </row>
    <row r="1186" spans="1:31" x14ac:dyDescent="0.35">
      <c r="A1186" t="s">
        <v>194</v>
      </c>
      <c r="B1186" t="s">
        <v>311</v>
      </c>
      <c r="C1186">
        <v>1260</v>
      </c>
      <c r="D1186" s="9">
        <v>40367.945138888892</v>
      </c>
      <c r="E1186" s="9">
        <v>41628.222916666666</v>
      </c>
      <c r="F1186">
        <v>127</v>
      </c>
      <c r="G1186">
        <v>127</v>
      </c>
      <c r="H1186">
        <v>73</v>
      </c>
      <c r="I1186">
        <v>54</v>
      </c>
      <c r="J1186">
        <v>11</v>
      </c>
      <c r="K1186">
        <v>116</v>
      </c>
      <c r="L1186">
        <v>111</v>
      </c>
      <c r="M1186">
        <v>5</v>
      </c>
      <c r="N1186">
        <v>6.0999999999999999E-2</v>
      </c>
      <c r="O1186">
        <v>0.04</v>
      </c>
      <c r="P1186">
        <v>8.0000000000000002E-3</v>
      </c>
      <c r="Q1186">
        <v>0.09</v>
      </c>
      <c r="R1186">
        <v>9.2999999999999999E-2</v>
      </c>
      <c r="S1186">
        <v>0.09</v>
      </c>
      <c r="T1186">
        <v>0.96799999999999997</v>
      </c>
      <c r="U1186">
        <v>0.60399999999999998</v>
      </c>
      <c r="V1186">
        <v>0.92100000000000004</v>
      </c>
      <c r="W1186">
        <v>55.555999999999997</v>
      </c>
      <c r="X1186" t="s">
        <v>56</v>
      </c>
      <c r="Y1186">
        <v>11.111000000000001</v>
      </c>
      <c r="Z1186">
        <v>0.74099999999999999</v>
      </c>
      <c r="AA1186">
        <v>0.80400000000000005</v>
      </c>
      <c r="AB1186">
        <v>0.91</v>
      </c>
      <c r="AC1186">
        <v>0.78500000000000003</v>
      </c>
      <c r="AD1186" s="19">
        <v>45824.932826249998</v>
      </c>
      <c r="AE1186" t="s">
        <v>2215</v>
      </c>
    </row>
    <row r="1187" spans="1:31" hidden="1" x14ac:dyDescent="0.35">
      <c r="A1187" t="s">
        <v>154</v>
      </c>
      <c r="B1187" t="s">
        <v>312</v>
      </c>
      <c r="C1187">
        <v>99</v>
      </c>
      <c r="D1187" s="9">
        <v>41528.977777777778</v>
      </c>
      <c r="E1187" s="9">
        <v>41628.911111111112</v>
      </c>
      <c r="F1187" t="s">
        <v>871</v>
      </c>
      <c r="G1187" t="s">
        <v>871</v>
      </c>
      <c r="H1187">
        <v>45</v>
      </c>
      <c r="I1187">
        <v>31</v>
      </c>
      <c r="J1187">
        <v>25</v>
      </c>
      <c r="K1187" t="s">
        <v>872</v>
      </c>
      <c r="L1187">
        <v>60</v>
      </c>
      <c r="M1187">
        <v>-10</v>
      </c>
      <c r="N1187">
        <v>0.39500000000000002</v>
      </c>
      <c r="O1187">
        <v>0.32500000000000001</v>
      </c>
      <c r="P1187">
        <v>0.33400000000000002</v>
      </c>
      <c r="Q1187">
        <v>0.78300000000000003</v>
      </c>
      <c r="R1187" s="24" t="s">
        <v>2047</v>
      </c>
      <c r="S1187">
        <v>0.4</v>
      </c>
      <c r="T1187">
        <v>2.028</v>
      </c>
      <c r="U1187">
        <v>0.54900000000000004</v>
      </c>
      <c r="V1187">
        <v>0.53600000000000003</v>
      </c>
      <c r="W1187">
        <v>195.40199999999999</v>
      </c>
      <c r="X1187" t="s">
        <v>62</v>
      </c>
      <c r="Y1187">
        <v>1.2769999999999999</v>
      </c>
      <c r="Z1187">
        <v>0.84099999999999997</v>
      </c>
      <c r="AA1187">
        <v>0.97499999999999998</v>
      </c>
      <c r="AB1187">
        <v>0.91</v>
      </c>
      <c r="AC1187">
        <v>0.96899999999999997</v>
      </c>
      <c r="AD1187" s="19">
        <v>45824.909472534724</v>
      </c>
      <c r="AE1187" t="s">
        <v>2215</v>
      </c>
    </row>
    <row r="1188" spans="1:31" x14ac:dyDescent="0.35">
      <c r="A1188" t="s">
        <v>247</v>
      </c>
      <c r="B1188" t="s">
        <v>311</v>
      </c>
      <c r="C1188">
        <v>4522</v>
      </c>
      <c r="D1188" s="9">
        <v>41082.302083333336</v>
      </c>
      <c r="E1188" s="9">
        <v>45604.688194444447</v>
      </c>
      <c r="F1188">
        <v>3687</v>
      </c>
      <c r="G1188">
        <v>3687</v>
      </c>
      <c r="H1188">
        <v>3018</v>
      </c>
      <c r="I1188">
        <v>669</v>
      </c>
      <c r="J1188">
        <v>610</v>
      </c>
      <c r="K1188">
        <v>3077</v>
      </c>
      <c r="L1188">
        <v>2830</v>
      </c>
      <c r="M1188">
        <v>247</v>
      </c>
      <c r="N1188">
        <v>1.071</v>
      </c>
      <c r="O1188">
        <v>0.249</v>
      </c>
      <c r="P1188">
        <v>0.25900000000000001</v>
      </c>
      <c r="Q1188">
        <v>1.0269999999999999</v>
      </c>
      <c r="R1188">
        <v>1.0609999999999999</v>
      </c>
      <c r="S1188">
        <v>1.1100000000000001</v>
      </c>
      <c r="T1188">
        <v>0.96799999999999997</v>
      </c>
      <c r="U1188">
        <v>0.81100000000000005</v>
      </c>
      <c r="V1188">
        <v>0.80400000000000005</v>
      </c>
      <c r="W1188">
        <v>240.506</v>
      </c>
      <c r="X1188" t="s">
        <v>56</v>
      </c>
      <c r="Y1188">
        <v>0.97399999999999998</v>
      </c>
      <c r="Z1188">
        <v>0.93500000000000005</v>
      </c>
      <c r="AA1188">
        <v>0.94099999999999995</v>
      </c>
      <c r="AB1188">
        <v>0.80100000000000005</v>
      </c>
      <c r="AC1188">
        <v>0.95599999999999996</v>
      </c>
      <c r="AD1188" s="19">
        <v>3.9868055555555552E-2</v>
      </c>
      <c r="AE1188" t="s">
        <v>1108</v>
      </c>
    </row>
    <row r="1189" spans="1:31" hidden="1" x14ac:dyDescent="0.35">
      <c r="A1189" t="s">
        <v>2048</v>
      </c>
      <c r="B1189" t="s">
        <v>312</v>
      </c>
      <c r="C1189">
        <v>68</v>
      </c>
      <c r="D1189" s="9">
        <v>40240.726388888892</v>
      </c>
      <c r="E1189" s="9">
        <v>40309.15347222222</v>
      </c>
      <c r="F1189" t="s">
        <v>871</v>
      </c>
      <c r="G1189" t="s">
        <v>871</v>
      </c>
      <c r="H1189">
        <v>6</v>
      </c>
      <c r="I1189">
        <v>1</v>
      </c>
      <c r="J1189">
        <v>1</v>
      </c>
      <c r="K1189" t="s">
        <v>872</v>
      </c>
      <c r="L1189">
        <v>6</v>
      </c>
      <c r="M1189">
        <v>-1</v>
      </c>
      <c r="N1189">
        <v>4.3999999999999997E-2</v>
      </c>
      <c r="O1189">
        <v>0</v>
      </c>
      <c r="P1189" t="s">
        <v>874</v>
      </c>
      <c r="Q1189">
        <v>4.2999999999999997E-2</v>
      </c>
      <c r="R1189">
        <v>4.3999999999999997E-2</v>
      </c>
      <c r="S1189">
        <v>4.3999999999999997E-2</v>
      </c>
      <c r="T1189" t="s">
        <v>874</v>
      </c>
      <c r="U1189" t="s">
        <v>874</v>
      </c>
      <c r="V1189" t="s">
        <v>874</v>
      </c>
      <c r="W1189" t="s">
        <v>874</v>
      </c>
      <c r="X1189" t="s">
        <v>62</v>
      </c>
      <c r="Y1189">
        <v>23.256</v>
      </c>
      <c r="Z1189">
        <v>0.69299999999999995</v>
      </c>
      <c r="AA1189">
        <v>0</v>
      </c>
      <c r="AB1189" t="s">
        <v>874</v>
      </c>
      <c r="AC1189">
        <v>0.68600000000000005</v>
      </c>
      <c r="AD1189" s="19">
        <v>45824.909683784725</v>
      </c>
      <c r="AE1189" t="s">
        <v>2215</v>
      </c>
    </row>
    <row r="1190" spans="1:31" x14ac:dyDescent="0.35">
      <c r="A1190" t="s">
        <v>247</v>
      </c>
      <c r="B1190" t="s">
        <v>311</v>
      </c>
      <c r="C1190">
        <v>4522</v>
      </c>
      <c r="D1190" s="9">
        <v>41082.302083333336</v>
      </c>
      <c r="E1190" s="9">
        <v>45604.688194444447</v>
      </c>
      <c r="F1190">
        <v>3687</v>
      </c>
      <c r="G1190">
        <v>3687</v>
      </c>
      <c r="H1190">
        <v>3018</v>
      </c>
      <c r="I1190">
        <v>669</v>
      </c>
      <c r="J1190">
        <v>610</v>
      </c>
      <c r="K1190">
        <v>3077</v>
      </c>
      <c r="L1190">
        <v>2830</v>
      </c>
      <c r="M1190">
        <v>247</v>
      </c>
      <c r="N1190">
        <v>1.071</v>
      </c>
      <c r="O1190">
        <v>0.249</v>
      </c>
      <c r="P1190">
        <v>0.25900000000000001</v>
      </c>
      <c r="Q1190">
        <v>1.0269999999999999</v>
      </c>
      <c r="R1190">
        <v>1.0609999999999999</v>
      </c>
      <c r="S1190">
        <v>1.1100000000000001</v>
      </c>
      <c r="T1190">
        <v>0.96799999999999997</v>
      </c>
      <c r="U1190">
        <v>0.81100000000000005</v>
      </c>
      <c r="V1190">
        <v>0.80400000000000005</v>
      </c>
      <c r="W1190">
        <v>240.506</v>
      </c>
      <c r="X1190" t="s">
        <v>56</v>
      </c>
      <c r="Y1190">
        <v>0.97399999999999998</v>
      </c>
      <c r="Z1190">
        <v>0.93500000000000005</v>
      </c>
      <c r="AA1190">
        <v>0.94099999999999995</v>
      </c>
      <c r="AB1190">
        <v>0.80100000000000005</v>
      </c>
      <c r="AC1190">
        <v>0.95599999999999996</v>
      </c>
      <c r="AD1190" s="19">
        <v>2.0224537037037037E-2</v>
      </c>
      <c r="AE1190" t="s">
        <v>1108</v>
      </c>
    </row>
    <row r="1191" spans="1:31" hidden="1" x14ac:dyDescent="0.35">
      <c r="A1191" t="s">
        <v>2049</v>
      </c>
      <c r="B1191" t="s">
        <v>312</v>
      </c>
      <c r="C1191">
        <v>99</v>
      </c>
      <c r="D1191" s="9">
        <v>41530.510416666664</v>
      </c>
      <c r="E1191" s="9">
        <v>41630.063194444447</v>
      </c>
      <c r="F1191" t="s">
        <v>871</v>
      </c>
      <c r="G1191" t="s">
        <v>871</v>
      </c>
      <c r="H1191">
        <v>32</v>
      </c>
      <c r="I1191">
        <v>54</v>
      </c>
      <c r="J1191">
        <v>14</v>
      </c>
      <c r="K1191" t="s">
        <v>872</v>
      </c>
      <c r="L1191">
        <v>88</v>
      </c>
      <c r="M1191">
        <v>-17</v>
      </c>
      <c r="N1191">
        <v>0.39200000000000002</v>
      </c>
      <c r="O1191">
        <v>0.55100000000000005</v>
      </c>
      <c r="P1191">
        <v>0.17299999999999999</v>
      </c>
      <c r="Q1191">
        <v>0.73</v>
      </c>
      <c r="R1191">
        <v>0.77</v>
      </c>
      <c r="S1191">
        <v>0.70799999999999996</v>
      </c>
      <c r="T1191">
        <v>0.94799999999999995</v>
      </c>
      <c r="U1191">
        <v>0.41599999999999998</v>
      </c>
      <c r="V1191">
        <v>0.81699999999999995</v>
      </c>
      <c r="W1191">
        <v>304.11</v>
      </c>
      <c r="X1191" t="s">
        <v>56</v>
      </c>
      <c r="Y1191">
        <v>1.37</v>
      </c>
      <c r="Z1191">
        <v>0.79800000000000004</v>
      </c>
      <c r="AA1191">
        <v>0.78800000000000003</v>
      </c>
      <c r="AB1191">
        <v>0.46400000000000002</v>
      </c>
      <c r="AC1191">
        <v>0.91</v>
      </c>
      <c r="AD1191" s="19">
        <v>45824.909994467591</v>
      </c>
      <c r="AE1191" t="s">
        <v>2215</v>
      </c>
    </row>
    <row r="1192" spans="1:31" x14ac:dyDescent="0.35">
      <c r="A1192" t="s">
        <v>1697</v>
      </c>
      <c r="B1192" t="s">
        <v>311</v>
      </c>
      <c r="C1192">
        <v>5376</v>
      </c>
      <c r="D1192" s="9">
        <v>39190.670891203707</v>
      </c>
      <c r="E1192" s="9">
        <v>44566.950208333335</v>
      </c>
      <c r="F1192">
        <v>16782</v>
      </c>
      <c r="G1192">
        <v>16782</v>
      </c>
      <c r="H1192">
        <v>4559</v>
      </c>
      <c r="I1192">
        <v>12223</v>
      </c>
      <c r="J1192">
        <v>2204</v>
      </c>
      <c r="K1192">
        <v>14578</v>
      </c>
      <c r="L1192">
        <v>13936</v>
      </c>
      <c r="M1192">
        <v>642</v>
      </c>
      <c r="N1192">
        <v>0.83599999999999997</v>
      </c>
      <c r="O1192">
        <v>2.4</v>
      </c>
      <c r="P1192">
        <v>0.46100000000000002</v>
      </c>
      <c r="Q1192">
        <v>2.6850000000000001</v>
      </c>
      <c r="R1192">
        <v>2.7749999999999999</v>
      </c>
      <c r="S1192">
        <v>2.7770000000000001</v>
      </c>
      <c r="T1192">
        <v>0.96799999999999997</v>
      </c>
      <c r="U1192">
        <v>0.25800000000000001</v>
      </c>
      <c r="V1192">
        <v>0.85799999999999998</v>
      </c>
      <c r="W1192">
        <v>239.10599999999999</v>
      </c>
      <c r="X1192" t="s">
        <v>56</v>
      </c>
      <c r="Y1192">
        <v>0.372</v>
      </c>
      <c r="Z1192">
        <v>0.99199999999999999</v>
      </c>
      <c r="AA1192">
        <v>0.999</v>
      </c>
      <c r="AB1192">
        <v>0.99399999999999999</v>
      </c>
      <c r="AC1192">
        <v>0.998</v>
      </c>
      <c r="AD1192" s="19">
        <v>45825.1645130787</v>
      </c>
      <c r="AE1192" t="s">
        <v>2397</v>
      </c>
    </row>
    <row r="1193" spans="1:31" hidden="1" x14ac:dyDescent="0.35">
      <c r="A1193" t="s">
        <v>2050</v>
      </c>
      <c r="B1193" t="s">
        <v>312</v>
      </c>
      <c r="C1193">
        <v>1</v>
      </c>
      <c r="D1193" s="9">
        <v>41534.589583333334</v>
      </c>
      <c r="E1193" s="9">
        <v>41535.618750000001</v>
      </c>
      <c r="F1193" t="s">
        <v>871</v>
      </c>
      <c r="G1193" t="s">
        <v>871</v>
      </c>
      <c r="H1193">
        <v>1</v>
      </c>
      <c r="I1193">
        <v>1</v>
      </c>
      <c r="J1193">
        <v>1</v>
      </c>
      <c r="K1193" t="s">
        <v>872</v>
      </c>
      <c r="L1193">
        <v>1</v>
      </c>
      <c r="M1193">
        <v>-1</v>
      </c>
      <c r="N1193" t="s">
        <v>874</v>
      </c>
      <c r="O1193" t="s">
        <v>874</v>
      </c>
      <c r="P1193" t="s">
        <v>874</v>
      </c>
      <c r="Q1193" t="s">
        <v>874</v>
      </c>
      <c r="R1193">
        <v>0</v>
      </c>
      <c r="S1193">
        <v>-0.5</v>
      </c>
      <c r="T1193" t="s">
        <v>874</v>
      </c>
      <c r="U1193" t="s">
        <v>874</v>
      </c>
      <c r="V1193" t="s">
        <v>874</v>
      </c>
      <c r="W1193" t="s">
        <v>874</v>
      </c>
      <c r="X1193" t="s">
        <v>56</v>
      </c>
      <c r="Y1193" t="s">
        <v>874</v>
      </c>
      <c r="Z1193" t="s">
        <v>874</v>
      </c>
      <c r="AA1193" t="s">
        <v>874</v>
      </c>
      <c r="AB1193" t="s">
        <v>874</v>
      </c>
      <c r="AC1193" t="s">
        <v>874</v>
      </c>
      <c r="AD1193" s="19">
        <v>45824.910213425923</v>
      </c>
      <c r="AE1193" t="s">
        <v>2215</v>
      </c>
    </row>
    <row r="1194" spans="1:31" x14ac:dyDescent="0.35">
      <c r="A1194" t="s">
        <v>1434</v>
      </c>
      <c r="B1194" t="s">
        <v>311</v>
      </c>
      <c r="C1194">
        <v>5474</v>
      </c>
      <c r="D1194" s="9">
        <v>39090.752002314817</v>
      </c>
      <c r="E1194" s="9">
        <v>44565.437395833331</v>
      </c>
      <c r="F1194">
        <v>158</v>
      </c>
      <c r="G1194">
        <v>158</v>
      </c>
      <c r="H1194">
        <v>45</v>
      </c>
      <c r="I1194">
        <v>113</v>
      </c>
      <c r="J1194">
        <v>20</v>
      </c>
      <c r="K1194">
        <v>138</v>
      </c>
      <c r="L1194">
        <v>125</v>
      </c>
      <c r="M1194">
        <v>13</v>
      </c>
      <c r="N1194">
        <v>1.0999999999999999E-2</v>
      </c>
      <c r="O1194">
        <v>2.5999999999999999E-2</v>
      </c>
      <c r="P1194">
        <v>7.0000000000000001E-3</v>
      </c>
      <c r="Q1194">
        <v>2.9000000000000001E-2</v>
      </c>
      <c r="R1194">
        <v>0.03</v>
      </c>
      <c r="S1194">
        <v>3.1E-2</v>
      </c>
      <c r="T1194">
        <v>0.96699999999999997</v>
      </c>
      <c r="U1194">
        <v>0.29699999999999999</v>
      </c>
      <c r="V1194">
        <v>0.81100000000000005</v>
      </c>
      <c r="W1194">
        <v>448.27600000000001</v>
      </c>
      <c r="X1194" t="s">
        <v>56</v>
      </c>
      <c r="Y1194">
        <v>34.482999999999997</v>
      </c>
      <c r="Z1194">
        <v>0.92700000000000005</v>
      </c>
      <c r="AA1194">
        <v>0.88</v>
      </c>
      <c r="AB1194">
        <v>0.82</v>
      </c>
      <c r="AC1194">
        <v>0.90700000000000003</v>
      </c>
      <c r="AD1194" s="19">
        <v>45825.099255462963</v>
      </c>
      <c r="AE1194" t="s">
        <v>2397</v>
      </c>
    </row>
    <row r="1195" spans="1:31" hidden="1" x14ac:dyDescent="0.35">
      <c r="A1195" t="s">
        <v>2051</v>
      </c>
      <c r="B1195" t="s">
        <v>312</v>
      </c>
      <c r="C1195">
        <v>98</v>
      </c>
      <c r="D1195" s="9">
        <v>41528.15</v>
      </c>
      <c r="E1195" s="9">
        <v>41626.770138888889</v>
      </c>
      <c r="F1195" t="s">
        <v>871</v>
      </c>
      <c r="G1195" t="s">
        <v>871</v>
      </c>
      <c r="H1195">
        <v>10</v>
      </c>
      <c r="I1195">
        <v>13</v>
      </c>
      <c r="J1195">
        <v>125</v>
      </c>
      <c r="K1195" t="s">
        <v>872</v>
      </c>
      <c r="L1195">
        <v>41</v>
      </c>
      <c r="M1195">
        <v>-142</v>
      </c>
      <c r="N1195">
        <v>0.11</v>
      </c>
      <c r="O1195">
        <v>0.11700000000000001</v>
      </c>
      <c r="P1195">
        <v>1.1890000000000001</v>
      </c>
      <c r="Q1195">
        <v>1.4410000000000001</v>
      </c>
      <c r="R1195">
        <v>-0.96199999999999997</v>
      </c>
      <c r="S1195">
        <v>-1.3260000000000001</v>
      </c>
      <c r="T1195">
        <v>-1.498</v>
      </c>
      <c r="U1195">
        <v>0.48499999999999999</v>
      </c>
      <c r="V1195">
        <v>-4.2380000000000004</v>
      </c>
      <c r="W1195">
        <v>193.61600000000001</v>
      </c>
      <c r="X1195" t="s">
        <v>56</v>
      </c>
      <c r="Y1195">
        <v>0.69399999999999995</v>
      </c>
      <c r="Z1195">
        <v>0.91100000000000003</v>
      </c>
      <c r="AA1195">
        <v>0.96899999999999997</v>
      </c>
      <c r="AB1195">
        <v>8.3000000000000004E-2</v>
      </c>
      <c r="AC1195">
        <v>0.38600000000000001</v>
      </c>
      <c r="AD1195" s="19">
        <v>45824.910503159721</v>
      </c>
      <c r="AE1195" t="s">
        <v>2215</v>
      </c>
    </row>
    <row r="1196" spans="1:31" x14ac:dyDescent="0.35">
      <c r="A1196" t="s">
        <v>1872</v>
      </c>
      <c r="B1196" t="s">
        <v>311</v>
      </c>
      <c r="C1196">
        <v>3645</v>
      </c>
      <c r="D1196" s="9">
        <v>37899.090277777781</v>
      </c>
      <c r="E1196" s="9">
        <v>41544.311111111114</v>
      </c>
      <c r="F1196">
        <v>252</v>
      </c>
      <c r="G1196">
        <v>252</v>
      </c>
      <c r="H1196">
        <v>34</v>
      </c>
      <c r="I1196">
        <v>218</v>
      </c>
      <c r="J1196">
        <v>25</v>
      </c>
      <c r="K1196">
        <v>227</v>
      </c>
      <c r="L1196">
        <v>180</v>
      </c>
      <c r="M1196">
        <v>47</v>
      </c>
      <c r="N1196">
        <v>1.9E-2</v>
      </c>
      <c r="O1196">
        <v>8.3000000000000004E-2</v>
      </c>
      <c r="P1196">
        <v>1.4E-2</v>
      </c>
      <c r="Q1196">
        <v>8.5000000000000006E-2</v>
      </c>
      <c r="R1196">
        <v>8.7999999999999995E-2</v>
      </c>
      <c r="S1196">
        <v>8.5999999999999993E-2</v>
      </c>
      <c r="T1196">
        <v>0.96599999999999997</v>
      </c>
      <c r="U1196">
        <v>0.186</v>
      </c>
      <c r="V1196">
        <v>0.86299999999999999</v>
      </c>
      <c r="W1196">
        <v>552.94100000000003</v>
      </c>
      <c r="X1196" t="s">
        <v>56</v>
      </c>
      <c r="Y1196">
        <v>11.765000000000001</v>
      </c>
      <c r="Z1196">
        <v>0.90600000000000003</v>
      </c>
      <c r="AA1196">
        <v>0.95299999999999996</v>
      </c>
      <c r="AB1196">
        <v>0.93500000000000005</v>
      </c>
      <c r="AC1196">
        <v>0.95099999999999996</v>
      </c>
      <c r="AD1196" s="19">
        <v>45824.861166006944</v>
      </c>
      <c r="AE1196" t="s">
        <v>2024</v>
      </c>
    </row>
    <row r="1197" spans="1:31" hidden="1" x14ac:dyDescent="0.35">
      <c r="A1197" t="s">
        <v>1120</v>
      </c>
      <c r="B1197" t="s">
        <v>312</v>
      </c>
      <c r="C1197">
        <v>97</v>
      </c>
      <c r="D1197" s="9">
        <v>41513.800000000003</v>
      </c>
      <c r="E1197" s="9">
        <v>41610.824305555558</v>
      </c>
      <c r="F1197" t="s">
        <v>871</v>
      </c>
      <c r="G1197" t="s">
        <v>871</v>
      </c>
      <c r="H1197">
        <v>3</v>
      </c>
      <c r="I1197">
        <v>4</v>
      </c>
      <c r="J1197">
        <v>13</v>
      </c>
      <c r="K1197" t="s">
        <v>872</v>
      </c>
      <c r="L1197">
        <v>7</v>
      </c>
      <c r="M1197">
        <v>-12</v>
      </c>
      <c r="N1197">
        <v>4.1000000000000002E-2</v>
      </c>
      <c r="O1197">
        <v>2.8000000000000001E-2</v>
      </c>
      <c r="P1197">
        <v>0.125</v>
      </c>
      <c r="Q1197">
        <v>5.6000000000000001E-2</v>
      </c>
      <c r="R1197">
        <v>-5.5999999999999897E-2</v>
      </c>
      <c r="S1197">
        <v>-8.5999999999999993E-2</v>
      </c>
      <c r="T1197">
        <v>-1</v>
      </c>
      <c r="U1197">
        <v>0.59399999999999997</v>
      </c>
      <c r="V1197">
        <v>-0.81200000000000006</v>
      </c>
      <c r="W1197">
        <v>16750</v>
      </c>
      <c r="X1197" t="s">
        <v>56</v>
      </c>
      <c r="Y1197">
        <v>17.856999999999999</v>
      </c>
      <c r="Z1197">
        <v>0.999</v>
      </c>
      <c r="AA1197">
        <v>0.89200000000000002</v>
      </c>
      <c r="AB1197">
        <v>0.39300000000000002</v>
      </c>
      <c r="AC1197">
        <v>0.96399999999999997</v>
      </c>
      <c r="AD1197" s="19">
        <v>45824.910811388887</v>
      </c>
      <c r="AE1197" t="s">
        <v>2215</v>
      </c>
    </row>
    <row r="1198" spans="1:31" x14ac:dyDescent="0.35">
      <c r="A1198" t="s">
        <v>1922</v>
      </c>
      <c r="B1198" t="s">
        <v>311</v>
      </c>
      <c r="C1198">
        <v>1470</v>
      </c>
      <c r="D1198" s="9">
        <v>38868.222222222219</v>
      </c>
      <c r="E1198" s="9">
        <v>40338.296527777777</v>
      </c>
      <c r="F1198">
        <v>36</v>
      </c>
      <c r="G1198">
        <v>36</v>
      </c>
      <c r="H1198">
        <v>8</v>
      </c>
      <c r="I1198">
        <v>28</v>
      </c>
      <c r="J1198">
        <v>1</v>
      </c>
      <c r="K1198">
        <v>35</v>
      </c>
      <c r="L1198">
        <v>22</v>
      </c>
      <c r="M1198">
        <v>13</v>
      </c>
      <c r="N1198">
        <v>8.9999999999999993E-3</v>
      </c>
      <c r="O1198">
        <v>0.02</v>
      </c>
      <c r="P1198">
        <v>0</v>
      </c>
      <c r="Q1198">
        <v>2.8000000000000001E-2</v>
      </c>
      <c r="R1198">
        <v>2.9000000000000001E-2</v>
      </c>
      <c r="S1198">
        <v>2.7E-2</v>
      </c>
      <c r="T1198">
        <v>0.96599999999999997</v>
      </c>
      <c r="U1198">
        <v>0.31</v>
      </c>
      <c r="V1198">
        <v>1</v>
      </c>
      <c r="W1198">
        <v>464.286</v>
      </c>
      <c r="X1198" t="s">
        <v>56</v>
      </c>
      <c r="Y1198">
        <v>35.713999999999999</v>
      </c>
      <c r="Z1198">
        <v>0.93100000000000005</v>
      </c>
      <c r="AA1198">
        <v>0.91400000000000003</v>
      </c>
      <c r="AB1198">
        <v>0</v>
      </c>
      <c r="AC1198">
        <v>0.86899999999999999</v>
      </c>
      <c r="AD1198" s="19">
        <v>45824.874350416663</v>
      </c>
      <c r="AE1198" t="s">
        <v>2024</v>
      </c>
    </row>
    <row r="1199" spans="1:31" hidden="1" x14ac:dyDescent="0.35">
      <c r="A1199" t="s">
        <v>2052</v>
      </c>
      <c r="B1199" t="s">
        <v>312</v>
      </c>
      <c r="C1199">
        <v>0</v>
      </c>
      <c r="D1199" s="9">
        <v>41382.618750000001</v>
      </c>
      <c r="E1199" s="9">
        <v>41382.619444444441</v>
      </c>
      <c r="F1199" t="s">
        <v>871</v>
      </c>
      <c r="G1199" t="s">
        <v>871</v>
      </c>
      <c r="H1199">
        <v>1</v>
      </c>
      <c r="I1199">
        <v>1</v>
      </c>
      <c r="J1199">
        <v>1</v>
      </c>
      <c r="K1199" t="s">
        <v>872</v>
      </c>
      <c r="L1199">
        <v>1</v>
      </c>
      <c r="M1199">
        <v>-1</v>
      </c>
      <c r="N1199" t="s">
        <v>874</v>
      </c>
      <c r="O1199" t="s">
        <v>874</v>
      </c>
      <c r="P1199" t="s">
        <v>874</v>
      </c>
      <c r="Q1199" t="s">
        <v>874</v>
      </c>
      <c r="R1199">
        <v>0</v>
      </c>
      <c r="S1199" t="s">
        <v>874</v>
      </c>
      <c r="T1199" t="s">
        <v>874</v>
      </c>
      <c r="U1199" t="s">
        <v>874</v>
      </c>
      <c r="V1199" t="s">
        <v>874</v>
      </c>
      <c r="W1199" t="s">
        <v>874</v>
      </c>
      <c r="X1199" t="s">
        <v>62</v>
      </c>
      <c r="Y1199" t="s">
        <v>874</v>
      </c>
      <c r="Z1199" t="s">
        <v>874</v>
      </c>
      <c r="AA1199" t="s">
        <v>874</v>
      </c>
      <c r="AB1199" t="s">
        <v>874</v>
      </c>
      <c r="AC1199" t="s">
        <v>874</v>
      </c>
      <c r="AD1199" s="19">
        <v>45824.911022893517</v>
      </c>
      <c r="AE1199" t="s">
        <v>2215</v>
      </c>
    </row>
    <row r="1200" spans="1:31" x14ac:dyDescent="0.35">
      <c r="A1200" t="s">
        <v>1141</v>
      </c>
      <c r="B1200" t="s">
        <v>311</v>
      </c>
      <c r="C1200">
        <v>714</v>
      </c>
      <c r="D1200" s="9">
        <v>40919.229861111111</v>
      </c>
      <c r="E1200" s="9">
        <v>41633.893750000003</v>
      </c>
      <c r="F1200">
        <v>201</v>
      </c>
      <c r="G1200">
        <v>201</v>
      </c>
      <c r="H1200">
        <v>144</v>
      </c>
      <c r="I1200">
        <v>57</v>
      </c>
      <c r="J1200">
        <v>8</v>
      </c>
      <c r="K1200">
        <v>193</v>
      </c>
      <c r="L1200">
        <v>167</v>
      </c>
      <c r="M1200">
        <v>26</v>
      </c>
      <c r="N1200">
        <v>0.21099999999999999</v>
      </c>
      <c r="O1200">
        <v>9.0999999999999998E-2</v>
      </c>
      <c r="P1200">
        <v>1.0999999999999999E-2</v>
      </c>
      <c r="Q1200">
        <v>0.28100000000000003</v>
      </c>
      <c r="R1200">
        <v>0.29099999999999998</v>
      </c>
      <c r="S1200">
        <v>0.29399999999999998</v>
      </c>
      <c r="T1200">
        <v>0.96599999999999997</v>
      </c>
      <c r="U1200">
        <v>0.69899999999999995</v>
      </c>
      <c r="V1200">
        <v>0.96399999999999997</v>
      </c>
      <c r="W1200">
        <v>92.527000000000001</v>
      </c>
      <c r="X1200" t="s">
        <v>56</v>
      </c>
      <c r="Y1200">
        <v>3.5590000000000002</v>
      </c>
      <c r="Z1200">
        <v>0.94</v>
      </c>
      <c r="AA1200">
        <v>0.71699999999999997</v>
      </c>
      <c r="AB1200">
        <v>0.93400000000000005</v>
      </c>
      <c r="AC1200">
        <v>0.86399999999999999</v>
      </c>
      <c r="AD1200" s="19">
        <v>45824.95241740741</v>
      </c>
      <c r="AE1200" t="s">
        <v>2215</v>
      </c>
    </row>
    <row r="1201" spans="1:31" hidden="1" x14ac:dyDescent="0.35">
      <c r="A1201" t="s">
        <v>2053</v>
      </c>
      <c r="B1201" t="s">
        <v>312</v>
      </c>
      <c r="C1201">
        <v>79</v>
      </c>
      <c r="D1201" s="9">
        <v>40345.643055555556</v>
      </c>
      <c r="E1201" s="9">
        <v>40424.907638888886</v>
      </c>
      <c r="F1201" t="s">
        <v>871</v>
      </c>
      <c r="G1201" t="s">
        <v>871</v>
      </c>
      <c r="H1201">
        <v>5</v>
      </c>
      <c r="I1201">
        <v>2</v>
      </c>
      <c r="J1201">
        <v>1</v>
      </c>
      <c r="K1201" t="s">
        <v>872</v>
      </c>
      <c r="L1201">
        <v>9</v>
      </c>
      <c r="M1201">
        <v>-4</v>
      </c>
      <c r="N1201">
        <v>0.108</v>
      </c>
      <c r="O1201">
        <v>4.2999999999999997E-2</v>
      </c>
      <c r="P1201" t="s">
        <v>874</v>
      </c>
      <c r="Q1201">
        <v>0.25700000000000001</v>
      </c>
      <c r="R1201">
        <v>0.151</v>
      </c>
      <c r="S1201">
        <v>5.0999999999999997E-2</v>
      </c>
      <c r="T1201" t="s">
        <v>874</v>
      </c>
      <c r="U1201" t="s">
        <v>874</v>
      </c>
      <c r="V1201" t="s">
        <v>874</v>
      </c>
      <c r="W1201" t="s">
        <v>874</v>
      </c>
      <c r="X1201" t="s">
        <v>56</v>
      </c>
      <c r="Y1201">
        <v>3.891</v>
      </c>
      <c r="Z1201">
        <v>0.71199999999999997</v>
      </c>
      <c r="AA1201">
        <v>1</v>
      </c>
      <c r="AB1201" t="s">
        <v>874</v>
      </c>
      <c r="AC1201">
        <v>0.66700000000000004</v>
      </c>
      <c r="AD1201" s="19">
        <v>45824.911244965275</v>
      </c>
      <c r="AE1201" t="s">
        <v>2215</v>
      </c>
    </row>
    <row r="1202" spans="1:31" x14ac:dyDescent="0.35">
      <c r="A1202" t="s">
        <v>110</v>
      </c>
      <c r="B1202" t="s">
        <v>311</v>
      </c>
      <c r="C1202">
        <v>5345</v>
      </c>
      <c r="D1202" s="9">
        <v>39220.432476851849</v>
      </c>
      <c r="E1202" s="9">
        <v>44565.817719907405</v>
      </c>
      <c r="F1202">
        <v>1479</v>
      </c>
      <c r="G1202">
        <v>1479</v>
      </c>
      <c r="H1202">
        <v>1449</v>
      </c>
      <c r="I1202">
        <v>30</v>
      </c>
      <c r="J1202">
        <v>172</v>
      </c>
      <c r="K1202">
        <v>1307</v>
      </c>
      <c r="L1202">
        <v>1223</v>
      </c>
      <c r="M1202">
        <v>84</v>
      </c>
      <c r="N1202">
        <v>0.33300000000000002</v>
      </c>
      <c r="O1202">
        <v>7.0000000000000001E-3</v>
      </c>
      <c r="P1202">
        <v>0.05</v>
      </c>
      <c r="Q1202">
        <v>0.28000000000000003</v>
      </c>
      <c r="R1202">
        <v>0.28999999999999998</v>
      </c>
      <c r="S1202">
        <v>0.30399999999999999</v>
      </c>
      <c r="T1202">
        <v>0.96599999999999997</v>
      </c>
      <c r="U1202">
        <v>0.97899999999999998</v>
      </c>
      <c r="V1202">
        <v>0.85299999999999998</v>
      </c>
      <c r="W1202">
        <v>300</v>
      </c>
      <c r="X1202" t="s">
        <v>56</v>
      </c>
      <c r="Y1202">
        <v>3.5710000000000002</v>
      </c>
      <c r="Z1202">
        <v>0.92400000000000004</v>
      </c>
      <c r="AA1202">
        <v>0.96099999999999997</v>
      </c>
      <c r="AB1202">
        <v>0.70499999999999996</v>
      </c>
      <c r="AC1202">
        <v>0.90500000000000003</v>
      </c>
      <c r="AD1202" s="19">
        <v>45825.278755717591</v>
      </c>
      <c r="AE1202" t="s">
        <v>2357</v>
      </c>
    </row>
    <row r="1203" spans="1:31" hidden="1" x14ac:dyDescent="0.35">
      <c r="A1203" t="s">
        <v>133</v>
      </c>
      <c r="B1203" t="s">
        <v>312</v>
      </c>
      <c r="C1203">
        <v>99</v>
      </c>
      <c r="D1203" s="9">
        <v>41529.96597222222</v>
      </c>
      <c r="E1203" s="9">
        <v>41629.342361111114</v>
      </c>
      <c r="F1203" t="s">
        <v>871</v>
      </c>
      <c r="G1203" t="s">
        <v>871</v>
      </c>
      <c r="H1203">
        <v>105</v>
      </c>
      <c r="I1203">
        <v>56</v>
      </c>
      <c r="J1203">
        <v>37</v>
      </c>
      <c r="K1203" t="s">
        <v>872</v>
      </c>
      <c r="L1203">
        <v>104</v>
      </c>
      <c r="M1203">
        <v>19</v>
      </c>
      <c r="N1203">
        <v>1.0109999999999999</v>
      </c>
      <c r="O1203">
        <v>0.51800000000000002</v>
      </c>
      <c r="P1203">
        <v>0.435</v>
      </c>
      <c r="Q1203">
        <v>0.96899999999999997</v>
      </c>
      <c r="R1203" s="24" t="s">
        <v>2054</v>
      </c>
      <c r="S1203">
        <v>1.1140000000000001</v>
      </c>
      <c r="T1203">
        <v>0.88600000000000001</v>
      </c>
      <c r="U1203">
        <v>0.66100000000000003</v>
      </c>
      <c r="V1203">
        <v>0.71599999999999997</v>
      </c>
      <c r="W1203">
        <v>208.46199999999999</v>
      </c>
      <c r="X1203" t="s">
        <v>56</v>
      </c>
      <c r="Y1203">
        <v>1.032</v>
      </c>
      <c r="Z1203">
        <v>0.96899999999999997</v>
      </c>
      <c r="AA1203">
        <v>0.98499999999999999</v>
      </c>
      <c r="AB1203">
        <v>0.91100000000000003</v>
      </c>
      <c r="AC1203">
        <v>0.98499999999999999</v>
      </c>
      <c r="AD1203" s="19">
        <v>45824.911530150464</v>
      </c>
      <c r="AE1203" t="s">
        <v>2215</v>
      </c>
    </row>
    <row r="1204" spans="1:31" x14ac:dyDescent="0.35">
      <c r="A1204" t="s">
        <v>927</v>
      </c>
      <c r="B1204" t="s">
        <v>311</v>
      </c>
      <c r="C1204">
        <v>2359</v>
      </c>
      <c r="D1204" s="9">
        <v>42205.770729166667</v>
      </c>
      <c r="E1204" s="9">
        <v>44564.983541666668</v>
      </c>
      <c r="F1204">
        <v>8007</v>
      </c>
      <c r="G1204">
        <v>8007</v>
      </c>
      <c r="H1204">
        <v>4728</v>
      </c>
      <c r="I1204">
        <v>3279</v>
      </c>
      <c r="J1204">
        <v>1173</v>
      </c>
      <c r="K1204">
        <v>6834</v>
      </c>
      <c r="L1204">
        <v>5935</v>
      </c>
      <c r="M1204">
        <v>899</v>
      </c>
      <c r="N1204">
        <v>2.778</v>
      </c>
      <c r="O1204">
        <v>2.0790000000000002</v>
      </c>
      <c r="P1204">
        <v>1.0489999999999999</v>
      </c>
      <c r="Q1204">
        <v>3.68</v>
      </c>
      <c r="R1204">
        <v>3.8079999999999998</v>
      </c>
      <c r="S1204">
        <v>4.0620000000000003</v>
      </c>
      <c r="T1204">
        <v>0.96599999999999997</v>
      </c>
      <c r="U1204">
        <v>0.57199999999999995</v>
      </c>
      <c r="V1204">
        <v>0.78400000000000003</v>
      </c>
      <c r="W1204">
        <v>244.29300000000001</v>
      </c>
      <c r="X1204" t="s">
        <v>56</v>
      </c>
      <c r="Y1204">
        <v>0.27200000000000002</v>
      </c>
      <c r="Z1204">
        <v>0.96399999999999997</v>
      </c>
      <c r="AA1204">
        <v>0.91700000000000004</v>
      </c>
      <c r="AB1204">
        <v>0.82599999999999996</v>
      </c>
      <c r="AC1204">
        <v>0.95699999999999996</v>
      </c>
      <c r="AD1204" s="19">
        <v>45825.183669548613</v>
      </c>
      <c r="AE1204" t="s">
        <v>2395</v>
      </c>
    </row>
    <row r="1205" spans="1:31" hidden="1" x14ac:dyDescent="0.35">
      <c r="A1205" t="s">
        <v>2055</v>
      </c>
      <c r="B1205" t="s">
        <v>312</v>
      </c>
      <c r="C1205">
        <v>89</v>
      </c>
      <c r="D1205" s="9">
        <v>41080.706250000003</v>
      </c>
      <c r="E1205" s="9">
        <v>41169.743055555555</v>
      </c>
      <c r="F1205" t="s">
        <v>871</v>
      </c>
      <c r="G1205" t="s">
        <v>871</v>
      </c>
      <c r="H1205">
        <v>1</v>
      </c>
      <c r="I1205">
        <v>1</v>
      </c>
      <c r="J1205">
        <v>1</v>
      </c>
      <c r="K1205" t="s">
        <v>872</v>
      </c>
      <c r="L1205">
        <v>5</v>
      </c>
      <c r="M1205">
        <v>-4</v>
      </c>
      <c r="N1205" t="s">
        <v>874</v>
      </c>
      <c r="O1205" t="s">
        <v>874</v>
      </c>
      <c r="P1205" t="s">
        <v>874</v>
      </c>
      <c r="Q1205">
        <v>3.3000000000000002E-2</v>
      </c>
      <c r="R1205">
        <v>0</v>
      </c>
      <c r="S1205" t="s">
        <v>874</v>
      </c>
      <c r="T1205" t="s">
        <v>874</v>
      </c>
      <c r="U1205" t="s">
        <v>874</v>
      </c>
      <c r="V1205" t="s">
        <v>874</v>
      </c>
      <c r="W1205" t="s">
        <v>874</v>
      </c>
      <c r="X1205" t="s">
        <v>80</v>
      </c>
      <c r="Y1205">
        <v>30.303000000000001</v>
      </c>
      <c r="Z1205" t="s">
        <v>874</v>
      </c>
      <c r="AA1205" t="s">
        <v>874</v>
      </c>
      <c r="AB1205" t="s">
        <v>874</v>
      </c>
      <c r="AC1205">
        <v>0.63800000000000001</v>
      </c>
      <c r="AD1205" s="19">
        <v>45824.911752187501</v>
      </c>
      <c r="AE1205" t="s">
        <v>2215</v>
      </c>
    </row>
    <row r="1206" spans="1:31" x14ac:dyDescent="0.35">
      <c r="A1206" t="s">
        <v>1261</v>
      </c>
      <c r="B1206" t="s">
        <v>311</v>
      </c>
      <c r="C1206">
        <v>6480</v>
      </c>
      <c r="D1206" s="9">
        <v>38076.532094907408</v>
      </c>
      <c r="E1206" s="9">
        <v>44556.746516203704</v>
      </c>
      <c r="F1206">
        <v>594</v>
      </c>
      <c r="G1206">
        <v>594</v>
      </c>
      <c r="H1206">
        <v>125</v>
      </c>
      <c r="I1206">
        <v>469</v>
      </c>
      <c r="J1206">
        <v>205</v>
      </c>
      <c r="K1206">
        <v>389</v>
      </c>
      <c r="L1206">
        <v>374</v>
      </c>
      <c r="M1206">
        <v>15</v>
      </c>
      <c r="N1206">
        <v>1.4999999999999999E-2</v>
      </c>
      <c r="O1206">
        <v>7.8E-2</v>
      </c>
      <c r="P1206">
        <v>3.5000000000000003E-2</v>
      </c>
      <c r="Q1206">
        <v>5.6000000000000001E-2</v>
      </c>
      <c r="R1206">
        <v>5.8000000000000003E-2</v>
      </c>
      <c r="S1206">
        <v>5.1999999999999998E-2</v>
      </c>
      <c r="T1206">
        <v>0.96599999999999997</v>
      </c>
      <c r="U1206">
        <v>0.161</v>
      </c>
      <c r="V1206">
        <v>0.624</v>
      </c>
      <c r="W1206">
        <v>267.85700000000003</v>
      </c>
      <c r="X1206" t="s">
        <v>56</v>
      </c>
      <c r="Y1206">
        <v>17.856999999999999</v>
      </c>
      <c r="Z1206">
        <v>0.873</v>
      </c>
      <c r="AA1206">
        <v>0.95299999999999996</v>
      </c>
      <c r="AB1206">
        <v>0.95699999999999996</v>
      </c>
      <c r="AC1206">
        <v>0.98099999999999998</v>
      </c>
      <c r="AD1206" s="19">
        <v>45825.05756248843</v>
      </c>
      <c r="AE1206" t="s">
        <v>2397</v>
      </c>
    </row>
    <row r="1207" spans="1:31" hidden="1" x14ac:dyDescent="0.35">
      <c r="A1207" t="s">
        <v>120</v>
      </c>
      <c r="B1207" t="s">
        <v>312</v>
      </c>
      <c r="C1207">
        <v>99</v>
      </c>
      <c r="D1207" s="9">
        <v>41540.73541666667</v>
      </c>
      <c r="E1207" s="9">
        <v>41639.974305555559</v>
      </c>
      <c r="F1207" t="s">
        <v>871</v>
      </c>
      <c r="G1207" t="s">
        <v>871</v>
      </c>
      <c r="H1207">
        <v>53</v>
      </c>
      <c r="I1207">
        <v>118</v>
      </c>
      <c r="J1207">
        <v>21</v>
      </c>
      <c r="K1207" t="s">
        <v>872</v>
      </c>
      <c r="L1207">
        <v>143</v>
      </c>
      <c r="M1207">
        <v>8</v>
      </c>
      <c r="N1207">
        <v>0.66800000000000004</v>
      </c>
      <c r="O1207">
        <v>1.165</v>
      </c>
      <c r="P1207">
        <v>0.27500000000000002</v>
      </c>
      <c r="Q1207">
        <v>1.4890000000000001</v>
      </c>
      <c r="R1207" s="24" t="s">
        <v>2056</v>
      </c>
      <c r="S1207">
        <v>1.52</v>
      </c>
      <c r="T1207">
        <v>0.95599999999999996</v>
      </c>
      <c r="U1207">
        <v>0.36399999999999999</v>
      </c>
      <c r="V1207">
        <v>0.85</v>
      </c>
      <c r="W1207">
        <v>88.65</v>
      </c>
      <c r="X1207" t="s">
        <v>56</v>
      </c>
      <c r="Y1207">
        <v>0.67200000000000004</v>
      </c>
      <c r="Z1207">
        <v>0.96199999999999997</v>
      </c>
      <c r="AA1207">
        <v>0.93600000000000005</v>
      </c>
      <c r="AB1207">
        <v>0.96599999999999997</v>
      </c>
      <c r="AC1207">
        <v>0.99099999999999999</v>
      </c>
      <c r="AD1207" s="19">
        <v>45824.912034317131</v>
      </c>
      <c r="AE1207" t="s">
        <v>2215</v>
      </c>
    </row>
    <row r="1208" spans="1:31" x14ac:dyDescent="0.35">
      <c r="A1208" t="s">
        <v>2021</v>
      </c>
      <c r="B1208" t="s">
        <v>311</v>
      </c>
      <c r="C1208">
        <v>2249</v>
      </c>
      <c r="D1208" s="9">
        <v>39331.169444444444</v>
      </c>
      <c r="E1208" s="9">
        <v>41580.65347222222</v>
      </c>
      <c r="F1208">
        <v>131</v>
      </c>
      <c r="G1208">
        <v>131</v>
      </c>
      <c r="H1208">
        <v>15</v>
      </c>
      <c r="I1208">
        <v>116</v>
      </c>
      <c r="J1208">
        <v>15</v>
      </c>
      <c r="K1208">
        <v>116</v>
      </c>
      <c r="L1208">
        <v>99</v>
      </c>
      <c r="M1208">
        <v>17</v>
      </c>
      <c r="N1208">
        <v>7.0000000000000001E-3</v>
      </c>
      <c r="O1208">
        <v>5.5E-2</v>
      </c>
      <c r="P1208">
        <v>7.0000000000000001E-3</v>
      </c>
      <c r="Q1208">
        <v>5.2999999999999999E-2</v>
      </c>
      <c r="R1208">
        <v>5.5E-2</v>
      </c>
      <c r="S1208">
        <v>5.5E-2</v>
      </c>
      <c r="T1208">
        <v>0.96399999999999997</v>
      </c>
      <c r="U1208">
        <v>0.113</v>
      </c>
      <c r="V1208">
        <v>0.88700000000000001</v>
      </c>
      <c r="W1208">
        <v>320.755</v>
      </c>
      <c r="X1208" t="s">
        <v>56</v>
      </c>
      <c r="Y1208">
        <v>18.867999999999999</v>
      </c>
      <c r="Z1208">
        <v>0.95</v>
      </c>
      <c r="AA1208">
        <v>0.94699999999999995</v>
      </c>
      <c r="AB1208">
        <v>0.97599999999999998</v>
      </c>
      <c r="AC1208">
        <v>0.94499999999999995</v>
      </c>
      <c r="AD1208" s="19">
        <v>45824.902103055552</v>
      </c>
      <c r="AE1208" t="s">
        <v>2024</v>
      </c>
    </row>
    <row r="1209" spans="1:31" hidden="1" x14ac:dyDescent="0.35">
      <c r="A1209" t="s">
        <v>116</v>
      </c>
      <c r="B1209" t="s">
        <v>312</v>
      </c>
      <c r="C1209">
        <v>95</v>
      </c>
      <c r="D1209" s="9">
        <v>41535.935416666667</v>
      </c>
      <c r="E1209" s="9">
        <v>41631.04583333333</v>
      </c>
      <c r="F1209" t="s">
        <v>871</v>
      </c>
      <c r="G1209" t="s">
        <v>871</v>
      </c>
      <c r="H1209">
        <v>1</v>
      </c>
      <c r="I1209">
        <v>1</v>
      </c>
      <c r="J1209">
        <v>1</v>
      </c>
      <c r="K1209" t="s">
        <v>872</v>
      </c>
      <c r="L1209">
        <v>1</v>
      </c>
      <c r="M1209">
        <v>0</v>
      </c>
      <c r="N1209" t="s">
        <v>874</v>
      </c>
      <c r="O1209" t="s">
        <v>874</v>
      </c>
      <c r="P1209" t="s">
        <v>874</v>
      </c>
      <c r="Q1209" t="s">
        <v>874</v>
      </c>
      <c r="R1209">
        <v>0</v>
      </c>
      <c r="S1209">
        <v>-5.0000000000000001E-3</v>
      </c>
      <c r="T1209" t="s">
        <v>874</v>
      </c>
      <c r="U1209" t="s">
        <v>874</v>
      </c>
      <c r="V1209" t="s">
        <v>874</v>
      </c>
      <c r="W1209" t="s">
        <v>874</v>
      </c>
      <c r="X1209" t="s">
        <v>56</v>
      </c>
      <c r="Y1209" t="s">
        <v>874</v>
      </c>
      <c r="Z1209" t="s">
        <v>874</v>
      </c>
      <c r="AA1209" t="s">
        <v>874</v>
      </c>
      <c r="AB1209" t="s">
        <v>874</v>
      </c>
      <c r="AC1209" t="s">
        <v>874</v>
      </c>
      <c r="AD1209" s="19">
        <v>45824.912273101851</v>
      </c>
      <c r="AE1209" t="s">
        <v>2215</v>
      </c>
    </row>
    <row r="1210" spans="1:31" x14ac:dyDescent="0.35">
      <c r="A1210" t="s">
        <v>2055</v>
      </c>
      <c r="B1210" t="s">
        <v>311</v>
      </c>
      <c r="C1210">
        <v>1116</v>
      </c>
      <c r="D1210" s="9">
        <v>40052.932638888888</v>
      </c>
      <c r="E1210" s="9">
        <v>41169.743055555555</v>
      </c>
      <c r="F1210">
        <v>1426</v>
      </c>
      <c r="G1210">
        <v>1426</v>
      </c>
      <c r="H1210">
        <v>885</v>
      </c>
      <c r="I1210">
        <v>541</v>
      </c>
      <c r="J1210">
        <v>271</v>
      </c>
      <c r="K1210">
        <v>1155</v>
      </c>
      <c r="L1210">
        <v>1155</v>
      </c>
      <c r="M1210">
        <v>0</v>
      </c>
      <c r="N1210">
        <v>0.85099999999999998</v>
      </c>
      <c r="O1210">
        <v>0.56599999999999995</v>
      </c>
      <c r="P1210">
        <v>0.27600000000000002</v>
      </c>
      <c r="Q1210">
        <v>1.1000000000000001</v>
      </c>
      <c r="R1210">
        <v>1.141</v>
      </c>
      <c r="S1210">
        <v>1.131</v>
      </c>
      <c r="T1210">
        <v>0.96399999999999997</v>
      </c>
      <c r="U1210">
        <v>0.60099999999999998</v>
      </c>
      <c r="V1210">
        <v>0.80500000000000005</v>
      </c>
      <c r="W1210">
        <v>0</v>
      </c>
      <c r="X1210" t="s">
        <v>80</v>
      </c>
      <c r="Y1210">
        <v>0.90900000000000003</v>
      </c>
      <c r="Z1210">
        <v>0.98299999999999998</v>
      </c>
      <c r="AA1210">
        <v>0.995</v>
      </c>
      <c r="AB1210">
        <v>0.97599999999999998</v>
      </c>
      <c r="AC1210">
        <v>0.99399999999999999</v>
      </c>
      <c r="AD1210" s="19">
        <v>45824.911752129628</v>
      </c>
      <c r="AE1210" t="s">
        <v>2215</v>
      </c>
    </row>
    <row r="1211" spans="1:31" hidden="1" x14ac:dyDescent="0.35">
      <c r="A1211" t="s">
        <v>1142</v>
      </c>
      <c r="B1211" t="s">
        <v>312</v>
      </c>
      <c r="C1211">
        <v>12</v>
      </c>
      <c r="D1211" s="9">
        <v>41459.741666666669</v>
      </c>
      <c r="E1211" s="9">
        <v>41471.856249999997</v>
      </c>
      <c r="F1211" t="s">
        <v>871</v>
      </c>
      <c r="G1211" t="s">
        <v>871</v>
      </c>
      <c r="H1211">
        <v>1</v>
      </c>
      <c r="I1211">
        <v>5</v>
      </c>
      <c r="J1211">
        <v>1</v>
      </c>
      <c r="K1211" t="s">
        <v>872</v>
      </c>
      <c r="L1211">
        <v>1</v>
      </c>
      <c r="M1211">
        <v>3</v>
      </c>
      <c r="N1211" t="s">
        <v>874</v>
      </c>
      <c r="O1211">
        <v>2.5</v>
      </c>
      <c r="P1211" t="s">
        <v>874</v>
      </c>
      <c r="Q1211" t="s">
        <v>874</v>
      </c>
      <c r="R1211">
        <v>0</v>
      </c>
      <c r="S1211">
        <v>0.10299999999999999</v>
      </c>
      <c r="T1211" t="s">
        <v>874</v>
      </c>
      <c r="U1211" t="s">
        <v>874</v>
      </c>
      <c r="V1211" t="s">
        <v>874</v>
      </c>
      <c r="W1211" t="s">
        <v>874</v>
      </c>
      <c r="X1211" t="s">
        <v>62</v>
      </c>
      <c r="Y1211" t="s">
        <v>874</v>
      </c>
      <c r="Z1211" t="s">
        <v>874</v>
      </c>
      <c r="AA1211">
        <v>0.75</v>
      </c>
      <c r="AB1211" t="s">
        <v>874</v>
      </c>
      <c r="AC1211" t="s">
        <v>874</v>
      </c>
      <c r="AD1211" s="19">
        <v>45824.912489872688</v>
      </c>
      <c r="AE1211" t="s">
        <v>2215</v>
      </c>
    </row>
    <row r="1212" spans="1:31" x14ac:dyDescent="0.35">
      <c r="A1212" t="s">
        <v>63</v>
      </c>
      <c r="B1212" t="s">
        <v>311</v>
      </c>
      <c r="C1212">
        <v>459</v>
      </c>
      <c r="D1212" s="9">
        <v>41183.723611111112</v>
      </c>
      <c r="E1212" s="9">
        <v>41643.006249999999</v>
      </c>
      <c r="F1212">
        <v>176</v>
      </c>
      <c r="G1212">
        <v>176</v>
      </c>
      <c r="H1212">
        <v>133</v>
      </c>
      <c r="I1212">
        <v>43</v>
      </c>
      <c r="J1212">
        <v>6</v>
      </c>
      <c r="K1212">
        <v>170</v>
      </c>
      <c r="L1212">
        <v>158</v>
      </c>
      <c r="M1212">
        <v>12</v>
      </c>
      <c r="N1212">
        <v>0.26800000000000002</v>
      </c>
      <c r="O1212">
        <v>8.1000000000000003E-2</v>
      </c>
      <c r="P1212">
        <v>1.4E-2</v>
      </c>
      <c r="Q1212">
        <v>0.32300000000000001</v>
      </c>
      <c r="R1212">
        <v>0.33500000000000002</v>
      </c>
      <c r="S1212">
        <v>0.33600000000000002</v>
      </c>
      <c r="T1212">
        <v>0.96399999999999997</v>
      </c>
      <c r="U1212">
        <v>0.76800000000000002</v>
      </c>
      <c r="V1212">
        <v>0.96</v>
      </c>
      <c r="W1212">
        <v>37.152000000000001</v>
      </c>
      <c r="X1212" t="s">
        <v>56</v>
      </c>
      <c r="Y1212">
        <v>3.0960000000000001</v>
      </c>
      <c r="Z1212">
        <v>0.97</v>
      </c>
      <c r="AA1212">
        <v>0.97699999999999998</v>
      </c>
      <c r="AB1212">
        <v>0.76700000000000002</v>
      </c>
      <c r="AC1212">
        <v>0.96599999999999997</v>
      </c>
      <c r="AD1212" s="19">
        <v>45824.914013622685</v>
      </c>
      <c r="AE1212" t="s">
        <v>2215</v>
      </c>
    </row>
    <row r="1213" spans="1:31" hidden="1" x14ac:dyDescent="0.35">
      <c r="A1213" t="s">
        <v>159</v>
      </c>
      <c r="B1213" t="s">
        <v>312</v>
      </c>
      <c r="C1213">
        <v>98</v>
      </c>
      <c r="D1213" s="9">
        <v>41527.93472222222</v>
      </c>
      <c r="E1213" s="9">
        <v>41626.87777777778</v>
      </c>
      <c r="F1213" t="s">
        <v>871</v>
      </c>
      <c r="G1213" t="s">
        <v>871</v>
      </c>
      <c r="H1213">
        <v>28</v>
      </c>
      <c r="I1213">
        <v>17</v>
      </c>
      <c r="J1213">
        <v>5</v>
      </c>
      <c r="K1213" t="s">
        <v>872</v>
      </c>
      <c r="L1213">
        <v>47</v>
      </c>
      <c r="M1213">
        <v>-8</v>
      </c>
      <c r="N1213">
        <v>0.30099999999999999</v>
      </c>
      <c r="O1213">
        <v>0.17</v>
      </c>
      <c r="P1213">
        <v>5.7000000000000002E-2</v>
      </c>
      <c r="Q1213">
        <v>0.44900000000000001</v>
      </c>
      <c r="R1213">
        <v>0.41399999999999998</v>
      </c>
      <c r="S1213">
        <v>0.41599999999999998</v>
      </c>
      <c r="T1213">
        <v>1.085</v>
      </c>
      <c r="U1213">
        <v>0.63900000000000001</v>
      </c>
      <c r="V1213">
        <v>0.879</v>
      </c>
      <c r="W1213">
        <v>22.271999999999998</v>
      </c>
      <c r="X1213" t="s">
        <v>92</v>
      </c>
      <c r="Y1213">
        <v>2.2269999999999999</v>
      </c>
      <c r="Z1213">
        <v>0.86</v>
      </c>
      <c r="AA1213">
        <v>0.97899999999999998</v>
      </c>
      <c r="AB1213">
        <v>0.92500000000000004</v>
      </c>
      <c r="AC1213">
        <v>0.93400000000000005</v>
      </c>
      <c r="AD1213" s="19">
        <v>45824.912770532406</v>
      </c>
      <c r="AE1213" t="s">
        <v>2215</v>
      </c>
    </row>
    <row r="1214" spans="1:31" x14ac:dyDescent="0.35">
      <c r="A1214" t="s">
        <v>2150</v>
      </c>
      <c r="B1214" t="s">
        <v>311</v>
      </c>
      <c r="C1214">
        <v>2372</v>
      </c>
      <c r="D1214" s="9">
        <v>38778.827777777777</v>
      </c>
      <c r="E1214" s="9">
        <v>41150.847916666666</v>
      </c>
      <c r="F1214">
        <v>67</v>
      </c>
      <c r="G1214">
        <v>67</v>
      </c>
      <c r="H1214">
        <v>55</v>
      </c>
      <c r="I1214">
        <v>12</v>
      </c>
      <c r="J1214">
        <v>0</v>
      </c>
      <c r="K1214">
        <v>67</v>
      </c>
      <c r="L1214">
        <v>60</v>
      </c>
      <c r="M1214">
        <v>7</v>
      </c>
      <c r="N1214">
        <v>0.05</v>
      </c>
      <c r="O1214">
        <v>6.0000000000000001E-3</v>
      </c>
      <c r="P1214">
        <v>0</v>
      </c>
      <c r="Q1214">
        <v>5.3999999999999999E-2</v>
      </c>
      <c r="R1214">
        <v>5.6000000000000001E-2</v>
      </c>
      <c r="S1214">
        <v>4.4999999999999998E-2</v>
      </c>
      <c r="T1214">
        <v>0.96399999999999997</v>
      </c>
      <c r="U1214">
        <v>0.89300000000000002</v>
      </c>
      <c r="V1214">
        <v>1</v>
      </c>
      <c r="W1214">
        <v>129.63</v>
      </c>
      <c r="X1214" t="s">
        <v>56</v>
      </c>
      <c r="Y1214">
        <v>18.518999999999998</v>
      </c>
      <c r="Z1214">
        <v>0.80600000000000005</v>
      </c>
      <c r="AA1214">
        <v>0.95</v>
      </c>
      <c r="AB1214">
        <v>0</v>
      </c>
      <c r="AC1214">
        <v>0.81699999999999995</v>
      </c>
      <c r="AD1214" s="19">
        <v>45824.94125773148</v>
      </c>
      <c r="AE1214" t="s">
        <v>2215</v>
      </c>
    </row>
    <row r="1215" spans="1:31" hidden="1" x14ac:dyDescent="0.35">
      <c r="A1215" t="s">
        <v>2057</v>
      </c>
      <c r="B1215" t="s">
        <v>312</v>
      </c>
      <c r="C1215">
        <v>95</v>
      </c>
      <c r="D1215" s="9">
        <v>41263.370138888888</v>
      </c>
      <c r="E1215" s="9">
        <v>41358.635416666664</v>
      </c>
      <c r="F1215" t="s">
        <v>871</v>
      </c>
      <c r="G1215" t="s">
        <v>871</v>
      </c>
      <c r="H1215">
        <v>5</v>
      </c>
      <c r="I1215">
        <v>7</v>
      </c>
      <c r="J1215">
        <v>7</v>
      </c>
      <c r="K1215" t="s">
        <v>872</v>
      </c>
      <c r="L1215">
        <v>19</v>
      </c>
      <c r="M1215">
        <v>-13</v>
      </c>
      <c r="N1215">
        <v>0.22700000000000001</v>
      </c>
      <c r="O1215">
        <v>5.2999999999999999E-2</v>
      </c>
      <c r="P1215">
        <v>6.3E-2</v>
      </c>
      <c r="Q1215">
        <v>0.158</v>
      </c>
      <c r="R1215" s="24" t="s">
        <v>2058</v>
      </c>
      <c r="S1215">
        <v>3.1E-2</v>
      </c>
      <c r="T1215">
        <v>0.72799999999999998</v>
      </c>
      <c r="U1215">
        <v>0.81100000000000005</v>
      </c>
      <c r="V1215">
        <v>0.77500000000000002</v>
      </c>
      <c r="W1215">
        <v>0</v>
      </c>
      <c r="X1215" t="s">
        <v>80</v>
      </c>
      <c r="Y1215">
        <v>6.3289999999999997</v>
      </c>
      <c r="Z1215">
        <v>0.95499999999999996</v>
      </c>
      <c r="AA1215">
        <v>0.86799999999999999</v>
      </c>
      <c r="AB1215">
        <v>0.82299999999999995</v>
      </c>
      <c r="AC1215">
        <v>0.94</v>
      </c>
      <c r="AD1215" s="19">
        <v>45824.913040694446</v>
      </c>
      <c r="AE1215" t="s">
        <v>2215</v>
      </c>
    </row>
    <row r="1216" spans="1:31" x14ac:dyDescent="0.35">
      <c r="A1216" t="s">
        <v>1060</v>
      </c>
      <c r="B1216" t="s">
        <v>311</v>
      </c>
      <c r="C1216">
        <v>3613</v>
      </c>
      <c r="D1216" s="9">
        <v>40952.056273148148</v>
      </c>
      <c r="E1216" s="9">
        <v>44565.647488425922</v>
      </c>
      <c r="F1216">
        <v>1537</v>
      </c>
      <c r="G1216">
        <v>1537</v>
      </c>
      <c r="H1216">
        <v>751</v>
      </c>
      <c r="I1216">
        <v>786</v>
      </c>
      <c r="J1216">
        <v>291</v>
      </c>
      <c r="K1216">
        <v>1246</v>
      </c>
      <c r="L1216">
        <v>1100</v>
      </c>
      <c r="M1216">
        <v>146</v>
      </c>
      <c r="N1216">
        <v>0.27100000000000002</v>
      </c>
      <c r="O1216">
        <v>0.26800000000000002</v>
      </c>
      <c r="P1216">
        <v>0.11899999999999999</v>
      </c>
      <c r="Q1216">
        <v>0.40500000000000003</v>
      </c>
      <c r="R1216">
        <v>0.42</v>
      </c>
      <c r="S1216">
        <v>0.41799999999999998</v>
      </c>
      <c r="T1216">
        <v>0.96399999999999997</v>
      </c>
      <c r="U1216">
        <v>0.503</v>
      </c>
      <c r="V1216">
        <v>0.77900000000000003</v>
      </c>
      <c r="W1216">
        <v>360.49400000000003</v>
      </c>
      <c r="X1216" t="s">
        <v>56</v>
      </c>
      <c r="Y1216">
        <v>2.4689999999999999</v>
      </c>
      <c r="Z1216">
        <v>0.98499999999999999</v>
      </c>
      <c r="AA1216" s="19">
        <v>0.93799999999999994</v>
      </c>
      <c r="AB1216">
        <v>0.98799999999999999</v>
      </c>
      <c r="AC1216" s="23">
        <v>0.96199999999999997</v>
      </c>
      <c r="AD1216" s="19">
        <v>45825.223811516204</v>
      </c>
      <c r="AE1216" t="s">
        <v>2377</v>
      </c>
    </row>
    <row r="1217" spans="1:31" hidden="1" x14ac:dyDescent="0.35">
      <c r="A1217" t="s">
        <v>2059</v>
      </c>
      <c r="B1217" t="s">
        <v>312</v>
      </c>
      <c r="C1217">
        <v>91</v>
      </c>
      <c r="D1217" s="9">
        <v>41305.681944444441</v>
      </c>
      <c r="E1217" s="9">
        <v>41397.04791666667</v>
      </c>
      <c r="F1217" t="s">
        <v>871</v>
      </c>
      <c r="G1217" t="s">
        <v>871</v>
      </c>
      <c r="H1217">
        <v>1</v>
      </c>
      <c r="I1217">
        <v>4</v>
      </c>
      <c r="J1217">
        <v>1</v>
      </c>
      <c r="K1217" t="s">
        <v>872</v>
      </c>
      <c r="L1217">
        <v>2</v>
      </c>
      <c r="M1217">
        <v>1</v>
      </c>
      <c r="N1217" t="s">
        <v>874</v>
      </c>
      <c r="O1217">
        <v>2.9000000000000001E-2</v>
      </c>
      <c r="P1217" t="s">
        <v>874</v>
      </c>
      <c r="Q1217">
        <v>0.111</v>
      </c>
      <c r="R1217">
        <v>0</v>
      </c>
      <c r="S1217">
        <v>2.9000000000000001E-2</v>
      </c>
      <c r="T1217" t="s">
        <v>874</v>
      </c>
      <c r="U1217" t="s">
        <v>874</v>
      </c>
      <c r="V1217" t="s">
        <v>874</v>
      </c>
      <c r="W1217" t="s">
        <v>874</v>
      </c>
      <c r="X1217" t="s">
        <v>56</v>
      </c>
      <c r="Y1217">
        <v>9.0090000000000003</v>
      </c>
      <c r="Z1217" t="s">
        <v>874</v>
      </c>
      <c r="AA1217">
        <v>0.78800000000000003</v>
      </c>
      <c r="AB1217" t="s">
        <v>874</v>
      </c>
      <c r="AC1217">
        <v>1</v>
      </c>
      <c r="AD1217" s="19">
        <v>45824.913265648145</v>
      </c>
      <c r="AE1217" t="s">
        <v>2215</v>
      </c>
    </row>
    <row r="1218" spans="1:31" x14ac:dyDescent="0.35">
      <c r="A1218" t="s">
        <v>1193</v>
      </c>
      <c r="B1218" t="s">
        <v>311</v>
      </c>
      <c r="C1218">
        <v>3101</v>
      </c>
      <c r="D1218" s="9">
        <v>38525.479861111111</v>
      </c>
      <c r="E1218" s="9">
        <v>41627.272916666669</v>
      </c>
      <c r="F1218">
        <v>2265</v>
      </c>
      <c r="G1218">
        <v>2265</v>
      </c>
      <c r="H1218">
        <v>336</v>
      </c>
      <c r="I1218">
        <v>1929</v>
      </c>
      <c r="J1218">
        <v>614</v>
      </c>
      <c r="K1218">
        <v>1651</v>
      </c>
      <c r="L1218">
        <v>1444</v>
      </c>
      <c r="M1218">
        <v>207</v>
      </c>
      <c r="N1218">
        <v>0.106</v>
      </c>
      <c r="O1218">
        <v>0.61</v>
      </c>
      <c r="P1218">
        <v>0.23100000000000001</v>
      </c>
      <c r="Q1218">
        <v>0.46700000000000003</v>
      </c>
      <c r="R1218">
        <v>0.48499999999999999</v>
      </c>
      <c r="S1218">
        <v>0.49299999999999999</v>
      </c>
      <c r="T1218">
        <v>0.96299999999999997</v>
      </c>
      <c r="U1218">
        <v>0.14799999999999999</v>
      </c>
      <c r="V1218">
        <v>0.67700000000000005</v>
      </c>
      <c r="W1218">
        <v>443.255</v>
      </c>
      <c r="X1218" t="s">
        <v>56</v>
      </c>
      <c r="Y1218">
        <v>2.141</v>
      </c>
      <c r="Z1218">
        <v>0.98</v>
      </c>
      <c r="AA1218">
        <v>0.997</v>
      </c>
      <c r="AB1218">
        <v>0.99099999999999999</v>
      </c>
      <c r="AC1218">
        <v>0.97699999999999998</v>
      </c>
      <c r="AD1218" s="19">
        <v>45824.96153359954</v>
      </c>
      <c r="AE1218" t="s">
        <v>2225</v>
      </c>
    </row>
    <row r="1219" spans="1:31" hidden="1" x14ac:dyDescent="0.35">
      <c r="A1219" t="s">
        <v>299</v>
      </c>
      <c r="B1219" t="s">
        <v>312</v>
      </c>
      <c r="C1219">
        <v>76</v>
      </c>
      <c r="D1219" s="9">
        <v>41460.849305555559</v>
      </c>
      <c r="E1219" s="9">
        <v>41537.711805555555</v>
      </c>
      <c r="F1219" t="s">
        <v>871</v>
      </c>
      <c r="G1219" t="s">
        <v>871</v>
      </c>
      <c r="H1219">
        <v>1</v>
      </c>
      <c r="I1219">
        <v>1</v>
      </c>
      <c r="J1219">
        <v>1</v>
      </c>
      <c r="K1219" t="s">
        <v>872</v>
      </c>
      <c r="L1219">
        <v>5</v>
      </c>
      <c r="M1219">
        <v>-4</v>
      </c>
      <c r="N1219" t="s">
        <v>874</v>
      </c>
      <c r="O1219" t="s">
        <v>874</v>
      </c>
      <c r="P1219" t="s">
        <v>874</v>
      </c>
      <c r="Q1219">
        <v>5.3999999999999999E-2</v>
      </c>
      <c r="R1219">
        <v>0</v>
      </c>
      <c r="S1219" t="s">
        <v>874</v>
      </c>
      <c r="T1219" t="s">
        <v>874</v>
      </c>
      <c r="U1219" t="s">
        <v>874</v>
      </c>
      <c r="V1219" t="s">
        <v>874</v>
      </c>
      <c r="W1219" t="s">
        <v>874</v>
      </c>
      <c r="X1219" t="s">
        <v>92</v>
      </c>
      <c r="Y1219">
        <v>18.518999999999998</v>
      </c>
      <c r="Z1219" t="s">
        <v>874</v>
      </c>
      <c r="AA1219" t="s">
        <v>874</v>
      </c>
      <c r="AB1219" t="s">
        <v>874</v>
      </c>
      <c r="AC1219">
        <v>0.96</v>
      </c>
      <c r="AD1219" s="19">
        <v>45824.913518043984</v>
      </c>
      <c r="AE1219" t="s">
        <v>2215</v>
      </c>
    </row>
    <row r="1220" spans="1:31" x14ac:dyDescent="0.35">
      <c r="A1220" t="s">
        <v>291</v>
      </c>
      <c r="B1220" t="s">
        <v>311</v>
      </c>
      <c r="C1220">
        <v>1539</v>
      </c>
      <c r="D1220" s="9">
        <v>42660.556770833333</v>
      </c>
      <c r="E1220" s="9">
        <v>44200.536932870367</v>
      </c>
      <c r="F1220">
        <v>36</v>
      </c>
      <c r="G1220">
        <v>36</v>
      </c>
      <c r="H1220">
        <v>26</v>
      </c>
      <c r="I1220">
        <v>10</v>
      </c>
      <c r="J1220">
        <v>1</v>
      </c>
      <c r="K1220">
        <v>35</v>
      </c>
      <c r="L1220">
        <v>29</v>
      </c>
      <c r="M1220">
        <v>6</v>
      </c>
      <c r="N1220">
        <v>2.1999999999999999E-2</v>
      </c>
      <c r="O1220">
        <v>5.0000000000000001E-3</v>
      </c>
      <c r="P1220">
        <v>0</v>
      </c>
      <c r="Q1220">
        <v>2.5999999999999999E-2</v>
      </c>
      <c r="R1220">
        <v>2.7E-2</v>
      </c>
      <c r="S1220">
        <v>2.4E-2</v>
      </c>
      <c r="T1220">
        <v>0.96299999999999997</v>
      </c>
      <c r="U1220">
        <v>0.81499999999999995</v>
      </c>
      <c r="V1220">
        <v>1</v>
      </c>
      <c r="W1220">
        <v>230.76900000000001</v>
      </c>
      <c r="X1220" t="s">
        <v>56</v>
      </c>
      <c r="Y1220">
        <v>38.462000000000003</v>
      </c>
      <c r="Z1220">
        <v>0.629</v>
      </c>
      <c r="AA1220">
        <v>0.57499999999999996</v>
      </c>
      <c r="AB1220">
        <v>0</v>
      </c>
      <c r="AC1220">
        <v>0.64900000000000002</v>
      </c>
      <c r="AD1220" s="19">
        <v>45825.237978020836</v>
      </c>
      <c r="AE1220" t="s">
        <v>2357</v>
      </c>
    </row>
    <row r="1221" spans="1:31" hidden="1" x14ac:dyDescent="0.35">
      <c r="A1221" t="s">
        <v>2060</v>
      </c>
      <c r="B1221" t="s">
        <v>312</v>
      </c>
      <c r="C1221">
        <v>99</v>
      </c>
      <c r="D1221" s="9">
        <v>41527.681250000001</v>
      </c>
      <c r="E1221" s="9">
        <v>41626.945138888892</v>
      </c>
      <c r="F1221" t="s">
        <v>871</v>
      </c>
      <c r="G1221" t="s">
        <v>871</v>
      </c>
      <c r="H1221">
        <v>24</v>
      </c>
      <c r="I1221">
        <v>16</v>
      </c>
      <c r="J1221">
        <v>5</v>
      </c>
      <c r="K1221" t="s">
        <v>872</v>
      </c>
      <c r="L1221">
        <v>23</v>
      </c>
      <c r="M1221">
        <v>11</v>
      </c>
      <c r="N1221">
        <v>0.26600000000000001</v>
      </c>
      <c r="O1221">
        <v>0.156</v>
      </c>
      <c r="P1221">
        <v>0.11799999999999999</v>
      </c>
      <c r="Q1221">
        <v>0.23599999999999999</v>
      </c>
      <c r="R1221" s="24" t="s">
        <v>2061</v>
      </c>
      <c r="S1221">
        <v>0.371</v>
      </c>
      <c r="T1221">
        <v>0.77600000000000002</v>
      </c>
      <c r="U1221">
        <v>0.63</v>
      </c>
      <c r="V1221">
        <v>0.72</v>
      </c>
      <c r="W1221">
        <v>351.69499999999999</v>
      </c>
      <c r="X1221" t="s">
        <v>56</v>
      </c>
      <c r="Y1221">
        <v>4.2370000000000001</v>
      </c>
      <c r="Z1221">
        <v>0.873</v>
      </c>
      <c r="AA1221">
        <v>0.89300000000000002</v>
      </c>
      <c r="AB1221">
        <v>0.94599999999999995</v>
      </c>
      <c r="AC1221">
        <v>0.78800000000000003</v>
      </c>
      <c r="AD1221" s="19">
        <v>45824.913793854168</v>
      </c>
      <c r="AE1221" t="s">
        <v>2215</v>
      </c>
    </row>
    <row r="1222" spans="1:31" x14ac:dyDescent="0.35">
      <c r="A1222" t="s">
        <v>1010</v>
      </c>
      <c r="B1222" t="s">
        <v>311</v>
      </c>
      <c r="C1222">
        <v>168</v>
      </c>
      <c r="D1222" s="9">
        <v>41802.07476851852</v>
      </c>
      <c r="E1222" s="9">
        <v>41970.888958333337</v>
      </c>
      <c r="F1222">
        <v>64</v>
      </c>
      <c r="G1222">
        <v>64</v>
      </c>
      <c r="H1222">
        <v>27</v>
      </c>
      <c r="I1222">
        <v>37</v>
      </c>
      <c r="J1222">
        <v>0</v>
      </c>
      <c r="K1222">
        <v>64</v>
      </c>
      <c r="L1222">
        <v>61</v>
      </c>
      <c r="M1222">
        <v>3</v>
      </c>
      <c r="N1222">
        <v>0.13500000000000001</v>
      </c>
      <c r="O1222">
        <v>0.21299999999999999</v>
      </c>
      <c r="P1222">
        <v>0</v>
      </c>
      <c r="Q1222">
        <v>0.33500000000000002</v>
      </c>
      <c r="R1222">
        <v>0.34799999999999998</v>
      </c>
      <c r="S1222">
        <v>0.317</v>
      </c>
      <c r="T1222">
        <v>0.96299999999999997</v>
      </c>
      <c r="U1222">
        <v>0.38800000000000001</v>
      </c>
      <c r="V1222">
        <v>1</v>
      </c>
      <c r="W1222">
        <v>8.9550000000000001</v>
      </c>
      <c r="X1222" t="s">
        <v>80</v>
      </c>
      <c r="Y1222">
        <v>2.9849999999999999</v>
      </c>
      <c r="Z1222">
        <v>0.93300000000000005</v>
      </c>
      <c r="AA1222" s="19">
        <v>0.76700000000000002</v>
      </c>
      <c r="AB1222">
        <v>0</v>
      </c>
      <c r="AC1222" s="23">
        <v>0.80200000000000005</v>
      </c>
      <c r="AD1222" s="19">
        <v>45825.206225717593</v>
      </c>
      <c r="AE1222" t="s">
        <v>2388</v>
      </c>
    </row>
    <row r="1223" spans="1:31" hidden="1" x14ac:dyDescent="0.35">
      <c r="A1223" t="s">
        <v>63</v>
      </c>
      <c r="B1223" t="s">
        <v>312</v>
      </c>
      <c r="C1223">
        <v>98</v>
      </c>
      <c r="D1223" s="9">
        <v>41544.854861111111</v>
      </c>
      <c r="E1223" s="9">
        <v>41643.006249999999</v>
      </c>
      <c r="F1223" t="s">
        <v>871</v>
      </c>
      <c r="G1223" t="s">
        <v>871</v>
      </c>
      <c r="H1223">
        <v>33</v>
      </c>
      <c r="I1223">
        <v>13</v>
      </c>
      <c r="J1223">
        <v>3</v>
      </c>
      <c r="K1223" t="s">
        <v>872</v>
      </c>
      <c r="L1223">
        <v>48</v>
      </c>
      <c r="M1223">
        <v>-4</v>
      </c>
      <c r="N1223">
        <v>0.38300000000000001</v>
      </c>
      <c r="O1223">
        <v>0.13800000000000001</v>
      </c>
      <c r="P1223">
        <v>0.115</v>
      </c>
      <c r="Q1223">
        <v>0.627</v>
      </c>
      <c r="R1223">
        <v>0.40600000000000003</v>
      </c>
      <c r="S1223">
        <v>0.47899999999999998</v>
      </c>
      <c r="T1223">
        <v>1.544</v>
      </c>
      <c r="U1223">
        <v>0.73499999999999999</v>
      </c>
      <c r="V1223">
        <v>0.77900000000000003</v>
      </c>
      <c r="W1223">
        <v>19.138999999999999</v>
      </c>
      <c r="X1223" t="s">
        <v>92</v>
      </c>
      <c r="Y1223">
        <v>1.595</v>
      </c>
      <c r="Z1223">
        <v>0.93700000000000006</v>
      </c>
      <c r="AA1223">
        <v>0.96099999999999997</v>
      </c>
      <c r="AB1223">
        <v>0.75</v>
      </c>
      <c r="AC1223">
        <v>0.95299999999999996</v>
      </c>
      <c r="AD1223" s="19">
        <v>45824.914064375</v>
      </c>
      <c r="AE1223" t="s">
        <v>2215</v>
      </c>
    </row>
    <row r="1224" spans="1:31" x14ac:dyDescent="0.35">
      <c r="A1224" t="s">
        <v>1505</v>
      </c>
      <c r="B1224" t="s">
        <v>311</v>
      </c>
      <c r="C1224">
        <v>2144</v>
      </c>
      <c r="D1224" s="9">
        <v>39478.090277777781</v>
      </c>
      <c r="E1224" s="9">
        <v>41623.020138888889</v>
      </c>
      <c r="F1224">
        <v>1356</v>
      </c>
      <c r="G1224">
        <v>1356</v>
      </c>
      <c r="H1224">
        <v>276</v>
      </c>
      <c r="I1224">
        <v>1080</v>
      </c>
      <c r="J1224">
        <v>306</v>
      </c>
      <c r="K1224">
        <v>1050</v>
      </c>
      <c r="L1224">
        <v>983</v>
      </c>
      <c r="M1224">
        <v>67</v>
      </c>
      <c r="N1224">
        <v>0.13400000000000001</v>
      </c>
      <c r="O1224">
        <v>0.59799999999999998</v>
      </c>
      <c r="P1224">
        <v>0.186</v>
      </c>
      <c r="Q1224">
        <v>0.52500000000000002</v>
      </c>
      <c r="R1224">
        <v>0.54600000000000004</v>
      </c>
      <c r="S1224">
        <v>0.55000000000000004</v>
      </c>
      <c r="T1224">
        <v>0.96199999999999997</v>
      </c>
      <c r="U1224">
        <v>0.183</v>
      </c>
      <c r="V1224">
        <v>0.746</v>
      </c>
      <c r="W1224">
        <v>127.619</v>
      </c>
      <c r="X1224" t="s">
        <v>56</v>
      </c>
      <c r="Y1224">
        <v>1.905</v>
      </c>
      <c r="Z1224">
        <v>0.97299999999999998</v>
      </c>
      <c r="AA1224">
        <v>0.98</v>
      </c>
      <c r="AB1224">
        <v>0.98099999999999998</v>
      </c>
      <c r="AC1224">
        <v>0.98</v>
      </c>
      <c r="AD1224" s="19">
        <v>45824.794837118054</v>
      </c>
      <c r="AE1224" t="s">
        <v>1824</v>
      </c>
    </row>
    <row r="1225" spans="1:31" hidden="1" x14ac:dyDescent="0.35">
      <c r="A1225" t="s">
        <v>61</v>
      </c>
      <c r="B1225" t="s">
        <v>312</v>
      </c>
      <c r="C1225">
        <v>96</v>
      </c>
      <c r="D1225" s="9">
        <v>41549.65902777778</v>
      </c>
      <c r="E1225" s="9">
        <v>41645.802777777775</v>
      </c>
      <c r="F1225" t="s">
        <v>871</v>
      </c>
      <c r="G1225" t="s">
        <v>871</v>
      </c>
      <c r="H1225">
        <v>33</v>
      </c>
      <c r="I1225">
        <v>11</v>
      </c>
      <c r="J1225">
        <v>57</v>
      </c>
      <c r="K1225" t="s">
        <v>872</v>
      </c>
      <c r="L1225">
        <v>39</v>
      </c>
      <c r="M1225">
        <v>-53</v>
      </c>
      <c r="N1225">
        <v>0.39</v>
      </c>
      <c r="O1225">
        <v>0.14899999999999999</v>
      </c>
      <c r="P1225">
        <v>0.58499999999999996</v>
      </c>
      <c r="Q1225">
        <v>0.41599999999999998</v>
      </c>
      <c r="R1225">
        <v>-4.5999999999999902E-2</v>
      </c>
      <c r="S1225">
        <v>-2.5000000000000001E-2</v>
      </c>
      <c r="T1225">
        <v>-9.0429999999999993</v>
      </c>
      <c r="U1225">
        <v>0.72399999999999998</v>
      </c>
      <c r="V1225">
        <v>-8.5000000000000006E-2</v>
      </c>
      <c r="W1225">
        <v>189.904</v>
      </c>
      <c r="X1225" t="s">
        <v>56</v>
      </c>
      <c r="Y1225">
        <v>2.4039999999999999</v>
      </c>
      <c r="Z1225">
        <v>0.96</v>
      </c>
      <c r="AA1225">
        <v>0.92600000000000005</v>
      </c>
      <c r="AB1225">
        <v>0.19400000000000001</v>
      </c>
      <c r="AC1225">
        <v>0.877</v>
      </c>
      <c r="AD1225" s="19">
        <v>45824.914344930556</v>
      </c>
      <c r="AE1225" t="s">
        <v>2215</v>
      </c>
    </row>
    <row r="1226" spans="1:31" x14ac:dyDescent="0.35">
      <c r="A1226" t="s">
        <v>155</v>
      </c>
      <c r="B1226" t="s">
        <v>311</v>
      </c>
      <c r="C1226">
        <v>4311</v>
      </c>
      <c r="D1226" s="9">
        <v>41296.436805555553</v>
      </c>
      <c r="E1226" s="9">
        <v>45607.655555555553</v>
      </c>
      <c r="F1226">
        <v>21678</v>
      </c>
      <c r="G1226">
        <v>21649</v>
      </c>
      <c r="H1226">
        <v>5868</v>
      </c>
      <c r="I1226">
        <v>15781</v>
      </c>
      <c r="J1226">
        <v>4822</v>
      </c>
      <c r="K1226">
        <v>16827</v>
      </c>
      <c r="L1226">
        <v>16160</v>
      </c>
      <c r="M1226">
        <v>667</v>
      </c>
      <c r="N1226">
        <v>1.7030000000000001</v>
      </c>
      <c r="O1226">
        <v>4.6950000000000003</v>
      </c>
      <c r="P1226">
        <v>1.4490000000000001</v>
      </c>
      <c r="Q1226">
        <v>4.7590000000000003</v>
      </c>
      <c r="R1226">
        <v>4.9489999999999998</v>
      </c>
      <c r="S1226">
        <v>4.6769999999999996</v>
      </c>
      <c r="T1226">
        <v>0.96199999999999997</v>
      </c>
      <c r="U1226">
        <v>0.26600000000000001</v>
      </c>
      <c r="V1226">
        <v>0.77400000000000002</v>
      </c>
      <c r="W1226">
        <v>140.155</v>
      </c>
      <c r="X1226" t="s">
        <v>56</v>
      </c>
      <c r="Y1226">
        <v>0.21</v>
      </c>
      <c r="Z1226">
        <v>0.96799999999999997</v>
      </c>
      <c r="AA1226">
        <v>0.81100000000000005</v>
      </c>
      <c r="AB1226">
        <v>0.97599999999999998</v>
      </c>
      <c r="AC1226">
        <v>0.85899999999999999</v>
      </c>
      <c r="AD1226" s="19">
        <v>2.8001157407407409E-2</v>
      </c>
      <c r="AE1226" t="s">
        <v>1108</v>
      </c>
    </row>
    <row r="1227" spans="1:31" hidden="1" x14ac:dyDescent="0.35">
      <c r="A1227" t="s">
        <v>2062</v>
      </c>
      <c r="B1227" t="s">
        <v>312</v>
      </c>
      <c r="C1227">
        <v>89</v>
      </c>
      <c r="D1227" s="9">
        <v>39470.188888888886</v>
      </c>
      <c r="E1227" s="9">
        <v>39559.711111111108</v>
      </c>
      <c r="F1227" t="s">
        <v>871</v>
      </c>
      <c r="G1227" t="s">
        <v>871</v>
      </c>
      <c r="H1227">
        <v>3</v>
      </c>
      <c r="I1227">
        <v>6</v>
      </c>
      <c r="J1227">
        <v>2</v>
      </c>
      <c r="K1227" t="s">
        <v>872</v>
      </c>
      <c r="L1227">
        <v>3</v>
      </c>
      <c r="M1227">
        <v>3</v>
      </c>
      <c r="N1227">
        <v>0.13300000000000001</v>
      </c>
      <c r="O1227">
        <v>3.7999999999999999E-2</v>
      </c>
      <c r="P1227" t="s">
        <v>874</v>
      </c>
      <c r="Q1227">
        <v>1.5</v>
      </c>
      <c r="R1227">
        <v>0.17100000000000001</v>
      </c>
      <c r="S1227">
        <v>4.2000000000000003E-2</v>
      </c>
      <c r="T1227" t="s">
        <v>874</v>
      </c>
      <c r="U1227" t="s">
        <v>874</v>
      </c>
      <c r="V1227" t="s">
        <v>874</v>
      </c>
      <c r="W1227" t="s">
        <v>874</v>
      </c>
      <c r="X1227" t="s">
        <v>62</v>
      </c>
      <c r="Y1227">
        <v>0.66700000000000004</v>
      </c>
      <c r="Z1227">
        <v>0.999</v>
      </c>
      <c r="AA1227">
        <v>0.71299999999999997</v>
      </c>
      <c r="AB1227" t="s">
        <v>874</v>
      </c>
      <c r="AC1227">
        <v>0.75</v>
      </c>
      <c r="AD1227" s="19">
        <v>45824.914563564816</v>
      </c>
      <c r="AE1227" t="s">
        <v>2215</v>
      </c>
    </row>
    <row r="1228" spans="1:31" x14ac:dyDescent="0.35">
      <c r="A1228" t="s">
        <v>155</v>
      </c>
      <c r="B1228" t="s">
        <v>311</v>
      </c>
      <c r="C1228">
        <v>4311</v>
      </c>
      <c r="D1228" s="9">
        <v>41296.436805555553</v>
      </c>
      <c r="E1228" s="9">
        <v>45607.655555555553</v>
      </c>
      <c r="F1228">
        <v>21678</v>
      </c>
      <c r="G1228">
        <v>21649</v>
      </c>
      <c r="H1228">
        <v>5868</v>
      </c>
      <c r="I1228">
        <v>15781</v>
      </c>
      <c r="J1228">
        <v>4822</v>
      </c>
      <c r="K1228">
        <v>16827</v>
      </c>
      <c r="L1228">
        <v>16160</v>
      </c>
      <c r="M1228">
        <v>667</v>
      </c>
      <c r="N1228">
        <v>1.7030000000000001</v>
      </c>
      <c r="O1228">
        <v>4.6950000000000003</v>
      </c>
      <c r="P1228">
        <v>1.4490000000000001</v>
      </c>
      <c r="Q1228">
        <v>4.7590000000000003</v>
      </c>
      <c r="R1228">
        <v>4.9489999999999998</v>
      </c>
      <c r="S1228">
        <v>4.6769999999999996</v>
      </c>
      <c r="T1228">
        <v>0.96199999999999997</v>
      </c>
      <c r="U1228">
        <v>0.26600000000000001</v>
      </c>
      <c r="V1228">
        <v>0.77400000000000002</v>
      </c>
      <c r="W1228">
        <v>140.155</v>
      </c>
      <c r="X1228" t="s">
        <v>56</v>
      </c>
      <c r="Y1228">
        <v>0.21</v>
      </c>
      <c r="Z1228">
        <v>0.96799999999999997</v>
      </c>
      <c r="AA1228">
        <v>0.81100000000000005</v>
      </c>
      <c r="AB1228">
        <v>0.97599999999999998</v>
      </c>
      <c r="AC1228">
        <v>0.85899999999999999</v>
      </c>
      <c r="AD1228" s="19">
        <v>3.7835648148148146E-2</v>
      </c>
      <c r="AE1228" t="s">
        <v>1108</v>
      </c>
    </row>
    <row r="1229" spans="1:31" hidden="1" x14ac:dyDescent="0.35">
      <c r="A1229" t="s">
        <v>2063</v>
      </c>
      <c r="B1229" t="s">
        <v>312</v>
      </c>
      <c r="C1229">
        <v>100</v>
      </c>
      <c r="D1229" s="9">
        <v>41527.056944444441</v>
      </c>
      <c r="E1229" s="9">
        <v>41627.865972222222</v>
      </c>
      <c r="F1229" t="s">
        <v>871</v>
      </c>
      <c r="G1229" t="s">
        <v>871</v>
      </c>
      <c r="H1229">
        <v>98</v>
      </c>
      <c r="I1229">
        <v>163</v>
      </c>
      <c r="J1229">
        <v>53</v>
      </c>
      <c r="K1229" t="s">
        <v>872</v>
      </c>
      <c r="L1229">
        <v>148</v>
      </c>
      <c r="M1229">
        <v>59</v>
      </c>
      <c r="N1229">
        <v>1.0429999999999999</v>
      </c>
      <c r="O1229">
        <v>1.617</v>
      </c>
      <c r="P1229">
        <v>0.53800000000000003</v>
      </c>
      <c r="Q1229">
        <v>1.5609999999999999</v>
      </c>
      <c r="R1229">
        <v>2.1219999999999999</v>
      </c>
      <c r="S1229">
        <v>2.113</v>
      </c>
      <c r="T1229">
        <v>0.73599999999999999</v>
      </c>
      <c r="U1229">
        <v>0.39200000000000002</v>
      </c>
      <c r="V1229">
        <v>0.79800000000000004</v>
      </c>
      <c r="W1229">
        <v>1429.212</v>
      </c>
      <c r="X1229" t="s">
        <v>56</v>
      </c>
      <c r="Y1229">
        <v>0.64100000000000001</v>
      </c>
      <c r="Z1229">
        <v>0.99099999999999999</v>
      </c>
      <c r="AA1229">
        <v>0.97</v>
      </c>
      <c r="AB1229">
        <v>0.97199999999999998</v>
      </c>
      <c r="AC1229">
        <v>0.98299999999999998</v>
      </c>
      <c r="AD1229" s="19">
        <v>45824.914915208334</v>
      </c>
      <c r="AE1229" t="s">
        <v>2215</v>
      </c>
    </row>
    <row r="1230" spans="1:31" x14ac:dyDescent="0.35">
      <c r="A1230" t="s">
        <v>1077</v>
      </c>
      <c r="B1230" t="s">
        <v>311</v>
      </c>
      <c r="C1230">
        <v>4331</v>
      </c>
      <c r="D1230" s="9">
        <v>40233.879803240743</v>
      </c>
      <c r="E1230" s="9">
        <v>44565.369340277779</v>
      </c>
      <c r="F1230">
        <v>769</v>
      </c>
      <c r="G1230">
        <v>769</v>
      </c>
      <c r="H1230">
        <v>38</v>
      </c>
      <c r="I1230">
        <v>731</v>
      </c>
      <c r="J1230">
        <v>228</v>
      </c>
      <c r="K1230">
        <v>541</v>
      </c>
      <c r="L1230">
        <v>456</v>
      </c>
      <c r="M1230">
        <v>85</v>
      </c>
      <c r="N1230">
        <v>7.0000000000000001E-3</v>
      </c>
      <c r="O1230">
        <v>0.16200000000000001</v>
      </c>
      <c r="P1230">
        <v>6.5000000000000002E-2</v>
      </c>
      <c r="Q1230">
        <v>0.1</v>
      </c>
      <c r="R1230">
        <v>0.104</v>
      </c>
      <c r="S1230">
        <v>0.10299999999999999</v>
      </c>
      <c r="T1230">
        <v>0.96199999999999997</v>
      </c>
      <c r="U1230">
        <v>4.1000000000000002E-2</v>
      </c>
      <c r="V1230">
        <v>0.61499999999999999</v>
      </c>
      <c r="W1230">
        <v>850</v>
      </c>
      <c r="X1230" t="s">
        <v>56</v>
      </c>
      <c r="Y1230">
        <v>10</v>
      </c>
      <c r="Z1230">
        <v>0.83</v>
      </c>
      <c r="AA1230" s="19">
        <v>0.875</v>
      </c>
      <c r="AB1230">
        <v>0.93100000000000005</v>
      </c>
      <c r="AC1230" s="23">
        <v>0.91700000000000004</v>
      </c>
      <c r="AD1230" s="19">
        <v>45825.228872777778</v>
      </c>
      <c r="AE1230" t="s">
        <v>2362</v>
      </c>
    </row>
    <row r="1231" spans="1:31" hidden="1" x14ac:dyDescent="0.35">
      <c r="A1231" t="s">
        <v>277</v>
      </c>
      <c r="B1231" t="s">
        <v>312</v>
      </c>
      <c r="C1231">
        <v>99</v>
      </c>
      <c r="D1231" s="9">
        <v>41528.820833333331</v>
      </c>
      <c r="E1231" s="9">
        <v>41628.015277777777</v>
      </c>
      <c r="F1231" t="s">
        <v>871</v>
      </c>
      <c r="G1231" t="s">
        <v>871</v>
      </c>
      <c r="H1231">
        <v>41</v>
      </c>
      <c r="I1231">
        <v>95</v>
      </c>
      <c r="J1231">
        <v>27</v>
      </c>
      <c r="K1231" t="s">
        <v>872</v>
      </c>
      <c r="L1231">
        <v>84</v>
      </c>
      <c r="M1231">
        <v>24</v>
      </c>
      <c r="N1231">
        <v>0.433</v>
      </c>
      <c r="O1231">
        <v>1.0329999999999999</v>
      </c>
      <c r="P1231">
        <v>0.247</v>
      </c>
      <c r="Q1231">
        <v>0.88700000000000001</v>
      </c>
      <c r="R1231" s="24" t="s">
        <v>2064</v>
      </c>
      <c r="S1231">
        <v>1.218</v>
      </c>
      <c r="T1231">
        <v>0.72799999999999998</v>
      </c>
      <c r="U1231">
        <v>0.29499999999999998</v>
      </c>
      <c r="V1231">
        <v>0.83199999999999996</v>
      </c>
      <c r="W1231">
        <v>275.08499999999998</v>
      </c>
      <c r="X1231" t="s">
        <v>56</v>
      </c>
      <c r="Y1231">
        <v>1.127</v>
      </c>
      <c r="Z1231">
        <v>0.95899999999999996</v>
      </c>
      <c r="AA1231">
        <v>0.91500000000000004</v>
      </c>
      <c r="AB1231">
        <v>0.91500000000000004</v>
      </c>
      <c r="AC1231">
        <v>0.94599999999999995</v>
      </c>
      <c r="AD1231" s="19">
        <v>45824.915204444442</v>
      </c>
      <c r="AE1231" t="s">
        <v>2215</v>
      </c>
    </row>
    <row r="1232" spans="1:31" x14ac:dyDescent="0.35">
      <c r="A1232" t="s">
        <v>1287</v>
      </c>
      <c r="B1232" t="s">
        <v>311</v>
      </c>
      <c r="C1232">
        <v>5858</v>
      </c>
      <c r="D1232" s="9">
        <v>38687.970810185187</v>
      </c>
      <c r="E1232" s="9">
        <v>44546.713761574072</v>
      </c>
      <c r="F1232">
        <v>2035</v>
      </c>
      <c r="G1232">
        <v>2035</v>
      </c>
      <c r="H1232">
        <v>513</v>
      </c>
      <c r="I1232">
        <v>1522</v>
      </c>
      <c r="J1232">
        <v>240</v>
      </c>
      <c r="K1232">
        <v>1795</v>
      </c>
      <c r="L1232">
        <v>1728</v>
      </c>
      <c r="M1232">
        <v>67</v>
      </c>
      <c r="N1232">
        <v>0.09</v>
      </c>
      <c r="O1232">
        <v>0.26500000000000001</v>
      </c>
      <c r="P1232">
        <v>3.5999999999999997E-2</v>
      </c>
      <c r="Q1232">
        <v>0.307</v>
      </c>
      <c r="R1232">
        <v>0.31900000000000001</v>
      </c>
      <c r="S1232">
        <v>0.315</v>
      </c>
      <c r="T1232">
        <v>0.96199999999999997</v>
      </c>
      <c r="U1232">
        <v>0.254</v>
      </c>
      <c r="V1232">
        <v>0.89900000000000002</v>
      </c>
      <c r="W1232">
        <v>218.24100000000001</v>
      </c>
      <c r="X1232" t="s">
        <v>56</v>
      </c>
      <c r="Y1232">
        <v>3.2570000000000001</v>
      </c>
      <c r="Z1232">
        <v>0.99299999999999999</v>
      </c>
      <c r="AA1232">
        <v>0.96199999999999997</v>
      </c>
      <c r="AB1232">
        <v>0.97699999999999998</v>
      </c>
      <c r="AC1232">
        <v>0.99099999999999999</v>
      </c>
      <c r="AD1232" s="19">
        <v>45825.063417962963</v>
      </c>
      <c r="AE1232" t="s">
        <v>2397</v>
      </c>
    </row>
    <row r="1233" spans="1:31" hidden="1" x14ac:dyDescent="0.35">
      <c r="A1233" t="s">
        <v>278</v>
      </c>
      <c r="B1233" t="s">
        <v>312</v>
      </c>
      <c r="C1233">
        <v>99</v>
      </c>
      <c r="D1233" s="9">
        <v>41527.996527777781</v>
      </c>
      <c r="E1233" s="9">
        <v>41627.737500000003</v>
      </c>
      <c r="F1233" t="s">
        <v>871</v>
      </c>
      <c r="G1233" t="s">
        <v>871</v>
      </c>
      <c r="H1233">
        <v>54</v>
      </c>
      <c r="I1233">
        <v>69</v>
      </c>
      <c r="J1233">
        <v>16</v>
      </c>
      <c r="K1233" t="s">
        <v>872</v>
      </c>
      <c r="L1233">
        <v>102</v>
      </c>
      <c r="M1233">
        <v>6</v>
      </c>
      <c r="N1233">
        <v>0.55300000000000005</v>
      </c>
      <c r="O1233">
        <v>0.65600000000000003</v>
      </c>
      <c r="P1233">
        <v>0.16500000000000001</v>
      </c>
      <c r="Q1233">
        <v>1.006</v>
      </c>
      <c r="R1233">
        <v>1.044</v>
      </c>
      <c r="S1233">
        <v>1.0449999999999999</v>
      </c>
      <c r="T1233">
        <v>0.96399999999999997</v>
      </c>
      <c r="U1233">
        <v>0.45700000000000002</v>
      </c>
      <c r="V1233">
        <v>0.86399999999999999</v>
      </c>
      <c r="W1233">
        <v>95.427000000000007</v>
      </c>
      <c r="X1233" t="s">
        <v>56</v>
      </c>
      <c r="Y1233">
        <v>0.99399999999999999</v>
      </c>
      <c r="Z1233">
        <v>0.99199999999999999</v>
      </c>
      <c r="AA1233">
        <v>0.99299999999999999</v>
      </c>
      <c r="AB1233">
        <v>0.96799999999999997</v>
      </c>
      <c r="AC1233">
        <v>0.995</v>
      </c>
      <c r="AD1233" s="19">
        <v>45824.915501932868</v>
      </c>
      <c r="AE1233" t="s">
        <v>2215</v>
      </c>
    </row>
    <row r="1234" spans="1:31" x14ac:dyDescent="0.35">
      <c r="A1234" t="s">
        <v>1453</v>
      </c>
      <c r="B1234" t="s">
        <v>311</v>
      </c>
      <c r="C1234">
        <v>5826</v>
      </c>
      <c r="D1234" s="9">
        <v>38590.677719907406</v>
      </c>
      <c r="E1234" s="9">
        <v>44416.824212962965</v>
      </c>
      <c r="F1234">
        <v>381</v>
      </c>
      <c r="G1234">
        <v>381</v>
      </c>
      <c r="H1234">
        <v>61</v>
      </c>
      <c r="I1234">
        <v>320</v>
      </c>
      <c r="J1234">
        <v>100</v>
      </c>
      <c r="K1234">
        <v>281</v>
      </c>
      <c r="L1234">
        <v>274</v>
      </c>
      <c r="M1234">
        <v>7</v>
      </c>
      <c r="N1234">
        <v>0.01</v>
      </c>
      <c r="O1234">
        <v>6.0999999999999999E-2</v>
      </c>
      <c r="P1234">
        <v>1.9E-2</v>
      </c>
      <c r="Q1234">
        <v>0.05</v>
      </c>
      <c r="R1234">
        <v>5.1999999999999998E-2</v>
      </c>
      <c r="S1234">
        <v>5.0999999999999997E-2</v>
      </c>
      <c r="T1234">
        <v>0.96199999999999997</v>
      </c>
      <c r="U1234">
        <v>0.14099999999999999</v>
      </c>
      <c r="V1234">
        <v>0.73199999999999998</v>
      </c>
      <c r="W1234">
        <v>140</v>
      </c>
      <c r="X1234" t="s">
        <v>56</v>
      </c>
      <c r="Y1234">
        <v>20</v>
      </c>
      <c r="Z1234">
        <v>0.97799999999999998</v>
      </c>
      <c r="AA1234">
        <v>0.94</v>
      </c>
      <c r="AB1234">
        <v>0.97899999999999998</v>
      </c>
      <c r="AC1234">
        <v>0.97399999999999998</v>
      </c>
      <c r="AD1234" s="19">
        <v>45825.103505115738</v>
      </c>
      <c r="AE1234" t="s">
        <v>2397</v>
      </c>
    </row>
    <row r="1235" spans="1:31" hidden="1" x14ac:dyDescent="0.35">
      <c r="A1235" t="s">
        <v>1102</v>
      </c>
      <c r="B1235" t="s">
        <v>312</v>
      </c>
      <c r="C1235">
        <v>99</v>
      </c>
      <c r="D1235" s="9">
        <v>41528.012499999997</v>
      </c>
      <c r="E1235" s="9">
        <v>41627.929166666669</v>
      </c>
      <c r="F1235" t="s">
        <v>871</v>
      </c>
      <c r="G1235" t="s">
        <v>871</v>
      </c>
      <c r="H1235">
        <v>80</v>
      </c>
      <c r="I1235">
        <v>129</v>
      </c>
      <c r="J1235">
        <v>28</v>
      </c>
      <c r="K1235" t="s">
        <v>872</v>
      </c>
      <c r="L1235">
        <v>119</v>
      </c>
      <c r="M1235">
        <v>61</v>
      </c>
      <c r="N1235">
        <v>0.76700000000000002</v>
      </c>
      <c r="O1235">
        <v>1.25</v>
      </c>
      <c r="P1235">
        <v>0.28799999999999998</v>
      </c>
      <c r="Q1235">
        <v>1.5429999999999999</v>
      </c>
      <c r="R1235" s="24" t="s">
        <v>2065</v>
      </c>
      <c r="S1235">
        <v>1.7729999999999999</v>
      </c>
      <c r="T1235">
        <v>0.89200000000000002</v>
      </c>
      <c r="U1235">
        <v>0.38</v>
      </c>
      <c r="V1235">
        <v>0.85699999999999998</v>
      </c>
      <c r="W1235">
        <v>189.24199999999999</v>
      </c>
      <c r="X1235" t="s">
        <v>56</v>
      </c>
      <c r="Y1235">
        <v>0.64800000000000002</v>
      </c>
      <c r="Z1235">
        <v>0.98199999999999998</v>
      </c>
      <c r="AA1235">
        <v>0.98299999999999998</v>
      </c>
      <c r="AB1235">
        <v>0.77400000000000002</v>
      </c>
      <c r="AC1235">
        <v>0.98</v>
      </c>
      <c r="AD1235" s="19">
        <v>45824.915794432869</v>
      </c>
      <c r="AE1235" t="s">
        <v>2215</v>
      </c>
    </row>
    <row r="1236" spans="1:31" x14ac:dyDescent="0.35">
      <c r="A1236" t="s">
        <v>1719</v>
      </c>
      <c r="B1236" t="s">
        <v>311</v>
      </c>
      <c r="C1236">
        <v>2747</v>
      </c>
      <c r="D1236" s="9">
        <v>38813.797222222223</v>
      </c>
      <c r="E1236" s="9">
        <v>41561.011805555558</v>
      </c>
      <c r="F1236">
        <v>453</v>
      </c>
      <c r="G1236">
        <v>453</v>
      </c>
      <c r="H1236">
        <v>21</v>
      </c>
      <c r="I1236">
        <v>432</v>
      </c>
      <c r="J1236">
        <v>56</v>
      </c>
      <c r="K1236">
        <v>397</v>
      </c>
      <c r="L1236">
        <v>370</v>
      </c>
      <c r="M1236">
        <v>27</v>
      </c>
      <c r="N1236">
        <v>8.0000000000000002E-3</v>
      </c>
      <c r="O1236">
        <v>0.16600000000000001</v>
      </c>
      <c r="P1236">
        <v>2.1000000000000001E-2</v>
      </c>
      <c r="Q1236">
        <v>0.14699999999999999</v>
      </c>
      <c r="R1236">
        <v>0.153</v>
      </c>
      <c r="S1236">
        <v>0.15</v>
      </c>
      <c r="T1236">
        <v>0.96099999999999997</v>
      </c>
      <c r="U1236">
        <v>4.5999999999999999E-2</v>
      </c>
      <c r="V1236">
        <v>0.879</v>
      </c>
      <c r="W1236">
        <v>183.673</v>
      </c>
      <c r="X1236" t="s">
        <v>56</v>
      </c>
      <c r="Y1236">
        <v>6.8029999999999999</v>
      </c>
      <c r="Z1236">
        <v>0.97899999999999998</v>
      </c>
      <c r="AA1236">
        <v>0.93200000000000005</v>
      </c>
      <c r="AB1236">
        <v>0.98099999999999998</v>
      </c>
      <c r="AC1236">
        <v>0.95299999999999996</v>
      </c>
      <c r="AD1236" s="19">
        <v>45824.834471273149</v>
      </c>
      <c r="AE1236" t="s">
        <v>1824</v>
      </c>
    </row>
    <row r="1237" spans="1:31" hidden="1" x14ac:dyDescent="0.35">
      <c r="A1237" t="s">
        <v>1103</v>
      </c>
      <c r="B1237" t="s">
        <v>312</v>
      </c>
      <c r="C1237">
        <v>99</v>
      </c>
      <c r="D1237" s="9">
        <v>40821.946527777778</v>
      </c>
      <c r="E1237" s="9">
        <v>40921.323611111111</v>
      </c>
      <c r="F1237" t="s">
        <v>871</v>
      </c>
      <c r="G1237" t="s">
        <v>871</v>
      </c>
      <c r="H1237">
        <v>19</v>
      </c>
      <c r="I1237">
        <v>128</v>
      </c>
      <c r="J1237">
        <v>313</v>
      </c>
      <c r="K1237" t="s">
        <v>872</v>
      </c>
      <c r="L1237">
        <v>119</v>
      </c>
      <c r="M1237">
        <v>-286</v>
      </c>
      <c r="N1237">
        <v>0.18</v>
      </c>
      <c r="O1237">
        <v>1.466</v>
      </c>
      <c r="P1237">
        <v>2.7250000000000001</v>
      </c>
      <c r="Q1237">
        <v>1.4810000000000001</v>
      </c>
      <c r="R1237">
        <v>-1.079</v>
      </c>
      <c r="S1237">
        <v>-1.23</v>
      </c>
      <c r="T1237">
        <v>-1.373</v>
      </c>
      <c r="U1237">
        <v>0.109</v>
      </c>
      <c r="V1237">
        <v>-0.65600000000000003</v>
      </c>
      <c r="W1237">
        <v>4.0510000000000002</v>
      </c>
      <c r="X1237" t="s">
        <v>80</v>
      </c>
      <c r="Y1237">
        <v>0.67500000000000004</v>
      </c>
      <c r="Z1237">
        <v>0.93500000000000005</v>
      </c>
      <c r="AA1237">
        <v>0.93300000000000005</v>
      </c>
      <c r="AB1237">
        <v>0.70199999999999996</v>
      </c>
      <c r="AC1237">
        <v>0.89700000000000002</v>
      </c>
      <c r="AD1237" s="19">
        <v>45824.916101423609</v>
      </c>
      <c r="AE1237" t="s">
        <v>2215</v>
      </c>
    </row>
    <row r="1238" spans="1:31" x14ac:dyDescent="0.35">
      <c r="A1238" t="s">
        <v>125</v>
      </c>
      <c r="B1238" t="s">
        <v>311</v>
      </c>
      <c r="C1238">
        <v>1461</v>
      </c>
      <c r="D1238" s="9">
        <v>43104.180949074071</v>
      </c>
      <c r="E1238" s="9">
        <v>44565.729259259257</v>
      </c>
      <c r="F1238">
        <v>2304</v>
      </c>
      <c r="G1238">
        <v>2304</v>
      </c>
      <c r="H1238">
        <v>1839</v>
      </c>
      <c r="I1238">
        <v>465</v>
      </c>
      <c r="J1238">
        <v>211</v>
      </c>
      <c r="K1238">
        <v>2093</v>
      </c>
      <c r="L1238">
        <v>1834</v>
      </c>
      <c r="M1238">
        <v>259</v>
      </c>
      <c r="N1238">
        <v>1.2689999999999999</v>
      </c>
      <c r="O1238">
        <v>0.35799999999999998</v>
      </c>
      <c r="P1238">
        <v>0.161</v>
      </c>
      <c r="Q1238">
        <v>1.409</v>
      </c>
      <c r="R1238">
        <v>1.466</v>
      </c>
      <c r="S1238">
        <v>1.476</v>
      </c>
      <c r="T1238">
        <v>0.96099999999999997</v>
      </c>
      <c r="U1238">
        <v>0.78</v>
      </c>
      <c r="V1238">
        <v>0.90100000000000002</v>
      </c>
      <c r="W1238">
        <v>183.81800000000001</v>
      </c>
      <c r="X1238" t="s">
        <v>56</v>
      </c>
      <c r="Y1238">
        <v>0.71</v>
      </c>
      <c r="Z1238">
        <v>0.995</v>
      </c>
      <c r="AA1238">
        <v>0.98199999999999998</v>
      </c>
      <c r="AB1238">
        <v>0.96499999999999997</v>
      </c>
      <c r="AC1238">
        <v>0.99099999999999999</v>
      </c>
      <c r="AD1238" s="19">
        <v>45825.27434462963</v>
      </c>
      <c r="AE1238" t="s">
        <v>2357</v>
      </c>
    </row>
    <row r="1239" spans="1:31" hidden="1" x14ac:dyDescent="0.35">
      <c r="A1239" t="s">
        <v>264</v>
      </c>
      <c r="B1239" t="s">
        <v>312</v>
      </c>
      <c r="C1239">
        <v>99</v>
      </c>
      <c r="D1239" s="9">
        <v>41527.946527777778</v>
      </c>
      <c r="E1239" s="9">
        <v>41627.86041666667</v>
      </c>
      <c r="F1239" t="s">
        <v>871</v>
      </c>
      <c r="G1239" t="s">
        <v>871</v>
      </c>
      <c r="H1239">
        <v>15</v>
      </c>
      <c r="I1239">
        <v>9</v>
      </c>
      <c r="J1239">
        <v>3</v>
      </c>
      <c r="K1239" t="s">
        <v>872</v>
      </c>
      <c r="L1239">
        <v>20</v>
      </c>
      <c r="M1239">
        <v>2</v>
      </c>
      <c r="N1239">
        <v>0.19600000000000001</v>
      </c>
      <c r="O1239">
        <v>0.113</v>
      </c>
      <c r="P1239">
        <v>4.3999999999999997E-2</v>
      </c>
      <c r="Q1239">
        <v>0.19600000000000001</v>
      </c>
      <c r="R1239">
        <v>0.26500000000000001</v>
      </c>
      <c r="S1239">
        <v>0.26100000000000001</v>
      </c>
      <c r="T1239">
        <v>0.74</v>
      </c>
      <c r="U1239">
        <v>0.63400000000000001</v>
      </c>
      <c r="V1239">
        <v>0.85799999999999998</v>
      </c>
      <c r="W1239">
        <v>489.79599999999999</v>
      </c>
      <c r="X1239" t="s">
        <v>56</v>
      </c>
      <c r="Y1239">
        <v>5.1020000000000003</v>
      </c>
      <c r="Z1239">
        <v>0.93500000000000005</v>
      </c>
      <c r="AA1239">
        <v>0.79600000000000004</v>
      </c>
      <c r="AB1239">
        <v>0.75</v>
      </c>
      <c r="AC1239">
        <v>0.80500000000000005</v>
      </c>
      <c r="AD1239" s="19">
        <v>45824.916379120368</v>
      </c>
      <c r="AE1239" t="s">
        <v>2215</v>
      </c>
    </row>
    <row r="1240" spans="1:31" x14ac:dyDescent="0.35">
      <c r="A1240" t="s">
        <v>200</v>
      </c>
      <c r="B1240" t="s">
        <v>311</v>
      </c>
      <c r="C1240">
        <v>4583</v>
      </c>
      <c r="D1240" s="9">
        <v>39541.657638888886</v>
      </c>
      <c r="E1240" s="9">
        <v>44124.797222222223</v>
      </c>
      <c r="F1240">
        <v>9809</v>
      </c>
      <c r="G1240">
        <v>8540</v>
      </c>
      <c r="H1240">
        <v>279</v>
      </c>
      <c r="I1240">
        <v>8261</v>
      </c>
      <c r="J1240">
        <v>3071</v>
      </c>
      <c r="K1240">
        <v>5469</v>
      </c>
      <c r="L1240">
        <v>4593</v>
      </c>
      <c r="M1240">
        <v>876</v>
      </c>
      <c r="N1240">
        <v>0.107</v>
      </c>
      <c r="O1240">
        <v>1.7090000000000001</v>
      </c>
      <c r="P1240">
        <v>0.81699999999999995</v>
      </c>
      <c r="Q1240">
        <v>0.95899999999999996</v>
      </c>
      <c r="R1240">
        <v>0.999</v>
      </c>
      <c r="S1240">
        <v>0.96199999999999997</v>
      </c>
      <c r="T1240">
        <v>0.96</v>
      </c>
      <c r="U1240">
        <v>5.8999999999999997E-2</v>
      </c>
      <c r="V1240">
        <v>0.55000000000000004</v>
      </c>
      <c r="W1240">
        <v>913.452</v>
      </c>
      <c r="X1240" t="s">
        <v>56</v>
      </c>
      <c r="Y1240">
        <v>1.0429999999999999</v>
      </c>
      <c r="Z1240">
        <v>0.94399999999999995</v>
      </c>
      <c r="AA1240">
        <v>0.98199999999999998</v>
      </c>
      <c r="AB1240">
        <v>0.91900000000000004</v>
      </c>
      <c r="AC1240">
        <v>0.98399999999999999</v>
      </c>
      <c r="AD1240" s="19">
        <v>45825.03648033565</v>
      </c>
      <c r="AE1240" t="s">
        <v>1766</v>
      </c>
    </row>
    <row r="1241" spans="1:31" hidden="1" x14ac:dyDescent="0.35">
      <c r="A1241" t="s">
        <v>2066</v>
      </c>
      <c r="B1241" t="s">
        <v>312</v>
      </c>
      <c r="C1241">
        <v>99</v>
      </c>
      <c r="D1241" s="9">
        <v>41499.879861111112</v>
      </c>
      <c r="E1241" s="9">
        <v>41599.821527777778</v>
      </c>
      <c r="F1241" t="s">
        <v>871</v>
      </c>
      <c r="G1241" t="s">
        <v>871</v>
      </c>
      <c r="H1241">
        <v>34</v>
      </c>
      <c r="I1241">
        <v>37</v>
      </c>
      <c r="J1241">
        <v>1</v>
      </c>
      <c r="K1241" t="s">
        <v>872</v>
      </c>
      <c r="L1241">
        <v>55</v>
      </c>
      <c r="M1241">
        <v>15</v>
      </c>
      <c r="N1241">
        <v>0.34499999999999997</v>
      </c>
      <c r="O1241">
        <v>0.40400000000000003</v>
      </c>
      <c r="P1241" t="s">
        <v>874</v>
      </c>
      <c r="Q1241">
        <v>0.54600000000000004</v>
      </c>
      <c r="R1241">
        <v>0.749</v>
      </c>
      <c r="S1241">
        <v>0.72399999999999998</v>
      </c>
      <c r="T1241" t="s">
        <v>874</v>
      </c>
      <c r="U1241" t="s">
        <v>874</v>
      </c>
      <c r="V1241" t="s">
        <v>874</v>
      </c>
      <c r="W1241" t="s">
        <v>874</v>
      </c>
      <c r="X1241" t="s">
        <v>56</v>
      </c>
      <c r="Y1241">
        <v>1.8320000000000001</v>
      </c>
      <c r="Z1241">
        <v>0.98499999999999999</v>
      </c>
      <c r="AA1241">
        <v>0.98099999999999998</v>
      </c>
      <c r="AB1241" t="s">
        <v>874</v>
      </c>
      <c r="AC1241">
        <v>0.99</v>
      </c>
      <c r="AD1241" s="19">
        <v>45824.916598171294</v>
      </c>
      <c r="AE1241" t="s">
        <v>2215</v>
      </c>
    </row>
    <row r="1242" spans="1:31" x14ac:dyDescent="0.35">
      <c r="A1242" t="s">
        <v>138</v>
      </c>
      <c r="B1242" t="s">
        <v>311</v>
      </c>
      <c r="C1242">
        <v>3787</v>
      </c>
      <c r="D1242" s="9">
        <v>40742.260983796295</v>
      </c>
      <c r="E1242" s="9">
        <v>44529.482314814813</v>
      </c>
      <c r="F1242">
        <v>1519</v>
      </c>
      <c r="G1242">
        <v>1519</v>
      </c>
      <c r="H1242">
        <v>592</v>
      </c>
      <c r="I1242">
        <v>927</v>
      </c>
      <c r="J1242">
        <v>284</v>
      </c>
      <c r="K1242">
        <v>1235</v>
      </c>
      <c r="L1242">
        <v>1136</v>
      </c>
      <c r="M1242">
        <v>99</v>
      </c>
      <c r="N1242">
        <v>0.219</v>
      </c>
      <c r="O1242">
        <v>0.34899999999999998</v>
      </c>
      <c r="P1242">
        <v>0.11600000000000001</v>
      </c>
      <c r="Q1242">
        <v>0.434</v>
      </c>
      <c r="R1242">
        <v>0.45200000000000001</v>
      </c>
      <c r="S1242">
        <v>0.45300000000000001</v>
      </c>
      <c r="T1242">
        <v>0.96</v>
      </c>
      <c r="U1242">
        <v>0.38600000000000001</v>
      </c>
      <c r="V1242">
        <v>0.79600000000000004</v>
      </c>
      <c r="W1242">
        <v>228.11099999999999</v>
      </c>
      <c r="X1242" t="s">
        <v>56</v>
      </c>
      <c r="Y1242">
        <v>2.3039999999999998</v>
      </c>
      <c r="Z1242">
        <v>0.95799999999999996</v>
      </c>
      <c r="AA1242">
        <v>0.91900000000000004</v>
      </c>
      <c r="AB1242">
        <v>0.89700000000000002</v>
      </c>
      <c r="AC1242">
        <v>0.95699999999999996</v>
      </c>
      <c r="AD1242" s="19">
        <v>45825.270439305554</v>
      </c>
      <c r="AE1242" t="s">
        <v>2357</v>
      </c>
    </row>
    <row r="1243" spans="1:31" hidden="1" x14ac:dyDescent="0.35">
      <c r="A1243" t="s">
        <v>305</v>
      </c>
      <c r="B1243" t="s">
        <v>312</v>
      </c>
      <c r="C1243">
        <v>77</v>
      </c>
      <c r="D1243" s="9">
        <v>41523.284722222219</v>
      </c>
      <c r="E1243" s="9">
        <v>41600.961805555555</v>
      </c>
      <c r="F1243" t="s">
        <v>871</v>
      </c>
      <c r="G1243" t="s">
        <v>871</v>
      </c>
      <c r="H1243">
        <v>7</v>
      </c>
      <c r="I1243">
        <v>8</v>
      </c>
      <c r="J1243">
        <v>3</v>
      </c>
      <c r="K1243" t="s">
        <v>872</v>
      </c>
      <c r="L1243">
        <v>8</v>
      </c>
      <c r="M1243">
        <v>5</v>
      </c>
      <c r="N1243">
        <v>0.129</v>
      </c>
      <c r="O1243">
        <v>0.12</v>
      </c>
      <c r="P1243">
        <v>4.1000000000000002E-2</v>
      </c>
      <c r="Q1243">
        <v>9.6000000000000002E-2</v>
      </c>
      <c r="R1243">
        <v>0.20799999999999999</v>
      </c>
      <c r="S1243">
        <v>0.17399999999999999</v>
      </c>
      <c r="T1243">
        <v>0.46200000000000002</v>
      </c>
      <c r="U1243">
        <v>0.51800000000000002</v>
      </c>
      <c r="V1243">
        <v>0.83499999999999996</v>
      </c>
      <c r="W1243">
        <v>218.75</v>
      </c>
      <c r="X1243" t="s">
        <v>56</v>
      </c>
      <c r="Y1243">
        <v>10.417</v>
      </c>
      <c r="Z1243">
        <v>0.96599999999999997</v>
      </c>
      <c r="AA1243">
        <v>0.92700000000000005</v>
      </c>
      <c r="AB1243">
        <v>0.999</v>
      </c>
      <c r="AC1243">
        <v>0.96899999999999997</v>
      </c>
      <c r="AD1243" s="19">
        <v>45824.916872800924</v>
      </c>
      <c r="AE1243" t="s">
        <v>2215</v>
      </c>
    </row>
    <row r="1244" spans="1:31" x14ac:dyDescent="0.35">
      <c r="A1244" t="s">
        <v>1480</v>
      </c>
      <c r="B1244" t="s">
        <v>311</v>
      </c>
      <c r="C1244">
        <v>1804</v>
      </c>
      <c r="D1244" s="9">
        <v>42743.809803240743</v>
      </c>
      <c r="E1244" s="9">
        <v>44548.789537037039</v>
      </c>
      <c r="F1244">
        <v>306</v>
      </c>
      <c r="G1244">
        <v>306</v>
      </c>
      <c r="H1244">
        <v>162</v>
      </c>
      <c r="I1244">
        <v>144</v>
      </c>
      <c r="J1244">
        <v>6</v>
      </c>
      <c r="K1244">
        <v>300</v>
      </c>
      <c r="L1244">
        <v>297</v>
      </c>
      <c r="M1244">
        <v>3</v>
      </c>
      <c r="N1244">
        <v>8.5999999999999993E-2</v>
      </c>
      <c r="O1244">
        <v>9.2999999999999999E-2</v>
      </c>
      <c r="P1244">
        <v>3.0000000000000001E-3</v>
      </c>
      <c r="Q1244">
        <v>0.16900000000000001</v>
      </c>
      <c r="R1244">
        <v>0.17599999999999999</v>
      </c>
      <c r="S1244">
        <v>0.17100000000000001</v>
      </c>
      <c r="T1244">
        <v>0.96</v>
      </c>
      <c r="U1244">
        <v>0.48</v>
      </c>
      <c r="V1244">
        <v>0.98299999999999998</v>
      </c>
      <c r="W1244">
        <v>17.751000000000001</v>
      </c>
      <c r="X1244" t="s">
        <v>80</v>
      </c>
      <c r="Y1244">
        <v>5.9169999999999998</v>
      </c>
      <c r="Z1244">
        <v>0.99099999999999999</v>
      </c>
      <c r="AA1244">
        <v>0.92700000000000005</v>
      </c>
      <c r="AB1244">
        <v>0.91800000000000004</v>
      </c>
      <c r="AC1244">
        <v>0.97799999999999998</v>
      </c>
      <c r="AD1244" s="19">
        <v>45825.109833587965</v>
      </c>
      <c r="AE1244" t="s">
        <v>2397</v>
      </c>
    </row>
    <row r="1245" spans="1:31" hidden="1" x14ac:dyDescent="0.35">
      <c r="A1245" t="s">
        <v>1095</v>
      </c>
      <c r="B1245" t="s">
        <v>312</v>
      </c>
      <c r="C1245">
        <v>41</v>
      </c>
      <c r="D1245" s="9">
        <v>41520.926388888889</v>
      </c>
      <c r="E1245" s="9">
        <v>41561.988888888889</v>
      </c>
      <c r="F1245" t="s">
        <v>871</v>
      </c>
      <c r="G1245" t="s">
        <v>871</v>
      </c>
      <c r="H1245">
        <v>1</v>
      </c>
      <c r="I1245">
        <v>1</v>
      </c>
      <c r="J1245">
        <v>1</v>
      </c>
      <c r="K1245" t="s">
        <v>872</v>
      </c>
      <c r="L1245">
        <v>1</v>
      </c>
      <c r="M1245">
        <v>0</v>
      </c>
      <c r="N1245" t="s">
        <v>874</v>
      </c>
      <c r="O1245" t="s">
        <v>874</v>
      </c>
      <c r="P1245" t="s">
        <v>874</v>
      </c>
      <c r="Q1245" t="s">
        <v>874</v>
      </c>
      <c r="R1245">
        <v>0</v>
      </c>
      <c r="S1245">
        <v>2.4E-2</v>
      </c>
      <c r="T1245" t="s">
        <v>874</v>
      </c>
      <c r="U1245" t="s">
        <v>874</v>
      </c>
      <c r="V1245" t="s">
        <v>874</v>
      </c>
      <c r="W1245" t="s">
        <v>874</v>
      </c>
      <c r="X1245" t="s">
        <v>56</v>
      </c>
      <c r="Y1245" t="s">
        <v>874</v>
      </c>
      <c r="Z1245" t="s">
        <v>874</v>
      </c>
      <c r="AA1245" t="s">
        <v>874</v>
      </c>
      <c r="AB1245" t="s">
        <v>874</v>
      </c>
      <c r="AC1245" t="s">
        <v>874</v>
      </c>
      <c r="AD1245" s="19">
        <v>45824.917093923614</v>
      </c>
      <c r="AE1245" t="s">
        <v>2215</v>
      </c>
    </row>
    <row r="1246" spans="1:31" x14ac:dyDescent="0.35">
      <c r="A1246" t="s">
        <v>975</v>
      </c>
      <c r="B1246" t="s">
        <v>311</v>
      </c>
      <c r="C1246">
        <v>4487</v>
      </c>
      <c r="D1246" s="9">
        <v>39812.640902777777</v>
      </c>
      <c r="E1246" s="9">
        <v>44300.426539351851</v>
      </c>
      <c r="F1246">
        <v>388</v>
      </c>
      <c r="G1246">
        <v>388</v>
      </c>
      <c r="H1246">
        <v>97</v>
      </c>
      <c r="I1246">
        <v>291</v>
      </c>
      <c r="J1246">
        <v>97</v>
      </c>
      <c r="K1246">
        <v>291</v>
      </c>
      <c r="L1246">
        <v>268</v>
      </c>
      <c r="M1246">
        <v>23</v>
      </c>
      <c r="N1246">
        <v>2.1999999999999999E-2</v>
      </c>
      <c r="O1246">
        <v>0.08</v>
      </c>
      <c r="P1246">
        <v>2.9000000000000001E-2</v>
      </c>
      <c r="Q1246">
        <v>7.0000000000000007E-2</v>
      </c>
      <c r="R1246">
        <v>7.2999999999999995E-2</v>
      </c>
      <c r="S1246">
        <v>7.2999999999999995E-2</v>
      </c>
      <c r="T1246">
        <v>0.95899999999999996</v>
      </c>
      <c r="U1246">
        <v>0.216</v>
      </c>
      <c r="V1246">
        <v>0.71599999999999997</v>
      </c>
      <c r="W1246">
        <v>328.57100000000003</v>
      </c>
      <c r="X1246" t="s">
        <v>56</v>
      </c>
      <c r="Y1246">
        <v>14.286</v>
      </c>
      <c r="Z1246">
        <v>0.92600000000000005</v>
      </c>
      <c r="AA1246" s="19">
        <v>0.95899999999999996</v>
      </c>
      <c r="AB1246">
        <v>0.78800000000000003</v>
      </c>
      <c r="AC1246" s="23">
        <v>0.95399999999999996</v>
      </c>
      <c r="AD1246" s="19">
        <v>45825.198059513888</v>
      </c>
      <c r="AE1246" t="s">
        <v>2388</v>
      </c>
    </row>
    <row r="1247" spans="1:31" hidden="1" x14ac:dyDescent="0.35">
      <c r="A1247" t="s">
        <v>292</v>
      </c>
      <c r="B1247" t="s">
        <v>312</v>
      </c>
      <c r="C1247">
        <v>99</v>
      </c>
      <c r="D1247" s="9">
        <v>41527.834722222222</v>
      </c>
      <c r="E1247" s="9">
        <v>41627.832638888889</v>
      </c>
      <c r="F1247" t="s">
        <v>871</v>
      </c>
      <c r="G1247" t="s">
        <v>871</v>
      </c>
      <c r="H1247">
        <v>201</v>
      </c>
      <c r="I1247">
        <v>325</v>
      </c>
      <c r="J1247">
        <v>111</v>
      </c>
      <c r="K1247" t="s">
        <v>872</v>
      </c>
      <c r="L1247">
        <v>429</v>
      </c>
      <c r="M1247">
        <v>-15</v>
      </c>
      <c r="N1247">
        <v>1.986</v>
      </c>
      <c r="O1247">
        <v>3.5129999999999999</v>
      </c>
      <c r="P1247">
        <v>1.1870000000000001</v>
      </c>
      <c r="Q1247">
        <v>4.3650000000000002</v>
      </c>
      <c r="R1247" s="24" t="s">
        <v>2067</v>
      </c>
      <c r="S1247">
        <v>4.298</v>
      </c>
      <c r="T1247">
        <v>1.012</v>
      </c>
      <c r="U1247">
        <v>0.36099999999999999</v>
      </c>
      <c r="V1247">
        <v>0.78400000000000003</v>
      </c>
      <c r="W1247">
        <v>195.64699999999999</v>
      </c>
      <c r="X1247" t="s">
        <v>62</v>
      </c>
      <c r="Y1247">
        <v>0.22900000000000001</v>
      </c>
      <c r="Z1247">
        <v>0.99399999999999999</v>
      </c>
      <c r="AA1247">
        <v>0.99199999999999999</v>
      </c>
      <c r="AB1247">
        <v>0.98799999999999999</v>
      </c>
      <c r="AC1247">
        <v>0.99399999999999999</v>
      </c>
      <c r="AD1247" s="19">
        <v>45824.91739318287</v>
      </c>
      <c r="AE1247" t="s">
        <v>2215</v>
      </c>
    </row>
    <row r="1248" spans="1:31" x14ac:dyDescent="0.35">
      <c r="A1248" t="s">
        <v>1662</v>
      </c>
      <c r="B1248" t="s">
        <v>311</v>
      </c>
      <c r="C1248">
        <v>5670</v>
      </c>
      <c r="D1248" s="9">
        <v>38895.164490740739</v>
      </c>
      <c r="E1248" s="9">
        <v>44565.632986111108</v>
      </c>
      <c r="F1248">
        <v>8038</v>
      </c>
      <c r="G1248">
        <v>8038</v>
      </c>
      <c r="H1248">
        <v>855</v>
      </c>
      <c r="I1248">
        <v>7183</v>
      </c>
      <c r="J1248">
        <v>1438</v>
      </c>
      <c r="K1248">
        <v>6600</v>
      </c>
      <c r="L1248">
        <v>6193</v>
      </c>
      <c r="M1248">
        <v>407</v>
      </c>
      <c r="N1248">
        <v>0.15</v>
      </c>
      <c r="O1248">
        <v>1.494</v>
      </c>
      <c r="P1248">
        <v>0.312</v>
      </c>
      <c r="Q1248">
        <v>1.2769999999999999</v>
      </c>
      <c r="R1248">
        <v>1.3320000000000001</v>
      </c>
      <c r="S1248">
        <v>1.327</v>
      </c>
      <c r="T1248">
        <v>0.95899999999999996</v>
      </c>
      <c r="U1248">
        <v>9.0999999999999998E-2</v>
      </c>
      <c r="V1248">
        <v>0.81</v>
      </c>
      <c r="W1248">
        <v>318.71600000000001</v>
      </c>
      <c r="X1248" t="s">
        <v>56</v>
      </c>
      <c r="Y1248">
        <v>0.78300000000000003</v>
      </c>
      <c r="Z1248">
        <v>0.97799999999999998</v>
      </c>
      <c r="AA1248">
        <v>0.98099999999999998</v>
      </c>
      <c r="AB1248">
        <v>0.98899999999999999</v>
      </c>
      <c r="AC1248">
        <v>0.97699999999999998</v>
      </c>
      <c r="AD1248" s="19">
        <v>45825.156006747682</v>
      </c>
      <c r="AE1248" t="s">
        <v>2397</v>
      </c>
    </row>
    <row r="1249" spans="1:31" hidden="1" x14ac:dyDescent="0.35">
      <c r="A1249" t="s">
        <v>286</v>
      </c>
      <c r="B1249" t="s">
        <v>312</v>
      </c>
      <c r="C1249">
        <v>99</v>
      </c>
      <c r="D1249" s="9">
        <v>41528.1</v>
      </c>
      <c r="E1249" s="9">
        <v>41627.818055555559</v>
      </c>
      <c r="F1249" t="s">
        <v>871</v>
      </c>
      <c r="G1249" t="s">
        <v>871</v>
      </c>
      <c r="H1249">
        <v>15</v>
      </c>
      <c r="I1249">
        <v>52</v>
      </c>
      <c r="J1249">
        <v>13</v>
      </c>
      <c r="K1249" t="s">
        <v>872</v>
      </c>
      <c r="L1249">
        <v>54</v>
      </c>
      <c r="M1249">
        <v>-1</v>
      </c>
      <c r="N1249">
        <v>0.17199999999999999</v>
      </c>
      <c r="O1249">
        <v>0.47699999999999998</v>
      </c>
      <c r="P1249">
        <v>0.114</v>
      </c>
      <c r="Q1249">
        <v>0.46899999999999997</v>
      </c>
      <c r="R1249">
        <v>0.53500000000000003</v>
      </c>
      <c r="S1249">
        <v>0.52600000000000002</v>
      </c>
      <c r="T1249">
        <v>0.877</v>
      </c>
      <c r="U1249">
        <v>0.26500000000000001</v>
      </c>
      <c r="V1249">
        <v>0.82399999999999995</v>
      </c>
      <c r="W1249">
        <v>206.82300000000001</v>
      </c>
      <c r="X1249" t="s">
        <v>56</v>
      </c>
      <c r="Y1249">
        <v>2.1320000000000001</v>
      </c>
      <c r="Z1249">
        <v>0.88600000000000001</v>
      </c>
      <c r="AA1249">
        <v>0.98499999999999999</v>
      </c>
      <c r="AB1249">
        <v>0.94799999999999995</v>
      </c>
      <c r="AC1249">
        <v>0.95799999999999996</v>
      </c>
      <c r="AD1249" s="19">
        <v>45824.917673206015</v>
      </c>
      <c r="AE1249" t="s">
        <v>2215</v>
      </c>
    </row>
    <row r="1250" spans="1:31" x14ac:dyDescent="0.35">
      <c r="A1250" t="s">
        <v>1665</v>
      </c>
      <c r="B1250" t="s">
        <v>311</v>
      </c>
      <c r="C1250">
        <v>2693</v>
      </c>
      <c r="D1250" s="9">
        <v>38912.00277777778</v>
      </c>
      <c r="E1250" s="9">
        <v>41605.857638888891</v>
      </c>
      <c r="F1250">
        <v>101</v>
      </c>
      <c r="G1250">
        <v>101</v>
      </c>
      <c r="H1250">
        <v>8</v>
      </c>
      <c r="I1250">
        <v>93</v>
      </c>
      <c r="J1250">
        <v>22</v>
      </c>
      <c r="K1250">
        <v>79</v>
      </c>
      <c r="L1250">
        <v>68</v>
      </c>
      <c r="M1250">
        <v>11</v>
      </c>
      <c r="N1250">
        <v>3.0000000000000001E-3</v>
      </c>
      <c r="O1250">
        <v>3.1E-2</v>
      </c>
      <c r="P1250">
        <v>0.01</v>
      </c>
      <c r="Q1250">
        <v>2.3E-2</v>
      </c>
      <c r="R1250">
        <v>2.4E-2</v>
      </c>
      <c r="S1250">
        <v>2.4E-2</v>
      </c>
      <c r="T1250">
        <v>0.95799999999999996</v>
      </c>
      <c r="U1250">
        <v>8.7999999999999995E-2</v>
      </c>
      <c r="V1250">
        <v>0.70599999999999996</v>
      </c>
      <c r="W1250">
        <v>478.26100000000002</v>
      </c>
      <c r="X1250" t="s">
        <v>56</v>
      </c>
      <c r="Y1250">
        <v>43.478000000000002</v>
      </c>
      <c r="Z1250">
        <v>0.59099999999999997</v>
      </c>
      <c r="AA1250">
        <v>0.88600000000000001</v>
      </c>
      <c r="AB1250">
        <v>0.66600000000000004</v>
      </c>
      <c r="AC1250">
        <v>0.75</v>
      </c>
      <c r="AD1250" s="19">
        <v>45824.830706909721</v>
      </c>
      <c r="AE1250" t="s">
        <v>1824</v>
      </c>
    </row>
    <row r="1251" spans="1:31" hidden="1" x14ac:dyDescent="0.35">
      <c r="A1251" t="s">
        <v>2068</v>
      </c>
      <c r="B1251" t="s">
        <v>312</v>
      </c>
      <c r="C1251">
        <v>88</v>
      </c>
      <c r="D1251" s="9">
        <v>40004.09375</v>
      </c>
      <c r="E1251" s="9">
        <v>40092.930555555555</v>
      </c>
      <c r="F1251" t="s">
        <v>871</v>
      </c>
      <c r="G1251" t="s">
        <v>871</v>
      </c>
      <c r="H1251">
        <v>3</v>
      </c>
      <c r="I1251">
        <v>2</v>
      </c>
      <c r="J1251">
        <v>14</v>
      </c>
      <c r="K1251" t="s">
        <v>872</v>
      </c>
      <c r="L1251">
        <v>4</v>
      </c>
      <c r="M1251">
        <v>-14</v>
      </c>
      <c r="N1251">
        <v>2.7E-2</v>
      </c>
      <c r="O1251">
        <v>7.0999999999999994E-2</v>
      </c>
      <c r="P1251">
        <v>0.16200000000000001</v>
      </c>
      <c r="Q1251">
        <v>4.7E-2</v>
      </c>
      <c r="R1251">
        <v>-6.4000000000000001E-2</v>
      </c>
      <c r="S1251">
        <v>-0.13400000000000001</v>
      </c>
      <c r="T1251">
        <v>-0.73399999999999999</v>
      </c>
      <c r="U1251">
        <v>0.27600000000000002</v>
      </c>
      <c r="V1251">
        <v>-0.65300000000000002</v>
      </c>
      <c r="W1251">
        <v>0</v>
      </c>
      <c r="X1251" t="s">
        <v>80</v>
      </c>
      <c r="Y1251">
        <v>21.277000000000001</v>
      </c>
      <c r="Z1251">
        <v>0.999</v>
      </c>
      <c r="AA1251">
        <v>1</v>
      </c>
      <c r="AB1251">
        <v>0.69599999999999995</v>
      </c>
      <c r="AC1251">
        <v>0.6</v>
      </c>
      <c r="AD1251" s="19">
        <v>45824.917938645835</v>
      </c>
      <c r="AE1251" t="s">
        <v>2215</v>
      </c>
    </row>
    <row r="1252" spans="1:31" x14ac:dyDescent="0.35">
      <c r="A1252" t="s">
        <v>94</v>
      </c>
      <c r="B1252" t="s">
        <v>311</v>
      </c>
      <c r="C1252">
        <v>3196</v>
      </c>
      <c r="D1252" s="9">
        <v>42394.599305555559</v>
      </c>
      <c r="E1252" s="9">
        <v>45590.816666666666</v>
      </c>
      <c r="F1252">
        <v>351</v>
      </c>
      <c r="G1252">
        <v>351</v>
      </c>
      <c r="H1252">
        <v>231</v>
      </c>
      <c r="I1252">
        <v>120</v>
      </c>
      <c r="J1252">
        <v>38</v>
      </c>
      <c r="K1252">
        <v>313</v>
      </c>
      <c r="L1252">
        <v>302</v>
      </c>
      <c r="M1252">
        <v>11</v>
      </c>
      <c r="N1252">
        <v>6.8000000000000005E-2</v>
      </c>
      <c r="O1252">
        <v>4.1000000000000002E-2</v>
      </c>
      <c r="P1252">
        <v>1.2999999999999999E-2</v>
      </c>
      <c r="Q1252">
        <v>9.1999999999999998E-2</v>
      </c>
      <c r="R1252">
        <v>9.6000000000000002E-2</v>
      </c>
      <c r="S1252">
        <v>9.4E-2</v>
      </c>
      <c r="T1252">
        <v>0.95799999999999996</v>
      </c>
      <c r="U1252">
        <v>0.624</v>
      </c>
      <c r="V1252">
        <v>0.88100000000000001</v>
      </c>
      <c r="W1252">
        <v>119.565</v>
      </c>
      <c r="X1252" t="s">
        <v>56</v>
      </c>
      <c r="Y1252">
        <v>10.87</v>
      </c>
      <c r="Z1252">
        <v>0.88</v>
      </c>
      <c r="AA1252">
        <v>0.89100000000000001</v>
      </c>
      <c r="AB1252">
        <v>0.93</v>
      </c>
      <c r="AC1252">
        <v>0.871</v>
      </c>
      <c r="AD1252" s="19">
        <v>2.003125E-2</v>
      </c>
      <c r="AE1252" t="s">
        <v>1108</v>
      </c>
    </row>
    <row r="1253" spans="1:31" hidden="1" x14ac:dyDescent="0.35">
      <c r="A1253" t="s">
        <v>2069</v>
      </c>
      <c r="B1253" t="s">
        <v>312</v>
      </c>
      <c r="C1253">
        <v>98</v>
      </c>
      <c r="D1253" s="9">
        <v>40392.624305555553</v>
      </c>
      <c r="E1253" s="9">
        <v>40490.970833333333</v>
      </c>
      <c r="F1253" t="s">
        <v>871</v>
      </c>
      <c r="G1253" t="s">
        <v>871</v>
      </c>
      <c r="H1253">
        <v>15</v>
      </c>
      <c r="I1253">
        <v>11</v>
      </c>
      <c r="J1253">
        <v>7</v>
      </c>
      <c r="K1253" t="s">
        <v>872</v>
      </c>
      <c r="L1253">
        <v>35</v>
      </c>
      <c r="M1253">
        <v>-15</v>
      </c>
      <c r="N1253">
        <v>0.20599999999999999</v>
      </c>
      <c r="O1253">
        <v>0.14599999999999999</v>
      </c>
      <c r="P1253">
        <v>8.8999999999999996E-2</v>
      </c>
      <c r="Q1253">
        <v>0.41499999999999998</v>
      </c>
      <c r="R1253">
        <v>0.26300000000000001</v>
      </c>
      <c r="S1253">
        <v>0.24199999999999999</v>
      </c>
      <c r="T1253">
        <v>1.5780000000000001</v>
      </c>
      <c r="U1253">
        <v>0.58499999999999996</v>
      </c>
      <c r="V1253">
        <v>0.747</v>
      </c>
      <c r="W1253">
        <v>0</v>
      </c>
      <c r="X1253" t="s">
        <v>92</v>
      </c>
      <c r="Y1253">
        <v>2.41</v>
      </c>
      <c r="Z1253">
        <v>0.72099999999999997</v>
      </c>
      <c r="AA1253">
        <v>0.94099999999999995</v>
      </c>
      <c r="AB1253">
        <v>0.60699999999999998</v>
      </c>
      <c r="AC1253">
        <v>0.86199999999999999</v>
      </c>
      <c r="AD1253" s="19">
        <v>45824.918203182868</v>
      </c>
      <c r="AE1253" t="s">
        <v>2215</v>
      </c>
    </row>
    <row r="1254" spans="1:31" x14ac:dyDescent="0.35">
      <c r="A1254" t="s">
        <v>237</v>
      </c>
      <c r="B1254" t="s">
        <v>311</v>
      </c>
      <c r="C1254">
        <v>1526</v>
      </c>
      <c r="D1254" s="9">
        <v>44097.220138888886</v>
      </c>
      <c r="E1254" s="9">
        <v>45623.614583333336</v>
      </c>
      <c r="F1254">
        <v>2419</v>
      </c>
      <c r="G1254">
        <v>2383</v>
      </c>
      <c r="H1254">
        <v>917</v>
      </c>
      <c r="I1254">
        <v>1466</v>
      </c>
      <c r="J1254">
        <v>349</v>
      </c>
      <c r="K1254">
        <v>2034</v>
      </c>
      <c r="L1254">
        <v>1818</v>
      </c>
      <c r="M1254">
        <v>216</v>
      </c>
      <c r="N1254">
        <v>0.63700000000000001</v>
      </c>
      <c r="O1254">
        <v>0.90500000000000003</v>
      </c>
      <c r="P1254">
        <v>0.23899999999999999</v>
      </c>
      <c r="Q1254">
        <v>1.248</v>
      </c>
      <c r="R1254">
        <v>1.3029999999999999</v>
      </c>
      <c r="S1254">
        <v>1.3009999999999999</v>
      </c>
      <c r="T1254">
        <v>0.95799999999999996</v>
      </c>
      <c r="U1254">
        <v>0.41299999999999998</v>
      </c>
      <c r="V1254">
        <v>0.84499999999999997</v>
      </c>
      <c r="W1254">
        <v>173.077</v>
      </c>
      <c r="X1254" t="s">
        <v>56</v>
      </c>
      <c r="Y1254">
        <v>0.80100000000000005</v>
      </c>
      <c r="Z1254">
        <v>0.98899999999999999</v>
      </c>
      <c r="AA1254">
        <v>0.99099999999999999</v>
      </c>
      <c r="AB1254">
        <v>0.996</v>
      </c>
      <c r="AC1254">
        <v>0.99299999999999999</v>
      </c>
      <c r="AD1254" s="19">
        <v>3.8586805555555555E-2</v>
      </c>
      <c r="AE1254" t="s">
        <v>1108</v>
      </c>
    </row>
    <row r="1255" spans="1:31" hidden="1" x14ac:dyDescent="0.35">
      <c r="A1255" t="s">
        <v>2070</v>
      </c>
      <c r="B1255" t="s">
        <v>312</v>
      </c>
      <c r="C1255">
        <v>88</v>
      </c>
      <c r="D1255" s="9">
        <v>40305.337500000001</v>
      </c>
      <c r="E1255" s="9">
        <v>40393.996527777781</v>
      </c>
      <c r="F1255" t="s">
        <v>871</v>
      </c>
      <c r="G1255" t="s">
        <v>871</v>
      </c>
      <c r="H1255">
        <v>1</v>
      </c>
      <c r="I1255">
        <v>1</v>
      </c>
      <c r="J1255">
        <v>1</v>
      </c>
      <c r="K1255" t="s">
        <v>872</v>
      </c>
      <c r="L1255">
        <v>2</v>
      </c>
      <c r="M1255">
        <v>-1</v>
      </c>
      <c r="N1255" t="s">
        <v>874</v>
      </c>
      <c r="O1255" t="s">
        <v>874</v>
      </c>
      <c r="P1255" t="s">
        <v>874</v>
      </c>
      <c r="Q1255">
        <v>6.2E-2</v>
      </c>
      <c r="R1255">
        <v>0</v>
      </c>
      <c r="S1255">
        <v>-1.2E-2</v>
      </c>
      <c r="T1255" t="s">
        <v>874</v>
      </c>
      <c r="U1255" t="s">
        <v>874</v>
      </c>
      <c r="V1255" t="s">
        <v>874</v>
      </c>
      <c r="W1255" t="s">
        <v>874</v>
      </c>
      <c r="X1255" t="s">
        <v>92</v>
      </c>
      <c r="Y1255">
        <v>16.129000000000001</v>
      </c>
      <c r="Z1255" t="s">
        <v>874</v>
      </c>
      <c r="AA1255" t="s">
        <v>874</v>
      </c>
      <c r="AB1255" t="s">
        <v>874</v>
      </c>
      <c r="AC1255">
        <v>1</v>
      </c>
      <c r="AD1255" s="19">
        <v>45824.918418298614</v>
      </c>
      <c r="AE1255" t="s">
        <v>2215</v>
      </c>
    </row>
    <row r="1256" spans="1:31" x14ac:dyDescent="0.35">
      <c r="A1256" t="s">
        <v>94</v>
      </c>
      <c r="B1256" t="s">
        <v>311</v>
      </c>
      <c r="C1256">
        <v>3196</v>
      </c>
      <c r="D1256" s="9">
        <v>42394.599305555559</v>
      </c>
      <c r="E1256" s="9">
        <v>45590.816666666666</v>
      </c>
      <c r="F1256">
        <v>351</v>
      </c>
      <c r="G1256">
        <v>351</v>
      </c>
      <c r="H1256">
        <v>155</v>
      </c>
      <c r="I1256">
        <v>196</v>
      </c>
      <c r="J1256">
        <v>38</v>
      </c>
      <c r="K1256">
        <v>313</v>
      </c>
      <c r="L1256">
        <v>302</v>
      </c>
      <c r="M1256">
        <v>11</v>
      </c>
      <c r="N1256">
        <v>4.2999999999999997E-2</v>
      </c>
      <c r="O1256">
        <v>6.6000000000000003E-2</v>
      </c>
      <c r="P1256">
        <v>1.2999999999999999E-2</v>
      </c>
      <c r="Q1256">
        <v>9.1999999999999998E-2</v>
      </c>
      <c r="R1256">
        <v>9.6000000000000002E-2</v>
      </c>
      <c r="S1256">
        <v>9.4E-2</v>
      </c>
      <c r="T1256">
        <v>0.95799999999999996</v>
      </c>
      <c r="U1256">
        <v>0.39400000000000002</v>
      </c>
      <c r="V1256">
        <v>0.88100000000000001</v>
      </c>
      <c r="W1256">
        <v>119.565</v>
      </c>
      <c r="X1256" t="s">
        <v>56</v>
      </c>
      <c r="Y1256">
        <v>10.87</v>
      </c>
      <c r="Z1256">
        <v>0.82299999999999995</v>
      </c>
      <c r="AA1256">
        <v>0.90600000000000003</v>
      </c>
      <c r="AB1256">
        <v>0.93</v>
      </c>
      <c r="AC1256">
        <v>0.871</v>
      </c>
      <c r="AD1256" s="19">
        <v>2.1971064814814815E-2</v>
      </c>
      <c r="AE1256" t="s">
        <v>1108</v>
      </c>
    </row>
    <row r="1257" spans="1:31" hidden="1" x14ac:dyDescent="0.35">
      <c r="A1257" t="s">
        <v>2071</v>
      </c>
      <c r="B1257" t="s">
        <v>312</v>
      </c>
      <c r="C1257">
        <v>99</v>
      </c>
      <c r="D1257" s="9">
        <v>41528.886111111111</v>
      </c>
      <c r="E1257" s="9">
        <v>41627.974999999999</v>
      </c>
      <c r="F1257" t="s">
        <v>871</v>
      </c>
      <c r="G1257" t="s">
        <v>871</v>
      </c>
      <c r="H1257">
        <v>12</v>
      </c>
      <c r="I1257">
        <v>12</v>
      </c>
      <c r="J1257">
        <v>1</v>
      </c>
      <c r="K1257" t="s">
        <v>872</v>
      </c>
      <c r="L1257">
        <v>18</v>
      </c>
      <c r="M1257">
        <v>7</v>
      </c>
      <c r="N1257">
        <v>0.19600000000000001</v>
      </c>
      <c r="O1257">
        <v>0.128</v>
      </c>
      <c r="P1257" t="s">
        <v>874</v>
      </c>
      <c r="Q1257">
        <v>0.215</v>
      </c>
      <c r="R1257">
        <v>0.32400000000000001</v>
      </c>
      <c r="S1257">
        <v>0.312</v>
      </c>
      <c r="T1257" t="s">
        <v>874</v>
      </c>
      <c r="U1257" t="s">
        <v>874</v>
      </c>
      <c r="V1257" t="s">
        <v>874</v>
      </c>
      <c r="W1257" t="s">
        <v>874</v>
      </c>
      <c r="X1257" t="s">
        <v>56</v>
      </c>
      <c r="Y1257">
        <v>4.6509999999999998</v>
      </c>
      <c r="Z1257">
        <v>0.89600000000000002</v>
      </c>
      <c r="AA1257">
        <v>0.67300000000000004</v>
      </c>
      <c r="AB1257" t="s">
        <v>874</v>
      </c>
      <c r="AC1257">
        <v>0.73699999999999999</v>
      </c>
      <c r="AD1257" s="19">
        <v>45824.918637951392</v>
      </c>
      <c r="AE1257" t="s">
        <v>2215</v>
      </c>
    </row>
    <row r="1258" spans="1:31" x14ac:dyDescent="0.35">
      <c r="A1258" t="s">
        <v>237</v>
      </c>
      <c r="B1258" t="s">
        <v>311</v>
      </c>
      <c r="C1258">
        <v>1526</v>
      </c>
      <c r="D1258" s="9">
        <v>44097.220138888886</v>
      </c>
      <c r="E1258" s="9">
        <v>45623.614583333336</v>
      </c>
      <c r="F1258">
        <v>2419</v>
      </c>
      <c r="G1258">
        <v>2383</v>
      </c>
      <c r="H1258">
        <v>917</v>
      </c>
      <c r="I1258">
        <v>1466</v>
      </c>
      <c r="J1258">
        <v>349</v>
      </c>
      <c r="K1258">
        <v>2034</v>
      </c>
      <c r="L1258">
        <v>1818</v>
      </c>
      <c r="M1258">
        <v>216</v>
      </c>
      <c r="N1258">
        <v>0.63700000000000001</v>
      </c>
      <c r="O1258">
        <v>0.90500000000000003</v>
      </c>
      <c r="P1258">
        <v>0.23899999999999999</v>
      </c>
      <c r="Q1258">
        <v>1.248</v>
      </c>
      <c r="R1258">
        <v>1.3029999999999999</v>
      </c>
      <c r="S1258">
        <v>1.3009999999999999</v>
      </c>
      <c r="T1258">
        <v>0.95799999999999996</v>
      </c>
      <c r="U1258">
        <v>0.41299999999999998</v>
      </c>
      <c r="V1258">
        <v>0.84499999999999997</v>
      </c>
      <c r="W1258">
        <v>173.077</v>
      </c>
      <c r="X1258" t="s">
        <v>56</v>
      </c>
      <c r="Y1258">
        <v>0.80100000000000005</v>
      </c>
      <c r="Z1258">
        <v>0.98899999999999999</v>
      </c>
      <c r="AA1258">
        <v>0.99099999999999999</v>
      </c>
      <c r="AB1258">
        <v>0.996</v>
      </c>
      <c r="AC1258">
        <v>0.99299999999999999</v>
      </c>
      <c r="AD1258" s="19">
        <v>1.7553240740740741E-2</v>
      </c>
      <c r="AE1258" t="s">
        <v>1108</v>
      </c>
    </row>
    <row r="1259" spans="1:31" hidden="1" x14ac:dyDescent="0.35">
      <c r="A1259" t="s">
        <v>2072</v>
      </c>
      <c r="B1259" t="s">
        <v>312</v>
      </c>
      <c r="C1259">
        <v>0</v>
      </c>
      <c r="D1259" s="9">
        <v>40968.772222222222</v>
      </c>
      <c r="E1259" s="9">
        <v>40968.772916666669</v>
      </c>
      <c r="F1259" t="s">
        <v>871</v>
      </c>
      <c r="G1259" t="s">
        <v>871</v>
      </c>
      <c r="H1259">
        <v>1</v>
      </c>
      <c r="I1259">
        <v>1</v>
      </c>
      <c r="J1259">
        <v>18</v>
      </c>
      <c r="K1259" t="s">
        <v>872</v>
      </c>
      <c r="L1259">
        <v>1</v>
      </c>
      <c r="M1259">
        <v>-17</v>
      </c>
      <c r="N1259" t="s">
        <v>874</v>
      </c>
      <c r="O1259" t="s">
        <v>874</v>
      </c>
      <c r="P1259" t="s">
        <v>874</v>
      </c>
      <c r="Q1259" t="s">
        <v>874</v>
      </c>
      <c r="R1259">
        <v>0</v>
      </c>
      <c r="S1259" t="s">
        <v>874</v>
      </c>
      <c r="T1259" t="s">
        <v>874</v>
      </c>
      <c r="U1259" t="s">
        <v>874</v>
      </c>
      <c r="V1259" t="s">
        <v>874</v>
      </c>
      <c r="W1259" t="s">
        <v>874</v>
      </c>
      <c r="X1259" t="s">
        <v>80</v>
      </c>
      <c r="Y1259" t="s">
        <v>874</v>
      </c>
      <c r="Z1259" t="s">
        <v>874</v>
      </c>
      <c r="AA1259" t="s">
        <v>874</v>
      </c>
      <c r="AB1259" t="s">
        <v>874</v>
      </c>
      <c r="AC1259" t="s">
        <v>874</v>
      </c>
      <c r="AD1259" s="19">
        <v>45824.918842662039</v>
      </c>
      <c r="AE1259" t="s">
        <v>2215</v>
      </c>
    </row>
    <row r="1260" spans="1:31" x14ac:dyDescent="0.35">
      <c r="A1260" t="s">
        <v>985</v>
      </c>
      <c r="B1260" t="s">
        <v>311</v>
      </c>
      <c r="C1260">
        <v>3199</v>
      </c>
      <c r="D1260" s="9">
        <v>39451.024837962963</v>
      </c>
      <c r="E1260" s="9">
        <v>42650.13721064815</v>
      </c>
      <c r="F1260">
        <v>2847</v>
      </c>
      <c r="G1260">
        <v>2847</v>
      </c>
      <c r="H1260">
        <v>905</v>
      </c>
      <c r="I1260">
        <v>1942</v>
      </c>
      <c r="J1260">
        <v>1141</v>
      </c>
      <c r="K1260">
        <v>1706</v>
      </c>
      <c r="L1260">
        <v>1706</v>
      </c>
      <c r="M1260">
        <v>0</v>
      </c>
      <c r="N1260">
        <v>0.40899999999999997</v>
      </c>
      <c r="O1260">
        <v>0.80500000000000005</v>
      </c>
      <c r="P1260">
        <v>0.38900000000000001</v>
      </c>
      <c r="Q1260">
        <v>0.79</v>
      </c>
      <c r="R1260">
        <v>0.82499999999999996</v>
      </c>
      <c r="S1260">
        <v>0.61699999999999999</v>
      </c>
      <c r="T1260">
        <v>0.95799999999999996</v>
      </c>
      <c r="U1260">
        <v>0.33700000000000002</v>
      </c>
      <c r="V1260">
        <v>0.68</v>
      </c>
      <c r="W1260">
        <v>0</v>
      </c>
      <c r="X1260" t="s">
        <v>80</v>
      </c>
      <c r="Y1260">
        <v>1.266</v>
      </c>
      <c r="Z1260">
        <v>0.68400000000000005</v>
      </c>
      <c r="AA1260" s="19">
        <v>0.84499999999999997</v>
      </c>
      <c r="AB1260">
        <v>0.96699999999999997</v>
      </c>
      <c r="AC1260" s="23">
        <v>0.71</v>
      </c>
      <c r="AD1260" s="19">
        <v>45825.200317025461</v>
      </c>
      <c r="AE1260" t="s">
        <v>2388</v>
      </c>
    </row>
    <row r="1261" spans="1:31" hidden="1" x14ac:dyDescent="0.35">
      <c r="A1261" t="s">
        <v>2073</v>
      </c>
      <c r="B1261" t="s">
        <v>312</v>
      </c>
      <c r="C1261">
        <v>85</v>
      </c>
      <c r="D1261" s="9">
        <v>41492.836111111108</v>
      </c>
      <c r="E1261" s="9">
        <v>41577.959027777775</v>
      </c>
      <c r="F1261" t="s">
        <v>871</v>
      </c>
      <c r="G1261" t="s">
        <v>871</v>
      </c>
      <c r="H1261">
        <v>2</v>
      </c>
      <c r="I1261">
        <v>1</v>
      </c>
      <c r="J1261">
        <v>1</v>
      </c>
      <c r="K1261" t="s">
        <v>872</v>
      </c>
      <c r="L1261">
        <v>1</v>
      </c>
      <c r="M1261">
        <v>2</v>
      </c>
      <c r="N1261">
        <v>1.2E-2</v>
      </c>
      <c r="O1261" t="s">
        <v>874</v>
      </c>
      <c r="P1261" t="s">
        <v>874</v>
      </c>
      <c r="Q1261" t="s">
        <v>874</v>
      </c>
      <c r="R1261">
        <v>0</v>
      </c>
      <c r="S1261">
        <v>1.7000000000000001E-2</v>
      </c>
      <c r="T1261" t="s">
        <v>874</v>
      </c>
      <c r="U1261" t="s">
        <v>874</v>
      </c>
      <c r="V1261" t="s">
        <v>874</v>
      </c>
      <c r="W1261" t="s">
        <v>874</v>
      </c>
      <c r="X1261" t="s">
        <v>56</v>
      </c>
      <c r="Y1261" t="s">
        <v>874</v>
      </c>
      <c r="Z1261">
        <v>1</v>
      </c>
      <c r="AA1261" t="s">
        <v>874</v>
      </c>
      <c r="AB1261" t="s">
        <v>874</v>
      </c>
      <c r="AC1261" t="s">
        <v>874</v>
      </c>
      <c r="AD1261" s="19">
        <v>45824.919042118054</v>
      </c>
      <c r="AE1261" t="s">
        <v>2215</v>
      </c>
    </row>
    <row r="1262" spans="1:31" x14ac:dyDescent="0.35">
      <c r="A1262" t="s">
        <v>1465</v>
      </c>
      <c r="B1262" t="s">
        <v>311</v>
      </c>
      <c r="C1262">
        <v>5938</v>
      </c>
      <c r="D1262" s="9">
        <v>38627.886180555557</v>
      </c>
      <c r="E1262" s="9">
        <v>44566.751643518517</v>
      </c>
      <c r="F1262">
        <v>261</v>
      </c>
      <c r="G1262">
        <v>261</v>
      </c>
      <c r="H1262">
        <v>49</v>
      </c>
      <c r="I1262">
        <v>212</v>
      </c>
      <c r="J1262">
        <v>103</v>
      </c>
      <c r="K1262">
        <v>158</v>
      </c>
      <c r="L1262">
        <v>147</v>
      </c>
      <c r="M1262">
        <v>11</v>
      </c>
      <c r="N1262">
        <v>7.0000000000000001E-3</v>
      </c>
      <c r="O1262">
        <v>3.5000000000000003E-2</v>
      </c>
      <c r="P1262">
        <v>1.7999999999999999E-2</v>
      </c>
      <c r="Q1262">
        <v>2.3E-2</v>
      </c>
      <c r="R1262">
        <v>2.4E-2</v>
      </c>
      <c r="S1262">
        <v>2.3E-2</v>
      </c>
      <c r="T1262">
        <v>0.95799999999999996</v>
      </c>
      <c r="U1262">
        <v>0.16700000000000001</v>
      </c>
      <c r="V1262">
        <v>0.57099999999999995</v>
      </c>
      <c r="W1262">
        <v>478.26100000000002</v>
      </c>
      <c r="X1262" t="s">
        <v>56</v>
      </c>
      <c r="Y1262">
        <v>43.478000000000002</v>
      </c>
      <c r="Z1262">
        <v>0.95899999999999996</v>
      </c>
      <c r="AA1262">
        <v>0.96599999999999997</v>
      </c>
      <c r="AB1262">
        <v>0.96199999999999997</v>
      </c>
      <c r="AC1262">
        <v>0.95899999999999996</v>
      </c>
      <c r="AD1262" s="19">
        <v>45825.106333923613</v>
      </c>
      <c r="AE1262" t="s">
        <v>2397</v>
      </c>
    </row>
    <row r="1263" spans="1:31" hidden="1" x14ac:dyDescent="0.35">
      <c r="A1263" t="s">
        <v>2074</v>
      </c>
      <c r="B1263" t="s">
        <v>312</v>
      </c>
      <c r="C1263">
        <v>99</v>
      </c>
      <c r="D1263" s="9">
        <v>41521.536805555559</v>
      </c>
      <c r="E1263" s="9">
        <v>41620.977777777778</v>
      </c>
      <c r="F1263" t="s">
        <v>871</v>
      </c>
      <c r="G1263" t="s">
        <v>871</v>
      </c>
      <c r="H1263">
        <v>25</v>
      </c>
      <c r="I1263">
        <v>15</v>
      </c>
      <c r="J1263">
        <v>8</v>
      </c>
      <c r="K1263" t="s">
        <v>872</v>
      </c>
      <c r="L1263">
        <v>28</v>
      </c>
      <c r="M1263">
        <v>5</v>
      </c>
      <c r="N1263">
        <v>0.25</v>
      </c>
      <c r="O1263">
        <v>0.158</v>
      </c>
      <c r="P1263">
        <v>0.121</v>
      </c>
      <c r="Q1263">
        <v>0.28199999999999997</v>
      </c>
      <c r="R1263" s="24" t="s">
        <v>2075</v>
      </c>
      <c r="S1263">
        <v>0.29699999999999999</v>
      </c>
      <c r="T1263">
        <v>0.98299999999999998</v>
      </c>
      <c r="U1263">
        <v>0.61299999999999999</v>
      </c>
      <c r="V1263">
        <v>0.70299999999999996</v>
      </c>
      <c r="W1263">
        <v>102.837</v>
      </c>
      <c r="X1263" t="s">
        <v>56</v>
      </c>
      <c r="Y1263">
        <v>3.5459999999999998</v>
      </c>
      <c r="Z1263">
        <v>0.95499999999999996</v>
      </c>
      <c r="AA1263">
        <v>0.84799999999999998</v>
      </c>
      <c r="AB1263">
        <v>0.88500000000000001</v>
      </c>
      <c r="AC1263">
        <v>0.95399999999999996</v>
      </c>
      <c r="AD1263" s="19">
        <v>45824.919313969905</v>
      </c>
      <c r="AE1263" t="s">
        <v>2215</v>
      </c>
    </row>
    <row r="1264" spans="1:31" x14ac:dyDescent="0.35">
      <c r="A1264" t="s">
        <v>2091</v>
      </c>
      <c r="B1264" t="s">
        <v>311</v>
      </c>
      <c r="C1264">
        <v>2343</v>
      </c>
      <c r="D1264" s="9">
        <v>39284.082638888889</v>
      </c>
      <c r="E1264" s="9">
        <v>41628.065972222219</v>
      </c>
      <c r="F1264">
        <v>419</v>
      </c>
      <c r="G1264">
        <v>419</v>
      </c>
      <c r="H1264">
        <v>211</v>
      </c>
      <c r="I1264">
        <v>208</v>
      </c>
      <c r="J1264">
        <v>23</v>
      </c>
      <c r="K1264">
        <v>396</v>
      </c>
      <c r="L1264">
        <v>366</v>
      </c>
      <c r="M1264">
        <v>30</v>
      </c>
      <c r="N1264">
        <v>8.7999999999999995E-2</v>
      </c>
      <c r="O1264">
        <v>8.5999999999999993E-2</v>
      </c>
      <c r="P1264">
        <v>0.01</v>
      </c>
      <c r="Q1264">
        <v>0.157</v>
      </c>
      <c r="R1264">
        <v>0.16400000000000001</v>
      </c>
      <c r="S1264">
        <v>0.16400000000000001</v>
      </c>
      <c r="T1264">
        <v>0.95699999999999996</v>
      </c>
      <c r="U1264">
        <v>0.50600000000000001</v>
      </c>
      <c r="V1264">
        <v>0.94299999999999995</v>
      </c>
      <c r="W1264">
        <v>191.083</v>
      </c>
      <c r="X1264" t="s">
        <v>56</v>
      </c>
      <c r="Y1264">
        <v>6.3689999999999998</v>
      </c>
      <c r="Z1264">
        <v>0.95899999999999996</v>
      </c>
      <c r="AA1264">
        <v>0.97099999999999997</v>
      </c>
      <c r="AB1264">
        <v>0.98099999999999998</v>
      </c>
      <c r="AC1264">
        <v>0.97799999999999998</v>
      </c>
      <c r="AD1264" s="19">
        <v>45824.923110821757</v>
      </c>
      <c r="AE1264" t="s">
        <v>2215</v>
      </c>
    </row>
    <row r="1265" spans="1:31" hidden="1" x14ac:dyDescent="0.35">
      <c r="A1265" t="s">
        <v>283</v>
      </c>
      <c r="B1265" t="s">
        <v>312</v>
      </c>
      <c r="C1265">
        <v>84</v>
      </c>
      <c r="D1265" s="9">
        <v>41543.763888888891</v>
      </c>
      <c r="E1265" s="9">
        <v>41627.815972222219</v>
      </c>
      <c r="F1265" t="s">
        <v>871</v>
      </c>
      <c r="G1265" t="s">
        <v>871</v>
      </c>
      <c r="H1265">
        <v>16</v>
      </c>
      <c r="I1265">
        <v>41</v>
      </c>
      <c r="J1265">
        <v>7</v>
      </c>
      <c r="K1265" t="s">
        <v>872</v>
      </c>
      <c r="L1265">
        <v>41</v>
      </c>
      <c r="M1265">
        <v>8</v>
      </c>
      <c r="N1265">
        <v>0.217</v>
      </c>
      <c r="O1265">
        <v>0.48899999999999999</v>
      </c>
      <c r="P1265">
        <v>7.0999999999999994E-2</v>
      </c>
      <c r="Q1265">
        <v>0.45900000000000002</v>
      </c>
      <c r="R1265">
        <v>0.63500000000000001</v>
      </c>
      <c r="S1265">
        <v>0.59599999999999997</v>
      </c>
      <c r="T1265">
        <v>0.72299999999999998</v>
      </c>
      <c r="U1265">
        <v>0.307</v>
      </c>
      <c r="V1265">
        <v>0.89900000000000002</v>
      </c>
      <c r="W1265">
        <v>47.93</v>
      </c>
      <c r="X1265" t="s">
        <v>56</v>
      </c>
      <c r="Y1265">
        <v>2.1789999999999998</v>
      </c>
      <c r="Z1265">
        <v>0.91700000000000004</v>
      </c>
      <c r="AA1265">
        <v>0.95699999999999996</v>
      </c>
      <c r="AB1265">
        <v>0.83599999999999997</v>
      </c>
      <c r="AC1265">
        <v>0.96099999999999997</v>
      </c>
      <c r="AD1265" s="19">
        <v>45824.91958494213</v>
      </c>
      <c r="AE1265" t="s">
        <v>2215</v>
      </c>
    </row>
    <row r="1266" spans="1:31" x14ac:dyDescent="0.35">
      <c r="A1266" t="s">
        <v>113</v>
      </c>
      <c r="B1266" t="s">
        <v>311</v>
      </c>
      <c r="C1266">
        <v>6692</v>
      </c>
      <c r="D1266" s="9">
        <v>38901.370138888888</v>
      </c>
      <c r="E1266" s="9">
        <v>45594.181944444441</v>
      </c>
      <c r="F1266">
        <v>5632</v>
      </c>
      <c r="G1266">
        <v>5632</v>
      </c>
      <c r="H1266">
        <v>2538</v>
      </c>
      <c r="I1266">
        <v>3094</v>
      </c>
      <c r="J1266">
        <v>1228</v>
      </c>
      <c r="K1266">
        <v>4404</v>
      </c>
      <c r="L1266">
        <v>3866</v>
      </c>
      <c r="M1266">
        <v>538</v>
      </c>
      <c r="N1266">
        <v>0.66900000000000004</v>
      </c>
      <c r="O1266">
        <v>0.82799999999999996</v>
      </c>
      <c r="P1266">
        <v>0.36499999999999999</v>
      </c>
      <c r="Q1266">
        <v>1.083</v>
      </c>
      <c r="R1266">
        <v>1.1319999999999999</v>
      </c>
      <c r="S1266">
        <v>1.1910000000000001</v>
      </c>
      <c r="T1266">
        <v>0.95699999999999996</v>
      </c>
      <c r="U1266">
        <v>0.44700000000000001</v>
      </c>
      <c r="V1266">
        <v>0.75600000000000001</v>
      </c>
      <c r="W1266">
        <v>496.76799999999997</v>
      </c>
      <c r="X1266" t="s">
        <v>56</v>
      </c>
      <c r="Y1266">
        <v>0.92300000000000004</v>
      </c>
      <c r="Z1266">
        <v>0.91900000000000004</v>
      </c>
      <c r="AA1266">
        <v>0.98299999999999998</v>
      </c>
      <c r="AB1266">
        <v>0.94499999999999995</v>
      </c>
      <c r="AC1266">
        <v>0.96699999999999997</v>
      </c>
      <c r="AD1266" s="19">
        <v>2.2636574074074073E-2</v>
      </c>
      <c r="AE1266" t="s">
        <v>1108</v>
      </c>
    </row>
    <row r="1267" spans="1:31" hidden="1" x14ac:dyDescent="0.35">
      <c r="A1267" t="s">
        <v>1096</v>
      </c>
      <c r="B1267" t="s">
        <v>312</v>
      </c>
      <c r="C1267">
        <v>88</v>
      </c>
      <c r="D1267" s="9">
        <v>41526.925000000003</v>
      </c>
      <c r="E1267" s="9">
        <v>41615.027777777781</v>
      </c>
      <c r="F1267" t="s">
        <v>871</v>
      </c>
      <c r="G1267" t="s">
        <v>871</v>
      </c>
      <c r="H1267">
        <v>7</v>
      </c>
      <c r="I1267">
        <v>150</v>
      </c>
      <c r="J1267">
        <v>20</v>
      </c>
      <c r="K1267" t="s">
        <v>872</v>
      </c>
      <c r="L1267">
        <v>127</v>
      </c>
      <c r="M1267">
        <v>9</v>
      </c>
      <c r="N1267">
        <v>7.8E-2</v>
      </c>
      <c r="O1267">
        <v>2.5339999999999998</v>
      </c>
      <c r="P1267">
        <v>0.33900000000000002</v>
      </c>
      <c r="Q1267">
        <v>2.0310000000000001</v>
      </c>
      <c r="R1267" s="24" t="s">
        <v>2076</v>
      </c>
      <c r="S1267">
        <v>2.226</v>
      </c>
      <c r="T1267">
        <v>0.89400000000000002</v>
      </c>
      <c r="U1267">
        <v>0.03</v>
      </c>
      <c r="V1267">
        <v>0.87</v>
      </c>
      <c r="W1267">
        <v>39.881999999999998</v>
      </c>
      <c r="X1267" t="s">
        <v>56</v>
      </c>
      <c r="Y1267">
        <v>0.49199999999999999</v>
      </c>
      <c r="Z1267">
        <v>0.92700000000000005</v>
      </c>
      <c r="AA1267">
        <v>0.96199999999999997</v>
      </c>
      <c r="AB1267">
        <v>0.96399999999999997</v>
      </c>
      <c r="AC1267">
        <v>0.95899999999999996</v>
      </c>
      <c r="AD1267" s="19">
        <v>45824.919859027781</v>
      </c>
      <c r="AE1267" t="s">
        <v>2215</v>
      </c>
    </row>
    <row r="1268" spans="1:31" x14ac:dyDescent="0.35">
      <c r="A1268" t="s">
        <v>197</v>
      </c>
      <c r="B1268" t="s">
        <v>311</v>
      </c>
      <c r="C1268">
        <v>1479</v>
      </c>
      <c r="D1268" s="9">
        <v>44124.700694444444</v>
      </c>
      <c r="E1268" s="9">
        <v>45603.836111111108</v>
      </c>
      <c r="F1268">
        <v>3035</v>
      </c>
      <c r="G1268">
        <v>2845</v>
      </c>
      <c r="H1268">
        <v>2633</v>
      </c>
      <c r="I1268">
        <v>212</v>
      </c>
      <c r="J1268">
        <v>355</v>
      </c>
      <c r="K1268">
        <v>2490</v>
      </c>
      <c r="L1268">
        <v>2277</v>
      </c>
      <c r="M1268">
        <v>213</v>
      </c>
      <c r="N1268">
        <v>1.849</v>
      </c>
      <c r="O1268">
        <v>0.17899999999999999</v>
      </c>
      <c r="P1268">
        <v>0.24099999999999999</v>
      </c>
      <c r="Q1268">
        <v>1.7110000000000001</v>
      </c>
      <c r="R1268">
        <v>1.7869999999999999</v>
      </c>
      <c r="S1268">
        <v>1.7629999999999999</v>
      </c>
      <c r="T1268">
        <v>0.95699999999999996</v>
      </c>
      <c r="U1268">
        <v>0.91200000000000003</v>
      </c>
      <c r="V1268">
        <v>0.88100000000000001</v>
      </c>
      <c r="W1268">
        <v>124.489</v>
      </c>
      <c r="X1268" t="s">
        <v>56</v>
      </c>
      <c r="Y1268">
        <v>0.58399999999999996</v>
      </c>
      <c r="Z1268">
        <v>0.99399999999999999</v>
      </c>
      <c r="AA1268">
        <v>0.97599999999999998</v>
      </c>
      <c r="AB1268">
        <v>0.96199999999999997</v>
      </c>
      <c r="AC1268">
        <v>0.996</v>
      </c>
      <c r="AD1268" s="19">
        <v>3.3167824074074072E-2</v>
      </c>
      <c r="AE1268" t="s">
        <v>1108</v>
      </c>
    </row>
    <row r="1269" spans="1:31" hidden="1" x14ac:dyDescent="0.35">
      <c r="A1269" t="s">
        <v>2077</v>
      </c>
      <c r="B1269" t="s">
        <v>312</v>
      </c>
      <c r="C1269">
        <v>100</v>
      </c>
      <c r="D1269" s="9">
        <v>40464.461111111108</v>
      </c>
      <c r="E1269" s="9">
        <v>40564.993750000001</v>
      </c>
      <c r="F1269" t="s">
        <v>871</v>
      </c>
      <c r="G1269" t="s">
        <v>871</v>
      </c>
      <c r="H1269">
        <v>104</v>
      </c>
      <c r="I1269">
        <v>61</v>
      </c>
      <c r="J1269">
        <v>5</v>
      </c>
      <c r="K1269" t="s">
        <v>872</v>
      </c>
      <c r="L1269">
        <v>166</v>
      </c>
      <c r="M1269">
        <v>-5</v>
      </c>
      <c r="N1269">
        <v>1.0249999999999999</v>
      </c>
      <c r="O1269">
        <v>0.67600000000000005</v>
      </c>
      <c r="P1269">
        <v>4.4999999999999998E-2</v>
      </c>
      <c r="Q1269">
        <v>1.8740000000000001</v>
      </c>
      <c r="R1269" s="24" t="s">
        <v>2078</v>
      </c>
      <c r="S1269">
        <v>1.617</v>
      </c>
      <c r="T1269">
        <v>1.1319999999999999</v>
      </c>
      <c r="U1269">
        <v>0.60299999999999998</v>
      </c>
      <c r="V1269">
        <v>0.97399999999999998</v>
      </c>
      <c r="W1269">
        <v>19.21</v>
      </c>
      <c r="X1269" t="s">
        <v>92</v>
      </c>
      <c r="Y1269">
        <v>0.53400000000000003</v>
      </c>
      <c r="Z1269">
        <v>0.68899999999999995</v>
      </c>
      <c r="AA1269">
        <v>0.747</v>
      </c>
      <c r="AB1269">
        <v>0.88700000000000001</v>
      </c>
      <c r="AC1269">
        <v>0.78</v>
      </c>
      <c r="AD1269" s="19">
        <v>45824.920146562501</v>
      </c>
      <c r="AE1269" t="s">
        <v>2215</v>
      </c>
    </row>
    <row r="1270" spans="1:31" x14ac:dyDescent="0.35">
      <c r="A1270" t="s">
        <v>113</v>
      </c>
      <c r="B1270" t="s">
        <v>311</v>
      </c>
      <c r="C1270">
        <v>6692</v>
      </c>
      <c r="D1270" s="9">
        <v>38901.370138888888</v>
      </c>
      <c r="E1270" s="9">
        <v>45594.181944444441</v>
      </c>
      <c r="F1270">
        <v>5632</v>
      </c>
      <c r="G1270">
        <v>5632</v>
      </c>
      <c r="H1270">
        <v>2538</v>
      </c>
      <c r="I1270">
        <v>3094</v>
      </c>
      <c r="J1270">
        <v>1228</v>
      </c>
      <c r="K1270">
        <v>4404</v>
      </c>
      <c r="L1270">
        <v>3866</v>
      </c>
      <c r="M1270">
        <v>538</v>
      </c>
      <c r="N1270">
        <v>0.66900000000000004</v>
      </c>
      <c r="O1270">
        <v>0.82799999999999996</v>
      </c>
      <c r="P1270">
        <v>0.36499999999999999</v>
      </c>
      <c r="Q1270">
        <v>1.083</v>
      </c>
      <c r="R1270">
        <v>1.1319999999999999</v>
      </c>
      <c r="S1270">
        <v>1.1910000000000001</v>
      </c>
      <c r="T1270">
        <v>0.95699999999999996</v>
      </c>
      <c r="U1270">
        <v>0.44700000000000001</v>
      </c>
      <c r="V1270">
        <v>0.75600000000000001</v>
      </c>
      <c r="W1270">
        <v>496.76799999999997</v>
      </c>
      <c r="X1270" t="s">
        <v>56</v>
      </c>
      <c r="Y1270">
        <v>0.92300000000000004</v>
      </c>
      <c r="Z1270">
        <v>0.91900000000000004</v>
      </c>
      <c r="AA1270">
        <v>0.98299999999999998</v>
      </c>
      <c r="AB1270">
        <v>0.94499999999999995</v>
      </c>
      <c r="AC1270">
        <v>0.96699999999999997</v>
      </c>
      <c r="AD1270" s="19">
        <v>2.7002314814814816E-2</v>
      </c>
      <c r="AE1270" t="s">
        <v>1108</v>
      </c>
    </row>
    <row r="1271" spans="1:31" hidden="1" x14ac:dyDescent="0.35">
      <c r="A1271" t="s">
        <v>221</v>
      </c>
      <c r="B1271" t="s">
        <v>312</v>
      </c>
      <c r="C1271">
        <v>98</v>
      </c>
      <c r="D1271" s="9">
        <v>41528.873611111114</v>
      </c>
      <c r="E1271" s="9">
        <v>41627.084722222222</v>
      </c>
      <c r="F1271" t="s">
        <v>871</v>
      </c>
      <c r="G1271" t="s">
        <v>871</v>
      </c>
      <c r="H1271">
        <v>54</v>
      </c>
      <c r="I1271">
        <v>24</v>
      </c>
      <c r="J1271">
        <v>8</v>
      </c>
      <c r="K1271" t="s">
        <v>872</v>
      </c>
      <c r="L1271">
        <v>48</v>
      </c>
      <c r="M1271">
        <v>21</v>
      </c>
      <c r="N1271">
        <v>0.60299999999999998</v>
      </c>
      <c r="O1271">
        <v>0.26800000000000002</v>
      </c>
      <c r="P1271">
        <v>0.11799999999999999</v>
      </c>
      <c r="Q1271">
        <v>0.61299999999999999</v>
      </c>
      <c r="R1271">
        <v>0.753</v>
      </c>
      <c r="S1271">
        <v>0.76500000000000001</v>
      </c>
      <c r="T1271">
        <v>0.81399999999999995</v>
      </c>
      <c r="U1271">
        <v>0.69199999999999995</v>
      </c>
      <c r="V1271">
        <v>0.86499999999999999</v>
      </c>
      <c r="W1271">
        <v>451.87599999999998</v>
      </c>
      <c r="X1271" t="s">
        <v>56</v>
      </c>
      <c r="Y1271">
        <v>1.631</v>
      </c>
      <c r="Z1271">
        <v>0.86399999999999999</v>
      </c>
      <c r="AA1271">
        <v>0.93600000000000005</v>
      </c>
      <c r="AB1271">
        <v>0.94</v>
      </c>
      <c r="AC1271">
        <v>0.97</v>
      </c>
      <c r="AD1271" s="19">
        <v>45824.920433576386</v>
      </c>
      <c r="AE1271" t="s">
        <v>2215</v>
      </c>
    </row>
    <row r="1272" spans="1:31" x14ac:dyDescent="0.35">
      <c r="A1272" t="s">
        <v>197</v>
      </c>
      <c r="B1272" t="s">
        <v>311</v>
      </c>
      <c r="C1272">
        <v>1479</v>
      </c>
      <c r="D1272" s="9">
        <v>44124.700694444444</v>
      </c>
      <c r="E1272" s="9">
        <v>45603.836111111108</v>
      </c>
      <c r="F1272">
        <v>3035</v>
      </c>
      <c r="G1272">
        <v>2845</v>
      </c>
      <c r="H1272">
        <v>2633</v>
      </c>
      <c r="I1272">
        <v>212</v>
      </c>
      <c r="J1272">
        <v>355</v>
      </c>
      <c r="K1272">
        <v>2490</v>
      </c>
      <c r="L1272">
        <v>2277</v>
      </c>
      <c r="M1272">
        <v>213</v>
      </c>
      <c r="N1272">
        <v>1.849</v>
      </c>
      <c r="O1272">
        <v>0.17899999999999999</v>
      </c>
      <c r="P1272">
        <v>0.24099999999999999</v>
      </c>
      <c r="Q1272">
        <v>1.7110000000000001</v>
      </c>
      <c r="R1272">
        <v>1.7869999999999999</v>
      </c>
      <c r="S1272">
        <v>1.7629999999999999</v>
      </c>
      <c r="T1272">
        <v>0.95699999999999996</v>
      </c>
      <c r="U1272">
        <v>0.91200000000000003</v>
      </c>
      <c r="V1272">
        <v>0.88100000000000001</v>
      </c>
      <c r="W1272">
        <v>124.489</v>
      </c>
      <c r="X1272" t="s">
        <v>56</v>
      </c>
      <c r="Y1272">
        <v>0.58399999999999996</v>
      </c>
      <c r="Z1272">
        <v>0.99399999999999999</v>
      </c>
      <c r="AA1272">
        <v>0.97599999999999998</v>
      </c>
      <c r="AB1272">
        <v>0.96199999999999997</v>
      </c>
      <c r="AC1272">
        <v>0.996</v>
      </c>
      <c r="AD1272" s="19">
        <v>6.7939814814814816E-3</v>
      </c>
      <c r="AE1272" t="s">
        <v>1108</v>
      </c>
    </row>
    <row r="1273" spans="1:31" hidden="1" x14ac:dyDescent="0.35">
      <c r="A1273" t="s">
        <v>2079</v>
      </c>
      <c r="B1273" t="s">
        <v>312</v>
      </c>
      <c r="C1273">
        <v>0</v>
      </c>
      <c r="D1273" s="9">
        <v>41472.944444444445</v>
      </c>
      <c r="E1273" s="9">
        <v>41472.944444444445</v>
      </c>
      <c r="F1273" t="s">
        <v>871</v>
      </c>
      <c r="G1273" t="s">
        <v>871</v>
      </c>
      <c r="H1273">
        <v>1</v>
      </c>
      <c r="I1273">
        <v>1</v>
      </c>
      <c r="J1273">
        <v>1</v>
      </c>
      <c r="K1273" t="s">
        <v>872</v>
      </c>
      <c r="L1273">
        <v>1</v>
      </c>
      <c r="M1273">
        <v>0</v>
      </c>
      <c r="N1273" t="s">
        <v>874</v>
      </c>
      <c r="O1273" t="s">
        <v>874</v>
      </c>
      <c r="P1273" t="s">
        <v>874</v>
      </c>
      <c r="Q1273" t="s">
        <v>874</v>
      </c>
      <c r="R1273">
        <v>0</v>
      </c>
      <c r="S1273" t="s">
        <v>874</v>
      </c>
      <c r="T1273" t="s">
        <v>874</v>
      </c>
      <c r="U1273" t="s">
        <v>874</v>
      </c>
      <c r="V1273" t="s">
        <v>874</v>
      </c>
      <c r="W1273" t="s">
        <v>874</v>
      </c>
      <c r="X1273" t="s">
        <v>56</v>
      </c>
      <c r="Y1273" t="s">
        <v>874</v>
      </c>
      <c r="Z1273" t="s">
        <v>874</v>
      </c>
      <c r="AA1273" t="s">
        <v>874</v>
      </c>
      <c r="AB1273" t="s">
        <v>874</v>
      </c>
      <c r="AC1273" t="s">
        <v>874</v>
      </c>
      <c r="AD1273" s="19">
        <v>45824.920641689816</v>
      </c>
      <c r="AE1273" t="s">
        <v>2215</v>
      </c>
    </row>
    <row r="1274" spans="1:31" x14ac:dyDescent="0.35">
      <c r="A1274" t="s">
        <v>967</v>
      </c>
      <c r="B1274" t="s">
        <v>311</v>
      </c>
      <c r="C1274">
        <v>4893</v>
      </c>
      <c r="D1274" s="9">
        <v>39426.801354166666</v>
      </c>
      <c r="E1274" s="9">
        <v>44320.046990740739</v>
      </c>
      <c r="F1274">
        <v>2033</v>
      </c>
      <c r="G1274">
        <v>2033</v>
      </c>
      <c r="H1274">
        <v>395</v>
      </c>
      <c r="I1274">
        <v>1638</v>
      </c>
      <c r="J1274">
        <v>723</v>
      </c>
      <c r="K1274">
        <v>1310</v>
      </c>
      <c r="L1274">
        <v>1260</v>
      </c>
      <c r="M1274">
        <v>50</v>
      </c>
      <c r="N1274">
        <v>0.14399999999999999</v>
      </c>
      <c r="O1274">
        <v>0.67700000000000005</v>
      </c>
      <c r="P1274">
        <v>0.28100000000000003</v>
      </c>
      <c r="Q1274">
        <v>0.51700000000000002</v>
      </c>
      <c r="R1274">
        <v>0.54</v>
      </c>
      <c r="S1274">
        <v>0.51500000000000001</v>
      </c>
      <c r="T1274">
        <v>0.95699999999999996</v>
      </c>
      <c r="U1274">
        <v>0.17499999999999999</v>
      </c>
      <c r="V1274">
        <v>0.65800000000000003</v>
      </c>
      <c r="W1274">
        <v>96.712000000000003</v>
      </c>
      <c r="X1274" t="s">
        <v>56</v>
      </c>
      <c r="Y1274">
        <v>1.9339999999999999</v>
      </c>
      <c r="Z1274">
        <v>0.52300000000000002</v>
      </c>
      <c r="AA1274" s="19">
        <v>0.61499999999999999</v>
      </c>
      <c r="AB1274">
        <v>0.88100000000000001</v>
      </c>
      <c r="AC1274" s="23">
        <v>0.53600000000000003</v>
      </c>
      <c r="AD1274" s="19">
        <v>45825.196284004633</v>
      </c>
      <c r="AE1274" t="s">
        <v>2388</v>
      </c>
    </row>
    <row r="1275" spans="1:31" hidden="1" x14ac:dyDescent="0.35">
      <c r="A1275" t="s">
        <v>2080</v>
      </c>
      <c r="B1275" t="s">
        <v>312</v>
      </c>
      <c r="C1275">
        <v>10</v>
      </c>
      <c r="D1275" s="9">
        <v>41617.22152777778</v>
      </c>
      <c r="E1275" s="9">
        <v>41627.244444444441</v>
      </c>
      <c r="F1275" t="s">
        <v>871</v>
      </c>
      <c r="G1275" t="s">
        <v>871</v>
      </c>
      <c r="H1275">
        <v>1</v>
      </c>
      <c r="I1275">
        <v>3</v>
      </c>
      <c r="J1275">
        <v>1</v>
      </c>
      <c r="K1275" t="s">
        <v>872</v>
      </c>
      <c r="L1275">
        <v>1</v>
      </c>
      <c r="M1275">
        <v>4</v>
      </c>
      <c r="N1275" t="s">
        <v>874</v>
      </c>
      <c r="O1275">
        <v>1.5</v>
      </c>
      <c r="P1275" t="s">
        <v>874</v>
      </c>
      <c r="Q1275" t="s">
        <v>874</v>
      </c>
      <c r="R1275">
        <v>0</v>
      </c>
      <c r="S1275">
        <v>0.25900000000000001</v>
      </c>
      <c r="T1275" t="s">
        <v>874</v>
      </c>
      <c r="U1275" t="s">
        <v>874</v>
      </c>
      <c r="V1275" t="s">
        <v>874</v>
      </c>
      <c r="W1275" t="s">
        <v>874</v>
      </c>
      <c r="X1275" t="s">
        <v>56</v>
      </c>
      <c r="Y1275" t="s">
        <v>874</v>
      </c>
      <c r="Z1275" t="s">
        <v>874</v>
      </c>
      <c r="AA1275">
        <v>0.75</v>
      </c>
      <c r="AB1275" t="s">
        <v>874</v>
      </c>
      <c r="AC1275" t="s">
        <v>874</v>
      </c>
      <c r="AD1275" s="19">
        <v>45824.920858020836</v>
      </c>
      <c r="AE1275" t="s">
        <v>2215</v>
      </c>
    </row>
    <row r="1276" spans="1:31" x14ac:dyDescent="0.35">
      <c r="A1276" t="s">
        <v>1316</v>
      </c>
      <c r="B1276" t="s">
        <v>311</v>
      </c>
      <c r="C1276">
        <v>4772</v>
      </c>
      <c r="D1276" s="9">
        <v>39792.419166666667</v>
      </c>
      <c r="E1276" s="9">
        <v>44564.692395833335</v>
      </c>
      <c r="F1276">
        <v>1234</v>
      </c>
      <c r="G1276">
        <v>1234</v>
      </c>
      <c r="H1276">
        <v>147</v>
      </c>
      <c r="I1276">
        <v>1087</v>
      </c>
      <c r="J1276">
        <v>203</v>
      </c>
      <c r="K1276">
        <v>1031</v>
      </c>
      <c r="L1276">
        <v>948</v>
      </c>
      <c r="M1276">
        <v>83</v>
      </c>
      <c r="N1276">
        <v>3.1E-2</v>
      </c>
      <c r="O1276">
        <v>0.248</v>
      </c>
      <c r="P1276">
        <v>4.8000000000000001E-2</v>
      </c>
      <c r="Q1276">
        <v>0.221</v>
      </c>
      <c r="R1276">
        <v>0.23100000000000001</v>
      </c>
      <c r="S1276">
        <v>0.23499999999999999</v>
      </c>
      <c r="T1276">
        <v>0.95699999999999996</v>
      </c>
      <c r="U1276">
        <v>0.111</v>
      </c>
      <c r="V1276">
        <v>0.82799999999999996</v>
      </c>
      <c r="W1276">
        <v>375.56599999999997</v>
      </c>
      <c r="X1276" t="s">
        <v>56</v>
      </c>
      <c r="Y1276">
        <v>4.5250000000000004</v>
      </c>
      <c r="Z1276">
        <v>0.95399999999999996</v>
      </c>
      <c r="AA1276">
        <v>0.97499999999999998</v>
      </c>
      <c r="AB1276">
        <v>0.96399999999999997</v>
      </c>
      <c r="AC1276">
        <v>0.96799999999999997</v>
      </c>
      <c r="AD1276" s="19">
        <v>45825.070770358798</v>
      </c>
      <c r="AE1276" t="s">
        <v>2397</v>
      </c>
    </row>
    <row r="1277" spans="1:31" hidden="1" x14ac:dyDescent="0.35">
      <c r="A1277" t="s">
        <v>2081</v>
      </c>
      <c r="B1277" t="s">
        <v>312</v>
      </c>
      <c r="C1277">
        <v>0</v>
      </c>
      <c r="D1277" s="9">
        <v>41554.854861111111</v>
      </c>
      <c r="E1277" s="9">
        <v>41555.772916666669</v>
      </c>
      <c r="F1277" t="s">
        <v>871</v>
      </c>
      <c r="G1277" t="s">
        <v>871</v>
      </c>
      <c r="H1277">
        <v>2</v>
      </c>
      <c r="I1277">
        <v>1</v>
      </c>
      <c r="J1277">
        <v>1</v>
      </c>
      <c r="K1277" t="s">
        <v>872</v>
      </c>
      <c r="L1277">
        <v>2</v>
      </c>
      <c r="M1277">
        <v>-1</v>
      </c>
      <c r="N1277">
        <v>1</v>
      </c>
      <c r="O1277" t="s">
        <v>874</v>
      </c>
      <c r="P1277" t="s">
        <v>874</v>
      </c>
      <c r="Q1277" t="s">
        <v>874</v>
      </c>
      <c r="R1277">
        <v>0</v>
      </c>
      <c r="S1277">
        <v>1</v>
      </c>
      <c r="T1277" t="s">
        <v>874</v>
      </c>
      <c r="U1277" t="s">
        <v>874</v>
      </c>
      <c r="V1277" t="s">
        <v>874</v>
      </c>
      <c r="W1277" t="s">
        <v>874</v>
      </c>
      <c r="X1277" t="s">
        <v>56</v>
      </c>
      <c r="Y1277" t="s">
        <v>874</v>
      </c>
      <c r="Z1277">
        <v>1</v>
      </c>
      <c r="AA1277" t="s">
        <v>874</v>
      </c>
      <c r="AB1277" t="s">
        <v>874</v>
      </c>
      <c r="AC1277" t="s">
        <v>874</v>
      </c>
      <c r="AD1277" s="19">
        <v>45824.921073715275</v>
      </c>
      <c r="AE1277" t="s">
        <v>2215</v>
      </c>
    </row>
    <row r="1278" spans="1:31" x14ac:dyDescent="0.35">
      <c r="A1278" t="s">
        <v>1443</v>
      </c>
      <c r="B1278" t="s">
        <v>311</v>
      </c>
      <c r="C1278">
        <v>5967</v>
      </c>
      <c r="D1278" s="9">
        <v>38590.070370370369</v>
      </c>
      <c r="E1278" s="9">
        <v>44557.571168981478</v>
      </c>
      <c r="F1278">
        <v>255</v>
      </c>
      <c r="G1278">
        <v>255</v>
      </c>
      <c r="H1278">
        <v>39</v>
      </c>
      <c r="I1278">
        <v>216</v>
      </c>
      <c r="J1278">
        <v>109</v>
      </c>
      <c r="K1278">
        <v>146</v>
      </c>
      <c r="L1278">
        <v>137</v>
      </c>
      <c r="M1278">
        <v>9</v>
      </c>
      <c r="N1278">
        <v>6.0000000000000001E-3</v>
      </c>
      <c r="O1278">
        <v>3.9E-2</v>
      </c>
      <c r="P1278">
        <v>2.1999999999999999E-2</v>
      </c>
      <c r="Q1278">
        <v>2.1999999999999999E-2</v>
      </c>
      <c r="R1278">
        <v>2.3E-2</v>
      </c>
      <c r="S1278">
        <v>2.1999999999999999E-2</v>
      </c>
      <c r="T1278">
        <v>0.95699999999999996</v>
      </c>
      <c r="U1278">
        <v>0.13300000000000001</v>
      </c>
      <c r="V1278">
        <v>0.51100000000000001</v>
      </c>
      <c r="W1278">
        <v>409.09100000000001</v>
      </c>
      <c r="X1278" t="s">
        <v>56</v>
      </c>
      <c r="Y1278">
        <v>45.454999999999998</v>
      </c>
      <c r="Z1278">
        <v>0.97699999999999998</v>
      </c>
      <c r="AA1278">
        <v>0.96299999999999997</v>
      </c>
      <c r="AB1278">
        <v>0.96799999999999997</v>
      </c>
      <c r="AC1278">
        <v>0.98299999999999998</v>
      </c>
      <c r="AD1278" s="19">
        <v>45825.101304953707</v>
      </c>
      <c r="AE1278" t="s">
        <v>2397</v>
      </c>
    </row>
    <row r="1279" spans="1:31" hidden="1" x14ac:dyDescent="0.35">
      <c r="A1279" t="s">
        <v>2082</v>
      </c>
      <c r="B1279" t="s">
        <v>312</v>
      </c>
      <c r="C1279">
        <v>58</v>
      </c>
      <c r="D1279" s="9">
        <v>41548.932638888888</v>
      </c>
      <c r="E1279" s="9">
        <v>41607.034722222219</v>
      </c>
      <c r="F1279" t="s">
        <v>871</v>
      </c>
      <c r="G1279" t="s">
        <v>871</v>
      </c>
      <c r="H1279">
        <v>3</v>
      </c>
      <c r="I1279">
        <v>1</v>
      </c>
      <c r="J1279">
        <v>1</v>
      </c>
      <c r="K1279" t="s">
        <v>872</v>
      </c>
      <c r="L1279">
        <v>6</v>
      </c>
      <c r="M1279">
        <v>-3</v>
      </c>
      <c r="N1279">
        <v>7.9000000000000001E-2</v>
      </c>
      <c r="O1279" t="s">
        <v>874</v>
      </c>
      <c r="P1279" t="s">
        <v>874</v>
      </c>
      <c r="Q1279">
        <v>0.13400000000000001</v>
      </c>
      <c r="R1279">
        <v>0</v>
      </c>
      <c r="S1279">
        <v>5.0999999999999997E-2</v>
      </c>
      <c r="T1279" t="s">
        <v>874</v>
      </c>
      <c r="U1279" t="s">
        <v>874</v>
      </c>
      <c r="V1279" t="s">
        <v>874</v>
      </c>
      <c r="W1279" t="s">
        <v>874</v>
      </c>
      <c r="X1279" t="s">
        <v>56</v>
      </c>
      <c r="Y1279">
        <v>7.4630000000000001</v>
      </c>
      <c r="Z1279">
        <v>0.75</v>
      </c>
      <c r="AA1279" t="s">
        <v>874</v>
      </c>
      <c r="AB1279" t="s">
        <v>874</v>
      </c>
      <c r="AC1279">
        <v>0.45800000000000002</v>
      </c>
      <c r="AD1279" s="19">
        <v>45824.921288368052</v>
      </c>
      <c r="AE1279" t="s">
        <v>2215</v>
      </c>
    </row>
    <row r="1280" spans="1:31" x14ac:dyDescent="0.35">
      <c r="A1280" t="s">
        <v>1751</v>
      </c>
      <c r="B1280" t="s">
        <v>311</v>
      </c>
      <c r="C1280">
        <v>3215</v>
      </c>
      <c r="D1280" s="9">
        <v>39930.313240740739</v>
      </c>
      <c r="E1280" s="9">
        <v>43145.979629629626</v>
      </c>
      <c r="F1280">
        <v>500</v>
      </c>
      <c r="G1280">
        <v>500</v>
      </c>
      <c r="H1280">
        <v>122</v>
      </c>
      <c r="I1280">
        <v>378</v>
      </c>
      <c r="J1280">
        <v>51</v>
      </c>
      <c r="K1280">
        <v>449</v>
      </c>
      <c r="L1280">
        <v>402</v>
      </c>
      <c r="M1280">
        <v>47</v>
      </c>
      <c r="N1280">
        <v>4.5999999999999999E-2</v>
      </c>
      <c r="O1280">
        <v>0.16500000000000001</v>
      </c>
      <c r="P1280">
        <v>2.5999999999999999E-2</v>
      </c>
      <c r="Q1280">
        <v>0.17699999999999999</v>
      </c>
      <c r="R1280">
        <v>0.185</v>
      </c>
      <c r="S1280">
        <v>0.184</v>
      </c>
      <c r="T1280">
        <v>0.95699999999999996</v>
      </c>
      <c r="U1280">
        <v>0.218</v>
      </c>
      <c r="V1280">
        <v>0.877</v>
      </c>
      <c r="W1280">
        <v>265.53699999999998</v>
      </c>
      <c r="X1280" t="s">
        <v>56</v>
      </c>
      <c r="Y1280">
        <v>5.65</v>
      </c>
      <c r="Z1280">
        <v>0.90300000000000002</v>
      </c>
      <c r="AA1280">
        <v>0.93100000000000005</v>
      </c>
      <c r="AB1280">
        <v>0.86299999999999999</v>
      </c>
      <c r="AC1280">
        <v>0.85899999999999999</v>
      </c>
      <c r="AD1280" s="19">
        <v>45825.177438715276</v>
      </c>
      <c r="AE1280" t="s">
        <v>2397</v>
      </c>
    </row>
    <row r="1281" spans="1:31" hidden="1" x14ac:dyDescent="0.35">
      <c r="A1281" t="s">
        <v>266</v>
      </c>
      <c r="B1281" t="s">
        <v>312</v>
      </c>
      <c r="C1281">
        <v>92</v>
      </c>
      <c r="D1281" s="9">
        <v>41534.430555555555</v>
      </c>
      <c r="E1281" s="9">
        <v>41627.229166666664</v>
      </c>
      <c r="F1281" t="s">
        <v>871</v>
      </c>
      <c r="G1281" t="s">
        <v>871</v>
      </c>
      <c r="H1281">
        <v>2</v>
      </c>
      <c r="I1281">
        <v>4</v>
      </c>
      <c r="J1281">
        <v>1</v>
      </c>
      <c r="K1281" t="s">
        <v>872</v>
      </c>
      <c r="L1281">
        <v>5</v>
      </c>
      <c r="M1281">
        <v>0</v>
      </c>
      <c r="N1281">
        <v>1.0999999999999999E-2</v>
      </c>
      <c r="O1281">
        <v>0.22500000000000001</v>
      </c>
      <c r="P1281" t="s">
        <v>874</v>
      </c>
      <c r="Q1281">
        <v>4.5999999999999999E-2</v>
      </c>
      <c r="R1281" s="24" t="s">
        <v>2083</v>
      </c>
      <c r="S1281">
        <v>5.7000000000000002E-2</v>
      </c>
      <c r="T1281" t="s">
        <v>874</v>
      </c>
      <c r="U1281" t="s">
        <v>874</v>
      </c>
      <c r="V1281" t="s">
        <v>874</v>
      </c>
      <c r="W1281" t="s">
        <v>874</v>
      </c>
      <c r="X1281" t="s">
        <v>56</v>
      </c>
      <c r="Y1281">
        <v>21.739000000000001</v>
      </c>
      <c r="Z1281">
        <v>1</v>
      </c>
      <c r="AA1281">
        <v>0.89900000000000002</v>
      </c>
      <c r="AB1281" t="s">
        <v>874</v>
      </c>
      <c r="AC1281">
        <v>0.90800000000000003</v>
      </c>
      <c r="AD1281" s="19">
        <v>45824.921515462964</v>
      </c>
      <c r="AE1281" t="s">
        <v>2215</v>
      </c>
    </row>
    <row r="1282" spans="1:31" x14ac:dyDescent="0.35">
      <c r="A1282" t="s">
        <v>1535</v>
      </c>
      <c r="B1282" t="s">
        <v>311</v>
      </c>
      <c r="C1282">
        <v>3496</v>
      </c>
      <c r="D1282" s="9">
        <v>38072.388194444444</v>
      </c>
      <c r="E1282" s="9">
        <v>41568.984722222223</v>
      </c>
      <c r="F1282">
        <v>1229</v>
      </c>
      <c r="G1282">
        <v>1229</v>
      </c>
      <c r="H1282">
        <v>229</v>
      </c>
      <c r="I1282">
        <v>1000</v>
      </c>
      <c r="J1282">
        <v>166</v>
      </c>
      <c r="K1282">
        <v>1063</v>
      </c>
      <c r="L1282">
        <v>972</v>
      </c>
      <c r="M1282">
        <v>91</v>
      </c>
      <c r="N1282">
        <v>8.3000000000000004E-2</v>
      </c>
      <c r="O1282">
        <v>0.36399999999999999</v>
      </c>
      <c r="P1282">
        <v>6.4000000000000001E-2</v>
      </c>
      <c r="Q1282">
        <v>0.36599999999999999</v>
      </c>
      <c r="R1282">
        <v>0.38300000000000001</v>
      </c>
      <c r="S1282">
        <v>0.38200000000000001</v>
      </c>
      <c r="T1282">
        <v>0.95599999999999996</v>
      </c>
      <c r="U1282">
        <v>0.186</v>
      </c>
      <c r="V1282">
        <v>0.85699999999999998</v>
      </c>
      <c r="W1282">
        <v>248.63399999999999</v>
      </c>
      <c r="X1282" t="s">
        <v>56</v>
      </c>
      <c r="Y1282">
        <v>2.7320000000000002</v>
      </c>
      <c r="Z1282">
        <v>0.97099999999999997</v>
      </c>
      <c r="AA1282">
        <v>0.96699999999999997</v>
      </c>
      <c r="AB1282">
        <v>0.97899999999999998</v>
      </c>
      <c r="AC1282">
        <v>0.98099999999999998</v>
      </c>
      <c r="AD1282" s="19">
        <v>45824.798694791665</v>
      </c>
      <c r="AE1282" t="s">
        <v>1824</v>
      </c>
    </row>
    <row r="1283" spans="1:31" hidden="1" x14ac:dyDescent="0.35">
      <c r="A1283" t="s">
        <v>2084</v>
      </c>
      <c r="B1283" t="s">
        <v>312</v>
      </c>
      <c r="C1283">
        <v>82</v>
      </c>
      <c r="D1283" s="9">
        <v>41199.75277777778</v>
      </c>
      <c r="E1283" s="9">
        <v>41282.183333333334</v>
      </c>
      <c r="F1283" t="s">
        <v>871</v>
      </c>
      <c r="G1283" t="s">
        <v>871</v>
      </c>
      <c r="H1283">
        <v>1</v>
      </c>
      <c r="I1283">
        <v>2</v>
      </c>
      <c r="J1283">
        <v>1</v>
      </c>
      <c r="K1283" t="s">
        <v>872</v>
      </c>
      <c r="L1283">
        <v>1</v>
      </c>
      <c r="M1283">
        <v>0</v>
      </c>
      <c r="N1283" t="s">
        <v>874</v>
      </c>
      <c r="O1283">
        <v>2.7E-2</v>
      </c>
      <c r="P1283" t="s">
        <v>874</v>
      </c>
      <c r="Q1283" t="s">
        <v>874</v>
      </c>
      <c r="R1283">
        <v>0</v>
      </c>
      <c r="S1283">
        <v>2.7E-2</v>
      </c>
      <c r="T1283" t="s">
        <v>874</v>
      </c>
      <c r="U1283" t="s">
        <v>874</v>
      </c>
      <c r="V1283" t="s">
        <v>874</v>
      </c>
      <c r="W1283" t="s">
        <v>874</v>
      </c>
      <c r="X1283" t="s">
        <v>62</v>
      </c>
      <c r="Y1283" t="s">
        <v>874</v>
      </c>
      <c r="Z1283" t="s">
        <v>874</v>
      </c>
      <c r="AA1283">
        <v>1</v>
      </c>
      <c r="AB1283" t="s">
        <v>874</v>
      </c>
      <c r="AC1283" t="s">
        <v>874</v>
      </c>
      <c r="AD1283" s="19">
        <v>45824.921739039353</v>
      </c>
      <c r="AE1283" t="s">
        <v>2215</v>
      </c>
    </row>
    <row r="1284" spans="1:31" x14ac:dyDescent="0.35">
      <c r="A1284" t="s">
        <v>1829</v>
      </c>
      <c r="B1284" t="s">
        <v>311</v>
      </c>
      <c r="C1284">
        <v>859</v>
      </c>
      <c r="D1284" s="9">
        <v>39858.032638888886</v>
      </c>
      <c r="E1284" s="9">
        <v>40717.902083333334</v>
      </c>
      <c r="F1284">
        <v>68</v>
      </c>
      <c r="G1284">
        <v>68</v>
      </c>
      <c r="H1284">
        <v>27</v>
      </c>
      <c r="I1284">
        <v>41</v>
      </c>
      <c r="J1284">
        <v>1</v>
      </c>
      <c r="K1284">
        <v>67</v>
      </c>
      <c r="L1284">
        <v>57</v>
      </c>
      <c r="M1284">
        <v>10</v>
      </c>
      <c r="N1284">
        <v>2.5999999999999999E-2</v>
      </c>
      <c r="O1284">
        <v>4.2000000000000003E-2</v>
      </c>
      <c r="P1284">
        <v>0</v>
      </c>
      <c r="Q1284">
        <v>6.5000000000000002E-2</v>
      </c>
      <c r="R1284">
        <v>6.8000000000000005E-2</v>
      </c>
      <c r="S1284">
        <v>6.8000000000000005E-2</v>
      </c>
      <c r="T1284">
        <v>0.95599999999999996</v>
      </c>
      <c r="U1284">
        <v>0.38200000000000001</v>
      </c>
      <c r="V1284">
        <v>1</v>
      </c>
      <c r="W1284">
        <v>153.846</v>
      </c>
      <c r="X1284" t="s">
        <v>56</v>
      </c>
      <c r="Y1284">
        <v>15.385</v>
      </c>
      <c r="Z1284">
        <v>0.747</v>
      </c>
      <c r="AA1284">
        <v>0.86699999999999999</v>
      </c>
      <c r="AB1284">
        <v>0</v>
      </c>
      <c r="AC1284">
        <v>0.876</v>
      </c>
      <c r="AD1284" s="19">
        <v>45824.850983634256</v>
      </c>
      <c r="AE1284" t="s">
        <v>2024</v>
      </c>
    </row>
    <row r="1285" spans="1:31" hidden="1" x14ac:dyDescent="0.35">
      <c r="A1285" t="s">
        <v>2085</v>
      </c>
      <c r="B1285" t="s">
        <v>312</v>
      </c>
      <c r="C1285">
        <v>97</v>
      </c>
      <c r="D1285" s="9">
        <v>41522.580555555556</v>
      </c>
      <c r="E1285" s="9">
        <v>41619.942361111112</v>
      </c>
      <c r="F1285" t="s">
        <v>871</v>
      </c>
      <c r="G1285" t="s">
        <v>871</v>
      </c>
      <c r="H1285">
        <v>21</v>
      </c>
      <c r="I1285">
        <v>13</v>
      </c>
      <c r="J1285">
        <v>6</v>
      </c>
      <c r="K1285" t="s">
        <v>872</v>
      </c>
      <c r="L1285">
        <v>26</v>
      </c>
      <c r="M1285">
        <v>1</v>
      </c>
      <c r="N1285">
        <v>0.17499999999999999</v>
      </c>
      <c r="O1285">
        <v>0.122</v>
      </c>
      <c r="P1285">
        <v>4.9000000000000002E-2</v>
      </c>
      <c r="Q1285">
        <v>0.224</v>
      </c>
      <c r="R1285">
        <v>0.248</v>
      </c>
      <c r="S1285">
        <v>0.25600000000000001</v>
      </c>
      <c r="T1285">
        <v>0.90300000000000002</v>
      </c>
      <c r="U1285">
        <v>0.58899999999999997</v>
      </c>
      <c r="V1285">
        <v>0.83499999999999996</v>
      </c>
      <c r="W1285">
        <v>651.78599999999994</v>
      </c>
      <c r="X1285" t="s">
        <v>56</v>
      </c>
      <c r="Y1285">
        <v>4.4640000000000004</v>
      </c>
      <c r="Z1285">
        <v>0.93700000000000006</v>
      </c>
      <c r="AA1285">
        <v>0.90900000000000003</v>
      </c>
      <c r="AB1285">
        <v>0.78800000000000003</v>
      </c>
      <c r="AC1285">
        <v>0.95099999999999996</v>
      </c>
      <c r="AD1285" s="19">
        <v>45824.922022847219</v>
      </c>
      <c r="AE1285" t="s">
        <v>2215</v>
      </c>
    </row>
    <row r="1286" spans="1:31" x14ac:dyDescent="0.35">
      <c r="A1286" t="s">
        <v>1197</v>
      </c>
      <c r="B1286" t="s">
        <v>311</v>
      </c>
      <c r="C1286">
        <v>1816</v>
      </c>
      <c r="D1286" s="9">
        <v>38894.664583333331</v>
      </c>
      <c r="E1286" s="9">
        <v>40711.188888888886</v>
      </c>
      <c r="F1286">
        <v>758</v>
      </c>
      <c r="G1286">
        <v>758</v>
      </c>
      <c r="H1286">
        <v>166</v>
      </c>
      <c r="I1286">
        <v>592</v>
      </c>
      <c r="J1286">
        <v>153</v>
      </c>
      <c r="K1286">
        <v>605</v>
      </c>
      <c r="L1286">
        <v>527</v>
      </c>
      <c r="M1286">
        <v>78</v>
      </c>
      <c r="N1286">
        <v>0.16300000000000001</v>
      </c>
      <c r="O1286">
        <v>0.53700000000000003</v>
      </c>
      <c r="P1286">
        <v>0.128</v>
      </c>
      <c r="Q1286">
        <v>0.54700000000000004</v>
      </c>
      <c r="R1286">
        <v>0.57199999999999995</v>
      </c>
      <c r="S1286">
        <v>0.53800000000000003</v>
      </c>
      <c r="T1286">
        <v>0.95599999999999996</v>
      </c>
      <c r="U1286">
        <v>0.23300000000000001</v>
      </c>
      <c r="V1286">
        <v>0.81699999999999995</v>
      </c>
      <c r="W1286">
        <v>142.596</v>
      </c>
      <c r="X1286" t="s">
        <v>56</v>
      </c>
      <c r="Y1286">
        <v>1.8280000000000001</v>
      </c>
      <c r="Z1286">
        <v>0.96499999999999997</v>
      </c>
      <c r="AA1286">
        <v>0.92900000000000005</v>
      </c>
      <c r="AB1286">
        <v>0.96</v>
      </c>
      <c r="AC1286">
        <v>0.92400000000000004</v>
      </c>
      <c r="AD1286" s="19">
        <v>45824.960940972225</v>
      </c>
      <c r="AE1286" t="s">
        <v>2225</v>
      </c>
    </row>
    <row r="1287" spans="1:31" hidden="1" x14ac:dyDescent="0.35">
      <c r="A1287" t="s">
        <v>2086</v>
      </c>
      <c r="B1287" t="s">
        <v>312</v>
      </c>
      <c r="C1287">
        <v>86</v>
      </c>
      <c r="D1287" s="9">
        <v>41534.874305555553</v>
      </c>
      <c r="E1287" s="9">
        <v>41620.972222222219</v>
      </c>
      <c r="F1287" t="s">
        <v>871</v>
      </c>
      <c r="G1287" t="s">
        <v>871</v>
      </c>
      <c r="H1287">
        <v>4</v>
      </c>
      <c r="I1287">
        <v>6</v>
      </c>
      <c r="J1287">
        <v>1</v>
      </c>
      <c r="K1287" t="s">
        <v>872</v>
      </c>
      <c r="L1287">
        <v>5</v>
      </c>
      <c r="M1287">
        <v>3</v>
      </c>
      <c r="N1287">
        <v>0.112</v>
      </c>
      <c r="O1287">
        <v>4.3999999999999997E-2</v>
      </c>
      <c r="P1287" t="s">
        <v>874</v>
      </c>
      <c r="Q1287">
        <v>4.7E-2</v>
      </c>
      <c r="R1287">
        <v>0.156</v>
      </c>
      <c r="S1287">
        <v>7.3999999999999996E-2</v>
      </c>
      <c r="T1287" t="s">
        <v>874</v>
      </c>
      <c r="U1287" t="s">
        <v>874</v>
      </c>
      <c r="V1287" t="s">
        <v>874</v>
      </c>
      <c r="W1287" t="s">
        <v>874</v>
      </c>
      <c r="X1287" t="s">
        <v>56</v>
      </c>
      <c r="Y1287">
        <v>21.277000000000001</v>
      </c>
      <c r="Z1287">
        <v>0.751</v>
      </c>
      <c r="AA1287">
        <v>0.82599999999999996</v>
      </c>
      <c r="AB1287" t="s">
        <v>874</v>
      </c>
      <c r="AC1287">
        <v>0.86599999999999999</v>
      </c>
      <c r="AD1287" s="19">
        <v>45824.922242037035</v>
      </c>
      <c r="AE1287" t="s">
        <v>2215</v>
      </c>
    </row>
    <row r="1288" spans="1:31" x14ac:dyDescent="0.35">
      <c r="A1288" t="s">
        <v>1197</v>
      </c>
      <c r="B1288" t="s">
        <v>311</v>
      </c>
      <c r="C1288">
        <v>1816</v>
      </c>
      <c r="D1288" s="9">
        <v>38894.040243055555</v>
      </c>
      <c r="E1288" s="9">
        <v>40710.564143518517</v>
      </c>
      <c r="F1288">
        <v>758</v>
      </c>
      <c r="G1288">
        <v>758</v>
      </c>
      <c r="H1288">
        <v>166</v>
      </c>
      <c r="I1288">
        <v>592</v>
      </c>
      <c r="J1288">
        <v>153</v>
      </c>
      <c r="K1288">
        <v>605</v>
      </c>
      <c r="L1288">
        <v>527</v>
      </c>
      <c r="M1288">
        <v>78</v>
      </c>
      <c r="N1288">
        <v>0.16300000000000001</v>
      </c>
      <c r="O1288">
        <v>0.53700000000000003</v>
      </c>
      <c r="P1288">
        <v>0.128</v>
      </c>
      <c r="Q1288">
        <v>0.54700000000000004</v>
      </c>
      <c r="R1288">
        <v>0.57199999999999995</v>
      </c>
      <c r="S1288">
        <v>0.53800000000000003</v>
      </c>
      <c r="T1288">
        <v>0.95599999999999996</v>
      </c>
      <c r="U1288">
        <v>0.23300000000000001</v>
      </c>
      <c r="V1288">
        <v>0.81699999999999995</v>
      </c>
      <c r="W1288">
        <v>142.596</v>
      </c>
      <c r="X1288" t="s">
        <v>56</v>
      </c>
      <c r="Y1288">
        <v>1.8280000000000001</v>
      </c>
      <c r="Z1288">
        <v>0.96499999999999997</v>
      </c>
      <c r="AA1288">
        <v>0.92900000000000005</v>
      </c>
      <c r="AB1288">
        <v>0.96</v>
      </c>
      <c r="AC1288">
        <v>0.92400000000000004</v>
      </c>
      <c r="AD1288" s="19">
        <v>45825.30310701389</v>
      </c>
      <c r="AE1288" t="s">
        <v>2333</v>
      </c>
    </row>
    <row r="1289" spans="1:31" hidden="1" x14ac:dyDescent="0.35">
      <c r="A1289" t="s">
        <v>2087</v>
      </c>
      <c r="B1289" t="s">
        <v>312</v>
      </c>
      <c r="C1289">
        <v>72</v>
      </c>
      <c r="D1289" s="9">
        <v>41500.856249999997</v>
      </c>
      <c r="E1289" s="9">
        <v>41572.992361111108</v>
      </c>
      <c r="F1289" t="s">
        <v>871</v>
      </c>
      <c r="G1289" t="s">
        <v>871</v>
      </c>
      <c r="H1289">
        <v>13</v>
      </c>
      <c r="I1289">
        <v>5</v>
      </c>
      <c r="J1289">
        <v>1</v>
      </c>
      <c r="K1289" t="s">
        <v>872</v>
      </c>
      <c r="L1289">
        <v>12</v>
      </c>
      <c r="M1289">
        <v>5</v>
      </c>
      <c r="N1289">
        <v>0.18099999999999999</v>
      </c>
      <c r="O1289">
        <v>0.05</v>
      </c>
      <c r="P1289" t="s">
        <v>874</v>
      </c>
      <c r="Q1289">
        <v>0.122</v>
      </c>
      <c r="R1289" s="24" t="s">
        <v>2088</v>
      </c>
      <c r="S1289">
        <v>0.20399999999999999</v>
      </c>
      <c r="T1289" t="s">
        <v>874</v>
      </c>
      <c r="U1289" t="s">
        <v>874</v>
      </c>
      <c r="V1289" t="s">
        <v>874</v>
      </c>
      <c r="W1289" t="s">
        <v>874</v>
      </c>
      <c r="X1289" t="s">
        <v>56</v>
      </c>
      <c r="Y1289">
        <v>8.1969999999999992</v>
      </c>
      <c r="Z1289">
        <v>0.42</v>
      </c>
      <c r="AA1289">
        <v>0.81</v>
      </c>
      <c r="AB1289" t="s">
        <v>874</v>
      </c>
      <c r="AC1289">
        <v>0.95599999999999996</v>
      </c>
      <c r="AD1289" s="19">
        <v>45824.922453425927</v>
      </c>
      <c r="AE1289" t="s">
        <v>2215</v>
      </c>
    </row>
    <row r="1290" spans="1:31" x14ac:dyDescent="0.35">
      <c r="A1290" t="s">
        <v>965</v>
      </c>
      <c r="B1290" t="s">
        <v>311</v>
      </c>
      <c r="C1290">
        <v>4503</v>
      </c>
      <c r="D1290" s="9">
        <v>39860.74795138889</v>
      </c>
      <c r="E1290" s="9">
        <v>44363.8280787037</v>
      </c>
      <c r="F1290">
        <v>3372</v>
      </c>
      <c r="G1290">
        <v>3372</v>
      </c>
      <c r="H1290">
        <v>694</v>
      </c>
      <c r="I1290">
        <v>2678</v>
      </c>
      <c r="J1290">
        <v>1369</v>
      </c>
      <c r="K1290">
        <v>2003</v>
      </c>
      <c r="L1290">
        <v>1948</v>
      </c>
      <c r="M1290">
        <v>55</v>
      </c>
      <c r="N1290">
        <v>0.19</v>
      </c>
      <c r="O1290">
        <v>0.91100000000000003</v>
      </c>
      <c r="P1290">
        <v>0.39200000000000002</v>
      </c>
      <c r="Q1290">
        <v>0.67800000000000005</v>
      </c>
      <c r="R1290">
        <v>0.70899999999999996</v>
      </c>
      <c r="S1290">
        <v>0.57099999999999995</v>
      </c>
      <c r="T1290">
        <v>0.95599999999999996</v>
      </c>
      <c r="U1290">
        <v>0.17299999999999999</v>
      </c>
      <c r="V1290">
        <v>0.64400000000000002</v>
      </c>
      <c r="W1290">
        <v>81.120999999999995</v>
      </c>
      <c r="X1290" t="s">
        <v>56</v>
      </c>
      <c r="Y1290">
        <v>1.4750000000000001</v>
      </c>
      <c r="Z1290">
        <v>0.77900000000000003</v>
      </c>
      <c r="AA1290" s="19">
        <v>0.78500000000000003</v>
      </c>
      <c r="AB1290">
        <v>0.79600000000000004</v>
      </c>
      <c r="AC1290" s="23">
        <v>0.78900000000000003</v>
      </c>
      <c r="AD1290" s="19">
        <v>45825.195833298611</v>
      </c>
      <c r="AE1290" t="s">
        <v>2388</v>
      </c>
    </row>
    <row r="1291" spans="1:31" hidden="1" x14ac:dyDescent="0.35">
      <c r="A1291" t="s">
        <v>2089</v>
      </c>
      <c r="B1291" t="s">
        <v>312</v>
      </c>
      <c r="C1291">
        <v>57</v>
      </c>
      <c r="D1291" s="9">
        <v>41522.087500000001</v>
      </c>
      <c r="E1291" s="9">
        <v>41580.056944444441</v>
      </c>
      <c r="F1291" t="s">
        <v>871</v>
      </c>
      <c r="G1291" t="s">
        <v>871</v>
      </c>
      <c r="H1291">
        <v>5</v>
      </c>
      <c r="I1291">
        <v>2</v>
      </c>
      <c r="J1291">
        <v>1</v>
      </c>
      <c r="K1291" t="s">
        <v>872</v>
      </c>
      <c r="L1291">
        <v>3</v>
      </c>
      <c r="M1291">
        <v>3</v>
      </c>
      <c r="N1291">
        <v>0.19600000000000001</v>
      </c>
      <c r="O1291">
        <v>3.5999999999999997E-2</v>
      </c>
      <c r="P1291" t="s">
        <v>874</v>
      </c>
      <c r="Q1291">
        <v>2.8000000000000001E-2</v>
      </c>
      <c r="R1291">
        <v>0.23200000000000001</v>
      </c>
      <c r="S1291">
        <v>0.11899999999999999</v>
      </c>
      <c r="T1291" t="s">
        <v>874</v>
      </c>
      <c r="U1291" t="s">
        <v>874</v>
      </c>
      <c r="V1291" t="s">
        <v>874</v>
      </c>
      <c r="W1291" t="s">
        <v>874</v>
      </c>
      <c r="X1291" t="s">
        <v>56</v>
      </c>
      <c r="Y1291">
        <v>35.713999999999999</v>
      </c>
      <c r="Z1291">
        <v>0.76400000000000001</v>
      </c>
      <c r="AA1291">
        <v>1</v>
      </c>
      <c r="AB1291" t="s">
        <v>874</v>
      </c>
      <c r="AC1291">
        <v>0.75</v>
      </c>
      <c r="AD1291" s="19">
        <v>45824.922668831015</v>
      </c>
      <c r="AE1291" t="s">
        <v>2215</v>
      </c>
    </row>
    <row r="1292" spans="1:31" x14ac:dyDescent="0.35">
      <c r="A1292" t="s">
        <v>1441</v>
      </c>
      <c r="B1292" t="s">
        <v>311</v>
      </c>
      <c r="C1292">
        <v>1630</v>
      </c>
      <c r="D1292" s="9">
        <v>41367.163240740738</v>
      </c>
      <c r="E1292" s="9">
        <v>42997.937615740739</v>
      </c>
      <c r="F1292">
        <v>95</v>
      </c>
      <c r="G1292">
        <v>95</v>
      </c>
      <c r="H1292">
        <v>23</v>
      </c>
      <c r="I1292">
        <v>72</v>
      </c>
      <c r="J1292">
        <v>6</v>
      </c>
      <c r="K1292">
        <v>89</v>
      </c>
      <c r="L1292">
        <v>89</v>
      </c>
      <c r="M1292">
        <v>0</v>
      </c>
      <c r="N1292">
        <v>1.7000000000000001E-2</v>
      </c>
      <c r="O1292">
        <v>5.2999999999999999E-2</v>
      </c>
      <c r="P1292">
        <v>2E-3</v>
      </c>
      <c r="Q1292">
        <v>6.5000000000000002E-2</v>
      </c>
      <c r="R1292">
        <v>6.8000000000000005E-2</v>
      </c>
      <c r="S1292">
        <v>6.3E-2</v>
      </c>
      <c r="T1292">
        <v>0.95599999999999996</v>
      </c>
      <c r="U1292">
        <v>0.24299999999999999</v>
      </c>
      <c r="V1292">
        <v>0.97099999999999997</v>
      </c>
      <c r="W1292">
        <v>0</v>
      </c>
      <c r="X1292" t="s">
        <v>80</v>
      </c>
      <c r="Y1292">
        <v>15.385</v>
      </c>
      <c r="Z1292">
        <v>0.98499999999999999</v>
      </c>
      <c r="AA1292">
        <v>0.96599999999999997</v>
      </c>
      <c r="AB1292">
        <v>0.42899999999999999</v>
      </c>
      <c r="AC1292">
        <v>0.97299999999999998</v>
      </c>
      <c r="AD1292" s="19">
        <v>45825.100841412037</v>
      </c>
      <c r="AE1292" t="s">
        <v>2397</v>
      </c>
    </row>
    <row r="1293" spans="1:31" hidden="1" x14ac:dyDescent="0.35">
      <c r="A1293" t="s">
        <v>1105</v>
      </c>
      <c r="B1293" t="s">
        <v>312</v>
      </c>
      <c r="C1293">
        <v>99</v>
      </c>
      <c r="D1293" s="9">
        <v>41492.70416666667</v>
      </c>
      <c r="E1293" s="9">
        <v>41592.165972222225</v>
      </c>
      <c r="F1293" t="s">
        <v>871</v>
      </c>
      <c r="G1293" t="s">
        <v>871</v>
      </c>
      <c r="H1293">
        <v>6</v>
      </c>
      <c r="I1293">
        <v>2</v>
      </c>
      <c r="J1293">
        <v>1</v>
      </c>
      <c r="K1293" t="s">
        <v>872</v>
      </c>
      <c r="L1293">
        <v>6</v>
      </c>
      <c r="M1293">
        <v>1</v>
      </c>
      <c r="N1293">
        <v>4.4999999999999998E-2</v>
      </c>
      <c r="O1293">
        <v>1.2E-2</v>
      </c>
      <c r="P1293" t="s">
        <v>874</v>
      </c>
      <c r="Q1293">
        <v>3.7999999999999999E-2</v>
      </c>
      <c r="R1293" s="24" t="s">
        <v>2090</v>
      </c>
      <c r="S1293">
        <v>5.6000000000000001E-2</v>
      </c>
      <c r="T1293" t="s">
        <v>874</v>
      </c>
      <c r="U1293" t="s">
        <v>874</v>
      </c>
      <c r="V1293" t="s">
        <v>874</v>
      </c>
      <c r="W1293" t="s">
        <v>874</v>
      </c>
      <c r="X1293" t="s">
        <v>56</v>
      </c>
      <c r="Y1293">
        <v>26.315999999999999</v>
      </c>
      <c r="Z1293">
        <v>0.84799999999999998</v>
      </c>
      <c r="AA1293">
        <v>1</v>
      </c>
      <c r="AB1293" t="s">
        <v>874</v>
      </c>
      <c r="AC1293">
        <v>0.79</v>
      </c>
      <c r="AD1293" s="19">
        <v>45824.922888749999</v>
      </c>
      <c r="AE1293" t="s">
        <v>2215</v>
      </c>
    </row>
    <row r="1294" spans="1:31" x14ac:dyDescent="0.35">
      <c r="A1294" t="s">
        <v>2002</v>
      </c>
      <c r="B1294" t="s">
        <v>311</v>
      </c>
      <c r="C1294">
        <v>629</v>
      </c>
      <c r="D1294" s="9">
        <v>40894.381944444445</v>
      </c>
      <c r="E1294" s="9">
        <v>41524.188888888886</v>
      </c>
      <c r="F1294">
        <v>80</v>
      </c>
      <c r="G1294">
        <v>80</v>
      </c>
      <c r="H1294">
        <v>46</v>
      </c>
      <c r="I1294">
        <v>34</v>
      </c>
      <c r="J1294">
        <v>7</v>
      </c>
      <c r="K1294">
        <v>73</v>
      </c>
      <c r="L1294">
        <v>58</v>
      </c>
      <c r="M1294">
        <v>15</v>
      </c>
      <c r="N1294">
        <v>7.1999999999999995E-2</v>
      </c>
      <c r="O1294">
        <v>4.7E-2</v>
      </c>
      <c r="P1294">
        <v>8.9999999999999993E-3</v>
      </c>
      <c r="Q1294">
        <v>0.105</v>
      </c>
      <c r="R1294">
        <v>0.11</v>
      </c>
      <c r="S1294">
        <v>9.1999999999999998E-2</v>
      </c>
      <c r="T1294">
        <v>0.95499999999999996</v>
      </c>
      <c r="U1294">
        <v>0.60499999999999998</v>
      </c>
      <c r="V1294">
        <v>0.92400000000000004</v>
      </c>
      <c r="W1294">
        <v>142.857</v>
      </c>
      <c r="X1294" t="s">
        <v>56</v>
      </c>
      <c r="Y1294">
        <v>9.5239999999999991</v>
      </c>
      <c r="Z1294">
        <v>0.77</v>
      </c>
      <c r="AA1294">
        <v>0.93100000000000005</v>
      </c>
      <c r="AB1294">
        <v>0.89500000000000002</v>
      </c>
      <c r="AC1294">
        <v>0.91200000000000003</v>
      </c>
      <c r="AD1294" s="19">
        <v>45824.8971450463</v>
      </c>
      <c r="AE1294" t="s">
        <v>2024</v>
      </c>
    </row>
    <row r="1295" spans="1:31" hidden="1" x14ac:dyDescent="0.35">
      <c r="A1295" t="s">
        <v>2091</v>
      </c>
      <c r="B1295" t="s">
        <v>312</v>
      </c>
      <c r="C1295">
        <v>97</v>
      </c>
      <c r="D1295" s="9">
        <v>41530.136805555558</v>
      </c>
      <c r="E1295" s="9">
        <v>41628.065972222219</v>
      </c>
      <c r="F1295" t="s">
        <v>871</v>
      </c>
      <c r="G1295" t="s">
        <v>871</v>
      </c>
      <c r="H1295">
        <v>13</v>
      </c>
      <c r="I1295">
        <v>7</v>
      </c>
      <c r="J1295">
        <v>1</v>
      </c>
      <c r="K1295" t="s">
        <v>872</v>
      </c>
      <c r="L1295">
        <v>14</v>
      </c>
      <c r="M1295">
        <v>6</v>
      </c>
      <c r="N1295">
        <v>0.17699999999999999</v>
      </c>
      <c r="O1295">
        <v>5.6000000000000001E-2</v>
      </c>
      <c r="P1295" t="s">
        <v>874</v>
      </c>
      <c r="Q1295">
        <v>0.124</v>
      </c>
      <c r="R1295" s="24" t="s">
        <v>2092</v>
      </c>
      <c r="S1295">
        <v>0.188</v>
      </c>
      <c r="T1295" t="s">
        <v>874</v>
      </c>
      <c r="U1295" t="s">
        <v>874</v>
      </c>
      <c r="V1295" t="s">
        <v>874</v>
      </c>
      <c r="W1295" t="s">
        <v>874</v>
      </c>
      <c r="X1295" t="s">
        <v>56</v>
      </c>
      <c r="Y1295">
        <v>8.0649999999999995</v>
      </c>
      <c r="Z1295">
        <v>0.73499999999999999</v>
      </c>
      <c r="AA1295">
        <v>0.876</v>
      </c>
      <c r="AB1295" t="s">
        <v>874</v>
      </c>
      <c r="AC1295">
        <v>0.83599999999999997</v>
      </c>
      <c r="AD1295" s="19">
        <v>45824.923110868054</v>
      </c>
      <c r="AE1295" t="s">
        <v>2215</v>
      </c>
    </row>
    <row r="1296" spans="1:31" x14ac:dyDescent="0.35">
      <c r="A1296" t="s">
        <v>168</v>
      </c>
      <c r="B1296" t="s">
        <v>311</v>
      </c>
      <c r="C1296">
        <v>3359</v>
      </c>
      <c r="D1296" s="9">
        <v>38266.75277777778</v>
      </c>
      <c r="E1296" s="9">
        <v>41626.042361111111</v>
      </c>
      <c r="F1296">
        <v>3005</v>
      </c>
      <c r="G1296">
        <v>3005</v>
      </c>
      <c r="H1296">
        <v>1540</v>
      </c>
      <c r="I1296">
        <v>1465</v>
      </c>
      <c r="J1296">
        <v>805</v>
      </c>
      <c r="K1296">
        <v>2200</v>
      </c>
      <c r="L1296">
        <v>2127</v>
      </c>
      <c r="M1296">
        <v>73</v>
      </c>
      <c r="N1296">
        <v>0.48299999999999998</v>
      </c>
      <c r="O1296">
        <v>0.5</v>
      </c>
      <c r="P1296">
        <v>0.26800000000000002</v>
      </c>
      <c r="Q1296">
        <v>0.68300000000000005</v>
      </c>
      <c r="R1296">
        <v>0.71499999999999997</v>
      </c>
      <c r="S1296">
        <v>0.68799999999999994</v>
      </c>
      <c r="T1296">
        <v>0.95499999999999996</v>
      </c>
      <c r="U1296">
        <v>0.49099999999999999</v>
      </c>
      <c r="V1296">
        <v>0.72699999999999998</v>
      </c>
      <c r="W1296">
        <v>106.881</v>
      </c>
      <c r="X1296" t="s">
        <v>56</v>
      </c>
      <c r="Y1296">
        <v>1.464</v>
      </c>
      <c r="Z1296">
        <v>0.96699999999999997</v>
      </c>
      <c r="AA1296">
        <v>0.93300000000000005</v>
      </c>
      <c r="AB1296">
        <v>0.95599999999999996</v>
      </c>
      <c r="AC1296">
        <v>0.96599999999999997</v>
      </c>
      <c r="AD1296" s="19">
        <v>45824.931599502313</v>
      </c>
      <c r="AE1296" t="s">
        <v>2215</v>
      </c>
    </row>
    <row r="1297" spans="1:31" hidden="1" x14ac:dyDescent="0.35">
      <c r="A1297" t="s">
        <v>2093</v>
      </c>
      <c r="B1297" t="s">
        <v>312</v>
      </c>
      <c r="C1297">
        <v>92</v>
      </c>
      <c r="D1297" s="9">
        <v>41162.921527777777</v>
      </c>
      <c r="E1297" s="9">
        <v>41255.786111111112</v>
      </c>
      <c r="F1297" t="s">
        <v>871</v>
      </c>
      <c r="G1297" t="s">
        <v>871</v>
      </c>
      <c r="H1297">
        <v>1</v>
      </c>
      <c r="I1297">
        <v>1</v>
      </c>
      <c r="J1297">
        <v>1</v>
      </c>
      <c r="K1297" t="s">
        <v>872</v>
      </c>
      <c r="L1297">
        <v>1</v>
      </c>
      <c r="M1297">
        <v>-1</v>
      </c>
      <c r="N1297" t="s">
        <v>874</v>
      </c>
      <c r="O1297" t="s">
        <v>874</v>
      </c>
      <c r="P1297" t="s">
        <v>874</v>
      </c>
      <c r="Q1297" t="s">
        <v>874</v>
      </c>
      <c r="R1297">
        <v>0</v>
      </c>
      <c r="S1297">
        <v>-1.0999999999999999E-2</v>
      </c>
      <c r="T1297" t="s">
        <v>874</v>
      </c>
      <c r="U1297" t="s">
        <v>874</v>
      </c>
      <c r="V1297" t="s">
        <v>874</v>
      </c>
      <c r="W1297" t="s">
        <v>874</v>
      </c>
      <c r="X1297" t="s">
        <v>56</v>
      </c>
      <c r="Y1297" t="s">
        <v>874</v>
      </c>
      <c r="Z1297" t="s">
        <v>874</v>
      </c>
      <c r="AA1297" t="s">
        <v>874</v>
      </c>
      <c r="AB1297" t="s">
        <v>874</v>
      </c>
      <c r="AC1297" t="s">
        <v>874</v>
      </c>
      <c r="AD1297" s="19">
        <v>45824.923328935183</v>
      </c>
      <c r="AE1297" t="s">
        <v>2215</v>
      </c>
    </row>
    <row r="1298" spans="1:31" x14ac:dyDescent="0.35">
      <c r="A1298" t="s">
        <v>2194</v>
      </c>
      <c r="B1298" t="s">
        <v>311</v>
      </c>
      <c r="C1298">
        <v>1427</v>
      </c>
      <c r="D1298" s="9">
        <v>40050.867361111108</v>
      </c>
      <c r="E1298" s="9">
        <v>41477.867361111108</v>
      </c>
      <c r="F1298">
        <v>49</v>
      </c>
      <c r="G1298">
        <v>49</v>
      </c>
      <c r="H1298">
        <v>36</v>
      </c>
      <c r="I1298">
        <v>13</v>
      </c>
      <c r="J1298">
        <v>12</v>
      </c>
      <c r="K1298">
        <v>37</v>
      </c>
      <c r="L1298">
        <v>34</v>
      </c>
      <c r="M1298">
        <v>3</v>
      </c>
      <c r="N1298">
        <v>2.1000000000000001E-2</v>
      </c>
      <c r="O1298">
        <v>8.0000000000000002E-3</v>
      </c>
      <c r="P1298">
        <v>7.0000000000000001E-3</v>
      </c>
      <c r="Q1298">
        <v>2.1000000000000001E-2</v>
      </c>
      <c r="R1298">
        <v>2.1999999999999999E-2</v>
      </c>
      <c r="S1298">
        <v>0.02</v>
      </c>
      <c r="T1298">
        <v>0.95499999999999996</v>
      </c>
      <c r="U1298">
        <v>0.72399999999999998</v>
      </c>
      <c r="V1298">
        <v>0.75900000000000001</v>
      </c>
      <c r="W1298">
        <v>142.857</v>
      </c>
      <c r="X1298" t="s">
        <v>56</v>
      </c>
      <c r="Y1298">
        <v>47.619</v>
      </c>
      <c r="Z1298">
        <v>0.97799999999999998</v>
      </c>
      <c r="AA1298">
        <v>0.98299999999999998</v>
      </c>
      <c r="AB1298">
        <v>0.42299999999999999</v>
      </c>
      <c r="AC1298">
        <v>0.96299999999999997</v>
      </c>
      <c r="AD1298" s="19">
        <v>45824.954120636576</v>
      </c>
      <c r="AE1298" t="s">
        <v>2215</v>
      </c>
    </row>
    <row r="1299" spans="1:31" hidden="1" x14ac:dyDescent="0.35">
      <c r="A1299" t="s">
        <v>2094</v>
      </c>
      <c r="B1299" t="s">
        <v>312</v>
      </c>
      <c r="C1299">
        <v>0</v>
      </c>
      <c r="D1299" s="9">
        <v>41136.095138888886</v>
      </c>
      <c r="E1299" s="9">
        <v>41136.095138888886</v>
      </c>
      <c r="F1299" t="s">
        <v>871</v>
      </c>
      <c r="G1299" t="s">
        <v>871</v>
      </c>
      <c r="H1299">
        <v>1</v>
      </c>
      <c r="I1299">
        <v>1</v>
      </c>
      <c r="J1299">
        <v>1</v>
      </c>
      <c r="K1299" t="s">
        <v>872</v>
      </c>
      <c r="L1299">
        <v>1</v>
      </c>
      <c r="M1299">
        <v>0</v>
      </c>
      <c r="N1299" t="s">
        <v>874</v>
      </c>
      <c r="O1299" t="s">
        <v>874</v>
      </c>
      <c r="P1299" t="s">
        <v>874</v>
      </c>
      <c r="Q1299" t="s">
        <v>874</v>
      </c>
      <c r="R1299">
        <v>0</v>
      </c>
      <c r="S1299" t="s">
        <v>874</v>
      </c>
      <c r="T1299" t="s">
        <v>874</v>
      </c>
      <c r="U1299" t="s">
        <v>874</v>
      </c>
      <c r="V1299" t="s">
        <v>874</v>
      </c>
      <c r="W1299" t="s">
        <v>874</v>
      </c>
      <c r="X1299" t="s">
        <v>62</v>
      </c>
      <c r="Y1299" t="s">
        <v>874</v>
      </c>
      <c r="Z1299" t="s">
        <v>874</v>
      </c>
      <c r="AA1299" t="s">
        <v>874</v>
      </c>
      <c r="AB1299" t="s">
        <v>874</v>
      </c>
      <c r="AC1299" t="s">
        <v>874</v>
      </c>
      <c r="AD1299" s="19">
        <v>45824.923528865744</v>
      </c>
      <c r="AE1299" t="s">
        <v>2215</v>
      </c>
    </row>
    <row r="1300" spans="1:31" x14ac:dyDescent="0.35">
      <c r="A1300" t="s">
        <v>274</v>
      </c>
      <c r="B1300" t="s">
        <v>311</v>
      </c>
      <c r="C1300">
        <v>1477</v>
      </c>
      <c r="D1300" s="9">
        <v>44133.40902777778</v>
      </c>
      <c r="E1300" s="9">
        <v>45610.804166666669</v>
      </c>
      <c r="F1300">
        <v>912</v>
      </c>
      <c r="G1300">
        <v>880</v>
      </c>
      <c r="H1300">
        <v>732</v>
      </c>
      <c r="I1300">
        <v>148</v>
      </c>
      <c r="J1300">
        <v>116</v>
      </c>
      <c r="K1300">
        <v>764</v>
      </c>
      <c r="L1300">
        <v>585</v>
      </c>
      <c r="M1300">
        <v>179</v>
      </c>
      <c r="N1300">
        <v>0.877</v>
      </c>
      <c r="O1300">
        <v>0.16800000000000001</v>
      </c>
      <c r="P1300">
        <v>0.17100000000000001</v>
      </c>
      <c r="Q1300">
        <v>0.83499999999999996</v>
      </c>
      <c r="R1300">
        <v>0.874</v>
      </c>
      <c r="S1300">
        <v>0.89600000000000002</v>
      </c>
      <c r="T1300">
        <v>0.95499999999999996</v>
      </c>
      <c r="U1300">
        <v>0.83899999999999997</v>
      </c>
      <c r="V1300">
        <v>0.83599999999999997</v>
      </c>
      <c r="W1300">
        <v>214.37100000000001</v>
      </c>
      <c r="X1300" t="s">
        <v>56</v>
      </c>
      <c r="Y1300">
        <v>1.198</v>
      </c>
      <c r="Z1300">
        <v>0.96</v>
      </c>
      <c r="AA1300">
        <v>0.91400000000000003</v>
      </c>
      <c r="AB1300">
        <v>0.94799999999999995</v>
      </c>
      <c r="AC1300">
        <v>0.98799999999999999</v>
      </c>
      <c r="AD1300" s="19">
        <v>1.9641203703703704E-3</v>
      </c>
      <c r="AE1300" t="s">
        <v>1108</v>
      </c>
    </row>
    <row r="1301" spans="1:31" hidden="1" x14ac:dyDescent="0.35">
      <c r="A1301" t="s">
        <v>1104</v>
      </c>
      <c r="B1301" t="s">
        <v>312</v>
      </c>
      <c r="C1301">
        <v>83</v>
      </c>
      <c r="D1301" s="9">
        <v>41513.756944444445</v>
      </c>
      <c r="E1301" s="9">
        <v>41596.762499999997</v>
      </c>
      <c r="F1301" t="s">
        <v>871</v>
      </c>
      <c r="G1301" t="s">
        <v>871</v>
      </c>
      <c r="H1301">
        <v>1</v>
      </c>
      <c r="I1301">
        <v>6</v>
      </c>
      <c r="J1301">
        <v>1</v>
      </c>
      <c r="K1301" t="s">
        <v>872</v>
      </c>
      <c r="L1301">
        <v>7</v>
      </c>
      <c r="M1301">
        <v>-2</v>
      </c>
      <c r="N1301" t="s">
        <v>874</v>
      </c>
      <c r="O1301">
        <v>6.0999999999999999E-2</v>
      </c>
      <c r="P1301" t="s">
        <v>874</v>
      </c>
      <c r="Q1301">
        <v>0.14899999999999999</v>
      </c>
      <c r="R1301">
        <v>0</v>
      </c>
      <c r="S1301">
        <v>6.5000000000000002E-2</v>
      </c>
      <c r="T1301" t="s">
        <v>874</v>
      </c>
      <c r="U1301" t="s">
        <v>874</v>
      </c>
      <c r="V1301" t="s">
        <v>874</v>
      </c>
      <c r="W1301" t="s">
        <v>874</v>
      </c>
      <c r="X1301" t="s">
        <v>56</v>
      </c>
      <c r="Y1301">
        <v>6.7110000000000003</v>
      </c>
      <c r="Z1301" t="s">
        <v>874</v>
      </c>
      <c r="AA1301">
        <v>0.81799999999999995</v>
      </c>
      <c r="AB1301" t="s">
        <v>874</v>
      </c>
      <c r="AC1301">
        <v>0.88600000000000001</v>
      </c>
      <c r="AD1301" s="19">
        <v>45824.923747534725</v>
      </c>
      <c r="AE1301" t="s">
        <v>2215</v>
      </c>
    </row>
    <row r="1302" spans="1:31" x14ac:dyDescent="0.35">
      <c r="A1302" t="s">
        <v>274</v>
      </c>
      <c r="B1302" t="s">
        <v>311</v>
      </c>
      <c r="C1302">
        <v>1477</v>
      </c>
      <c r="D1302" s="9">
        <v>44133.40902777778</v>
      </c>
      <c r="E1302" s="9">
        <v>45610.804166666669</v>
      </c>
      <c r="F1302">
        <v>912</v>
      </c>
      <c r="G1302">
        <v>880</v>
      </c>
      <c r="H1302">
        <v>732</v>
      </c>
      <c r="I1302">
        <v>148</v>
      </c>
      <c r="J1302">
        <v>116</v>
      </c>
      <c r="K1302">
        <v>764</v>
      </c>
      <c r="L1302">
        <v>585</v>
      </c>
      <c r="M1302">
        <v>179</v>
      </c>
      <c r="N1302">
        <v>0.877</v>
      </c>
      <c r="O1302">
        <v>0.16800000000000001</v>
      </c>
      <c r="P1302">
        <v>0.17100000000000001</v>
      </c>
      <c r="Q1302">
        <v>0.83499999999999996</v>
      </c>
      <c r="R1302">
        <v>0.874</v>
      </c>
      <c r="S1302">
        <v>0.89600000000000002</v>
      </c>
      <c r="T1302">
        <v>0.95499999999999996</v>
      </c>
      <c r="U1302">
        <v>0.83899999999999997</v>
      </c>
      <c r="V1302">
        <v>0.83599999999999997</v>
      </c>
      <c r="W1302">
        <v>214.37100000000001</v>
      </c>
      <c r="X1302" t="s">
        <v>56</v>
      </c>
      <c r="Y1302">
        <v>1.198</v>
      </c>
      <c r="Z1302">
        <v>0.96</v>
      </c>
      <c r="AA1302">
        <v>0.91400000000000003</v>
      </c>
      <c r="AB1302">
        <v>0.94799999999999995</v>
      </c>
      <c r="AC1302">
        <v>0.98799999999999999</v>
      </c>
      <c r="AD1302" s="19">
        <v>2.7428240740740743E-2</v>
      </c>
      <c r="AE1302" t="s">
        <v>1108</v>
      </c>
    </row>
    <row r="1303" spans="1:31" hidden="1" x14ac:dyDescent="0.35">
      <c r="A1303" t="s">
        <v>265</v>
      </c>
      <c r="B1303" t="s">
        <v>312</v>
      </c>
      <c r="C1303">
        <v>52</v>
      </c>
      <c r="D1303" s="9">
        <v>41550.994444444441</v>
      </c>
      <c r="E1303" s="9">
        <v>41603.738194444442</v>
      </c>
      <c r="F1303" t="s">
        <v>871</v>
      </c>
      <c r="G1303" t="s">
        <v>871</v>
      </c>
      <c r="H1303">
        <v>3</v>
      </c>
      <c r="I1303">
        <v>5</v>
      </c>
      <c r="J1303">
        <v>1</v>
      </c>
      <c r="K1303" t="s">
        <v>872</v>
      </c>
      <c r="L1303">
        <v>8</v>
      </c>
      <c r="M1303">
        <v>-2</v>
      </c>
      <c r="N1303">
        <v>5.8999999999999997E-2</v>
      </c>
      <c r="O1303">
        <v>6.7000000000000004E-2</v>
      </c>
      <c r="P1303" t="s">
        <v>874</v>
      </c>
      <c r="Q1303">
        <v>0.16400000000000001</v>
      </c>
      <c r="R1303">
        <v>0.126</v>
      </c>
      <c r="S1303">
        <v>0.109</v>
      </c>
      <c r="T1303" t="s">
        <v>874</v>
      </c>
      <c r="U1303" t="s">
        <v>874</v>
      </c>
      <c r="V1303" t="s">
        <v>874</v>
      </c>
      <c r="W1303" t="s">
        <v>874</v>
      </c>
      <c r="X1303" t="s">
        <v>56</v>
      </c>
      <c r="Y1303">
        <v>6.0979999999999999</v>
      </c>
      <c r="Z1303">
        <v>0.995</v>
      </c>
      <c r="AA1303">
        <v>0.80500000000000005</v>
      </c>
      <c r="AB1303" t="s">
        <v>874</v>
      </c>
      <c r="AC1303">
        <v>0.68500000000000005</v>
      </c>
      <c r="AD1303" s="19">
        <v>45824.923967175928</v>
      </c>
      <c r="AE1303" t="s">
        <v>2215</v>
      </c>
    </row>
    <row r="1304" spans="1:31" x14ac:dyDescent="0.35">
      <c r="A1304" t="s">
        <v>301</v>
      </c>
      <c r="B1304" t="s">
        <v>311</v>
      </c>
      <c r="C1304">
        <v>2996</v>
      </c>
      <c r="D1304" s="9">
        <v>41557.648148148146</v>
      </c>
      <c r="E1304" s="9">
        <v>44554.477754629632</v>
      </c>
      <c r="F1304">
        <v>484</v>
      </c>
      <c r="G1304">
        <v>484</v>
      </c>
      <c r="H1304">
        <v>350</v>
      </c>
      <c r="I1304">
        <v>134</v>
      </c>
      <c r="J1304">
        <v>65</v>
      </c>
      <c r="K1304">
        <v>419</v>
      </c>
      <c r="L1304">
        <v>311</v>
      </c>
      <c r="M1304">
        <v>108</v>
      </c>
      <c r="N1304">
        <v>0.115</v>
      </c>
      <c r="O1304">
        <v>0.05</v>
      </c>
      <c r="P1304">
        <v>3.3000000000000002E-2</v>
      </c>
      <c r="Q1304">
        <v>0.126</v>
      </c>
      <c r="R1304">
        <v>0.13200000000000001</v>
      </c>
      <c r="S1304">
        <v>0.13500000000000001</v>
      </c>
      <c r="T1304">
        <v>0.95499999999999996</v>
      </c>
      <c r="U1304">
        <v>0.69699999999999995</v>
      </c>
      <c r="V1304">
        <v>0.8</v>
      </c>
      <c r="W1304">
        <v>857.14300000000003</v>
      </c>
      <c r="X1304" t="s">
        <v>56</v>
      </c>
      <c r="Y1304">
        <v>7.9370000000000003</v>
      </c>
      <c r="Z1304">
        <v>0.98199999999999998</v>
      </c>
      <c r="AA1304">
        <v>0.90100000000000002</v>
      </c>
      <c r="AB1304">
        <v>0.77100000000000002</v>
      </c>
      <c r="AC1304">
        <v>0.96899999999999997</v>
      </c>
      <c r="AD1304" s="19">
        <v>45825.235629814815</v>
      </c>
      <c r="AE1304" t="s">
        <v>2357</v>
      </c>
    </row>
    <row r="1305" spans="1:31" hidden="1" x14ac:dyDescent="0.35">
      <c r="A1305" t="s">
        <v>2095</v>
      </c>
      <c r="B1305" t="s">
        <v>312</v>
      </c>
      <c r="C1305">
        <v>87</v>
      </c>
      <c r="D1305" s="9">
        <v>40879.429861111108</v>
      </c>
      <c r="E1305" s="9">
        <v>40967.306944444441</v>
      </c>
      <c r="F1305" t="s">
        <v>871</v>
      </c>
      <c r="G1305" t="s">
        <v>871</v>
      </c>
      <c r="H1305">
        <v>2</v>
      </c>
      <c r="I1305">
        <v>2</v>
      </c>
      <c r="J1305">
        <v>1</v>
      </c>
      <c r="K1305" t="s">
        <v>872</v>
      </c>
      <c r="L1305">
        <v>4</v>
      </c>
      <c r="M1305">
        <v>0</v>
      </c>
      <c r="N1305">
        <v>2.5999999999999999E-2</v>
      </c>
      <c r="O1305">
        <v>2.9000000000000001E-2</v>
      </c>
      <c r="P1305" t="s">
        <v>874</v>
      </c>
      <c r="Q1305">
        <v>2.9000000000000001E-2</v>
      </c>
      <c r="R1305">
        <v>5.5E-2</v>
      </c>
      <c r="S1305">
        <v>0.03</v>
      </c>
      <c r="T1305" t="s">
        <v>874</v>
      </c>
      <c r="U1305" t="s">
        <v>874</v>
      </c>
      <c r="V1305" t="s">
        <v>874</v>
      </c>
      <c r="W1305" t="s">
        <v>874</v>
      </c>
      <c r="X1305" t="s">
        <v>56</v>
      </c>
      <c r="Y1305">
        <v>34.482999999999997</v>
      </c>
      <c r="Z1305">
        <v>1</v>
      </c>
      <c r="AA1305">
        <v>1</v>
      </c>
      <c r="AB1305" t="s">
        <v>874</v>
      </c>
      <c r="AC1305">
        <v>0.89100000000000001</v>
      </c>
      <c r="AD1305" s="19">
        <v>45824.924181342591</v>
      </c>
      <c r="AE1305" t="s">
        <v>2215</v>
      </c>
    </row>
    <row r="1306" spans="1:31" x14ac:dyDescent="0.35">
      <c r="A1306" t="s">
        <v>976</v>
      </c>
      <c r="B1306" t="s">
        <v>311</v>
      </c>
      <c r="C1306">
        <v>4507</v>
      </c>
      <c r="D1306" s="9">
        <v>39716.406307870369</v>
      </c>
      <c r="E1306" s="9">
        <v>44224.258217592593</v>
      </c>
      <c r="F1306">
        <v>436</v>
      </c>
      <c r="G1306">
        <v>436</v>
      </c>
      <c r="H1306">
        <v>244</v>
      </c>
      <c r="I1306">
        <v>192</v>
      </c>
      <c r="J1306">
        <v>94</v>
      </c>
      <c r="K1306">
        <v>342</v>
      </c>
      <c r="L1306">
        <v>338</v>
      </c>
      <c r="M1306">
        <v>4</v>
      </c>
      <c r="N1306">
        <v>0.08</v>
      </c>
      <c r="O1306">
        <v>6.6000000000000003E-2</v>
      </c>
      <c r="P1306">
        <v>3.5000000000000003E-2</v>
      </c>
      <c r="Q1306">
        <v>0.106</v>
      </c>
      <c r="R1306">
        <v>0.111</v>
      </c>
      <c r="S1306">
        <v>0.111</v>
      </c>
      <c r="T1306">
        <v>0.95499999999999996</v>
      </c>
      <c r="U1306">
        <v>0.54800000000000004</v>
      </c>
      <c r="V1306">
        <v>0.76</v>
      </c>
      <c r="W1306">
        <v>37.735999999999997</v>
      </c>
      <c r="X1306" t="s">
        <v>56</v>
      </c>
      <c r="Y1306">
        <v>9.4339999999999993</v>
      </c>
      <c r="Z1306">
        <v>0.80400000000000005</v>
      </c>
      <c r="AA1306" s="19">
        <v>0.95299999999999996</v>
      </c>
      <c r="AB1306">
        <v>0.75</v>
      </c>
      <c r="AC1306" s="23">
        <v>0.89100000000000001</v>
      </c>
      <c r="AD1306" s="19">
        <v>45825.198273784721</v>
      </c>
      <c r="AE1306" t="s">
        <v>2388</v>
      </c>
    </row>
    <row r="1307" spans="1:31" hidden="1" x14ac:dyDescent="0.35">
      <c r="A1307" t="s">
        <v>2096</v>
      </c>
      <c r="B1307" t="s">
        <v>312</v>
      </c>
      <c r="C1307">
        <v>0</v>
      </c>
      <c r="D1307" s="9">
        <v>41329.496527777781</v>
      </c>
      <c r="E1307" s="9">
        <v>41329.496527777781</v>
      </c>
      <c r="F1307" t="s">
        <v>871</v>
      </c>
      <c r="G1307" t="s">
        <v>871</v>
      </c>
      <c r="H1307">
        <v>1</v>
      </c>
      <c r="I1307">
        <v>1</v>
      </c>
      <c r="J1307">
        <v>1</v>
      </c>
      <c r="K1307" t="s">
        <v>872</v>
      </c>
      <c r="L1307">
        <v>1</v>
      </c>
      <c r="M1307">
        <v>0</v>
      </c>
      <c r="N1307" t="s">
        <v>874</v>
      </c>
      <c r="O1307" t="s">
        <v>874</v>
      </c>
      <c r="P1307" t="s">
        <v>874</v>
      </c>
      <c r="Q1307" t="s">
        <v>874</v>
      </c>
      <c r="R1307">
        <v>0</v>
      </c>
      <c r="S1307" t="s">
        <v>874</v>
      </c>
      <c r="T1307" t="s">
        <v>874</v>
      </c>
      <c r="U1307" t="s">
        <v>874</v>
      </c>
      <c r="V1307" t="s">
        <v>874</v>
      </c>
      <c r="W1307" t="s">
        <v>874</v>
      </c>
      <c r="X1307" t="s">
        <v>62</v>
      </c>
      <c r="Y1307" t="s">
        <v>874</v>
      </c>
      <c r="Z1307" t="s">
        <v>874</v>
      </c>
      <c r="AA1307" t="s">
        <v>874</v>
      </c>
      <c r="AB1307" t="s">
        <v>874</v>
      </c>
      <c r="AC1307" t="s">
        <v>874</v>
      </c>
      <c r="AD1307" s="19">
        <v>45824.924380370372</v>
      </c>
      <c r="AE1307" t="s">
        <v>2215</v>
      </c>
    </row>
    <row r="1308" spans="1:31" x14ac:dyDescent="0.35">
      <c r="A1308" t="s">
        <v>1497</v>
      </c>
      <c r="B1308" t="s">
        <v>311</v>
      </c>
      <c r="C1308">
        <v>2993</v>
      </c>
      <c r="D1308" s="9">
        <v>41257.481851851851</v>
      </c>
      <c r="E1308" s="9">
        <v>44250.628437500003</v>
      </c>
      <c r="F1308">
        <v>604</v>
      </c>
      <c r="G1308">
        <v>604</v>
      </c>
      <c r="H1308">
        <v>151</v>
      </c>
      <c r="I1308">
        <v>453</v>
      </c>
      <c r="J1308">
        <v>68</v>
      </c>
      <c r="K1308">
        <v>536</v>
      </c>
      <c r="L1308">
        <v>401</v>
      </c>
      <c r="M1308">
        <v>135</v>
      </c>
      <c r="N1308">
        <v>8.2000000000000003E-2</v>
      </c>
      <c r="O1308">
        <v>0.23300000000000001</v>
      </c>
      <c r="P1308">
        <v>4.1000000000000002E-2</v>
      </c>
      <c r="Q1308">
        <v>0.26100000000000001</v>
      </c>
      <c r="R1308">
        <v>0.27400000000000002</v>
      </c>
      <c r="S1308">
        <v>0.27900000000000003</v>
      </c>
      <c r="T1308">
        <v>0.95299999999999996</v>
      </c>
      <c r="U1308">
        <v>0.26</v>
      </c>
      <c r="V1308">
        <v>0.87</v>
      </c>
      <c r="W1308">
        <v>517.24099999999999</v>
      </c>
      <c r="X1308" t="s">
        <v>56</v>
      </c>
      <c r="Y1308">
        <v>3.831</v>
      </c>
      <c r="Z1308">
        <v>0.70099999999999996</v>
      </c>
      <c r="AA1308">
        <v>0.68899999999999995</v>
      </c>
      <c r="AB1308">
        <v>0.82</v>
      </c>
      <c r="AC1308">
        <v>0.755</v>
      </c>
      <c r="AD1308" s="19">
        <v>45825.11367914352</v>
      </c>
      <c r="AE1308" t="s">
        <v>2397</v>
      </c>
    </row>
    <row r="1309" spans="1:31" hidden="1" x14ac:dyDescent="0.35">
      <c r="A1309" t="s">
        <v>2097</v>
      </c>
      <c r="B1309" t="s">
        <v>312</v>
      </c>
      <c r="C1309">
        <v>0</v>
      </c>
      <c r="D1309" s="9">
        <v>41472.939583333333</v>
      </c>
      <c r="E1309" s="9">
        <v>41472.941666666666</v>
      </c>
      <c r="F1309" t="s">
        <v>871</v>
      </c>
      <c r="G1309" t="s">
        <v>871</v>
      </c>
      <c r="H1309">
        <v>1</v>
      </c>
      <c r="I1309">
        <v>1</v>
      </c>
      <c r="J1309">
        <v>6</v>
      </c>
      <c r="K1309" t="s">
        <v>872</v>
      </c>
      <c r="L1309">
        <v>2</v>
      </c>
      <c r="M1309">
        <v>-7</v>
      </c>
      <c r="N1309" t="s">
        <v>874</v>
      </c>
      <c r="O1309" t="s">
        <v>874</v>
      </c>
      <c r="P1309">
        <v>3</v>
      </c>
      <c r="Q1309" t="s">
        <v>874</v>
      </c>
      <c r="R1309">
        <v>0</v>
      </c>
      <c r="S1309">
        <v>-3</v>
      </c>
      <c r="T1309" t="s">
        <v>874</v>
      </c>
      <c r="U1309" t="s">
        <v>874</v>
      </c>
      <c r="V1309" t="s">
        <v>874</v>
      </c>
      <c r="W1309" t="s">
        <v>874</v>
      </c>
      <c r="X1309" t="s">
        <v>56</v>
      </c>
      <c r="Y1309" t="s">
        <v>874</v>
      </c>
      <c r="Z1309" t="s">
        <v>874</v>
      </c>
      <c r="AA1309" t="s">
        <v>874</v>
      </c>
      <c r="AB1309">
        <v>0.42899999999999999</v>
      </c>
      <c r="AC1309" t="s">
        <v>874</v>
      </c>
      <c r="AD1309" s="19">
        <v>45824.924582199077</v>
      </c>
      <c r="AE1309" t="s">
        <v>2215</v>
      </c>
    </row>
    <row r="1310" spans="1:31" x14ac:dyDescent="0.35">
      <c r="A1310" t="s">
        <v>1440</v>
      </c>
      <c r="B1310" t="s">
        <v>311</v>
      </c>
      <c r="C1310">
        <v>2526</v>
      </c>
      <c r="D1310" s="9">
        <v>39065.993055555555</v>
      </c>
      <c r="E1310" s="9">
        <v>41592.681944444441</v>
      </c>
      <c r="F1310">
        <v>71</v>
      </c>
      <c r="G1310">
        <v>71</v>
      </c>
      <c r="H1310">
        <v>14</v>
      </c>
      <c r="I1310">
        <v>57</v>
      </c>
      <c r="J1310">
        <v>7</v>
      </c>
      <c r="K1310">
        <v>64</v>
      </c>
      <c r="L1310">
        <v>60</v>
      </c>
      <c r="M1310">
        <v>5</v>
      </c>
      <c r="N1310">
        <v>6.0000000000000001E-3</v>
      </c>
      <c r="O1310">
        <v>1.7999999999999999E-2</v>
      </c>
      <c r="P1310">
        <v>3.0000000000000001E-3</v>
      </c>
      <c r="Q1310">
        <v>0.02</v>
      </c>
      <c r="R1310">
        <v>2.1000000000000001E-2</v>
      </c>
      <c r="S1310">
        <v>2.1000000000000001E-2</v>
      </c>
      <c r="T1310">
        <v>0.95199999999999996</v>
      </c>
      <c r="U1310">
        <v>0.25</v>
      </c>
      <c r="V1310">
        <v>0.875</v>
      </c>
      <c r="W1310">
        <v>250</v>
      </c>
      <c r="X1310" t="s">
        <v>56</v>
      </c>
      <c r="Y1310">
        <v>50</v>
      </c>
      <c r="Z1310">
        <v>0.94</v>
      </c>
      <c r="AA1310">
        <v>0.91</v>
      </c>
      <c r="AB1310">
        <v>0.92</v>
      </c>
      <c r="AC1310">
        <v>0.94</v>
      </c>
      <c r="AD1310" s="19">
        <v>45824.867848865739</v>
      </c>
      <c r="AE1310" t="s">
        <v>2024</v>
      </c>
    </row>
    <row r="1311" spans="1:31" hidden="1" x14ac:dyDescent="0.35">
      <c r="A1311" t="s">
        <v>2098</v>
      </c>
      <c r="B1311" t="s">
        <v>312</v>
      </c>
      <c r="C1311">
        <v>64</v>
      </c>
      <c r="D1311" s="9">
        <v>40917.981944444444</v>
      </c>
      <c r="E1311" s="9">
        <v>40982.861805555556</v>
      </c>
      <c r="F1311" t="s">
        <v>871</v>
      </c>
      <c r="G1311" t="s">
        <v>871</v>
      </c>
      <c r="H1311">
        <v>1</v>
      </c>
      <c r="I1311">
        <v>2</v>
      </c>
      <c r="J1311">
        <v>1</v>
      </c>
      <c r="K1311" t="s">
        <v>872</v>
      </c>
      <c r="L1311">
        <v>1</v>
      </c>
      <c r="M1311">
        <v>2</v>
      </c>
      <c r="N1311" t="s">
        <v>874</v>
      </c>
      <c r="O1311">
        <v>0.125</v>
      </c>
      <c r="P1311" t="s">
        <v>874</v>
      </c>
      <c r="Q1311" t="s">
        <v>874</v>
      </c>
      <c r="R1311">
        <v>0</v>
      </c>
      <c r="S1311">
        <v>0.125</v>
      </c>
      <c r="T1311" t="s">
        <v>874</v>
      </c>
      <c r="U1311" t="s">
        <v>874</v>
      </c>
      <c r="V1311" t="s">
        <v>874</v>
      </c>
      <c r="W1311" t="s">
        <v>874</v>
      </c>
      <c r="X1311" t="s">
        <v>56</v>
      </c>
      <c r="Y1311" t="s">
        <v>874</v>
      </c>
      <c r="Z1311" t="s">
        <v>874</v>
      </c>
      <c r="AA1311">
        <v>1</v>
      </c>
      <c r="AB1311" t="s">
        <v>874</v>
      </c>
      <c r="AC1311" t="s">
        <v>874</v>
      </c>
      <c r="AD1311" s="19">
        <v>45824.924796956017</v>
      </c>
      <c r="AE1311" t="s">
        <v>2215</v>
      </c>
    </row>
    <row r="1312" spans="1:31" x14ac:dyDescent="0.35">
      <c r="A1312" t="s">
        <v>2159</v>
      </c>
      <c r="B1312" t="s">
        <v>311</v>
      </c>
      <c r="C1312">
        <v>3381</v>
      </c>
      <c r="D1312" s="9">
        <v>38119.873611111114</v>
      </c>
      <c r="E1312" s="9">
        <v>41501.053472222222</v>
      </c>
      <c r="F1312">
        <v>1405</v>
      </c>
      <c r="G1312">
        <v>1405</v>
      </c>
      <c r="H1312">
        <v>714</v>
      </c>
      <c r="I1312">
        <v>691</v>
      </c>
      <c r="J1312">
        <v>251</v>
      </c>
      <c r="K1312">
        <v>1154</v>
      </c>
      <c r="L1312">
        <v>1045</v>
      </c>
      <c r="M1312">
        <v>109</v>
      </c>
      <c r="N1312">
        <v>0.45300000000000001</v>
      </c>
      <c r="O1312">
        <v>0.30399999999999999</v>
      </c>
      <c r="P1312">
        <v>0.159</v>
      </c>
      <c r="Q1312">
        <v>0.56899999999999995</v>
      </c>
      <c r="R1312">
        <v>0.59799999999999998</v>
      </c>
      <c r="S1312">
        <v>0.55600000000000005</v>
      </c>
      <c r="T1312">
        <v>0.95199999999999996</v>
      </c>
      <c r="U1312">
        <v>0.59799999999999998</v>
      </c>
      <c r="V1312">
        <v>0.79</v>
      </c>
      <c r="W1312">
        <v>191.56399999999999</v>
      </c>
      <c r="X1312" t="s">
        <v>56</v>
      </c>
      <c r="Y1312">
        <v>1.7569999999999999</v>
      </c>
      <c r="Z1312">
        <v>0.92300000000000004</v>
      </c>
      <c r="AA1312">
        <v>0.91600000000000004</v>
      </c>
      <c r="AB1312">
        <v>0.93100000000000005</v>
      </c>
      <c r="AC1312">
        <v>0.88800000000000001</v>
      </c>
      <c r="AD1312" s="19">
        <v>45824.944358206019</v>
      </c>
      <c r="AE1312" t="s">
        <v>2215</v>
      </c>
    </row>
    <row r="1313" spans="1:31" hidden="1" x14ac:dyDescent="0.35">
      <c r="A1313" t="s">
        <v>2099</v>
      </c>
      <c r="B1313" t="s">
        <v>312</v>
      </c>
      <c r="C1313">
        <v>22</v>
      </c>
      <c r="D1313" s="9">
        <v>41289.770138888889</v>
      </c>
      <c r="E1313" s="9">
        <v>41312.021527777775</v>
      </c>
      <c r="F1313" t="s">
        <v>871</v>
      </c>
      <c r="G1313" t="s">
        <v>871</v>
      </c>
      <c r="H1313">
        <v>1</v>
      </c>
      <c r="I1313">
        <v>1</v>
      </c>
      <c r="J1313">
        <v>1</v>
      </c>
      <c r="K1313" t="s">
        <v>872</v>
      </c>
      <c r="L1313">
        <v>1</v>
      </c>
      <c r="M1313">
        <v>-1</v>
      </c>
      <c r="N1313" t="s">
        <v>874</v>
      </c>
      <c r="O1313" t="s">
        <v>874</v>
      </c>
      <c r="P1313" t="s">
        <v>874</v>
      </c>
      <c r="Q1313" t="s">
        <v>874</v>
      </c>
      <c r="R1313">
        <v>0</v>
      </c>
      <c r="S1313" t="s">
        <v>874</v>
      </c>
      <c r="T1313" t="s">
        <v>874</v>
      </c>
      <c r="U1313" t="s">
        <v>874</v>
      </c>
      <c r="V1313" t="s">
        <v>874</v>
      </c>
      <c r="W1313" t="s">
        <v>874</v>
      </c>
      <c r="X1313" t="s">
        <v>56</v>
      </c>
      <c r="Y1313" t="s">
        <v>874</v>
      </c>
      <c r="Z1313" t="s">
        <v>874</v>
      </c>
      <c r="AA1313" t="s">
        <v>874</v>
      </c>
      <c r="AB1313" t="s">
        <v>874</v>
      </c>
      <c r="AC1313" t="s">
        <v>874</v>
      </c>
      <c r="AD1313" s="19">
        <v>45824.925020868053</v>
      </c>
      <c r="AE1313" t="s">
        <v>2215</v>
      </c>
    </row>
    <row r="1314" spans="1:31" x14ac:dyDescent="0.35">
      <c r="A1314" t="s">
        <v>2195</v>
      </c>
      <c r="B1314" t="s">
        <v>311</v>
      </c>
      <c r="C1314">
        <v>524</v>
      </c>
      <c r="D1314" s="9">
        <v>41075.79791666667</v>
      </c>
      <c r="E1314" s="9">
        <v>41599.822916666664</v>
      </c>
      <c r="F1314">
        <v>72</v>
      </c>
      <c r="G1314">
        <v>72</v>
      </c>
      <c r="H1314">
        <v>56</v>
      </c>
      <c r="I1314">
        <v>16</v>
      </c>
      <c r="J1314">
        <v>3</v>
      </c>
      <c r="K1314">
        <v>69</v>
      </c>
      <c r="L1314">
        <v>54</v>
      </c>
      <c r="M1314">
        <v>15</v>
      </c>
      <c r="N1314">
        <v>0.104</v>
      </c>
      <c r="O1314">
        <v>3.4000000000000002E-2</v>
      </c>
      <c r="P1314">
        <v>1.2999999999999999E-2</v>
      </c>
      <c r="Q1314">
        <v>0.11899999999999999</v>
      </c>
      <c r="R1314">
        <v>0.125</v>
      </c>
      <c r="S1314">
        <v>0.128</v>
      </c>
      <c r="T1314">
        <v>0.95199999999999996</v>
      </c>
      <c r="U1314">
        <v>0.754</v>
      </c>
      <c r="V1314">
        <v>0.90600000000000003</v>
      </c>
      <c r="W1314">
        <v>126.05</v>
      </c>
      <c r="X1314" t="s">
        <v>56</v>
      </c>
      <c r="Y1314">
        <v>8.4030000000000005</v>
      </c>
      <c r="Z1314">
        <v>0.93</v>
      </c>
      <c r="AA1314">
        <v>0.84399999999999997</v>
      </c>
      <c r="AB1314">
        <v>0.75</v>
      </c>
      <c r="AC1314">
        <v>0.94299999999999995</v>
      </c>
      <c r="AD1314" s="19">
        <v>45824.954336030096</v>
      </c>
      <c r="AE1314" t="s">
        <v>2215</v>
      </c>
    </row>
    <row r="1315" spans="1:31" hidden="1" x14ac:dyDescent="0.35">
      <c r="A1315" t="s">
        <v>2100</v>
      </c>
      <c r="B1315" t="s">
        <v>312</v>
      </c>
      <c r="C1315">
        <v>64</v>
      </c>
      <c r="D1315" s="9">
        <v>41274.530555555553</v>
      </c>
      <c r="E1315" s="9">
        <v>41338.896527777775</v>
      </c>
      <c r="F1315" t="s">
        <v>871</v>
      </c>
      <c r="G1315" t="s">
        <v>871</v>
      </c>
      <c r="H1315">
        <v>1</v>
      </c>
      <c r="I1315">
        <v>1</v>
      </c>
      <c r="J1315">
        <v>1</v>
      </c>
      <c r="K1315" t="s">
        <v>872</v>
      </c>
      <c r="L1315">
        <v>1</v>
      </c>
      <c r="M1315">
        <v>-1</v>
      </c>
      <c r="N1315" t="s">
        <v>874</v>
      </c>
      <c r="O1315" t="s">
        <v>874</v>
      </c>
      <c r="P1315" t="s">
        <v>874</v>
      </c>
      <c r="Q1315" t="s">
        <v>874</v>
      </c>
      <c r="R1315">
        <v>0</v>
      </c>
      <c r="S1315">
        <v>-1.4999999999999999E-2</v>
      </c>
      <c r="T1315" t="s">
        <v>874</v>
      </c>
      <c r="U1315" t="s">
        <v>874</v>
      </c>
      <c r="V1315" t="s">
        <v>874</v>
      </c>
      <c r="W1315" t="s">
        <v>874</v>
      </c>
      <c r="X1315" t="s">
        <v>56</v>
      </c>
      <c r="Y1315" t="s">
        <v>874</v>
      </c>
      <c r="Z1315" t="s">
        <v>874</v>
      </c>
      <c r="AA1315" t="s">
        <v>874</v>
      </c>
      <c r="AB1315" t="s">
        <v>874</v>
      </c>
      <c r="AC1315" t="s">
        <v>874</v>
      </c>
      <c r="AD1315" s="19">
        <v>45824.925242199075</v>
      </c>
      <c r="AE1315" t="s">
        <v>2215</v>
      </c>
    </row>
    <row r="1316" spans="1:31" x14ac:dyDescent="0.35">
      <c r="A1316" t="s">
        <v>1192</v>
      </c>
      <c r="B1316" t="s">
        <v>311</v>
      </c>
      <c r="C1316">
        <v>1240</v>
      </c>
      <c r="D1316" s="9">
        <v>40385.709722222222</v>
      </c>
      <c r="E1316" s="9">
        <v>41626.445138888892</v>
      </c>
      <c r="F1316">
        <v>425</v>
      </c>
      <c r="G1316">
        <v>425</v>
      </c>
      <c r="H1316">
        <v>116</v>
      </c>
      <c r="I1316">
        <v>309</v>
      </c>
      <c r="J1316">
        <v>49</v>
      </c>
      <c r="K1316">
        <v>376</v>
      </c>
      <c r="L1316">
        <v>336</v>
      </c>
      <c r="M1316">
        <v>40</v>
      </c>
      <c r="N1316">
        <v>0.127</v>
      </c>
      <c r="O1316">
        <v>0.32100000000000001</v>
      </c>
      <c r="P1316">
        <v>5.2999999999999999E-2</v>
      </c>
      <c r="Q1316">
        <v>0.376</v>
      </c>
      <c r="R1316">
        <v>0.39500000000000002</v>
      </c>
      <c r="S1316">
        <v>0.39500000000000002</v>
      </c>
      <c r="T1316">
        <v>0.95199999999999996</v>
      </c>
      <c r="U1316">
        <v>0.28299999999999997</v>
      </c>
      <c r="V1316">
        <v>0.88200000000000001</v>
      </c>
      <c r="W1316">
        <v>106.383</v>
      </c>
      <c r="X1316" t="s">
        <v>56</v>
      </c>
      <c r="Y1316">
        <v>2.66</v>
      </c>
      <c r="Z1316">
        <v>0.93799999999999994</v>
      </c>
      <c r="AA1316">
        <v>0.97399999999999998</v>
      </c>
      <c r="AB1316">
        <v>0.94699999999999995</v>
      </c>
      <c r="AC1316">
        <v>0.94299999999999995</v>
      </c>
      <c r="AD1316" s="19">
        <v>45824.968499803239</v>
      </c>
      <c r="AE1316" t="s">
        <v>2225</v>
      </c>
    </row>
    <row r="1317" spans="1:31" hidden="1" x14ac:dyDescent="0.35">
      <c r="A1317" t="s">
        <v>2101</v>
      </c>
      <c r="B1317" t="s">
        <v>312</v>
      </c>
      <c r="C1317">
        <v>0</v>
      </c>
      <c r="D1317" s="9">
        <v>41258.103472222225</v>
      </c>
      <c r="E1317" s="9">
        <v>41258.103472222225</v>
      </c>
      <c r="F1317" t="s">
        <v>871</v>
      </c>
      <c r="G1317" t="s">
        <v>871</v>
      </c>
      <c r="H1317">
        <v>1</v>
      </c>
      <c r="I1317">
        <v>1</v>
      </c>
      <c r="J1317">
        <v>1</v>
      </c>
      <c r="K1317" t="s">
        <v>872</v>
      </c>
      <c r="L1317">
        <v>1</v>
      </c>
      <c r="M1317">
        <v>0</v>
      </c>
      <c r="N1317" t="s">
        <v>874</v>
      </c>
      <c r="O1317" t="s">
        <v>874</v>
      </c>
      <c r="P1317" t="s">
        <v>874</v>
      </c>
      <c r="Q1317" t="s">
        <v>874</v>
      </c>
      <c r="R1317">
        <v>0</v>
      </c>
      <c r="S1317" t="s">
        <v>874</v>
      </c>
      <c r="T1317" t="s">
        <v>874</v>
      </c>
      <c r="U1317" t="s">
        <v>874</v>
      </c>
      <c r="V1317" t="s">
        <v>874</v>
      </c>
      <c r="W1317" t="s">
        <v>874</v>
      </c>
      <c r="X1317" t="s">
        <v>62</v>
      </c>
      <c r="Y1317" t="s">
        <v>874</v>
      </c>
      <c r="Z1317" t="s">
        <v>874</v>
      </c>
      <c r="AA1317" t="s">
        <v>874</v>
      </c>
      <c r="AB1317" t="s">
        <v>874</v>
      </c>
      <c r="AC1317" t="s">
        <v>874</v>
      </c>
      <c r="AD1317" s="19">
        <v>45824.925444432869</v>
      </c>
      <c r="AE1317" t="s">
        <v>2215</v>
      </c>
    </row>
    <row r="1318" spans="1:31" x14ac:dyDescent="0.35">
      <c r="A1318" t="s">
        <v>294</v>
      </c>
      <c r="B1318" t="s">
        <v>311</v>
      </c>
      <c r="C1318">
        <v>2818</v>
      </c>
      <c r="D1318" s="9">
        <v>42544.677083333336</v>
      </c>
      <c r="E1318" s="9">
        <v>45363.456250000003</v>
      </c>
      <c r="F1318">
        <v>88</v>
      </c>
      <c r="G1318">
        <v>88</v>
      </c>
      <c r="H1318">
        <v>59</v>
      </c>
      <c r="I1318">
        <v>29</v>
      </c>
      <c r="J1318">
        <v>4</v>
      </c>
      <c r="K1318">
        <v>84</v>
      </c>
      <c r="L1318">
        <v>72</v>
      </c>
      <c r="M1318">
        <v>12</v>
      </c>
      <c r="N1318">
        <v>1.6E-2</v>
      </c>
      <c r="O1318">
        <v>8.9999999999999993E-3</v>
      </c>
      <c r="P1318">
        <v>4.0000000000000001E-3</v>
      </c>
      <c r="Q1318">
        <v>0.02</v>
      </c>
      <c r="R1318">
        <v>2.1000000000000001E-2</v>
      </c>
      <c r="S1318">
        <v>2.4E-2</v>
      </c>
      <c r="T1318">
        <v>0.95199999999999996</v>
      </c>
      <c r="U1318">
        <v>0.64</v>
      </c>
      <c r="V1318">
        <v>0.84</v>
      </c>
      <c r="W1318">
        <v>600</v>
      </c>
      <c r="X1318" t="s">
        <v>56</v>
      </c>
      <c r="Y1318">
        <v>50</v>
      </c>
      <c r="Z1318">
        <v>0.88600000000000001</v>
      </c>
      <c r="AA1318">
        <v>0.71299999999999997</v>
      </c>
      <c r="AB1318">
        <v>0.71</v>
      </c>
      <c r="AC1318">
        <v>0.86099999999999999</v>
      </c>
      <c r="AD1318" s="19">
        <v>4.7511574074074071E-3</v>
      </c>
      <c r="AE1318" t="s">
        <v>1108</v>
      </c>
    </row>
    <row r="1319" spans="1:31" hidden="1" x14ac:dyDescent="0.35">
      <c r="A1319" t="s">
        <v>2102</v>
      </c>
      <c r="B1319" t="s">
        <v>312</v>
      </c>
      <c r="C1319">
        <v>80</v>
      </c>
      <c r="D1319" s="9">
        <v>41029.615972222222</v>
      </c>
      <c r="E1319" s="9">
        <v>41109.933333333334</v>
      </c>
      <c r="F1319" t="s">
        <v>871</v>
      </c>
      <c r="G1319" t="s">
        <v>871</v>
      </c>
      <c r="H1319">
        <v>2</v>
      </c>
      <c r="I1319">
        <v>1</v>
      </c>
      <c r="J1319">
        <v>1</v>
      </c>
      <c r="K1319" t="s">
        <v>872</v>
      </c>
      <c r="L1319">
        <v>1</v>
      </c>
      <c r="M1319">
        <v>2</v>
      </c>
      <c r="N1319">
        <v>1.2E-2</v>
      </c>
      <c r="O1319" t="s">
        <v>874</v>
      </c>
      <c r="P1319" t="s">
        <v>874</v>
      </c>
      <c r="Q1319" t="s">
        <v>874</v>
      </c>
      <c r="R1319">
        <v>0</v>
      </c>
      <c r="S1319">
        <v>1.9E-2</v>
      </c>
      <c r="T1319" t="s">
        <v>874</v>
      </c>
      <c r="U1319" t="s">
        <v>874</v>
      </c>
      <c r="V1319" t="s">
        <v>874</v>
      </c>
      <c r="W1319" t="s">
        <v>874</v>
      </c>
      <c r="X1319" t="s">
        <v>62</v>
      </c>
      <c r="Y1319" t="s">
        <v>874</v>
      </c>
      <c r="Z1319">
        <v>1</v>
      </c>
      <c r="AA1319" t="s">
        <v>874</v>
      </c>
      <c r="AB1319" t="s">
        <v>874</v>
      </c>
      <c r="AC1319" t="s">
        <v>874</v>
      </c>
      <c r="AD1319" s="19">
        <v>45824.925645289353</v>
      </c>
      <c r="AE1319" t="s">
        <v>2215</v>
      </c>
    </row>
    <row r="1320" spans="1:31" x14ac:dyDescent="0.35">
      <c r="A1320" t="s">
        <v>294</v>
      </c>
      <c r="B1320" t="s">
        <v>311</v>
      </c>
      <c r="C1320">
        <v>2818</v>
      </c>
      <c r="D1320" s="9">
        <v>42544.677083333336</v>
      </c>
      <c r="E1320" s="9">
        <v>45363.456250000003</v>
      </c>
      <c r="F1320">
        <v>88</v>
      </c>
      <c r="G1320">
        <v>88</v>
      </c>
      <c r="H1320">
        <v>59</v>
      </c>
      <c r="I1320">
        <v>29</v>
      </c>
      <c r="J1320">
        <v>4</v>
      </c>
      <c r="K1320">
        <v>84</v>
      </c>
      <c r="L1320">
        <v>72</v>
      </c>
      <c r="M1320">
        <v>12</v>
      </c>
      <c r="N1320">
        <v>1.6E-2</v>
      </c>
      <c r="O1320">
        <v>8.9999999999999993E-3</v>
      </c>
      <c r="P1320">
        <v>4.0000000000000001E-3</v>
      </c>
      <c r="Q1320">
        <v>0.02</v>
      </c>
      <c r="R1320">
        <v>2.1000000000000001E-2</v>
      </c>
      <c r="S1320">
        <v>2.4E-2</v>
      </c>
      <c r="T1320">
        <v>0.95199999999999996</v>
      </c>
      <c r="U1320">
        <v>0.64</v>
      </c>
      <c r="V1320">
        <v>0.84</v>
      </c>
      <c r="W1320">
        <v>600</v>
      </c>
      <c r="X1320" t="s">
        <v>56</v>
      </c>
      <c r="Y1320">
        <v>50</v>
      </c>
      <c r="Z1320">
        <v>0.88600000000000001</v>
      </c>
      <c r="AA1320">
        <v>0.71299999999999997</v>
      </c>
      <c r="AB1320">
        <v>0.71</v>
      </c>
      <c r="AC1320">
        <v>0.86099999999999999</v>
      </c>
      <c r="AD1320" s="19">
        <v>3.2939814814814818E-2</v>
      </c>
      <c r="AE1320" t="s">
        <v>1108</v>
      </c>
    </row>
    <row r="1321" spans="1:31" hidden="1" x14ac:dyDescent="0.35">
      <c r="A1321" t="s">
        <v>2103</v>
      </c>
      <c r="B1321" t="s">
        <v>312</v>
      </c>
      <c r="C1321">
        <v>83</v>
      </c>
      <c r="D1321" s="9">
        <v>41199.750694444447</v>
      </c>
      <c r="E1321" s="9">
        <v>41283.74722222222</v>
      </c>
      <c r="F1321" t="s">
        <v>871</v>
      </c>
      <c r="G1321" t="s">
        <v>871</v>
      </c>
      <c r="H1321">
        <v>2</v>
      </c>
      <c r="I1321">
        <v>1</v>
      </c>
      <c r="J1321">
        <v>1</v>
      </c>
      <c r="K1321" t="s">
        <v>872</v>
      </c>
      <c r="L1321">
        <v>1</v>
      </c>
      <c r="M1321">
        <v>2</v>
      </c>
      <c r="N1321">
        <v>1.2999999999999999E-2</v>
      </c>
      <c r="O1321" t="s">
        <v>874</v>
      </c>
      <c r="P1321" t="s">
        <v>874</v>
      </c>
      <c r="Q1321" t="s">
        <v>874</v>
      </c>
      <c r="R1321">
        <v>0</v>
      </c>
      <c r="S1321">
        <v>1.9E-2</v>
      </c>
      <c r="T1321" t="s">
        <v>874</v>
      </c>
      <c r="U1321" t="s">
        <v>874</v>
      </c>
      <c r="V1321" t="s">
        <v>874</v>
      </c>
      <c r="W1321" t="s">
        <v>874</v>
      </c>
      <c r="X1321" t="s">
        <v>56</v>
      </c>
      <c r="Y1321" t="s">
        <v>874</v>
      </c>
      <c r="Z1321">
        <v>1</v>
      </c>
      <c r="AA1321" t="s">
        <v>874</v>
      </c>
      <c r="AB1321" t="s">
        <v>874</v>
      </c>
      <c r="AC1321" t="s">
        <v>874</v>
      </c>
      <c r="AD1321" s="19">
        <v>45824.925868611113</v>
      </c>
      <c r="AE1321" t="s">
        <v>2215</v>
      </c>
    </row>
    <row r="1322" spans="1:31" x14ac:dyDescent="0.35">
      <c r="A1322" t="s">
        <v>1214</v>
      </c>
      <c r="B1322" t="s">
        <v>311</v>
      </c>
      <c r="C1322">
        <v>3769</v>
      </c>
      <c r="D1322" s="9">
        <v>40424.581620370373</v>
      </c>
      <c r="E1322" s="9">
        <v>44194.373252314814</v>
      </c>
      <c r="F1322">
        <v>609</v>
      </c>
      <c r="G1322">
        <v>609</v>
      </c>
      <c r="H1322">
        <v>230</v>
      </c>
      <c r="I1322">
        <v>379</v>
      </c>
      <c r="J1322">
        <v>111</v>
      </c>
      <c r="K1322">
        <v>498</v>
      </c>
      <c r="L1322">
        <v>381</v>
      </c>
      <c r="M1322">
        <v>117</v>
      </c>
      <c r="N1322">
        <v>7.0000000000000007E-2</v>
      </c>
      <c r="O1322">
        <v>0.113</v>
      </c>
      <c r="P1322">
        <v>3.5999999999999997E-2</v>
      </c>
      <c r="Q1322">
        <v>0.14000000000000001</v>
      </c>
      <c r="R1322">
        <v>0.14699999999999999</v>
      </c>
      <c r="S1322">
        <v>0.153</v>
      </c>
      <c r="T1322">
        <v>0.95199999999999996</v>
      </c>
      <c r="U1322">
        <v>0.38300000000000001</v>
      </c>
      <c r="V1322">
        <v>0.80300000000000005</v>
      </c>
      <c r="W1322">
        <v>835.71400000000006</v>
      </c>
      <c r="X1322" t="s">
        <v>56</v>
      </c>
      <c r="Y1322">
        <v>7.1429999999999998</v>
      </c>
      <c r="Z1322">
        <v>0.67800000000000005</v>
      </c>
      <c r="AA1322">
        <v>0.73499999999999999</v>
      </c>
      <c r="AB1322">
        <v>0.77800000000000002</v>
      </c>
      <c r="AC1322">
        <v>0.68899999999999995</v>
      </c>
      <c r="AD1322" s="19">
        <v>45825.307452106485</v>
      </c>
      <c r="AE1322" t="s">
        <v>2333</v>
      </c>
    </row>
    <row r="1323" spans="1:31" hidden="1" x14ac:dyDescent="0.35">
      <c r="A1323" t="s">
        <v>2104</v>
      </c>
      <c r="B1323" t="s">
        <v>312</v>
      </c>
      <c r="C1323">
        <v>92</v>
      </c>
      <c r="D1323" s="9">
        <v>40825.820138888892</v>
      </c>
      <c r="E1323" s="9">
        <v>40918.161111111112</v>
      </c>
      <c r="F1323" t="s">
        <v>871</v>
      </c>
      <c r="G1323" t="s">
        <v>871</v>
      </c>
      <c r="H1323">
        <v>1</v>
      </c>
      <c r="I1323">
        <v>2</v>
      </c>
      <c r="J1323">
        <v>1</v>
      </c>
      <c r="K1323" t="s">
        <v>872</v>
      </c>
      <c r="L1323">
        <v>3</v>
      </c>
      <c r="M1323">
        <v>-2</v>
      </c>
      <c r="N1323" t="s">
        <v>874</v>
      </c>
      <c r="O1323">
        <v>1.7999999999999999E-2</v>
      </c>
      <c r="P1323" t="s">
        <v>874</v>
      </c>
      <c r="Q1323">
        <v>2.1000000000000001E-2</v>
      </c>
      <c r="R1323">
        <v>0</v>
      </c>
      <c r="S1323">
        <v>1.4999999999999999E-2</v>
      </c>
      <c r="T1323" t="s">
        <v>874</v>
      </c>
      <c r="U1323" t="s">
        <v>874</v>
      </c>
      <c r="V1323" t="s">
        <v>874</v>
      </c>
      <c r="W1323" t="s">
        <v>874</v>
      </c>
      <c r="X1323" t="s">
        <v>56</v>
      </c>
      <c r="Y1323">
        <v>47.619</v>
      </c>
      <c r="Z1323" t="s">
        <v>874</v>
      </c>
      <c r="AA1323">
        <v>1</v>
      </c>
      <c r="AB1323" t="s">
        <v>874</v>
      </c>
      <c r="AC1323">
        <v>0.76</v>
      </c>
      <c r="AD1323" s="19">
        <v>45824.9261324537</v>
      </c>
      <c r="AE1323" t="s">
        <v>2215</v>
      </c>
    </row>
    <row r="1324" spans="1:31" x14ac:dyDescent="0.35">
      <c r="A1324" t="s">
        <v>1428</v>
      </c>
      <c r="B1324" t="s">
        <v>311</v>
      </c>
      <c r="C1324">
        <v>5999</v>
      </c>
      <c r="D1324" s="9">
        <v>38567.282175925924</v>
      </c>
      <c r="E1324" s="9">
        <v>44566.729224537034</v>
      </c>
      <c r="F1324">
        <v>433</v>
      </c>
      <c r="G1324">
        <v>433</v>
      </c>
      <c r="H1324">
        <v>64</v>
      </c>
      <c r="I1324">
        <v>369</v>
      </c>
      <c r="J1324">
        <v>185</v>
      </c>
      <c r="K1324">
        <v>248</v>
      </c>
      <c r="L1324">
        <v>232</v>
      </c>
      <c r="M1324">
        <v>16</v>
      </c>
      <c r="N1324">
        <v>0.01</v>
      </c>
      <c r="O1324">
        <v>6.8000000000000005E-2</v>
      </c>
      <c r="P1324">
        <v>3.5999999999999997E-2</v>
      </c>
      <c r="Q1324">
        <v>0.04</v>
      </c>
      <c r="R1324">
        <v>4.2000000000000003E-2</v>
      </c>
      <c r="S1324">
        <v>4.1000000000000002E-2</v>
      </c>
      <c r="T1324">
        <v>0.95199999999999996</v>
      </c>
      <c r="U1324">
        <v>0.128</v>
      </c>
      <c r="V1324">
        <v>0.53800000000000003</v>
      </c>
      <c r="W1324">
        <v>400</v>
      </c>
      <c r="X1324" t="s">
        <v>56</v>
      </c>
      <c r="Y1324">
        <v>25</v>
      </c>
      <c r="Z1324">
        <v>0.95699999999999996</v>
      </c>
      <c r="AA1324">
        <v>0.95199999999999996</v>
      </c>
      <c r="AB1324">
        <v>0.97899999999999998</v>
      </c>
      <c r="AC1324">
        <v>0.97199999999999998</v>
      </c>
      <c r="AD1324" s="19">
        <v>45825.097997152778</v>
      </c>
      <c r="AE1324" t="s">
        <v>2397</v>
      </c>
    </row>
    <row r="1325" spans="1:31" hidden="1" x14ac:dyDescent="0.35">
      <c r="A1325" t="s">
        <v>2105</v>
      </c>
      <c r="B1325" t="s">
        <v>312</v>
      </c>
      <c r="C1325">
        <v>0</v>
      </c>
      <c r="D1325" s="9">
        <v>41121.915972222225</v>
      </c>
      <c r="E1325" s="9">
        <v>41121.920138888891</v>
      </c>
      <c r="F1325" t="s">
        <v>871</v>
      </c>
      <c r="G1325" t="s">
        <v>871</v>
      </c>
      <c r="H1325">
        <v>1</v>
      </c>
      <c r="I1325">
        <v>1</v>
      </c>
      <c r="J1325">
        <v>1</v>
      </c>
      <c r="K1325" t="s">
        <v>872</v>
      </c>
      <c r="L1325">
        <v>1</v>
      </c>
      <c r="M1325">
        <v>-1</v>
      </c>
      <c r="N1325" t="s">
        <v>874</v>
      </c>
      <c r="O1325" t="s">
        <v>874</v>
      </c>
      <c r="P1325" t="s">
        <v>874</v>
      </c>
      <c r="Q1325" t="s">
        <v>874</v>
      </c>
      <c r="R1325">
        <v>0</v>
      </c>
      <c r="S1325" t="s">
        <v>874</v>
      </c>
      <c r="T1325" t="s">
        <v>874</v>
      </c>
      <c r="U1325" t="s">
        <v>874</v>
      </c>
      <c r="V1325" t="s">
        <v>874</v>
      </c>
      <c r="W1325" t="s">
        <v>874</v>
      </c>
      <c r="X1325" t="s">
        <v>56</v>
      </c>
      <c r="Y1325" t="s">
        <v>874</v>
      </c>
      <c r="Z1325" t="s">
        <v>874</v>
      </c>
      <c r="AA1325" t="s">
        <v>874</v>
      </c>
      <c r="AB1325" t="s">
        <v>874</v>
      </c>
      <c r="AC1325" t="s">
        <v>874</v>
      </c>
      <c r="AD1325" s="19">
        <v>45824.926372800925</v>
      </c>
      <c r="AE1325" t="s">
        <v>2215</v>
      </c>
    </row>
    <row r="1326" spans="1:31" x14ac:dyDescent="0.35">
      <c r="A1326" t="s">
        <v>1435</v>
      </c>
      <c r="B1326" t="s">
        <v>311</v>
      </c>
      <c r="C1326">
        <v>6361</v>
      </c>
      <c r="D1326" s="9">
        <v>38190.512361111112</v>
      </c>
      <c r="E1326" s="9">
        <v>44552.387627314813</v>
      </c>
      <c r="F1326">
        <v>776</v>
      </c>
      <c r="G1326">
        <v>776</v>
      </c>
      <c r="H1326">
        <v>111</v>
      </c>
      <c r="I1326">
        <v>665</v>
      </c>
      <c r="J1326">
        <v>298</v>
      </c>
      <c r="K1326">
        <v>478</v>
      </c>
      <c r="L1326">
        <v>440</v>
      </c>
      <c r="M1326">
        <v>38</v>
      </c>
      <c r="N1326">
        <v>1.7999999999999999E-2</v>
      </c>
      <c r="O1326">
        <v>0.126</v>
      </c>
      <c r="P1326">
        <v>0.06</v>
      </c>
      <c r="Q1326">
        <v>0.08</v>
      </c>
      <c r="R1326">
        <v>8.4000000000000005E-2</v>
      </c>
      <c r="S1326">
        <v>0.08</v>
      </c>
      <c r="T1326">
        <v>0.95199999999999996</v>
      </c>
      <c r="U1326">
        <v>0.125</v>
      </c>
      <c r="V1326">
        <v>0.58299999999999996</v>
      </c>
      <c r="W1326">
        <v>475</v>
      </c>
      <c r="X1326" t="s">
        <v>56</v>
      </c>
      <c r="Y1326">
        <v>12.5</v>
      </c>
      <c r="Z1326">
        <v>0.95</v>
      </c>
      <c r="AA1326">
        <v>0.91200000000000003</v>
      </c>
      <c r="AB1326">
        <v>0.96299999999999997</v>
      </c>
      <c r="AC1326">
        <v>0.94</v>
      </c>
      <c r="AD1326" s="19">
        <v>45825.099479756944</v>
      </c>
      <c r="AE1326" t="s">
        <v>2397</v>
      </c>
    </row>
    <row r="1327" spans="1:31" hidden="1" x14ac:dyDescent="0.35">
      <c r="A1327" t="s">
        <v>2106</v>
      </c>
      <c r="B1327" t="s">
        <v>312</v>
      </c>
      <c r="C1327">
        <v>0</v>
      </c>
      <c r="D1327" s="9">
        <v>41555.172222222223</v>
      </c>
      <c r="E1327" s="9">
        <v>41555.172222222223</v>
      </c>
      <c r="F1327" t="s">
        <v>871</v>
      </c>
      <c r="G1327" t="s">
        <v>871</v>
      </c>
      <c r="H1327">
        <v>1</v>
      </c>
      <c r="I1327">
        <v>1</v>
      </c>
      <c r="J1327">
        <v>1</v>
      </c>
      <c r="K1327" t="s">
        <v>872</v>
      </c>
      <c r="L1327">
        <v>1</v>
      </c>
      <c r="M1327">
        <v>0</v>
      </c>
      <c r="N1327" t="s">
        <v>874</v>
      </c>
      <c r="O1327" t="s">
        <v>874</v>
      </c>
      <c r="P1327" t="s">
        <v>874</v>
      </c>
      <c r="Q1327" t="s">
        <v>874</v>
      </c>
      <c r="R1327">
        <v>0</v>
      </c>
      <c r="S1327" t="s">
        <v>874</v>
      </c>
      <c r="T1327" t="s">
        <v>874</v>
      </c>
      <c r="U1327" t="s">
        <v>874</v>
      </c>
      <c r="V1327" t="s">
        <v>874</v>
      </c>
      <c r="W1327" t="s">
        <v>874</v>
      </c>
      <c r="X1327" t="s">
        <v>56</v>
      </c>
      <c r="Y1327" t="s">
        <v>874</v>
      </c>
      <c r="Z1327" t="s">
        <v>874</v>
      </c>
      <c r="AA1327" t="s">
        <v>874</v>
      </c>
      <c r="AB1327" t="s">
        <v>874</v>
      </c>
      <c r="AC1327" t="s">
        <v>874</v>
      </c>
      <c r="AD1327" s="19">
        <v>45824.92657520833</v>
      </c>
      <c r="AE1327" t="s">
        <v>2215</v>
      </c>
    </row>
    <row r="1328" spans="1:31" x14ac:dyDescent="0.35">
      <c r="A1328" t="s">
        <v>1692</v>
      </c>
      <c r="B1328" t="s">
        <v>311</v>
      </c>
      <c r="C1328">
        <v>6269</v>
      </c>
      <c r="D1328" s="9">
        <v>37893.256921296299</v>
      </c>
      <c r="E1328" s="9">
        <v>44162.445752314816</v>
      </c>
      <c r="F1328">
        <v>107</v>
      </c>
      <c r="G1328">
        <v>107</v>
      </c>
      <c r="H1328">
        <v>17</v>
      </c>
      <c r="I1328">
        <v>90</v>
      </c>
      <c r="J1328">
        <v>5</v>
      </c>
      <c r="K1328">
        <v>102</v>
      </c>
      <c r="L1328">
        <v>69</v>
      </c>
      <c r="M1328">
        <v>33</v>
      </c>
      <c r="N1328">
        <v>4.0000000000000001E-3</v>
      </c>
      <c r="O1328">
        <v>1.9E-2</v>
      </c>
      <c r="P1328">
        <v>2E-3</v>
      </c>
      <c r="Q1328">
        <v>0.02</v>
      </c>
      <c r="R1328">
        <v>2.1000000000000001E-2</v>
      </c>
      <c r="S1328">
        <v>0.02</v>
      </c>
      <c r="T1328">
        <v>0.95199999999999996</v>
      </c>
      <c r="U1328">
        <v>0.17399999999999999</v>
      </c>
      <c r="V1328">
        <v>0.91300000000000003</v>
      </c>
      <c r="W1328">
        <v>1650</v>
      </c>
      <c r="X1328" t="s">
        <v>56</v>
      </c>
      <c r="Y1328">
        <v>50</v>
      </c>
      <c r="Z1328">
        <v>0.58899999999999997</v>
      </c>
      <c r="AA1328">
        <v>0.94899999999999995</v>
      </c>
      <c r="AB1328">
        <v>0.90700000000000003</v>
      </c>
      <c r="AC1328">
        <v>0.92100000000000004</v>
      </c>
      <c r="AD1328" s="19">
        <v>45825.162765578702</v>
      </c>
      <c r="AE1328" t="s">
        <v>2397</v>
      </c>
    </row>
    <row r="1329" spans="1:31" hidden="1" x14ac:dyDescent="0.35">
      <c r="A1329" t="s">
        <v>2107</v>
      </c>
      <c r="B1329" t="s">
        <v>312</v>
      </c>
      <c r="C1329">
        <v>99</v>
      </c>
      <c r="D1329" s="9">
        <v>41528.68472222222</v>
      </c>
      <c r="E1329" s="9">
        <v>41628.606944444444</v>
      </c>
      <c r="F1329" t="s">
        <v>871</v>
      </c>
      <c r="G1329" t="s">
        <v>871</v>
      </c>
      <c r="H1329">
        <v>101</v>
      </c>
      <c r="I1329">
        <v>100</v>
      </c>
      <c r="J1329">
        <v>42</v>
      </c>
      <c r="K1329" t="s">
        <v>872</v>
      </c>
      <c r="L1329">
        <v>129</v>
      </c>
      <c r="M1329">
        <v>31</v>
      </c>
      <c r="N1329">
        <v>1.1910000000000001</v>
      </c>
      <c r="O1329">
        <v>1.0720000000000001</v>
      </c>
      <c r="P1329">
        <v>0.57799999999999996</v>
      </c>
      <c r="Q1329">
        <v>1.3839999999999999</v>
      </c>
      <c r="R1329">
        <v>1.6850000000000001</v>
      </c>
      <c r="S1329">
        <v>1.732</v>
      </c>
      <c r="T1329">
        <v>0.82099999999999995</v>
      </c>
      <c r="U1329">
        <v>0.52600000000000002</v>
      </c>
      <c r="V1329">
        <v>0.745</v>
      </c>
      <c r="W1329">
        <v>635.11599999999999</v>
      </c>
      <c r="X1329" t="s">
        <v>56</v>
      </c>
      <c r="Y1329">
        <v>0.72299999999999998</v>
      </c>
      <c r="Z1329">
        <v>0.98499999999999999</v>
      </c>
      <c r="AA1329">
        <v>0.99399999999999999</v>
      </c>
      <c r="AB1329">
        <v>0.90600000000000003</v>
      </c>
      <c r="AC1329">
        <v>0.96599999999999997</v>
      </c>
      <c r="AD1329" s="19">
        <v>45824.926872048614</v>
      </c>
      <c r="AE1329" t="s">
        <v>2215</v>
      </c>
    </row>
    <row r="1330" spans="1:31" x14ac:dyDescent="0.35">
      <c r="A1330" t="s">
        <v>1948</v>
      </c>
      <c r="B1330" t="s">
        <v>311</v>
      </c>
      <c r="C1330">
        <v>1055</v>
      </c>
      <c r="D1330" s="9">
        <v>38896.257638888892</v>
      </c>
      <c r="E1330" s="9">
        <v>39951.797222222223</v>
      </c>
      <c r="F1330">
        <v>164</v>
      </c>
      <c r="G1330">
        <v>164</v>
      </c>
      <c r="H1330">
        <v>31</v>
      </c>
      <c r="I1330">
        <v>133</v>
      </c>
      <c r="J1330">
        <v>31</v>
      </c>
      <c r="K1330">
        <v>133</v>
      </c>
      <c r="L1330">
        <v>133</v>
      </c>
      <c r="M1330">
        <v>0</v>
      </c>
      <c r="N1330">
        <v>5.5E-2</v>
      </c>
      <c r="O1330">
        <v>0.17</v>
      </c>
      <c r="P1330">
        <v>4.1000000000000002E-2</v>
      </c>
      <c r="Q1330">
        <v>0.17499999999999999</v>
      </c>
      <c r="R1330">
        <v>0.184</v>
      </c>
      <c r="S1330">
        <v>0.17299999999999999</v>
      </c>
      <c r="T1330">
        <v>0.95099999999999996</v>
      </c>
      <c r="U1330">
        <v>0.24399999999999999</v>
      </c>
      <c r="V1330">
        <v>0.81799999999999995</v>
      </c>
      <c r="W1330">
        <v>0</v>
      </c>
      <c r="X1330" t="s">
        <v>80</v>
      </c>
      <c r="Y1330">
        <v>5.7140000000000004</v>
      </c>
      <c r="Z1330">
        <v>0.72599999999999998</v>
      </c>
      <c r="AA1330">
        <v>0.97499999999999998</v>
      </c>
      <c r="AB1330">
        <v>0.95399999999999996</v>
      </c>
      <c r="AC1330">
        <v>0.96599999999999997</v>
      </c>
      <c r="AD1330" s="19">
        <v>45824.880750370372</v>
      </c>
      <c r="AE1330" t="s">
        <v>2024</v>
      </c>
    </row>
    <row r="1331" spans="1:31" hidden="1" x14ac:dyDescent="0.35">
      <c r="A1331" t="s">
        <v>2108</v>
      </c>
      <c r="B1331" t="s">
        <v>312</v>
      </c>
      <c r="C1331">
        <v>99</v>
      </c>
      <c r="D1331" s="9">
        <v>41515.676388888889</v>
      </c>
      <c r="E1331" s="9">
        <v>41615.15</v>
      </c>
      <c r="F1331" t="s">
        <v>871</v>
      </c>
      <c r="G1331" t="s">
        <v>871</v>
      </c>
      <c r="H1331">
        <v>11</v>
      </c>
      <c r="I1331">
        <v>12</v>
      </c>
      <c r="J1331">
        <v>13</v>
      </c>
      <c r="K1331" t="s">
        <v>872</v>
      </c>
      <c r="L1331">
        <v>28</v>
      </c>
      <c r="M1331">
        <v>-19</v>
      </c>
      <c r="N1331">
        <v>0.11</v>
      </c>
      <c r="O1331">
        <v>0.11</v>
      </c>
      <c r="P1331">
        <v>0.14799999999999999</v>
      </c>
      <c r="Q1331">
        <v>0.316</v>
      </c>
      <c r="R1331">
        <v>7.1999999999999995E-2</v>
      </c>
      <c r="S1331">
        <v>6.6000000000000003E-2</v>
      </c>
      <c r="T1331">
        <v>4.3890000000000002</v>
      </c>
      <c r="U1331">
        <v>0.5</v>
      </c>
      <c r="V1331">
        <v>0.32700000000000001</v>
      </c>
      <c r="W1331">
        <v>0</v>
      </c>
      <c r="X1331" t="s">
        <v>92</v>
      </c>
      <c r="Y1331">
        <v>3.165</v>
      </c>
      <c r="Z1331">
        <v>0.91500000000000004</v>
      </c>
      <c r="AA1331">
        <v>0.95899999999999996</v>
      </c>
      <c r="AB1331">
        <v>0.93799999999999994</v>
      </c>
      <c r="AC1331">
        <v>0.97199999999999998</v>
      </c>
      <c r="AD1331" s="19">
        <v>45824.927148194445</v>
      </c>
      <c r="AE1331" t="s">
        <v>2215</v>
      </c>
    </row>
    <row r="1332" spans="1:31" x14ac:dyDescent="0.35">
      <c r="A1332" t="s">
        <v>1267</v>
      </c>
      <c r="B1332" t="s">
        <v>311</v>
      </c>
      <c r="C1332">
        <v>4633</v>
      </c>
      <c r="D1332" s="9">
        <v>39819.667696759258</v>
      </c>
      <c r="E1332" s="9">
        <v>44453.609722222223</v>
      </c>
      <c r="F1332">
        <v>1088</v>
      </c>
      <c r="G1332">
        <v>1088</v>
      </c>
      <c r="H1332">
        <v>155</v>
      </c>
      <c r="I1332">
        <v>933</v>
      </c>
      <c r="J1332">
        <v>53</v>
      </c>
      <c r="K1332">
        <v>1035</v>
      </c>
      <c r="L1332">
        <v>903</v>
      </c>
      <c r="M1332">
        <v>132</v>
      </c>
      <c r="N1332">
        <v>3.9E-2</v>
      </c>
      <c r="O1332">
        <v>0.24099999999999999</v>
      </c>
      <c r="P1332">
        <v>1.4999999999999999E-2</v>
      </c>
      <c r="Q1332">
        <v>0.252</v>
      </c>
      <c r="R1332">
        <v>0.26500000000000001</v>
      </c>
      <c r="S1332">
        <v>0.26400000000000001</v>
      </c>
      <c r="T1332">
        <v>0.95099999999999996</v>
      </c>
      <c r="U1332">
        <v>0.13900000000000001</v>
      </c>
      <c r="V1332">
        <v>0.94599999999999995</v>
      </c>
      <c r="W1332">
        <v>523.80999999999995</v>
      </c>
      <c r="X1332" t="s">
        <v>56</v>
      </c>
      <c r="Y1332">
        <v>3.968</v>
      </c>
      <c r="Z1332">
        <v>0.90500000000000003</v>
      </c>
      <c r="AA1332">
        <v>0.96499999999999997</v>
      </c>
      <c r="AB1332">
        <v>0.98099999999999998</v>
      </c>
      <c r="AC1332">
        <v>0.97799999999999998</v>
      </c>
      <c r="AD1332" s="19">
        <v>45825.058869039349</v>
      </c>
      <c r="AE1332" t="s">
        <v>2397</v>
      </c>
    </row>
    <row r="1333" spans="1:31" hidden="1" x14ac:dyDescent="0.35">
      <c r="A1333" t="s">
        <v>2109</v>
      </c>
      <c r="B1333" t="s">
        <v>312</v>
      </c>
      <c r="C1333">
        <v>0</v>
      </c>
      <c r="D1333" s="9">
        <v>41570.911111111112</v>
      </c>
      <c r="E1333" s="9">
        <v>41570.911111111112</v>
      </c>
      <c r="F1333" t="s">
        <v>871</v>
      </c>
      <c r="G1333" t="s">
        <v>871</v>
      </c>
      <c r="H1333">
        <v>1</v>
      </c>
      <c r="I1333">
        <v>1</v>
      </c>
      <c r="J1333">
        <v>1</v>
      </c>
      <c r="K1333" t="s">
        <v>872</v>
      </c>
      <c r="L1333">
        <v>1</v>
      </c>
      <c r="M1333">
        <v>0</v>
      </c>
      <c r="N1333" t="s">
        <v>874</v>
      </c>
      <c r="O1333" t="s">
        <v>874</v>
      </c>
      <c r="P1333" t="s">
        <v>874</v>
      </c>
      <c r="Q1333" t="s">
        <v>874</v>
      </c>
      <c r="R1333">
        <v>0</v>
      </c>
      <c r="S1333" t="s">
        <v>874</v>
      </c>
      <c r="T1333" t="s">
        <v>874</v>
      </c>
      <c r="U1333" t="s">
        <v>874</v>
      </c>
      <c r="V1333" t="s">
        <v>874</v>
      </c>
      <c r="W1333" t="s">
        <v>874</v>
      </c>
      <c r="X1333" t="s">
        <v>92</v>
      </c>
      <c r="Y1333" t="s">
        <v>874</v>
      </c>
      <c r="Z1333" t="s">
        <v>874</v>
      </c>
      <c r="AA1333" t="s">
        <v>874</v>
      </c>
      <c r="AB1333" t="s">
        <v>874</v>
      </c>
      <c r="AC1333" t="s">
        <v>874</v>
      </c>
      <c r="AD1333" s="19">
        <v>45824.927352268518</v>
      </c>
      <c r="AE1333" t="s">
        <v>2215</v>
      </c>
    </row>
    <row r="1334" spans="1:31" x14ac:dyDescent="0.35">
      <c r="A1334" t="s">
        <v>1329</v>
      </c>
      <c r="B1334" t="s">
        <v>311</v>
      </c>
      <c r="C1334">
        <v>1209</v>
      </c>
      <c r="D1334" s="9">
        <v>41596.373807870368</v>
      </c>
      <c r="E1334" s="9">
        <v>42805.531331018516</v>
      </c>
      <c r="F1334">
        <v>65</v>
      </c>
      <c r="G1334">
        <v>65</v>
      </c>
      <c r="H1334">
        <v>27</v>
      </c>
      <c r="I1334">
        <v>38</v>
      </c>
      <c r="J1334">
        <v>4</v>
      </c>
      <c r="K1334">
        <v>61</v>
      </c>
      <c r="L1334">
        <v>53</v>
      </c>
      <c r="M1334">
        <v>8</v>
      </c>
      <c r="N1334">
        <v>2.1000000000000001E-2</v>
      </c>
      <c r="O1334">
        <v>2.9000000000000001E-2</v>
      </c>
      <c r="P1334">
        <v>8.9999999999999993E-3</v>
      </c>
      <c r="Q1334">
        <v>3.9E-2</v>
      </c>
      <c r="R1334">
        <v>4.1000000000000002E-2</v>
      </c>
      <c r="S1334">
        <v>4.4999999999999998E-2</v>
      </c>
      <c r="T1334">
        <v>0.95099999999999996</v>
      </c>
      <c r="U1334">
        <v>0.42</v>
      </c>
      <c r="V1334">
        <v>0.82</v>
      </c>
      <c r="W1334">
        <v>205.12799999999999</v>
      </c>
      <c r="X1334" t="s">
        <v>56</v>
      </c>
      <c r="Y1334">
        <v>25.640999999999998</v>
      </c>
      <c r="Z1334">
        <v>0.72199999999999998</v>
      </c>
      <c r="AA1334">
        <v>0.91</v>
      </c>
      <c r="AB1334">
        <v>0.89700000000000002</v>
      </c>
      <c r="AC1334">
        <v>0.89</v>
      </c>
      <c r="AD1334" s="19">
        <v>45825.074500057868</v>
      </c>
      <c r="AE1334" t="s">
        <v>2397</v>
      </c>
    </row>
    <row r="1335" spans="1:31" hidden="1" x14ac:dyDescent="0.35">
      <c r="A1335" t="s">
        <v>193</v>
      </c>
      <c r="B1335" t="s">
        <v>312</v>
      </c>
      <c r="C1335">
        <v>100</v>
      </c>
      <c r="D1335" s="9">
        <v>41519.947222222225</v>
      </c>
      <c r="E1335" s="9">
        <v>41620.002083333333</v>
      </c>
      <c r="F1335" t="s">
        <v>871</v>
      </c>
      <c r="G1335" t="s">
        <v>871</v>
      </c>
      <c r="H1335">
        <v>12</v>
      </c>
      <c r="I1335">
        <v>28</v>
      </c>
      <c r="J1335">
        <v>6</v>
      </c>
      <c r="K1335" t="s">
        <v>872</v>
      </c>
      <c r="L1335">
        <v>44</v>
      </c>
      <c r="M1335">
        <v>-9</v>
      </c>
      <c r="N1335">
        <v>0.114</v>
      </c>
      <c r="O1335">
        <v>0.29699999999999999</v>
      </c>
      <c r="P1335">
        <v>0.04</v>
      </c>
      <c r="Q1335">
        <v>0.42199999999999999</v>
      </c>
      <c r="R1335">
        <v>0.371</v>
      </c>
      <c r="S1335">
        <v>0.36099999999999999</v>
      </c>
      <c r="T1335">
        <v>1.137</v>
      </c>
      <c r="U1335">
        <v>0.27700000000000002</v>
      </c>
      <c r="V1335">
        <v>0.90300000000000002</v>
      </c>
      <c r="W1335">
        <v>56.872</v>
      </c>
      <c r="X1335" t="s">
        <v>62</v>
      </c>
      <c r="Y1335">
        <v>2.37</v>
      </c>
      <c r="Z1335">
        <v>0.95099999999999996</v>
      </c>
      <c r="AA1335">
        <v>0.88800000000000001</v>
      </c>
      <c r="AB1335">
        <v>0.60699999999999998</v>
      </c>
      <c r="AC1335">
        <v>0.96</v>
      </c>
      <c r="AD1335" s="19">
        <v>45824.927628668978</v>
      </c>
      <c r="AE1335" t="s">
        <v>2215</v>
      </c>
    </row>
    <row r="1336" spans="1:31" x14ac:dyDescent="0.35">
      <c r="A1336" t="s">
        <v>1425</v>
      </c>
      <c r="B1336" t="s">
        <v>311</v>
      </c>
      <c r="C1336">
        <v>6250</v>
      </c>
      <c r="D1336" s="9">
        <v>38296.730173611111</v>
      </c>
      <c r="E1336" s="9">
        <v>44547.584074074075</v>
      </c>
      <c r="F1336">
        <v>3907</v>
      </c>
      <c r="G1336">
        <v>3907</v>
      </c>
      <c r="H1336">
        <v>728</v>
      </c>
      <c r="I1336">
        <v>3179</v>
      </c>
      <c r="J1336">
        <v>1055</v>
      </c>
      <c r="K1336">
        <v>2852</v>
      </c>
      <c r="L1336">
        <v>2839</v>
      </c>
      <c r="M1336">
        <v>13</v>
      </c>
      <c r="N1336">
        <v>0.151</v>
      </c>
      <c r="O1336">
        <v>0.58299999999999996</v>
      </c>
      <c r="P1336">
        <v>0.18099999999999999</v>
      </c>
      <c r="Q1336">
        <v>0.52600000000000002</v>
      </c>
      <c r="R1336">
        <v>0.55300000000000005</v>
      </c>
      <c r="S1336">
        <v>0.55200000000000005</v>
      </c>
      <c r="T1336">
        <v>0.95099999999999996</v>
      </c>
      <c r="U1336">
        <v>0.20599999999999999</v>
      </c>
      <c r="V1336">
        <v>0.753</v>
      </c>
      <c r="W1336">
        <v>24.715</v>
      </c>
      <c r="X1336" t="s">
        <v>80</v>
      </c>
      <c r="Y1336">
        <v>1.901</v>
      </c>
      <c r="Z1336">
        <v>0.82099999999999995</v>
      </c>
      <c r="AA1336">
        <v>0.91100000000000003</v>
      </c>
      <c r="AB1336">
        <v>0.97</v>
      </c>
      <c r="AC1336">
        <v>0.91600000000000004</v>
      </c>
      <c r="AD1336" s="19">
        <v>45825.097287476849</v>
      </c>
      <c r="AE1336" t="s">
        <v>2397</v>
      </c>
    </row>
    <row r="1337" spans="1:31" hidden="1" x14ac:dyDescent="0.35">
      <c r="A1337" t="s">
        <v>907</v>
      </c>
      <c r="B1337" t="s">
        <v>312</v>
      </c>
      <c r="C1337">
        <v>99</v>
      </c>
      <c r="D1337" s="9">
        <v>41388.40902777778</v>
      </c>
      <c r="E1337" s="9">
        <v>41488.280555555553</v>
      </c>
      <c r="F1337" t="s">
        <v>871</v>
      </c>
      <c r="G1337" t="s">
        <v>871</v>
      </c>
      <c r="H1337">
        <v>1</v>
      </c>
      <c r="I1337">
        <v>1</v>
      </c>
      <c r="J1337">
        <v>2</v>
      </c>
      <c r="K1337" t="s">
        <v>872</v>
      </c>
      <c r="L1337">
        <v>2</v>
      </c>
      <c r="M1337">
        <v>-3</v>
      </c>
      <c r="N1337" t="s">
        <v>874</v>
      </c>
      <c r="O1337" t="s">
        <v>874</v>
      </c>
      <c r="P1337">
        <v>1</v>
      </c>
      <c r="Q1337">
        <v>1.6E-2</v>
      </c>
      <c r="R1337">
        <v>0</v>
      </c>
      <c r="S1337">
        <v>-1</v>
      </c>
      <c r="T1337" t="s">
        <v>874</v>
      </c>
      <c r="U1337" t="s">
        <v>874</v>
      </c>
      <c r="V1337" t="s">
        <v>874</v>
      </c>
      <c r="W1337" t="s">
        <v>874</v>
      </c>
      <c r="X1337" t="s">
        <v>56</v>
      </c>
      <c r="Y1337">
        <v>62.5</v>
      </c>
      <c r="Z1337" t="s">
        <v>874</v>
      </c>
      <c r="AA1337" t="s">
        <v>874</v>
      </c>
      <c r="AB1337">
        <v>1</v>
      </c>
      <c r="AC1337">
        <v>1</v>
      </c>
      <c r="AD1337" s="19">
        <v>45824.927842083336</v>
      </c>
      <c r="AE1337" t="s">
        <v>2215</v>
      </c>
    </row>
    <row r="1338" spans="1:31" x14ac:dyDescent="0.35">
      <c r="A1338" t="s">
        <v>1635</v>
      </c>
      <c r="B1338" t="s">
        <v>311</v>
      </c>
      <c r="C1338">
        <v>5726</v>
      </c>
      <c r="D1338" s="9">
        <v>38827.876076388886</v>
      </c>
      <c r="E1338" s="9">
        <v>44554.797592592593</v>
      </c>
      <c r="F1338">
        <v>227</v>
      </c>
      <c r="G1338">
        <v>227</v>
      </c>
      <c r="H1338">
        <v>82</v>
      </c>
      <c r="I1338">
        <v>145</v>
      </c>
      <c r="J1338">
        <v>29</v>
      </c>
      <c r="K1338">
        <v>198</v>
      </c>
      <c r="L1338">
        <v>189</v>
      </c>
      <c r="M1338">
        <v>9</v>
      </c>
      <c r="N1338">
        <v>1.6E-2</v>
      </c>
      <c r="O1338">
        <v>3.2000000000000001E-2</v>
      </c>
      <c r="P1338">
        <v>7.0000000000000001E-3</v>
      </c>
      <c r="Q1338">
        <v>3.9E-2</v>
      </c>
      <c r="R1338">
        <v>4.1000000000000002E-2</v>
      </c>
      <c r="S1338">
        <v>3.9E-2</v>
      </c>
      <c r="T1338">
        <v>0.95099999999999996</v>
      </c>
      <c r="U1338">
        <v>0.33300000000000002</v>
      </c>
      <c r="V1338">
        <v>0.85399999999999998</v>
      </c>
      <c r="W1338">
        <v>230.76900000000001</v>
      </c>
      <c r="X1338" t="s">
        <v>56</v>
      </c>
      <c r="Y1338">
        <v>25.640999999999998</v>
      </c>
      <c r="Z1338">
        <v>0.89700000000000002</v>
      </c>
      <c r="AA1338">
        <v>0.98</v>
      </c>
      <c r="AB1338">
        <v>0.73299999999999998</v>
      </c>
      <c r="AC1338">
        <v>0.97899999999999998</v>
      </c>
      <c r="AD1338" s="19">
        <v>45825.149707858793</v>
      </c>
      <c r="AE1338" t="s">
        <v>2397</v>
      </c>
    </row>
    <row r="1339" spans="1:31" hidden="1" x14ac:dyDescent="0.35">
      <c r="A1339" t="s">
        <v>2110</v>
      </c>
      <c r="B1339" t="s">
        <v>312</v>
      </c>
      <c r="C1339">
        <v>97</v>
      </c>
      <c r="D1339" s="9">
        <v>41492.993750000001</v>
      </c>
      <c r="E1339" s="9">
        <v>41590.925694444442</v>
      </c>
      <c r="F1339" t="s">
        <v>871</v>
      </c>
      <c r="G1339" t="s">
        <v>871</v>
      </c>
      <c r="H1339">
        <v>11</v>
      </c>
      <c r="I1339">
        <v>13</v>
      </c>
      <c r="J1339">
        <v>3</v>
      </c>
      <c r="K1339" t="s">
        <v>872</v>
      </c>
      <c r="L1339">
        <v>16</v>
      </c>
      <c r="M1339">
        <v>4</v>
      </c>
      <c r="N1339">
        <v>0.155</v>
      </c>
      <c r="O1339">
        <v>0.14299999999999999</v>
      </c>
      <c r="P1339">
        <v>0.5</v>
      </c>
      <c r="Q1339">
        <v>0.128</v>
      </c>
      <c r="R1339">
        <v>-0.20200000000000001</v>
      </c>
      <c r="S1339">
        <v>0.27800000000000002</v>
      </c>
      <c r="T1339">
        <v>-0.63400000000000001</v>
      </c>
      <c r="U1339">
        <v>0.52</v>
      </c>
      <c r="V1339">
        <v>-0.67800000000000005</v>
      </c>
      <c r="W1339">
        <v>531.25</v>
      </c>
      <c r="X1339" t="s">
        <v>56</v>
      </c>
      <c r="Y1339">
        <v>7.8120000000000003</v>
      </c>
      <c r="Z1339">
        <v>0.629</v>
      </c>
      <c r="AA1339">
        <v>0.54600000000000004</v>
      </c>
      <c r="AB1339">
        <v>0.75</v>
      </c>
      <c r="AC1339">
        <v>0.52500000000000002</v>
      </c>
      <c r="AD1339" s="19">
        <v>45824.928108495369</v>
      </c>
      <c r="AE1339" t="s">
        <v>2215</v>
      </c>
    </row>
    <row r="1340" spans="1:31" x14ac:dyDescent="0.35">
      <c r="A1340" t="s">
        <v>1225</v>
      </c>
      <c r="B1340" t="s">
        <v>311</v>
      </c>
      <c r="C1340">
        <v>4723</v>
      </c>
      <c r="D1340" s="9">
        <v>39841.99114583333</v>
      </c>
      <c r="E1340" s="9">
        <v>44565.490127314813</v>
      </c>
      <c r="F1340">
        <v>74900</v>
      </c>
      <c r="G1340">
        <v>74900</v>
      </c>
      <c r="H1340">
        <v>74900</v>
      </c>
      <c r="I1340">
        <v>0</v>
      </c>
      <c r="J1340">
        <v>13951</v>
      </c>
      <c r="K1340">
        <v>60949</v>
      </c>
      <c r="L1340">
        <v>58182</v>
      </c>
      <c r="M1340">
        <v>2767</v>
      </c>
      <c r="N1340">
        <v>19.994</v>
      </c>
      <c r="O1340">
        <v>0</v>
      </c>
      <c r="P1340">
        <v>3.742</v>
      </c>
      <c r="Q1340">
        <v>15.44</v>
      </c>
      <c r="R1340">
        <v>16.251999999999999</v>
      </c>
      <c r="S1340">
        <v>16.757999999999999</v>
      </c>
      <c r="T1340">
        <v>0.95</v>
      </c>
      <c r="U1340">
        <v>1</v>
      </c>
      <c r="V1340">
        <v>0.81299999999999994</v>
      </c>
      <c r="W1340">
        <v>179.21</v>
      </c>
      <c r="X1340" t="s">
        <v>56</v>
      </c>
      <c r="Y1340">
        <v>6.5000000000000002E-2</v>
      </c>
      <c r="Z1340">
        <v>0.96099999999999997</v>
      </c>
      <c r="AA1340">
        <v>0</v>
      </c>
      <c r="AB1340">
        <v>0.86099999999999999</v>
      </c>
      <c r="AC1340">
        <v>0.97</v>
      </c>
      <c r="AD1340" s="19">
        <v>45825.294833877313</v>
      </c>
      <c r="AE1340" t="s">
        <v>2336</v>
      </c>
    </row>
    <row r="1341" spans="1:31" hidden="1" x14ac:dyDescent="0.35">
      <c r="A1341" t="s">
        <v>191</v>
      </c>
      <c r="B1341" t="s">
        <v>312</v>
      </c>
      <c r="C1341">
        <v>84</v>
      </c>
      <c r="D1341" s="9">
        <v>41527.863888888889</v>
      </c>
      <c r="E1341" s="9">
        <v>41612.347222222219</v>
      </c>
      <c r="F1341" t="s">
        <v>871</v>
      </c>
      <c r="G1341" t="s">
        <v>871</v>
      </c>
      <c r="H1341">
        <v>3</v>
      </c>
      <c r="I1341">
        <v>1</v>
      </c>
      <c r="J1341">
        <v>1</v>
      </c>
      <c r="K1341" t="s">
        <v>872</v>
      </c>
      <c r="L1341">
        <v>3</v>
      </c>
      <c r="M1341">
        <v>-1</v>
      </c>
      <c r="N1341">
        <v>1.7999999999999999E-2</v>
      </c>
      <c r="O1341" t="s">
        <v>874</v>
      </c>
      <c r="P1341" t="s">
        <v>874</v>
      </c>
      <c r="Q1341">
        <v>3.1E-2</v>
      </c>
      <c r="R1341">
        <v>0</v>
      </c>
      <c r="S1341">
        <v>1.7999999999999999E-2</v>
      </c>
      <c r="T1341" t="s">
        <v>874</v>
      </c>
      <c r="U1341" t="s">
        <v>874</v>
      </c>
      <c r="V1341" t="s">
        <v>874</v>
      </c>
      <c r="W1341" t="s">
        <v>874</v>
      </c>
      <c r="X1341" t="s">
        <v>56</v>
      </c>
      <c r="Y1341">
        <v>32.258000000000003</v>
      </c>
      <c r="Z1341">
        <v>0.75900000000000001</v>
      </c>
      <c r="AA1341" t="s">
        <v>874</v>
      </c>
      <c r="AB1341" t="s">
        <v>874</v>
      </c>
      <c r="AC1341">
        <v>0.75</v>
      </c>
      <c r="AD1341" s="19">
        <v>45824.928332824071</v>
      </c>
      <c r="AE1341" t="s">
        <v>2215</v>
      </c>
    </row>
    <row r="1342" spans="1:31" x14ac:dyDescent="0.35">
      <c r="A1342" t="s">
        <v>1697</v>
      </c>
      <c r="B1342" t="s">
        <v>311</v>
      </c>
      <c r="C1342">
        <v>2434</v>
      </c>
      <c r="D1342" s="9">
        <v>39191.004166666666</v>
      </c>
      <c r="E1342" s="9">
        <v>41626.003472222219</v>
      </c>
      <c r="F1342">
        <v>6753</v>
      </c>
      <c r="G1342">
        <v>6753</v>
      </c>
      <c r="H1342">
        <v>1755</v>
      </c>
      <c r="I1342">
        <v>4998</v>
      </c>
      <c r="J1342">
        <v>766</v>
      </c>
      <c r="K1342">
        <v>5987</v>
      </c>
      <c r="L1342">
        <v>5565</v>
      </c>
      <c r="M1342">
        <v>422</v>
      </c>
      <c r="N1342">
        <v>0.78700000000000003</v>
      </c>
      <c r="O1342">
        <v>2.25</v>
      </c>
      <c r="P1342">
        <v>0.376</v>
      </c>
      <c r="Q1342">
        <v>2.524</v>
      </c>
      <c r="R1342">
        <v>2.661</v>
      </c>
      <c r="S1342">
        <v>2.6739999999999999</v>
      </c>
      <c r="T1342">
        <v>0.94899999999999995</v>
      </c>
      <c r="U1342">
        <v>0.25900000000000001</v>
      </c>
      <c r="V1342">
        <v>0.876</v>
      </c>
      <c r="W1342">
        <v>167.19499999999999</v>
      </c>
      <c r="X1342" t="s">
        <v>56</v>
      </c>
      <c r="Y1342">
        <v>0.39600000000000002</v>
      </c>
      <c r="Z1342">
        <v>0.99399999999999999</v>
      </c>
      <c r="AA1342">
        <v>0.997</v>
      </c>
      <c r="AB1342">
        <v>0.99299999999999999</v>
      </c>
      <c r="AC1342">
        <v>0.997</v>
      </c>
      <c r="AD1342" s="19">
        <v>45824.81531244213</v>
      </c>
      <c r="AE1342" t="s">
        <v>1824</v>
      </c>
    </row>
    <row r="1343" spans="1:31" hidden="1" x14ac:dyDescent="0.35">
      <c r="A1343" t="s">
        <v>189</v>
      </c>
      <c r="B1343" t="s">
        <v>312</v>
      </c>
      <c r="C1343">
        <v>91</v>
      </c>
      <c r="D1343" s="9">
        <v>41534.059027777781</v>
      </c>
      <c r="E1343" s="9">
        <v>41625.647222222222</v>
      </c>
      <c r="F1343" t="s">
        <v>871</v>
      </c>
      <c r="G1343" t="s">
        <v>871</v>
      </c>
      <c r="H1343">
        <v>8</v>
      </c>
      <c r="I1343">
        <v>10</v>
      </c>
      <c r="J1343">
        <v>2</v>
      </c>
      <c r="K1343" t="s">
        <v>872</v>
      </c>
      <c r="L1343">
        <v>7</v>
      </c>
      <c r="M1343">
        <v>8</v>
      </c>
      <c r="N1343">
        <v>0.113</v>
      </c>
      <c r="O1343">
        <v>9.5000000000000001E-2</v>
      </c>
      <c r="P1343">
        <v>4.4999999999999998E-2</v>
      </c>
      <c r="Q1343">
        <v>6.8000000000000005E-2</v>
      </c>
      <c r="R1343" s="24" t="s">
        <v>2111</v>
      </c>
      <c r="S1343">
        <v>0.156</v>
      </c>
      <c r="T1343">
        <v>0.41699999999999998</v>
      </c>
      <c r="U1343">
        <v>0.54300000000000004</v>
      </c>
      <c r="V1343">
        <v>0.78400000000000003</v>
      </c>
      <c r="W1343">
        <v>926.471</v>
      </c>
      <c r="X1343" t="s">
        <v>56</v>
      </c>
      <c r="Y1343">
        <v>14.706</v>
      </c>
      <c r="Z1343">
        <v>0.94899999999999995</v>
      </c>
      <c r="AA1343">
        <v>0.82799999999999996</v>
      </c>
      <c r="AB1343">
        <v>1</v>
      </c>
      <c r="AC1343">
        <v>0.64900000000000002</v>
      </c>
      <c r="AD1343" s="19">
        <v>45824.928671203706</v>
      </c>
      <c r="AE1343" t="s">
        <v>2215</v>
      </c>
    </row>
    <row r="1344" spans="1:31" x14ac:dyDescent="0.35">
      <c r="A1344" t="s">
        <v>269</v>
      </c>
      <c r="B1344" t="s">
        <v>311</v>
      </c>
      <c r="C1344">
        <v>1388</v>
      </c>
      <c r="D1344" s="9">
        <v>44221.624305555553</v>
      </c>
      <c r="E1344" s="9">
        <v>45609.820833333331</v>
      </c>
      <c r="F1344">
        <v>1281</v>
      </c>
      <c r="G1344">
        <v>1182</v>
      </c>
      <c r="H1344">
        <v>1137</v>
      </c>
      <c r="I1344">
        <v>45</v>
      </c>
      <c r="J1344">
        <v>260</v>
      </c>
      <c r="K1344">
        <v>922</v>
      </c>
      <c r="L1344">
        <v>783</v>
      </c>
      <c r="M1344">
        <v>139</v>
      </c>
      <c r="N1344">
        <v>0.82699999999999996</v>
      </c>
      <c r="O1344">
        <v>3.6999999999999998E-2</v>
      </c>
      <c r="P1344">
        <v>0.23499999999999999</v>
      </c>
      <c r="Q1344">
        <v>0.59699999999999998</v>
      </c>
      <c r="R1344">
        <v>0.629</v>
      </c>
      <c r="S1344">
        <v>0.65</v>
      </c>
      <c r="T1344">
        <v>0.94899999999999995</v>
      </c>
      <c r="U1344">
        <v>0.95699999999999996</v>
      </c>
      <c r="V1344">
        <v>0.72799999999999998</v>
      </c>
      <c r="W1344">
        <v>232.83099999999999</v>
      </c>
      <c r="X1344" t="s">
        <v>56</v>
      </c>
      <c r="Y1344">
        <v>1.675</v>
      </c>
      <c r="Z1344">
        <v>0.97099999999999997</v>
      </c>
      <c r="AA1344">
        <v>0.95599999999999996</v>
      </c>
      <c r="AB1344">
        <v>0.874</v>
      </c>
      <c r="AC1344">
        <v>0.97599999999999998</v>
      </c>
      <c r="AD1344" s="19">
        <v>1.2060185185185186E-3</v>
      </c>
      <c r="AE1344" t="s">
        <v>1108</v>
      </c>
    </row>
    <row r="1345" spans="1:31" hidden="1" x14ac:dyDescent="0.35">
      <c r="A1345" t="s">
        <v>190</v>
      </c>
      <c r="B1345" t="s">
        <v>312</v>
      </c>
      <c r="C1345">
        <v>99</v>
      </c>
      <c r="D1345" s="9">
        <v>41528.581250000003</v>
      </c>
      <c r="E1345" s="9">
        <v>41628.036805555559</v>
      </c>
      <c r="F1345" t="s">
        <v>871</v>
      </c>
      <c r="G1345" t="s">
        <v>871</v>
      </c>
      <c r="H1345">
        <v>39</v>
      </c>
      <c r="I1345">
        <v>42</v>
      </c>
      <c r="J1345">
        <v>15</v>
      </c>
      <c r="K1345" t="s">
        <v>872</v>
      </c>
      <c r="L1345">
        <v>67</v>
      </c>
      <c r="M1345">
        <v>-2</v>
      </c>
      <c r="N1345">
        <v>0.439</v>
      </c>
      <c r="O1345">
        <v>0.35099999999999998</v>
      </c>
      <c r="P1345">
        <v>0.14499999999999999</v>
      </c>
      <c r="Q1345">
        <v>0.55800000000000005</v>
      </c>
      <c r="R1345">
        <v>0.64500000000000002</v>
      </c>
      <c r="S1345">
        <v>0.623</v>
      </c>
      <c r="T1345">
        <v>0.86499999999999999</v>
      </c>
      <c r="U1345">
        <v>0.55600000000000005</v>
      </c>
      <c r="V1345">
        <v>0.81599999999999995</v>
      </c>
      <c r="W1345">
        <v>143.369</v>
      </c>
      <c r="X1345" t="s">
        <v>56</v>
      </c>
      <c r="Y1345">
        <v>1.792</v>
      </c>
      <c r="Z1345">
        <v>0.94</v>
      </c>
      <c r="AA1345">
        <v>0.95499999999999996</v>
      </c>
      <c r="AB1345">
        <v>0.80400000000000005</v>
      </c>
      <c r="AC1345">
        <v>0.94</v>
      </c>
      <c r="AD1345" s="19">
        <v>45824.929012384258</v>
      </c>
      <c r="AE1345" t="s">
        <v>2215</v>
      </c>
    </row>
    <row r="1346" spans="1:31" x14ac:dyDescent="0.35">
      <c r="A1346" t="s">
        <v>269</v>
      </c>
      <c r="B1346" t="s">
        <v>311</v>
      </c>
      <c r="C1346">
        <v>1388</v>
      </c>
      <c r="D1346" s="9">
        <v>44221.624305555553</v>
      </c>
      <c r="E1346" s="9">
        <v>45609.820833333331</v>
      </c>
      <c r="F1346">
        <v>1281</v>
      </c>
      <c r="G1346">
        <v>1182</v>
      </c>
      <c r="H1346">
        <v>1137</v>
      </c>
      <c r="I1346">
        <v>45</v>
      </c>
      <c r="J1346">
        <v>260</v>
      </c>
      <c r="K1346">
        <v>922</v>
      </c>
      <c r="L1346">
        <v>783</v>
      </c>
      <c r="M1346">
        <v>139</v>
      </c>
      <c r="N1346">
        <v>0.82699999999999996</v>
      </c>
      <c r="O1346">
        <v>3.6999999999999998E-2</v>
      </c>
      <c r="P1346">
        <v>0.23499999999999999</v>
      </c>
      <c r="Q1346">
        <v>0.59699999999999998</v>
      </c>
      <c r="R1346">
        <v>0.629</v>
      </c>
      <c r="S1346">
        <v>0.65</v>
      </c>
      <c r="T1346">
        <v>0.94899999999999995</v>
      </c>
      <c r="U1346">
        <v>0.95699999999999996</v>
      </c>
      <c r="V1346">
        <v>0.72799999999999998</v>
      </c>
      <c r="W1346">
        <v>232.83099999999999</v>
      </c>
      <c r="X1346" t="s">
        <v>56</v>
      </c>
      <c r="Y1346">
        <v>1.675</v>
      </c>
      <c r="Z1346">
        <v>0.97099999999999997</v>
      </c>
      <c r="AA1346">
        <v>0.95599999999999996</v>
      </c>
      <c r="AB1346">
        <v>0.874</v>
      </c>
      <c r="AC1346">
        <v>0.97599999999999998</v>
      </c>
      <c r="AD1346" s="19">
        <v>2.5886574074074072E-2</v>
      </c>
      <c r="AE1346" t="s">
        <v>1108</v>
      </c>
    </row>
    <row r="1347" spans="1:31" hidden="1" x14ac:dyDescent="0.35">
      <c r="A1347" t="s">
        <v>2112</v>
      </c>
      <c r="B1347" t="s">
        <v>312</v>
      </c>
      <c r="C1347">
        <v>87</v>
      </c>
      <c r="D1347" s="9">
        <v>41540.845138888886</v>
      </c>
      <c r="E1347" s="9">
        <v>41627.85</v>
      </c>
      <c r="F1347" t="s">
        <v>871</v>
      </c>
      <c r="G1347" t="s">
        <v>871</v>
      </c>
      <c r="H1347">
        <v>10</v>
      </c>
      <c r="I1347">
        <v>1</v>
      </c>
      <c r="J1347">
        <v>1</v>
      </c>
      <c r="K1347" t="s">
        <v>872</v>
      </c>
      <c r="L1347">
        <v>3</v>
      </c>
      <c r="M1347">
        <v>6</v>
      </c>
      <c r="N1347">
        <v>8.8999999999999996E-2</v>
      </c>
      <c r="O1347" t="s">
        <v>874</v>
      </c>
      <c r="P1347" t="s">
        <v>874</v>
      </c>
      <c r="Q1347">
        <v>0.03</v>
      </c>
      <c r="R1347">
        <v>0</v>
      </c>
      <c r="S1347">
        <v>8.8999999999999996E-2</v>
      </c>
      <c r="T1347" t="s">
        <v>874</v>
      </c>
      <c r="U1347" t="s">
        <v>874</v>
      </c>
      <c r="V1347" t="s">
        <v>874</v>
      </c>
      <c r="W1347" t="s">
        <v>874</v>
      </c>
      <c r="X1347" t="s">
        <v>56</v>
      </c>
      <c r="Y1347">
        <v>33.332999999999998</v>
      </c>
      <c r="Z1347">
        <v>0.64600000000000002</v>
      </c>
      <c r="AA1347" t="s">
        <v>874</v>
      </c>
      <c r="AB1347" t="s">
        <v>874</v>
      </c>
      <c r="AC1347">
        <v>0.76500000000000001</v>
      </c>
      <c r="AD1347" s="19">
        <v>45824.929309143517</v>
      </c>
      <c r="AE1347" t="s">
        <v>2215</v>
      </c>
    </row>
    <row r="1348" spans="1:31" x14ac:dyDescent="0.35">
      <c r="A1348" t="s">
        <v>1117</v>
      </c>
      <c r="B1348" t="s">
        <v>311</v>
      </c>
      <c r="C1348">
        <v>3101</v>
      </c>
      <c r="D1348" s="9">
        <v>41464.488703703704</v>
      </c>
      <c r="E1348" s="9">
        <v>44565.652326388888</v>
      </c>
      <c r="F1348">
        <v>14477</v>
      </c>
      <c r="G1348">
        <v>14477</v>
      </c>
      <c r="H1348">
        <v>7039</v>
      </c>
      <c r="I1348">
        <v>7438</v>
      </c>
      <c r="J1348">
        <v>5895</v>
      </c>
      <c r="K1348">
        <v>8582</v>
      </c>
      <c r="L1348">
        <v>7676</v>
      </c>
      <c r="M1348">
        <v>906</v>
      </c>
      <c r="N1348">
        <v>2.6190000000000002</v>
      </c>
      <c r="O1348">
        <v>2.7320000000000002</v>
      </c>
      <c r="P1348">
        <v>2.41</v>
      </c>
      <c r="Q1348">
        <v>2.79</v>
      </c>
      <c r="R1348">
        <v>2.9409999999999998</v>
      </c>
      <c r="S1348">
        <v>3.3180000000000001</v>
      </c>
      <c r="T1348">
        <v>0.94899999999999995</v>
      </c>
      <c r="U1348">
        <v>0.48899999999999999</v>
      </c>
      <c r="V1348">
        <v>0.55000000000000004</v>
      </c>
      <c r="W1348">
        <v>324.73099999999999</v>
      </c>
      <c r="X1348" t="s">
        <v>56</v>
      </c>
      <c r="Y1348">
        <v>0.35799999999999998</v>
      </c>
      <c r="Z1348">
        <v>0.98199999999999998</v>
      </c>
      <c r="AA1348">
        <v>0.98099999999999998</v>
      </c>
      <c r="AB1348">
        <v>0.93600000000000005</v>
      </c>
      <c r="AC1348">
        <v>0.99199999999999999</v>
      </c>
      <c r="AD1348" s="19">
        <v>45825.259622291669</v>
      </c>
      <c r="AE1348" t="s">
        <v>2357</v>
      </c>
    </row>
    <row r="1349" spans="1:31" hidden="1" x14ac:dyDescent="0.35">
      <c r="A1349" t="s">
        <v>223</v>
      </c>
      <c r="B1349" t="s">
        <v>312</v>
      </c>
      <c r="C1349">
        <v>97</v>
      </c>
      <c r="D1349" s="9">
        <v>41520.72152777778</v>
      </c>
      <c r="E1349" s="9">
        <v>41617.862500000003</v>
      </c>
      <c r="F1349" t="s">
        <v>871</v>
      </c>
      <c r="G1349" t="s">
        <v>871</v>
      </c>
      <c r="H1349">
        <v>19</v>
      </c>
      <c r="I1349">
        <v>11</v>
      </c>
      <c r="J1349">
        <v>1</v>
      </c>
      <c r="K1349" t="s">
        <v>872</v>
      </c>
      <c r="L1349">
        <v>24</v>
      </c>
      <c r="M1349">
        <v>7</v>
      </c>
      <c r="N1349">
        <v>0.20899999999999999</v>
      </c>
      <c r="O1349">
        <v>0.17100000000000001</v>
      </c>
      <c r="P1349" t="s">
        <v>874</v>
      </c>
      <c r="Q1349">
        <v>0.23100000000000001</v>
      </c>
      <c r="R1349">
        <v>0.38</v>
      </c>
      <c r="S1349">
        <v>0.36099999999999999</v>
      </c>
      <c r="T1349" t="s">
        <v>874</v>
      </c>
      <c r="U1349" t="s">
        <v>874</v>
      </c>
      <c r="V1349" t="s">
        <v>874</v>
      </c>
      <c r="W1349" t="s">
        <v>874</v>
      </c>
      <c r="X1349" t="s">
        <v>56</v>
      </c>
      <c r="Y1349">
        <v>4.3289999999999997</v>
      </c>
      <c r="Z1349">
        <v>0.97699999999999998</v>
      </c>
      <c r="AA1349">
        <v>0.93</v>
      </c>
      <c r="AB1349" t="s">
        <v>874</v>
      </c>
      <c r="AC1349">
        <v>0.92700000000000005</v>
      </c>
      <c r="AD1349" s="19">
        <v>45824.929526979169</v>
      </c>
      <c r="AE1349" t="s">
        <v>2215</v>
      </c>
    </row>
    <row r="1350" spans="1:31" x14ac:dyDescent="0.35">
      <c r="A1350" t="s">
        <v>156</v>
      </c>
      <c r="B1350" t="s">
        <v>311</v>
      </c>
      <c r="C1350">
        <v>4936</v>
      </c>
      <c r="D1350" s="9">
        <v>39524.739236111112</v>
      </c>
      <c r="E1350" s="9">
        <v>44461.654652777775</v>
      </c>
      <c r="F1350">
        <v>224</v>
      </c>
      <c r="G1350">
        <v>224</v>
      </c>
      <c r="H1350">
        <v>136</v>
      </c>
      <c r="I1350">
        <v>88</v>
      </c>
      <c r="J1350">
        <v>20</v>
      </c>
      <c r="K1350">
        <v>204</v>
      </c>
      <c r="L1350">
        <v>188</v>
      </c>
      <c r="M1350">
        <v>16</v>
      </c>
      <c r="N1350">
        <v>2.4E-2</v>
      </c>
      <c r="O1350">
        <v>0.02</v>
      </c>
      <c r="P1350">
        <v>5.0000000000000001E-3</v>
      </c>
      <c r="Q1350">
        <v>3.6999999999999998E-2</v>
      </c>
      <c r="R1350">
        <v>3.9E-2</v>
      </c>
      <c r="S1350">
        <v>3.9E-2</v>
      </c>
      <c r="T1350">
        <v>0.94899999999999995</v>
      </c>
      <c r="U1350">
        <v>0.54500000000000004</v>
      </c>
      <c r="V1350">
        <v>0.88600000000000001</v>
      </c>
      <c r="W1350">
        <v>432.43200000000002</v>
      </c>
      <c r="X1350" t="s">
        <v>56</v>
      </c>
      <c r="Y1350">
        <v>27.027000000000001</v>
      </c>
      <c r="Z1350">
        <v>0.88600000000000001</v>
      </c>
      <c r="AA1350">
        <v>0.98299999999999998</v>
      </c>
      <c r="AB1350">
        <v>0.94099999999999995</v>
      </c>
      <c r="AC1350">
        <v>0.94299999999999995</v>
      </c>
      <c r="AD1350" s="19">
        <v>45825.265854861114</v>
      </c>
      <c r="AE1350" t="s">
        <v>2357</v>
      </c>
    </row>
    <row r="1351" spans="1:31" hidden="1" x14ac:dyDescent="0.35">
      <c r="A1351" t="s">
        <v>2113</v>
      </c>
      <c r="B1351" t="s">
        <v>312</v>
      </c>
      <c r="C1351">
        <v>0</v>
      </c>
      <c r="D1351" s="9">
        <v>41291.48333333333</v>
      </c>
      <c r="E1351" s="9">
        <v>41291.48333333333</v>
      </c>
      <c r="F1351" t="s">
        <v>871</v>
      </c>
      <c r="G1351" t="s">
        <v>871</v>
      </c>
      <c r="H1351">
        <v>1</v>
      </c>
      <c r="I1351">
        <v>1</v>
      </c>
      <c r="J1351">
        <v>1</v>
      </c>
      <c r="K1351" t="s">
        <v>872</v>
      </c>
      <c r="L1351">
        <v>1</v>
      </c>
      <c r="M1351">
        <v>0</v>
      </c>
      <c r="N1351" t="s">
        <v>874</v>
      </c>
      <c r="O1351" t="s">
        <v>874</v>
      </c>
      <c r="P1351" t="s">
        <v>874</v>
      </c>
      <c r="Q1351" t="s">
        <v>874</v>
      </c>
      <c r="R1351">
        <v>0</v>
      </c>
      <c r="S1351" t="s">
        <v>874</v>
      </c>
      <c r="T1351" t="s">
        <v>874</v>
      </c>
      <c r="U1351" t="s">
        <v>874</v>
      </c>
      <c r="V1351" t="s">
        <v>874</v>
      </c>
      <c r="W1351" t="s">
        <v>874</v>
      </c>
      <c r="X1351" t="s">
        <v>56</v>
      </c>
      <c r="Y1351" t="s">
        <v>874</v>
      </c>
      <c r="Z1351" t="s">
        <v>874</v>
      </c>
      <c r="AA1351" t="s">
        <v>874</v>
      </c>
      <c r="AB1351" t="s">
        <v>874</v>
      </c>
      <c r="AC1351" t="s">
        <v>874</v>
      </c>
      <c r="AD1351" s="19">
        <v>45824.929731469907</v>
      </c>
      <c r="AE1351" t="s">
        <v>2215</v>
      </c>
    </row>
    <row r="1352" spans="1:31" x14ac:dyDescent="0.35">
      <c r="A1352" t="s">
        <v>1246</v>
      </c>
      <c r="B1352" t="s">
        <v>311</v>
      </c>
      <c r="C1352">
        <v>4623</v>
      </c>
      <c r="D1352" s="9">
        <v>36943.972916666666</v>
      </c>
      <c r="E1352" s="9">
        <v>41567.502083333333</v>
      </c>
      <c r="F1352">
        <v>753</v>
      </c>
      <c r="G1352">
        <v>753</v>
      </c>
      <c r="H1352">
        <v>29</v>
      </c>
      <c r="I1352">
        <v>724</v>
      </c>
      <c r="J1352">
        <v>282</v>
      </c>
      <c r="K1352">
        <v>471</v>
      </c>
      <c r="L1352">
        <v>435</v>
      </c>
      <c r="M1352">
        <v>36</v>
      </c>
      <c r="N1352">
        <v>7.0000000000000001E-3</v>
      </c>
      <c r="O1352">
        <v>0.19</v>
      </c>
      <c r="P1352">
        <v>6.5000000000000002E-2</v>
      </c>
      <c r="Q1352">
        <v>0.125</v>
      </c>
      <c r="R1352">
        <v>0.13200000000000001</v>
      </c>
      <c r="S1352">
        <v>9.1999999999999998E-2</v>
      </c>
      <c r="T1352">
        <v>0.94699999999999995</v>
      </c>
      <c r="U1352">
        <v>3.5999999999999997E-2</v>
      </c>
      <c r="V1352">
        <v>0.67</v>
      </c>
      <c r="W1352">
        <v>288</v>
      </c>
      <c r="X1352" t="s">
        <v>56</v>
      </c>
      <c r="Y1352">
        <v>8</v>
      </c>
      <c r="Z1352">
        <v>0.94899999999999995</v>
      </c>
      <c r="AA1352">
        <v>0.82299999999999995</v>
      </c>
      <c r="AB1352">
        <v>0.55400000000000005</v>
      </c>
      <c r="AC1352">
        <v>0.59799999999999998</v>
      </c>
      <c r="AD1352" s="19">
        <v>45824.764097013889</v>
      </c>
      <c r="AE1352" t="s">
        <v>1824</v>
      </c>
    </row>
    <row r="1353" spans="1:31" hidden="1" x14ac:dyDescent="0.35">
      <c r="A1353" t="s">
        <v>241</v>
      </c>
      <c r="B1353" t="s">
        <v>312</v>
      </c>
      <c r="C1353">
        <v>98</v>
      </c>
      <c r="D1353" s="9">
        <v>41527.007638888892</v>
      </c>
      <c r="E1353" s="9">
        <v>41625.606249999997</v>
      </c>
      <c r="F1353" t="s">
        <v>871</v>
      </c>
      <c r="G1353" t="s">
        <v>871</v>
      </c>
      <c r="H1353">
        <v>17</v>
      </c>
      <c r="I1353">
        <v>43</v>
      </c>
      <c r="J1353">
        <v>8</v>
      </c>
      <c r="K1353" t="s">
        <v>872</v>
      </c>
      <c r="L1353">
        <v>37</v>
      </c>
      <c r="M1353">
        <v>14</v>
      </c>
      <c r="N1353">
        <v>0.16800000000000001</v>
      </c>
      <c r="O1353">
        <v>0.54200000000000004</v>
      </c>
      <c r="P1353">
        <v>0.11700000000000001</v>
      </c>
      <c r="Q1353">
        <v>0.42699999999999999</v>
      </c>
      <c r="R1353" s="24" t="s">
        <v>2114</v>
      </c>
      <c r="S1353">
        <v>0.59699999999999998</v>
      </c>
      <c r="T1353">
        <v>0.72</v>
      </c>
      <c r="U1353">
        <v>0.23699999999999999</v>
      </c>
      <c r="V1353">
        <v>0.83499999999999996</v>
      </c>
      <c r="W1353">
        <v>580.79600000000005</v>
      </c>
      <c r="X1353" t="s">
        <v>56</v>
      </c>
      <c r="Y1353">
        <v>2.3420000000000001</v>
      </c>
      <c r="Z1353">
        <v>0.96899999999999997</v>
      </c>
      <c r="AA1353">
        <v>0.89800000000000002</v>
      </c>
      <c r="AB1353">
        <v>0.55500000000000005</v>
      </c>
      <c r="AC1353">
        <v>0.83799999999999997</v>
      </c>
      <c r="AD1353" s="19">
        <v>45824.930011122684</v>
      </c>
      <c r="AE1353" t="s">
        <v>2215</v>
      </c>
    </row>
    <row r="1354" spans="1:31" x14ac:dyDescent="0.35">
      <c r="A1354" t="s">
        <v>160</v>
      </c>
      <c r="B1354" t="s">
        <v>311</v>
      </c>
      <c r="C1354">
        <v>2081</v>
      </c>
      <c r="D1354" s="9">
        <v>39546.765972222223</v>
      </c>
      <c r="E1354" s="9">
        <v>41628.232638888891</v>
      </c>
      <c r="F1354">
        <v>60</v>
      </c>
      <c r="G1354">
        <v>60</v>
      </c>
      <c r="H1354">
        <v>33</v>
      </c>
      <c r="I1354">
        <v>27</v>
      </c>
      <c r="J1354">
        <v>16</v>
      </c>
      <c r="K1354">
        <v>44</v>
      </c>
      <c r="L1354">
        <v>38</v>
      </c>
      <c r="M1354">
        <v>6</v>
      </c>
      <c r="N1354">
        <v>1.4999999999999999E-2</v>
      </c>
      <c r="O1354">
        <v>1.6E-2</v>
      </c>
      <c r="P1354">
        <v>1.2E-2</v>
      </c>
      <c r="Q1354">
        <v>1.7999999999999999E-2</v>
      </c>
      <c r="R1354">
        <v>1.9E-2</v>
      </c>
      <c r="S1354">
        <v>2.1000000000000001E-2</v>
      </c>
      <c r="T1354">
        <v>0.94699999999999995</v>
      </c>
      <c r="U1354">
        <v>0.48399999999999999</v>
      </c>
      <c r="V1354">
        <v>0.61299999999999999</v>
      </c>
      <c r="W1354">
        <v>333.33300000000003</v>
      </c>
      <c r="X1354" t="s">
        <v>56</v>
      </c>
      <c r="Y1354">
        <v>55.555999999999997</v>
      </c>
      <c r="Z1354">
        <v>0.98599999999999999</v>
      </c>
      <c r="AA1354">
        <v>0.92400000000000004</v>
      </c>
      <c r="AB1354">
        <v>0.75800000000000001</v>
      </c>
      <c r="AC1354">
        <v>0.96899999999999997</v>
      </c>
      <c r="AD1354" s="19">
        <v>45824.943506886571</v>
      </c>
      <c r="AE1354" t="s">
        <v>2215</v>
      </c>
    </row>
    <row r="1355" spans="1:31" hidden="1" x14ac:dyDescent="0.35">
      <c r="A1355" t="s">
        <v>231</v>
      </c>
      <c r="B1355" t="s">
        <v>312</v>
      </c>
      <c r="C1355">
        <v>99</v>
      </c>
      <c r="D1355" s="9">
        <v>41527.03402777778</v>
      </c>
      <c r="E1355" s="9">
        <v>41626.095833333333</v>
      </c>
      <c r="F1355" t="s">
        <v>871</v>
      </c>
      <c r="G1355" t="s">
        <v>871</v>
      </c>
      <c r="H1355">
        <v>58</v>
      </c>
      <c r="I1355">
        <v>22</v>
      </c>
      <c r="J1355">
        <v>4</v>
      </c>
      <c r="K1355" t="s">
        <v>872</v>
      </c>
      <c r="L1355">
        <v>53</v>
      </c>
      <c r="M1355">
        <v>22</v>
      </c>
      <c r="N1355">
        <v>0.61299999999999999</v>
      </c>
      <c r="O1355">
        <v>0.24399999999999999</v>
      </c>
      <c r="P1355">
        <v>0.04</v>
      </c>
      <c r="Q1355">
        <v>0.61299999999999999</v>
      </c>
      <c r="R1355">
        <v>0.81699999999999995</v>
      </c>
      <c r="S1355">
        <v>0.82299999999999995</v>
      </c>
      <c r="T1355">
        <v>0.75</v>
      </c>
      <c r="U1355">
        <v>0.71499999999999997</v>
      </c>
      <c r="V1355">
        <v>0.95299999999999996</v>
      </c>
      <c r="W1355">
        <v>130.506</v>
      </c>
      <c r="X1355" t="s">
        <v>56</v>
      </c>
      <c r="Y1355">
        <v>1.631</v>
      </c>
      <c r="Z1355">
        <v>0.97399999999999998</v>
      </c>
      <c r="AA1355">
        <v>0.94899999999999995</v>
      </c>
      <c r="AB1355">
        <v>0.94799999999999995</v>
      </c>
      <c r="AC1355">
        <v>0.93300000000000005</v>
      </c>
      <c r="AD1355" s="19">
        <v>45824.930287002317</v>
      </c>
      <c r="AE1355" t="s">
        <v>2215</v>
      </c>
    </row>
    <row r="1356" spans="1:31" x14ac:dyDescent="0.35">
      <c r="A1356" t="s">
        <v>156</v>
      </c>
      <c r="B1356" t="s">
        <v>311</v>
      </c>
      <c r="C1356">
        <v>5917</v>
      </c>
      <c r="D1356" s="9">
        <v>39524.738888888889</v>
      </c>
      <c r="E1356" s="9">
        <v>45441.855555555558</v>
      </c>
      <c r="F1356">
        <v>231</v>
      </c>
      <c r="G1356">
        <v>231</v>
      </c>
      <c r="H1356">
        <v>140</v>
      </c>
      <c r="I1356">
        <v>91</v>
      </c>
      <c r="J1356">
        <v>22</v>
      </c>
      <c r="K1356">
        <v>209</v>
      </c>
      <c r="L1356">
        <v>189</v>
      </c>
      <c r="M1356">
        <v>20</v>
      </c>
      <c r="N1356">
        <v>2.3E-2</v>
      </c>
      <c r="O1356">
        <v>1.9E-2</v>
      </c>
      <c r="P1356">
        <v>4.0000000000000001E-3</v>
      </c>
      <c r="Q1356">
        <v>3.5999999999999997E-2</v>
      </c>
      <c r="R1356">
        <v>3.7999999999999999E-2</v>
      </c>
      <c r="S1356">
        <v>3.6999999999999998E-2</v>
      </c>
      <c r="T1356">
        <v>0.94699999999999995</v>
      </c>
      <c r="U1356">
        <v>0.54800000000000004</v>
      </c>
      <c r="V1356">
        <v>0.90500000000000003</v>
      </c>
      <c r="W1356">
        <v>555.55600000000004</v>
      </c>
      <c r="X1356" t="s">
        <v>56</v>
      </c>
      <c r="Y1356">
        <v>27.777999999999999</v>
      </c>
      <c r="Z1356">
        <v>0.89300000000000002</v>
      </c>
      <c r="AA1356">
        <v>0.97099999999999997</v>
      </c>
      <c r="AB1356">
        <v>0.93400000000000005</v>
      </c>
      <c r="AC1356">
        <v>0.94299999999999995</v>
      </c>
      <c r="AD1356" s="19">
        <v>2.8158564814814817E-2</v>
      </c>
      <c r="AE1356" t="s">
        <v>1108</v>
      </c>
    </row>
    <row r="1357" spans="1:31" hidden="1" x14ac:dyDescent="0.35">
      <c r="A1357" t="s">
        <v>2115</v>
      </c>
      <c r="B1357" t="s">
        <v>312</v>
      </c>
      <c r="C1357">
        <v>50</v>
      </c>
      <c r="D1357" s="9">
        <v>41550.720833333333</v>
      </c>
      <c r="E1357" s="9">
        <v>41600.968055555553</v>
      </c>
      <c r="F1357" t="s">
        <v>871</v>
      </c>
      <c r="G1357" t="s">
        <v>871</v>
      </c>
      <c r="H1357">
        <v>1</v>
      </c>
      <c r="I1357">
        <v>2</v>
      </c>
      <c r="J1357">
        <v>1</v>
      </c>
      <c r="K1357" t="s">
        <v>872</v>
      </c>
      <c r="L1357">
        <v>2</v>
      </c>
      <c r="M1357">
        <v>0</v>
      </c>
      <c r="N1357" t="s">
        <v>874</v>
      </c>
      <c r="O1357">
        <v>2.1999999999999999E-2</v>
      </c>
      <c r="P1357" t="s">
        <v>874</v>
      </c>
      <c r="Q1357">
        <v>2.5999999999999999E-2</v>
      </c>
      <c r="R1357">
        <v>0</v>
      </c>
      <c r="S1357">
        <v>3.3000000000000002E-2</v>
      </c>
      <c r="T1357" t="s">
        <v>874</v>
      </c>
      <c r="U1357" t="s">
        <v>874</v>
      </c>
      <c r="V1357" t="s">
        <v>874</v>
      </c>
      <c r="W1357" t="s">
        <v>874</v>
      </c>
      <c r="X1357" t="s">
        <v>56</v>
      </c>
      <c r="Y1357">
        <v>38.462000000000003</v>
      </c>
      <c r="Z1357" t="s">
        <v>874</v>
      </c>
      <c r="AA1357">
        <v>1</v>
      </c>
      <c r="AB1357" t="s">
        <v>874</v>
      </c>
      <c r="AC1357">
        <v>1</v>
      </c>
      <c r="AD1357" s="19">
        <v>45824.930503217591</v>
      </c>
      <c r="AE1357" t="s">
        <v>2215</v>
      </c>
    </row>
    <row r="1358" spans="1:31" x14ac:dyDescent="0.35">
      <c r="A1358" t="s">
        <v>243</v>
      </c>
      <c r="B1358" t="s">
        <v>311</v>
      </c>
      <c r="C1358">
        <v>994</v>
      </c>
      <c r="D1358" s="9">
        <v>44608.720833333333</v>
      </c>
      <c r="E1358" s="9">
        <v>45603.529166666667</v>
      </c>
      <c r="F1358">
        <v>205</v>
      </c>
      <c r="G1358">
        <v>203</v>
      </c>
      <c r="H1358">
        <v>29</v>
      </c>
      <c r="I1358">
        <v>174</v>
      </c>
      <c r="J1358">
        <v>3</v>
      </c>
      <c r="K1358">
        <v>200</v>
      </c>
      <c r="L1358">
        <v>167</v>
      </c>
      <c r="M1358">
        <v>33</v>
      </c>
      <c r="N1358">
        <v>3.6999999999999998E-2</v>
      </c>
      <c r="O1358">
        <v>0.57599999999999996</v>
      </c>
      <c r="P1358">
        <v>8.0000000000000002E-3</v>
      </c>
      <c r="Q1358">
        <v>0.57299999999999995</v>
      </c>
      <c r="R1358">
        <v>0.60499999999999998</v>
      </c>
      <c r="S1358">
        <v>0.46400000000000002</v>
      </c>
      <c r="T1358">
        <v>0.94699999999999995</v>
      </c>
      <c r="U1358">
        <v>0.06</v>
      </c>
      <c r="V1358">
        <v>0.98699999999999999</v>
      </c>
      <c r="W1358">
        <v>57.591999999999999</v>
      </c>
      <c r="X1358" t="s">
        <v>56</v>
      </c>
      <c r="Y1358">
        <v>1.7450000000000001</v>
      </c>
      <c r="Z1358">
        <v>0.76400000000000001</v>
      </c>
      <c r="AA1358">
        <v>0.96699999999999997</v>
      </c>
      <c r="AB1358">
        <v>0.93899999999999995</v>
      </c>
      <c r="AC1358">
        <v>0.97</v>
      </c>
      <c r="AD1358" s="19">
        <v>3.9318287037037034E-2</v>
      </c>
      <c r="AE1358" t="s">
        <v>1108</v>
      </c>
    </row>
    <row r="1359" spans="1:31" hidden="1" x14ac:dyDescent="0.35">
      <c r="A1359" t="s">
        <v>240</v>
      </c>
      <c r="B1359" t="s">
        <v>312</v>
      </c>
      <c r="C1359">
        <v>99</v>
      </c>
      <c r="D1359" s="9">
        <v>41529.042361111111</v>
      </c>
      <c r="E1359" s="9">
        <v>41628.606249999997</v>
      </c>
      <c r="F1359" t="s">
        <v>871</v>
      </c>
      <c r="G1359" t="s">
        <v>871</v>
      </c>
      <c r="H1359">
        <v>9</v>
      </c>
      <c r="I1359">
        <v>2</v>
      </c>
      <c r="J1359">
        <v>1</v>
      </c>
      <c r="K1359" t="s">
        <v>872</v>
      </c>
      <c r="L1359">
        <v>9</v>
      </c>
      <c r="M1359">
        <v>0</v>
      </c>
      <c r="N1359">
        <v>7.1999999999999995E-2</v>
      </c>
      <c r="O1359">
        <v>1.7000000000000001E-2</v>
      </c>
      <c r="P1359" t="s">
        <v>874</v>
      </c>
      <c r="Q1359">
        <v>0.13200000000000001</v>
      </c>
      <c r="R1359">
        <v>8.8999999999999996E-2</v>
      </c>
      <c r="S1359">
        <v>7.0000000000000007E-2</v>
      </c>
      <c r="T1359" t="s">
        <v>874</v>
      </c>
      <c r="U1359" t="s">
        <v>874</v>
      </c>
      <c r="V1359" t="s">
        <v>874</v>
      </c>
      <c r="W1359" t="s">
        <v>874</v>
      </c>
      <c r="X1359" t="s">
        <v>56</v>
      </c>
      <c r="Y1359">
        <v>7.5759999999999996</v>
      </c>
      <c r="Z1359">
        <v>0.75700000000000001</v>
      </c>
      <c r="AA1359">
        <v>1</v>
      </c>
      <c r="AB1359" t="s">
        <v>874</v>
      </c>
      <c r="AC1359">
        <v>0.82699999999999996</v>
      </c>
      <c r="AD1359" s="19">
        <v>45824.930717326388</v>
      </c>
      <c r="AE1359" t="s">
        <v>2215</v>
      </c>
    </row>
    <row r="1360" spans="1:31" x14ac:dyDescent="0.35">
      <c r="A1360" t="s">
        <v>156</v>
      </c>
      <c r="B1360" t="s">
        <v>311</v>
      </c>
      <c r="C1360">
        <v>5917</v>
      </c>
      <c r="D1360" s="9">
        <v>39524.738888888889</v>
      </c>
      <c r="E1360" s="9">
        <v>45441.855555555558</v>
      </c>
      <c r="F1360">
        <v>231</v>
      </c>
      <c r="G1360">
        <v>231</v>
      </c>
      <c r="H1360">
        <v>140</v>
      </c>
      <c r="I1360">
        <v>91</v>
      </c>
      <c r="J1360">
        <v>22</v>
      </c>
      <c r="K1360">
        <v>209</v>
      </c>
      <c r="L1360">
        <v>189</v>
      </c>
      <c r="M1360">
        <v>20</v>
      </c>
      <c r="N1360">
        <v>2.3E-2</v>
      </c>
      <c r="O1360">
        <v>1.9E-2</v>
      </c>
      <c r="P1360">
        <v>4.0000000000000001E-3</v>
      </c>
      <c r="Q1360">
        <v>3.5999999999999997E-2</v>
      </c>
      <c r="R1360">
        <v>3.7999999999999999E-2</v>
      </c>
      <c r="S1360">
        <v>3.6999999999999998E-2</v>
      </c>
      <c r="T1360">
        <v>0.94699999999999995</v>
      </c>
      <c r="U1360">
        <v>0.54800000000000004</v>
      </c>
      <c r="V1360">
        <v>0.90500000000000003</v>
      </c>
      <c r="W1360">
        <v>555.55600000000004</v>
      </c>
      <c r="X1360" t="s">
        <v>56</v>
      </c>
      <c r="Y1360">
        <v>27.777999999999999</v>
      </c>
      <c r="Z1360">
        <v>0.89300000000000002</v>
      </c>
      <c r="AA1360">
        <v>0.97099999999999997</v>
      </c>
      <c r="AB1360">
        <v>0.93400000000000005</v>
      </c>
      <c r="AC1360">
        <v>0.94299999999999995</v>
      </c>
      <c r="AD1360" s="19">
        <v>3.8112268518518518E-2</v>
      </c>
      <c r="AE1360" t="s">
        <v>1108</v>
      </c>
    </row>
    <row r="1361" spans="1:31" hidden="1" x14ac:dyDescent="0.35">
      <c r="A1361" t="s">
        <v>300</v>
      </c>
      <c r="B1361" t="s">
        <v>312</v>
      </c>
      <c r="C1361">
        <v>63</v>
      </c>
      <c r="D1361" s="9">
        <v>41533.990277777775</v>
      </c>
      <c r="E1361" s="9">
        <v>41597.038888888892</v>
      </c>
      <c r="F1361" t="s">
        <v>871</v>
      </c>
      <c r="G1361" t="s">
        <v>871</v>
      </c>
      <c r="H1361">
        <v>2</v>
      </c>
      <c r="I1361">
        <v>3</v>
      </c>
      <c r="J1361">
        <v>2</v>
      </c>
      <c r="K1361" t="s">
        <v>872</v>
      </c>
      <c r="L1361">
        <v>6</v>
      </c>
      <c r="M1361">
        <v>-2</v>
      </c>
      <c r="N1361">
        <v>2.4E-2</v>
      </c>
      <c r="O1361">
        <v>6.9000000000000006E-2</v>
      </c>
      <c r="P1361" t="s">
        <v>874</v>
      </c>
      <c r="Q1361">
        <v>7.1999999999999995E-2</v>
      </c>
      <c r="R1361">
        <v>9.2999999999999999E-2</v>
      </c>
      <c r="S1361">
        <v>5.8000000000000003E-2</v>
      </c>
      <c r="T1361" t="s">
        <v>874</v>
      </c>
      <c r="U1361" t="s">
        <v>874</v>
      </c>
      <c r="V1361" t="s">
        <v>874</v>
      </c>
      <c r="W1361" t="s">
        <v>874</v>
      </c>
      <c r="X1361" t="s">
        <v>56</v>
      </c>
      <c r="Y1361">
        <v>13.888999999999999</v>
      </c>
      <c r="Z1361">
        <v>1</v>
      </c>
      <c r="AA1361">
        <v>0.86599999999999999</v>
      </c>
      <c r="AB1361" t="s">
        <v>874</v>
      </c>
      <c r="AC1361">
        <v>0.86899999999999999</v>
      </c>
      <c r="AD1361" s="19">
        <v>45824.930932395837</v>
      </c>
      <c r="AE1361" t="s">
        <v>2215</v>
      </c>
    </row>
    <row r="1362" spans="1:31" x14ac:dyDescent="0.35">
      <c r="A1362" t="s">
        <v>243</v>
      </c>
      <c r="B1362" t="s">
        <v>311</v>
      </c>
      <c r="C1362">
        <v>994</v>
      </c>
      <c r="D1362" s="9">
        <v>44608.720833333333</v>
      </c>
      <c r="E1362" s="9">
        <v>45603.529166666667</v>
      </c>
      <c r="F1362">
        <v>205</v>
      </c>
      <c r="G1362">
        <v>203</v>
      </c>
      <c r="H1362">
        <v>29</v>
      </c>
      <c r="I1362">
        <v>174</v>
      </c>
      <c r="J1362">
        <v>3</v>
      </c>
      <c r="K1362">
        <v>200</v>
      </c>
      <c r="L1362">
        <v>167</v>
      </c>
      <c r="M1362">
        <v>33</v>
      </c>
      <c r="N1362">
        <v>3.6999999999999998E-2</v>
      </c>
      <c r="O1362">
        <v>0.57599999999999996</v>
      </c>
      <c r="P1362">
        <v>8.0000000000000002E-3</v>
      </c>
      <c r="Q1362">
        <v>0.57299999999999995</v>
      </c>
      <c r="R1362">
        <v>0.60499999999999998</v>
      </c>
      <c r="S1362">
        <v>0.46400000000000002</v>
      </c>
      <c r="T1362">
        <v>0.94699999999999995</v>
      </c>
      <c r="U1362">
        <v>0.06</v>
      </c>
      <c r="V1362">
        <v>0.98699999999999999</v>
      </c>
      <c r="W1362">
        <v>57.591999999999999</v>
      </c>
      <c r="X1362" t="s">
        <v>56</v>
      </c>
      <c r="Y1362">
        <v>1.7450000000000001</v>
      </c>
      <c r="Z1362">
        <v>0.76400000000000001</v>
      </c>
      <c r="AA1362">
        <v>0.96699999999999997</v>
      </c>
      <c r="AB1362">
        <v>0.93899999999999995</v>
      </c>
      <c r="AC1362">
        <v>0.97</v>
      </c>
      <c r="AD1362" s="19">
        <v>1.9165509259259261E-2</v>
      </c>
      <c r="AE1362" t="s">
        <v>1108</v>
      </c>
    </row>
    <row r="1363" spans="1:31" hidden="1" x14ac:dyDescent="0.35">
      <c r="A1363" t="s">
        <v>1116</v>
      </c>
      <c r="B1363" t="s">
        <v>312</v>
      </c>
      <c r="C1363">
        <v>85</v>
      </c>
      <c r="D1363" s="9">
        <v>41543.07708333333</v>
      </c>
      <c r="E1363" s="9">
        <v>41628.231249999997</v>
      </c>
      <c r="F1363" t="s">
        <v>871</v>
      </c>
      <c r="G1363" t="s">
        <v>871</v>
      </c>
      <c r="H1363">
        <v>4</v>
      </c>
      <c r="I1363">
        <v>4</v>
      </c>
      <c r="J1363">
        <v>1</v>
      </c>
      <c r="K1363" t="s">
        <v>872</v>
      </c>
      <c r="L1363">
        <v>5</v>
      </c>
      <c r="M1363">
        <v>2</v>
      </c>
      <c r="N1363">
        <v>4.8000000000000001E-2</v>
      </c>
      <c r="O1363">
        <v>3.5999999999999997E-2</v>
      </c>
      <c r="P1363" t="s">
        <v>874</v>
      </c>
      <c r="Q1363" t="s">
        <v>874</v>
      </c>
      <c r="R1363">
        <v>8.3999999999999894E-2</v>
      </c>
      <c r="S1363">
        <v>8.3000000000000004E-2</v>
      </c>
      <c r="T1363" t="s">
        <v>874</v>
      </c>
      <c r="U1363" t="s">
        <v>874</v>
      </c>
      <c r="V1363" t="s">
        <v>874</v>
      </c>
      <c r="W1363" t="s">
        <v>874</v>
      </c>
      <c r="X1363" t="s">
        <v>56</v>
      </c>
      <c r="Y1363" t="s">
        <v>874</v>
      </c>
      <c r="Z1363">
        <v>0.92</v>
      </c>
      <c r="AA1363">
        <v>0.78900000000000003</v>
      </c>
      <c r="AB1363" t="s">
        <v>874</v>
      </c>
      <c r="AC1363" t="s">
        <v>874</v>
      </c>
      <c r="AD1363" s="19">
        <v>45824.931150567128</v>
      </c>
      <c r="AE1363" t="s">
        <v>2215</v>
      </c>
    </row>
    <row r="1364" spans="1:31" x14ac:dyDescent="0.35">
      <c r="A1364" t="s">
        <v>1551</v>
      </c>
      <c r="B1364" t="s">
        <v>311</v>
      </c>
      <c r="C1364">
        <v>2785</v>
      </c>
      <c r="D1364" s="9">
        <v>37890.668206018519</v>
      </c>
      <c r="E1364" s="9">
        <v>40675.827893518515</v>
      </c>
      <c r="F1364">
        <v>104</v>
      </c>
      <c r="G1364">
        <v>104</v>
      </c>
      <c r="H1364">
        <v>3</v>
      </c>
      <c r="I1364">
        <v>101</v>
      </c>
      <c r="J1364">
        <v>22</v>
      </c>
      <c r="K1364">
        <v>82</v>
      </c>
      <c r="L1364">
        <v>55</v>
      </c>
      <c r="M1364">
        <v>27</v>
      </c>
      <c r="N1364">
        <v>4.0000000000000001E-3</v>
      </c>
      <c r="O1364">
        <v>4.2999999999999997E-2</v>
      </c>
      <c r="P1364">
        <v>8.9999999999999993E-3</v>
      </c>
      <c r="Q1364">
        <v>3.5999999999999997E-2</v>
      </c>
      <c r="R1364">
        <v>3.7999999999999999E-2</v>
      </c>
      <c r="S1364">
        <v>3.4000000000000002E-2</v>
      </c>
      <c r="T1364">
        <v>0.94699999999999995</v>
      </c>
      <c r="U1364">
        <v>8.5000000000000006E-2</v>
      </c>
      <c r="V1364">
        <v>0.80900000000000005</v>
      </c>
      <c r="W1364">
        <v>750</v>
      </c>
      <c r="X1364" t="s">
        <v>56</v>
      </c>
      <c r="Y1364">
        <v>27.777999999999999</v>
      </c>
      <c r="Z1364">
        <v>0.81699999999999995</v>
      </c>
      <c r="AA1364">
        <v>0.82199999999999995</v>
      </c>
      <c r="AB1364">
        <v>0.73099999999999998</v>
      </c>
      <c r="AC1364">
        <v>0.64300000000000002</v>
      </c>
      <c r="AD1364" s="19">
        <v>45825.126629409722</v>
      </c>
      <c r="AE1364" t="s">
        <v>2397</v>
      </c>
    </row>
    <row r="1365" spans="1:31" hidden="1" x14ac:dyDescent="0.35">
      <c r="A1365" t="s">
        <v>2116</v>
      </c>
      <c r="B1365" t="s">
        <v>312</v>
      </c>
      <c r="C1365">
        <v>0</v>
      </c>
      <c r="D1365" s="9">
        <v>41284.328472222223</v>
      </c>
      <c r="E1365" s="9">
        <v>41284.328472222223</v>
      </c>
      <c r="F1365" t="s">
        <v>871</v>
      </c>
      <c r="G1365" t="s">
        <v>871</v>
      </c>
      <c r="H1365">
        <v>1</v>
      </c>
      <c r="I1365">
        <v>1</v>
      </c>
      <c r="J1365">
        <v>1</v>
      </c>
      <c r="K1365" t="s">
        <v>872</v>
      </c>
      <c r="L1365">
        <v>1</v>
      </c>
      <c r="M1365">
        <v>0</v>
      </c>
      <c r="N1365" t="s">
        <v>874</v>
      </c>
      <c r="O1365" t="s">
        <v>874</v>
      </c>
      <c r="P1365" t="s">
        <v>874</v>
      </c>
      <c r="Q1365" t="s">
        <v>874</v>
      </c>
      <c r="R1365">
        <v>0</v>
      </c>
      <c r="S1365" t="s">
        <v>874</v>
      </c>
      <c r="T1365" t="s">
        <v>874</v>
      </c>
      <c r="U1365" t="s">
        <v>874</v>
      </c>
      <c r="V1365" t="s">
        <v>874</v>
      </c>
      <c r="W1365" t="s">
        <v>874</v>
      </c>
      <c r="X1365" t="s">
        <v>56</v>
      </c>
      <c r="Y1365" t="s">
        <v>874</v>
      </c>
      <c r="Z1365" t="s">
        <v>874</v>
      </c>
      <c r="AA1365" t="s">
        <v>874</v>
      </c>
      <c r="AB1365" t="s">
        <v>874</v>
      </c>
      <c r="AC1365" t="s">
        <v>874</v>
      </c>
      <c r="AD1365" s="19">
        <v>45824.931353148146</v>
      </c>
      <c r="AE1365" t="s">
        <v>2215</v>
      </c>
    </row>
    <row r="1366" spans="1:31" x14ac:dyDescent="0.35">
      <c r="A1366" t="s">
        <v>1104</v>
      </c>
      <c r="B1366" t="s">
        <v>311</v>
      </c>
      <c r="C1366">
        <v>1799</v>
      </c>
      <c r="D1366" s="9">
        <v>39796.79791666667</v>
      </c>
      <c r="E1366" s="9">
        <v>41596.762499999997</v>
      </c>
      <c r="F1366">
        <v>78</v>
      </c>
      <c r="G1366">
        <v>78</v>
      </c>
      <c r="H1366">
        <v>33</v>
      </c>
      <c r="I1366">
        <v>45</v>
      </c>
      <c r="J1366">
        <v>9</v>
      </c>
      <c r="K1366">
        <v>69</v>
      </c>
      <c r="L1366">
        <v>61</v>
      </c>
      <c r="M1366">
        <v>8</v>
      </c>
      <c r="N1366">
        <v>2.1000000000000001E-2</v>
      </c>
      <c r="O1366">
        <v>2.5000000000000001E-2</v>
      </c>
      <c r="P1366">
        <v>8.9999999999999993E-3</v>
      </c>
      <c r="Q1366">
        <v>3.5000000000000003E-2</v>
      </c>
      <c r="R1366">
        <v>3.6999999999999998E-2</v>
      </c>
      <c r="S1366">
        <v>0.04</v>
      </c>
      <c r="T1366">
        <v>0.94599999999999995</v>
      </c>
      <c r="U1366">
        <v>0.45700000000000002</v>
      </c>
      <c r="V1366">
        <v>0.80400000000000005</v>
      </c>
      <c r="W1366">
        <v>228.571</v>
      </c>
      <c r="X1366" t="s">
        <v>56</v>
      </c>
      <c r="Y1366">
        <v>28.571000000000002</v>
      </c>
      <c r="Z1366">
        <v>0.89600000000000002</v>
      </c>
      <c r="AA1366">
        <v>0.94099999999999995</v>
      </c>
      <c r="AB1366">
        <v>0.89400000000000002</v>
      </c>
      <c r="AC1366">
        <v>0.92900000000000005</v>
      </c>
      <c r="AD1366" s="19">
        <v>45824.923747511573</v>
      </c>
      <c r="AE1366" t="s">
        <v>2215</v>
      </c>
    </row>
    <row r="1367" spans="1:31" hidden="1" x14ac:dyDescent="0.35">
      <c r="A1367" t="s">
        <v>168</v>
      </c>
      <c r="B1367" t="s">
        <v>312</v>
      </c>
      <c r="C1367">
        <v>98</v>
      </c>
      <c r="D1367" s="9">
        <v>41527.980555555558</v>
      </c>
      <c r="E1367" s="9">
        <v>41626.042361111111</v>
      </c>
      <c r="F1367" t="s">
        <v>871</v>
      </c>
      <c r="G1367" t="s">
        <v>871</v>
      </c>
      <c r="H1367">
        <v>31</v>
      </c>
      <c r="I1367">
        <v>14</v>
      </c>
      <c r="J1367">
        <v>3</v>
      </c>
      <c r="K1367" t="s">
        <v>872</v>
      </c>
      <c r="L1367">
        <v>50</v>
      </c>
      <c r="M1367">
        <v>-9</v>
      </c>
      <c r="N1367">
        <v>0.28999999999999998</v>
      </c>
      <c r="O1367">
        <v>0.159</v>
      </c>
      <c r="P1367">
        <v>3.1E-2</v>
      </c>
      <c r="Q1367">
        <v>0.45200000000000001</v>
      </c>
      <c r="R1367" s="24" t="s">
        <v>2117</v>
      </c>
      <c r="S1367">
        <v>0.42299999999999999</v>
      </c>
      <c r="T1367">
        <v>1.081</v>
      </c>
      <c r="U1367">
        <v>0.64600000000000002</v>
      </c>
      <c r="V1367">
        <v>0.93100000000000005</v>
      </c>
      <c r="W1367">
        <v>161.50399999999999</v>
      </c>
      <c r="X1367" t="s">
        <v>62</v>
      </c>
      <c r="Y1367">
        <v>2.2120000000000002</v>
      </c>
      <c r="Z1367">
        <v>0.98199999999999998</v>
      </c>
      <c r="AA1367">
        <v>0.89100000000000001</v>
      </c>
      <c r="AB1367">
        <v>0.76500000000000001</v>
      </c>
      <c r="AC1367">
        <v>0.97399999999999998</v>
      </c>
      <c r="AD1367" s="19">
        <v>45824.931651030092</v>
      </c>
      <c r="AE1367" t="s">
        <v>2215</v>
      </c>
    </row>
    <row r="1368" spans="1:31" x14ac:dyDescent="0.35">
      <c r="A1368" t="s">
        <v>282</v>
      </c>
      <c r="B1368" t="s">
        <v>311</v>
      </c>
      <c r="C1368">
        <v>1679</v>
      </c>
      <c r="D1368" s="9">
        <v>43928.405555555553</v>
      </c>
      <c r="E1368" s="9">
        <v>45607.595833333333</v>
      </c>
      <c r="F1368">
        <v>1725</v>
      </c>
      <c r="G1368">
        <v>1694</v>
      </c>
      <c r="H1368">
        <v>1434</v>
      </c>
      <c r="I1368">
        <v>260</v>
      </c>
      <c r="J1368">
        <v>172</v>
      </c>
      <c r="K1368">
        <v>1522</v>
      </c>
      <c r="L1368">
        <v>1357</v>
      </c>
      <c r="M1368">
        <v>165</v>
      </c>
      <c r="N1368">
        <v>1.369</v>
      </c>
      <c r="O1368">
        <v>0.16400000000000001</v>
      </c>
      <c r="P1368">
        <v>0.20699999999999999</v>
      </c>
      <c r="Q1368">
        <v>1.254</v>
      </c>
      <c r="R1368">
        <v>1.3260000000000001</v>
      </c>
      <c r="S1368">
        <v>1.323</v>
      </c>
      <c r="T1368">
        <v>0.94599999999999995</v>
      </c>
      <c r="U1368">
        <v>0.89300000000000002</v>
      </c>
      <c r="V1368">
        <v>0.86499999999999999</v>
      </c>
      <c r="W1368">
        <v>131.57900000000001</v>
      </c>
      <c r="X1368" t="s">
        <v>56</v>
      </c>
      <c r="Y1368">
        <v>0.79700000000000004</v>
      </c>
      <c r="Z1368">
        <v>0.97699999999999998</v>
      </c>
      <c r="AA1368">
        <v>0.77200000000000002</v>
      </c>
      <c r="AB1368">
        <v>0.9</v>
      </c>
      <c r="AC1368">
        <v>0.94699999999999995</v>
      </c>
      <c r="AD1368" s="19">
        <v>3.0312499999999997E-3</v>
      </c>
      <c r="AE1368" t="s">
        <v>1108</v>
      </c>
    </row>
    <row r="1369" spans="1:31" hidden="1" x14ac:dyDescent="0.35">
      <c r="A1369" t="s">
        <v>230</v>
      </c>
      <c r="B1369" t="s">
        <v>312</v>
      </c>
      <c r="C1369">
        <v>100</v>
      </c>
      <c r="D1369" s="9">
        <v>41521.275694444441</v>
      </c>
      <c r="E1369" s="9">
        <v>41621.714583333334</v>
      </c>
      <c r="F1369" t="s">
        <v>871</v>
      </c>
      <c r="G1369" t="s">
        <v>871</v>
      </c>
      <c r="H1369">
        <v>19</v>
      </c>
      <c r="I1369">
        <v>9</v>
      </c>
      <c r="J1369">
        <v>3</v>
      </c>
      <c r="K1369" t="s">
        <v>872</v>
      </c>
      <c r="L1369">
        <v>11</v>
      </c>
      <c r="M1369">
        <v>13</v>
      </c>
      <c r="N1369">
        <v>0.161</v>
      </c>
      <c r="O1369">
        <v>8.1000000000000003E-2</v>
      </c>
      <c r="P1369">
        <v>2.4E-2</v>
      </c>
      <c r="Q1369">
        <v>0.11600000000000001</v>
      </c>
      <c r="R1369">
        <v>0.218</v>
      </c>
      <c r="S1369">
        <v>0.20399999999999999</v>
      </c>
      <c r="T1369">
        <v>0.53200000000000003</v>
      </c>
      <c r="U1369">
        <v>0.66500000000000004</v>
      </c>
      <c r="V1369">
        <v>0.90100000000000002</v>
      </c>
      <c r="W1369">
        <v>750</v>
      </c>
      <c r="X1369" t="s">
        <v>56</v>
      </c>
      <c r="Y1369">
        <v>8.6210000000000004</v>
      </c>
      <c r="Z1369">
        <v>0.95199999999999996</v>
      </c>
      <c r="AA1369">
        <v>0.95099999999999996</v>
      </c>
      <c r="AB1369">
        <v>0.75</v>
      </c>
      <c r="AC1369">
        <v>0.88400000000000001</v>
      </c>
      <c r="AD1369" s="19">
        <v>45824.931924456017</v>
      </c>
      <c r="AE1369" t="s">
        <v>2215</v>
      </c>
    </row>
    <row r="1370" spans="1:31" x14ac:dyDescent="0.35">
      <c r="A1370" t="s">
        <v>282</v>
      </c>
      <c r="B1370" t="s">
        <v>311</v>
      </c>
      <c r="C1370">
        <v>1679</v>
      </c>
      <c r="D1370" s="9">
        <v>43928.405555555553</v>
      </c>
      <c r="E1370" s="9">
        <v>45607.595833333333</v>
      </c>
      <c r="F1370">
        <v>1725</v>
      </c>
      <c r="G1370">
        <v>1694</v>
      </c>
      <c r="H1370">
        <v>1434</v>
      </c>
      <c r="I1370">
        <v>260</v>
      </c>
      <c r="J1370">
        <v>172</v>
      </c>
      <c r="K1370">
        <v>1522</v>
      </c>
      <c r="L1370">
        <v>1357</v>
      </c>
      <c r="M1370">
        <v>165</v>
      </c>
      <c r="N1370">
        <v>1.369</v>
      </c>
      <c r="O1370">
        <v>0.16400000000000001</v>
      </c>
      <c r="P1370">
        <v>0.20699999999999999</v>
      </c>
      <c r="Q1370">
        <v>1.254</v>
      </c>
      <c r="R1370">
        <v>1.3260000000000001</v>
      </c>
      <c r="S1370">
        <v>1.323</v>
      </c>
      <c r="T1370">
        <v>0.94599999999999995</v>
      </c>
      <c r="U1370">
        <v>0.89300000000000002</v>
      </c>
      <c r="V1370">
        <v>0.86499999999999999</v>
      </c>
      <c r="W1370">
        <v>131.57900000000001</v>
      </c>
      <c r="X1370" t="s">
        <v>56</v>
      </c>
      <c r="Y1370">
        <v>0.79700000000000004</v>
      </c>
      <c r="Z1370">
        <v>0.97699999999999998</v>
      </c>
      <c r="AA1370">
        <v>0.77200000000000002</v>
      </c>
      <c r="AB1370">
        <v>0.9</v>
      </c>
      <c r="AC1370">
        <v>0.94699999999999995</v>
      </c>
      <c r="AD1370" s="19">
        <v>2.9590277777777778E-2</v>
      </c>
      <c r="AE1370" t="s">
        <v>1108</v>
      </c>
    </row>
    <row r="1371" spans="1:31" hidden="1" x14ac:dyDescent="0.35">
      <c r="A1371" t="s">
        <v>2118</v>
      </c>
      <c r="B1371" t="s">
        <v>312</v>
      </c>
      <c r="C1371">
        <v>13</v>
      </c>
      <c r="D1371" s="9">
        <v>41340.21597222222</v>
      </c>
      <c r="E1371" s="9">
        <v>41353.240972222222</v>
      </c>
      <c r="F1371" t="s">
        <v>871</v>
      </c>
      <c r="G1371" t="s">
        <v>871</v>
      </c>
      <c r="H1371">
        <v>1</v>
      </c>
      <c r="I1371">
        <v>1</v>
      </c>
      <c r="J1371">
        <v>1</v>
      </c>
      <c r="K1371" t="s">
        <v>872</v>
      </c>
      <c r="L1371">
        <v>1</v>
      </c>
      <c r="M1371">
        <v>1</v>
      </c>
      <c r="N1371" t="s">
        <v>874</v>
      </c>
      <c r="O1371" t="s">
        <v>874</v>
      </c>
      <c r="P1371" t="s">
        <v>874</v>
      </c>
      <c r="Q1371" t="s">
        <v>874</v>
      </c>
      <c r="R1371">
        <v>0</v>
      </c>
      <c r="S1371">
        <v>7.0999999999999994E-2</v>
      </c>
      <c r="T1371" t="s">
        <v>874</v>
      </c>
      <c r="U1371" t="s">
        <v>874</v>
      </c>
      <c r="V1371" t="s">
        <v>874</v>
      </c>
      <c r="W1371" t="s">
        <v>874</v>
      </c>
      <c r="X1371" t="s">
        <v>56</v>
      </c>
      <c r="Y1371" t="s">
        <v>874</v>
      </c>
      <c r="Z1371" t="s">
        <v>874</v>
      </c>
      <c r="AA1371" t="s">
        <v>874</v>
      </c>
      <c r="AB1371" t="s">
        <v>874</v>
      </c>
      <c r="AC1371" t="s">
        <v>874</v>
      </c>
      <c r="AD1371" s="19">
        <v>45824.932126030093</v>
      </c>
      <c r="AE1371" t="s">
        <v>2215</v>
      </c>
    </row>
    <row r="1372" spans="1:31" x14ac:dyDescent="0.35">
      <c r="A1372" t="s">
        <v>173</v>
      </c>
      <c r="B1372" t="s">
        <v>311</v>
      </c>
      <c r="C1372">
        <v>2821</v>
      </c>
      <c r="D1372" s="9">
        <v>41729.612673611111</v>
      </c>
      <c r="E1372" s="9">
        <v>44551.324976851851</v>
      </c>
      <c r="F1372">
        <v>882</v>
      </c>
      <c r="G1372">
        <v>882</v>
      </c>
      <c r="H1372">
        <v>132</v>
      </c>
      <c r="I1372">
        <v>750</v>
      </c>
      <c r="J1372">
        <v>194</v>
      </c>
      <c r="K1372">
        <v>688</v>
      </c>
      <c r="L1372">
        <v>626</v>
      </c>
      <c r="M1372">
        <v>62</v>
      </c>
      <c r="N1372">
        <v>3.6999999999999998E-2</v>
      </c>
      <c r="O1372">
        <v>0.30499999999999999</v>
      </c>
      <c r="P1372">
        <v>8.5000000000000006E-2</v>
      </c>
      <c r="Q1372">
        <v>0.24299999999999999</v>
      </c>
      <c r="R1372">
        <v>0.25700000000000001</v>
      </c>
      <c r="S1372">
        <v>0.22900000000000001</v>
      </c>
      <c r="T1372">
        <v>0.94599999999999995</v>
      </c>
      <c r="U1372">
        <v>0.108</v>
      </c>
      <c r="V1372">
        <v>0.751</v>
      </c>
      <c r="W1372">
        <v>255.14400000000001</v>
      </c>
      <c r="X1372" t="s">
        <v>56</v>
      </c>
      <c r="Y1372">
        <v>4.1150000000000002</v>
      </c>
      <c r="Z1372">
        <v>0.79700000000000004</v>
      </c>
      <c r="AA1372">
        <v>0.91800000000000004</v>
      </c>
      <c r="AB1372">
        <v>0.95199999999999996</v>
      </c>
      <c r="AC1372">
        <v>0.94</v>
      </c>
      <c r="AD1372" s="19">
        <v>45825.26020045139</v>
      </c>
      <c r="AE1372" t="s">
        <v>2357</v>
      </c>
    </row>
    <row r="1373" spans="1:31" hidden="1" x14ac:dyDescent="0.35">
      <c r="A1373" t="s">
        <v>2119</v>
      </c>
      <c r="B1373" t="s">
        <v>312</v>
      </c>
      <c r="C1373">
        <v>21</v>
      </c>
      <c r="D1373" s="9">
        <v>39022.281944444447</v>
      </c>
      <c r="E1373" s="9">
        <v>39043.918749999997</v>
      </c>
      <c r="F1373" t="s">
        <v>871</v>
      </c>
      <c r="G1373" t="s">
        <v>871</v>
      </c>
      <c r="H1373">
        <v>1</v>
      </c>
      <c r="I1373">
        <v>1</v>
      </c>
      <c r="J1373">
        <v>1</v>
      </c>
      <c r="K1373" t="s">
        <v>872</v>
      </c>
      <c r="L1373">
        <v>1</v>
      </c>
      <c r="M1373">
        <v>1</v>
      </c>
      <c r="N1373" t="s">
        <v>874</v>
      </c>
      <c r="O1373" t="s">
        <v>874</v>
      </c>
      <c r="P1373" t="s">
        <v>874</v>
      </c>
      <c r="Q1373" t="s">
        <v>874</v>
      </c>
      <c r="R1373">
        <v>0</v>
      </c>
      <c r="S1373">
        <v>4.4999999999999998E-2</v>
      </c>
      <c r="T1373" t="s">
        <v>874</v>
      </c>
      <c r="U1373" t="s">
        <v>874</v>
      </c>
      <c r="V1373" t="s">
        <v>874</v>
      </c>
      <c r="W1373" t="s">
        <v>874</v>
      </c>
      <c r="X1373" t="s">
        <v>62</v>
      </c>
      <c r="Y1373" t="s">
        <v>874</v>
      </c>
      <c r="Z1373" t="s">
        <v>874</v>
      </c>
      <c r="AA1373" t="s">
        <v>874</v>
      </c>
      <c r="AB1373" t="s">
        <v>874</v>
      </c>
      <c r="AC1373" t="s">
        <v>874</v>
      </c>
      <c r="AD1373" s="19">
        <v>45824.932318391206</v>
      </c>
      <c r="AE1373" t="s">
        <v>2215</v>
      </c>
    </row>
    <row r="1374" spans="1:31" x14ac:dyDescent="0.35">
      <c r="A1374" t="s">
        <v>892</v>
      </c>
      <c r="B1374" t="s">
        <v>311</v>
      </c>
      <c r="C1374">
        <v>1339</v>
      </c>
      <c r="D1374" s="9">
        <v>42747.071134259262</v>
      </c>
      <c r="E1374" s="9">
        <v>44086.325937499998</v>
      </c>
      <c r="F1374">
        <v>572</v>
      </c>
      <c r="G1374">
        <v>572</v>
      </c>
      <c r="H1374">
        <v>205</v>
      </c>
      <c r="I1374">
        <v>367</v>
      </c>
      <c r="J1374">
        <v>0</v>
      </c>
      <c r="K1374">
        <v>572</v>
      </c>
      <c r="L1374">
        <v>520</v>
      </c>
      <c r="M1374">
        <v>52</v>
      </c>
      <c r="N1374">
        <v>0.20499999999999999</v>
      </c>
      <c r="O1374">
        <v>0.41099999999999998</v>
      </c>
      <c r="P1374">
        <v>0</v>
      </c>
      <c r="Q1374">
        <v>0.58299999999999996</v>
      </c>
      <c r="R1374">
        <v>0.61599999999999999</v>
      </c>
      <c r="S1374">
        <v>0.61299999999999999</v>
      </c>
      <c r="T1374">
        <v>0.94599999999999995</v>
      </c>
      <c r="U1374">
        <v>0.33300000000000002</v>
      </c>
      <c r="V1374">
        <v>1</v>
      </c>
      <c r="W1374">
        <v>89.194000000000003</v>
      </c>
      <c r="X1374" t="s">
        <v>56</v>
      </c>
      <c r="Y1374">
        <v>1.7150000000000001</v>
      </c>
      <c r="Z1374">
        <v>0.996</v>
      </c>
      <c r="AA1374">
        <v>0.98099999999999998</v>
      </c>
      <c r="AB1374">
        <v>0</v>
      </c>
      <c r="AC1374">
        <v>0.99199999999999999</v>
      </c>
      <c r="AD1374" s="19">
        <v>45825.182909039351</v>
      </c>
      <c r="AE1374" t="s">
        <v>2396</v>
      </c>
    </row>
    <row r="1375" spans="1:31" hidden="1" x14ac:dyDescent="0.35">
      <c r="A1375" t="s">
        <v>171</v>
      </c>
      <c r="B1375" t="s">
        <v>312</v>
      </c>
      <c r="C1375">
        <v>100</v>
      </c>
      <c r="D1375" s="9">
        <v>41528.933333333334</v>
      </c>
      <c r="E1375" s="9">
        <v>41628.946527777778</v>
      </c>
      <c r="F1375" t="s">
        <v>871</v>
      </c>
      <c r="G1375" t="s">
        <v>871</v>
      </c>
      <c r="H1375">
        <v>32</v>
      </c>
      <c r="I1375">
        <v>39</v>
      </c>
      <c r="J1375">
        <v>7</v>
      </c>
      <c r="K1375" t="s">
        <v>872</v>
      </c>
      <c r="L1375">
        <v>50</v>
      </c>
      <c r="M1375">
        <v>13</v>
      </c>
      <c r="N1375">
        <v>0.307</v>
      </c>
      <c r="O1375">
        <v>0.35699999999999998</v>
      </c>
      <c r="P1375">
        <v>6.2E-2</v>
      </c>
      <c r="Q1375">
        <v>0.41199999999999998</v>
      </c>
      <c r="R1375" s="24" t="s">
        <v>2120</v>
      </c>
      <c r="S1375">
        <v>0.60499999999999998</v>
      </c>
      <c r="T1375">
        <v>0.68400000000000005</v>
      </c>
      <c r="U1375">
        <v>0.46200000000000002</v>
      </c>
      <c r="V1375">
        <v>0.90700000000000003</v>
      </c>
      <c r="W1375">
        <v>194.17500000000001</v>
      </c>
      <c r="X1375" t="s">
        <v>56</v>
      </c>
      <c r="Y1375">
        <v>2.427</v>
      </c>
      <c r="Z1375">
        <v>0.96</v>
      </c>
      <c r="AA1375">
        <v>0.97099999999999997</v>
      </c>
      <c r="AB1375">
        <v>0.85599999999999998</v>
      </c>
      <c r="AC1375">
        <v>0.97699999999999998</v>
      </c>
      <c r="AD1375" s="19">
        <v>45824.932608784722</v>
      </c>
      <c r="AE1375" t="s">
        <v>2215</v>
      </c>
    </row>
    <row r="1376" spans="1:31" x14ac:dyDescent="0.35">
      <c r="A1376" t="s">
        <v>1742</v>
      </c>
      <c r="B1376" t="s">
        <v>311</v>
      </c>
      <c r="C1376">
        <v>3527</v>
      </c>
      <c r="D1376" s="9">
        <v>38097.93472222222</v>
      </c>
      <c r="E1376" s="9">
        <v>41625.688888888886</v>
      </c>
      <c r="F1376">
        <v>4726</v>
      </c>
      <c r="G1376">
        <v>4726</v>
      </c>
      <c r="H1376">
        <v>551</v>
      </c>
      <c r="I1376">
        <v>4175</v>
      </c>
      <c r="J1376">
        <v>1030</v>
      </c>
      <c r="K1376">
        <v>3696</v>
      </c>
      <c r="L1376">
        <v>3353</v>
      </c>
      <c r="M1376">
        <v>343</v>
      </c>
      <c r="N1376">
        <v>0.13500000000000001</v>
      </c>
      <c r="O1376">
        <v>1.2689999999999999</v>
      </c>
      <c r="P1376">
        <v>0.35499999999999998</v>
      </c>
      <c r="Q1376">
        <v>0.99</v>
      </c>
      <c r="R1376">
        <v>1.0489999999999999</v>
      </c>
      <c r="S1376">
        <v>1.093</v>
      </c>
      <c r="T1376">
        <v>0.94399999999999995</v>
      </c>
      <c r="U1376">
        <v>9.6000000000000002E-2</v>
      </c>
      <c r="V1376">
        <v>0.747</v>
      </c>
      <c r="W1376">
        <v>346.46499999999997</v>
      </c>
      <c r="X1376" t="s">
        <v>56</v>
      </c>
      <c r="Y1376">
        <v>1.01</v>
      </c>
      <c r="Z1376">
        <v>0.98</v>
      </c>
      <c r="AA1376">
        <v>0.996</v>
      </c>
      <c r="AB1376">
        <v>0.86299999999999999</v>
      </c>
      <c r="AC1376">
        <v>0.99399999999999999</v>
      </c>
      <c r="AD1376" s="19">
        <v>45824.821271944442</v>
      </c>
      <c r="AE1376" t="s">
        <v>1824</v>
      </c>
    </row>
    <row r="1377" spans="1:31" hidden="1" x14ac:dyDescent="0.35">
      <c r="A1377" t="s">
        <v>194</v>
      </c>
      <c r="B1377" t="s">
        <v>312</v>
      </c>
      <c r="C1377">
        <v>97</v>
      </c>
      <c r="D1377" s="9">
        <v>41530.886111111111</v>
      </c>
      <c r="E1377" s="9">
        <v>41628.222916666666</v>
      </c>
      <c r="F1377" t="s">
        <v>871</v>
      </c>
      <c r="G1377" t="s">
        <v>871</v>
      </c>
      <c r="H1377">
        <v>2</v>
      </c>
      <c r="I1377">
        <v>3</v>
      </c>
      <c r="J1377">
        <v>1</v>
      </c>
      <c r="K1377" t="s">
        <v>872</v>
      </c>
      <c r="L1377">
        <v>2</v>
      </c>
      <c r="M1377">
        <v>1</v>
      </c>
      <c r="N1377">
        <v>4.4999999999999998E-2</v>
      </c>
      <c r="O1377">
        <v>0.02</v>
      </c>
      <c r="P1377" t="s">
        <v>874</v>
      </c>
      <c r="Q1377" t="s">
        <v>874</v>
      </c>
      <c r="R1377">
        <v>6.5000000000000002E-2</v>
      </c>
      <c r="S1377">
        <v>3.3000000000000002E-2</v>
      </c>
      <c r="T1377" t="s">
        <v>874</v>
      </c>
      <c r="U1377" t="s">
        <v>874</v>
      </c>
      <c r="V1377" t="s">
        <v>874</v>
      </c>
      <c r="W1377" t="s">
        <v>874</v>
      </c>
      <c r="X1377" t="s">
        <v>56</v>
      </c>
      <c r="Y1377" t="s">
        <v>874</v>
      </c>
      <c r="Z1377">
        <v>1</v>
      </c>
      <c r="AA1377">
        <v>0.97699999999999998</v>
      </c>
      <c r="AB1377" t="s">
        <v>874</v>
      </c>
      <c r="AC1377" t="s">
        <v>874</v>
      </c>
      <c r="AD1377" s="19">
        <v>45824.932826284719</v>
      </c>
      <c r="AE1377" t="s">
        <v>2215</v>
      </c>
    </row>
    <row r="1378" spans="1:31" x14ac:dyDescent="0.35">
      <c r="A1378" t="s">
        <v>77</v>
      </c>
      <c r="B1378" t="s">
        <v>311</v>
      </c>
      <c r="C1378">
        <v>5571</v>
      </c>
      <c r="D1378" s="9">
        <v>40002.269444444442</v>
      </c>
      <c r="E1378" s="9">
        <v>45573.70416666667</v>
      </c>
      <c r="F1378">
        <v>435</v>
      </c>
      <c r="G1378">
        <v>435</v>
      </c>
      <c r="H1378">
        <v>195</v>
      </c>
      <c r="I1378">
        <v>240</v>
      </c>
      <c r="J1378">
        <v>45</v>
      </c>
      <c r="K1378">
        <v>390</v>
      </c>
      <c r="L1378">
        <v>365</v>
      </c>
      <c r="M1378">
        <v>25</v>
      </c>
      <c r="N1378">
        <v>3.5999999999999997E-2</v>
      </c>
      <c r="O1378">
        <v>4.5999999999999999E-2</v>
      </c>
      <c r="P1378">
        <v>0.01</v>
      </c>
      <c r="Q1378">
        <v>6.8000000000000005E-2</v>
      </c>
      <c r="R1378">
        <v>7.1999999999999995E-2</v>
      </c>
      <c r="S1378">
        <v>7.0999999999999994E-2</v>
      </c>
      <c r="T1378">
        <v>0.94399999999999995</v>
      </c>
      <c r="U1378">
        <v>0.439</v>
      </c>
      <c r="V1378">
        <v>0.878</v>
      </c>
      <c r="W1378">
        <v>367.64699999999999</v>
      </c>
      <c r="X1378" t="s">
        <v>56</v>
      </c>
      <c r="Y1378">
        <v>14.706</v>
      </c>
      <c r="Z1378">
        <v>0.93200000000000005</v>
      </c>
      <c r="AA1378">
        <v>0.9</v>
      </c>
      <c r="AB1378">
        <v>0.97799999999999998</v>
      </c>
      <c r="AC1378">
        <v>0.90500000000000003</v>
      </c>
      <c r="AD1378" s="19">
        <v>1.8351851851851852E-2</v>
      </c>
      <c r="AE1378" t="s">
        <v>1108</v>
      </c>
    </row>
    <row r="1379" spans="1:31" hidden="1" x14ac:dyDescent="0.35">
      <c r="A1379" t="s">
        <v>2121</v>
      </c>
      <c r="B1379" t="s">
        <v>312</v>
      </c>
      <c r="C1379">
        <v>0</v>
      </c>
      <c r="D1379" s="9">
        <v>41519.548611111109</v>
      </c>
      <c r="E1379" s="9">
        <v>41519.548611111109</v>
      </c>
      <c r="F1379" t="s">
        <v>871</v>
      </c>
      <c r="G1379" t="s">
        <v>871</v>
      </c>
      <c r="H1379">
        <v>1</v>
      </c>
      <c r="I1379">
        <v>1</v>
      </c>
      <c r="J1379">
        <v>1</v>
      </c>
      <c r="K1379" t="s">
        <v>872</v>
      </c>
      <c r="L1379">
        <v>1</v>
      </c>
      <c r="M1379">
        <v>0</v>
      </c>
      <c r="N1379" t="s">
        <v>874</v>
      </c>
      <c r="O1379" t="s">
        <v>874</v>
      </c>
      <c r="P1379" t="s">
        <v>874</v>
      </c>
      <c r="Q1379" t="s">
        <v>874</v>
      </c>
      <c r="R1379">
        <v>0</v>
      </c>
      <c r="S1379" t="s">
        <v>874</v>
      </c>
      <c r="T1379" t="s">
        <v>874</v>
      </c>
      <c r="U1379" t="s">
        <v>874</v>
      </c>
      <c r="V1379" t="s">
        <v>874</v>
      </c>
      <c r="W1379" t="s">
        <v>874</v>
      </c>
      <c r="X1379" t="s">
        <v>56</v>
      </c>
      <c r="Y1379" t="s">
        <v>874</v>
      </c>
      <c r="Z1379" t="s">
        <v>874</v>
      </c>
      <c r="AA1379" t="s">
        <v>874</v>
      </c>
      <c r="AB1379" t="s">
        <v>874</v>
      </c>
      <c r="AC1379" t="s">
        <v>874</v>
      </c>
      <c r="AD1379" s="19">
        <v>45824.93303216435</v>
      </c>
      <c r="AE1379" t="s">
        <v>2215</v>
      </c>
    </row>
    <row r="1380" spans="1:31" x14ac:dyDescent="0.35">
      <c r="A1380" t="s">
        <v>77</v>
      </c>
      <c r="B1380" t="s">
        <v>311</v>
      </c>
      <c r="C1380">
        <v>5571</v>
      </c>
      <c r="D1380" s="9">
        <v>40002.269444444442</v>
      </c>
      <c r="E1380" s="9">
        <v>45573.70416666667</v>
      </c>
      <c r="F1380">
        <v>435</v>
      </c>
      <c r="G1380">
        <v>435</v>
      </c>
      <c r="H1380">
        <v>195</v>
      </c>
      <c r="I1380">
        <v>240</v>
      </c>
      <c r="J1380">
        <v>45</v>
      </c>
      <c r="K1380">
        <v>390</v>
      </c>
      <c r="L1380">
        <v>365</v>
      </c>
      <c r="M1380">
        <v>25</v>
      </c>
      <c r="N1380">
        <v>3.5999999999999997E-2</v>
      </c>
      <c r="O1380">
        <v>4.5999999999999999E-2</v>
      </c>
      <c r="P1380">
        <v>0.01</v>
      </c>
      <c r="Q1380">
        <v>6.8000000000000005E-2</v>
      </c>
      <c r="R1380">
        <v>7.1999999999999995E-2</v>
      </c>
      <c r="S1380">
        <v>7.0999999999999994E-2</v>
      </c>
      <c r="T1380">
        <v>0.94399999999999995</v>
      </c>
      <c r="U1380">
        <v>0.439</v>
      </c>
      <c r="V1380">
        <v>0.878</v>
      </c>
      <c r="W1380">
        <v>367.64699999999999</v>
      </c>
      <c r="X1380" t="s">
        <v>56</v>
      </c>
      <c r="Y1380">
        <v>14.706</v>
      </c>
      <c r="Z1380">
        <v>0.93200000000000005</v>
      </c>
      <c r="AA1380">
        <v>0.9</v>
      </c>
      <c r="AB1380">
        <v>0.97799999999999998</v>
      </c>
      <c r="AC1380">
        <v>0.90500000000000003</v>
      </c>
      <c r="AD1380" s="19">
        <v>1.8503472222222223E-2</v>
      </c>
      <c r="AE1380" t="s">
        <v>1108</v>
      </c>
    </row>
    <row r="1381" spans="1:31" hidden="1" x14ac:dyDescent="0.35">
      <c r="A1381" t="s">
        <v>2122</v>
      </c>
      <c r="B1381" t="s">
        <v>312</v>
      </c>
      <c r="C1381">
        <v>15</v>
      </c>
      <c r="D1381" s="9">
        <v>41611.953472222223</v>
      </c>
      <c r="E1381" s="9">
        <v>41627.178472222222</v>
      </c>
      <c r="F1381" t="s">
        <v>871</v>
      </c>
      <c r="G1381" t="s">
        <v>871</v>
      </c>
      <c r="H1381">
        <v>63</v>
      </c>
      <c r="I1381">
        <v>6</v>
      </c>
      <c r="J1381">
        <v>1</v>
      </c>
      <c r="K1381" t="s">
        <v>872</v>
      </c>
      <c r="L1381">
        <v>19</v>
      </c>
      <c r="M1381">
        <v>49</v>
      </c>
      <c r="N1381">
        <v>3.5659999999999998</v>
      </c>
      <c r="O1381">
        <v>0.4</v>
      </c>
      <c r="P1381">
        <v>0</v>
      </c>
      <c r="Q1381">
        <v>1.18</v>
      </c>
      <c r="R1381" s="24" t="s">
        <v>2123</v>
      </c>
      <c r="S1381">
        <v>3.8650000000000002</v>
      </c>
      <c r="T1381">
        <v>0.29799999999999999</v>
      </c>
      <c r="U1381">
        <v>0.89900000000000002</v>
      </c>
      <c r="V1381">
        <v>1</v>
      </c>
      <c r="W1381">
        <v>42.372999999999998</v>
      </c>
      <c r="X1381" t="s">
        <v>56</v>
      </c>
      <c r="Y1381">
        <v>0.84699999999999998</v>
      </c>
      <c r="Z1381">
        <v>0.81599999999999995</v>
      </c>
      <c r="AA1381">
        <v>0.90200000000000002</v>
      </c>
      <c r="AB1381">
        <v>0</v>
      </c>
      <c r="AC1381">
        <v>0.64600000000000002</v>
      </c>
      <c r="AD1381" s="19">
        <v>45824.93328928241</v>
      </c>
      <c r="AE1381" t="s">
        <v>2215</v>
      </c>
    </row>
    <row r="1382" spans="1:31" x14ac:dyDescent="0.35">
      <c r="A1382" t="s">
        <v>1200</v>
      </c>
      <c r="B1382" t="s">
        <v>311</v>
      </c>
      <c r="C1382">
        <v>3410</v>
      </c>
      <c r="D1382" s="9">
        <v>38995.108773148146</v>
      </c>
      <c r="E1382" s="9">
        <v>42405.893148148149</v>
      </c>
      <c r="F1382">
        <v>336</v>
      </c>
      <c r="G1382">
        <v>336</v>
      </c>
      <c r="H1382">
        <v>107</v>
      </c>
      <c r="I1382">
        <v>229</v>
      </c>
      <c r="J1382">
        <v>55</v>
      </c>
      <c r="K1382">
        <v>281</v>
      </c>
      <c r="L1382">
        <v>281</v>
      </c>
      <c r="M1382">
        <v>0</v>
      </c>
      <c r="N1382">
        <v>2.7E-2</v>
      </c>
      <c r="O1382">
        <v>6.2E-2</v>
      </c>
      <c r="P1382">
        <v>1.7999999999999999E-2</v>
      </c>
      <c r="Q1382">
        <v>6.7000000000000004E-2</v>
      </c>
      <c r="R1382">
        <v>7.0999999999999994E-2</v>
      </c>
      <c r="S1382">
        <v>6.9000000000000006E-2</v>
      </c>
      <c r="T1382">
        <v>0.94399999999999995</v>
      </c>
      <c r="U1382">
        <v>0.30299999999999999</v>
      </c>
      <c r="V1382">
        <v>0.79800000000000004</v>
      </c>
      <c r="W1382">
        <v>0</v>
      </c>
      <c r="X1382" t="s">
        <v>80</v>
      </c>
      <c r="Y1382">
        <v>14.925000000000001</v>
      </c>
      <c r="Z1382">
        <v>0.89100000000000001</v>
      </c>
      <c r="AA1382">
        <v>0.95299999999999996</v>
      </c>
      <c r="AB1382">
        <v>0.95199999999999996</v>
      </c>
      <c r="AC1382">
        <v>0.95299999999999996</v>
      </c>
      <c r="AD1382" s="19">
        <v>45825.303820208333</v>
      </c>
      <c r="AE1382" t="s">
        <v>2333</v>
      </c>
    </row>
    <row r="1383" spans="1:31" hidden="1" x14ac:dyDescent="0.35">
      <c r="A1383" t="s">
        <v>2124</v>
      </c>
      <c r="B1383" t="s">
        <v>312</v>
      </c>
      <c r="C1383">
        <v>14</v>
      </c>
      <c r="D1383" s="9">
        <v>41187.563888888886</v>
      </c>
      <c r="E1383" s="9">
        <v>41201.802777777775</v>
      </c>
      <c r="F1383" t="s">
        <v>871</v>
      </c>
      <c r="G1383" t="s">
        <v>871</v>
      </c>
      <c r="H1383">
        <v>1</v>
      </c>
      <c r="I1383">
        <v>1</v>
      </c>
      <c r="J1383">
        <v>2</v>
      </c>
      <c r="K1383" t="s">
        <v>872</v>
      </c>
      <c r="L1383">
        <v>18</v>
      </c>
      <c r="M1383">
        <v>-19</v>
      </c>
      <c r="N1383" t="s">
        <v>874</v>
      </c>
      <c r="O1383" t="s">
        <v>874</v>
      </c>
      <c r="P1383" t="s">
        <v>874</v>
      </c>
      <c r="Q1383">
        <v>0.71</v>
      </c>
      <c r="R1383">
        <v>0</v>
      </c>
      <c r="S1383" t="s">
        <v>874</v>
      </c>
      <c r="T1383" t="s">
        <v>874</v>
      </c>
      <c r="U1383" t="s">
        <v>874</v>
      </c>
      <c r="V1383" t="s">
        <v>874</v>
      </c>
      <c r="W1383" t="s">
        <v>874</v>
      </c>
      <c r="X1383" t="s">
        <v>56</v>
      </c>
      <c r="Y1383">
        <v>1.4079999999999999</v>
      </c>
      <c r="Z1383" t="s">
        <v>874</v>
      </c>
      <c r="AA1383" t="s">
        <v>874</v>
      </c>
      <c r="AB1383" t="s">
        <v>874</v>
      </c>
      <c r="AC1383">
        <v>0.621</v>
      </c>
      <c r="AD1383" s="19">
        <v>45824.933500115738</v>
      </c>
      <c r="AE1383" t="s">
        <v>2215</v>
      </c>
    </row>
    <row r="1384" spans="1:31" x14ac:dyDescent="0.35">
      <c r="A1384" t="s">
        <v>1538</v>
      </c>
      <c r="B1384" t="s">
        <v>311</v>
      </c>
      <c r="C1384">
        <v>2728</v>
      </c>
      <c r="D1384" s="9">
        <v>41817.516782407409</v>
      </c>
      <c r="E1384" s="9">
        <v>44545.817384259259</v>
      </c>
      <c r="F1384">
        <v>352</v>
      </c>
      <c r="G1384">
        <v>352</v>
      </c>
      <c r="H1384">
        <v>68</v>
      </c>
      <c r="I1384">
        <v>284</v>
      </c>
      <c r="J1384">
        <v>16</v>
      </c>
      <c r="K1384">
        <v>336</v>
      </c>
      <c r="L1384">
        <v>305</v>
      </c>
      <c r="M1384">
        <v>31</v>
      </c>
      <c r="N1384">
        <v>2.3E-2</v>
      </c>
      <c r="O1384">
        <v>0.115</v>
      </c>
      <c r="P1384">
        <v>1.2999999999999999E-2</v>
      </c>
      <c r="Q1384">
        <v>0.11799999999999999</v>
      </c>
      <c r="R1384">
        <v>0.125</v>
      </c>
      <c r="S1384">
        <v>0.13</v>
      </c>
      <c r="T1384">
        <v>0.94399999999999995</v>
      </c>
      <c r="U1384">
        <v>0.16700000000000001</v>
      </c>
      <c r="V1384">
        <v>0.90600000000000003</v>
      </c>
      <c r="W1384">
        <v>262.71199999999999</v>
      </c>
      <c r="X1384" t="s">
        <v>56</v>
      </c>
      <c r="Y1384">
        <v>8.4749999999999996</v>
      </c>
      <c r="Z1384">
        <v>0.97699999999999998</v>
      </c>
      <c r="AA1384">
        <v>0.95199999999999996</v>
      </c>
      <c r="AB1384">
        <v>0.98</v>
      </c>
      <c r="AC1384">
        <v>0.96799999999999997</v>
      </c>
      <c r="AD1384" s="19">
        <v>45825.123678900462</v>
      </c>
      <c r="AE1384" t="s">
        <v>2397</v>
      </c>
    </row>
    <row r="1385" spans="1:31" hidden="1" x14ac:dyDescent="0.35">
      <c r="A1385" t="s">
        <v>2125</v>
      </c>
      <c r="B1385" t="s">
        <v>312</v>
      </c>
      <c r="C1385">
        <v>0</v>
      </c>
      <c r="D1385" s="9">
        <v>40982.066666666666</v>
      </c>
      <c r="E1385" s="9">
        <v>40982.066666666666</v>
      </c>
      <c r="F1385" t="s">
        <v>871</v>
      </c>
      <c r="G1385" t="s">
        <v>871</v>
      </c>
      <c r="H1385">
        <v>1</v>
      </c>
      <c r="I1385">
        <v>1</v>
      </c>
      <c r="J1385">
        <v>1</v>
      </c>
      <c r="K1385" t="s">
        <v>872</v>
      </c>
      <c r="L1385">
        <v>1</v>
      </c>
      <c r="M1385">
        <v>0</v>
      </c>
      <c r="N1385" t="s">
        <v>874</v>
      </c>
      <c r="O1385" t="s">
        <v>874</v>
      </c>
      <c r="P1385" t="s">
        <v>874</v>
      </c>
      <c r="Q1385" t="s">
        <v>874</v>
      </c>
      <c r="R1385">
        <v>0</v>
      </c>
      <c r="S1385" t="s">
        <v>874</v>
      </c>
      <c r="T1385" t="s">
        <v>874</v>
      </c>
      <c r="U1385" t="s">
        <v>874</v>
      </c>
      <c r="V1385" t="s">
        <v>874</v>
      </c>
      <c r="W1385" t="s">
        <v>874</v>
      </c>
      <c r="X1385" t="s">
        <v>56</v>
      </c>
      <c r="Y1385" t="s">
        <v>874</v>
      </c>
      <c r="Z1385" t="s">
        <v>874</v>
      </c>
      <c r="AA1385" t="s">
        <v>874</v>
      </c>
      <c r="AB1385" t="s">
        <v>874</v>
      </c>
      <c r="AC1385" t="s">
        <v>874</v>
      </c>
      <c r="AD1385" s="19">
        <v>45824.933710266203</v>
      </c>
      <c r="AE1385" t="s">
        <v>2215</v>
      </c>
    </row>
    <row r="1386" spans="1:31" x14ac:dyDescent="0.35">
      <c r="A1386" t="s">
        <v>277</v>
      </c>
      <c r="B1386" t="s">
        <v>311</v>
      </c>
      <c r="C1386">
        <v>5404</v>
      </c>
      <c r="D1386" s="9">
        <v>38687</v>
      </c>
      <c r="E1386" s="9">
        <v>44091.341666666667</v>
      </c>
      <c r="F1386">
        <v>3011</v>
      </c>
      <c r="G1386">
        <v>3011</v>
      </c>
      <c r="H1386">
        <v>966</v>
      </c>
      <c r="I1386">
        <v>2045</v>
      </c>
      <c r="J1386">
        <v>983</v>
      </c>
      <c r="K1386">
        <v>2028</v>
      </c>
      <c r="L1386">
        <v>2028</v>
      </c>
      <c r="M1386">
        <v>0</v>
      </c>
      <c r="N1386">
        <v>0.30599999999999999</v>
      </c>
      <c r="O1386">
        <v>0.61099999999999999</v>
      </c>
      <c r="P1386">
        <v>0.19600000000000001</v>
      </c>
      <c r="Q1386">
        <v>0.68</v>
      </c>
      <c r="R1386">
        <v>0.72099999999999997</v>
      </c>
      <c r="S1386">
        <v>0.57199999999999995</v>
      </c>
      <c r="T1386">
        <v>0.94299999999999995</v>
      </c>
      <c r="U1386">
        <v>0.33400000000000002</v>
      </c>
      <c r="V1386">
        <v>0.78600000000000003</v>
      </c>
      <c r="W1386">
        <v>0</v>
      </c>
      <c r="X1386" t="s">
        <v>80</v>
      </c>
      <c r="Y1386">
        <v>1.4710000000000001</v>
      </c>
      <c r="Z1386">
        <v>0.97699999999999998</v>
      </c>
      <c r="AA1386">
        <v>0.99199999999999999</v>
      </c>
      <c r="AB1386">
        <v>0.96199999999999997</v>
      </c>
      <c r="AC1386">
        <v>0.97899999999999998</v>
      </c>
      <c r="AD1386" s="19">
        <v>2.3437499999999999E-3</v>
      </c>
      <c r="AE1386" t="s">
        <v>1108</v>
      </c>
    </row>
    <row r="1387" spans="1:31" hidden="1" x14ac:dyDescent="0.35">
      <c r="A1387" t="s">
        <v>1117</v>
      </c>
      <c r="B1387" t="s">
        <v>312</v>
      </c>
      <c r="C1387">
        <v>99</v>
      </c>
      <c r="D1387" s="9">
        <v>41526.994444444441</v>
      </c>
      <c r="E1387" s="9">
        <v>41626.055555555555</v>
      </c>
      <c r="F1387" t="s">
        <v>871</v>
      </c>
      <c r="G1387" t="s">
        <v>871</v>
      </c>
      <c r="H1387">
        <v>92</v>
      </c>
      <c r="I1387">
        <v>90</v>
      </c>
      <c r="J1387">
        <v>9</v>
      </c>
      <c r="K1387" t="s">
        <v>872</v>
      </c>
      <c r="L1387">
        <v>138</v>
      </c>
      <c r="M1387">
        <v>34</v>
      </c>
      <c r="N1387">
        <v>0.96499999999999997</v>
      </c>
      <c r="O1387">
        <v>0.88</v>
      </c>
      <c r="P1387">
        <v>0.11</v>
      </c>
      <c r="Q1387">
        <v>1.5780000000000001</v>
      </c>
      <c r="R1387" s="24" t="s">
        <v>2126</v>
      </c>
      <c r="S1387">
        <v>1.677</v>
      </c>
      <c r="T1387">
        <v>0.91</v>
      </c>
      <c r="U1387">
        <v>0.52300000000000002</v>
      </c>
      <c r="V1387">
        <v>0.94</v>
      </c>
      <c r="W1387">
        <v>48.161999999999999</v>
      </c>
      <c r="X1387" t="s">
        <v>56</v>
      </c>
      <c r="Y1387">
        <v>0.63400000000000001</v>
      </c>
      <c r="Z1387">
        <v>0.99099999999999999</v>
      </c>
      <c r="AA1387">
        <v>0.90300000000000002</v>
      </c>
      <c r="AB1387">
        <v>0.96799999999999997</v>
      </c>
      <c r="AC1387">
        <v>0.93200000000000005</v>
      </c>
      <c r="AD1387" s="19">
        <v>45824.933986909724</v>
      </c>
      <c r="AE1387" t="s">
        <v>2215</v>
      </c>
    </row>
    <row r="1388" spans="1:31" x14ac:dyDescent="0.35">
      <c r="A1388" t="s">
        <v>277</v>
      </c>
      <c r="B1388" t="s">
        <v>311</v>
      </c>
      <c r="C1388">
        <v>5404</v>
      </c>
      <c r="D1388" s="9">
        <v>38687</v>
      </c>
      <c r="E1388" s="9">
        <v>44091.341666666667</v>
      </c>
      <c r="F1388">
        <v>3011</v>
      </c>
      <c r="G1388">
        <v>3011</v>
      </c>
      <c r="H1388">
        <v>966</v>
      </c>
      <c r="I1388">
        <v>2045</v>
      </c>
      <c r="J1388">
        <v>983</v>
      </c>
      <c r="K1388">
        <v>2028</v>
      </c>
      <c r="L1388">
        <v>2028</v>
      </c>
      <c r="M1388">
        <v>0</v>
      </c>
      <c r="N1388">
        <v>0.30599999999999999</v>
      </c>
      <c r="O1388">
        <v>0.61099999999999999</v>
      </c>
      <c r="P1388">
        <v>0.19600000000000001</v>
      </c>
      <c r="Q1388">
        <v>0.68</v>
      </c>
      <c r="R1388">
        <v>0.72099999999999997</v>
      </c>
      <c r="S1388">
        <v>0.57199999999999995</v>
      </c>
      <c r="T1388">
        <v>0.94299999999999995</v>
      </c>
      <c r="U1388">
        <v>0.33400000000000002</v>
      </c>
      <c r="V1388">
        <v>0.78600000000000003</v>
      </c>
      <c r="W1388">
        <v>0</v>
      </c>
      <c r="X1388" t="s">
        <v>80</v>
      </c>
      <c r="Y1388">
        <v>1.4710000000000001</v>
      </c>
      <c r="Z1388">
        <v>0.97699999999999998</v>
      </c>
      <c r="AA1388">
        <v>0.99199999999999999</v>
      </c>
      <c r="AB1388">
        <v>0.96199999999999997</v>
      </c>
      <c r="AC1388">
        <v>0.97899999999999998</v>
      </c>
      <c r="AD1388" s="19">
        <v>2.8244212962962964E-2</v>
      </c>
      <c r="AE1388" t="s">
        <v>1108</v>
      </c>
    </row>
    <row r="1389" spans="1:31" hidden="1" x14ac:dyDescent="0.35">
      <c r="A1389" t="s">
        <v>166</v>
      </c>
      <c r="B1389" t="s">
        <v>312</v>
      </c>
      <c r="C1389">
        <v>99</v>
      </c>
      <c r="D1389" s="9">
        <v>41528.886805555558</v>
      </c>
      <c r="E1389" s="9">
        <v>41628.884027777778</v>
      </c>
      <c r="F1389" t="s">
        <v>871</v>
      </c>
      <c r="G1389" t="s">
        <v>871</v>
      </c>
      <c r="H1389">
        <v>52</v>
      </c>
      <c r="I1389">
        <v>91</v>
      </c>
      <c r="J1389">
        <v>43</v>
      </c>
      <c r="K1389" t="s">
        <v>872</v>
      </c>
      <c r="L1389">
        <v>144</v>
      </c>
      <c r="M1389">
        <v>-43</v>
      </c>
      <c r="N1389">
        <v>0.47799999999999998</v>
      </c>
      <c r="O1389">
        <v>1.0089999999999999</v>
      </c>
      <c r="P1389">
        <v>0.47299999999999998</v>
      </c>
      <c r="Q1389">
        <v>1.4530000000000001</v>
      </c>
      <c r="R1389" s="24" t="s">
        <v>2127</v>
      </c>
      <c r="S1389">
        <v>1.002</v>
      </c>
      <c r="T1389">
        <v>1.4330000000000001</v>
      </c>
      <c r="U1389">
        <v>0.32100000000000001</v>
      </c>
      <c r="V1389">
        <v>0.68200000000000005</v>
      </c>
      <c r="W1389">
        <v>112.182</v>
      </c>
      <c r="X1389" t="s">
        <v>62</v>
      </c>
      <c r="Y1389">
        <v>0.68799999999999994</v>
      </c>
      <c r="Z1389">
        <v>0.94699999999999995</v>
      </c>
      <c r="AA1389">
        <v>0.99299999999999999</v>
      </c>
      <c r="AB1389">
        <v>0.92800000000000005</v>
      </c>
      <c r="AC1389">
        <v>0.97499999999999998</v>
      </c>
      <c r="AD1389" s="19">
        <v>45824.934280393521</v>
      </c>
      <c r="AE1389" t="s">
        <v>2215</v>
      </c>
    </row>
    <row r="1390" spans="1:31" x14ac:dyDescent="0.35">
      <c r="A1390" t="s">
        <v>277</v>
      </c>
      <c r="B1390" t="s">
        <v>311</v>
      </c>
      <c r="C1390">
        <v>5404</v>
      </c>
      <c r="D1390" s="9">
        <v>38687</v>
      </c>
      <c r="E1390" s="9">
        <v>44091.342314814814</v>
      </c>
      <c r="F1390">
        <v>3011</v>
      </c>
      <c r="G1390">
        <v>3011</v>
      </c>
      <c r="H1390">
        <v>966</v>
      </c>
      <c r="I1390">
        <v>2045</v>
      </c>
      <c r="J1390">
        <v>983</v>
      </c>
      <c r="K1390">
        <v>2028</v>
      </c>
      <c r="L1390">
        <v>2028</v>
      </c>
      <c r="M1390">
        <v>0</v>
      </c>
      <c r="N1390">
        <v>0.30599999999999999</v>
      </c>
      <c r="O1390">
        <v>0.61099999999999999</v>
      </c>
      <c r="P1390">
        <v>0.19600000000000001</v>
      </c>
      <c r="Q1390">
        <v>0.68</v>
      </c>
      <c r="R1390">
        <v>0.72099999999999997</v>
      </c>
      <c r="S1390">
        <v>0.57199999999999995</v>
      </c>
      <c r="T1390">
        <v>0.94299999999999995</v>
      </c>
      <c r="U1390">
        <v>0.33400000000000002</v>
      </c>
      <c r="V1390">
        <v>0.78600000000000003</v>
      </c>
      <c r="W1390">
        <v>0</v>
      </c>
      <c r="X1390" t="s">
        <v>80</v>
      </c>
      <c r="Y1390">
        <v>1.4710000000000001</v>
      </c>
      <c r="Z1390">
        <v>0.97699999999999998</v>
      </c>
      <c r="AA1390">
        <v>0.99199999999999999</v>
      </c>
      <c r="AB1390">
        <v>0.96199999999999997</v>
      </c>
      <c r="AC1390">
        <v>0.97899999999999998</v>
      </c>
      <c r="AD1390" s="19">
        <v>45825.241896226849</v>
      </c>
      <c r="AE1390" t="s">
        <v>2357</v>
      </c>
    </row>
    <row r="1391" spans="1:31" hidden="1" x14ac:dyDescent="0.35">
      <c r="A1391" t="s">
        <v>169</v>
      </c>
      <c r="B1391" t="s">
        <v>312</v>
      </c>
      <c r="C1391">
        <v>99</v>
      </c>
      <c r="D1391" s="9">
        <v>41526.893750000003</v>
      </c>
      <c r="E1391" s="9">
        <v>41626.311111111114</v>
      </c>
      <c r="F1391" t="s">
        <v>871</v>
      </c>
      <c r="G1391" t="s">
        <v>871</v>
      </c>
      <c r="H1391">
        <v>45</v>
      </c>
      <c r="I1391">
        <v>46</v>
      </c>
      <c r="J1391">
        <v>6</v>
      </c>
      <c r="K1391" t="s">
        <v>872</v>
      </c>
      <c r="L1391">
        <v>72</v>
      </c>
      <c r="M1391">
        <v>12</v>
      </c>
      <c r="N1391">
        <v>0.378</v>
      </c>
      <c r="O1391">
        <v>0.71499999999999997</v>
      </c>
      <c r="P1391">
        <v>5.5E-2</v>
      </c>
      <c r="Q1391">
        <v>0.81200000000000006</v>
      </c>
      <c r="R1391">
        <v>1.038</v>
      </c>
      <c r="S1391">
        <v>0.89500000000000002</v>
      </c>
      <c r="T1391">
        <v>0.78200000000000003</v>
      </c>
      <c r="U1391">
        <v>0.34599999999999997</v>
      </c>
      <c r="V1391">
        <v>0.95</v>
      </c>
      <c r="W1391">
        <v>181.03399999999999</v>
      </c>
      <c r="X1391" t="s">
        <v>56</v>
      </c>
      <c r="Y1391">
        <v>1.232</v>
      </c>
      <c r="Z1391">
        <v>0.91200000000000003</v>
      </c>
      <c r="AA1391">
        <v>0.90900000000000003</v>
      </c>
      <c r="AB1391">
        <v>0.89300000000000002</v>
      </c>
      <c r="AC1391">
        <v>0.98099999999999998</v>
      </c>
      <c r="AD1391" s="19">
        <v>45824.934560729169</v>
      </c>
      <c r="AE1391" t="s">
        <v>2215</v>
      </c>
    </row>
    <row r="1392" spans="1:31" x14ac:dyDescent="0.35">
      <c r="A1392" t="s">
        <v>84</v>
      </c>
      <c r="B1392" t="s">
        <v>311</v>
      </c>
      <c r="C1392">
        <v>3025</v>
      </c>
      <c r="D1392" s="9">
        <v>41464.210266203707</v>
      </c>
      <c r="E1392" s="9">
        <v>44489.539490740739</v>
      </c>
      <c r="F1392">
        <v>499</v>
      </c>
      <c r="G1392">
        <v>499</v>
      </c>
      <c r="H1392">
        <v>21</v>
      </c>
      <c r="I1392">
        <v>478</v>
      </c>
      <c r="J1392">
        <v>44</v>
      </c>
      <c r="K1392">
        <v>455</v>
      </c>
      <c r="L1392">
        <v>432</v>
      </c>
      <c r="M1392">
        <v>23</v>
      </c>
      <c r="N1392">
        <v>6.0000000000000001E-3</v>
      </c>
      <c r="O1392">
        <v>0.20499999999999999</v>
      </c>
      <c r="P1392">
        <v>1.9E-2</v>
      </c>
      <c r="Q1392">
        <v>0.18099999999999999</v>
      </c>
      <c r="R1392">
        <v>0.192</v>
      </c>
      <c r="S1392">
        <v>0.186</v>
      </c>
      <c r="T1392">
        <v>0.94299999999999995</v>
      </c>
      <c r="U1392">
        <v>2.8000000000000001E-2</v>
      </c>
      <c r="V1392">
        <v>0.91</v>
      </c>
      <c r="W1392">
        <v>127.072</v>
      </c>
      <c r="X1392" t="s">
        <v>56</v>
      </c>
      <c r="Y1392">
        <v>5.5250000000000004</v>
      </c>
      <c r="Z1392">
        <v>0.68100000000000005</v>
      </c>
      <c r="AA1392">
        <v>0.97599999999999998</v>
      </c>
      <c r="AB1392">
        <v>0.97299999999999998</v>
      </c>
      <c r="AC1392">
        <v>0.98</v>
      </c>
      <c r="AD1392" s="19">
        <v>45825.282706527774</v>
      </c>
      <c r="AE1392" t="s">
        <v>2357</v>
      </c>
    </row>
    <row r="1393" spans="1:31" hidden="1" x14ac:dyDescent="0.35">
      <c r="A1393" t="s">
        <v>2128</v>
      </c>
      <c r="B1393" t="s">
        <v>312</v>
      </c>
      <c r="C1393">
        <v>0</v>
      </c>
      <c r="D1393" s="9">
        <v>39429.722916666666</v>
      </c>
      <c r="E1393" s="9">
        <v>39429.722916666666</v>
      </c>
      <c r="F1393" t="s">
        <v>871</v>
      </c>
      <c r="G1393" t="s">
        <v>871</v>
      </c>
      <c r="H1393">
        <v>1</v>
      </c>
      <c r="I1393">
        <v>1</v>
      </c>
      <c r="J1393">
        <v>17</v>
      </c>
      <c r="K1393" t="s">
        <v>872</v>
      </c>
      <c r="L1393">
        <v>1</v>
      </c>
      <c r="M1393">
        <v>-16</v>
      </c>
      <c r="N1393" t="s">
        <v>874</v>
      </c>
      <c r="O1393" t="s">
        <v>874</v>
      </c>
      <c r="P1393" t="s">
        <v>874</v>
      </c>
      <c r="Q1393" t="s">
        <v>874</v>
      </c>
      <c r="R1393">
        <v>0</v>
      </c>
      <c r="S1393" t="s">
        <v>874</v>
      </c>
      <c r="T1393" t="s">
        <v>874</v>
      </c>
      <c r="U1393" t="s">
        <v>874</v>
      </c>
      <c r="V1393" t="s">
        <v>874</v>
      </c>
      <c r="W1393" t="s">
        <v>874</v>
      </c>
      <c r="X1393" t="s">
        <v>92</v>
      </c>
      <c r="Y1393" t="s">
        <v>874</v>
      </c>
      <c r="Z1393" t="s">
        <v>874</v>
      </c>
      <c r="AA1393" t="s">
        <v>874</v>
      </c>
      <c r="AB1393" t="s">
        <v>874</v>
      </c>
      <c r="AC1393" t="s">
        <v>874</v>
      </c>
      <c r="AD1393" s="19">
        <v>45824.934764942132</v>
      </c>
      <c r="AE1393" t="s">
        <v>2215</v>
      </c>
    </row>
    <row r="1394" spans="1:31" x14ac:dyDescent="0.35">
      <c r="A1394" t="s">
        <v>1439</v>
      </c>
      <c r="B1394" t="s">
        <v>311</v>
      </c>
      <c r="C1394">
        <v>1807</v>
      </c>
      <c r="D1394" s="9">
        <v>40630.102048611108</v>
      </c>
      <c r="E1394" s="9">
        <v>42437.27857638889</v>
      </c>
      <c r="F1394">
        <v>207</v>
      </c>
      <c r="G1394">
        <v>207</v>
      </c>
      <c r="H1394">
        <v>64</v>
      </c>
      <c r="I1394">
        <v>143</v>
      </c>
      <c r="J1394">
        <v>20</v>
      </c>
      <c r="K1394">
        <v>187</v>
      </c>
      <c r="L1394">
        <v>155</v>
      </c>
      <c r="M1394">
        <v>32</v>
      </c>
      <c r="N1394">
        <v>4.8000000000000001E-2</v>
      </c>
      <c r="O1394">
        <v>0.106</v>
      </c>
      <c r="P1394">
        <v>1.2999999999999999E-2</v>
      </c>
      <c r="Q1394">
        <v>0.13300000000000001</v>
      </c>
      <c r="R1394">
        <v>0.14099999999999999</v>
      </c>
      <c r="S1394">
        <v>0.13200000000000001</v>
      </c>
      <c r="T1394">
        <v>0.94299999999999995</v>
      </c>
      <c r="U1394">
        <v>0.312</v>
      </c>
      <c r="V1394">
        <v>0.91600000000000004</v>
      </c>
      <c r="W1394">
        <v>240.602</v>
      </c>
      <c r="X1394" t="s">
        <v>56</v>
      </c>
      <c r="Y1394">
        <v>7.5190000000000001</v>
      </c>
      <c r="Z1394">
        <v>0.77100000000000002</v>
      </c>
      <c r="AA1394">
        <v>0.86799999999999999</v>
      </c>
      <c r="AB1394">
        <v>0.497</v>
      </c>
      <c r="AC1394">
        <v>0.876</v>
      </c>
      <c r="AD1394" s="19">
        <v>45825.100420162038</v>
      </c>
      <c r="AE1394" t="s">
        <v>2397</v>
      </c>
    </row>
    <row r="1395" spans="1:31" hidden="1" x14ac:dyDescent="0.35">
      <c r="A1395" t="s">
        <v>2129</v>
      </c>
      <c r="B1395" t="s">
        <v>312</v>
      </c>
      <c r="C1395">
        <v>0</v>
      </c>
      <c r="D1395" s="9">
        <v>41339.15625</v>
      </c>
      <c r="E1395" s="9">
        <v>41339.15625</v>
      </c>
      <c r="F1395" t="s">
        <v>871</v>
      </c>
      <c r="G1395" t="s">
        <v>871</v>
      </c>
      <c r="H1395">
        <v>1</v>
      </c>
      <c r="I1395">
        <v>1</v>
      </c>
      <c r="J1395">
        <v>1</v>
      </c>
      <c r="K1395" t="s">
        <v>872</v>
      </c>
      <c r="L1395">
        <v>1</v>
      </c>
      <c r="M1395">
        <v>0</v>
      </c>
      <c r="N1395" t="s">
        <v>874</v>
      </c>
      <c r="O1395" t="s">
        <v>874</v>
      </c>
      <c r="P1395" t="s">
        <v>874</v>
      </c>
      <c r="Q1395" t="s">
        <v>874</v>
      </c>
      <c r="R1395">
        <v>0</v>
      </c>
      <c r="S1395" t="s">
        <v>874</v>
      </c>
      <c r="T1395" t="s">
        <v>874</v>
      </c>
      <c r="U1395" t="s">
        <v>874</v>
      </c>
      <c r="V1395" t="s">
        <v>874</v>
      </c>
      <c r="W1395" t="s">
        <v>874</v>
      </c>
      <c r="X1395" t="s">
        <v>56</v>
      </c>
      <c r="Y1395" t="s">
        <v>874</v>
      </c>
      <c r="Z1395" t="s">
        <v>874</v>
      </c>
      <c r="AA1395" t="s">
        <v>874</v>
      </c>
      <c r="AB1395" t="s">
        <v>874</v>
      </c>
      <c r="AC1395" t="s">
        <v>874</v>
      </c>
      <c r="AD1395" s="19">
        <v>45824.934970717593</v>
      </c>
      <c r="AE1395" t="s">
        <v>2215</v>
      </c>
    </row>
    <row r="1396" spans="1:31" x14ac:dyDescent="0.35">
      <c r="A1396" t="s">
        <v>1827</v>
      </c>
      <c r="B1396" t="s">
        <v>311</v>
      </c>
      <c r="C1396">
        <v>4953</v>
      </c>
      <c r="D1396" s="9">
        <v>36672.105555555558</v>
      </c>
      <c r="E1396" s="9">
        <v>41626.036111111112</v>
      </c>
      <c r="F1396">
        <v>2655</v>
      </c>
      <c r="G1396">
        <v>2655</v>
      </c>
      <c r="H1396">
        <v>250</v>
      </c>
      <c r="I1396">
        <v>2405</v>
      </c>
      <c r="J1396">
        <v>667</v>
      </c>
      <c r="K1396">
        <v>1988</v>
      </c>
      <c r="L1396">
        <v>1393</v>
      </c>
      <c r="M1396">
        <v>595</v>
      </c>
      <c r="N1396">
        <v>0.105</v>
      </c>
      <c r="O1396">
        <v>0.70299999999999996</v>
      </c>
      <c r="P1396">
        <v>0.251</v>
      </c>
      <c r="Q1396">
        <v>0.52400000000000002</v>
      </c>
      <c r="R1396">
        <v>0.55700000000000005</v>
      </c>
      <c r="S1396">
        <v>0.52500000000000002</v>
      </c>
      <c r="T1396">
        <v>0.94099999999999995</v>
      </c>
      <c r="U1396">
        <v>0.13</v>
      </c>
      <c r="V1396">
        <v>0.68899999999999995</v>
      </c>
      <c r="W1396">
        <v>1135.4960000000001</v>
      </c>
      <c r="X1396" t="s">
        <v>56</v>
      </c>
      <c r="Y1396">
        <v>1.9079999999999999</v>
      </c>
      <c r="Z1396">
        <v>0.94299999999999995</v>
      </c>
      <c r="AA1396">
        <v>0.95899999999999996</v>
      </c>
      <c r="AB1396">
        <v>0.78</v>
      </c>
      <c r="AC1396">
        <v>0.878</v>
      </c>
      <c r="AD1396" s="19">
        <v>45824.850319398145</v>
      </c>
      <c r="AE1396" t="s">
        <v>2024</v>
      </c>
    </row>
    <row r="1397" spans="1:31" hidden="1" x14ac:dyDescent="0.35">
      <c r="A1397" t="s">
        <v>2130</v>
      </c>
      <c r="B1397" t="s">
        <v>312</v>
      </c>
      <c r="C1397">
        <v>0</v>
      </c>
      <c r="D1397" s="9">
        <v>40394.382638888892</v>
      </c>
      <c r="E1397" s="9">
        <v>40394.382638888892</v>
      </c>
      <c r="F1397" t="s">
        <v>871</v>
      </c>
      <c r="G1397" t="s">
        <v>871</v>
      </c>
      <c r="H1397">
        <v>1</v>
      </c>
      <c r="I1397">
        <v>1</v>
      </c>
      <c r="J1397">
        <v>1</v>
      </c>
      <c r="K1397" t="s">
        <v>872</v>
      </c>
      <c r="L1397">
        <v>1</v>
      </c>
      <c r="M1397">
        <v>0</v>
      </c>
      <c r="N1397" t="s">
        <v>874</v>
      </c>
      <c r="O1397" t="s">
        <v>874</v>
      </c>
      <c r="P1397" t="s">
        <v>874</v>
      </c>
      <c r="Q1397" t="s">
        <v>874</v>
      </c>
      <c r="R1397">
        <v>0</v>
      </c>
      <c r="S1397" t="s">
        <v>874</v>
      </c>
      <c r="T1397" t="s">
        <v>874</v>
      </c>
      <c r="U1397" t="s">
        <v>874</v>
      </c>
      <c r="V1397" t="s">
        <v>874</v>
      </c>
      <c r="W1397" t="s">
        <v>874</v>
      </c>
      <c r="X1397" t="s">
        <v>56</v>
      </c>
      <c r="Y1397" t="s">
        <v>874</v>
      </c>
      <c r="Z1397" t="s">
        <v>874</v>
      </c>
      <c r="AA1397" t="s">
        <v>874</v>
      </c>
      <c r="AB1397" t="s">
        <v>874</v>
      </c>
      <c r="AC1397" t="s">
        <v>874</v>
      </c>
      <c r="AD1397" s="19">
        <v>45824.935169293982</v>
      </c>
      <c r="AE1397" t="s">
        <v>2215</v>
      </c>
    </row>
    <row r="1398" spans="1:31" x14ac:dyDescent="0.35">
      <c r="A1398" t="s">
        <v>1989</v>
      </c>
      <c r="B1398" t="s">
        <v>311</v>
      </c>
      <c r="C1398">
        <v>1913</v>
      </c>
      <c r="D1398" s="9">
        <v>39709.775000000001</v>
      </c>
      <c r="E1398" s="9">
        <v>41622.90902777778</v>
      </c>
      <c r="F1398">
        <v>654</v>
      </c>
      <c r="G1398">
        <v>654</v>
      </c>
      <c r="H1398">
        <v>94</v>
      </c>
      <c r="I1398">
        <v>560</v>
      </c>
      <c r="J1398">
        <v>55</v>
      </c>
      <c r="K1398">
        <v>599</v>
      </c>
      <c r="L1398">
        <v>552</v>
      </c>
      <c r="M1398">
        <v>47</v>
      </c>
      <c r="N1398">
        <v>5.1999999999999998E-2</v>
      </c>
      <c r="O1398">
        <v>0.35699999999999998</v>
      </c>
      <c r="P1398">
        <v>3.3000000000000002E-2</v>
      </c>
      <c r="Q1398">
        <v>0.35399999999999998</v>
      </c>
      <c r="R1398">
        <v>0.376</v>
      </c>
      <c r="S1398">
        <v>0.374</v>
      </c>
      <c r="T1398">
        <v>0.94099999999999995</v>
      </c>
      <c r="U1398">
        <v>0.127</v>
      </c>
      <c r="V1398">
        <v>0.91900000000000004</v>
      </c>
      <c r="W1398">
        <v>132.768</v>
      </c>
      <c r="X1398" t="s">
        <v>56</v>
      </c>
      <c r="Y1398">
        <v>2.8250000000000002</v>
      </c>
      <c r="Z1398">
        <v>0.97399999999999998</v>
      </c>
      <c r="AA1398">
        <v>0.99</v>
      </c>
      <c r="AB1398">
        <v>0.98499999999999999</v>
      </c>
      <c r="AC1398">
        <v>0.98799999999999999</v>
      </c>
      <c r="AD1398" s="19">
        <v>45824.894605254631</v>
      </c>
      <c r="AE1398" t="s">
        <v>2024</v>
      </c>
    </row>
    <row r="1399" spans="1:31" hidden="1" x14ac:dyDescent="0.35">
      <c r="A1399" t="s">
        <v>2131</v>
      </c>
      <c r="B1399" t="s">
        <v>312</v>
      </c>
      <c r="C1399">
        <v>83</v>
      </c>
      <c r="D1399" s="9">
        <v>41507.956944444442</v>
      </c>
      <c r="E1399" s="9">
        <v>41591.914583333331</v>
      </c>
      <c r="F1399" t="s">
        <v>871</v>
      </c>
      <c r="G1399" t="s">
        <v>871</v>
      </c>
      <c r="H1399">
        <v>1</v>
      </c>
      <c r="I1399">
        <v>2</v>
      </c>
      <c r="J1399">
        <v>1</v>
      </c>
      <c r="K1399" t="s">
        <v>872</v>
      </c>
      <c r="L1399">
        <v>3</v>
      </c>
      <c r="M1399">
        <v>0</v>
      </c>
      <c r="N1399" t="s">
        <v>874</v>
      </c>
      <c r="O1399">
        <v>3.6999999999999998E-2</v>
      </c>
      <c r="P1399" t="s">
        <v>874</v>
      </c>
      <c r="Q1399">
        <v>2.7E-2</v>
      </c>
      <c r="R1399">
        <v>0</v>
      </c>
      <c r="S1399">
        <v>3.3000000000000002E-2</v>
      </c>
      <c r="T1399" t="s">
        <v>874</v>
      </c>
      <c r="U1399" t="s">
        <v>874</v>
      </c>
      <c r="V1399" t="s">
        <v>874</v>
      </c>
      <c r="W1399" t="s">
        <v>874</v>
      </c>
      <c r="X1399" t="s">
        <v>62</v>
      </c>
      <c r="Y1399">
        <v>37.036999999999999</v>
      </c>
      <c r="Z1399" t="s">
        <v>874</v>
      </c>
      <c r="AA1399">
        <v>1</v>
      </c>
      <c r="AB1399" t="s">
        <v>874</v>
      </c>
      <c r="AC1399">
        <v>0.75</v>
      </c>
      <c r="AD1399" s="19">
        <v>45824.935382962962</v>
      </c>
      <c r="AE1399" t="s">
        <v>2215</v>
      </c>
    </row>
    <row r="1400" spans="1:31" x14ac:dyDescent="0.35">
      <c r="A1400" t="s">
        <v>2139</v>
      </c>
      <c r="B1400" t="s">
        <v>311</v>
      </c>
      <c r="C1400">
        <v>2424</v>
      </c>
      <c r="D1400" s="9">
        <v>39169.919444444444</v>
      </c>
      <c r="E1400" s="9">
        <v>41594.345833333333</v>
      </c>
      <c r="F1400">
        <v>618</v>
      </c>
      <c r="G1400">
        <v>618</v>
      </c>
      <c r="H1400">
        <v>410</v>
      </c>
      <c r="I1400">
        <v>208</v>
      </c>
      <c r="J1400">
        <v>143</v>
      </c>
      <c r="K1400">
        <v>475</v>
      </c>
      <c r="L1400">
        <v>404</v>
      </c>
      <c r="M1400">
        <v>71</v>
      </c>
      <c r="N1400">
        <v>0.21199999999999999</v>
      </c>
      <c r="O1400">
        <v>0.124</v>
      </c>
      <c r="P1400">
        <v>8.2000000000000003E-2</v>
      </c>
      <c r="Q1400">
        <v>0.23899999999999999</v>
      </c>
      <c r="R1400">
        <v>0.254</v>
      </c>
      <c r="S1400">
        <v>0.247</v>
      </c>
      <c r="T1400">
        <v>0.94099999999999995</v>
      </c>
      <c r="U1400">
        <v>0.63100000000000001</v>
      </c>
      <c r="V1400">
        <v>0.75600000000000001</v>
      </c>
      <c r="W1400">
        <v>297.07100000000003</v>
      </c>
      <c r="X1400" t="s">
        <v>56</v>
      </c>
      <c r="Y1400">
        <v>4.1840000000000002</v>
      </c>
      <c r="Z1400">
        <v>0.91400000000000003</v>
      </c>
      <c r="AA1400">
        <v>0.99</v>
      </c>
      <c r="AB1400">
        <v>0.96399999999999997</v>
      </c>
      <c r="AC1400">
        <v>0.94599999999999995</v>
      </c>
      <c r="AD1400" s="19">
        <v>45824.938598969908</v>
      </c>
      <c r="AE1400" t="s">
        <v>2215</v>
      </c>
    </row>
    <row r="1401" spans="1:31" hidden="1" x14ac:dyDescent="0.35">
      <c r="A1401" t="s">
        <v>178</v>
      </c>
      <c r="B1401" t="s">
        <v>312</v>
      </c>
      <c r="C1401">
        <v>83</v>
      </c>
      <c r="D1401" s="9">
        <v>41544.356249999997</v>
      </c>
      <c r="E1401" s="9">
        <v>41628.231944444444</v>
      </c>
      <c r="F1401" t="s">
        <v>871</v>
      </c>
      <c r="G1401" t="s">
        <v>871</v>
      </c>
      <c r="H1401">
        <v>2</v>
      </c>
      <c r="I1401">
        <v>5</v>
      </c>
      <c r="J1401">
        <v>1</v>
      </c>
      <c r="K1401" t="s">
        <v>872</v>
      </c>
      <c r="L1401">
        <v>3</v>
      </c>
      <c r="M1401">
        <v>2</v>
      </c>
      <c r="N1401">
        <v>4.4999999999999998E-2</v>
      </c>
      <c r="O1401">
        <v>6.6000000000000003E-2</v>
      </c>
      <c r="P1401" t="s">
        <v>874</v>
      </c>
      <c r="Q1401">
        <v>2.5000000000000001E-2</v>
      </c>
      <c r="R1401">
        <v>0.111</v>
      </c>
      <c r="S1401">
        <v>8.2000000000000003E-2</v>
      </c>
      <c r="T1401" t="s">
        <v>874</v>
      </c>
      <c r="U1401" t="s">
        <v>874</v>
      </c>
      <c r="V1401" t="s">
        <v>874</v>
      </c>
      <c r="W1401" t="s">
        <v>874</v>
      </c>
      <c r="X1401" t="s">
        <v>62</v>
      </c>
      <c r="Y1401">
        <v>40</v>
      </c>
      <c r="Z1401">
        <v>1</v>
      </c>
      <c r="AA1401">
        <v>0.89600000000000002</v>
      </c>
      <c r="AB1401" t="s">
        <v>874</v>
      </c>
      <c r="AC1401">
        <v>0.83799999999999997</v>
      </c>
      <c r="AD1401" s="19">
        <v>45824.935597812502</v>
      </c>
      <c r="AE1401" t="s">
        <v>2215</v>
      </c>
    </row>
    <row r="1402" spans="1:31" x14ac:dyDescent="0.35">
      <c r="A1402" t="s">
        <v>81</v>
      </c>
      <c r="B1402" t="s">
        <v>311</v>
      </c>
      <c r="C1402">
        <v>1981</v>
      </c>
      <c r="D1402" s="9">
        <v>39645.185416666667</v>
      </c>
      <c r="E1402" s="9">
        <v>41626.820833333331</v>
      </c>
      <c r="F1402">
        <v>355</v>
      </c>
      <c r="G1402">
        <v>355</v>
      </c>
      <c r="H1402">
        <v>165</v>
      </c>
      <c r="I1402">
        <v>190</v>
      </c>
      <c r="J1402">
        <v>42</v>
      </c>
      <c r="K1402">
        <v>313</v>
      </c>
      <c r="L1402">
        <v>294</v>
      </c>
      <c r="M1402">
        <v>19</v>
      </c>
      <c r="N1402">
        <v>7.9000000000000001E-2</v>
      </c>
      <c r="O1402">
        <v>0.114</v>
      </c>
      <c r="P1402">
        <v>2.3E-2</v>
      </c>
      <c r="Q1402">
        <v>0.16</v>
      </c>
      <c r="R1402">
        <v>0.17</v>
      </c>
      <c r="S1402">
        <v>0.16500000000000001</v>
      </c>
      <c r="T1402">
        <v>0.94099999999999995</v>
      </c>
      <c r="U1402">
        <v>0.40899999999999997</v>
      </c>
      <c r="V1402">
        <v>0.88100000000000001</v>
      </c>
      <c r="W1402">
        <v>118.75</v>
      </c>
      <c r="X1402" t="s">
        <v>56</v>
      </c>
      <c r="Y1402">
        <v>6.25</v>
      </c>
      <c r="Z1402">
        <v>0.95399999999999996</v>
      </c>
      <c r="AA1402">
        <v>0.85799999999999998</v>
      </c>
      <c r="AB1402">
        <v>0.92700000000000005</v>
      </c>
      <c r="AC1402">
        <v>0.97399999999999998</v>
      </c>
      <c r="AD1402" s="19">
        <v>45824.947023923611</v>
      </c>
      <c r="AE1402" t="s">
        <v>2215</v>
      </c>
    </row>
    <row r="1403" spans="1:31" hidden="1" x14ac:dyDescent="0.35">
      <c r="A1403" t="s">
        <v>2132</v>
      </c>
      <c r="B1403" t="s">
        <v>312</v>
      </c>
      <c r="C1403">
        <v>0</v>
      </c>
      <c r="D1403" s="9">
        <v>39998.897916666669</v>
      </c>
      <c r="E1403" s="9">
        <v>39998.915972222225</v>
      </c>
      <c r="F1403" t="s">
        <v>871</v>
      </c>
      <c r="G1403" t="s">
        <v>871</v>
      </c>
      <c r="H1403">
        <v>1</v>
      </c>
      <c r="I1403">
        <v>1</v>
      </c>
      <c r="J1403">
        <v>1</v>
      </c>
      <c r="K1403" t="s">
        <v>872</v>
      </c>
      <c r="L1403">
        <v>2</v>
      </c>
      <c r="M1403">
        <v>-1</v>
      </c>
      <c r="N1403" t="s">
        <v>874</v>
      </c>
      <c r="O1403" t="s">
        <v>874</v>
      </c>
      <c r="P1403" t="s">
        <v>874</v>
      </c>
      <c r="Q1403">
        <v>1</v>
      </c>
      <c r="R1403">
        <v>0</v>
      </c>
      <c r="S1403">
        <v>1</v>
      </c>
      <c r="T1403" t="s">
        <v>874</v>
      </c>
      <c r="U1403" t="s">
        <v>874</v>
      </c>
      <c r="V1403" t="s">
        <v>874</v>
      </c>
      <c r="W1403" t="s">
        <v>874</v>
      </c>
      <c r="X1403" t="s">
        <v>56</v>
      </c>
      <c r="Y1403">
        <v>1</v>
      </c>
      <c r="Z1403" t="s">
        <v>874</v>
      </c>
      <c r="AA1403" t="s">
        <v>874</v>
      </c>
      <c r="AB1403" t="s">
        <v>874</v>
      </c>
      <c r="AC1403">
        <v>1</v>
      </c>
      <c r="AD1403" s="19">
        <v>45824.935815960649</v>
      </c>
      <c r="AE1403" t="s">
        <v>2215</v>
      </c>
    </row>
    <row r="1404" spans="1:31" x14ac:dyDescent="0.35">
      <c r="A1404" t="s">
        <v>106</v>
      </c>
      <c r="B1404" t="s">
        <v>311</v>
      </c>
      <c r="C1404">
        <v>1008</v>
      </c>
      <c r="D1404" s="9">
        <v>44603.473611111112</v>
      </c>
      <c r="E1404" s="9">
        <v>45611.581250000003</v>
      </c>
      <c r="F1404">
        <v>797</v>
      </c>
      <c r="G1404">
        <v>755</v>
      </c>
      <c r="H1404">
        <v>650</v>
      </c>
      <c r="I1404">
        <v>105</v>
      </c>
      <c r="J1404">
        <v>126</v>
      </c>
      <c r="K1404">
        <v>629</v>
      </c>
      <c r="L1404">
        <v>560</v>
      </c>
      <c r="M1404">
        <v>69</v>
      </c>
      <c r="N1404">
        <v>0.77400000000000002</v>
      </c>
      <c r="O1404">
        <v>0.113</v>
      </c>
      <c r="P1404">
        <v>0.157</v>
      </c>
      <c r="Q1404">
        <v>0.68700000000000006</v>
      </c>
      <c r="R1404">
        <v>0.73</v>
      </c>
      <c r="S1404">
        <v>0.74099999999999999</v>
      </c>
      <c r="T1404">
        <v>0.94099999999999995</v>
      </c>
      <c r="U1404">
        <v>0.873</v>
      </c>
      <c r="V1404">
        <v>0.82299999999999995</v>
      </c>
      <c r="W1404">
        <v>100.437</v>
      </c>
      <c r="X1404" t="s">
        <v>56</v>
      </c>
      <c r="Y1404">
        <v>1.456</v>
      </c>
      <c r="Z1404">
        <v>0.98399999999999999</v>
      </c>
      <c r="AA1404">
        <v>0.97</v>
      </c>
      <c r="AB1404">
        <v>0.93700000000000006</v>
      </c>
      <c r="AC1404">
        <v>0.99</v>
      </c>
      <c r="AD1404" s="19">
        <v>2.1708333333333333E-2</v>
      </c>
      <c r="AE1404" t="s">
        <v>1108</v>
      </c>
    </row>
    <row r="1405" spans="1:31" hidden="1" x14ac:dyDescent="0.35">
      <c r="A1405" t="s">
        <v>167</v>
      </c>
      <c r="B1405" t="s">
        <v>312</v>
      </c>
      <c r="C1405">
        <v>85</v>
      </c>
      <c r="D1405" s="9">
        <v>41452.556250000001</v>
      </c>
      <c r="E1405" s="9">
        <v>41538.220138888886</v>
      </c>
      <c r="F1405" t="s">
        <v>871</v>
      </c>
      <c r="G1405" t="s">
        <v>871</v>
      </c>
      <c r="H1405">
        <v>2</v>
      </c>
      <c r="I1405">
        <v>1</v>
      </c>
      <c r="J1405">
        <v>1</v>
      </c>
      <c r="K1405" t="s">
        <v>872</v>
      </c>
      <c r="L1405">
        <v>5</v>
      </c>
      <c r="M1405">
        <v>-3</v>
      </c>
      <c r="N1405">
        <v>5.2999999999999999E-2</v>
      </c>
      <c r="O1405" t="s">
        <v>874</v>
      </c>
      <c r="P1405" t="s">
        <v>874</v>
      </c>
      <c r="Q1405">
        <v>8.1000000000000003E-2</v>
      </c>
      <c r="R1405">
        <v>0</v>
      </c>
      <c r="S1405">
        <v>2.1000000000000001E-2</v>
      </c>
      <c r="T1405" t="s">
        <v>874</v>
      </c>
      <c r="U1405" t="s">
        <v>874</v>
      </c>
      <c r="V1405" t="s">
        <v>874</v>
      </c>
      <c r="W1405" t="s">
        <v>874</v>
      </c>
      <c r="X1405" t="s">
        <v>56</v>
      </c>
      <c r="Y1405">
        <v>12.346</v>
      </c>
      <c r="Z1405">
        <v>1</v>
      </c>
      <c r="AA1405" t="s">
        <v>874</v>
      </c>
      <c r="AB1405" t="s">
        <v>874</v>
      </c>
      <c r="AC1405">
        <v>0.66400000000000003</v>
      </c>
      <c r="AD1405" s="19">
        <v>45824.936035509258</v>
      </c>
      <c r="AE1405" t="s">
        <v>2215</v>
      </c>
    </row>
    <row r="1406" spans="1:31" x14ac:dyDescent="0.35">
      <c r="A1406" t="s">
        <v>106</v>
      </c>
      <c r="B1406" t="s">
        <v>311</v>
      </c>
      <c r="C1406">
        <v>1008</v>
      </c>
      <c r="D1406" s="9">
        <v>44603.473611111112</v>
      </c>
      <c r="E1406" s="9">
        <v>45611.581250000003</v>
      </c>
      <c r="F1406">
        <v>797</v>
      </c>
      <c r="G1406">
        <v>755</v>
      </c>
      <c r="H1406">
        <v>650</v>
      </c>
      <c r="I1406">
        <v>105</v>
      </c>
      <c r="J1406">
        <v>126</v>
      </c>
      <c r="K1406">
        <v>629</v>
      </c>
      <c r="L1406">
        <v>560</v>
      </c>
      <c r="M1406">
        <v>69</v>
      </c>
      <c r="N1406">
        <v>0.77400000000000002</v>
      </c>
      <c r="O1406">
        <v>0.113</v>
      </c>
      <c r="P1406">
        <v>0.157</v>
      </c>
      <c r="Q1406">
        <v>0.68700000000000006</v>
      </c>
      <c r="R1406">
        <v>0.73</v>
      </c>
      <c r="S1406">
        <v>0.74099999999999999</v>
      </c>
      <c r="T1406">
        <v>0.94099999999999995</v>
      </c>
      <c r="U1406">
        <v>0.873</v>
      </c>
      <c r="V1406">
        <v>0.82299999999999995</v>
      </c>
      <c r="W1406">
        <v>100.437</v>
      </c>
      <c r="X1406" t="s">
        <v>56</v>
      </c>
      <c r="Y1406">
        <v>1.456</v>
      </c>
      <c r="Z1406">
        <v>0.98399999999999999</v>
      </c>
      <c r="AA1406">
        <v>0.97</v>
      </c>
      <c r="AB1406">
        <v>0.93700000000000006</v>
      </c>
      <c r="AC1406">
        <v>0.99</v>
      </c>
      <c r="AD1406" s="19">
        <v>2.5178240740740741E-2</v>
      </c>
      <c r="AE1406" t="s">
        <v>1108</v>
      </c>
    </row>
    <row r="1407" spans="1:31" hidden="1" x14ac:dyDescent="0.35">
      <c r="A1407" t="s">
        <v>2133</v>
      </c>
      <c r="B1407" t="s">
        <v>312</v>
      </c>
      <c r="C1407">
        <v>99</v>
      </c>
      <c r="D1407" s="9">
        <v>41528.647916666669</v>
      </c>
      <c r="E1407" s="9">
        <v>41628.179166666669</v>
      </c>
      <c r="F1407" t="s">
        <v>871</v>
      </c>
      <c r="G1407" t="s">
        <v>871</v>
      </c>
      <c r="H1407">
        <v>36</v>
      </c>
      <c r="I1407">
        <v>16</v>
      </c>
      <c r="J1407">
        <v>8</v>
      </c>
      <c r="K1407" t="s">
        <v>872</v>
      </c>
      <c r="L1407">
        <v>46</v>
      </c>
      <c r="M1407">
        <v>-3</v>
      </c>
      <c r="N1407">
        <v>0.39900000000000002</v>
      </c>
      <c r="O1407">
        <v>0.16400000000000001</v>
      </c>
      <c r="P1407">
        <v>8.6999999999999994E-2</v>
      </c>
      <c r="Q1407">
        <v>0.53300000000000003</v>
      </c>
      <c r="R1407" s="24" t="s">
        <v>2134</v>
      </c>
      <c r="S1407">
        <v>0.441</v>
      </c>
      <c r="T1407">
        <v>1.1200000000000001</v>
      </c>
      <c r="U1407">
        <v>0.70899999999999996</v>
      </c>
      <c r="V1407">
        <v>0.84499999999999997</v>
      </c>
      <c r="W1407">
        <v>43.152000000000001</v>
      </c>
      <c r="X1407" t="s">
        <v>62</v>
      </c>
      <c r="Y1407">
        <v>1.8759999999999999</v>
      </c>
      <c r="Z1407">
        <v>0.96799999999999997</v>
      </c>
      <c r="AA1407">
        <v>0.876</v>
      </c>
      <c r="AB1407">
        <v>0.88400000000000001</v>
      </c>
      <c r="AC1407">
        <v>0.97599999999999998</v>
      </c>
      <c r="AD1407" s="19">
        <v>45824.936305439813</v>
      </c>
      <c r="AE1407" t="s">
        <v>2215</v>
      </c>
    </row>
    <row r="1408" spans="1:31" x14ac:dyDescent="0.35">
      <c r="A1408" t="s">
        <v>166</v>
      </c>
      <c r="B1408" t="s">
        <v>311</v>
      </c>
      <c r="C1408">
        <v>5844</v>
      </c>
      <c r="D1408" s="9">
        <v>38709.710462962961</v>
      </c>
      <c r="E1408" s="9">
        <v>44554.347754629627</v>
      </c>
      <c r="F1408">
        <v>3372</v>
      </c>
      <c r="G1408">
        <v>3372</v>
      </c>
      <c r="H1408">
        <v>1751</v>
      </c>
      <c r="I1408">
        <v>1621</v>
      </c>
      <c r="J1408">
        <v>618</v>
      </c>
      <c r="K1408">
        <v>2754</v>
      </c>
      <c r="L1408">
        <v>2510</v>
      </c>
      <c r="M1408">
        <v>244</v>
      </c>
      <c r="N1408">
        <v>0.33700000000000002</v>
      </c>
      <c r="O1408">
        <v>0.33500000000000002</v>
      </c>
      <c r="P1408">
        <v>0.14399999999999999</v>
      </c>
      <c r="Q1408">
        <v>0.497</v>
      </c>
      <c r="R1408">
        <v>0.52800000000000002</v>
      </c>
      <c r="S1408">
        <v>0.53200000000000003</v>
      </c>
      <c r="T1408">
        <v>0.94099999999999995</v>
      </c>
      <c r="U1408">
        <v>0.501</v>
      </c>
      <c r="V1408">
        <v>0.78600000000000003</v>
      </c>
      <c r="W1408">
        <v>490.94600000000003</v>
      </c>
      <c r="X1408" t="s">
        <v>56</v>
      </c>
      <c r="Y1408">
        <v>2.012</v>
      </c>
      <c r="Z1408">
        <v>0.96599999999999997</v>
      </c>
      <c r="AA1408">
        <v>0.95399999999999996</v>
      </c>
      <c r="AB1408">
        <v>0.92800000000000005</v>
      </c>
      <c r="AC1408">
        <v>0.96499999999999997</v>
      </c>
      <c r="AD1408" s="19">
        <v>45825.261538796294</v>
      </c>
      <c r="AE1408" t="s">
        <v>2357</v>
      </c>
    </row>
    <row r="1409" spans="1:31" hidden="1" x14ac:dyDescent="0.35">
      <c r="A1409" t="s">
        <v>2135</v>
      </c>
      <c r="B1409" t="s">
        <v>312</v>
      </c>
      <c r="C1409">
        <v>69</v>
      </c>
      <c r="D1409" s="9">
        <v>41556.886805555558</v>
      </c>
      <c r="E1409" s="9">
        <v>41626.741666666669</v>
      </c>
      <c r="F1409" t="s">
        <v>871</v>
      </c>
      <c r="G1409" t="s">
        <v>871</v>
      </c>
      <c r="H1409">
        <v>1</v>
      </c>
      <c r="I1409">
        <v>6</v>
      </c>
      <c r="J1409">
        <v>1</v>
      </c>
      <c r="K1409" t="s">
        <v>872</v>
      </c>
      <c r="L1409">
        <v>4</v>
      </c>
      <c r="M1409">
        <v>2</v>
      </c>
      <c r="N1409" t="s">
        <v>874</v>
      </c>
      <c r="O1409">
        <v>9.8000000000000004E-2</v>
      </c>
      <c r="P1409" t="s">
        <v>874</v>
      </c>
      <c r="Q1409">
        <v>3.5999999999999997E-2</v>
      </c>
      <c r="R1409">
        <v>0</v>
      </c>
      <c r="S1409">
        <v>0.123</v>
      </c>
      <c r="T1409" t="s">
        <v>874</v>
      </c>
      <c r="U1409" t="s">
        <v>874</v>
      </c>
      <c r="V1409" t="s">
        <v>874</v>
      </c>
      <c r="W1409" t="s">
        <v>874</v>
      </c>
      <c r="X1409" t="s">
        <v>56</v>
      </c>
      <c r="Y1409">
        <v>27.777999999999999</v>
      </c>
      <c r="Z1409" t="s">
        <v>874</v>
      </c>
      <c r="AA1409">
        <v>0.74099999999999999</v>
      </c>
      <c r="AB1409" t="s">
        <v>874</v>
      </c>
      <c r="AC1409">
        <v>0.61399999999999999</v>
      </c>
      <c r="AD1409" s="19">
        <v>45824.936526192127</v>
      </c>
      <c r="AE1409" t="s">
        <v>2215</v>
      </c>
    </row>
    <row r="1410" spans="1:31" x14ac:dyDescent="0.35">
      <c r="A1410" t="s">
        <v>973</v>
      </c>
      <c r="B1410" t="s">
        <v>311</v>
      </c>
      <c r="C1410">
        <v>2592</v>
      </c>
      <c r="D1410" s="9">
        <v>41588.047511574077</v>
      </c>
      <c r="E1410" s="9">
        <v>44180.780543981484</v>
      </c>
      <c r="F1410">
        <v>106</v>
      </c>
      <c r="G1410">
        <v>106</v>
      </c>
      <c r="H1410">
        <v>46</v>
      </c>
      <c r="I1410">
        <v>60</v>
      </c>
      <c r="J1410">
        <v>37</v>
      </c>
      <c r="K1410">
        <v>69</v>
      </c>
      <c r="L1410">
        <v>68</v>
      </c>
      <c r="M1410">
        <v>1</v>
      </c>
      <c r="N1410">
        <v>2.4E-2</v>
      </c>
      <c r="O1410">
        <v>2.9000000000000001E-2</v>
      </c>
      <c r="P1410">
        <v>1.9E-2</v>
      </c>
      <c r="Q1410">
        <v>3.2000000000000001E-2</v>
      </c>
      <c r="R1410">
        <v>3.4000000000000002E-2</v>
      </c>
      <c r="S1410">
        <v>3.1E-2</v>
      </c>
      <c r="T1410">
        <v>0.94099999999999995</v>
      </c>
      <c r="U1410">
        <v>0.45300000000000001</v>
      </c>
      <c r="V1410">
        <v>0.64200000000000002</v>
      </c>
      <c r="W1410">
        <v>31.25</v>
      </c>
      <c r="X1410" t="s">
        <v>56</v>
      </c>
      <c r="Y1410">
        <v>31.25</v>
      </c>
      <c r="Z1410">
        <v>0.88100000000000001</v>
      </c>
      <c r="AA1410" s="19">
        <v>0.86699999999999999</v>
      </c>
      <c r="AB1410">
        <v>0.89200000000000002</v>
      </c>
      <c r="AC1410" s="23">
        <v>0.69199999999999995</v>
      </c>
      <c r="AD1410" s="19">
        <v>45825.197603831017</v>
      </c>
      <c r="AE1410" t="s">
        <v>2388</v>
      </c>
    </row>
    <row r="1411" spans="1:31" hidden="1" x14ac:dyDescent="0.35">
      <c r="A1411" t="s">
        <v>2136</v>
      </c>
      <c r="B1411" t="s">
        <v>312</v>
      </c>
      <c r="C1411">
        <v>48</v>
      </c>
      <c r="D1411" s="9">
        <v>41414.954861111109</v>
      </c>
      <c r="E1411" s="9">
        <v>41463.713194444441</v>
      </c>
      <c r="F1411" t="s">
        <v>871</v>
      </c>
      <c r="G1411" t="s">
        <v>871</v>
      </c>
      <c r="H1411">
        <v>1</v>
      </c>
      <c r="I1411">
        <v>1</v>
      </c>
      <c r="J1411">
        <v>1</v>
      </c>
      <c r="K1411" t="s">
        <v>872</v>
      </c>
      <c r="L1411">
        <v>2</v>
      </c>
      <c r="M1411">
        <v>1</v>
      </c>
      <c r="N1411" t="s">
        <v>874</v>
      </c>
      <c r="O1411" t="s">
        <v>874</v>
      </c>
      <c r="P1411" t="s">
        <v>874</v>
      </c>
      <c r="Q1411" t="s">
        <v>874</v>
      </c>
      <c r="R1411">
        <v>0</v>
      </c>
      <c r="S1411">
        <v>0.02</v>
      </c>
      <c r="T1411" t="s">
        <v>874</v>
      </c>
      <c r="U1411" t="s">
        <v>874</v>
      </c>
      <c r="V1411" t="s">
        <v>874</v>
      </c>
      <c r="W1411" t="s">
        <v>874</v>
      </c>
      <c r="X1411" t="s">
        <v>56</v>
      </c>
      <c r="Y1411" t="s">
        <v>874</v>
      </c>
      <c r="Z1411" t="s">
        <v>874</v>
      </c>
      <c r="AA1411" t="s">
        <v>874</v>
      </c>
      <c r="AB1411" t="s">
        <v>874</v>
      </c>
      <c r="AC1411" t="s">
        <v>874</v>
      </c>
      <c r="AD1411" s="19">
        <v>45824.936739305558</v>
      </c>
      <c r="AE1411" t="s">
        <v>2215</v>
      </c>
    </row>
    <row r="1412" spans="1:31" x14ac:dyDescent="0.35">
      <c r="A1412" t="s">
        <v>231</v>
      </c>
      <c r="B1412" t="s">
        <v>311</v>
      </c>
      <c r="C1412">
        <v>1737</v>
      </c>
      <c r="D1412" s="9">
        <v>39888.693749999999</v>
      </c>
      <c r="E1412" s="9">
        <v>41626.095833333333</v>
      </c>
      <c r="F1412">
        <v>292</v>
      </c>
      <c r="G1412">
        <v>292</v>
      </c>
      <c r="H1412">
        <v>188</v>
      </c>
      <c r="I1412">
        <v>104</v>
      </c>
      <c r="J1412">
        <v>14</v>
      </c>
      <c r="K1412">
        <v>278</v>
      </c>
      <c r="L1412">
        <v>198</v>
      </c>
      <c r="M1412">
        <v>80</v>
      </c>
      <c r="N1412">
        <v>0.188</v>
      </c>
      <c r="O1412">
        <v>5.6000000000000001E-2</v>
      </c>
      <c r="P1412">
        <v>6.0999999999999999E-2</v>
      </c>
      <c r="Q1412">
        <v>0.17199999999999999</v>
      </c>
      <c r="R1412">
        <v>0.183</v>
      </c>
      <c r="S1412">
        <v>0.188</v>
      </c>
      <c r="T1412">
        <v>0.94</v>
      </c>
      <c r="U1412">
        <v>0.77</v>
      </c>
      <c r="V1412">
        <v>0.75</v>
      </c>
      <c r="W1412">
        <v>465.11599999999999</v>
      </c>
      <c r="X1412" t="s">
        <v>56</v>
      </c>
      <c r="Y1412">
        <v>5.8140000000000001</v>
      </c>
      <c r="Z1412">
        <v>0.48199999999999998</v>
      </c>
      <c r="AA1412">
        <v>0.56100000000000005</v>
      </c>
      <c r="AB1412">
        <v>0.90300000000000002</v>
      </c>
      <c r="AC1412">
        <v>0.40200000000000002</v>
      </c>
      <c r="AD1412" s="19">
        <v>45824.9302359375</v>
      </c>
      <c r="AE1412" t="s">
        <v>2215</v>
      </c>
    </row>
    <row r="1413" spans="1:31" hidden="1" x14ac:dyDescent="0.35">
      <c r="A1413" t="s">
        <v>1121</v>
      </c>
      <c r="B1413" t="s">
        <v>312</v>
      </c>
      <c r="C1413">
        <v>70</v>
      </c>
      <c r="D1413" s="9">
        <v>41528.152083333334</v>
      </c>
      <c r="E1413" s="9">
        <v>41598.904166666667</v>
      </c>
      <c r="F1413" t="s">
        <v>871</v>
      </c>
      <c r="G1413" t="s">
        <v>871</v>
      </c>
      <c r="H1413">
        <v>1</v>
      </c>
      <c r="I1413">
        <v>1</v>
      </c>
      <c r="J1413">
        <v>6</v>
      </c>
      <c r="K1413" t="s">
        <v>872</v>
      </c>
      <c r="L1413">
        <v>2</v>
      </c>
      <c r="M1413">
        <v>-7</v>
      </c>
      <c r="N1413" t="s">
        <v>874</v>
      </c>
      <c r="O1413" t="s">
        <v>874</v>
      </c>
      <c r="P1413">
        <v>0.13200000000000001</v>
      </c>
      <c r="Q1413">
        <v>1.4999999999999999E-2</v>
      </c>
      <c r="R1413">
        <v>0</v>
      </c>
      <c r="S1413">
        <v>-0.13200000000000001</v>
      </c>
      <c r="T1413" t="s">
        <v>874</v>
      </c>
      <c r="U1413" t="s">
        <v>874</v>
      </c>
      <c r="V1413" t="s">
        <v>874</v>
      </c>
      <c r="W1413" t="s">
        <v>874</v>
      </c>
      <c r="X1413" t="s">
        <v>56</v>
      </c>
      <c r="Y1413">
        <v>66.667000000000002</v>
      </c>
      <c r="Z1413" t="s">
        <v>874</v>
      </c>
      <c r="AA1413" t="s">
        <v>874</v>
      </c>
      <c r="AB1413">
        <v>0.50900000000000001</v>
      </c>
      <c r="AC1413">
        <v>1</v>
      </c>
      <c r="AD1413" s="19">
        <v>45824.936973206015</v>
      </c>
      <c r="AE1413" t="s">
        <v>2215</v>
      </c>
    </row>
    <row r="1414" spans="1:31" x14ac:dyDescent="0.35">
      <c r="A1414" t="s">
        <v>1222</v>
      </c>
      <c r="B1414" t="s">
        <v>311</v>
      </c>
      <c r="C1414">
        <v>2397</v>
      </c>
      <c r="D1414" s="9">
        <v>39228.050000000003</v>
      </c>
      <c r="E1414" s="9">
        <v>41625.161805555559</v>
      </c>
      <c r="F1414">
        <v>2031</v>
      </c>
      <c r="G1414">
        <v>2031</v>
      </c>
      <c r="H1414">
        <v>476</v>
      </c>
      <c r="I1414">
        <v>1555</v>
      </c>
      <c r="J1414">
        <v>313</v>
      </c>
      <c r="K1414">
        <v>1718</v>
      </c>
      <c r="L1414">
        <v>1475</v>
      </c>
      <c r="M1414">
        <v>243</v>
      </c>
      <c r="N1414">
        <v>0.193</v>
      </c>
      <c r="O1414">
        <v>0.63400000000000001</v>
      </c>
      <c r="P1414">
        <v>0.13100000000000001</v>
      </c>
      <c r="Q1414">
        <v>0.65400000000000003</v>
      </c>
      <c r="R1414">
        <v>0.69599999999999995</v>
      </c>
      <c r="S1414">
        <v>0.69299999999999995</v>
      </c>
      <c r="T1414">
        <v>0.94</v>
      </c>
      <c r="U1414">
        <v>0.23300000000000001</v>
      </c>
      <c r="V1414">
        <v>0.84199999999999997</v>
      </c>
      <c r="W1414">
        <v>371.56</v>
      </c>
      <c r="X1414" t="s">
        <v>56</v>
      </c>
      <c r="Y1414">
        <v>1.5289999999999999</v>
      </c>
      <c r="Z1414">
        <v>0.85399999999999998</v>
      </c>
      <c r="AA1414">
        <v>0.89300000000000002</v>
      </c>
      <c r="AB1414">
        <v>0.86299999999999999</v>
      </c>
      <c r="AC1414">
        <v>0.81899999999999995</v>
      </c>
      <c r="AD1414" s="19">
        <v>45824.963827766202</v>
      </c>
      <c r="AE1414" t="s">
        <v>2225</v>
      </c>
    </row>
    <row r="1415" spans="1:31" hidden="1" x14ac:dyDescent="0.35">
      <c r="A1415" t="s">
        <v>2137</v>
      </c>
      <c r="B1415" t="s">
        <v>312</v>
      </c>
      <c r="C1415">
        <v>56</v>
      </c>
      <c r="D1415" s="9">
        <v>41431.604166666664</v>
      </c>
      <c r="E1415" s="9">
        <v>41488.302083333336</v>
      </c>
      <c r="F1415" t="s">
        <v>871</v>
      </c>
      <c r="G1415" t="s">
        <v>871</v>
      </c>
      <c r="H1415">
        <v>1</v>
      </c>
      <c r="I1415">
        <v>1</v>
      </c>
      <c r="J1415">
        <v>1</v>
      </c>
      <c r="K1415" t="s">
        <v>872</v>
      </c>
      <c r="L1415">
        <v>1</v>
      </c>
      <c r="M1415">
        <v>0</v>
      </c>
      <c r="N1415" t="s">
        <v>874</v>
      </c>
      <c r="O1415" t="s">
        <v>874</v>
      </c>
      <c r="P1415" t="s">
        <v>874</v>
      </c>
      <c r="Q1415" t="s">
        <v>874</v>
      </c>
      <c r="R1415">
        <v>0</v>
      </c>
      <c r="S1415">
        <v>8.9999999999999993E-3</v>
      </c>
      <c r="T1415" t="s">
        <v>874</v>
      </c>
      <c r="U1415" t="s">
        <v>874</v>
      </c>
      <c r="V1415" t="s">
        <v>874</v>
      </c>
      <c r="W1415" t="s">
        <v>874</v>
      </c>
      <c r="X1415" t="s">
        <v>80</v>
      </c>
      <c r="Y1415" t="s">
        <v>874</v>
      </c>
      <c r="Z1415" t="s">
        <v>874</v>
      </c>
      <c r="AA1415" t="s">
        <v>874</v>
      </c>
      <c r="AB1415" t="s">
        <v>874</v>
      </c>
      <c r="AC1415" t="s">
        <v>874</v>
      </c>
      <c r="AD1415" s="19">
        <v>45824.937216817132</v>
      </c>
      <c r="AE1415" t="s">
        <v>2215</v>
      </c>
    </row>
    <row r="1416" spans="1:31" x14ac:dyDescent="0.35">
      <c r="A1416" t="s">
        <v>1452</v>
      </c>
      <c r="B1416" t="s">
        <v>311</v>
      </c>
      <c r="C1416">
        <v>6155</v>
      </c>
      <c r="D1416" s="9">
        <v>38409.997986111113</v>
      </c>
      <c r="E1416" s="9">
        <v>44565.339097222219</v>
      </c>
      <c r="F1416">
        <v>367</v>
      </c>
      <c r="G1416">
        <v>367</v>
      </c>
      <c r="H1416">
        <v>70</v>
      </c>
      <c r="I1416">
        <v>297</v>
      </c>
      <c r="J1416">
        <v>79</v>
      </c>
      <c r="K1416">
        <v>288</v>
      </c>
      <c r="L1416">
        <v>274</v>
      </c>
      <c r="M1416">
        <v>14</v>
      </c>
      <c r="N1416">
        <v>1.0999999999999999E-2</v>
      </c>
      <c r="O1416">
        <v>5.2999999999999999E-2</v>
      </c>
      <c r="P1416">
        <v>1.4E-2</v>
      </c>
      <c r="Q1416">
        <v>4.7E-2</v>
      </c>
      <c r="R1416">
        <v>0.05</v>
      </c>
      <c r="S1416">
        <v>4.8000000000000001E-2</v>
      </c>
      <c r="T1416">
        <v>0.94</v>
      </c>
      <c r="U1416">
        <v>0.17199999999999999</v>
      </c>
      <c r="V1416">
        <v>0.78100000000000003</v>
      </c>
      <c r="W1416">
        <v>297.87200000000001</v>
      </c>
      <c r="X1416" t="s">
        <v>56</v>
      </c>
      <c r="Y1416">
        <v>21.277000000000001</v>
      </c>
      <c r="Z1416">
        <v>0.98699999999999999</v>
      </c>
      <c r="AA1416">
        <v>0.95699999999999996</v>
      </c>
      <c r="AB1416">
        <v>0.98</v>
      </c>
      <c r="AC1416">
        <v>0.94</v>
      </c>
      <c r="AD1416" s="19">
        <v>45825.103300706018</v>
      </c>
      <c r="AE1416" t="s">
        <v>2397</v>
      </c>
    </row>
    <row r="1417" spans="1:31" hidden="1" x14ac:dyDescent="0.35">
      <c r="A1417" t="s">
        <v>1119</v>
      </c>
      <c r="B1417" t="s">
        <v>312</v>
      </c>
      <c r="C1417">
        <v>95</v>
      </c>
      <c r="D1417" s="9">
        <v>39786.991666666669</v>
      </c>
      <c r="E1417" s="9">
        <v>39882.044444444444</v>
      </c>
      <c r="F1417" t="s">
        <v>871</v>
      </c>
      <c r="G1417" t="s">
        <v>871</v>
      </c>
      <c r="H1417">
        <v>5</v>
      </c>
      <c r="I1417">
        <v>5</v>
      </c>
      <c r="J1417">
        <v>1</v>
      </c>
      <c r="K1417" t="s">
        <v>872</v>
      </c>
      <c r="L1417">
        <v>3</v>
      </c>
      <c r="M1417">
        <v>5</v>
      </c>
      <c r="N1417">
        <v>3.5000000000000003E-2</v>
      </c>
      <c r="O1417">
        <v>0.03</v>
      </c>
      <c r="P1417" t="s">
        <v>874</v>
      </c>
      <c r="Q1417">
        <v>1.5</v>
      </c>
      <c r="R1417">
        <v>6.5000000000000002E-2</v>
      </c>
      <c r="S1417">
        <v>5.8000000000000003E-2</v>
      </c>
      <c r="T1417" t="s">
        <v>874</v>
      </c>
      <c r="U1417" t="s">
        <v>874</v>
      </c>
      <c r="V1417" t="s">
        <v>874</v>
      </c>
      <c r="W1417" t="s">
        <v>874</v>
      </c>
      <c r="X1417" t="s">
        <v>56</v>
      </c>
      <c r="Y1417">
        <v>0.66700000000000004</v>
      </c>
      <c r="Z1417">
        <v>0.82199999999999995</v>
      </c>
      <c r="AA1417">
        <v>0.84899999999999998</v>
      </c>
      <c r="AB1417" t="s">
        <v>874</v>
      </c>
      <c r="AC1417">
        <v>0.75</v>
      </c>
      <c r="AD1417" s="19">
        <v>45824.937430219907</v>
      </c>
      <c r="AE1417" t="s">
        <v>2215</v>
      </c>
    </row>
    <row r="1418" spans="1:31" x14ac:dyDescent="0.35">
      <c r="A1418" t="s">
        <v>268</v>
      </c>
      <c r="B1418" t="s">
        <v>311</v>
      </c>
      <c r="C1418">
        <v>1467</v>
      </c>
      <c r="D1418" s="9">
        <v>44134.292361111111</v>
      </c>
      <c r="E1418" s="9">
        <v>45601.318749999999</v>
      </c>
      <c r="F1418">
        <v>106</v>
      </c>
      <c r="G1418">
        <v>86</v>
      </c>
      <c r="H1418">
        <v>69</v>
      </c>
      <c r="I1418">
        <v>17</v>
      </c>
      <c r="J1418">
        <v>5</v>
      </c>
      <c r="K1418">
        <v>81</v>
      </c>
      <c r="L1418">
        <v>73</v>
      </c>
      <c r="M1418">
        <v>8</v>
      </c>
      <c r="N1418">
        <v>5.2999999999999999E-2</v>
      </c>
      <c r="O1418">
        <v>1.2999999999999999E-2</v>
      </c>
      <c r="P1418">
        <v>0</v>
      </c>
      <c r="Q1418">
        <v>6.2E-2</v>
      </c>
      <c r="R1418">
        <v>6.6000000000000003E-2</v>
      </c>
      <c r="S1418">
        <v>6.0999999999999999E-2</v>
      </c>
      <c r="T1418">
        <v>0.93899999999999995</v>
      </c>
      <c r="U1418">
        <v>0.80300000000000005</v>
      </c>
      <c r="V1418">
        <v>1</v>
      </c>
      <c r="W1418">
        <v>129.03200000000001</v>
      </c>
      <c r="X1418" t="s">
        <v>56</v>
      </c>
      <c r="Y1418">
        <v>16.129000000000001</v>
      </c>
      <c r="Z1418">
        <v>0.91900000000000004</v>
      </c>
      <c r="AA1418">
        <v>0.72299999999999998</v>
      </c>
      <c r="AB1418">
        <v>0</v>
      </c>
      <c r="AC1418">
        <v>0.96399999999999997</v>
      </c>
      <c r="AD1418" s="19">
        <v>1.1030092592592593E-3</v>
      </c>
      <c r="AE1418" t="s">
        <v>1108</v>
      </c>
    </row>
    <row r="1419" spans="1:31" hidden="1" x14ac:dyDescent="0.35">
      <c r="A1419" t="s">
        <v>165</v>
      </c>
      <c r="B1419" t="s">
        <v>312</v>
      </c>
      <c r="C1419">
        <v>99</v>
      </c>
      <c r="D1419" s="9">
        <v>41527</v>
      </c>
      <c r="E1419" s="9">
        <v>41626.172222222223</v>
      </c>
      <c r="F1419" t="s">
        <v>871</v>
      </c>
      <c r="G1419" t="s">
        <v>871</v>
      </c>
      <c r="H1419">
        <v>47</v>
      </c>
      <c r="I1419">
        <v>43</v>
      </c>
      <c r="J1419">
        <v>16</v>
      </c>
      <c r="K1419" t="s">
        <v>872</v>
      </c>
      <c r="L1419">
        <v>62</v>
      </c>
      <c r="M1419">
        <v>11</v>
      </c>
      <c r="N1419">
        <v>0.436</v>
      </c>
      <c r="O1419">
        <v>0.376</v>
      </c>
      <c r="P1419">
        <v>0.16500000000000001</v>
      </c>
      <c r="Q1419">
        <v>0.67700000000000005</v>
      </c>
      <c r="R1419">
        <v>0.64700000000000002</v>
      </c>
      <c r="S1419">
        <v>0.624</v>
      </c>
      <c r="T1419">
        <v>1.046</v>
      </c>
      <c r="U1419">
        <v>0.53700000000000003</v>
      </c>
      <c r="V1419">
        <v>0.79700000000000004</v>
      </c>
      <c r="W1419">
        <v>686.85400000000004</v>
      </c>
      <c r="X1419" t="s">
        <v>62</v>
      </c>
      <c r="Y1419">
        <v>1.4770000000000001</v>
      </c>
      <c r="Z1419">
        <v>0.88700000000000001</v>
      </c>
      <c r="AA1419">
        <v>0.97399999999999998</v>
      </c>
      <c r="AB1419">
        <v>0.85299999999999998</v>
      </c>
      <c r="AC1419">
        <v>0.96399999999999997</v>
      </c>
      <c r="AD1419" s="19">
        <v>45824.937769548611</v>
      </c>
      <c r="AE1419" t="s">
        <v>2215</v>
      </c>
    </row>
    <row r="1420" spans="1:31" x14ac:dyDescent="0.35">
      <c r="A1420" t="s">
        <v>273</v>
      </c>
      <c r="B1420" t="s">
        <v>311</v>
      </c>
      <c r="C1420">
        <v>1376</v>
      </c>
      <c r="D1420" s="9">
        <v>44232.658333333333</v>
      </c>
      <c r="E1420" s="9">
        <v>45609.459027777775</v>
      </c>
      <c r="F1420">
        <v>1196</v>
      </c>
      <c r="G1420">
        <v>997</v>
      </c>
      <c r="H1420">
        <v>972</v>
      </c>
      <c r="I1420">
        <v>25</v>
      </c>
      <c r="J1420">
        <v>270</v>
      </c>
      <c r="K1420">
        <v>727</v>
      </c>
      <c r="L1420">
        <v>588</v>
      </c>
      <c r="M1420">
        <v>139</v>
      </c>
      <c r="N1420">
        <v>0.745</v>
      </c>
      <c r="O1420">
        <v>2.3E-2</v>
      </c>
      <c r="P1420">
        <v>0.247</v>
      </c>
      <c r="Q1420">
        <v>0.48899999999999999</v>
      </c>
      <c r="R1420">
        <v>0.52100000000000002</v>
      </c>
      <c r="S1420">
        <v>0.57099999999999995</v>
      </c>
      <c r="T1420">
        <v>0.93899999999999995</v>
      </c>
      <c r="U1420">
        <v>0.97</v>
      </c>
      <c r="V1420">
        <v>0.67800000000000005</v>
      </c>
      <c r="W1420">
        <v>284.25400000000002</v>
      </c>
      <c r="X1420" t="s">
        <v>56</v>
      </c>
      <c r="Y1420">
        <v>2.0449999999999999</v>
      </c>
      <c r="Z1420">
        <v>0.90600000000000003</v>
      </c>
      <c r="AA1420">
        <v>0.96399999999999997</v>
      </c>
      <c r="AB1420">
        <v>0.77100000000000002</v>
      </c>
      <c r="AC1420">
        <v>0.94399999999999995</v>
      </c>
      <c r="AD1420" s="19">
        <v>1.7986111111111111E-3</v>
      </c>
      <c r="AE1420" t="s">
        <v>1108</v>
      </c>
    </row>
    <row r="1421" spans="1:31" hidden="1" x14ac:dyDescent="0.35">
      <c r="A1421" t="s">
        <v>2138</v>
      </c>
      <c r="B1421" t="s">
        <v>312</v>
      </c>
      <c r="C1421">
        <v>99</v>
      </c>
      <c r="D1421" s="9">
        <v>41235.731249999997</v>
      </c>
      <c r="E1421" s="9">
        <v>41335.412499999999</v>
      </c>
      <c r="F1421" t="s">
        <v>871</v>
      </c>
      <c r="G1421" t="s">
        <v>871</v>
      </c>
      <c r="H1421">
        <v>16</v>
      </c>
      <c r="I1421">
        <v>83</v>
      </c>
      <c r="J1421">
        <v>366</v>
      </c>
      <c r="K1421" t="s">
        <v>872</v>
      </c>
      <c r="L1421">
        <v>49</v>
      </c>
      <c r="M1421">
        <v>-317</v>
      </c>
      <c r="N1421">
        <v>0.24299999999999999</v>
      </c>
      <c r="O1421">
        <v>1.3680000000000001</v>
      </c>
      <c r="P1421">
        <v>4.5819999999999999</v>
      </c>
      <c r="Q1421">
        <v>0.68700000000000006</v>
      </c>
      <c r="R1421">
        <v>-2.9709999999999899</v>
      </c>
      <c r="S1421">
        <v>-2.5390000000000001</v>
      </c>
      <c r="T1421">
        <v>-0.23100000000000001</v>
      </c>
      <c r="U1421">
        <v>0.151</v>
      </c>
      <c r="V1421">
        <v>-1.8440000000000001</v>
      </c>
      <c r="W1421">
        <v>1.456</v>
      </c>
      <c r="X1421" t="s">
        <v>80</v>
      </c>
      <c r="Y1421">
        <v>1.456</v>
      </c>
      <c r="Z1421">
        <v>0.92600000000000005</v>
      </c>
      <c r="AA1421">
        <v>0.96199999999999997</v>
      </c>
      <c r="AB1421">
        <v>6.3E-2</v>
      </c>
      <c r="AC1421">
        <v>0.89700000000000002</v>
      </c>
      <c r="AD1421" s="19">
        <v>45824.93806</v>
      </c>
      <c r="AE1421" t="s">
        <v>2215</v>
      </c>
    </row>
    <row r="1422" spans="1:31" x14ac:dyDescent="0.35">
      <c r="A1422" t="s">
        <v>268</v>
      </c>
      <c r="B1422" t="s">
        <v>311</v>
      </c>
      <c r="C1422">
        <v>1467</v>
      </c>
      <c r="D1422" s="9">
        <v>44134.292361111111</v>
      </c>
      <c r="E1422" s="9">
        <v>45601.318749999999</v>
      </c>
      <c r="F1422">
        <v>106</v>
      </c>
      <c r="G1422">
        <v>86</v>
      </c>
      <c r="H1422">
        <v>69</v>
      </c>
      <c r="I1422">
        <v>17</v>
      </c>
      <c r="J1422">
        <v>5</v>
      </c>
      <c r="K1422">
        <v>81</v>
      </c>
      <c r="L1422">
        <v>73</v>
      </c>
      <c r="M1422">
        <v>8</v>
      </c>
      <c r="N1422">
        <v>5.2999999999999999E-2</v>
      </c>
      <c r="O1422">
        <v>1.2999999999999999E-2</v>
      </c>
      <c r="P1422">
        <v>0</v>
      </c>
      <c r="Q1422">
        <v>6.2E-2</v>
      </c>
      <c r="R1422">
        <v>6.6000000000000003E-2</v>
      </c>
      <c r="S1422">
        <v>6.0999999999999999E-2</v>
      </c>
      <c r="T1422">
        <v>0.93899999999999995</v>
      </c>
      <c r="U1422">
        <v>0.80300000000000005</v>
      </c>
      <c r="V1422">
        <v>1</v>
      </c>
      <c r="W1422">
        <v>129.03200000000001</v>
      </c>
      <c r="X1422" t="s">
        <v>56</v>
      </c>
      <c r="Y1422">
        <v>16.129000000000001</v>
      </c>
      <c r="Z1422">
        <v>0.91900000000000004</v>
      </c>
      <c r="AA1422">
        <v>0.72299999999999998</v>
      </c>
      <c r="AB1422">
        <v>0</v>
      </c>
      <c r="AC1422">
        <v>0.96399999999999997</v>
      </c>
      <c r="AD1422" s="19">
        <v>2.5645833333333336E-2</v>
      </c>
      <c r="AE1422" t="s">
        <v>1108</v>
      </c>
    </row>
    <row r="1423" spans="1:31" hidden="1" x14ac:dyDescent="0.35">
      <c r="A1423" t="s">
        <v>164</v>
      </c>
      <c r="B1423" t="s">
        <v>312</v>
      </c>
      <c r="C1423">
        <v>100</v>
      </c>
      <c r="D1423" s="9">
        <v>41528.951388888891</v>
      </c>
      <c r="E1423" s="9">
        <v>41629.20208333333</v>
      </c>
      <c r="F1423" t="s">
        <v>871</v>
      </c>
      <c r="G1423" t="s">
        <v>871</v>
      </c>
      <c r="H1423">
        <v>27</v>
      </c>
      <c r="I1423">
        <v>18</v>
      </c>
      <c r="J1423">
        <v>6</v>
      </c>
      <c r="K1423" t="s">
        <v>872</v>
      </c>
      <c r="L1423">
        <v>45</v>
      </c>
      <c r="M1423">
        <v>-5</v>
      </c>
      <c r="N1423">
        <v>0.34799999999999998</v>
      </c>
      <c r="O1423">
        <v>0.14199999999999999</v>
      </c>
      <c r="P1423">
        <v>8.6999999999999994E-2</v>
      </c>
      <c r="Q1423">
        <v>0.38600000000000001</v>
      </c>
      <c r="R1423">
        <v>0.40300000000000002</v>
      </c>
      <c r="S1423">
        <v>0.35499999999999998</v>
      </c>
      <c r="T1423">
        <v>0.95799999999999996</v>
      </c>
      <c r="U1423">
        <v>0.71</v>
      </c>
      <c r="V1423">
        <v>0.82199999999999995</v>
      </c>
      <c r="W1423">
        <v>1142.4870000000001</v>
      </c>
      <c r="X1423" t="s">
        <v>56</v>
      </c>
      <c r="Y1423">
        <v>2.5910000000000002</v>
      </c>
      <c r="Z1423">
        <v>0.92400000000000004</v>
      </c>
      <c r="AA1423">
        <v>0.95299999999999996</v>
      </c>
      <c r="AB1423">
        <v>0.98199999999999998</v>
      </c>
      <c r="AC1423">
        <v>0.65300000000000002</v>
      </c>
      <c r="AD1423" s="19">
        <v>45824.938377650462</v>
      </c>
      <c r="AE1423" t="s">
        <v>2215</v>
      </c>
    </row>
    <row r="1424" spans="1:31" x14ac:dyDescent="0.35">
      <c r="A1424" t="s">
        <v>273</v>
      </c>
      <c r="B1424" t="s">
        <v>311</v>
      </c>
      <c r="C1424">
        <v>1376</v>
      </c>
      <c r="D1424" s="9">
        <v>44232.658333333333</v>
      </c>
      <c r="E1424" s="9">
        <v>45609.459027777775</v>
      </c>
      <c r="F1424">
        <v>1196</v>
      </c>
      <c r="G1424">
        <v>997</v>
      </c>
      <c r="H1424">
        <v>972</v>
      </c>
      <c r="I1424">
        <v>25</v>
      </c>
      <c r="J1424">
        <v>270</v>
      </c>
      <c r="K1424">
        <v>727</v>
      </c>
      <c r="L1424">
        <v>588</v>
      </c>
      <c r="M1424">
        <v>139</v>
      </c>
      <c r="N1424">
        <v>0.745</v>
      </c>
      <c r="O1424">
        <v>2.3E-2</v>
      </c>
      <c r="P1424">
        <v>0.247</v>
      </c>
      <c r="Q1424">
        <v>0.48899999999999999</v>
      </c>
      <c r="R1424">
        <v>0.52100000000000002</v>
      </c>
      <c r="S1424">
        <v>0.57099999999999995</v>
      </c>
      <c r="T1424">
        <v>0.93899999999999995</v>
      </c>
      <c r="U1424">
        <v>0.97</v>
      </c>
      <c r="V1424">
        <v>0.67800000000000005</v>
      </c>
      <c r="W1424">
        <v>284.25400000000002</v>
      </c>
      <c r="X1424" t="s">
        <v>56</v>
      </c>
      <c r="Y1424">
        <v>2.0449999999999999</v>
      </c>
      <c r="Z1424">
        <v>0.90600000000000003</v>
      </c>
      <c r="AA1424">
        <v>0.96399999999999997</v>
      </c>
      <c r="AB1424">
        <v>0.77100000000000002</v>
      </c>
      <c r="AC1424">
        <v>0.94399999999999995</v>
      </c>
      <c r="AD1424" s="19">
        <v>2.7101851851851849E-2</v>
      </c>
      <c r="AE1424" t="s">
        <v>1108</v>
      </c>
    </row>
    <row r="1425" spans="1:31" hidden="1" x14ac:dyDescent="0.35">
      <c r="A1425" t="s">
        <v>2139</v>
      </c>
      <c r="B1425" t="s">
        <v>312</v>
      </c>
      <c r="C1425">
        <v>77</v>
      </c>
      <c r="D1425" s="9">
        <v>41516.824305555558</v>
      </c>
      <c r="E1425" s="9">
        <v>41594.345833333333</v>
      </c>
      <c r="F1425" t="s">
        <v>871</v>
      </c>
      <c r="G1425" t="s">
        <v>871</v>
      </c>
      <c r="H1425">
        <v>1</v>
      </c>
      <c r="I1425">
        <v>8</v>
      </c>
      <c r="J1425">
        <v>1</v>
      </c>
      <c r="K1425" t="s">
        <v>872</v>
      </c>
      <c r="L1425">
        <v>1</v>
      </c>
      <c r="M1425">
        <v>6</v>
      </c>
      <c r="N1425" t="s">
        <v>874</v>
      </c>
      <c r="O1425">
        <v>0.115</v>
      </c>
      <c r="P1425" t="s">
        <v>874</v>
      </c>
      <c r="Q1425" t="s">
        <v>874</v>
      </c>
      <c r="R1425">
        <v>0</v>
      </c>
      <c r="S1425">
        <v>0.10100000000000001</v>
      </c>
      <c r="T1425" t="s">
        <v>874</v>
      </c>
      <c r="U1425" t="s">
        <v>874</v>
      </c>
      <c r="V1425" t="s">
        <v>874</v>
      </c>
      <c r="W1425" t="s">
        <v>874</v>
      </c>
      <c r="X1425" t="s">
        <v>56</v>
      </c>
      <c r="Y1425" t="s">
        <v>874</v>
      </c>
      <c r="Z1425" t="s">
        <v>874</v>
      </c>
      <c r="AA1425">
        <v>0.80600000000000005</v>
      </c>
      <c r="AB1425" t="s">
        <v>874</v>
      </c>
      <c r="AC1425" t="s">
        <v>874</v>
      </c>
      <c r="AD1425" s="19">
        <v>45824.938599016205</v>
      </c>
      <c r="AE1425" t="s">
        <v>2215</v>
      </c>
    </row>
    <row r="1426" spans="1:31" x14ac:dyDescent="0.35">
      <c r="A1426" t="s">
        <v>1482</v>
      </c>
      <c r="B1426" t="s">
        <v>311</v>
      </c>
      <c r="C1426">
        <v>5959</v>
      </c>
      <c r="D1426" s="9">
        <v>38597.010474537034</v>
      </c>
      <c r="E1426" s="9">
        <v>44556.562418981484</v>
      </c>
      <c r="F1426">
        <v>296</v>
      </c>
      <c r="G1426">
        <v>296</v>
      </c>
      <c r="H1426">
        <v>74</v>
      </c>
      <c r="I1426">
        <v>222</v>
      </c>
      <c r="J1426">
        <v>89</v>
      </c>
      <c r="K1426">
        <v>207</v>
      </c>
      <c r="L1426">
        <v>194</v>
      </c>
      <c r="M1426">
        <v>13</v>
      </c>
      <c r="N1426">
        <v>1.2E-2</v>
      </c>
      <c r="O1426">
        <v>3.6999999999999998E-2</v>
      </c>
      <c r="P1426">
        <v>1.6E-2</v>
      </c>
      <c r="Q1426">
        <v>3.1E-2</v>
      </c>
      <c r="R1426">
        <v>3.3000000000000002E-2</v>
      </c>
      <c r="S1426">
        <v>3.2000000000000001E-2</v>
      </c>
      <c r="T1426">
        <v>0.93899999999999995</v>
      </c>
      <c r="U1426">
        <v>0.245</v>
      </c>
      <c r="V1426">
        <v>0.67300000000000004</v>
      </c>
      <c r="W1426">
        <v>419.35500000000002</v>
      </c>
      <c r="X1426" t="s">
        <v>56</v>
      </c>
      <c r="Y1426">
        <v>32.258000000000003</v>
      </c>
      <c r="Z1426">
        <v>0.97199999999999998</v>
      </c>
      <c r="AA1426">
        <v>0.97399999999999998</v>
      </c>
      <c r="AB1426">
        <v>0.96699999999999997</v>
      </c>
      <c r="AC1426">
        <v>0.98499999999999999</v>
      </c>
      <c r="AD1426" s="19">
        <v>45825.110263645831</v>
      </c>
      <c r="AE1426" t="s">
        <v>2397</v>
      </c>
    </row>
    <row r="1427" spans="1:31" hidden="1" x14ac:dyDescent="0.35">
      <c r="A1427" t="s">
        <v>2140</v>
      </c>
      <c r="B1427" t="s">
        <v>312</v>
      </c>
      <c r="C1427">
        <v>99</v>
      </c>
      <c r="D1427" s="9">
        <v>39540.212500000001</v>
      </c>
      <c r="E1427" s="9">
        <v>39639.238888888889</v>
      </c>
      <c r="F1427" t="s">
        <v>871</v>
      </c>
      <c r="G1427" t="s">
        <v>871</v>
      </c>
      <c r="H1427">
        <v>57</v>
      </c>
      <c r="I1427">
        <v>66</v>
      </c>
      <c r="J1427">
        <v>266</v>
      </c>
      <c r="K1427" t="s">
        <v>872</v>
      </c>
      <c r="L1427">
        <v>79</v>
      </c>
      <c r="M1427">
        <v>-221</v>
      </c>
      <c r="N1427">
        <v>0.97</v>
      </c>
      <c r="O1427">
        <v>0.995</v>
      </c>
      <c r="P1427">
        <v>3.1989999999999998</v>
      </c>
      <c r="Q1427">
        <v>0.94799999999999995</v>
      </c>
      <c r="R1427">
        <v>-1.234</v>
      </c>
      <c r="S1427">
        <v>-1.6779999999999999</v>
      </c>
      <c r="T1427">
        <v>-0.76800000000000002</v>
      </c>
      <c r="U1427">
        <v>0.49399999999999999</v>
      </c>
      <c r="V1427">
        <v>-0.628</v>
      </c>
      <c r="W1427">
        <v>0</v>
      </c>
      <c r="X1427" t="s">
        <v>80</v>
      </c>
      <c r="Y1427">
        <v>1.0549999999999999</v>
      </c>
      <c r="Z1427">
        <v>0.70699999999999996</v>
      </c>
      <c r="AA1427">
        <v>0.97399999999999998</v>
      </c>
      <c r="AB1427">
        <v>0.82399999999999995</v>
      </c>
      <c r="AC1427">
        <v>0.97099999999999997</v>
      </c>
      <c r="AD1427" s="19">
        <v>45824.93888652778</v>
      </c>
      <c r="AE1427" t="s">
        <v>2215</v>
      </c>
    </row>
    <row r="1428" spans="1:31" x14ac:dyDescent="0.35">
      <c r="A1428" t="s">
        <v>1863</v>
      </c>
      <c r="B1428" t="s">
        <v>311</v>
      </c>
      <c r="C1428">
        <v>2411</v>
      </c>
      <c r="D1428" s="9">
        <v>39032.854861111111</v>
      </c>
      <c r="E1428" s="9">
        <v>41444.098611111112</v>
      </c>
      <c r="F1428">
        <v>56</v>
      </c>
      <c r="G1428">
        <v>56</v>
      </c>
      <c r="H1428">
        <v>23</v>
      </c>
      <c r="I1428">
        <v>33</v>
      </c>
      <c r="J1428">
        <v>3</v>
      </c>
      <c r="K1428">
        <v>53</v>
      </c>
      <c r="L1428">
        <v>51</v>
      </c>
      <c r="M1428">
        <v>2</v>
      </c>
      <c r="N1428">
        <v>6.0000000000000001E-3</v>
      </c>
      <c r="O1428">
        <v>0.01</v>
      </c>
      <c r="P1428">
        <v>0</v>
      </c>
      <c r="Q1428">
        <v>1.4999999999999999E-2</v>
      </c>
      <c r="R1428">
        <v>1.6E-2</v>
      </c>
      <c r="S1428">
        <v>1.4999999999999999E-2</v>
      </c>
      <c r="T1428">
        <v>0.93799999999999994</v>
      </c>
      <c r="U1428">
        <v>0.375</v>
      </c>
      <c r="V1428">
        <v>1</v>
      </c>
      <c r="W1428">
        <v>133.333</v>
      </c>
      <c r="X1428" t="s">
        <v>56</v>
      </c>
      <c r="Y1428">
        <v>66.667000000000002</v>
      </c>
      <c r="Z1428">
        <v>0.90500000000000003</v>
      </c>
      <c r="AA1428">
        <v>0.89500000000000002</v>
      </c>
      <c r="AB1428">
        <v>0</v>
      </c>
      <c r="AC1428">
        <v>0.87</v>
      </c>
      <c r="AD1428" s="19">
        <v>45824.859121215275</v>
      </c>
      <c r="AE1428" t="s">
        <v>2024</v>
      </c>
    </row>
    <row r="1429" spans="1:31" hidden="1" x14ac:dyDescent="0.35">
      <c r="A1429" t="s">
        <v>2141</v>
      </c>
      <c r="B1429" t="s">
        <v>312</v>
      </c>
      <c r="C1429">
        <v>45</v>
      </c>
      <c r="D1429" s="9">
        <v>41581.442361111112</v>
      </c>
      <c r="E1429" s="9">
        <v>41626.9375</v>
      </c>
      <c r="F1429" t="s">
        <v>871</v>
      </c>
      <c r="G1429" t="s">
        <v>871</v>
      </c>
      <c r="H1429">
        <v>1</v>
      </c>
      <c r="I1429">
        <v>1</v>
      </c>
      <c r="J1429">
        <v>2</v>
      </c>
      <c r="K1429" t="s">
        <v>872</v>
      </c>
      <c r="L1429">
        <v>3</v>
      </c>
      <c r="M1429">
        <v>-2</v>
      </c>
      <c r="N1429" t="s">
        <v>874</v>
      </c>
      <c r="O1429" t="s">
        <v>874</v>
      </c>
      <c r="P1429" t="s">
        <v>874</v>
      </c>
      <c r="Q1429">
        <v>0.19700000000000001</v>
      </c>
      <c r="R1429">
        <v>0</v>
      </c>
      <c r="S1429">
        <v>0.03</v>
      </c>
      <c r="T1429" t="s">
        <v>874</v>
      </c>
      <c r="U1429" t="s">
        <v>874</v>
      </c>
      <c r="V1429" t="s">
        <v>874</v>
      </c>
      <c r="W1429" t="s">
        <v>874</v>
      </c>
      <c r="X1429" t="s">
        <v>92</v>
      </c>
      <c r="Y1429">
        <v>5.0759999999999996</v>
      </c>
      <c r="Z1429" t="s">
        <v>874</v>
      </c>
      <c r="AA1429" t="s">
        <v>874</v>
      </c>
      <c r="AB1429" t="s">
        <v>874</v>
      </c>
      <c r="AC1429">
        <v>0.98699999999999999</v>
      </c>
      <c r="AD1429" s="19">
        <v>45824.939115057874</v>
      </c>
      <c r="AE1429" t="s">
        <v>2215</v>
      </c>
    </row>
    <row r="1430" spans="1:31" x14ac:dyDescent="0.35">
      <c r="A1430" t="s">
        <v>154</v>
      </c>
      <c r="B1430" t="s">
        <v>311</v>
      </c>
      <c r="C1430">
        <v>2471</v>
      </c>
      <c r="D1430" s="9">
        <v>39157.740277777775</v>
      </c>
      <c r="E1430" s="9">
        <v>41628.911111111112</v>
      </c>
      <c r="F1430">
        <v>2288</v>
      </c>
      <c r="G1430">
        <v>2288</v>
      </c>
      <c r="H1430">
        <v>1055</v>
      </c>
      <c r="I1430">
        <v>1233</v>
      </c>
      <c r="J1430">
        <v>428</v>
      </c>
      <c r="K1430">
        <v>1860</v>
      </c>
      <c r="L1430">
        <v>1707</v>
      </c>
      <c r="M1430">
        <v>153</v>
      </c>
      <c r="N1430">
        <v>0.42399999999999999</v>
      </c>
      <c r="O1430">
        <v>0.57499999999999996</v>
      </c>
      <c r="P1430">
        <v>0.19500000000000001</v>
      </c>
      <c r="Q1430">
        <v>0.754</v>
      </c>
      <c r="R1430">
        <v>0.80400000000000005</v>
      </c>
      <c r="S1430">
        <v>0.80100000000000005</v>
      </c>
      <c r="T1430">
        <v>0.93799999999999994</v>
      </c>
      <c r="U1430">
        <v>0.42399999999999999</v>
      </c>
      <c r="V1430">
        <v>0.80500000000000005</v>
      </c>
      <c r="W1430">
        <v>202.91800000000001</v>
      </c>
      <c r="X1430" t="s">
        <v>56</v>
      </c>
      <c r="Y1430">
        <v>1.3260000000000001</v>
      </c>
      <c r="Z1430">
        <v>0.96799999999999997</v>
      </c>
      <c r="AA1430">
        <v>0.96199999999999997</v>
      </c>
      <c r="AB1430">
        <v>0.95899999999999996</v>
      </c>
      <c r="AC1430">
        <v>0.997</v>
      </c>
      <c r="AD1430" s="19">
        <v>45824.909420300923</v>
      </c>
      <c r="AE1430" t="s">
        <v>2215</v>
      </c>
    </row>
    <row r="1431" spans="1:31" hidden="1" x14ac:dyDescent="0.35">
      <c r="A1431" t="s">
        <v>2142</v>
      </c>
      <c r="B1431" t="s">
        <v>312</v>
      </c>
      <c r="C1431">
        <v>0</v>
      </c>
      <c r="D1431" s="9">
        <v>41612.745833333334</v>
      </c>
      <c r="E1431" s="9">
        <v>41612.745833333334</v>
      </c>
      <c r="F1431" t="s">
        <v>871</v>
      </c>
      <c r="G1431" t="s">
        <v>871</v>
      </c>
      <c r="H1431">
        <v>1</v>
      </c>
      <c r="I1431">
        <v>1</v>
      </c>
      <c r="J1431">
        <v>1</v>
      </c>
      <c r="K1431" t="s">
        <v>872</v>
      </c>
      <c r="L1431">
        <v>1</v>
      </c>
      <c r="M1431">
        <v>0</v>
      </c>
      <c r="N1431" t="s">
        <v>874</v>
      </c>
      <c r="O1431" t="s">
        <v>874</v>
      </c>
      <c r="P1431" t="s">
        <v>874</v>
      </c>
      <c r="Q1431" t="s">
        <v>874</v>
      </c>
      <c r="R1431">
        <v>0</v>
      </c>
      <c r="S1431" t="s">
        <v>874</v>
      </c>
      <c r="T1431" t="s">
        <v>874</v>
      </c>
      <c r="U1431" t="s">
        <v>874</v>
      </c>
      <c r="V1431" t="s">
        <v>874</v>
      </c>
      <c r="W1431" t="s">
        <v>874</v>
      </c>
      <c r="X1431" t="s">
        <v>56</v>
      </c>
      <c r="Y1431" t="s">
        <v>874</v>
      </c>
      <c r="Z1431" t="s">
        <v>874</v>
      </c>
      <c r="AA1431" t="s">
        <v>874</v>
      </c>
      <c r="AB1431" t="s">
        <v>874</v>
      </c>
      <c r="AC1431" t="s">
        <v>874</v>
      </c>
      <c r="AD1431" s="19">
        <v>45824.939315347219</v>
      </c>
      <c r="AE1431" t="s">
        <v>2215</v>
      </c>
    </row>
    <row r="1432" spans="1:31" x14ac:dyDescent="0.35">
      <c r="A1432" t="s">
        <v>2192</v>
      </c>
      <c r="B1432" t="s">
        <v>311</v>
      </c>
      <c r="C1432">
        <v>413</v>
      </c>
      <c r="D1432" s="9">
        <v>41227.961111111108</v>
      </c>
      <c r="E1432" s="9">
        <v>41641.861111111109</v>
      </c>
      <c r="F1432">
        <v>132</v>
      </c>
      <c r="G1432">
        <v>132</v>
      </c>
      <c r="H1432">
        <v>111</v>
      </c>
      <c r="I1432">
        <v>21</v>
      </c>
      <c r="J1432">
        <v>16</v>
      </c>
      <c r="K1432">
        <v>116</v>
      </c>
      <c r="L1432">
        <v>80</v>
      </c>
      <c r="M1432">
        <v>36</v>
      </c>
      <c r="N1432">
        <v>0.38600000000000001</v>
      </c>
      <c r="O1432">
        <v>7.6999999999999999E-2</v>
      </c>
      <c r="P1432">
        <v>0.06</v>
      </c>
      <c r="Q1432">
        <v>0.378</v>
      </c>
      <c r="R1432">
        <v>0.40300000000000002</v>
      </c>
      <c r="S1432">
        <v>0.40600000000000003</v>
      </c>
      <c r="T1432">
        <v>0.93799999999999994</v>
      </c>
      <c r="U1432">
        <v>0.83399999999999996</v>
      </c>
      <c r="V1432">
        <v>0.87</v>
      </c>
      <c r="W1432">
        <v>95.238</v>
      </c>
      <c r="X1432" t="s">
        <v>56</v>
      </c>
      <c r="Y1432">
        <v>2.6459999999999999</v>
      </c>
      <c r="Z1432">
        <v>0.93799999999999994</v>
      </c>
      <c r="AA1432">
        <v>0.98499999999999999</v>
      </c>
      <c r="AB1432">
        <v>0.97899999999999998</v>
      </c>
      <c r="AC1432">
        <v>0.96299999999999997</v>
      </c>
      <c r="AD1432" s="19">
        <v>45824.953855219908</v>
      </c>
      <c r="AE1432" t="s">
        <v>2215</v>
      </c>
    </row>
    <row r="1433" spans="1:31" hidden="1" x14ac:dyDescent="0.35">
      <c r="A1433" t="s">
        <v>162</v>
      </c>
      <c r="B1433" t="s">
        <v>312</v>
      </c>
      <c r="C1433">
        <v>31</v>
      </c>
      <c r="D1433" s="9">
        <v>41579.100694444445</v>
      </c>
      <c r="E1433" s="9">
        <v>41610.738194444442</v>
      </c>
      <c r="F1433" t="s">
        <v>871</v>
      </c>
      <c r="G1433" t="s">
        <v>871</v>
      </c>
      <c r="H1433">
        <v>1</v>
      </c>
      <c r="I1433">
        <v>2</v>
      </c>
      <c r="J1433">
        <v>1</v>
      </c>
      <c r="K1433" t="s">
        <v>872</v>
      </c>
      <c r="L1433">
        <v>1</v>
      </c>
      <c r="M1433">
        <v>0</v>
      </c>
      <c r="N1433" t="s">
        <v>874</v>
      </c>
      <c r="O1433">
        <v>3.1E-2</v>
      </c>
      <c r="P1433" t="s">
        <v>874</v>
      </c>
      <c r="Q1433" t="s">
        <v>874</v>
      </c>
      <c r="R1433">
        <v>0</v>
      </c>
      <c r="S1433">
        <v>3.1E-2</v>
      </c>
      <c r="T1433" t="s">
        <v>874</v>
      </c>
      <c r="U1433" t="s">
        <v>874</v>
      </c>
      <c r="V1433" t="s">
        <v>874</v>
      </c>
      <c r="W1433" t="s">
        <v>874</v>
      </c>
      <c r="X1433" t="s">
        <v>56</v>
      </c>
      <c r="Y1433" t="s">
        <v>874</v>
      </c>
      <c r="Z1433" t="s">
        <v>874</v>
      </c>
      <c r="AA1433">
        <v>1</v>
      </c>
      <c r="AB1433" t="s">
        <v>874</v>
      </c>
      <c r="AC1433" t="s">
        <v>874</v>
      </c>
      <c r="AD1433" s="19">
        <v>45824.939539421299</v>
      </c>
      <c r="AE1433" t="s">
        <v>2215</v>
      </c>
    </row>
    <row r="1434" spans="1:31" x14ac:dyDescent="0.35">
      <c r="A1434" t="s">
        <v>176</v>
      </c>
      <c r="B1434" t="s">
        <v>311</v>
      </c>
      <c r="C1434">
        <v>1199</v>
      </c>
      <c r="D1434" s="9">
        <v>43360.675150462965</v>
      </c>
      <c r="E1434" s="9">
        <v>44559.773078703707</v>
      </c>
      <c r="F1434">
        <v>518</v>
      </c>
      <c r="G1434">
        <v>518</v>
      </c>
      <c r="H1434">
        <v>355</v>
      </c>
      <c r="I1434">
        <v>163</v>
      </c>
      <c r="J1434">
        <v>48</v>
      </c>
      <c r="K1434">
        <v>470</v>
      </c>
      <c r="L1434">
        <v>425</v>
      </c>
      <c r="M1434">
        <v>45</v>
      </c>
      <c r="N1434">
        <v>0.27500000000000002</v>
      </c>
      <c r="O1434">
        <v>0.12</v>
      </c>
      <c r="P1434">
        <v>0.04</v>
      </c>
      <c r="Q1434">
        <v>0.33300000000000002</v>
      </c>
      <c r="R1434">
        <v>0.35499999999999998</v>
      </c>
      <c r="S1434">
        <v>0.35399999999999998</v>
      </c>
      <c r="T1434">
        <v>0.93799999999999994</v>
      </c>
      <c r="U1434">
        <v>0.69599999999999995</v>
      </c>
      <c r="V1434">
        <v>0.89900000000000002</v>
      </c>
      <c r="W1434">
        <v>135.13499999999999</v>
      </c>
      <c r="X1434" t="s">
        <v>56</v>
      </c>
      <c r="Y1434">
        <v>3.0030000000000001</v>
      </c>
      <c r="Z1434">
        <v>0.96299999999999997</v>
      </c>
      <c r="AA1434">
        <v>0.73699999999999999</v>
      </c>
      <c r="AB1434">
        <v>0.92200000000000004</v>
      </c>
      <c r="AC1434">
        <v>0.88100000000000001</v>
      </c>
      <c r="AD1434" s="19">
        <v>45825.259281168983</v>
      </c>
      <c r="AE1434" t="s">
        <v>2357</v>
      </c>
    </row>
    <row r="1435" spans="1:31" hidden="1" x14ac:dyDescent="0.35">
      <c r="A1435" t="s">
        <v>2143</v>
      </c>
      <c r="B1435" t="s">
        <v>312</v>
      </c>
      <c r="C1435">
        <v>99</v>
      </c>
      <c r="D1435" s="9">
        <v>40096.105555555558</v>
      </c>
      <c r="E1435" s="9">
        <v>40195.109722222223</v>
      </c>
      <c r="F1435" t="s">
        <v>871</v>
      </c>
      <c r="G1435" t="s">
        <v>871</v>
      </c>
      <c r="H1435">
        <v>15</v>
      </c>
      <c r="I1435">
        <v>8</v>
      </c>
      <c r="J1435">
        <v>1</v>
      </c>
      <c r="K1435" t="s">
        <v>872</v>
      </c>
      <c r="L1435">
        <v>39</v>
      </c>
      <c r="M1435">
        <v>-17</v>
      </c>
      <c r="N1435">
        <v>0.23799999999999999</v>
      </c>
      <c r="O1435">
        <v>0.109</v>
      </c>
      <c r="P1435" t="s">
        <v>874</v>
      </c>
      <c r="Q1435">
        <v>0.47899999999999998</v>
      </c>
      <c r="R1435">
        <v>0.34699999999999998</v>
      </c>
      <c r="S1435">
        <v>0.317</v>
      </c>
      <c r="T1435" t="s">
        <v>874</v>
      </c>
      <c r="U1435" t="s">
        <v>874</v>
      </c>
      <c r="V1435" t="s">
        <v>874</v>
      </c>
      <c r="W1435" t="s">
        <v>874</v>
      </c>
      <c r="X1435" t="s">
        <v>80</v>
      </c>
      <c r="Y1435">
        <v>2.0880000000000001</v>
      </c>
      <c r="Z1435">
        <v>0.94</v>
      </c>
      <c r="AA1435">
        <v>0.71799999999999997</v>
      </c>
      <c r="AB1435" t="s">
        <v>874</v>
      </c>
      <c r="AC1435">
        <v>0.80800000000000005</v>
      </c>
      <c r="AD1435" s="19">
        <v>45824.939756053238</v>
      </c>
      <c r="AE1435" t="s">
        <v>2215</v>
      </c>
    </row>
    <row r="1436" spans="1:31" x14ac:dyDescent="0.35">
      <c r="A1436" t="s">
        <v>1132</v>
      </c>
      <c r="B1436" t="s">
        <v>311</v>
      </c>
      <c r="C1436">
        <v>4437</v>
      </c>
      <c r="D1436" s="9">
        <v>40086.512928240743</v>
      </c>
      <c r="E1436" s="9">
        <v>44524.329525462963</v>
      </c>
      <c r="F1436">
        <v>1102</v>
      </c>
      <c r="G1436">
        <v>1102</v>
      </c>
      <c r="H1436">
        <v>562</v>
      </c>
      <c r="I1436">
        <v>540</v>
      </c>
      <c r="J1436">
        <v>156</v>
      </c>
      <c r="K1436">
        <v>946</v>
      </c>
      <c r="L1436">
        <v>805</v>
      </c>
      <c r="M1436">
        <v>141</v>
      </c>
      <c r="N1436">
        <v>0.19500000000000001</v>
      </c>
      <c r="O1436">
        <v>0.19800000000000001</v>
      </c>
      <c r="P1436">
        <v>5.3999999999999999E-2</v>
      </c>
      <c r="Q1436">
        <v>0.318</v>
      </c>
      <c r="R1436">
        <v>0.33900000000000002</v>
      </c>
      <c r="S1436">
        <v>0.33600000000000002</v>
      </c>
      <c r="T1436">
        <v>0.93799999999999994</v>
      </c>
      <c r="U1436">
        <v>0.496</v>
      </c>
      <c r="V1436">
        <v>0.86299999999999999</v>
      </c>
      <c r="W1436">
        <v>443.39600000000002</v>
      </c>
      <c r="X1436" t="s">
        <v>56</v>
      </c>
      <c r="Y1436">
        <v>3.145</v>
      </c>
      <c r="Z1436">
        <v>0.95399999999999996</v>
      </c>
      <c r="AA1436">
        <v>0.94</v>
      </c>
      <c r="AB1436">
        <v>0.93400000000000005</v>
      </c>
      <c r="AC1436">
        <v>0.94499999999999995</v>
      </c>
      <c r="AD1436" s="19">
        <v>45825.273472928238</v>
      </c>
      <c r="AE1436" t="s">
        <v>2357</v>
      </c>
    </row>
    <row r="1437" spans="1:31" hidden="1" x14ac:dyDescent="0.35">
      <c r="A1437" t="s">
        <v>2144</v>
      </c>
      <c r="B1437" t="s">
        <v>312</v>
      </c>
      <c r="C1437">
        <v>0</v>
      </c>
      <c r="D1437" s="9">
        <v>40751.823611111111</v>
      </c>
      <c r="E1437" s="9">
        <v>40751.823611111111</v>
      </c>
      <c r="F1437" t="s">
        <v>871</v>
      </c>
      <c r="G1437" t="s">
        <v>871</v>
      </c>
      <c r="H1437">
        <v>1</v>
      </c>
      <c r="I1437">
        <v>1</v>
      </c>
      <c r="J1437">
        <v>1</v>
      </c>
      <c r="K1437" t="s">
        <v>872</v>
      </c>
      <c r="L1437">
        <v>1</v>
      </c>
      <c r="M1437">
        <v>0</v>
      </c>
      <c r="N1437" t="s">
        <v>874</v>
      </c>
      <c r="O1437" t="s">
        <v>874</v>
      </c>
      <c r="P1437" t="s">
        <v>874</v>
      </c>
      <c r="Q1437" t="s">
        <v>874</v>
      </c>
      <c r="R1437">
        <v>0</v>
      </c>
      <c r="S1437" t="s">
        <v>874</v>
      </c>
      <c r="T1437" t="s">
        <v>874</v>
      </c>
      <c r="U1437" t="s">
        <v>874</v>
      </c>
      <c r="V1437" t="s">
        <v>874</v>
      </c>
      <c r="W1437" t="s">
        <v>874</v>
      </c>
      <c r="X1437" t="s">
        <v>56</v>
      </c>
      <c r="Y1437" t="s">
        <v>874</v>
      </c>
      <c r="Z1437" t="s">
        <v>874</v>
      </c>
      <c r="AA1437" t="s">
        <v>874</v>
      </c>
      <c r="AB1437" t="s">
        <v>874</v>
      </c>
      <c r="AC1437" t="s">
        <v>874</v>
      </c>
      <c r="AD1437" s="19">
        <v>45824.939969131941</v>
      </c>
      <c r="AE1437" t="s">
        <v>2215</v>
      </c>
    </row>
    <row r="1438" spans="1:31" x14ac:dyDescent="0.35">
      <c r="A1438" t="s">
        <v>974</v>
      </c>
      <c r="B1438" t="s">
        <v>311</v>
      </c>
      <c r="C1438">
        <v>4882</v>
      </c>
      <c r="D1438" s="9">
        <v>39640.047800925924</v>
      </c>
      <c r="E1438" s="9">
        <v>44522.738078703704</v>
      </c>
      <c r="F1438">
        <v>357</v>
      </c>
      <c r="G1438">
        <v>357</v>
      </c>
      <c r="H1438">
        <v>121</v>
      </c>
      <c r="I1438">
        <v>236</v>
      </c>
      <c r="J1438">
        <v>100</v>
      </c>
      <c r="K1438">
        <v>257</v>
      </c>
      <c r="L1438">
        <v>245</v>
      </c>
      <c r="M1438">
        <v>12</v>
      </c>
      <c r="N1438">
        <v>3.5000000000000003E-2</v>
      </c>
      <c r="O1438">
        <v>6.4000000000000001E-2</v>
      </c>
      <c r="P1438">
        <v>3.4000000000000002E-2</v>
      </c>
      <c r="Q1438">
        <v>6.0999999999999999E-2</v>
      </c>
      <c r="R1438">
        <v>6.5000000000000002E-2</v>
      </c>
      <c r="S1438">
        <v>7.1999999999999995E-2</v>
      </c>
      <c r="T1438">
        <v>0.93799999999999994</v>
      </c>
      <c r="U1438">
        <v>0.35399999999999998</v>
      </c>
      <c r="V1438">
        <v>0.65700000000000003</v>
      </c>
      <c r="W1438">
        <v>196.721</v>
      </c>
      <c r="X1438" t="s">
        <v>56</v>
      </c>
      <c r="Y1438">
        <v>16.393000000000001</v>
      </c>
      <c r="Z1438">
        <v>0.95199999999999996</v>
      </c>
      <c r="AA1438" s="19">
        <v>0.93899999999999995</v>
      </c>
      <c r="AB1438">
        <v>0.69899999999999995</v>
      </c>
      <c r="AC1438" s="23">
        <v>0.92600000000000005</v>
      </c>
      <c r="AD1438" s="19">
        <v>45825.197813946761</v>
      </c>
      <c r="AE1438" t="s">
        <v>2388</v>
      </c>
    </row>
    <row r="1439" spans="1:31" hidden="1" x14ac:dyDescent="0.35">
      <c r="A1439" t="s">
        <v>2145</v>
      </c>
      <c r="B1439" t="s">
        <v>312</v>
      </c>
      <c r="C1439">
        <v>8</v>
      </c>
      <c r="D1439" s="9">
        <v>41073.661805555559</v>
      </c>
      <c r="E1439" s="9">
        <v>41081.848611111112</v>
      </c>
      <c r="F1439" t="s">
        <v>871</v>
      </c>
      <c r="G1439" t="s">
        <v>871</v>
      </c>
      <c r="H1439">
        <v>1</v>
      </c>
      <c r="I1439">
        <v>1</v>
      </c>
      <c r="J1439">
        <v>1</v>
      </c>
      <c r="K1439" t="s">
        <v>872</v>
      </c>
      <c r="L1439">
        <v>1</v>
      </c>
      <c r="M1439">
        <v>-1</v>
      </c>
      <c r="N1439" t="s">
        <v>874</v>
      </c>
      <c r="O1439" t="s">
        <v>874</v>
      </c>
      <c r="P1439" t="s">
        <v>874</v>
      </c>
      <c r="Q1439" t="s">
        <v>874</v>
      </c>
      <c r="R1439">
        <v>0</v>
      </c>
      <c r="S1439" t="s">
        <v>874</v>
      </c>
      <c r="T1439" t="s">
        <v>874</v>
      </c>
      <c r="U1439" t="s">
        <v>874</v>
      </c>
      <c r="V1439" t="s">
        <v>874</v>
      </c>
      <c r="W1439" t="s">
        <v>874</v>
      </c>
      <c r="X1439" t="s">
        <v>56</v>
      </c>
      <c r="Y1439" t="s">
        <v>874</v>
      </c>
      <c r="Z1439" t="s">
        <v>874</v>
      </c>
      <c r="AA1439" t="s">
        <v>874</v>
      </c>
      <c r="AB1439" t="s">
        <v>874</v>
      </c>
      <c r="AC1439" t="s">
        <v>874</v>
      </c>
      <c r="AD1439" s="19">
        <v>45824.940190104164</v>
      </c>
      <c r="AE1439" t="s">
        <v>2215</v>
      </c>
    </row>
    <row r="1440" spans="1:31" x14ac:dyDescent="0.35">
      <c r="A1440" t="s">
        <v>1743</v>
      </c>
      <c r="B1440" t="s">
        <v>311</v>
      </c>
      <c r="C1440">
        <v>3755</v>
      </c>
      <c r="D1440" s="9">
        <v>40808.674664351849</v>
      </c>
      <c r="E1440" s="9">
        <v>44564.393946759257</v>
      </c>
      <c r="F1440">
        <v>24593</v>
      </c>
      <c r="G1440">
        <v>24593</v>
      </c>
      <c r="H1440">
        <v>5041</v>
      </c>
      <c r="I1440">
        <v>19552</v>
      </c>
      <c r="J1440">
        <v>1214</v>
      </c>
      <c r="K1440">
        <v>23379</v>
      </c>
      <c r="L1440">
        <v>21387</v>
      </c>
      <c r="M1440">
        <v>1992</v>
      </c>
      <c r="N1440">
        <v>2.3620000000000001</v>
      </c>
      <c r="O1440">
        <v>8.8469999999999995</v>
      </c>
      <c r="P1440">
        <v>0.45900000000000002</v>
      </c>
      <c r="Q1440">
        <v>10.087</v>
      </c>
      <c r="R1440">
        <v>10.75</v>
      </c>
      <c r="S1440">
        <v>10.64</v>
      </c>
      <c r="T1440">
        <v>0.93799999999999994</v>
      </c>
      <c r="U1440">
        <v>0.21099999999999999</v>
      </c>
      <c r="V1440">
        <v>0.95899999999999996</v>
      </c>
      <c r="W1440">
        <v>197.482</v>
      </c>
      <c r="X1440" t="s">
        <v>56</v>
      </c>
      <c r="Y1440">
        <v>9.9000000000000005E-2</v>
      </c>
      <c r="Z1440">
        <v>0.90800000000000003</v>
      </c>
      <c r="AA1440">
        <v>0.96599999999999997</v>
      </c>
      <c r="AB1440">
        <v>0.95699999999999996</v>
      </c>
      <c r="AC1440">
        <v>0.96899999999999997</v>
      </c>
      <c r="AD1440" s="19">
        <v>45825.175546689818</v>
      </c>
      <c r="AE1440" t="s">
        <v>2397</v>
      </c>
    </row>
    <row r="1441" spans="1:31" hidden="1" x14ac:dyDescent="0.35">
      <c r="A1441" t="s">
        <v>2146</v>
      </c>
      <c r="B1441" t="s">
        <v>312</v>
      </c>
      <c r="C1441">
        <v>0</v>
      </c>
      <c r="D1441" s="9">
        <v>39464.017361111109</v>
      </c>
      <c r="E1441" s="9">
        <v>39464.069444444445</v>
      </c>
      <c r="F1441" t="s">
        <v>871</v>
      </c>
      <c r="G1441" t="s">
        <v>871</v>
      </c>
      <c r="H1441">
        <v>1</v>
      </c>
      <c r="I1441">
        <v>1</v>
      </c>
      <c r="J1441">
        <v>1</v>
      </c>
      <c r="K1441" t="s">
        <v>872</v>
      </c>
      <c r="L1441">
        <v>1</v>
      </c>
      <c r="M1441">
        <v>-1</v>
      </c>
      <c r="N1441" t="s">
        <v>874</v>
      </c>
      <c r="O1441" t="s">
        <v>874</v>
      </c>
      <c r="P1441" t="s">
        <v>874</v>
      </c>
      <c r="Q1441" t="s">
        <v>874</v>
      </c>
      <c r="R1441">
        <v>0</v>
      </c>
      <c r="S1441" t="s">
        <v>874</v>
      </c>
      <c r="T1441" t="s">
        <v>874</v>
      </c>
      <c r="U1441" t="s">
        <v>874</v>
      </c>
      <c r="V1441" t="s">
        <v>874</v>
      </c>
      <c r="W1441" t="s">
        <v>874</v>
      </c>
      <c r="X1441" t="s">
        <v>56</v>
      </c>
      <c r="Y1441" t="s">
        <v>874</v>
      </c>
      <c r="Z1441" t="s">
        <v>874</v>
      </c>
      <c r="AA1441" t="s">
        <v>874</v>
      </c>
      <c r="AB1441" t="s">
        <v>874</v>
      </c>
      <c r="AC1441" t="s">
        <v>874</v>
      </c>
      <c r="AD1441" s="19">
        <v>45824.940411574076</v>
      </c>
      <c r="AE1441" t="s">
        <v>2215</v>
      </c>
    </row>
    <row r="1442" spans="1:31" x14ac:dyDescent="0.35">
      <c r="A1442" t="s">
        <v>1542</v>
      </c>
      <c r="B1442" t="s">
        <v>311</v>
      </c>
      <c r="C1442">
        <v>3121</v>
      </c>
      <c r="D1442" s="9">
        <v>38444.584027777775</v>
      </c>
      <c r="E1442" s="9">
        <v>41566.019444444442</v>
      </c>
      <c r="F1442">
        <v>722</v>
      </c>
      <c r="G1442">
        <v>722</v>
      </c>
      <c r="H1442">
        <v>206</v>
      </c>
      <c r="I1442">
        <v>516</v>
      </c>
      <c r="J1442">
        <v>56</v>
      </c>
      <c r="K1442">
        <v>666</v>
      </c>
      <c r="L1442">
        <v>614</v>
      </c>
      <c r="M1442">
        <v>52</v>
      </c>
      <c r="N1442">
        <v>7.5999999999999998E-2</v>
      </c>
      <c r="O1442">
        <v>0.193</v>
      </c>
      <c r="P1442">
        <v>1.7000000000000001E-2</v>
      </c>
      <c r="Q1442">
        <v>0.23599999999999999</v>
      </c>
      <c r="R1442">
        <v>0.252</v>
      </c>
      <c r="S1442">
        <v>0.24099999999999999</v>
      </c>
      <c r="T1442">
        <v>0.93700000000000006</v>
      </c>
      <c r="U1442">
        <v>0.28299999999999997</v>
      </c>
      <c r="V1442">
        <v>0.93700000000000006</v>
      </c>
      <c r="W1442">
        <v>220.339</v>
      </c>
      <c r="X1442" t="s">
        <v>56</v>
      </c>
      <c r="Y1442">
        <v>4.2370000000000001</v>
      </c>
      <c r="Z1442">
        <v>0.88500000000000001</v>
      </c>
      <c r="AA1442">
        <v>0.70899999999999996</v>
      </c>
      <c r="AB1442">
        <v>0.76100000000000001</v>
      </c>
      <c r="AC1442">
        <v>0.71099999999999997</v>
      </c>
      <c r="AD1442" s="19">
        <v>45824.799188564815</v>
      </c>
      <c r="AE1442" t="s">
        <v>1824</v>
      </c>
    </row>
    <row r="1443" spans="1:31" hidden="1" x14ac:dyDescent="0.35">
      <c r="A1443" t="s">
        <v>2147</v>
      </c>
      <c r="B1443" t="s">
        <v>312</v>
      </c>
      <c r="C1443">
        <v>0</v>
      </c>
      <c r="D1443" s="9">
        <v>41311.260416666664</v>
      </c>
      <c r="E1443" s="9">
        <v>41311.260416666664</v>
      </c>
      <c r="F1443" t="s">
        <v>871</v>
      </c>
      <c r="G1443" t="s">
        <v>871</v>
      </c>
      <c r="H1443">
        <v>1</v>
      </c>
      <c r="I1443">
        <v>1</v>
      </c>
      <c r="J1443">
        <v>1</v>
      </c>
      <c r="K1443" t="s">
        <v>872</v>
      </c>
      <c r="L1443">
        <v>1</v>
      </c>
      <c r="M1443">
        <v>0</v>
      </c>
      <c r="N1443" t="s">
        <v>874</v>
      </c>
      <c r="O1443" t="s">
        <v>874</v>
      </c>
      <c r="P1443" t="s">
        <v>874</v>
      </c>
      <c r="Q1443" t="s">
        <v>874</v>
      </c>
      <c r="R1443">
        <v>0</v>
      </c>
      <c r="S1443" t="s">
        <v>874</v>
      </c>
      <c r="T1443" t="s">
        <v>874</v>
      </c>
      <c r="U1443" t="s">
        <v>874</v>
      </c>
      <c r="V1443" t="s">
        <v>874</v>
      </c>
      <c r="W1443" t="s">
        <v>874</v>
      </c>
      <c r="X1443" t="s">
        <v>62</v>
      </c>
      <c r="Y1443" t="s">
        <v>874</v>
      </c>
      <c r="Z1443" t="s">
        <v>874</v>
      </c>
      <c r="AA1443" t="s">
        <v>874</v>
      </c>
      <c r="AB1443" t="s">
        <v>874</v>
      </c>
      <c r="AC1443" t="s">
        <v>874</v>
      </c>
      <c r="AD1443" s="19">
        <v>45824.940621504633</v>
      </c>
      <c r="AE1443" t="s">
        <v>2215</v>
      </c>
    </row>
    <row r="1444" spans="1:31" x14ac:dyDescent="0.35">
      <c r="A1444" t="s">
        <v>1753</v>
      </c>
      <c r="B1444" t="s">
        <v>311</v>
      </c>
      <c r="C1444">
        <v>2690</v>
      </c>
      <c r="D1444" s="9">
        <v>38932.002083333333</v>
      </c>
      <c r="E1444" s="9">
        <v>41622.897916666669</v>
      </c>
      <c r="F1444">
        <v>297</v>
      </c>
      <c r="G1444">
        <v>297</v>
      </c>
      <c r="H1444">
        <v>22</v>
      </c>
      <c r="I1444">
        <v>275</v>
      </c>
      <c r="J1444">
        <v>51</v>
      </c>
      <c r="K1444">
        <v>246</v>
      </c>
      <c r="L1444">
        <v>202</v>
      </c>
      <c r="M1444">
        <v>44</v>
      </c>
      <c r="N1444">
        <v>1.0999999999999999E-2</v>
      </c>
      <c r="O1444">
        <v>0.121</v>
      </c>
      <c r="P1444">
        <v>2.1000000000000001E-2</v>
      </c>
      <c r="Q1444">
        <v>0.104</v>
      </c>
      <c r="R1444">
        <v>0.111</v>
      </c>
      <c r="S1444">
        <v>0.105</v>
      </c>
      <c r="T1444">
        <v>0.93700000000000006</v>
      </c>
      <c r="U1444">
        <v>8.3000000000000004E-2</v>
      </c>
      <c r="V1444">
        <v>0.84099999999999997</v>
      </c>
      <c r="W1444">
        <v>423.077</v>
      </c>
      <c r="X1444" t="s">
        <v>56</v>
      </c>
      <c r="Y1444">
        <v>9.6150000000000002</v>
      </c>
      <c r="Z1444">
        <v>0.81299999999999994</v>
      </c>
      <c r="AA1444">
        <v>0.84199999999999997</v>
      </c>
      <c r="AB1444">
        <v>0.88900000000000001</v>
      </c>
      <c r="AC1444">
        <v>0.81200000000000006</v>
      </c>
      <c r="AD1444" s="19">
        <v>45824.814542511573</v>
      </c>
      <c r="AE1444" t="s">
        <v>1824</v>
      </c>
    </row>
    <row r="1445" spans="1:31" hidden="1" x14ac:dyDescent="0.35">
      <c r="A1445" t="s">
        <v>2148</v>
      </c>
      <c r="B1445" t="s">
        <v>312</v>
      </c>
      <c r="C1445">
        <v>84</v>
      </c>
      <c r="D1445" s="9">
        <v>41529.613888888889</v>
      </c>
      <c r="E1445" s="9">
        <v>41614.565972222219</v>
      </c>
      <c r="F1445" t="s">
        <v>871</v>
      </c>
      <c r="G1445" t="s">
        <v>871</v>
      </c>
      <c r="H1445">
        <v>1</v>
      </c>
      <c r="I1445">
        <v>2</v>
      </c>
      <c r="J1445">
        <v>1</v>
      </c>
      <c r="K1445" t="s">
        <v>872</v>
      </c>
      <c r="L1445">
        <v>1</v>
      </c>
      <c r="M1445">
        <v>1</v>
      </c>
      <c r="N1445" t="s">
        <v>874</v>
      </c>
      <c r="O1445">
        <v>1.2E-2</v>
      </c>
      <c r="P1445" t="s">
        <v>874</v>
      </c>
      <c r="Q1445" t="s">
        <v>874</v>
      </c>
      <c r="R1445">
        <v>0</v>
      </c>
      <c r="S1445">
        <v>1.2E-2</v>
      </c>
      <c r="T1445" t="s">
        <v>874</v>
      </c>
      <c r="U1445" t="s">
        <v>874</v>
      </c>
      <c r="V1445" t="s">
        <v>874</v>
      </c>
      <c r="W1445" t="s">
        <v>874</v>
      </c>
      <c r="X1445" t="s">
        <v>62</v>
      </c>
      <c r="Y1445" t="s">
        <v>874</v>
      </c>
      <c r="Z1445" t="s">
        <v>874</v>
      </c>
      <c r="AA1445">
        <v>1</v>
      </c>
      <c r="AB1445" t="s">
        <v>874</v>
      </c>
      <c r="AC1445" t="s">
        <v>874</v>
      </c>
      <c r="AD1445" s="19">
        <v>45824.940824027777</v>
      </c>
      <c r="AE1445" t="s">
        <v>2215</v>
      </c>
    </row>
    <row r="1446" spans="1:31" x14ac:dyDescent="0.35">
      <c r="A1446" t="s">
        <v>217</v>
      </c>
      <c r="B1446" t="s">
        <v>311</v>
      </c>
      <c r="C1446">
        <v>1322</v>
      </c>
      <c r="D1446" s="9">
        <v>44230.40625</v>
      </c>
      <c r="E1446" s="9">
        <v>45552.652083333334</v>
      </c>
      <c r="F1446">
        <v>1299</v>
      </c>
      <c r="G1446">
        <v>1192</v>
      </c>
      <c r="H1446">
        <v>1163</v>
      </c>
      <c r="I1446">
        <v>29</v>
      </c>
      <c r="J1446">
        <v>319</v>
      </c>
      <c r="K1446">
        <v>873</v>
      </c>
      <c r="L1446">
        <v>765</v>
      </c>
      <c r="M1446">
        <v>109</v>
      </c>
      <c r="N1446">
        <v>0.94499999999999995</v>
      </c>
      <c r="O1446">
        <v>2.3E-2</v>
      </c>
      <c r="P1446">
        <v>0.27400000000000002</v>
      </c>
      <c r="Q1446">
        <v>0.65</v>
      </c>
      <c r="R1446">
        <v>0.69399999999999995</v>
      </c>
      <c r="S1446">
        <v>0.73</v>
      </c>
      <c r="T1446">
        <v>0.93700000000000006</v>
      </c>
      <c r="U1446">
        <v>0.97599999999999998</v>
      </c>
      <c r="V1446">
        <v>0.71699999999999997</v>
      </c>
      <c r="W1446">
        <v>167.69200000000001</v>
      </c>
      <c r="X1446" t="s">
        <v>56</v>
      </c>
      <c r="Y1446">
        <v>1.538</v>
      </c>
      <c r="Z1446">
        <v>0.997</v>
      </c>
      <c r="AA1446">
        <v>0.84299999999999997</v>
      </c>
      <c r="AB1446">
        <v>0.90300000000000002</v>
      </c>
      <c r="AC1446">
        <v>0.996</v>
      </c>
      <c r="AD1446" s="19">
        <v>3.5832175925925927E-2</v>
      </c>
      <c r="AE1446" t="s">
        <v>1108</v>
      </c>
    </row>
    <row r="1447" spans="1:31" hidden="1" x14ac:dyDescent="0.35">
      <c r="A1447" t="s">
        <v>2149</v>
      </c>
      <c r="B1447" t="s">
        <v>312</v>
      </c>
      <c r="C1447">
        <v>97</v>
      </c>
      <c r="D1447" s="9">
        <v>41529.674305555556</v>
      </c>
      <c r="E1447" s="9">
        <v>41626.675694444442</v>
      </c>
      <c r="F1447" t="s">
        <v>871</v>
      </c>
      <c r="G1447" t="s">
        <v>871</v>
      </c>
      <c r="H1447">
        <v>1</v>
      </c>
      <c r="I1447">
        <v>2</v>
      </c>
      <c r="J1447">
        <v>1</v>
      </c>
      <c r="K1447" t="s">
        <v>872</v>
      </c>
      <c r="L1447">
        <v>2</v>
      </c>
      <c r="M1447">
        <v>2</v>
      </c>
      <c r="N1447" t="s">
        <v>874</v>
      </c>
      <c r="O1447">
        <v>1.2999999999999999E-2</v>
      </c>
      <c r="P1447" t="s">
        <v>874</v>
      </c>
      <c r="Q1447">
        <v>0.14299999999999999</v>
      </c>
      <c r="R1447">
        <v>0</v>
      </c>
      <c r="S1447">
        <v>1.9E-2</v>
      </c>
      <c r="T1447" t="s">
        <v>874</v>
      </c>
      <c r="U1447" t="s">
        <v>874</v>
      </c>
      <c r="V1447" t="s">
        <v>874</v>
      </c>
      <c r="W1447" t="s">
        <v>874</v>
      </c>
      <c r="X1447" t="s">
        <v>62</v>
      </c>
      <c r="Y1447">
        <v>6.9930000000000003</v>
      </c>
      <c r="Z1447" t="s">
        <v>874</v>
      </c>
      <c r="AA1447">
        <v>1</v>
      </c>
      <c r="AB1447" t="s">
        <v>874</v>
      </c>
      <c r="AC1447">
        <v>1</v>
      </c>
      <c r="AD1447" s="19">
        <v>45824.941063541664</v>
      </c>
      <c r="AE1447" t="s">
        <v>2215</v>
      </c>
    </row>
    <row r="1448" spans="1:31" x14ac:dyDescent="0.35">
      <c r="A1448" t="s">
        <v>217</v>
      </c>
      <c r="B1448" t="s">
        <v>311</v>
      </c>
      <c r="C1448">
        <v>1322</v>
      </c>
      <c r="D1448" s="9">
        <v>44230.40625</v>
      </c>
      <c r="E1448" s="9">
        <v>45552.652083333334</v>
      </c>
      <c r="F1448">
        <v>1299</v>
      </c>
      <c r="G1448">
        <v>1192</v>
      </c>
      <c r="H1448">
        <v>1163</v>
      </c>
      <c r="I1448">
        <v>29</v>
      </c>
      <c r="J1448">
        <v>319</v>
      </c>
      <c r="K1448">
        <v>873</v>
      </c>
      <c r="L1448">
        <v>765</v>
      </c>
      <c r="M1448">
        <v>109</v>
      </c>
      <c r="N1448">
        <v>0.94499999999999995</v>
      </c>
      <c r="O1448">
        <v>2.3E-2</v>
      </c>
      <c r="P1448">
        <v>0.27400000000000002</v>
      </c>
      <c r="Q1448">
        <v>0.65</v>
      </c>
      <c r="R1448">
        <v>0.69399999999999995</v>
      </c>
      <c r="S1448">
        <v>0.73</v>
      </c>
      <c r="T1448">
        <v>0.93700000000000006</v>
      </c>
      <c r="U1448">
        <v>0.97599999999999998</v>
      </c>
      <c r="V1448">
        <v>0.71699999999999997</v>
      </c>
      <c r="W1448">
        <v>167.69200000000001</v>
      </c>
      <c r="X1448" t="s">
        <v>56</v>
      </c>
      <c r="Y1448">
        <v>1.538</v>
      </c>
      <c r="Z1448">
        <v>0.997</v>
      </c>
      <c r="AA1448">
        <v>0.84299999999999997</v>
      </c>
      <c r="AB1448">
        <v>0.90300000000000002</v>
      </c>
      <c r="AC1448">
        <v>0.996</v>
      </c>
      <c r="AD1448" s="19">
        <v>1.2144675925925925E-2</v>
      </c>
      <c r="AE1448" t="s">
        <v>1108</v>
      </c>
    </row>
    <row r="1449" spans="1:31" hidden="1" x14ac:dyDescent="0.35">
      <c r="A1449" t="s">
        <v>2150</v>
      </c>
      <c r="B1449" t="s">
        <v>312</v>
      </c>
      <c r="C1449">
        <v>0</v>
      </c>
      <c r="D1449" s="9">
        <v>41150.847916666666</v>
      </c>
      <c r="E1449" s="9">
        <v>41150.847916666666</v>
      </c>
      <c r="F1449" t="s">
        <v>871</v>
      </c>
      <c r="G1449" t="s">
        <v>871</v>
      </c>
      <c r="H1449">
        <v>1</v>
      </c>
      <c r="I1449">
        <v>1</v>
      </c>
      <c r="J1449">
        <v>1</v>
      </c>
      <c r="K1449" t="s">
        <v>872</v>
      </c>
      <c r="L1449">
        <v>1</v>
      </c>
      <c r="M1449">
        <v>0</v>
      </c>
      <c r="N1449" t="s">
        <v>874</v>
      </c>
      <c r="O1449" t="s">
        <v>874</v>
      </c>
      <c r="P1449">
        <v>0</v>
      </c>
      <c r="Q1449" t="s">
        <v>874</v>
      </c>
      <c r="R1449">
        <v>0</v>
      </c>
      <c r="S1449" t="s">
        <v>874</v>
      </c>
      <c r="T1449" t="s">
        <v>874</v>
      </c>
      <c r="U1449" t="s">
        <v>874</v>
      </c>
      <c r="V1449" t="s">
        <v>874</v>
      </c>
      <c r="W1449" t="s">
        <v>874</v>
      </c>
      <c r="X1449" t="s">
        <v>56</v>
      </c>
      <c r="Y1449" t="s">
        <v>874</v>
      </c>
      <c r="Z1449" t="s">
        <v>874</v>
      </c>
      <c r="AA1449" t="s">
        <v>874</v>
      </c>
      <c r="AB1449">
        <v>0</v>
      </c>
      <c r="AC1449" t="s">
        <v>874</v>
      </c>
      <c r="AD1449" s="19">
        <v>45824.941257743056</v>
      </c>
      <c r="AE1449" t="s">
        <v>2215</v>
      </c>
    </row>
    <row r="1450" spans="1:31" x14ac:dyDescent="0.35">
      <c r="A1450" t="s">
        <v>1304</v>
      </c>
      <c r="B1450" t="s">
        <v>311</v>
      </c>
      <c r="C1450">
        <v>5522</v>
      </c>
      <c r="D1450" s="9">
        <v>38709.850717592592</v>
      </c>
      <c r="E1450" s="9">
        <v>44232.780069444445</v>
      </c>
      <c r="F1450">
        <v>1096</v>
      </c>
      <c r="G1450">
        <v>1096</v>
      </c>
      <c r="H1450">
        <v>117</v>
      </c>
      <c r="I1450">
        <v>979</v>
      </c>
      <c r="J1450">
        <v>91</v>
      </c>
      <c r="K1450">
        <v>1005</v>
      </c>
      <c r="L1450">
        <v>882</v>
      </c>
      <c r="M1450">
        <v>123</v>
      </c>
      <c r="N1450">
        <v>2.4E-2</v>
      </c>
      <c r="O1450">
        <v>0.23899999999999999</v>
      </c>
      <c r="P1450">
        <v>2.4E-2</v>
      </c>
      <c r="Q1450">
        <v>0.224</v>
      </c>
      <c r="R1450">
        <v>0.23899999999999999</v>
      </c>
      <c r="S1450">
        <v>0.23699999999999999</v>
      </c>
      <c r="T1450">
        <v>0.93700000000000006</v>
      </c>
      <c r="U1450">
        <v>9.0999999999999998E-2</v>
      </c>
      <c r="V1450">
        <v>0.90900000000000003</v>
      </c>
      <c r="W1450">
        <v>549.10699999999997</v>
      </c>
      <c r="X1450" t="s">
        <v>56</v>
      </c>
      <c r="Y1450">
        <v>4.4640000000000004</v>
      </c>
      <c r="Z1450">
        <v>0.877</v>
      </c>
      <c r="AA1450">
        <v>0.84199999999999997</v>
      </c>
      <c r="AB1450">
        <v>0.93300000000000005</v>
      </c>
      <c r="AC1450">
        <v>0.88400000000000001</v>
      </c>
      <c r="AD1450" s="19">
        <v>45825.06752783565</v>
      </c>
      <c r="AE1450" t="s">
        <v>2397</v>
      </c>
    </row>
    <row r="1451" spans="1:31" hidden="1" x14ac:dyDescent="0.35">
      <c r="A1451" t="s">
        <v>2151</v>
      </c>
      <c r="B1451" t="s">
        <v>312</v>
      </c>
      <c r="C1451">
        <v>76</v>
      </c>
      <c r="D1451" s="9">
        <v>38988.879166666666</v>
      </c>
      <c r="E1451" s="9">
        <v>39065.351388888892</v>
      </c>
      <c r="F1451" t="s">
        <v>871</v>
      </c>
      <c r="G1451" t="s">
        <v>871</v>
      </c>
      <c r="H1451">
        <v>1</v>
      </c>
      <c r="I1451">
        <v>3</v>
      </c>
      <c r="J1451">
        <v>60</v>
      </c>
      <c r="K1451" t="s">
        <v>872</v>
      </c>
      <c r="L1451">
        <v>1</v>
      </c>
      <c r="M1451">
        <v>-57</v>
      </c>
      <c r="N1451" t="s">
        <v>874</v>
      </c>
      <c r="O1451">
        <v>9.5000000000000001E-2</v>
      </c>
      <c r="P1451" t="s">
        <v>874</v>
      </c>
      <c r="Q1451" t="s">
        <v>874</v>
      </c>
      <c r="R1451">
        <v>0</v>
      </c>
      <c r="S1451">
        <v>-0.442</v>
      </c>
      <c r="T1451" t="s">
        <v>874</v>
      </c>
      <c r="U1451" t="s">
        <v>874</v>
      </c>
      <c r="V1451" t="s">
        <v>874</v>
      </c>
      <c r="W1451" t="s">
        <v>874</v>
      </c>
      <c r="X1451" t="s">
        <v>80</v>
      </c>
      <c r="Y1451" t="s">
        <v>874</v>
      </c>
      <c r="Z1451" t="s">
        <v>874</v>
      </c>
      <c r="AA1451">
        <v>0.94899999999999995</v>
      </c>
      <c r="AB1451" t="s">
        <v>874</v>
      </c>
      <c r="AC1451" t="s">
        <v>874</v>
      </c>
      <c r="AD1451" s="19">
        <v>45824.941474756946</v>
      </c>
      <c r="AE1451" t="s">
        <v>2215</v>
      </c>
    </row>
    <row r="1452" spans="1:31" x14ac:dyDescent="0.35">
      <c r="A1452" t="s">
        <v>1389</v>
      </c>
      <c r="B1452" t="s">
        <v>311</v>
      </c>
      <c r="C1452">
        <v>1852</v>
      </c>
      <c r="D1452" s="9">
        <v>39769.927777777775</v>
      </c>
      <c r="E1452" s="9">
        <v>41622.236111111109</v>
      </c>
      <c r="F1452">
        <v>903</v>
      </c>
      <c r="G1452">
        <v>903</v>
      </c>
      <c r="H1452">
        <v>141</v>
      </c>
      <c r="I1452">
        <v>762</v>
      </c>
      <c r="J1452">
        <v>63</v>
      </c>
      <c r="K1452">
        <v>840</v>
      </c>
      <c r="L1452">
        <v>785</v>
      </c>
      <c r="M1452">
        <v>55</v>
      </c>
      <c r="N1452">
        <v>6.5000000000000002E-2</v>
      </c>
      <c r="O1452">
        <v>0.42899999999999999</v>
      </c>
      <c r="P1452">
        <v>3.7999999999999999E-2</v>
      </c>
      <c r="Q1452">
        <v>0.42699999999999999</v>
      </c>
      <c r="R1452">
        <v>0.45600000000000002</v>
      </c>
      <c r="S1452">
        <v>0.44700000000000001</v>
      </c>
      <c r="T1452">
        <v>0.93600000000000005</v>
      </c>
      <c r="U1452">
        <v>0.13200000000000001</v>
      </c>
      <c r="V1452">
        <v>0.92300000000000004</v>
      </c>
      <c r="W1452">
        <v>128.80600000000001</v>
      </c>
      <c r="X1452" t="s">
        <v>56</v>
      </c>
      <c r="Y1452">
        <v>2.3420000000000001</v>
      </c>
      <c r="Z1452">
        <v>0.873</v>
      </c>
      <c r="AA1452">
        <v>0.96499999999999997</v>
      </c>
      <c r="AB1452">
        <v>0.98399999999999999</v>
      </c>
      <c r="AC1452">
        <v>0.95399999999999996</v>
      </c>
      <c r="AD1452" s="19">
        <v>45824.783554965281</v>
      </c>
      <c r="AE1452" t="s">
        <v>1824</v>
      </c>
    </row>
    <row r="1453" spans="1:31" hidden="1" x14ac:dyDescent="0.35">
      <c r="A1453" t="s">
        <v>1122</v>
      </c>
      <c r="B1453" t="s">
        <v>312</v>
      </c>
      <c r="C1453">
        <v>99</v>
      </c>
      <c r="D1453" s="9">
        <v>41200.150694444441</v>
      </c>
      <c r="E1453" s="9">
        <v>41299.672222222223</v>
      </c>
      <c r="F1453" t="s">
        <v>871</v>
      </c>
      <c r="G1453" t="s">
        <v>871</v>
      </c>
      <c r="H1453">
        <v>2</v>
      </c>
      <c r="I1453">
        <v>4</v>
      </c>
      <c r="J1453">
        <v>52</v>
      </c>
      <c r="K1453" t="s">
        <v>872</v>
      </c>
      <c r="L1453">
        <v>6</v>
      </c>
      <c r="M1453">
        <v>-51</v>
      </c>
      <c r="N1453">
        <v>0.14299999999999999</v>
      </c>
      <c r="O1453">
        <v>6.8000000000000005E-2</v>
      </c>
      <c r="P1453">
        <v>0.26200000000000001</v>
      </c>
      <c r="Q1453">
        <v>4.4999999999999998E-2</v>
      </c>
      <c r="R1453">
        <v>-5.0999999999999997E-2</v>
      </c>
      <c r="S1453">
        <v>-0.23699999999999999</v>
      </c>
      <c r="T1453">
        <v>-0.88200000000000001</v>
      </c>
      <c r="U1453">
        <v>0.67800000000000005</v>
      </c>
      <c r="V1453">
        <v>-0.24199999999999999</v>
      </c>
      <c r="W1453">
        <v>22.222000000000001</v>
      </c>
      <c r="X1453" t="s">
        <v>80</v>
      </c>
      <c r="Y1453">
        <v>22.222000000000001</v>
      </c>
      <c r="Z1453">
        <v>1</v>
      </c>
      <c r="AA1453">
        <v>0.83099999999999996</v>
      </c>
      <c r="AB1453">
        <v>0.16300000000000001</v>
      </c>
      <c r="AC1453">
        <v>0.60599999999999998</v>
      </c>
      <c r="AD1453" s="19">
        <v>45824.941744444448</v>
      </c>
      <c r="AE1453" t="s">
        <v>2215</v>
      </c>
    </row>
    <row r="1454" spans="1:31" x14ac:dyDescent="0.35">
      <c r="A1454" t="s">
        <v>184</v>
      </c>
      <c r="B1454" t="s">
        <v>311</v>
      </c>
      <c r="C1454">
        <v>736</v>
      </c>
      <c r="D1454" s="9">
        <v>44634.455555555556</v>
      </c>
      <c r="E1454" s="9">
        <v>45370.606249999997</v>
      </c>
      <c r="F1454">
        <v>749</v>
      </c>
      <c r="G1454">
        <v>711</v>
      </c>
      <c r="H1454">
        <v>605</v>
      </c>
      <c r="I1454">
        <v>106</v>
      </c>
      <c r="J1454">
        <v>229</v>
      </c>
      <c r="K1454">
        <v>482</v>
      </c>
      <c r="L1454">
        <v>480</v>
      </c>
      <c r="M1454">
        <v>2</v>
      </c>
      <c r="N1454">
        <v>1.68</v>
      </c>
      <c r="O1454">
        <v>0.33100000000000002</v>
      </c>
      <c r="P1454">
        <v>0.56699999999999995</v>
      </c>
      <c r="Q1454">
        <v>1.351</v>
      </c>
      <c r="R1454">
        <v>1.444</v>
      </c>
      <c r="S1454">
        <v>1.532</v>
      </c>
      <c r="T1454">
        <v>0.93600000000000005</v>
      </c>
      <c r="U1454">
        <v>0.83499999999999996</v>
      </c>
      <c r="V1454">
        <v>0.71799999999999997</v>
      </c>
      <c r="W1454">
        <v>1.48</v>
      </c>
      <c r="X1454" t="s">
        <v>80</v>
      </c>
      <c r="Y1454">
        <v>0.74</v>
      </c>
      <c r="Z1454">
        <v>0.97099999999999997</v>
      </c>
      <c r="AA1454">
        <v>0.96499999999999997</v>
      </c>
      <c r="AB1454">
        <v>0.52500000000000002</v>
      </c>
      <c r="AC1454">
        <v>0.96</v>
      </c>
      <c r="AD1454" s="19">
        <v>3.1668981481481479E-2</v>
      </c>
      <c r="AE1454" t="s">
        <v>1108</v>
      </c>
    </row>
    <row r="1455" spans="1:31" hidden="1" x14ac:dyDescent="0.35">
      <c r="A1455" t="s">
        <v>2152</v>
      </c>
      <c r="B1455" t="s">
        <v>312</v>
      </c>
      <c r="C1455">
        <v>0</v>
      </c>
      <c r="D1455" s="9">
        <v>41621.75277777778</v>
      </c>
      <c r="E1455" s="9">
        <v>41621.892361111109</v>
      </c>
      <c r="F1455" t="s">
        <v>871</v>
      </c>
      <c r="G1455" t="s">
        <v>871</v>
      </c>
      <c r="H1455">
        <v>1</v>
      </c>
      <c r="I1455">
        <v>1</v>
      </c>
      <c r="J1455">
        <v>1</v>
      </c>
      <c r="K1455" t="s">
        <v>872</v>
      </c>
      <c r="L1455">
        <v>1</v>
      </c>
      <c r="M1455">
        <v>-1</v>
      </c>
      <c r="N1455" t="s">
        <v>874</v>
      </c>
      <c r="O1455" t="s">
        <v>874</v>
      </c>
      <c r="P1455" t="s">
        <v>874</v>
      </c>
      <c r="Q1455" t="s">
        <v>874</v>
      </c>
      <c r="R1455">
        <v>0</v>
      </c>
      <c r="S1455" t="s">
        <v>874</v>
      </c>
      <c r="T1455" t="s">
        <v>874</v>
      </c>
      <c r="U1455" t="s">
        <v>874</v>
      </c>
      <c r="V1455" t="s">
        <v>874</v>
      </c>
      <c r="W1455" t="s">
        <v>874</v>
      </c>
      <c r="X1455" t="s">
        <v>56</v>
      </c>
      <c r="Y1455" t="s">
        <v>874</v>
      </c>
      <c r="Z1455" t="s">
        <v>874</v>
      </c>
      <c r="AA1455" t="s">
        <v>874</v>
      </c>
      <c r="AB1455" t="s">
        <v>874</v>
      </c>
      <c r="AC1455" t="s">
        <v>874</v>
      </c>
      <c r="AD1455" s="19">
        <v>45824.941959027776</v>
      </c>
      <c r="AE1455" t="s">
        <v>2215</v>
      </c>
    </row>
    <row r="1456" spans="1:31" x14ac:dyDescent="0.35">
      <c r="A1456" t="s">
        <v>184</v>
      </c>
      <c r="B1456" t="s">
        <v>311</v>
      </c>
      <c r="C1456">
        <v>736</v>
      </c>
      <c r="D1456" s="9">
        <v>44634.455555555556</v>
      </c>
      <c r="E1456" s="9">
        <v>45370.606249999997</v>
      </c>
      <c r="F1456">
        <v>749</v>
      </c>
      <c r="G1456">
        <v>711</v>
      </c>
      <c r="H1456">
        <v>605</v>
      </c>
      <c r="I1456">
        <v>106</v>
      </c>
      <c r="J1456">
        <v>229</v>
      </c>
      <c r="K1456">
        <v>482</v>
      </c>
      <c r="L1456">
        <v>480</v>
      </c>
      <c r="M1456">
        <v>2</v>
      </c>
      <c r="N1456">
        <v>1.68</v>
      </c>
      <c r="O1456">
        <v>0.33100000000000002</v>
      </c>
      <c r="P1456">
        <v>0.56699999999999995</v>
      </c>
      <c r="Q1456">
        <v>1.351</v>
      </c>
      <c r="R1456">
        <v>1.444</v>
      </c>
      <c r="S1456">
        <v>1.532</v>
      </c>
      <c r="T1456">
        <v>0.93600000000000005</v>
      </c>
      <c r="U1456">
        <v>0.83499999999999996</v>
      </c>
      <c r="V1456">
        <v>0.71799999999999997</v>
      </c>
      <c r="W1456">
        <v>1.48</v>
      </c>
      <c r="X1456" t="s">
        <v>80</v>
      </c>
      <c r="Y1456">
        <v>0.74</v>
      </c>
      <c r="Z1456">
        <v>0.97099999999999997</v>
      </c>
      <c r="AA1456">
        <v>0.96499999999999997</v>
      </c>
      <c r="AB1456">
        <v>0.52500000000000002</v>
      </c>
      <c r="AC1456">
        <v>0.96</v>
      </c>
      <c r="AD1456" s="19">
        <v>3.7025462962962962E-3</v>
      </c>
      <c r="AE1456" t="s">
        <v>1108</v>
      </c>
    </row>
    <row r="1457" spans="1:31" hidden="1" x14ac:dyDescent="0.35">
      <c r="A1457" t="s">
        <v>2153</v>
      </c>
      <c r="B1457" t="s">
        <v>312</v>
      </c>
      <c r="C1457">
        <v>0</v>
      </c>
      <c r="D1457" s="9">
        <v>41520.30972222222</v>
      </c>
      <c r="E1457" s="9">
        <v>41520.30972222222</v>
      </c>
      <c r="F1457" t="s">
        <v>871</v>
      </c>
      <c r="G1457" t="s">
        <v>871</v>
      </c>
      <c r="H1457">
        <v>1</v>
      </c>
      <c r="I1457">
        <v>1</v>
      </c>
      <c r="J1457">
        <v>1</v>
      </c>
      <c r="K1457" t="s">
        <v>872</v>
      </c>
      <c r="L1457">
        <v>1</v>
      </c>
      <c r="M1457">
        <v>0</v>
      </c>
      <c r="N1457" t="s">
        <v>874</v>
      </c>
      <c r="O1457" t="s">
        <v>874</v>
      </c>
      <c r="P1457" t="s">
        <v>874</v>
      </c>
      <c r="Q1457" t="s">
        <v>874</v>
      </c>
      <c r="R1457">
        <v>0</v>
      </c>
      <c r="S1457" t="s">
        <v>874</v>
      </c>
      <c r="T1457" t="s">
        <v>874</v>
      </c>
      <c r="U1457" t="s">
        <v>874</v>
      </c>
      <c r="V1457" t="s">
        <v>874</v>
      </c>
      <c r="W1457" t="s">
        <v>874</v>
      </c>
      <c r="X1457" t="s">
        <v>62</v>
      </c>
      <c r="Y1457" t="s">
        <v>874</v>
      </c>
      <c r="Z1457" t="s">
        <v>874</v>
      </c>
      <c r="AA1457" t="s">
        <v>874</v>
      </c>
      <c r="AB1457" t="s">
        <v>874</v>
      </c>
      <c r="AC1457" t="s">
        <v>874</v>
      </c>
      <c r="AD1457" s="19">
        <v>45824.942158958336</v>
      </c>
      <c r="AE1457" t="s">
        <v>2215</v>
      </c>
    </row>
    <row r="1458" spans="1:31" x14ac:dyDescent="0.35">
      <c r="A1458" t="s">
        <v>245</v>
      </c>
      <c r="B1458" t="s">
        <v>311</v>
      </c>
      <c r="C1458">
        <v>3418</v>
      </c>
      <c r="D1458" s="9">
        <v>41016.564583333333</v>
      </c>
      <c r="E1458" s="9">
        <v>44435.232037037036</v>
      </c>
      <c r="F1458">
        <v>4026</v>
      </c>
      <c r="G1458">
        <v>4026</v>
      </c>
      <c r="H1458">
        <v>403</v>
      </c>
      <c r="I1458">
        <v>3623</v>
      </c>
      <c r="J1458">
        <v>1215</v>
      </c>
      <c r="K1458">
        <v>2811</v>
      </c>
      <c r="L1458">
        <v>2770</v>
      </c>
      <c r="M1458">
        <v>41</v>
      </c>
      <c r="N1458">
        <v>0.26800000000000002</v>
      </c>
      <c r="O1458">
        <v>2.2610000000000001</v>
      </c>
      <c r="P1458">
        <v>0.38500000000000001</v>
      </c>
      <c r="Q1458">
        <v>2.0070000000000001</v>
      </c>
      <c r="R1458">
        <v>2.1440000000000001</v>
      </c>
      <c r="S1458">
        <v>1.266</v>
      </c>
      <c r="T1458">
        <v>0.93600000000000005</v>
      </c>
      <c r="U1458">
        <v>0.106</v>
      </c>
      <c r="V1458">
        <v>0.84799999999999998</v>
      </c>
      <c r="W1458">
        <v>20.428999999999998</v>
      </c>
      <c r="X1458" t="s">
        <v>80</v>
      </c>
      <c r="Y1458">
        <v>0.498</v>
      </c>
      <c r="Z1458">
        <v>0.88800000000000001</v>
      </c>
      <c r="AA1458">
        <v>0.95199999999999996</v>
      </c>
      <c r="AB1458">
        <v>0.93799999999999994</v>
      </c>
      <c r="AC1458">
        <v>0.85299999999999998</v>
      </c>
      <c r="AD1458" s="19">
        <v>45825.247613078704</v>
      </c>
      <c r="AE1458" t="s">
        <v>2357</v>
      </c>
    </row>
    <row r="1459" spans="1:31" hidden="1" x14ac:dyDescent="0.35">
      <c r="A1459" t="s">
        <v>163</v>
      </c>
      <c r="B1459" t="s">
        <v>312</v>
      </c>
      <c r="C1459">
        <v>0</v>
      </c>
      <c r="D1459" s="9">
        <v>41240.322222222225</v>
      </c>
      <c r="E1459" s="9">
        <v>41240.322222222225</v>
      </c>
      <c r="F1459" t="s">
        <v>871</v>
      </c>
      <c r="G1459" t="s">
        <v>871</v>
      </c>
      <c r="H1459">
        <v>1</v>
      </c>
      <c r="I1459">
        <v>1</v>
      </c>
      <c r="J1459">
        <v>1</v>
      </c>
      <c r="K1459" t="s">
        <v>872</v>
      </c>
      <c r="L1459">
        <v>1</v>
      </c>
      <c r="M1459">
        <v>0</v>
      </c>
      <c r="N1459" t="s">
        <v>874</v>
      </c>
      <c r="O1459" t="s">
        <v>874</v>
      </c>
      <c r="P1459" t="s">
        <v>874</v>
      </c>
      <c r="Q1459" t="s">
        <v>874</v>
      </c>
      <c r="R1459">
        <v>0</v>
      </c>
      <c r="S1459" t="s">
        <v>874</v>
      </c>
      <c r="T1459" t="s">
        <v>874</v>
      </c>
      <c r="U1459" t="s">
        <v>874</v>
      </c>
      <c r="V1459" t="s">
        <v>874</v>
      </c>
      <c r="W1459" t="s">
        <v>874</v>
      </c>
      <c r="X1459" t="s">
        <v>56</v>
      </c>
      <c r="Y1459" t="s">
        <v>874</v>
      </c>
      <c r="Z1459" t="s">
        <v>874</v>
      </c>
      <c r="AA1459" t="s">
        <v>874</v>
      </c>
      <c r="AB1459" t="s">
        <v>874</v>
      </c>
      <c r="AC1459" t="s">
        <v>874</v>
      </c>
      <c r="AD1459" s="19">
        <v>45824.942358993052</v>
      </c>
      <c r="AE1459" t="s">
        <v>2215</v>
      </c>
    </row>
    <row r="1460" spans="1:31" x14ac:dyDescent="0.35">
      <c r="A1460" t="s">
        <v>1444</v>
      </c>
      <c r="B1460" t="s">
        <v>311</v>
      </c>
      <c r="C1460">
        <v>2244</v>
      </c>
      <c r="D1460" s="9">
        <v>42315.731122685182</v>
      </c>
      <c r="E1460" s="9">
        <v>44560.594039351854</v>
      </c>
      <c r="F1460">
        <v>218</v>
      </c>
      <c r="G1460">
        <v>218</v>
      </c>
      <c r="H1460">
        <v>112</v>
      </c>
      <c r="I1460">
        <v>106</v>
      </c>
      <c r="J1460">
        <v>24</v>
      </c>
      <c r="K1460">
        <v>194</v>
      </c>
      <c r="L1460">
        <v>163</v>
      </c>
      <c r="M1460">
        <v>31</v>
      </c>
      <c r="N1460">
        <v>5.6000000000000001E-2</v>
      </c>
      <c r="O1460">
        <v>5.1999999999999998E-2</v>
      </c>
      <c r="P1460">
        <v>1.4E-2</v>
      </c>
      <c r="Q1460">
        <v>8.7999999999999995E-2</v>
      </c>
      <c r="R1460">
        <v>9.4E-2</v>
      </c>
      <c r="S1460">
        <v>9.0999999999999998E-2</v>
      </c>
      <c r="T1460">
        <v>0.93600000000000005</v>
      </c>
      <c r="U1460">
        <v>0.51900000000000002</v>
      </c>
      <c r="V1460">
        <v>0.87</v>
      </c>
      <c r="W1460">
        <v>352.27300000000002</v>
      </c>
      <c r="X1460" t="s">
        <v>56</v>
      </c>
      <c r="Y1460">
        <v>11.364000000000001</v>
      </c>
      <c r="Z1460">
        <v>0.874</v>
      </c>
      <c r="AA1460">
        <v>0.99099999999999999</v>
      </c>
      <c r="AB1460">
        <v>0.95199999999999996</v>
      </c>
      <c r="AC1460">
        <v>0.94399999999999995</v>
      </c>
      <c r="AD1460" s="19">
        <v>45825.10152358796</v>
      </c>
      <c r="AE1460" t="s">
        <v>2397</v>
      </c>
    </row>
    <row r="1461" spans="1:31" hidden="1" x14ac:dyDescent="0.35">
      <c r="A1461" t="s">
        <v>2154</v>
      </c>
      <c r="B1461" t="s">
        <v>312</v>
      </c>
      <c r="C1461">
        <v>62</v>
      </c>
      <c r="D1461" s="9">
        <v>40634.987500000003</v>
      </c>
      <c r="E1461" s="9">
        <v>40697.120833333334</v>
      </c>
      <c r="F1461" t="s">
        <v>871</v>
      </c>
      <c r="G1461" t="s">
        <v>871</v>
      </c>
      <c r="H1461">
        <v>1</v>
      </c>
      <c r="I1461">
        <v>1</v>
      </c>
      <c r="J1461">
        <v>1</v>
      </c>
      <c r="K1461" t="s">
        <v>872</v>
      </c>
      <c r="L1461">
        <v>1</v>
      </c>
      <c r="M1461">
        <v>-1</v>
      </c>
      <c r="N1461" t="s">
        <v>874</v>
      </c>
      <c r="O1461" t="s">
        <v>874</v>
      </c>
      <c r="P1461" t="s">
        <v>874</v>
      </c>
      <c r="Q1461" t="s">
        <v>874</v>
      </c>
      <c r="R1461">
        <v>0</v>
      </c>
      <c r="S1461">
        <v>-1.6E-2</v>
      </c>
      <c r="T1461" t="s">
        <v>874</v>
      </c>
      <c r="U1461" t="s">
        <v>874</v>
      </c>
      <c r="V1461" t="s">
        <v>874</v>
      </c>
      <c r="W1461" t="s">
        <v>874</v>
      </c>
      <c r="X1461" t="s">
        <v>62</v>
      </c>
      <c r="Y1461" t="s">
        <v>874</v>
      </c>
      <c r="Z1461" t="s">
        <v>874</v>
      </c>
      <c r="AA1461" t="s">
        <v>874</v>
      </c>
      <c r="AB1461" t="s">
        <v>874</v>
      </c>
      <c r="AC1461" t="s">
        <v>874</v>
      </c>
      <c r="AD1461" s="19">
        <v>45824.942577685186</v>
      </c>
      <c r="AE1461" t="s">
        <v>2215</v>
      </c>
    </row>
    <row r="1462" spans="1:31" x14ac:dyDescent="0.35">
      <c r="A1462" t="s">
        <v>1565</v>
      </c>
      <c r="B1462" t="s">
        <v>311</v>
      </c>
      <c r="C1462">
        <v>1920</v>
      </c>
      <c r="D1462" s="9">
        <v>38295.147916666669</v>
      </c>
      <c r="E1462" s="9">
        <v>40215.445833333331</v>
      </c>
      <c r="F1462">
        <v>299</v>
      </c>
      <c r="G1462">
        <v>299</v>
      </c>
      <c r="H1462">
        <v>46</v>
      </c>
      <c r="I1462">
        <v>253</v>
      </c>
      <c r="J1462">
        <v>55</v>
      </c>
      <c r="K1462">
        <v>244</v>
      </c>
      <c r="L1462">
        <v>190</v>
      </c>
      <c r="M1462">
        <v>54</v>
      </c>
      <c r="N1462">
        <v>2.7E-2</v>
      </c>
      <c r="O1462">
        <v>0.14899999999999999</v>
      </c>
      <c r="P1462">
        <v>3.6999999999999998E-2</v>
      </c>
      <c r="Q1462">
        <v>0.13</v>
      </c>
      <c r="R1462">
        <v>0.13900000000000001</v>
      </c>
      <c r="S1462">
        <v>0.14199999999999999</v>
      </c>
      <c r="T1462">
        <v>0.93500000000000005</v>
      </c>
      <c r="U1462">
        <v>0.153</v>
      </c>
      <c r="V1462">
        <v>0.79</v>
      </c>
      <c r="W1462">
        <v>415.38499999999999</v>
      </c>
      <c r="X1462" t="s">
        <v>56</v>
      </c>
      <c r="Y1462">
        <v>7.6920000000000002</v>
      </c>
      <c r="Z1462">
        <v>0.91400000000000003</v>
      </c>
      <c r="AA1462">
        <v>0.92500000000000004</v>
      </c>
      <c r="AB1462">
        <v>0.94699999999999995</v>
      </c>
      <c r="AC1462">
        <v>0.93700000000000006</v>
      </c>
      <c r="AD1462" s="19">
        <v>45824.801153206019</v>
      </c>
      <c r="AE1462" t="s">
        <v>1824</v>
      </c>
    </row>
    <row r="1463" spans="1:31" hidden="1" x14ac:dyDescent="0.35">
      <c r="A1463" t="s">
        <v>161</v>
      </c>
      <c r="B1463" t="s">
        <v>312</v>
      </c>
      <c r="C1463">
        <v>84</v>
      </c>
      <c r="D1463" s="9">
        <v>41544.541666666664</v>
      </c>
      <c r="E1463" s="9">
        <v>41629.000694444447</v>
      </c>
      <c r="F1463" t="s">
        <v>871</v>
      </c>
      <c r="G1463" t="s">
        <v>871</v>
      </c>
      <c r="H1463">
        <v>1</v>
      </c>
      <c r="I1463">
        <v>3</v>
      </c>
      <c r="J1463">
        <v>1</v>
      </c>
      <c r="K1463" t="s">
        <v>872</v>
      </c>
      <c r="L1463">
        <v>3</v>
      </c>
      <c r="M1463">
        <v>-1</v>
      </c>
      <c r="N1463" t="s">
        <v>874</v>
      </c>
      <c r="O1463">
        <v>3.7999999999999999E-2</v>
      </c>
      <c r="P1463" t="s">
        <v>874</v>
      </c>
      <c r="Q1463">
        <v>2.3E-2</v>
      </c>
      <c r="R1463">
        <v>0</v>
      </c>
      <c r="S1463">
        <v>2.8000000000000001E-2</v>
      </c>
      <c r="T1463" t="s">
        <v>874</v>
      </c>
      <c r="U1463" t="s">
        <v>874</v>
      </c>
      <c r="V1463" t="s">
        <v>874</v>
      </c>
      <c r="W1463" t="s">
        <v>874</v>
      </c>
      <c r="X1463" t="s">
        <v>56</v>
      </c>
      <c r="Y1463">
        <v>43.478000000000002</v>
      </c>
      <c r="Z1463" t="s">
        <v>874</v>
      </c>
      <c r="AA1463">
        <v>0.94199999999999995</v>
      </c>
      <c r="AB1463" t="s">
        <v>874</v>
      </c>
      <c r="AC1463">
        <v>0.99199999999999999</v>
      </c>
      <c r="AD1463" s="19">
        <v>45824.942792152775</v>
      </c>
      <c r="AE1463" t="s">
        <v>2215</v>
      </c>
    </row>
    <row r="1464" spans="1:31" x14ac:dyDescent="0.35">
      <c r="A1464" t="s">
        <v>2121</v>
      </c>
      <c r="B1464" t="s">
        <v>311</v>
      </c>
      <c r="C1464">
        <v>3200</v>
      </c>
      <c r="D1464" s="9">
        <v>38319.09652777778</v>
      </c>
      <c r="E1464" s="9">
        <v>41519.548611111109</v>
      </c>
      <c r="F1464">
        <v>239</v>
      </c>
      <c r="G1464">
        <v>239</v>
      </c>
      <c r="H1464">
        <v>135</v>
      </c>
      <c r="I1464">
        <v>104</v>
      </c>
      <c r="J1464">
        <v>22</v>
      </c>
      <c r="K1464">
        <v>217</v>
      </c>
      <c r="L1464">
        <v>199</v>
      </c>
      <c r="M1464">
        <v>19</v>
      </c>
      <c r="N1464">
        <v>0.06</v>
      </c>
      <c r="O1464">
        <v>5.6000000000000001E-2</v>
      </c>
      <c r="P1464">
        <v>8.0000000000000002E-3</v>
      </c>
      <c r="Q1464">
        <v>0.10100000000000001</v>
      </c>
      <c r="R1464">
        <v>0.108</v>
      </c>
      <c r="S1464">
        <v>0.10100000000000001</v>
      </c>
      <c r="T1464">
        <v>0.93500000000000005</v>
      </c>
      <c r="U1464">
        <v>0.51700000000000002</v>
      </c>
      <c r="V1464">
        <v>0.93100000000000005</v>
      </c>
      <c r="W1464">
        <v>188.119</v>
      </c>
      <c r="X1464" t="s">
        <v>56</v>
      </c>
      <c r="Y1464">
        <v>9.9009999999999998</v>
      </c>
      <c r="Z1464">
        <v>0.98099999999999998</v>
      </c>
      <c r="AA1464">
        <v>0.97599999999999998</v>
      </c>
      <c r="AB1464">
        <v>0.95699999999999996</v>
      </c>
      <c r="AC1464">
        <v>0.98099999999999998</v>
      </c>
      <c r="AD1464" s="19">
        <v>45824.933032141205</v>
      </c>
      <c r="AE1464" t="s">
        <v>2215</v>
      </c>
    </row>
    <row r="1465" spans="1:31" hidden="1" x14ac:dyDescent="0.35">
      <c r="A1465" t="s">
        <v>2155</v>
      </c>
      <c r="B1465" t="s">
        <v>312</v>
      </c>
      <c r="C1465">
        <v>0</v>
      </c>
      <c r="D1465" s="9">
        <v>41002.627083333333</v>
      </c>
      <c r="E1465" s="9">
        <v>41002.79583333333</v>
      </c>
      <c r="F1465" t="s">
        <v>871</v>
      </c>
      <c r="G1465" t="s">
        <v>871</v>
      </c>
      <c r="H1465">
        <v>1</v>
      </c>
      <c r="I1465">
        <v>1</v>
      </c>
      <c r="J1465">
        <v>1</v>
      </c>
      <c r="K1465" t="s">
        <v>872</v>
      </c>
      <c r="L1465">
        <v>1</v>
      </c>
      <c r="M1465">
        <v>-1</v>
      </c>
      <c r="N1465" t="s">
        <v>874</v>
      </c>
      <c r="O1465" t="s">
        <v>874</v>
      </c>
      <c r="P1465" t="s">
        <v>874</v>
      </c>
      <c r="Q1465" t="s">
        <v>874</v>
      </c>
      <c r="R1465">
        <v>0</v>
      </c>
      <c r="S1465" t="s">
        <v>874</v>
      </c>
      <c r="T1465" t="s">
        <v>874</v>
      </c>
      <c r="U1465" t="s">
        <v>874</v>
      </c>
      <c r="V1465" t="s">
        <v>874</v>
      </c>
      <c r="W1465" t="s">
        <v>874</v>
      </c>
      <c r="X1465" t="s">
        <v>62</v>
      </c>
      <c r="Y1465" t="s">
        <v>874</v>
      </c>
      <c r="Z1465" t="s">
        <v>874</v>
      </c>
      <c r="AA1465" t="s">
        <v>874</v>
      </c>
      <c r="AB1465" t="s">
        <v>874</v>
      </c>
      <c r="AC1465" t="s">
        <v>874</v>
      </c>
      <c r="AD1465" s="19">
        <v>45824.94301289352</v>
      </c>
      <c r="AE1465" t="s">
        <v>2215</v>
      </c>
    </row>
    <row r="1466" spans="1:31" x14ac:dyDescent="0.35">
      <c r="A1466" t="s">
        <v>2145</v>
      </c>
      <c r="B1466" t="s">
        <v>311</v>
      </c>
      <c r="C1466">
        <v>2023</v>
      </c>
      <c r="D1466" s="9">
        <v>39057.92291666667</v>
      </c>
      <c r="E1466" s="9">
        <v>41081.848611111112</v>
      </c>
      <c r="F1466">
        <v>125</v>
      </c>
      <c r="G1466">
        <v>125</v>
      </c>
      <c r="H1466">
        <v>88</v>
      </c>
      <c r="I1466">
        <v>37</v>
      </c>
      <c r="J1466">
        <v>3</v>
      </c>
      <c r="K1466">
        <v>122</v>
      </c>
      <c r="L1466">
        <v>104</v>
      </c>
      <c r="M1466">
        <v>18</v>
      </c>
      <c r="N1466">
        <v>5.8000000000000003E-2</v>
      </c>
      <c r="O1466">
        <v>3.6999999999999998E-2</v>
      </c>
      <c r="P1466">
        <v>2E-3</v>
      </c>
      <c r="Q1466">
        <v>8.6999999999999994E-2</v>
      </c>
      <c r="R1466">
        <v>9.2999999999999999E-2</v>
      </c>
      <c r="S1466">
        <v>8.3000000000000004E-2</v>
      </c>
      <c r="T1466">
        <v>0.93500000000000005</v>
      </c>
      <c r="U1466">
        <v>0.61099999999999999</v>
      </c>
      <c r="V1466">
        <v>0.97899999999999998</v>
      </c>
      <c r="W1466">
        <v>206.89699999999999</v>
      </c>
      <c r="X1466" t="s">
        <v>56</v>
      </c>
      <c r="Y1466">
        <v>11.494</v>
      </c>
      <c r="Z1466">
        <v>0.89700000000000002</v>
      </c>
      <c r="AA1466">
        <v>0.83699999999999997</v>
      </c>
      <c r="AB1466">
        <v>0.91700000000000004</v>
      </c>
      <c r="AC1466">
        <v>0.872</v>
      </c>
      <c r="AD1466" s="19">
        <v>45824.940190081019</v>
      </c>
      <c r="AE1466" t="s">
        <v>2215</v>
      </c>
    </row>
    <row r="1467" spans="1:31" hidden="1" x14ac:dyDescent="0.35">
      <c r="A1467" t="s">
        <v>113</v>
      </c>
      <c r="B1467" t="s">
        <v>312</v>
      </c>
      <c r="C1467">
        <v>99</v>
      </c>
      <c r="D1467" s="9">
        <v>41544.238888888889</v>
      </c>
      <c r="E1467" s="9">
        <v>41643.770833333336</v>
      </c>
      <c r="F1467" t="s">
        <v>871</v>
      </c>
      <c r="G1467" t="s">
        <v>871</v>
      </c>
      <c r="H1467">
        <v>32</v>
      </c>
      <c r="I1467">
        <v>85</v>
      </c>
      <c r="J1467">
        <v>13</v>
      </c>
      <c r="K1467" t="s">
        <v>872</v>
      </c>
      <c r="L1467">
        <v>125</v>
      </c>
      <c r="M1467">
        <v>-22</v>
      </c>
      <c r="N1467">
        <v>0.34399999999999997</v>
      </c>
      <c r="O1467">
        <v>0.86299999999999999</v>
      </c>
      <c r="P1467">
        <v>0.20399999999999999</v>
      </c>
      <c r="Q1467">
        <v>1.655</v>
      </c>
      <c r="R1467">
        <v>1.0029999999999999</v>
      </c>
      <c r="S1467">
        <v>1.0549999999999999</v>
      </c>
      <c r="T1467">
        <v>1.65</v>
      </c>
      <c r="U1467">
        <v>0.28499999999999998</v>
      </c>
      <c r="V1467">
        <v>0.83099999999999996</v>
      </c>
      <c r="W1467">
        <v>62.84</v>
      </c>
      <c r="X1467" t="s">
        <v>62</v>
      </c>
      <c r="Y1467">
        <v>0.60399999999999998</v>
      </c>
      <c r="Z1467">
        <v>0.98</v>
      </c>
      <c r="AA1467">
        <v>0.98599999999999999</v>
      </c>
      <c r="AB1467">
        <v>0.80600000000000005</v>
      </c>
      <c r="AC1467">
        <v>0.92500000000000004</v>
      </c>
      <c r="AD1467" s="19">
        <v>45824.943288252318</v>
      </c>
      <c r="AE1467" t="s">
        <v>2215</v>
      </c>
    </row>
    <row r="1468" spans="1:31" x14ac:dyDescent="0.35">
      <c r="A1468" t="s">
        <v>245</v>
      </c>
      <c r="B1468" t="s">
        <v>311</v>
      </c>
      <c r="C1468">
        <v>3418</v>
      </c>
      <c r="D1468" s="9">
        <v>41016.564583333333</v>
      </c>
      <c r="E1468" s="9">
        <v>44435.231944444444</v>
      </c>
      <c r="F1468">
        <v>4024</v>
      </c>
      <c r="G1468">
        <v>4024</v>
      </c>
      <c r="H1468">
        <v>403</v>
      </c>
      <c r="I1468">
        <v>3621</v>
      </c>
      <c r="J1468">
        <v>1213</v>
      </c>
      <c r="K1468">
        <v>2811</v>
      </c>
      <c r="L1468">
        <v>2770</v>
      </c>
      <c r="M1468">
        <v>41</v>
      </c>
      <c r="N1468">
        <v>0.26800000000000002</v>
      </c>
      <c r="O1468">
        <v>2.2629999999999999</v>
      </c>
      <c r="P1468">
        <v>0.38400000000000001</v>
      </c>
      <c r="Q1468">
        <v>2.0070000000000001</v>
      </c>
      <c r="R1468">
        <v>2.1469999999999998</v>
      </c>
      <c r="S1468">
        <v>1.2669999999999999</v>
      </c>
      <c r="T1468">
        <v>0.93500000000000005</v>
      </c>
      <c r="U1468">
        <v>0.106</v>
      </c>
      <c r="V1468">
        <v>0.84799999999999998</v>
      </c>
      <c r="W1468">
        <v>20.428999999999998</v>
      </c>
      <c r="X1468" t="s">
        <v>80</v>
      </c>
      <c r="Y1468">
        <v>0.498</v>
      </c>
      <c r="Z1468">
        <v>0.88800000000000001</v>
      </c>
      <c r="AA1468">
        <v>0.95199999999999996</v>
      </c>
      <c r="AB1468">
        <v>0.93799999999999994</v>
      </c>
      <c r="AC1468">
        <v>0.85299999999999998</v>
      </c>
      <c r="AD1468" s="19">
        <v>3.9531249999999997E-2</v>
      </c>
      <c r="AE1468" t="s">
        <v>1108</v>
      </c>
    </row>
    <row r="1469" spans="1:31" hidden="1" x14ac:dyDescent="0.35">
      <c r="A1469" t="s">
        <v>160</v>
      </c>
      <c r="B1469" t="s">
        <v>312</v>
      </c>
      <c r="C1469">
        <v>70</v>
      </c>
      <c r="D1469" s="9">
        <v>41557.95208333333</v>
      </c>
      <c r="E1469" s="9">
        <v>41628.232638888891</v>
      </c>
      <c r="F1469" t="s">
        <v>871</v>
      </c>
      <c r="G1469" t="s">
        <v>871</v>
      </c>
      <c r="H1469">
        <v>1</v>
      </c>
      <c r="I1469">
        <v>1</v>
      </c>
      <c r="J1469">
        <v>1</v>
      </c>
      <c r="K1469" t="s">
        <v>872</v>
      </c>
      <c r="L1469">
        <v>3</v>
      </c>
      <c r="M1469">
        <v>-2</v>
      </c>
      <c r="N1469" t="s">
        <v>874</v>
      </c>
      <c r="O1469" t="s">
        <v>874</v>
      </c>
      <c r="P1469" t="s">
        <v>874</v>
      </c>
      <c r="Q1469">
        <v>0.75</v>
      </c>
      <c r="R1469">
        <v>0</v>
      </c>
      <c r="S1469">
        <v>1.4999999999999999E-2</v>
      </c>
      <c r="T1469" t="s">
        <v>874</v>
      </c>
      <c r="U1469" t="s">
        <v>874</v>
      </c>
      <c r="V1469" t="s">
        <v>874</v>
      </c>
      <c r="W1469" t="s">
        <v>874</v>
      </c>
      <c r="X1469" t="s">
        <v>56</v>
      </c>
      <c r="Y1469">
        <v>1.333</v>
      </c>
      <c r="Z1469" t="s">
        <v>874</v>
      </c>
      <c r="AA1469" t="s">
        <v>874</v>
      </c>
      <c r="AB1469" t="s">
        <v>874</v>
      </c>
      <c r="AC1469">
        <v>0.75</v>
      </c>
      <c r="AD1469" s="19">
        <v>45824.943506909724</v>
      </c>
      <c r="AE1469" t="s">
        <v>2215</v>
      </c>
    </row>
    <row r="1470" spans="1:31" x14ac:dyDescent="0.35">
      <c r="A1470" t="s">
        <v>245</v>
      </c>
      <c r="B1470" t="s">
        <v>311</v>
      </c>
      <c r="C1470">
        <v>3418</v>
      </c>
      <c r="D1470" s="9">
        <v>41016.564583333333</v>
      </c>
      <c r="E1470" s="9">
        <v>44435.231944444444</v>
      </c>
      <c r="F1470">
        <v>4024</v>
      </c>
      <c r="G1470">
        <v>4024</v>
      </c>
      <c r="H1470">
        <v>403</v>
      </c>
      <c r="I1470">
        <v>3621</v>
      </c>
      <c r="J1470">
        <v>1213</v>
      </c>
      <c r="K1470">
        <v>2811</v>
      </c>
      <c r="L1470">
        <v>2770</v>
      </c>
      <c r="M1470">
        <v>41</v>
      </c>
      <c r="N1470">
        <v>0.26800000000000002</v>
      </c>
      <c r="O1470">
        <v>2.2629999999999999</v>
      </c>
      <c r="P1470">
        <v>0.38400000000000001</v>
      </c>
      <c r="Q1470">
        <v>2.0070000000000001</v>
      </c>
      <c r="R1470">
        <v>2.1469999999999998</v>
      </c>
      <c r="S1470">
        <v>1.2669999999999999</v>
      </c>
      <c r="T1470">
        <v>0.93500000000000005</v>
      </c>
      <c r="U1470">
        <v>0.106</v>
      </c>
      <c r="V1470">
        <v>0.84799999999999998</v>
      </c>
      <c r="W1470">
        <v>20.428999999999998</v>
      </c>
      <c r="X1470" t="s">
        <v>80</v>
      </c>
      <c r="Y1470">
        <v>0.498</v>
      </c>
      <c r="Z1470">
        <v>0.88800000000000001</v>
      </c>
      <c r="AA1470">
        <v>0.95199999999999996</v>
      </c>
      <c r="AB1470">
        <v>0.93799999999999994</v>
      </c>
      <c r="AC1470">
        <v>0.85299999999999998</v>
      </c>
      <c r="AD1470" s="19">
        <v>1.9618055555555555E-2</v>
      </c>
      <c r="AE1470" t="s">
        <v>1108</v>
      </c>
    </row>
    <row r="1471" spans="1:31" hidden="1" x14ac:dyDescent="0.35">
      <c r="A1471" t="s">
        <v>2156</v>
      </c>
      <c r="B1471" t="s">
        <v>312</v>
      </c>
      <c r="C1471">
        <v>0</v>
      </c>
      <c r="D1471" s="9">
        <v>41463.87222222222</v>
      </c>
      <c r="E1471" s="9">
        <v>41464.820833333331</v>
      </c>
      <c r="F1471" t="s">
        <v>871</v>
      </c>
      <c r="G1471" t="s">
        <v>871</v>
      </c>
      <c r="H1471">
        <v>1</v>
      </c>
      <c r="I1471">
        <v>1</v>
      </c>
      <c r="J1471">
        <v>1</v>
      </c>
      <c r="K1471" t="s">
        <v>872</v>
      </c>
      <c r="L1471">
        <v>1</v>
      </c>
      <c r="M1471">
        <v>-1</v>
      </c>
      <c r="N1471" t="s">
        <v>874</v>
      </c>
      <c r="O1471" t="s">
        <v>874</v>
      </c>
      <c r="P1471" t="s">
        <v>874</v>
      </c>
      <c r="Q1471" t="s">
        <v>874</v>
      </c>
      <c r="R1471">
        <v>0</v>
      </c>
      <c r="S1471" t="s">
        <v>874</v>
      </c>
      <c r="T1471" t="s">
        <v>874</v>
      </c>
      <c r="U1471" t="s">
        <v>874</v>
      </c>
      <c r="V1471" t="s">
        <v>874</v>
      </c>
      <c r="W1471" t="s">
        <v>874</v>
      </c>
      <c r="X1471" t="s">
        <v>62</v>
      </c>
      <c r="Y1471" t="s">
        <v>874</v>
      </c>
      <c r="Z1471" t="s">
        <v>874</v>
      </c>
      <c r="AA1471" t="s">
        <v>874</v>
      </c>
      <c r="AB1471" t="s">
        <v>874</v>
      </c>
      <c r="AC1471" t="s">
        <v>874</v>
      </c>
      <c r="AD1471" s="19">
        <v>45824.94372959491</v>
      </c>
      <c r="AE1471" t="s">
        <v>2215</v>
      </c>
    </row>
    <row r="1472" spans="1:31" x14ac:dyDescent="0.35">
      <c r="A1472" t="s">
        <v>1565</v>
      </c>
      <c r="B1472" t="s">
        <v>311</v>
      </c>
      <c r="C1472">
        <v>1920</v>
      </c>
      <c r="D1472" s="9">
        <v>38294.814710648148</v>
      </c>
      <c r="E1472" s="9">
        <v>40215.112824074073</v>
      </c>
      <c r="F1472">
        <v>299</v>
      </c>
      <c r="G1472">
        <v>299</v>
      </c>
      <c r="H1472">
        <v>46</v>
      </c>
      <c r="I1472">
        <v>253</v>
      </c>
      <c r="J1472">
        <v>55</v>
      </c>
      <c r="K1472">
        <v>244</v>
      </c>
      <c r="L1472">
        <v>190</v>
      </c>
      <c r="M1472">
        <v>54</v>
      </c>
      <c r="N1472">
        <v>2.7E-2</v>
      </c>
      <c r="O1472">
        <v>0.14899999999999999</v>
      </c>
      <c r="P1472">
        <v>3.6999999999999998E-2</v>
      </c>
      <c r="Q1472">
        <v>0.13</v>
      </c>
      <c r="R1472">
        <v>0.13900000000000001</v>
      </c>
      <c r="S1472">
        <v>0.14199999999999999</v>
      </c>
      <c r="T1472">
        <v>0.93500000000000005</v>
      </c>
      <c r="U1472">
        <v>0.153</v>
      </c>
      <c r="V1472">
        <v>0.79</v>
      </c>
      <c r="W1472">
        <v>415.38499999999999</v>
      </c>
      <c r="X1472" t="s">
        <v>56</v>
      </c>
      <c r="Y1472">
        <v>7.6920000000000002</v>
      </c>
      <c r="Z1472">
        <v>0.91400000000000003</v>
      </c>
      <c r="AA1472">
        <v>0.92500000000000004</v>
      </c>
      <c r="AB1472">
        <v>0.94699999999999995</v>
      </c>
      <c r="AC1472">
        <v>0.93700000000000006</v>
      </c>
      <c r="AD1472" s="19">
        <v>45825.130743506947</v>
      </c>
      <c r="AE1472" t="s">
        <v>2397</v>
      </c>
    </row>
    <row r="1473" spans="1:31" hidden="1" x14ac:dyDescent="0.35">
      <c r="A1473" t="s">
        <v>2157</v>
      </c>
      <c r="B1473" t="s">
        <v>312</v>
      </c>
      <c r="C1473">
        <v>0</v>
      </c>
      <c r="D1473" s="9">
        <v>41536.055555555555</v>
      </c>
      <c r="E1473" s="9">
        <v>41536.083333333336</v>
      </c>
      <c r="F1473" t="s">
        <v>871</v>
      </c>
      <c r="G1473" t="s">
        <v>871</v>
      </c>
      <c r="H1473">
        <v>1</v>
      </c>
      <c r="I1473">
        <v>2</v>
      </c>
      <c r="J1473">
        <v>1</v>
      </c>
      <c r="K1473" t="s">
        <v>872</v>
      </c>
      <c r="L1473">
        <v>1</v>
      </c>
      <c r="M1473">
        <v>1</v>
      </c>
      <c r="N1473" t="s">
        <v>874</v>
      </c>
      <c r="O1473">
        <v>1</v>
      </c>
      <c r="P1473" t="s">
        <v>874</v>
      </c>
      <c r="Q1473" t="s">
        <v>874</v>
      </c>
      <c r="R1473">
        <v>0</v>
      </c>
      <c r="S1473">
        <v>1</v>
      </c>
      <c r="T1473" t="s">
        <v>874</v>
      </c>
      <c r="U1473" t="s">
        <v>874</v>
      </c>
      <c r="V1473" t="s">
        <v>874</v>
      </c>
      <c r="W1473" t="s">
        <v>874</v>
      </c>
      <c r="X1473" t="s">
        <v>62</v>
      </c>
      <c r="Y1473" t="s">
        <v>874</v>
      </c>
      <c r="Z1473" t="s">
        <v>874</v>
      </c>
      <c r="AA1473">
        <v>1</v>
      </c>
      <c r="AB1473" t="s">
        <v>874</v>
      </c>
      <c r="AC1473" t="s">
        <v>874</v>
      </c>
      <c r="AD1473" s="19">
        <v>45824.943929432869</v>
      </c>
      <c r="AE1473" t="s">
        <v>2215</v>
      </c>
    </row>
    <row r="1474" spans="1:31" x14ac:dyDescent="0.35">
      <c r="A1474" t="s">
        <v>1196</v>
      </c>
      <c r="B1474" t="s">
        <v>311</v>
      </c>
      <c r="C1474">
        <v>3164</v>
      </c>
      <c r="D1474" s="9">
        <v>38147.559027777781</v>
      </c>
      <c r="E1474" s="9">
        <v>41311.980555555558</v>
      </c>
      <c r="F1474">
        <v>623</v>
      </c>
      <c r="G1474">
        <v>623</v>
      </c>
      <c r="H1474">
        <v>120</v>
      </c>
      <c r="I1474">
        <v>503</v>
      </c>
      <c r="J1474">
        <v>74</v>
      </c>
      <c r="K1474">
        <v>549</v>
      </c>
      <c r="L1474">
        <v>423</v>
      </c>
      <c r="M1474">
        <v>126</v>
      </c>
      <c r="N1474">
        <v>7.2999999999999995E-2</v>
      </c>
      <c r="O1474">
        <v>0.26100000000000001</v>
      </c>
      <c r="P1474">
        <v>4.4999999999999998E-2</v>
      </c>
      <c r="Q1474">
        <v>0.27</v>
      </c>
      <c r="R1474">
        <v>0.28899999999999998</v>
      </c>
      <c r="S1474">
        <v>0.29299999999999998</v>
      </c>
      <c r="T1474">
        <v>0.93400000000000005</v>
      </c>
      <c r="U1474">
        <v>0.219</v>
      </c>
      <c r="V1474">
        <v>0.86499999999999999</v>
      </c>
      <c r="W1474">
        <v>466.66699999999997</v>
      </c>
      <c r="X1474" t="s">
        <v>56</v>
      </c>
      <c r="Y1474">
        <v>3.7040000000000002</v>
      </c>
      <c r="Z1474">
        <v>0.93400000000000005</v>
      </c>
      <c r="AA1474">
        <v>0.88600000000000001</v>
      </c>
      <c r="AB1474">
        <v>0.98099999999999998</v>
      </c>
      <c r="AC1474">
        <v>0.97099999999999997</v>
      </c>
      <c r="AD1474" s="19">
        <v>45824.971355543981</v>
      </c>
      <c r="AE1474" t="s">
        <v>2225</v>
      </c>
    </row>
    <row r="1475" spans="1:31" hidden="1" x14ac:dyDescent="0.35">
      <c r="A1475" t="s">
        <v>2158</v>
      </c>
      <c r="B1475" t="s">
        <v>312</v>
      </c>
      <c r="C1475">
        <v>62</v>
      </c>
      <c r="D1475" s="9">
        <v>41317.38958333333</v>
      </c>
      <c r="E1475" s="9">
        <v>41380.138888888891</v>
      </c>
      <c r="F1475" t="s">
        <v>871</v>
      </c>
      <c r="G1475" t="s">
        <v>871</v>
      </c>
      <c r="H1475">
        <v>1</v>
      </c>
      <c r="I1475">
        <v>2</v>
      </c>
      <c r="J1475">
        <v>1</v>
      </c>
      <c r="K1475" t="s">
        <v>872</v>
      </c>
      <c r="L1475">
        <v>1</v>
      </c>
      <c r="M1475">
        <v>1</v>
      </c>
      <c r="N1475" t="s">
        <v>874</v>
      </c>
      <c r="O1475">
        <v>1.6E-2</v>
      </c>
      <c r="P1475" t="s">
        <v>874</v>
      </c>
      <c r="Q1475" t="s">
        <v>874</v>
      </c>
      <c r="R1475">
        <v>0</v>
      </c>
      <c r="S1475">
        <v>1.6E-2</v>
      </c>
      <c r="T1475" t="s">
        <v>874</v>
      </c>
      <c r="U1475" t="s">
        <v>874</v>
      </c>
      <c r="V1475" t="s">
        <v>874</v>
      </c>
      <c r="W1475" t="s">
        <v>874</v>
      </c>
      <c r="X1475" t="s">
        <v>56</v>
      </c>
      <c r="Y1475" t="s">
        <v>874</v>
      </c>
      <c r="Z1475" t="s">
        <v>874</v>
      </c>
      <c r="AA1475">
        <v>1</v>
      </c>
      <c r="AB1475" t="s">
        <v>874</v>
      </c>
      <c r="AC1475" t="s">
        <v>874</v>
      </c>
      <c r="AD1475" s="19">
        <v>45824.944137511571</v>
      </c>
      <c r="AE1475" t="s">
        <v>2215</v>
      </c>
    </row>
    <row r="1476" spans="1:31" x14ac:dyDescent="0.35">
      <c r="A1476" t="s">
        <v>297</v>
      </c>
      <c r="B1476" t="s">
        <v>311</v>
      </c>
      <c r="C1476">
        <v>2519</v>
      </c>
      <c r="D1476" s="9">
        <v>43070.382638888892</v>
      </c>
      <c r="E1476" s="9">
        <v>45589.457638888889</v>
      </c>
      <c r="F1476">
        <v>479</v>
      </c>
      <c r="G1476">
        <v>479</v>
      </c>
      <c r="H1476">
        <v>35</v>
      </c>
      <c r="I1476">
        <v>444</v>
      </c>
      <c r="J1476">
        <v>89</v>
      </c>
      <c r="K1476">
        <v>390</v>
      </c>
      <c r="L1476">
        <v>354</v>
      </c>
      <c r="M1476">
        <v>36</v>
      </c>
      <c r="N1476">
        <v>1.4E-2</v>
      </c>
      <c r="O1476">
        <v>0.182</v>
      </c>
      <c r="P1476">
        <v>4.3999999999999997E-2</v>
      </c>
      <c r="Q1476">
        <v>0.14199999999999999</v>
      </c>
      <c r="R1476">
        <v>0.152</v>
      </c>
      <c r="S1476">
        <v>0.151</v>
      </c>
      <c r="T1476">
        <v>0.93400000000000005</v>
      </c>
      <c r="U1476">
        <v>7.0999999999999994E-2</v>
      </c>
      <c r="V1476">
        <v>0.77600000000000002</v>
      </c>
      <c r="W1476">
        <v>253.52099999999999</v>
      </c>
      <c r="X1476" t="s">
        <v>56</v>
      </c>
      <c r="Y1476">
        <v>7.0419999999999998</v>
      </c>
      <c r="Z1476">
        <v>0.93700000000000006</v>
      </c>
      <c r="AA1476">
        <v>0.97799999999999998</v>
      </c>
      <c r="AB1476">
        <v>0.92</v>
      </c>
      <c r="AC1476">
        <v>0.96199999999999997</v>
      </c>
      <c r="AD1476" s="19">
        <v>5.0428240740740737E-3</v>
      </c>
      <c r="AE1476" t="s">
        <v>1108</v>
      </c>
    </row>
    <row r="1477" spans="1:31" hidden="1" x14ac:dyDescent="0.35">
      <c r="A1477" t="s">
        <v>2159</v>
      </c>
      <c r="B1477" t="s">
        <v>312</v>
      </c>
      <c r="C1477">
        <v>0</v>
      </c>
      <c r="D1477" s="9">
        <v>41501.053472222222</v>
      </c>
      <c r="E1477" s="9">
        <v>41501.053472222222</v>
      </c>
      <c r="F1477" t="s">
        <v>871</v>
      </c>
      <c r="G1477" t="s">
        <v>871</v>
      </c>
      <c r="H1477">
        <v>1</v>
      </c>
      <c r="I1477">
        <v>1</v>
      </c>
      <c r="J1477">
        <v>1</v>
      </c>
      <c r="K1477" t="s">
        <v>872</v>
      </c>
      <c r="L1477">
        <v>1</v>
      </c>
      <c r="M1477">
        <v>0</v>
      </c>
      <c r="N1477" t="s">
        <v>874</v>
      </c>
      <c r="O1477" t="s">
        <v>874</v>
      </c>
      <c r="P1477" t="s">
        <v>874</v>
      </c>
      <c r="Q1477" t="s">
        <v>874</v>
      </c>
      <c r="R1477">
        <v>0</v>
      </c>
      <c r="S1477" t="s">
        <v>874</v>
      </c>
      <c r="T1477" t="s">
        <v>874</v>
      </c>
      <c r="U1477" t="s">
        <v>874</v>
      </c>
      <c r="V1477" t="s">
        <v>874</v>
      </c>
      <c r="W1477" t="s">
        <v>874</v>
      </c>
      <c r="X1477" t="s">
        <v>56</v>
      </c>
      <c r="Y1477" t="s">
        <v>874</v>
      </c>
      <c r="Z1477" t="s">
        <v>874</v>
      </c>
      <c r="AA1477" t="s">
        <v>874</v>
      </c>
      <c r="AB1477" t="s">
        <v>874</v>
      </c>
      <c r="AC1477" t="s">
        <v>874</v>
      </c>
      <c r="AD1477" s="19">
        <v>45824.94435824074</v>
      </c>
      <c r="AE1477" t="s">
        <v>2215</v>
      </c>
    </row>
    <row r="1478" spans="1:31" x14ac:dyDescent="0.35">
      <c r="A1478" t="s">
        <v>297</v>
      </c>
      <c r="B1478" t="s">
        <v>311</v>
      </c>
      <c r="C1478">
        <v>2519</v>
      </c>
      <c r="D1478" s="9">
        <v>43070.382638888892</v>
      </c>
      <c r="E1478" s="9">
        <v>45589.457638888889</v>
      </c>
      <c r="F1478">
        <v>479</v>
      </c>
      <c r="G1478">
        <v>479</v>
      </c>
      <c r="H1478">
        <v>35</v>
      </c>
      <c r="I1478">
        <v>444</v>
      </c>
      <c r="J1478">
        <v>89</v>
      </c>
      <c r="K1478">
        <v>390</v>
      </c>
      <c r="L1478">
        <v>354</v>
      </c>
      <c r="M1478">
        <v>36</v>
      </c>
      <c r="N1478">
        <v>1.4E-2</v>
      </c>
      <c r="O1478">
        <v>0.182</v>
      </c>
      <c r="P1478">
        <v>4.3999999999999997E-2</v>
      </c>
      <c r="Q1478">
        <v>0.14199999999999999</v>
      </c>
      <c r="R1478">
        <v>0.152</v>
      </c>
      <c r="S1478">
        <v>0.151</v>
      </c>
      <c r="T1478">
        <v>0.93400000000000005</v>
      </c>
      <c r="U1478">
        <v>7.0999999999999994E-2</v>
      </c>
      <c r="V1478">
        <v>0.77600000000000002</v>
      </c>
      <c r="W1478">
        <v>253.52099999999999</v>
      </c>
      <c r="X1478" t="s">
        <v>56</v>
      </c>
      <c r="Y1478">
        <v>7.0419999999999998</v>
      </c>
      <c r="Z1478">
        <v>0.93700000000000006</v>
      </c>
      <c r="AA1478">
        <v>0.97799999999999998</v>
      </c>
      <c r="AB1478">
        <v>0.92</v>
      </c>
      <c r="AC1478">
        <v>0.96199999999999997</v>
      </c>
      <c r="AD1478" s="19">
        <v>3.3575231481481484E-2</v>
      </c>
      <c r="AE1478" t="s">
        <v>1108</v>
      </c>
    </row>
    <row r="1479" spans="1:31" hidden="1" x14ac:dyDescent="0.35">
      <c r="A1479" t="s">
        <v>2160</v>
      </c>
      <c r="B1479" t="s">
        <v>312</v>
      </c>
      <c r="C1479">
        <v>0</v>
      </c>
      <c r="D1479" s="9">
        <v>40862.69027777778</v>
      </c>
      <c r="E1479" s="9">
        <v>40862.69027777778</v>
      </c>
      <c r="F1479" t="s">
        <v>871</v>
      </c>
      <c r="G1479" t="s">
        <v>871</v>
      </c>
      <c r="H1479">
        <v>1</v>
      </c>
      <c r="I1479">
        <v>1</v>
      </c>
      <c r="J1479">
        <v>1</v>
      </c>
      <c r="K1479" t="s">
        <v>872</v>
      </c>
      <c r="L1479">
        <v>1</v>
      </c>
      <c r="M1479">
        <v>0</v>
      </c>
      <c r="N1479" t="s">
        <v>874</v>
      </c>
      <c r="O1479" t="s">
        <v>874</v>
      </c>
      <c r="P1479" t="s">
        <v>874</v>
      </c>
      <c r="Q1479" t="s">
        <v>874</v>
      </c>
      <c r="R1479">
        <v>0</v>
      </c>
      <c r="S1479" t="s">
        <v>874</v>
      </c>
      <c r="T1479" t="s">
        <v>874</v>
      </c>
      <c r="U1479" t="s">
        <v>874</v>
      </c>
      <c r="V1479" t="s">
        <v>874</v>
      </c>
      <c r="W1479" t="s">
        <v>874</v>
      </c>
      <c r="X1479" t="s">
        <v>56</v>
      </c>
      <c r="Y1479" t="s">
        <v>874</v>
      </c>
      <c r="Z1479" t="s">
        <v>874</v>
      </c>
      <c r="AA1479" t="s">
        <v>874</v>
      </c>
      <c r="AB1479" t="s">
        <v>874</v>
      </c>
      <c r="AC1479" t="s">
        <v>874</v>
      </c>
      <c r="AD1479" s="19">
        <v>45824.944566597223</v>
      </c>
      <c r="AE1479" t="s">
        <v>2215</v>
      </c>
    </row>
    <row r="1480" spans="1:31" x14ac:dyDescent="0.35">
      <c r="A1480" t="s">
        <v>265</v>
      </c>
      <c r="B1480" t="s">
        <v>311</v>
      </c>
      <c r="C1480">
        <v>3709</v>
      </c>
      <c r="D1480" s="9">
        <v>40631.915324074071</v>
      </c>
      <c r="E1480" s="9">
        <v>44341.588935185187</v>
      </c>
      <c r="F1480">
        <v>296</v>
      </c>
      <c r="G1480">
        <v>296</v>
      </c>
      <c r="H1480">
        <v>167</v>
      </c>
      <c r="I1480">
        <v>129</v>
      </c>
      <c r="J1480">
        <v>32</v>
      </c>
      <c r="K1480">
        <v>264</v>
      </c>
      <c r="L1480">
        <v>215</v>
      </c>
      <c r="M1480">
        <v>49</v>
      </c>
      <c r="N1480">
        <v>6.2E-2</v>
      </c>
      <c r="O1480">
        <v>4.5999999999999999E-2</v>
      </c>
      <c r="P1480">
        <v>1.7000000000000001E-2</v>
      </c>
      <c r="Q1480">
        <v>8.5000000000000006E-2</v>
      </c>
      <c r="R1480">
        <v>9.0999999999999998E-2</v>
      </c>
      <c r="S1480">
        <v>9.2999999999999999E-2</v>
      </c>
      <c r="T1480">
        <v>0.93400000000000005</v>
      </c>
      <c r="U1480">
        <v>0.57399999999999995</v>
      </c>
      <c r="V1480">
        <v>0.84299999999999997</v>
      </c>
      <c r="W1480">
        <v>576.471</v>
      </c>
      <c r="X1480" t="s">
        <v>56</v>
      </c>
      <c r="Y1480">
        <v>11.765000000000001</v>
      </c>
      <c r="Z1480">
        <v>0.82199999999999995</v>
      </c>
      <c r="AA1480">
        <v>0.93200000000000005</v>
      </c>
      <c r="AB1480">
        <v>0.97299999999999998</v>
      </c>
      <c r="AC1480">
        <v>0.89</v>
      </c>
      <c r="AD1480" s="19">
        <v>45825.244296863428</v>
      </c>
      <c r="AE1480" t="s">
        <v>2357</v>
      </c>
    </row>
    <row r="1481" spans="1:31" hidden="1" x14ac:dyDescent="0.35">
      <c r="A1481" t="s">
        <v>152</v>
      </c>
      <c r="B1481" t="s">
        <v>312</v>
      </c>
      <c r="C1481">
        <v>91</v>
      </c>
      <c r="D1481" s="9">
        <v>41523.892361111109</v>
      </c>
      <c r="E1481" s="9">
        <v>41615.210416666669</v>
      </c>
      <c r="F1481" t="s">
        <v>871</v>
      </c>
      <c r="G1481" t="s">
        <v>871</v>
      </c>
      <c r="H1481">
        <v>2</v>
      </c>
      <c r="I1481">
        <v>3</v>
      </c>
      <c r="J1481">
        <v>1</v>
      </c>
      <c r="K1481" t="s">
        <v>872</v>
      </c>
      <c r="L1481">
        <v>1</v>
      </c>
      <c r="M1481">
        <v>3</v>
      </c>
      <c r="N1481">
        <v>1.4999999999999999E-2</v>
      </c>
      <c r="O1481">
        <v>2.9000000000000001E-2</v>
      </c>
      <c r="P1481" t="s">
        <v>874</v>
      </c>
      <c r="Q1481" t="s">
        <v>874</v>
      </c>
      <c r="R1481">
        <v>4.3999999999999997E-2</v>
      </c>
      <c r="S1481">
        <v>3.9E-2</v>
      </c>
      <c r="T1481" t="s">
        <v>874</v>
      </c>
      <c r="U1481" t="s">
        <v>874</v>
      </c>
      <c r="V1481" t="s">
        <v>874</v>
      </c>
      <c r="W1481" t="s">
        <v>874</v>
      </c>
      <c r="X1481" t="s">
        <v>62</v>
      </c>
      <c r="Y1481" t="s">
        <v>874</v>
      </c>
      <c r="Z1481">
        <v>1</v>
      </c>
      <c r="AA1481">
        <v>0.99299999999999999</v>
      </c>
      <c r="AB1481" t="s">
        <v>874</v>
      </c>
      <c r="AC1481" t="s">
        <v>874</v>
      </c>
      <c r="AD1481" s="19">
        <v>45824.944836504626</v>
      </c>
      <c r="AE1481" t="s">
        <v>2215</v>
      </c>
    </row>
    <row r="1482" spans="1:31" x14ac:dyDescent="0.35">
      <c r="A1482" t="s">
        <v>893</v>
      </c>
      <c r="B1482" t="s">
        <v>311</v>
      </c>
      <c r="C1482">
        <v>1800</v>
      </c>
      <c r="D1482" s="9">
        <v>37907.21597222222</v>
      </c>
      <c r="E1482" s="9">
        <v>39707.595138888886</v>
      </c>
      <c r="F1482">
        <v>405</v>
      </c>
      <c r="G1482">
        <v>405</v>
      </c>
      <c r="H1482">
        <v>144</v>
      </c>
      <c r="I1482">
        <v>261</v>
      </c>
      <c r="J1482">
        <v>48</v>
      </c>
      <c r="K1482">
        <v>357</v>
      </c>
      <c r="L1482">
        <v>229</v>
      </c>
      <c r="M1482">
        <v>128</v>
      </c>
      <c r="N1482">
        <v>0.19700000000000001</v>
      </c>
      <c r="O1482">
        <v>0.38800000000000001</v>
      </c>
      <c r="P1482">
        <v>9.5000000000000001E-2</v>
      </c>
      <c r="Q1482">
        <v>0.45700000000000002</v>
      </c>
      <c r="R1482">
        <v>0.49</v>
      </c>
      <c r="S1482">
        <v>0.51700000000000002</v>
      </c>
      <c r="T1482">
        <v>0.93300000000000005</v>
      </c>
      <c r="U1482">
        <v>0.33700000000000002</v>
      </c>
      <c r="V1482">
        <v>0.83799999999999997</v>
      </c>
      <c r="W1482">
        <v>280.08800000000002</v>
      </c>
      <c r="X1482" t="s">
        <v>56</v>
      </c>
      <c r="Y1482">
        <v>2.1880000000000002</v>
      </c>
      <c r="Z1482">
        <v>0.90400000000000003</v>
      </c>
      <c r="AA1482">
        <v>0.68300000000000005</v>
      </c>
      <c r="AB1482">
        <v>0.96199999999999997</v>
      </c>
      <c r="AC1482">
        <v>0.89200000000000002</v>
      </c>
      <c r="AD1482" s="19">
        <v>45824.897406840275</v>
      </c>
      <c r="AE1482" t="s">
        <v>2024</v>
      </c>
    </row>
    <row r="1483" spans="1:31" hidden="1" x14ac:dyDescent="0.35">
      <c r="A1483" t="s">
        <v>2161</v>
      </c>
      <c r="B1483" t="s">
        <v>312</v>
      </c>
      <c r="C1483">
        <v>0</v>
      </c>
      <c r="D1483" s="9">
        <v>41442.837500000001</v>
      </c>
      <c r="E1483" s="9">
        <v>41442.837500000001</v>
      </c>
      <c r="F1483" t="s">
        <v>871</v>
      </c>
      <c r="G1483" t="s">
        <v>871</v>
      </c>
      <c r="H1483">
        <v>1</v>
      </c>
      <c r="I1483">
        <v>1</v>
      </c>
      <c r="J1483">
        <v>1</v>
      </c>
      <c r="K1483" t="s">
        <v>872</v>
      </c>
      <c r="L1483">
        <v>1</v>
      </c>
      <c r="M1483">
        <v>0</v>
      </c>
      <c r="N1483" t="s">
        <v>874</v>
      </c>
      <c r="O1483" t="s">
        <v>874</v>
      </c>
      <c r="P1483" t="s">
        <v>874</v>
      </c>
      <c r="Q1483" t="s">
        <v>874</v>
      </c>
      <c r="R1483">
        <v>0</v>
      </c>
      <c r="S1483" t="s">
        <v>874</v>
      </c>
      <c r="T1483" t="s">
        <v>874</v>
      </c>
      <c r="U1483" t="s">
        <v>874</v>
      </c>
      <c r="V1483" t="s">
        <v>874</v>
      </c>
      <c r="W1483" t="s">
        <v>874</v>
      </c>
      <c r="X1483" t="s">
        <v>56</v>
      </c>
      <c r="Y1483" t="s">
        <v>874</v>
      </c>
      <c r="Z1483" t="s">
        <v>874</v>
      </c>
      <c r="AA1483" t="s">
        <v>874</v>
      </c>
      <c r="AB1483" t="s">
        <v>874</v>
      </c>
      <c r="AC1483" t="s">
        <v>874</v>
      </c>
      <c r="AD1483" s="19">
        <v>45824.945051863426</v>
      </c>
      <c r="AE1483" t="s">
        <v>2215</v>
      </c>
    </row>
    <row r="1484" spans="1:31" x14ac:dyDescent="0.35">
      <c r="A1484" t="s">
        <v>168</v>
      </c>
      <c r="B1484" t="s">
        <v>311</v>
      </c>
      <c r="C1484">
        <v>7338</v>
      </c>
      <c r="D1484" s="9">
        <v>38266.25277777778</v>
      </c>
      <c r="E1484" s="9">
        <v>45604.267361111109</v>
      </c>
      <c r="F1484">
        <v>3654</v>
      </c>
      <c r="G1484">
        <v>3654</v>
      </c>
      <c r="H1484">
        <v>2003</v>
      </c>
      <c r="I1484">
        <v>1651</v>
      </c>
      <c r="J1484">
        <v>934</v>
      </c>
      <c r="K1484">
        <v>2720</v>
      </c>
      <c r="L1484">
        <v>2680</v>
      </c>
      <c r="M1484">
        <v>40</v>
      </c>
      <c r="N1484">
        <v>0.28499999999999998</v>
      </c>
      <c r="O1484">
        <v>0.30099999999999999</v>
      </c>
      <c r="P1484">
        <v>0.155</v>
      </c>
      <c r="Q1484">
        <v>0.40200000000000002</v>
      </c>
      <c r="R1484">
        <v>0.43099999999999999</v>
      </c>
      <c r="S1484">
        <v>0.39700000000000002</v>
      </c>
      <c r="T1484">
        <v>0.93300000000000005</v>
      </c>
      <c r="U1484">
        <v>0.48599999999999999</v>
      </c>
      <c r="V1484">
        <v>0.73499999999999999</v>
      </c>
      <c r="W1484">
        <v>99.501999999999995</v>
      </c>
      <c r="X1484" t="s">
        <v>56</v>
      </c>
      <c r="Y1484">
        <v>2.488</v>
      </c>
      <c r="Z1484">
        <v>0.871</v>
      </c>
      <c r="AA1484">
        <v>0.78700000000000003</v>
      </c>
      <c r="AB1484">
        <v>0.80500000000000005</v>
      </c>
      <c r="AC1484">
        <v>0.85199999999999998</v>
      </c>
      <c r="AD1484" s="19">
        <v>2.963773148148148E-2</v>
      </c>
      <c r="AE1484" t="s">
        <v>1108</v>
      </c>
    </row>
    <row r="1485" spans="1:31" hidden="1" x14ac:dyDescent="0.35">
      <c r="A1485" t="s">
        <v>2162</v>
      </c>
      <c r="B1485" t="s">
        <v>312</v>
      </c>
      <c r="C1485">
        <v>0</v>
      </c>
      <c r="D1485" s="9">
        <v>41421.851388888892</v>
      </c>
      <c r="E1485" s="9">
        <v>41421.851388888892</v>
      </c>
      <c r="F1485" t="s">
        <v>871</v>
      </c>
      <c r="G1485" t="s">
        <v>871</v>
      </c>
      <c r="H1485">
        <v>1</v>
      </c>
      <c r="I1485">
        <v>1</v>
      </c>
      <c r="J1485">
        <v>1</v>
      </c>
      <c r="K1485" t="s">
        <v>872</v>
      </c>
      <c r="L1485">
        <v>1</v>
      </c>
      <c r="M1485">
        <v>0</v>
      </c>
      <c r="N1485" t="s">
        <v>874</v>
      </c>
      <c r="O1485" t="s">
        <v>874</v>
      </c>
      <c r="P1485" t="s">
        <v>874</v>
      </c>
      <c r="Q1485" t="s">
        <v>874</v>
      </c>
      <c r="R1485">
        <v>0</v>
      </c>
      <c r="S1485" t="s">
        <v>874</v>
      </c>
      <c r="T1485" t="s">
        <v>874</v>
      </c>
      <c r="U1485" t="s">
        <v>874</v>
      </c>
      <c r="V1485" t="s">
        <v>874</v>
      </c>
      <c r="W1485" t="s">
        <v>874</v>
      </c>
      <c r="X1485" t="s">
        <v>62</v>
      </c>
      <c r="Y1485" t="s">
        <v>874</v>
      </c>
      <c r="Z1485" t="s">
        <v>874</v>
      </c>
      <c r="AA1485" t="s">
        <v>874</v>
      </c>
      <c r="AB1485" t="s">
        <v>874</v>
      </c>
      <c r="AC1485" t="s">
        <v>874</v>
      </c>
      <c r="AD1485" s="19">
        <v>45824.945255416664</v>
      </c>
      <c r="AE1485" t="s">
        <v>2215</v>
      </c>
    </row>
    <row r="1486" spans="1:31" x14ac:dyDescent="0.35">
      <c r="A1486" t="s">
        <v>168</v>
      </c>
      <c r="B1486" t="s">
        <v>311</v>
      </c>
      <c r="C1486">
        <v>7338</v>
      </c>
      <c r="D1486" s="9">
        <v>38266.25277777778</v>
      </c>
      <c r="E1486" s="9">
        <v>45604.267361111109</v>
      </c>
      <c r="F1486">
        <v>3654</v>
      </c>
      <c r="G1486">
        <v>3654</v>
      </c>
      <c r="H1486">
        <v>2003</v>
      </c>
      <c r="I1486">
        <v>1651</v>
      </c>
      <c r="J1486">
        <v>934</v>
      </c>
      <c r="K1486">
        <v>2720</v>
      </c>
      <c r="L1486">
        <v>2680</v>
      </c>
      <c r="M1486">
        <v>40</v>
      </c>
      <c r="N1486">
        <v>0.28499999999999998</v>
      </c>
      <c r="O1486">
        <v>0.30099999999999999</v>
      </c>
      <c r="P1486">
        <v>0.155</v>
      </c>
      <c r="Q1486">
        <v>0.40200000000000002</v>
      </c>
      <c r="R1486">
        <v>0.43099999999999999</v>
      </c>
      <c r="S1486">
        <v>0.39700000000000002</v>
      </c>
      <c r="T1486">
        <v>0.93300000000000005</v>
      </c>
      <c r="U1486">
        <v>0.48599999999999999</v>
      </c>
      <c r="V1486">
        <v>0.73499999999999999</v>
      </c>
      <c r="W1486">
        <v>99.501999999999995</v>
      </c>
      <c r="X1486" t="s">
        <v>56</v>
      </c>
      <c r="Y1486">
        <v>2.488</v>
      </c>
      <c r="Z1486">
        <v>0.871</v>
      </c>
      <c r="AA1486">
        <v>0.78700000000000003</v>
      </c>
      <c r="AB1486">
        <v>0.80500000000000005</v>
      </c>
      <c r="AC1486">
        <v>0.85199999999999998</v>
      </c>
      <c r="AD1486" s="19">
        <v>4.1185185185185186E-2</v>
      </c>
      <c r="AE1486" t="s">
        <v>1108</v>
      </c>
    </row>
    <row r="1487" spans="1:31" hidden="1" x14ac:dyDescent="0.35">
      <c r="A1487" t="s">
        <v>2163</v>
      </c>
      <c r="B1487" t="s">
        <v>312</v>
      </c>
      <c r="C1487">
        <v>95</v>
      </c>
      <c r="D1487" s="9">
        <v>41109.371527777781</v>
      </c>
      <c r="E1487" s="9">
        <v>41205.10833333333</v>
      </c>
      <c r="F1487" t="s">
        <v>871</v>
      </c>
      <c r="G1487" t="s">
        <v>871</v>
      </c>
      <c r="H1487">
        <v>1</v>
      </c>
      <c r="I1487">
        <v>1</v>
      </c>
      <c r="J1487">
        <v>1</v>
      </c>
      <c r="K1487" t="s">
        <v>872</v>
      </c>
      <c r="L1487">
        <v>3</v>
      </c>
      <c r="M1487">
        <v>-3</v>
      </c>
      <c r="N1487" t="s">
        <v>874</v>
      </c>
      <c r="O1487" t="s">
        <v>874</v>
      </c>
      <c r="P1487" t="s">
        <v>874</v>
      </c>
      <c r="Q1487">
        <v>4.2999999999999997E-2</v>
      </c>
      <c r="R1487">
        <v>0</v>
      </c>
      <c r="S1487" t="s">
        <v>874</v>
      </c>
      <c r="T1487" t="s">
        <v>874</v>
      </c>
      <c r="U1487" t="s">
        <v>874</v>
      </c>
      <c r="V1487" t="s">
        <v>874</v>
      </c>
      <c r="W1487" t="s">
        <v>874</v>
      </c>
      <c r="X1487" t="s">
        <v>56</v>
      </c>
      <c r="Y1487">
        <v>23.256</v>
      </c>
      <c r="Z1487" t="s">
        <v>874</v>
      </c>
      <c r="AA1487" t="s">
        <v>874</v>
      </c>
      <c r="AB1487" t="s">
        <v>874</v>
      </c>
      <c r="AC1487">
        <v>0.86</v>
      </c>
      <c r="AD1487" s="19">
        <v>45824.945458125003</v>
      </c>
      <c r="AE1487" t="s">
        <v>2215</v>
      </c>
    </row>
    <row r="1488" spans="1:31" x14ac:dyDescent="0.35">
      <c r="A1488" t="s">
        <v>266</v>
      </c>
      <c r="B1488" t="s">
        <v>311</v>
      </c>
      <c r="C1488">
        <v>4522</v>
      </c>
      <c r="D1488" s="9">
        <v>40030.680879629632</v>
      </c>
      <c r="E1488" s="9">
        <v>44553.283078703702</v>
      </c>
      <c r="F1488">
        <v>465</v>
      </c>
      <c r="G1488">
        <v>465</v>
      </c>
      <c r="H1488">
        <v>325</v>
      </c>
      <c r="I1488">
        <v>140</v>
      </c>
      <c r="J1488">
        <v>35</v>
      </c>
      <c r="K1488">
        <v>430</v>
      </c>
      <c r="L1488">
        <v>368</v>
      </c>
      <c r="M1488">
        <v>62</v>
      </c>
      <c r="N1488">
        <v>0.128</v>
      </c>
      <c r="O1488">
        <v>4.8000000000000001E-2</v>
      </c>
      <c r="P1488">
        <v>1.2999999999999999E-2</v>
      </c>
      <c r="Q1488">
        <v>0.152</v>
      </c>
      <c r="R1488">
        <v>0.16300000000000001</v>
      </c>
      <c r="S1488">
        <v>0.157</v>
      </c>
      <c r="T1488">
        <v>0.93300000000000005</v>
      </c>
      <c r="U1488">
        <v>0.72699999999999998</v>
      </c>
      <c r="V1488">
        <v>0.92600000000000005</v>
      </c>
      <c r="W1488">
        <v>407.89499999999998</v>
      </c>
      <c r="X1488" t="s">
        <v>56</v>
      </c>
      <c r="Y1488">
        <v>6.5789999999999997</v>
      </c>
      <c r="Z1488">
        <v>0.72299999999999998</v>
      </c>
      <c r="AA1488">
        <v>0.82799999999999996</v>
      </c>
      <c r="AB1488">
        <v>0.85199999999999998</v>
      </c>
      <c r="AC1488">
        <v>0.72399999999999998</v>
      </c>
      <c r="AD1488" s="19">
        <v>45825.244086250001</v>
      </c>
      <c r="AE1488" t="s">
        <v>2357</v>
      </c>
    </row>
    <row r="1489" spans="1:31" hidden="1" x14ac:dyDescent="0.35">
      <c r="A1489" t="s">
        <v>150</v>
      </c>
      <c r="B1489" t="s">
        <v>312</v>
      </c>
      <c r="C1489">
        <v>100</v>
      </c>
      <c r="D1489" s="9">
        <v>41528.140277777777</v>
      </c>
      <c r="E1489" s="9">
        <v>41629.061111111114</v>
      </c>
      <c r="F1489" t="s">
        <v>871</v>
      </c>
      <c r="G1489" t="s">
        <v>871</v>
      </c>
      <c r="H1489">
        <v>148</v>
      </c>
      <c r="I1489">
        <v>228</v>
      </c>
      <c r="J1489">
        <v>59</v>
      </c>
      <c r="K1489" t="s">
        <v>872</v>
      </c>
      <c r="L1489">
        <v>250</v>
      </c>
      <c r="M1489">
        <v>66</v>
      </c>
      <c r="N1489">
        <v>1.375</v>
      </c>
      <c r="O1489">
        <v>2.0409999999999999</v>
      </c>
      <c r="P1489">
        <v>0.51900000000000002</v>
      </c>
      <c r="Q1489">
        <v>2.1560000000000001</v>
      </c>
      <c r="R1489">
        <v>2.8969999999999998</v>
      </c>
      <c r="S1489">
        <v>2.89</v>
      </c>
      <c r="T1489">
        <v>0.74399999999999999</v>
      </c>
      <c r="U1489">
        <v>0.40300000000000002</v>
      </c>
      <c r="V1489">
        <v>0.84799999999999998</v>
      </c>
      <c r="W1489">
        <v>286.642</v>
      </c>
      <c r="X1489" t="s">
        <v>56</v>
      </c>
      <c r="Y1489">
        <v>0.46400000000000002</v>
      </c>
      <c r="Z1489">
        <v>0.995</v>
      </c>
      <c r="AA1489">
        <v>0.98899999999999999</v>
      </c>
      <c r="AB1489">
        <v>0.92100000000000004</v>
      </c>
      <c r="AC1489">
        <v>0.98199999999999998</v>
      </c>
      <c r="AD1489" s="19">
        <v>45824.94576422454</v>
      </c>
      <c r="AE1489" t="s">
        <v>2215</v>
      </c>
    </row>
    <row r="1490" spans="1:31" x14ac:dyDescent="0.35">
      <c r="A1490" t="s">
        <v>155</v>
      </c>
      <c r="B1490" t="s">
        <v>311</v>
      </c>
      <c r="C1490">
        <v>3268</v>
      </c>
      <c r="D1490" s="9">
        <v>41296.436990740738</v>
      </c>
      <c r="E1490" s="9">
        <v>44565.25403935185</v>
      </c>
      <c r="F1490">
        <v>16905</v>
      </c>
      <c r="G1490">
        <v>16905</v>
      </c>
      <c r="H1490">
        <v>4253</v>
      </c>
      <c r="I1490">
        <v>12652</v>
      </c>
      <c r="J1490">
        <v>3392</v>
      </c>
      <c r="K1490">
        <v>13513</v>
      </c>
      <c r="L1490">
        <v>12470</v>
      </c>
      <c r="M1490">
        <v>1043</v>
      </c>
      <c r="N1490">
        <v>1.7529999999999999</v>
      </c>
      <c r="O1490">
        <v>5.8090000000000002</v>
      </c>
      <c r="P1490">
        <v>1.4710000000000001</v>
      </c>
      <c r="Q1490">
        <v>5.68</v>
      </c>
      <c r="R1490">
        <v>6.0910000000000002</v>
      </c>
      <c r="S1490">
        <v>5.7119999999999997</v>
      </c>
      <c r="T1490">
        <v>0.93300000000000005</v>
      </c>
      <c r="U1490">
        <v>0.23200000000000001</v>
      </c>
      <c r="V1490">
        <v>0.80500000000000005</v>
      </c>
      <c r="W1490">
        <v>183.62700000000001</v>
      </c>
      <c r="X1490" t="s">
        <v>56</v>
      </c>
      <c r="Y1490">
        <v>0.17599999999999999</v>
      </c>
      <c r="Z1490">
        <v>0.98</v>
      </c>
      <c r="AA1490">
        <v>0.88400000000000001</v>
      </c>
      <c r="AB1490">
        <v>0.98799999999999999</v>
      </c>
      <c r="AC1490">
        <v>0.90700000000000003</v>
      </c>
      <c r="AD1490" s="19">
        <v>45825.266221817132</v>
      </c>
      <c r="AE1490" t="s">
        <v>2357</v>
      </c>
    </row>
    <row r="1491" spans="1:31" hidden="1" x14ac:dyDescent="0.35">
      <c r="A1491" t="s">
        <v>155</v>
      </c>
      <c r="B1491" t="s">
        <v>312</v>
      </c>
      <c r="C1491">
        <v>89</v>
      </c>
      <c r="D1491" s="9">
        <v>41538.150694444441</v>
      </c>
      <c r="E1491" s="9">
        <v>41628.128472222219</v>
      </c>
      <c r="F1491" t="s">
        <v>871</v>
      </c>
      <c r="G1491" t="s">
        <v>871</v>
      </c>
      <c r="H1491">
        <v>4</v>
      </c>
      <c r="I1491">
        <v>6</v>
      </c>
      <c r="J1491">
        <v>5</v>
      </c>
      <c r="K1491" t="s">
        <v>872</v>
      </c>
      <c r="L1491">
        <v>3</v>
      </c>
      <c r="M1491">
        <v>3</v>
      </c>
      <c r="N1491">
        <v>3.1E-2</v>
      </c>
      <c r="O1491">
        <v>6.5000000000000002E-2</v>
      </c>
      <c r="P1491">
        <v>8.1000000000000003E-2</v>
      </c>
      <c r="Q1491">
        <v>7.4999999999999997E-2</v>
      </c>
      <c r="R1491">
        <v>1.4999999999999999E-2</v>
      </c>
      <c r="S1491">
        <v>1.2E-2</v>
      </c>
      <c r="T1491">
        <v>5</v>
      </c>
      <c r="U1491">
        <v>0.32300000000000001</v>
      </c>
      <c r="V1491">
        <v>0.156</v>
      </c>
      <c r="W1491">
        <v>200</v>
      </c>
      <c r="X1491" t="s">
        <v>62</v>
      </c>
      <c r="Y1491">
        <v>13.333</v>
      </c>
      <c r="Z1491">
        <v>0.95499999999999996</v>
      </c>
      <c r="AA1491">
        <v>0.79100000000000004</v>
      </c>
      <c r="AB1491">
        <v>0.94899999999999995</v>
      </c>
      <c r="AC1491">
        <v>0.89800000000000002</v>
      </c>
      <c r="AD1491" s="19">
        <v>45824.946030613428</v>
      </c>
      <c r="AE1491" t="s">
        <v>2215</v>
      </c>
    </row>
    <row r="1492" spans="1:31" x14ac:dyDescent="0.35">
      <c r="A1492" t="s">
        <v>1245</v>
      </c>
      <c r="B1492" t="s">
        <v>311</v>
      </c>
      <c r="C1492">
        <v>5580</v>
      </c>
      <c r="D1492" s="9">
        <v>37103.648622685185</v>
      </c>
      <c r="E1492" s="9">
        <v>42684.359143518515</v>
      </c>
      <c r="F1492">
        <v>954</v>
      </c>
      <c r="G1492">
        <v>954</v>
      </c>
      <c r="H1492">
        <v>31</v>
      </c>
      <c r="I1492">
        <v>923</v>
      </c>
      <c r="J1492">
        <v>248</v>
      </c>
      <c r="K1492">
        <v>706</v>
      </c>
      <c r="L1492">
        <v>449</v>
      </c>
      <c r="M1492">
        <v>257</v>
      </c>
      <c r="N1492">
        <v>1.0999999999999999E-2</v>
      </c>
      <c r="O1492">
        <v>0.32200000000000001</v>
      </c>
      <c r="P1492">
        <v>0.11</v>
      </c>
      <c r="Q1492">
        <v>0.20799999999999999</v>
      </c>
      <c r="R1492">
        <v>0.223</v>
      </c>
      <c r="S1492">
        <v>0.19500000000000001</v>
      </c>
      <c r="T1492">
        <v>0.93300000000000005</v>
      </c>
      <c r="U1492">
        <v>3.3000000000000002E-2</v>
      </c>
      <c r="V1492">
        <v>0.67</v>
      </c>
      <c r="W1492">
        <v>1235.577</v>
      </c>
      <c r="X1492" t="s">
        <v>56</v>
      </c>
      <c r="Y1492">
        <v>4.8079999999999998</v>
      </c>
      <c r="Z1492">
        <v>0.91900000000000004</v>
      </c>
      <c r="AA1492">
        <v>0.82099999999999995</v>
      </c>
      <c r="AB1492">
        <v>0.4</v>
      </c>
      <c r="AC1492">
        <v>0.43</v>
      </c>
      <c r="AD1492" s="19">
        <v>45825.053910868053</v>
      </c>
      <c r="AE1492" t="s">
        <v>2397</v>
      </c>
    </row>
    <row r="1493" spans="1:31" hidden="1" x14ac:dyDescent="0.35">
      <c r="A1493" t="s">
        <v>2164</v>
      </c>
      <c r="B1493" t="s">
        <v>312</v>
      </c>
      <c r="C1493">
        <v>96</v>
      </c>
      <c r="D1493" s="9">
        <v>41531.243055555555</v>
      </c>
      <c r="E1493" s="9">
        <v>41628.177777777775</v>
      </c>
      <c r="F1493" t="s">
        <v>871</v>
      </c>
      <c r="G1493" t="s">
        <v>871</v>
      </c>
      <c r="H1493">
        <v>18</v>
      </c>
      <c r="I1493">
        <v>24</v>
      </c>
      <c r="J1493">
        <v>21</v>
      </c>
      <c r="K1493" t="s">
        <v>872</v>
      </c>
      <c r="L1493">
        <v>29</v>
      </c>
      <c r="M1493">
        <v>-9</v>
      </c>
      <c r="N1493">
        <v>0.185</v>
      </c>
      <c r="O1493">
        <v>0.255</v>
      </c>
      <c r="P1493">
        <v>0.25900000000000001</v>
      </c>
      <c r="Q1493">
        <v>0.28299999999999997</v>
      </c>
      <c r="R1493">
        <v>0.18099999999999999</v>
      </c>
      <c r="S1493">
        <v>0.13900000000000001</v>
      </c>
      <c r="T1493">
        <v>1.5640000000000001</v>
      </c>
      <c r="U1493">
        <v>0.42</v>
      </c>
      <c r="V1493">
        <v>0.41099999999999998</v>
      </c>
      <c r="W1493">
        <v>1014.134</v>
      </c>
      <c r="X1493" t="s">
        <v>62</v>
      </c>
      <c r="Y1493">
        <v>3.5339999999999998</v>
      </c>
      <c r="Z1493">
        <v>0.97799999999999998</v>
      </c>
      <c r="AA1493">
        <v>0.93300000000000005</v>
      </c>
      <c r="AB1493">
        <v>0.436</v>
      </c>
      <c r="AC1493">
        <v>0.97399999999999998</v>
      </c>
      <c r="AD1493" s="19">
        <v>45824.946312534725</v>
      </c>
      <c r="AE1493" t="s">
        <v>2215</v>
      </c>
    </row>
    <row r="1494" spans="1:31" x14ac:dyDescent="0.35">
      <c r="A1494" t="s">
        <v>1368</v>
      </c>
      <c r="B1494" t="s">
        <v>311</v>
      </c>
      <c r="C1494">
        <v>5560</v>
      </c>
      <c r="D1494" s="9">
        <v>38978.415150462963</v>
      </c>
      <c r="E1494" s="9">
        <v>44539.375462962962</v>
      </c>
      <c r="F1494">
        <v>8279</v>
      </c>
      <c r="G1494">
        <v>8279</v>
      </c>
      <c r="H1494">
        <v>797</v>
      </c>
      <c r="I1494">
        <v>7482</v>
      </c>
      <c r="J1494">
        <v>1271</v>
      </c>
      <c r="K1494">
        <v>7008</v>
      </c>
      <c r="L1494">
        <v>6360</v>
      </c>
      <c r="M1494">
        <v>648</v>
      </c>
      <c r="N1494">
        <v>0.156</v>
      </c>
      <c r="O1494">
        <v>1.7290000000000001</v>
      </c>
      <c r="P1494">
        <v>0.311</v>
      </c>
      <c r="Q1494">
        <v>1.4690000000000001</v>
      </c>
      <c r="R1494">
        <v>1.5740000000000001</v>
      </c>
      <c r="S1494">
        <v>1.577</v>
      </c>
      <c r="T1494">
        <v>0.93300000000000005</v>
      </c>
      <c r="U1494">
        <v>8.3000000000000004E-2</v>
      </c>
      <c r="V1494">
        <v>0.83499999999999996</v>
      </c>
      <c r="W1494">
        <v>441.11599999999999</v>
      </c>
      <c r="X1494" t="s">
        <v>56</v>
      </c>
      <c r="Y1494">
        <v>0.68100000000000005</v>
      </c>
      <c r="Z1494">
        <v>0.96599999999999997</v>
      </c>
      <c r="AA1494">
        <v>0.98399999999999999</v>
      </c>
      <c r="AB1494">
        <v>0.95399999999999996</v>
      </c>
      <c r="AC1494">
        <v>0.98399999999999999</v>
      </c>
      <c r="AD1494" s="19">
        <v>45825.083586134257</v>
      </c>
      <c r="AE1494" t="s">
        <v>2397</v>
      </c>
    </row>
    <row r="1495" spans="1:31" hidden="1" x14ac:dyDescent="0.35">
      <c r="A1495" t="s">
        <v>2165</v>
      </c>
      <c r="B1495" t="s">
        <v>312</v>
      </c>
      <c r="C1495">
        <v>97</v>
      </c>
      <c r="D1495" s="9">
        <v>41534.050694444442</v>
      </c>
      <c r="E1495" s="9">
        <v>41631.213888888888</v>
      </c>
      <c r="F1495" t="s">
        <v>871</v>
      </c>
      <c r="G1495" t="s">
        <v>871</v>
      </c>
      <c r="H1495">
        <v>9</v>
      </c>
      <c r="I1495">
        <v>45</v>
      </c>
      <c r="J1495">
        <v>19</v>
      </c>
      <c r="K1495" t="s">
        <v>872</v>
      </c>
      <c r="L1495">
        <v>41</v>
      </c>
      <c r="M1495">
        <v>-5</v>
      </c>
      <c r="N1495">
        <v>0.13100000000000001</v>
      </c>
      <c r="O1495">
        <v>0.45600000000000002</v>
      </c>
      <c r="P1495">
        <v>0.154</v>
      </c>
      <c r="Q1495">
        <v>0.42499999999999999</v>
      </c>
      <c r="R1495" s="24" t="s">
        <v>2166</v>
      </c>
      <c r="S1495">
        <v>0.42199999999999999</v>
      </c>
      <c r="T1495">
        <v>0.98199999999999998</v>
      </c>
      <c r="U1495">
        <v>0.223</v>
      </c>
      <c r="V1495">
        <v>0.73799999999999999</v>
      </c>
      <c r="W1495">
        <v>317.64699999999999</v>
      </c>
      <c r="X1495" t="s">
        <v>56</v>
      </c>
      <c r="Y1495">
        <v>2.3530000000000002</v>
      </c>
      <c r="Z1495">
        <v>0.877</v>
      </c>
      <c r="AA1495">
        <v>0.93700000000000006</v>
      </c>
      <c r="AB1495">
        <v>0.93899999999999995</v>
      </c>
      <c r="AC1495">
        <v>0.97699999999999998</v>
      </c>
      <c r="AD1495" s="19">
        <v>45824.946593946763</v>
      </c>
      <c r="AE1495" t="s">
        <v>2215</v>
      </c>
    </row>
    <row r="1496" spans="1:31" x14ac:dyDescent="0.35">
      <c r="A1496" t="s">
        <v>1534</v>
      </c>
      <c r="B1496" t="s">
        <v>311</v>
      </c>
      <c r="C1496">
        <v>6421</v>
      </c>
      <c r="D1496" s="9">
        <v>38023.943055555559</v>
      </c>
      <c r="E1496" s="9">
        <v>44445.287430555552</v>
      </c>
      <c r="F1496">
        <v>94</v>
      </c>
      <c r="G1496">
        <v>94</v>
      </c>
      <c r="H1496">
        <v>42</v>
      </c>
      <c r="I1496">
        <v>52</v>
      </c>
      <c r="J1496">
        <v>8</v>
      </c>
      <c r="K1496">
        <v>86</v>
      </c>
      <c r="L1496">
        <v>72</v>
      </c>
      <c r="M1496">
        <v>14</v>
      </c>
      <c r="N1496">
        <v>7.0000000000000001E-3</v>
      </c>
      <c r="O1496">
        <v>8.9999999999999993E-3</v>
      </c>
      <c r="P1496">
        <v>1E-3</v>
      </c>
      <c r="Q1496">
        <v>1.4E-2</v>
      </c>
      <c r="R1496">
        <v>1.4999999999999999E-2</v>
      </c>
      <c r="S1496">
        <v>1.6E-2</v>
      </c>
      <c r="T1496">
        <v>0.93300000000000005</v>
      </c>
      <c r="U1496">
        <v>0.438</v>
      </c>
      <c r="V1496">
        <v>0.93799999999999994</v>
      </c>
      <c r="W1496">
        <v>1000</v>
      </c>
      <c r="X1496" t="s">
        <v>56</v>
      </c>
      <c r="Y1496">
        <v>71.429000000000002</v>
      </c>
      <c r="Z1496">
        <v>0.91400000000000003</v>
      </c>
      <c r="AA1496">
        <v>0.91300000000000003</v>
      </c>
      <c r="AB1496">
        <v>0.93799999999999994</v>
      </c>
      <c r="AC1496">
        <v>0.90300000000000002</v>
      </c>
      <c r="AD1496" s="19">
        <v>45825.122818206015</v>
      </c>
      <c r="AE1496" t="s">
        <v>2397</v>
      </c>
    </row>
    <row r="1497" spans="1:31" hidden="1" x14ac:dyDescent="0.35">
      <c r="A1497" t="s">
        <v>2167</v>
      </c>
      <c r="B1497" t="s">
        <v>312</v>
      </c>
      <c r="C1497">
        <v>98</v>
      </c>
      <c r="D1497" s="9">
        <v>41360.955555555556</v>
      </c>
      <c r="E1497" s="9">
        <v>41459.675694444442</v>
      </c>
      <c r="F1497" t="s">
        <v>871</v>
      </c>
      <c r="G1497" t="s">
        <v>871</v>
      </c>
      <c r="H1497">
        <v>1</v>
      </c>
      <c r="I1497">
        <v>1</v>
      </c>
      <c r="J1497">
        <v>2</v>
      </c>
      <c r="K1497" t="s">
        <v>872</v>
      </c>
      <c r="L1497">
        <v>1</v>
      </c>
      <c r="M1497">
        <v>-1</v>
      </c>
      <c r="N1497" t="s">
        <v>874</v>
      </c>
      <c r="O1497" t="s">
        <v>874</v>
      </c>
      <c r="P1497">
        <v>0.01</v>
      </c>
      <c r="Q1497" t="s">
        <v>874</v>
      </c>
      <c r="R1497">
        <v>0</v>
      </c>
      <c r="S1497">
        <v>-0.01</v>
      </c>
      <c r="T1497" t="s">
        <v>874</v>
      </c>
      <c r="U1497" t="s">
        <v>874</v>
      </c>
      <c r="V1497" t="s">
        <v>874</v>
      </c>
      <c r="W1497" t="s">
        <v>874</v>
      </c>
      <c r="X1497" t="s">
        <v>62</v>
      </c>
      <c r="Y1497" t="s">
        <v>874</v>
      </c>
      <c r="Z1497" t="s">
        <v>874</v>
      </c>
      <c r="AA1497" t="s">
        <v>874</v>
      </c>
      <c r="AB1497">
        <v>1</v>
      </c>
      <c r="AC1497" t="s">
        <v>874</v>
      </c>
      <c r="AD1497" s="19">
        <v>45824.946803240739</v>
      </c>
      <c r="AE1497" t="s">
        <v>2215</v>
      </c>
    </row>
    <row r="1498" spans="1:31" x14ac:dyDescent="0.35">
      <c r="A1498" t="s">
        <v>1925</v>
      </c>
      <c r="B1498" t="s">
        <v>311</v>
      </c>
      <c r="C1498">
        <v>1564</v>
      </c>
      <c r="D1498" s="9">
        <v>38008.897222222222</v>
      </c>
      <c r="E1498" s="9">
        <v>39573.636111111111</v>
      </c>
      <c r="F1498">
        <v>104</v>
      </c>
      <c r="G1498">
        <v>104</v>
      </c>
      <c r="H1498">
        <v>9</v>
      </c>
      <c r="I1498">
        <v>95</v>
      </c>
      <c r="J1498">
        <v>20</v>
      </c>
      <c r="K1498">
        <v>84</v>
      </c>
      <c r="L1498">
        <v>71</v>
      </c>
      <c r="M1498">
        <v>13</v>
      </c>
      <c r="N1498">
        <v>1.2999999999999999E-2</v>
      </c>
      <c r="O1498">
        <v>9.1999999999999998E-2</v>
      </c>
      <c r="P1498">
        <v>1.7000000000000001E-2</v>
      </c>
      <c r="Q1498">
        <v>8.2000000000000003E-2</v>
      </c>
      <c r="R1498">
        <v>8.7999999999999995E-2</v>
      </c>
      <c r="S1498">
        <v>7.6999999999999999E-2</v>
      </c>
      <c r="T1498">
        <v>0.93200000000000005</v>
      </c>
      <c r="U1498">
        <v>0.124</v>
      </c>
      <c r="V1498">
        <v>0.83799999999999997</v>
      </c>
      <c r="W1498">
        <v>158.53700000000001</v>
      </c>
      <c r="X1498" t="s">
        <v>56</v>
      </c>
      <c r="Y1498">
        <v>12.195</v>
      </c>
      <c r="Z1498">
        <v>0.872</v>
      </c>
      <c r="AA1498">
        <v>0.91600000000000004</v>
      </c>
      <c r="AB1498">
        <v>0.61799999999999999</v>
      </c>
      <c r="AC1498">
        <v>0.86199999999999999</v>
      </c>
      <c r="AD1498" s="19">
        <v>45824.875259560184</v>
      </c>
      <c r="AE1498" t="s">
        <v>2024</v>
      </c>
    </row>
    <row r="1499" spans="1:31" hidden="1" x14ac:dyDescent="0.35">
      <c r="A1499" t="s">
        <v>81</v>
      </c>
      <c r="B1499" t="s">
        <v>312</v>
      </c>
      <c r="C1499">
        <v>98</v>
      </c>
      <c r="D1499" s="9">
        <v>41528.64166666667</v>
      </c>
      <c r="E1499" s="9">
        <v>41626.820833333331</v>
      </c>
      <c r="F1499" t="s">
        <v>871</v>
      </c>
      <c r="G1499" t="s">
        <v>871</v>
      </c>
      <c r="H1499">
        <v>10</v>
      </c>
      <c r="I1499">
        <v>4</v>
      </c>
      <c r="J1499">
        <v>2</v>
      </c>
      <c r="K1499" t="s">
        <v>872</v>
      </c>
      <c r="L1499">
        <v>19</v>
      </c>
      <c r="M1499">
        <v>-8</v>
      </c>
      <c r="N1499">
        <v>9.8000000000000004E-2</v>
      </c>
      <c r="O1499">
        <v>4.2000000000000003E-2</v>
      </c>
      <c r="P1499">
        <v>2.1999999999999999E-2</v>
      </c>
      <c r="Q1499">
        <v>0.16700000000000001</v>
      </c>
      <c r="R1499" s="24" t="s">
        <v>2168</v>
      </c>
      <c r="S1499">
        <v>0.104</v>
      </c>
      <c r="T1499">
        <v>1.415</v>
      </c>
      <c r="U1499">
        <v>0.7</v>
      </c>
      <c r="V1499">
        <v>0.84299999999999997</v>
      </c>
      <c r="W1499">
        <v>113.77200000000001</v>
      </c>
      <c r="X1499" t="s">
        <v>62</v>
      </c>
      <c r="Y1499">
        <v>5.9880000000000004</v>
      </c>
      <c r="Z1499">
        <v>0.85099999999999998</v>
      </c>
      <c r="AA1499">
        <v>0.78600000000000003</v>
      </c>
      <c r="AB1499">
        <v>1</v>
      </c>
      <c r="AC1499">
        <v>0.91400000000000003</v>
      </c>
      <c r="AD1499" s="19">
        <v>45824.947073368057</v>
      </c>
      <c r="AE1499" t="s">
        <v>2215</v>
      </c>
    </row>
    <row r="1500" spans="1:31" x14ac:dyDescent="0.35">
      <c r="A1500" t="s">
        <v>290</v>
      </c>
      <c r="B1500" t="s">
        <v>311</v>
      </c>
      <c r="C1500">
        <v>5405</v>
      </c>
      <c r="D1500" s="9">
        <v>40204.557638888888</v>
      </c>
      <c r="E1500" s="9">
        <v>45610.452777777777</v>
      </c>
      <c r="F1500">
        <v>6002</v>
      </c>
      <c r="G1500">
        <v>6002</v>
      </c>
      <c r="H1500">
        <v>3291</v>
      </c>
      <c r="I1500">
        <v>2711</v>
      </c>
      <c r="J1500">
        <v>617</v>
      </c>
      <c r="K1500">
        <v>5385</v>
      </c>
      <c r="L1500">
        <v>4797</v>
      </c>
      <c r="M1500">
        <v>588</v>
      </c>
      <c r="N1500">
        <v>0.80900000000000005</v>
      </c>
      <c r="O1500">
        <v>0.78500000000000003</v>
      </c>
      <c r="P1500">
        <v>0.17599999999999999</v>
      </c>
      <c r="Q1500">
        <v>1.321</v>
      </c>
      <c r="R1500">
        <v>1.4179999999999999</v>
      </c>
      <c r="S1500">
        <v>1.385</v>
      </c>
      <c r="T1500">
        <v>0.93200000000000005</v>
      </c>
      <c r="U1500">
        <v>0.50800000000000001</v>
      </c>
      <c r="V1500">
        <v>0.89</v>
      </c>
      <c r="W1500">
        <v>445.11700000000002</v>
      </c>
      <c r="X1500" t="s">
        <v>56</v>
      </c>
      <c r="Y1500">
        <v>0.75700000000000001</v>
      </c>
      <c r="Z1500">
        <v>0.98299999999999998</v>
      </c>
      <c r="AA1500">
        <v>0.88200000000000001</v>
      </c>
      <c r="AB1500">
        <v>0.94499999999999995</v>
      </c>
      <c r="AC1500">
        <v>0.95699999999999996</v>
      </c>
      <c r="AD1500" s="19">
        <v>4.122685185185185E-3</v>
      </c>
      <c r="AE1500" t="s">
        <v>1108</v>
      </c>
    </row>
    <row r="1501" spans="1:31" hidden="1" x14ac:dyDescent="0.35">
      <c r="A1501" t="s">
        <v>1124</v>
      </c>
      <c r="B1501" t="s">
        <v>312</v>
      </c>
      <c r="C1501">
        <v>92</v>
      </c>
      <c r="D1501" s="9">
        <v>41394.725694444445</v>
      </c>
      <c r="E1501" s="9">
        <v>41486.934027777781</v>
      </c>
      <c r="F1501" t="s">
        <v>871</v>
      </c>
      <c r="G1501" t="s">
        <v>871</v>
      </c>
      <c r="H1501">
        <v>1</v>
      </c>
      <c r="I1501">
        <v>1</v>
      </c>
      <c r="J1501">
        <v>2</v>
      </c>
      <c r="K1501" t="s">
        <v>872</v>
      </c>
      <c r="L1501">
        <v>1</v>
      </c>
      <c r="M1501">
        <v>-1</v>
      </c>
      <c r="N1501" t="s">
        <v>874</v>
      </c>
      <c r="O1501" t="s">
        <v>874</v>
      </c>
      <c r="P1501" t="s">
        <v>874</v>
      </c>
      <c r="Q1501" t="s">
        <v>874</v>
      </c>
      <c r="R1501">
        <v>0</v>
      </c>
      <c r="S1501">
        <v>-1.0999999999999999E-2</v>
      </c>
      <c r="T1501" t="s">
        <v>874</v>
      </c>
      <c r="U1501" t="s">
        <v>874</v>
      </c>
      <c r="V1501" t="s">
        <v>874</v>
      </c>
      <c r="W1501" t="s">
        <v>874</v>
      </c>
      <c r="X1501" t="s">
        <v>62</v>
      </c>
      <c r="Y1501" t="s">
        <v>874</v>
      </c>
      <c r="Z1501" t="s">
        <v>874</v>
      </c>
      <c r="AA1501" t="s">
        <v>874</v>
      </c>
      <c r="AB1501" t="s">
        <v>874</v>
      </c>
      <c r="AC1501" t="s">
        <v>874</v>
      </c>
      <c r="AD1501" s="19">
        <v>45824.947297534723</v>
      </c>
      <c r="AE1501" t="s">
        <v>2215</v>
      </c>
    </row>
    <row r="1502" spans="1:31" x14ac:dyDescent="0.35">
      <c r="A1502" t="s">
        <v>290</v>
      </c>
      <c r="B1502" t="s">
        <v>311</v>
      </c>
      <c r="C1502">
        <v>5405</v>
      </c>
      <c r="D1502" s="9">
        <v>40204.557638888888</v>
      </c>
      <c r="E1502" s="9">
        <v>45610.452777777777</v>
      </c>
      <c r="F1502">
        <v>6002</v>
      </c>
      <c r="G1502">
        <v>6002</v>
      </c>
      <c r="H1502">
        <v>3291</v>
      </c>
      <c r="I1502">
        <v>2711</v>
      </c>
      <c r="J1502">
        <v>617</v>
      </c>
      <c r="K1502">
        <v>5385</v>
      </c>
      <c r="L1502">
        <v>4797</v>
      </c>
      <c r="M1502">
        <v>588</v>
      </c>
      <c r="N1502">
        <v>0.80900000000000005</v>
      </c>
      <c r="O1502">
        <v>0.78500000000000003</v>
      </c>
      <c r="P1502">
        <v>0.17599999999999999</v>
      </c>
      <c r="Q1502">
        <v>1.321</v>
      </c>
      <c r="R1502">
        <v>1.4179999999999999</v>
      </c>
      <c r="S1502">
        <v>1.385</v>
      </c>
      <c r="T1502">
        <v>0.93200000000000005</v>
      </c>
      <c r="U1502">
        <v>0.50800000000000001</v>
      </c>
      <c r="V1502">
        <v>0.89</v>
      </c>
      <c r="W1502">
        <v>445.11700000000002</v>
      </c>
      <c r="X1502" t="s">
        <v>56</v>
      </c>
      <c r="Y1502">
        <v>0.75700000000000001</v>
      </c>
      <c r="Z1502">
        <v>0.98299999999999998</v>
      </c>
      <c r="AA1502">
        <v>0.88200000000000001</v>
      </c>
      <c r="AB1502">
        <v>0.94499999999999995</v>
      </c>
      <c r="AC1502">
        <v>0.95699999999999996</v>
      </c>
      <c r="AD1502" s="19">
        <v>3.1797453703703703E-2</v>
      </c>
      <c r="AE1502" t="s">
        <v>1108</v>
      </c>
    </row>
    <row r="1503" spans="1:31" hidden="1" x14ac:dyDescent="0.35">
      <c r="A1503" t="s">
        <v>2169</v>
      </c>
      <c r="B1503" t="s">
        <v>312</v>
      </c>
      <c r="C1503">
        <v>20</v>
      </c>
      <c r="D1503" s="9">
        <v>41551.604166666664</v>
      </c>
      <c r="E1503" s="9">
        <v>41572.133333333331</v>
      </c>
      <c r="F1503" t="s">
        <v>871</v>
      </c>
      <c r="G1503" t="s">
        <v>871</v>
      </c>
      <c r="H1503">
        <v>1</v>
      </c>
      <c r="I1503">
        <v>1</v>
      </c>
      <c r="J1503">
        <v>1</v>
      </c>
      <c r="K1503" t="s">
        <v>872</v>
      </c>
      <c r="L1503">
        <v>1</v>
      </c>
      <c r="M1503">
        <v>0</v>
      </c>
      <c r="N1503" t="s">
        <v>874</v>
      </c>
      <c r="O1503" t="s">
        <v>874</v>
      </c>
      <c r="P1503" t="s">
        <v>874</v>
      </c>
      <c r="Q1503" t="s">
        <v>874</v>
      </c>
      <c r="R1503">
        <v>0</v>
      </c>
      <c r="S1503">
        <v>1.4999999999999999E-2</v>
      </c>
      <c r="T1503" t="s">
        <v>874</v>
      </c>
      <c r="U1503" t="s">
        <v>874</v>
      </c>
      <c r="V1503" t="s">
        <v>874</v>
      </c>
      <c r="W1503" t="s">
        <v>874</v>
      </c>
      <c r="X1503" t="s">
        <v>62</v>
      </c>
      <c r="Y1503" t="s">
        <v>874</v>
      </c>
      <c r="Z1503" t="s">
        <v>874</v>
      </c>
      <c r="AA1503" t="s">
        <v>874</v>
      </c>
      <c r="AB1503" t="s">
        <v>874</v>
      </c>
      <c r="AC1503" t="s">
        <v>874</v>
      </c>
      <c r="AD1503" s="19">
        <v>45824.947525277777</v>
      </c>
      <c r="AE1503" t="s">
        <v>2215</v>
      </c>
    </row>
    <row r="1504" spans="1:31" x14ac:dyDescent="0.35">
      <c r="A1504" t="s">
        <v>1340</v>
      </c>
      <c r="B1504" t="s">
        <v>311</v>
      </c>
      <c r="C1504">
        <v>6466</v>
      </c>
      <c r="D1504" s="9">
        <v>38098.376111111109</v>
      </c>
      <c r="E1504" s="9">
        <v>44564.852847222224</v>
      </c>
      <c r="F1504">
        <v>943</v>
      </c>
      <c r="G1504">
        <v>943</v>
      </c>
      <c r="H1504">
        <v>171</v>
      </c>
      <c r="I1504">
        <v>772</v>
      </c>
      <c r="J1504">
        <v>304</v>
      </c>
      <c r="K1504">
        <v>639</v>
      </c>
      <c r="L1504">
        <v>604</v>
      </c>
      <c r="M1504">
        <v>35</v>
      </c>
      <c r="N1504">
        <v>2.5999999999999999E-2</v>
      </c>
      <c r="O1504">
        <v>0.13600000000000001</v>
      </c>
      <c r="P1504">
        <v>5.8999999999999997E-2</v>
      </c>
      <c r="Q1504">
        <v>9.6000000000000002E-2</v>
      </c>
      <c r="R1504">
        <v>0.10299999999999999</v>
      </c>
      <c r="S1504">
        <v>0.106</v>
      </c>
      <c r="T1504">
        <v>0.93200000000000005</v>
      </c>
      <c r="U1504">
        <v>0.16</v>
      </c>
      <c r="V1504">
        <v>0.63600000000000001</v>
      </c>
      <c r="W1504">
        <v>364.58300000000003</v>
      </c>
      <c r="X1504" t="s">
        <v>56</v>
      </c>
      <c r="Y1504">
        <v>10.417</v>
      </c>
      <c r="Z1504">
        <v>0.88200000000000001</v>
      </c>
      <c r="AA1504">
        <v>0.93300000000000005</v>
      </c>
      <c r="AB1504">
        <v>0.85099999999999998</v>
      </c>
      <c r="AC1504">
        <v>0.90200000000000002</v>
      </c>
      <c r="AD1504" s="19">
        <v>45825.076959386577</v>
      </c>
      <c r="AE1504" t="s">
        <v>2397</v>
      </c>
    </row>
    <row r="1505" spans="1:31" hidden="1" x14ac:dyDescent="0.35">
      <c r="A1505" t="s">
        <v>2170</v>
      </c>
      <c r="B1505" t="s">
        <v>312</v>
      </c>
      <c r="C1505">
        <v>9</v>
      </c>
      <c r="D1505" s="9">
        <v>41583.969444444447</v>
      </c>
      <c r="E1505" s="9">
        <v>41593.056944444441</v>
      </c>
      <c r="F1505" t="s">
        <v>871</v>
      </c>
      <c r="G1505" t="s">
        <v>871</v>
      </c>
      <c r="H1505">
        <v>1</v>
      </c>
      <c r="I1505">
        <v>1</v>
      </c>
      <c r="J1505">
        <v>2</v>
      </c>
      <c r="K1505" t="s">
        <v>872</v>
      </c>
      <c r="L1505">
        <v>1</v>
      </c>
      <c r="M1505">
        <v>-1</v>
      </c>
      <c r="N1505" t="s">
        <v>874</v>
      </c>
      <c r="O1505" t="s">
        <v>874</v>
      </c>
      <c r="P1505">
        <v>0.125</v>
      </c>
      <c r="Q1505" t="s">
        <v>874</v>
      </c>
      <c r="R1505">
        <v>0</v>
      </c>
      <c r="S1505">
        <v>-1.2E-2</v>
      </c>
      <c r="T1505" t="s">
        <v>874</v>
      </c>
      <c r="U1505" t="s">
        <v>874</v>
      </c>
      <c r="V1505" t="s">
        <v>874</v>
      </c>
      <c r="W1505" t="s">
        <v>874</v>
      </c>
      <c r="X1505" t="s">
        <v>56</v>
      </c>
      <c r="Y1505" t="s">
        <v>874</v>
      </c>
      <c r="Z1505" t="s">
        <v>874</v>
      </c>
      <c r="AA1505" t="s">
        <v>874</v>
      </c>
      <c r="AB1505">
        <v>1</v>
      </c>
      <c r="AC1505" t="s">
        <v>874</v>
      </c>
      <c r="AD1505" s="19">
        <v>45824.94774664352</v>
      </c>
      <c r="AE1505" t="s">
        <v>2215</v>
      </c>
    </row>
    <row r="1506" spans="1:31" x14ac:dyDescent="0.35">
      <c r="A1506" t="s">
        <v>1648</v>
      </c>
      <c r="B1506" t="s">
        <v>311</v>
      </c>
      <c r="C1506">
        <v>4985</v>
      </c>
      <c r="D1506" s="9">
        <v>39581.289074074077</v>
      </c>
      <c r="E1506" s="9">
        <v>44566.748263888891</v>
      </c>
      <c r="F1506">
        <v>353</v>
      </c>
      <c r="G1506">
        <v>353</v>
      </c>
      <c r="H1506">
        <v>53</v>
      </c>
      <c r="I1506">
        <v>300</v>
      </c>
      <c r="J1506">
        <v>59</v>
      </c>
      <c r="K1506">
        <v>294</v>
      </c>
      <c r="L1506">
        <v>258</v>
      </c>
      <c r="M1506">
        <v>36</v>
      </c>
      <c r="N1506">
        <v>1.4E-2</v>
      </c>
      <c r="O1506">
        <v>7.5999999999999998E-2</v>
      </c>
      <c r="P1506">
        <v>1.7000000000000001E-2</v>
      </c>
      <c r="Q1506">
        <v>6.8000000000000005E-2</v>
      </c>
      <c r="R1506">
        <v>7.2999999999999995E-2</v>
      </c>
      <c r="S1506">
        <v>7.1999999999999995E-2</v>
      </c>
      <c r="T1506">
        <v>0.93200000000000005</v>
      </c>
      <c r="U1506">
        <v>0.156</v>
      </c>
      <c r="V1506">
        <v>0.81100000000000005</v>
      </c>
      <c r="W1506">
        <v>529.41200000000003</v>
      </c>
      <c r="X1506" t="s">
        <v>56</v>
      </c>
      <c r="Y1506">
        <v>14.706</v>
      </c>
      <c r="Z1506">
        <v>0.96599999999999997</v>
      </c>
      <c r="AA1506">
        <v>0.96799999999999997</v>
      </c>
      <c r="AB1506">
        <v>0.96199999999999997</v>
      </c>
      <c r="AC1506">
        <v>0.95699999999999996</v>
      </c>
      <c r="AD1506" s="19">
        <v>45825.152623715279</v>
      </c>
      <c r="AE1506" t="s">
        <v>2397</v>
      </c>
    </row>
    <row r="1507" spans="1:31" hidden="1" x14ac:dyDescent="0.35">
      <c r="A1507" t="s">
        <v>2171</v>
      </c>
      <c r="B1507" t="s">
        <v>312</v>
      </c>
      <c r="C1507">
        <v>70</v>
      </c>
      <c r="D1507" s="9">
        <v>41040.282638888886</v>
      </c>
      <c r="E1507" s="9">
        <v>41111.254861111112</v>
      </c>
      <c r="F1507" t="s">
        <v>871</v>
      </c>
      <c r="G1507" t="s">
        <v>871</v>
      </c>
      <c r="H1507">
        <v>1</v>
      </c>
      <c r="I1507">
        <v>7</v>
      </c>
      <c r="J1507">
        <v>4</v>
      </c>
      <c r="K1507" t="s">
        <v>872</v>
      </c>
      <c r="L1507">
        <v>9</v>
      </c>
      <c r="M1507">
        <v>-7</v>
      </c>
      <c r="N1507" t="s">
        <v>874</v>
      </c>
      <c r="O1507">
        <v>7.5999999999999998E-2</v>
      </c>
      <c r="P1507">
        <v>8.6999999999999994E-2</v>
      </c>
      <c r="Q1507">
        <v>0.109</v>
      </c>
      <c r="R1507">
        <v>-1.09999999999999E-2</v>
      </c>
      <c r="S1507">
        <v>3.9E-2</v>
      </c>
      <c r="T1507" t="s">
        <v>874</v>
      </c>
      <c r="U1507" t="s">
        <v>874</v>
      </c>
      <c r="V1507" t="s">
        <v>874</v>
      </c>
      <c r="W1507" t="s">
        <v>874</v>
      </c>
      <c r="X1507" t="s">
        <v>56</v>
      </c>
      <c r="Y1507">
        <v>9.1739999999999995</v>
      </c>
      <c r="Z1507" t="s">
        <v>874</v>
      </c>
      <c r="AA1507">
        <v>0.63300000000000001</v>
      </c>
      <c r="AB1507">
        <v>0.91900000000000004</v>
      </c>
      <c r="AC1507">
        <v>0.80300000000000005</v>
      </c>
      <c r="AD1507" s="19">
        <v>45824.947966331019</v>
      </c>
      <c r="AE1507" t="s">
        <v>2215</v>
      </c>
    </row>
    <row r="1508" spans="1:31" x14ac:dyDescent="0.35">
      <c r="A1508" t="s">
        <v>1390</v>
      </c>
      <c r="B1508" t="s">
        <v>311</v>
      </c>
      <c r="C1508">
        <v>2111</v>
      </c>
      <c r="D1508" s="9">
        <v>39305.34097222222</v>
      </c>
      <c r="E1508" s="9">
        <v>41417.120833333334</v>
      </c>
      <c r="F1508">
        <v>61</v>
      </c>
      <c r="G1508">
        <v>61</v>
      </c>
      <c r="H1508">
        <v>5</v>
      </c>
      <c r="I1508">
        <v>56</v>
      </c>
      <c r="J1508">
        <v>8</v>
      </c>
      <c r="K1508">
        <v>53</v>
      </c>
      <c r="L1508">
        <v>38</v>
      </c>
      <c r="M1508">
        <v>15</v>
      </c>
      <c r="N1508">
        <v>5.0000000000000001E-3</v>
      </c>
      <c r="O1508">
        <v>2.8000000000000001E-2</v>
      </c>
      <c r="P1508">
        <v>4.0000000000000001E-3</v>
      </c>
      <c r="Q1508">
        <v>2.7E-2</v>
      </c>
      <c r="R1508">
        <v>2.9000000000000001E-2</v>
      </c>
      <c r="S1508">
        <v>2.8000000000000001E-2</v>
      </c>
      <c r="T1508">
        <v>0.93100000000000005</v>
      </c>
      <c r="U1508">
        <v>0.152</v>
      </c>
      <c r="V1508">
        <v>0.879</v>
      </c>
      <c r="W1508">
        <v>555.55600000000004</v>
      </c>
      <c r="X1508" t="s">
        <v>56</v>
      </c>
      <c r="Y1508">
        <v>37.036999999999999</v>
      </c>
      <c r="Z1508">
        <v>0.92700000000000005</v>
      </c>
      <c r="AA1508">
        <v>0.85499999999999998</v>
      </c>
      <c r="AB1508">
        <v>0.92600000000000005</v>
      </c>
      <c r="AC1508">
        <v>0.91700000000000004</v>
      </c>
      <c r="AD1508" s="19">
        <v>45824.787026574071</v>
      </c>
      <c r="AE1508" t="s">
        <v>1824</v>
      </c>
    </row>
    <row r="1509" spans="1:31" hidden="1" x14ac:dyDescent="0.35">
      <c r="A1509" t="s">
        <v>2172</v>
      </c>
      <c r="B1509" t="s">
        <v>312</v>
      </c>
      <c r="C1509">
        <v>99</v>
      </c>
      <c r="D1509" s="9">
        <v>41528.859027777777</v>
      </c>
      <c r="E1509" s="9">
        <v>41627.974999999999</v>
      </c>
      <c r="F1509" t="s">
        <v>871</v>
      </c>
      <c r="G1509" t="s">
        <v>871</v>
      </c>
      <c r="H1509">
        <v>10</v>
      </c>
      <c r="I1509">
        <v>11</v>
      </c>
      <c r="J1509">
        <v>1</v>
      </c>
      <c r="K1509" t="s">
        <v>872</v>
      </c>
      <c r="L1509">
        <v>28</v>
      </c>
      <c r="M1509">
        <v>-6</v>
      </c>
      <c r="N1509">
        <v>0.13200000000000001</v>
      </c>
      <c r="O1509">
        <v>0.111</v>
      </c>
      <c r="P1509" t="s">
        <v>874</v>
      </c>
      <c r="Q1509">
        <v>0.28299999999999997</v>
      </c>
      <c r="R1509">
        <v>0.24299999999999999</v>
      </c>
      <c r="S1509">
        <v>0.24099999999999999</v>
      </c>
      <c r="T1509" t="s">
        <v>874</v>
      </c>
      <c r="U1509" t="s">
        <v>874</v>
      </c>
      <c r="V1509" t="s">
        <v>874</v>
      </c>
      <c r="W1509" t="s">
        <v>874</v>
      </c>
      <c r="X1509" t="s">
        <v>56</v>
      </c>
      <c r="Y1509">
        <v>3.5339999999999998</v>
      </c>
      <c r="Z1509">
        <v>0.97399999999999998</v>
      </c>
      <c r="AA1509">
        <v>0.82699999999999996</v>
      </c>
      <c r="AB1509" t="s">
        <v>874</v>
      </c>
      <c r="AC1509">
        <v>0.93600000000000005</v>
      </c>
      <c r="AD1509" s="19">
        <v>45824.948179976855</v>
      </c>
      <c r="AE1509" t="s">
        <v>2215</v>
      </c>
    </row>
    <row r="1510" spans="1:31" x14ac:dyDescent="0.35">
      <c r="A1510" t="s">
        <v>1737</v>
      </c>
      <c r="B1510" t="s">
        <v>311</v>
      </c>
      <c r="C1510">
        <v>1729</v>
      </c>
      <c r="D1510" s="9">
        <v>39864.018055555556</v>
      </c>
      <c r="E1510" s="9">
        <v>41593.963194444441</v>
      </c>
      <c r="F1510">
        <v>53</v>
      </c>
      <c r="G1510">
        <v>53</v>
      </c>
      <c r="H1510">
        <v>14</v>
      </c>
      <c r="I1510">
        <v>39</v>
      </c>
      <c r="J1510">
        <v>4</v>
      </c>
      <c r="K1510">
        <v>49</v>
      </c>
      <c r="L1510">
        <v>46</v>
      </c>
      <c r="M1510">
        <v>3</v>
      </c>
      <c r="N1510">
        <v>8.0000000000000002E-3</v>
      </c>
      <c r="O1510">
        <v>2.4E-2</v>
      </c>
      <c r="P1510">
        <v>3.0000000000000001E-3</v>
      </c>
      <c r="Q1510">
        <v>2.7E-2</v>
      </c>
      <c r="R1510">
        <v>2.9000000000000001E-2</v>
      </c>
      <c r="S1510">
        <v>0.03</v>
      </c>
      <c r="T1510">
        <v>0.93100000000000005</v>
      </c>
      <c r="U1510">
        <v>0.25</v>
      </c>
      <c r="V1510">
        <v>0.90600000000000003</v>
      </c>
      <c r="W1510">
        <v>111.111</v>
      </c>
      <c r="X1510" t="s">
        <v>56</v>
      </c>
      <c r="Y1510">
        <v>37.036999999999999</v>
      </c>
      <c r="Z1510">
        <v>0.75</v>
      </c>
      <c r="AA1510">
        <v>0.753</v>
      </c>
      <c r="AB1510">
        <v>0.89500000000000002</v>
      </c>
      <c r="AC1510">
        <v>0.77800000000000002</v>
      </c>
      <c r="AD1510" s="19">
        <v>45824.833037002318</v>
      </c>
      <c r="AE1510" t="s">
        <v>1824</v>
      </c>
    </row>
    <row r="1511" spans="1:31" hidden="1" x14ac:dyDescent="0.35">
      <c r="A1511" t="s">
        <v>2173</v>
      </c>
      <c r="B1511" t="s">
        <v>312</v>
      </c>
      <c r="C1511">
        <v>99</v>
      </c>
      <c r="D1511" s="9">
        <v>40371.498611111114</v>
      </c>
      <c r="E1511" s="9">
        <v>40470.845833333333</v>
      </c>
      <c r="F1511" t="s">
        <v>871</v>
      </c>
      <c r="G1511" t="s">
        <v>871</v>
      </c>
      <c r="H1511">
        <v>3</v>
      </c>
      <c r="I1511">
        <v>2</v>
      </c>
      <c r="J1511">
        <v>1</v>
      </c>
      <c r="K1511" t="s">
        <v>872</v>
      </c>
      <c r="L1511">
        <v>3</v>
      </c>
      <c r="M1511">
        <v>1</v>
      </c>
      <c r="N1511">
        <v>1.7000000000000001E-2</v>
      </c>
      <c r="O1511">
        <v>1.2E-2</v>
      </c>
      <c r="P1511" t="s">
        <v>874</v>
      </c>
      <c r="Q1511">
        <v>0.02</v>
      </c>
      <c r="R1511">
        <v>2.9000000000000001E-2</v>
      </c>
      <c r="S1511">
        <v>0.03</v>
      </c>
      <c r="T1511" t="s">
        <v>874</v>
      </c>
      <c r="U1511" t="s">
        <v>874</v>
      </c>
      <c r="V1511" t="s">
        <v>874</v>
      </c>
      <c r="W1511" t="s">
        <v>874</v>
      </c>
      <c r="X1511" t="s">
        <v>56</v>
      </c>
      <c r="Y1511">
        <v>50</v>
      </c>
      <c r="Z1511">
        <v>0.81299999999999994</v>
      </c>
      <c r="AA1511">
        <v>1</v>
      </c>
      <c r="AB1511" t="s">
        <v>874</v>
      </c>
      <c r="AC1511">
        <v>0.75</v>
      </c>
      <c r="AD1511" s="19">
        <v>45824.94839056713</v>
      </c>
      <c r="AE1511" t="s">
        <v>2215</v>
      </c>
    </row>
    <row r="1512" spans="1:31" x14ac:dyDescent="0.35">
      <c r="A1512" t="s">
        <v>165</v>
      </c>
      <c r="B1512" t="s">
        <v>311</v>
      </c>
      <c r="C1512">
        <v>3311</v>
      </c>
      <c r="D1512" s="9">
        <v>38314.713194444441</v>
      </c>
      <c r="E1512" s="9">
        <v>41626.172222222223</v>
      </c>
      <c r="F1512">
        <v>3616</v>
      </c>
      <c r="G1512">
        <v>3616</v>
      </c>
      <c r="H1512">
        <v>2008</v>
      </c>
      <c r="I1512">
        <v>1608</v>
      </c>
      <c r="J1512">
        <v>1059</v>
      </c>
      <c r="K1512">
        <v>2557</v>
      </c>
      <c r="L1512">
        <v>2092</v>
      </c>
      <c r="M1512">
        <v>465</v>
      </c>
      <c r="N1512">
        <v>0.68200000000000005</v>
      </c>
      <c r="O1512">
        <v>0.52700000000000002</v>
      </c>
      <c r="P1512">
        <v>0.46</v>
      </c>
      <c r="Q1512">
        <v>0.69699999999999995</v>
      </c>
      <c r="R1512">
        <v>0.749</v>
      </c>
      <c r="S1512">
        <v>0.79500000000000004</v>
      </c>
      <c r="T1512">
        <v>0.93100000000000005</v>
      </c>
      <c r="U1512">
        <v>0.56399999999999995</v>
      </c>
      <c r="V1512">
        <v>0.62</v>
      </c>
      <c r="W1512">
        <v>667.14499999999998</v>
      </c>
      <c r="X1512" t="s">
        <v>56</v>
      </c>
      <c r="Y1512">
        <v>1.4350000000000001</v>
      </c>
      <c r="Z1512">
        <v>0.94299999999999995</v>
      </c>
      <c r="AA1512">
        <v>0.98599999999999999</v>
      </c>
      <c r="AB1512">
        <v>0.82099999999999995</v>
      </c>
      <c r="AC1512">
        <v>0.97199999999999998</v>
      </c>
      <c r="AD1512" s="19">
        <v>45824.937718379631</v>
      </c>
      <c r="AE1512" t="s">
        <v>2215</v>
      </c>
    </row>
    <row r="1513" spans="1:31" hidden="1" x14ac:dyDescent="0.35">
      <c r="A1513" t="s">
        <v>2174</v>
      </c>
      <c r="B1513" t="s">
        <v>312</v>
      </c>
      <c r="C1513">
        <v>0</v>
      </c>
      <c r="D1513" s="9">
        <v>41003.9</v>
      </c>
      <c r="E1513" s="9">
        <v>41003.9</v>
      </c>
      <c r="F1513" t="s">
        <v>871</v>
      </c>
      <c r="G1513" t="s">
        <v>871</v>
      </c>
      <c r="H1513">
        <v>1</v>
      </c>
      <c r="I1513">
        <v>1</v>
      </c>
      <c r="J1513">
        <v>1</v>
      </c>
      <c r="K1513" t="s">
        <v>872</v>
      </c>
      <c r="L1513">
        <v>1</v>
      </c>
      <c r="M1513">
        <v>0</v>
      </c>
      <c r="N1513" t="s">
        <v>874</v>
      </c>
      <c r="O1513" t="s">
        <v>874</v>
      </c>
      <c r="P1513" t="s">
        <v>874</v>
      </c>
      <c r="Q1513" t="s">
        <v>874</v>
      </c>
      <c r="R1513">
        <v>0</v>
      </c>
      <c r="S1513" t="s">
        <v>874</v>
      </c>
      <c r="T1513" t="s">
        <v>874</v>
      </c>
      <c r="U1513" t="s">
        <v>874</v>
      </c>
      <c r="V1513" t="s">
        <v>874</v>
      </c>
      <c r="W1513" t="s">
        <v>874</v>
      </c>
      <c r="X1513" t="s">
        <v>56</v>
      </c>
      <c r="Y1513" t="s">
        <v>874</v>
      </c>
      <c r="Z1513" t="s">
        <v>874</v>
      </c>
      <c r="AA1513" t="s">
        <v>874</v>
      </c>
      <c r="AB1513" t="s">
        <v>874</v>
      </c>
      <c r="AC1513" t="s">
        <v>874</v>
      </c>
      <c r="AD1513" s="19">
        <v>45824.948596273149</v>
      </c>
      <c r="AE1513" t="s">
        <v>2215</v>
      </c>
    </row>
    <row r="1514" spans="1:31" x14ac:dyDescent="0.35">
      <c r="A1514" t="s">
        <v>1755</v>
      </c>
      <c r="B1514" t="s">
        <v>311</v>
      </c>
      <c r="C1514">
        <v>2512</v>
      </c>
      <c r="D1514" s="9">
        <v>41051.17083333333</v>
      </c>
      <c r="E1514" s="9">
        <v>43563.753472222219</v>
      </c>
      <c r="F1514">
        <v>1211</v>
      </c>
      <c r="G1514">
        <v>1211</v>
      </c>
      <c r="H1514">
        <v>1211</v>
      </c>
      <c r="I1514">
        <v>0</v>
      </c>
      <c r="J1514">
        <v>196</v>
      </c>
      <c r="K1514">
        <v>1015</v>
      </c>
      <c r="L1514">
        <v>758</v>
      </c>
      <c r="M1514">
        <v>257</v>
      </c>
      <c r="N1514">
        <v>0.86299999999999999</v>
      </c>
      <c r="O1514">
        <v>0</v>
      </c>
      <c r="P1514">
        <v>0.19500000000000001</v>
      </c>
      <c r="Q1514">
        <v>0.622</v>
      </c>
      <c r="R1514">
        <v>0.66800000000000004</v>
      </c>
      <c r="S1514">
        <v>0.72199999999999998</v>
      </c>
      <c r="T1514">
        <v>0.93100000000000005</v>
      </c>
      <c r="U1514">
        <v>1</v>
      </c>
      <c r="V1514">
        <v>0.77400000000000002</v>
      </c>
      <c r="W1514">
        <v>413.18299999999999</v>
      </c>
      <c r="X1514" t="s">
        <v>56</v>
      </c>
      <c r="Y1514">
        <v>1.6080000000000001</v>
      </c>
      <c r="Z1514">
        <v>0.95799999999999996</v>
      </c>
      <c r="AA1514">
        <v>0</v>
      </c>
      <c r="AB1514">
        <v>0.92300000000000004</v>
      </c>
      <c r="AC1514">
        <v>0.995</v>
      </c>
      <c r="AD1514" s="19">
        <v>45825.049026562498</v>
      </c>
      <c r="AE1514" t="s">
        <v>2226</v>
      </c>
    </row>
    <row r="1515" spans="1:31" hidden="1" x14ac:dyDescent="0.35">
      <c r="A1515" t="s">
        <v>2175</v>
      </c>
      <c r="B1515" t="s">
        <v>312</v>
      </c>
      <c r="C1515">
        <v>0</v>
      </c>
      <c r="D1515" s="9">
        <v>41494.739583333336</v>
      </c>
      <c r="E1515" s="9">
        <v>41494.739583333336</v>
      </c>
      <c r="F1515" t="s">
        <v>871</v>
      </c>
      <c r="G1515" t="s">
        <v>871</v>
      </c>
      <c r="H1515">
        <v>1</v>
      </c>
      <c r="I1515">
        <v>1</v>
      </c>
      <c r="J1515">
        <v>1</v>
      </c>
      <c r="K1515" t="s">
        <v>872</v>
      </c>
      <c r="L1515">
        <v>1</v>
      </c>
      <c r="M1515">
        <v>0</v>
      </c>
      <c r="N1515" t="s">
        <v>874</v>
      </c>
      <c r="O1515" t="s">
        <v>874</v>
      </c>
      <c r="P1515" t="s">
        <v>874</v>
      </c>
      <c r="Q1515" t="s">
        <v>874</v>
      </c>
      <c r="R1515">
        <v>0</v>
      </c>
      <c r="S1515" t="s">
        <v>874</v>
      </c>
      <c r="T1515" t="s">
        <v>874</v>
      </c>
      <c r="U1515" t="s">
        <v>874</v>
      </c>
      <c r="V1515" t="s">
        <v>874</v>
      </c>
      <c r="W1515" t="s">
        <v>874</v>
      </c>
      <c r="X1515" t="s">
        <v>62</v>
      </c>
      <c r="Y1515" t="s">
        <v>874</v>
      </c>
      <c r="Z1515" t="s">
        <v>874</v>
      </c>
      <c r="AA1515" t="s">
        <v>874</v>
      </c>
      <c r="AB1515" t="s">
        <v>874</v>
      </c>
      <c r="AC1515" t="s">
        <v>874</v>
      </c>
      <c r="AD1515" s="19">
        <v>45824.948794490738</v>
      </c>
      <c r="AE1515" t="s">
        <v>2215</v>
      </c>
    </row>
    <row r="1516" spans="1:31" x14ac:dyDescent="0.35">
      <c r="A1516" t="s">
        <v>143</v>
      </c>
      <c r="B1516" t="s">
        <v>311</v>
      </c>
      <c r="C1516">
        <v>1735</v>
      </c>
      <c r="D1516" s="9">
        <v>43803.866666666669</v>
      </c>
      <c r="E1516" s="9">
        <v>45539.622916666667</v>
      </c>
      <c r="F1516">
        <v>419</v>
      </c>
      <c r="G1516">
        <v>419</v>
      </c>
      <c r="H1516">
        <v>344</v>
      </c>
      <c r="I1516">
        <v>75</v>
      </c>
      <c r="J1516">
        <v>33</v>
      </c>
      <c r="K1516">
        <v>386</v>
      </c>
      <c r="L1516">
        <v>324</v>
      </c>
      <c r="M1516">
        <v>62</v>
      </c>
      <c r="N1516">
        <v>0.28699999999999998</v>
      </c>
      <c r="O1516">
        <v>7.5999999999999998E-2</v>
      </c>
      <c r="P1516">
        <v>0.03</v>
      </c>
      <c r="Q1516">
        <v>0.31</v>
      </c>
      <c r="R1516">
        <v>0.33300000000000002</v>
      </c>
      <c r="S1516">
        <v>0.33200000000000002</v>
      </c>
      <c r="T1516">
        <v>0.93100000000000005</v>
      </c>
      <c r="U1516">
        <v>0.79100000000000004</v>
      </c>
      <c r="V1516">
        <v>0.91700000000000004</v>
      </c>
      <c r="W1516">
        <v>200</v>
      </c>
      <c r="X1516" t="s">
        <v>56</v>
      </c>
      <c r="Y1516">
        <v>3.226</v>
      </c>
      <c r="Z1516">
        <v>0.95199999999999996</v>
      </c>
      <c r="AA1516">
        <v>0.92700000000000005</v>
      </c>
      <c r="AB1516">
        <v>0.73699999999999999</v>
      </c>
      <c r="AC1516">
        <v>0.96499999999999997</v>
      </c>
      <c r="AD1516" s="19">
        <v>2.6282407407407411E-2</v>
      </c>
      <c r="AE1516" t="s">
        <v>1108</v>
      </c>
    </row>
    <row r="1517" spans="1:31" hidden="1" x14ac:dyDescent="0.35">
      <c r="A1517" t="s">
        <v>2176</v>
      </c>
      <c r="B1517" t="s">
        <v>312</v>
      </c>
      <c r="C1517">
        <v>0</v>
      </c>
      <c r="D1517" s="9">
        <v>41299.982638888891</v>
      </c>
      <c r="E1517" s="9">
        <v>41299.982638888891</v>
      </c>
      <c r="F1517" t="s">
        <v>871</v>
      </c>
      <c r="G1517" t="s">
        <v>871</v>
      </c>
      <c r="H1517">
        <v>1</v>
      </c>
      <c r="I1517">
        <v>1</v>
      </c>
      <c r="J1517">
        <v>1</v>
      </c>
      <c r="K1517" t="s">
        <v>872</v>
      </c>
      <c r="L1517">
        <v>1</v>
      </c>
      <c r="M1517">
        <v>0</v>
      </c>
      <c r="N1517" t="s">
        <v>874</v>
      </c>
      <c r="O1517" t="s">
        <v>874</v>
      </c>
      <c r="P1517" t="s">
        <v>874</v>
      </c>
      <c r="Q1517" t="s">
        <v>874</v>
      </c>
      <c r="R1517">
        <v>0</v>
      </c>
      <c r="S1517" t="s">
        <v>874</v>
      </c>
      <c r="T1517" t="s">
        <v>874</v>
      </c>
      <c r="U1517" t="s">
        <v>874</v>
      </c>
      <c r="V1517" t="s">
        <v>874</v>
      </c>
      <c r="W1517" t="s">
        <v>874</v>
      </c>
      <c r="X1517" t="s">
        <v>62</v>
      </c>
      <c r="Y1517" t="s">
        <v>874</v>
      </c>
      <c r="Z1517" t="s">
        <v>874</v>
      </c>
      <c r="AA1517" t="s">
        <v>874</v>
      </c>
      <c r="AB1517" t="s">
        <v>874</v>
      </c>
      <c r="AC1517" t="s">
        <v>874</v>
      </c>
      <c r="AD1517" s="19">
        <v>45824.949032696757</v>
      </c>
      <c r="AE1517" t="s">
        <v>2215</v>
      </c>
    </row>
    <row r="1518" spans="1:31" x14ac:dyDescent="0.35">
      <c r="A1518" t="s">
        <v>143</v>
      </c>
      <c r="B1518" t="s">
        <v>311</v>
      </c>
      <c r="C1518">
        <v>1735</v>
      </c>
      <c r="D1518" s="9">
        <v>43803.866666666669</v>
      </c>
      <c r="E1518" s="9">
        <v>45539.622916666667</v>
      </c>
      <c r="F1518">
        <v>419</v>
      </c>
      <c r="G1518">
        <v>419</v>
      </c>
      <c r="H1518">
        <v>344</v>
      </c>
      <c r="I1518">
        <v>75</v>
      </c>
      <c r="J1518">
        <v>33</v>
      </c>
      <c r="K1518">
        <v>386</v>
      </c>
      <c r="L1518">
        <v>324</v>
      </c>
      <c r="M1518">
        <v>62</v>
      </c>
      <c r="N1518">
        <v>0.28699999999999998</v>
      </c>
      <c r="O1518">
        <v>7.5999999999999998E-2</v>
      </c>
      <c r="P1518">
        <v>0.03</v>
      </c>
      <c r="Q1518">
        <v>0.31</v>
      </c>
      <c r="R1518">
        <v>0.33300000000000002</v>
      </c>
      <c r="S1518">
        <v>0.33200000000000002</v>
      </c>
      <c r="T1518">
        <v>0.93100000000000005</v>
      </c>
      <c r="U1518">
        <v>0.79100000000000004</v>
      </c>
      <c r="V1518">
        <v>0.91700000000000004</v>
      </c>
      <c r="W1518">
        <v>200</v>
      </c>
      <c r="X1518" t="s">
        <v>56</v>
      </c>
      <c r="Y1518">
        <v>3.226</v>
      </c>
      <c r="Z1518">
        <v>0.95199999999999996</v>
      </c>
      <c r="AA1518">
        <v>0.92700000000000005</v>
      </c>
      <c r="AB1518">
        <v>0.73699999999999999</v>
      </c>
      <c r="AC1518">
        <v>0.96499999999999997</v>
      </c>
      <c r="AD1518" s="19">
        <v>3.434953703703704E-2</v>
      </c>
      <c r="AE1518" t="s">
        <v>1108</v>
      </c>
    </row>
    <row r="1519" spans="1:31" hidden="1" x14ac:dyDescent="0.35">
      <c r="A1519" t="s">
        <v>2177</v>
      </c>
      <c r="B1519" t="s">
        <v>312</v>
      </c>
      <c r="C1519">
        <v>70</v>
      </c>
      <c r="D1519" s="9">
        <v>41550.279861111114</v>
      </c>
      <c r="E1519" s="9">
        <v>41620.488194444442</v>
      </c>
      <c r="F1519" t="s">
        <v>871</v>
      </c>
      <c r="G1519" t="s">
        <v>871</v>
      </c>
      <c r="H1519">
        <v>3</v>
      </c>
      <c r="I1519">
        <v>7</v>
      </c>
      <c r="J1519">
        <v>1</v>
      </c>
      <c r="K1519" t="s">
        <v>872</v>
      </c>
      <c r="L1519">
        <v>4</v>
      </c>
      <c r="M1519">
        <v>4</v>
      </c>
      <c r="N1519">
        <v>6.5000000000000002E-2</v>
      </c>
      <c r="O1519">
        <v>8.8999999999999996E-2</v>
      </c>
      <c r="P1519" t="s">
        <v>874</v>
      </c>
      <c r="Q1519">
        <v>2</v>
      </c>
      <c r="R1519">
        <v>0.154</v>
      </c>
      <c r="S1519">
        <v>0.126</v>
      </c>
      <c r="T1519" t="s">
        <v>874</v>
      </c>
      <c r="U1519" t="s">
        <v>874</v>
      </c>
      <c r="V1519" t="s">
        <v>874</v>
      </c>
      <c r="W1519" t="s">
        <v>874</v>
      </c>
      <c r="X1519" t="s">
        <v>56</v>
      </c>
      <c r="Y1519">
        <v>0.5</v>
      </c>
      <c r="Z1519">
        <v>0.93700000000000006</v>
      </c>
      <c r="AA1519">
        <v>0.85299999999999998</v>
      </c>
      <c r="AB1519" t="s">
        <v>874</v>
      </c>
      <c r="AC1519">
        <v>0.8</v>
      </c>
      <c r="AD1519" s="19">
        <v>45824.94928641204</v>
      </c>
      <c r="AE1519" t="s">
        <v>2215</v>
      </c>
    </row>
    <row r="1520" spans="1:31" x14ac:dyDescent="0.35">
      <c r="A1520" t="s">
        <v>292</v>
      </c>
      <c r="B1520" t="s">
        <v>311</v>
      </c>
      <c r="C1520">
        <v>4765</v>
      </c>
      <c r="D1520" s="9">
        <v>39800.22415509259</v>
      </c>
      <c r="E1520" s="9">
        <v>44565.725092592591</v>
      </c>
      <c r="F1520">
        <v>12322</v>
      </c>
      <c r="G1520">
        <v>12322</v>
      </c>
      <c r="H1520">
        <v>5537</v>
      </c>
      <c r="I1520">
        <v>6785</v>
      </c>
      <c r="J1520">
        <v>2226</v>
      </c>
      <c r="K1520">
        <v>10096</v>
      </c>
      <c r="L1520">
        <v>8835</v>
      </c>
      <c r="M1520">
        <v>1261</v>
      </c>
      <c r="N1520">
        <v>1.4930000000000001</v>
      </c>
      <c r="O1520">
        <v>2.1280000000000001</v>
      </c>
      <c r="P1520">
        <v>0.71399999999999997</v>
      </c>
      <c r="Q1520">
        <v>2.7050000000000001</v>
      </c>
      <c r="R1520">
        <v>2.907</v>
      </c>
      <c r="S1520">
        <v>2.8780000000000001</v>
      </c>
      <c r="T1520">
        <v>0.93100000000000005</v>
      </c>
      <c r="U1520">
        <v>0.41199999999999998</v>
      </c>
      <c r="V1520">
        <v>0.80300000000000005</v>
      </c>
      <c r="W1520">
        <v>466.17399999999998</v>
      </c>
      <c r="X1520" t="s">
        <v>56</v>
      </c>
      <c r="Y1520">
        <v>0.37</v>
      </c>
      <c r="Z1520">
        <v>0.99399999999999999</v>
      </c>
      <c r="AA1520">
        <v>0.98899999999999999</v>
      </c>
      <c r="AB1520">
        <v>0.98499999999999999</v>
      </c>
      <c r="AC1520">
        <v>0.998</v>
      </c>
      <c r="AD1520" s="19">
        <v>45825.237508993057</v>
      </c>
      <c r="AE1520" t="s">
        <v>2357</v>
      </c>
    </row>
    <row r="1521" spans="1:31" hidden="1" x14ac:dyDescent="0.35">
      <c r="A1521" t="s">
        <v>2178</v>
      </c>
      <c r="B1521" t="s">
        <v>312</v>
      </c>
      <c r="C1521">
        <v>62</v>
      </c>
      <c r="D1521" s="9">
        <v>41353.070833333331</v>
      </c>
      <c r="E1521" s="9">
        <v>41415.84097222222</v>
      </c>
      <c r="F1521" t="s">
        <v>871</v>
      </c>
      <c r="G1521" t="s">
        <v>871</v>
      </c>
      <c r="H1521">
        <v>2</v>
      </c>
      <c r="I1521">
        <v>1</v>
      </c>
      <c r="J1521">
        <v>1</v>
      </c>
      <c r="K1521" t="s">
        <v>872</v>
      </c>
      <c r="L1521">
        <v>1</v>
      </c>
      <c r="M1521">
        <v>1</v>
      </c>
      <c r="N1521">
        <v>1.6E-2</v>
      </c>
      <c r="O1521" t="s">
        <v>874</v>
      </c>
      <c r="P1521" t="s">
        <v>874</v>
      </c>
      <c r="Q1521" t="s">
        <v>874</v>
      </c>
      <c r="R1521">
        <v>0</v>
      </c>
      <c r="S1521">
        <v>1.6E-2</v>
      </c>
      <c r="T1521" t="s">
        <v>874</v>
      </c>
      <c r="U1521" t="s">
        <v>874</v>
      </c>
      <c r="V1521" t="s">
        <v>874</v>
      </c>
      <c r="W1521" t="s">
        <v>874</v>
      </c>
      <c r="X1521" t="s">
        <v>62</v>
      </c>
      <c r="Y1521" t="s">
        <v>874</v>
      </c>
      <c r="Z1521">
        <v>1</v>
      </c>
      <c r="AA1521" t="s">
        <v>874</v>
      </c>
      <c r="AB1521" t="s">
        <v>874</v>
      </c>
      <c r="AC1521" t="s">
        <v>874</v>
      </c>
      <c r="AD1521" s="19">
        <v>45824.949482546297</v>
      </c>
      <c r="AE1521" t="s">
        <v>2215</v>
      </c>
    </row>
    <row r="1522" spans="1:31" x14ac:dyDescent="0.35">
      <c r="A1522" t="s">
        <v>1054</v>
      </c>
      <c r="B1522" t="s">
        <v>311</v>
      </c>
      <c r="C1522">
        <v>3364</v>
      </c>
      <c r="D1522" s="9">
        <v>41201.894618055558</v>
      </c>
      <c r="E1522" s="9">
        <v>44566.646458333336</v>
      </c>
      <c r="F1522">
        <v>31075</v>
      </c>
      <c r="G1522">
        <v>30786</v>
      </c>
      <c r="H1522">
        <v>4116</v>
      </c>
      <c r="I1522">
        <v>26670</v>
      </c>
      <c r="J1522">
        <v>11133</v>
      </c>
      <c r="K1522">
        <v>19653</v>
      </c>
      <c r="L1522">
        <v>17985</v>
      </c>
      <c r="M1522">
        <v>1897</v>
      </c>
      <c r="N1522">
        <v>1.3919999999999999</v>
      </c>
      <c r="O1522">
        <v>9.3870000000000005</v>
      </c>
      <c r="P1522">
        <v>4.2549999999999999</v>
      </c>
      <c r="Q1522">
        <v>6.0739999999999998</v>
      </c>
      <c r="R1522">
        <v>6.524</v>
      </c>
      <c r="S1522">
        <v>6.5010000000000003</v>
      </c>
      <c r="T1522">
        <v>0.93100000000000005</v>
      </c>
      <c r="U1522">
        <v>0.129</v>
      </c>
      <c r="V1522">
        <v>0.60499999999999998</v>
      </c>
      <c r="W1522">
        <v>312.315</v>
      </c>
      <c r="X1522" t="s">
        <v>56</v>
      </c>
      <c r="Y1522">
        <v>0.16500000000000001</v>
      </c>
      <c r="Z1522">
        <v>0.96899999999999997</v>
      </c>
      <c r="AA1522">
        <v>0.97399999999999998</v>
      </c>
      <c r="AB1522">
        <v>0.97799999999999998</v>
      </c>
      <c r="AC1522">
        <v>0.97099999999999997</v>
      </c>
      <c r="AD1522" s="19">
        <v>45825.071677766202</v>
      </c>
      <c r="AE1522" t="s">
        <v>2397</v>
      </c>
    </row>
    <row r="1523" spans="1:31" hidden="1" x14ac:dyDescent="0.35">
      <c r="A1523" t="s">
        <v>2179</v>
      </c>
      <c r="B1523" t="s">
        <v>312</v>
      </c>
      <c r="C1523">
        <v>36</v>
      </c>
      <c r="D1523" s="9">
        <v>41589.727777777778</v>
      </c>
      <c r="E1523" s="9">
        <v>41625.881249999999</v>
      </c>
      <c r="F1523" t="s">
        <v>871</v>
      </c>
      <c r="G1523" t="s">
        <v>871</v>
      </c>
      <c r="H1523">
        <v>1</v>
      </c>
      <c r="I1523">
        <v>1</v>
      </c>
      <c r="J1523">
        <v>1</v>
      </c>
      <c r="K1523" t="s">
        <v>872</v>
      </c>
      <c r="L1523">
        <v>2</v>
      </c>
      <c r="M1523">
        <v>0</v>
      </c>
      <c r="N1523" t="s">
        <v>874</v>
      </c>
      <c r="O1523" t="s">
        <v>874</v>
      </c>
      <c r="P1523" t="s">
        <v>874</v>
      </c>
      <c r="Q1523" t="s">
        <v>874</v>
      </c>
      <c r="R1523">
        <v>0</v>
      </c>
      <c r="S1523" t="s">
        <v>874</v>
      </c>
      <c r="T1523" t="s">
        <v>874</v>
      </c>
      <c r="U1523" t="s">
        <v>874</v>
      </c>
      <c r="V1523" t="s">
        <v>874</v>
      </c>
      <c r="W1523" t="s">
        <v>874</v>
      </c>
      <c r="X1523" t="s">
        <v>56</v>
      </c>
      <c r="Y1523" t="s">
        <v>874</v>
      </c>
      <c r="Z1523" t="s">
        <v>874</v>
      </c>
      <c r="AA1523" t="s">
        <v>874</v>
      </c>
      <c r="AB1523" t="s">
        <v>874</v>
      </c>
      <c r="AC1523" t="s">
        <v>874</v>
      </c>
      <c r="AD1523" s="19">
        <v>45824.949709849534</v>
      </c>
      <c r="AE1523" t="s">
        <v>2215</v>
      </c>
    </row>
    <row r="1524" spans="1:31" x14ac:dyDescent="0.35">
      <c r="A1524" t="s">
        <v>162</v>
      </c>
      <c r="B1524" t="s">
        <v>311</v>
      </c>
      <c r="C1524">
        <v>2411</v>
      </c>
      <c r="D1524" s="9">
        <v>39199.463194444441</v>
      </c>
      <c r="E1524" s="9">
        <v>41610.738194444442</v>
      </c>
      <c r="F1524">
        <v>339</v>
      </c>
      <c r="G1524">
        <v>339</v>
      </c>
      <c r="H1524">
        <v>188</v>
      </c>
      <c r="I1524">
        <v>151</v>
      </c>
      <c r="J1524">
        <v>11</v>
      </c>
      <c r="K1524">
        <v>328</v>
      </c>
      <c r="L1524">
        <v>298</v>
      </c>
      <c r="M1524">
        <v>30</v>
      </c>
      <c r="N1524">
        <v>0.128</v>
      </c>
      <c r="O1524">
        <v>7.6999999999999999E-2</v>
      </c>
      <c r="P1524">
        <v>5.0000000000000001E-3</v>
      </c>
      <c r="Q1524">
        <v>0.186</v>
      </c>
      <c r="R1524">
        <v>0.2</v>
      </c>
      <c r="S1524">
        <v>0.193</v>
      </c>
      <c r="T1524">
        <v>0.93</v>
      </c>
      <c r="U1524">
        <v>0.624</v>
      </c>
      <c r="V1524">
        <v>0.97599999999999998</v>
      </c>
      <c r="W1524">
        <v>161.29</v>
      </c>
      <c r="X1524" t="s">
        <v>56</v>
      </c>
      <c r="Y1524">
        <v>5.3760000000000003</v>
      </c>
      <c r="Z1524">
        <v>0.90100000000000002</v>
      </c>
      <c r="AA1524">
        <v>0.875</v>
      </c>
      <c r="AB1524">
        <v>0.96599999999999997</v>
      </c>
      <c r="AC1524">
        <v>0.89400000000000002</v>
      </c>
      <c r="AD1524" s="19">
        <v>45824.939539398147</v>
      </c>
      <c r="AE1524" t="s">
        <v>2215</v>
      </c>
    </row>
    <row r="1525" spans="1:31" hidden="1" x14ac:dyDescent="0.35">
      <c r="A1525" t="s">
        <v>126</v>
      </c>
      <c r="B1525" t="s">
        <v>312</v>
      </c>
      <c r="C1525">
        <v>96</v>
      </c>
      <c r="D1525" s="9">
        <v>41545.174305555556</v>
      </c>
      <c r="E1525" s="9">
        <v>41642.055555555555</v>
      </c>
      <c r="F1525" t="s">
        <v>871</v>
      </c>
      <c r="G1525" t="s">
        <v>871</v>
      </c>
      <c r="H1525">
        <v>19</v>
      </c>
      <c r="I1525">
        <v>69</v>
      </c>
      <c r="J1525">
        <v>8</v>
      </c>
      <c r="K1525" t="s">
        <v>872</v>
      </c>
      <c r="L1525">
        <v>61</v>
      </c>
      <c r="M1525">
        <v>18</v>
      </c>
      <c r="N1525">
        <v>0.17199999999999999</v>
      </c>
      <c r="O1525">
        <v>0.81899999999999995</v>
      </c>
      <c r="P1525">
        <v>0.105</v>
      </c>
      <c r="Q1525">
        <v>0.68899999999999995</v>
      </c>
      <c r="R1525" s="24" t="s">
        <v>2180</v>
      </c>
      <c r="S1525">
        <v>0.87</v>
      </c>
      <c r="T1525">
        <v>0.77800000000000002</v>
      </c>
      <c r="U1525">
        <v>0.17399999999999999</v>
      </c>
      <c r="V1525">
        <v>0.89400000000000002</v>
      </c>
      <c r="W1525">
        <v>149.49199999999999</v>
      </c>
      <c r="X1525" t="s">
        <v>56</v>
      </c>
      <c r="Y1525">
        <v>1.4510000000000001</v>
      </c>
      <c r="Z1525">
        <v>0.85899999999999999</v>
      </c>
      <c r="AA1525">
        <v>0.98799999999999999</v>
      </c>
      <c r="AB1525">
        <v>0.95099999999999996</v>
      </c>
      <c r="AC1525">
        <v>0.98299999999999998</v>
      </c>
      <c r="AD1525" s="19">
        <v>45824.949989606481</v>
      </c>
      <c r="AE1525" t="s">
        <v>2215</v>
      </c>
    </row>
    <row r="1526" spans="1:31" x14ac:dyDescent="0.35">
      <c r="A1526" t="s">
        <v>124</v>
      </c>
      <c r="B1526" t="s">
        <v>311</v>
      </c>
      <c r="C1526">
        <v>1870</v>
      </c>
      <c r="D1526" s="9">
        <v>42695.454641203702</v>
      </c>
      <c r="E1526" s="9">
        <v>44565.458715277775</v>
      </c>
      <c r="F1526">
        <v>1906</v>
      </c>
      <c r="G1526">
        <v>1906</v>
      </c>
      <c r="H1526">
        <v>1587</v>
      </c>
      <c r="I1526">
        <v>319</v>
      </c>
      <c r="J1526">
        <v>210</v>
      </c>
      <c r="K1526">
        <v>1696</v>
      </c>
      <c r="L1526">
        <v>1478</v>
      </c>
      <c r="M1526">
        <v>218</v>
      </c>
      <c r="N1526">
        <v>1.1220000000000001</v>
      </c>
      <c r="O1526">
        <v>0.30599999999999999</v>
      </c>
      <c r="P1526">
        <v>0.17</v>
      </c>
      <c r="Q1526">
        <v>1.17</v>
      </c>
      <c r="R1526">
        <v>1.258</v>
      </c>
      <c r="S1526">
        <v>1.2450000000000001</v>
      </c>
      <c r="T1526">
        <v>0.93</v>
      </c>
      <c r="U1526">
        <v>0.78600000000000003</v>
      </c>
      <c r="V1526">
        <v>0.88100000000000001</v>
      </c>
      <c r="W1526">
        <v>186.32499999999999</v>
      </c>
      <c r="X1526" t="s">
        <v>56</v>
      </c>
      <c r="Y1526">
        <v>0.85499999999999998</v>
      </c>
      <c r="Z1526">
        <v>0.95399999999999996</v>
      </c>
      <c r="AA1526">
        <v>0.93300000000000005</v>
      </c>
      <c r="AB1526">
        <v>0.89</v>
      </c>
      <c r="AC1526">
        <v>0.93700000000000006</v>
      </c>
      <c r="AD1526" s="19">
        <v>45825.274636608796</v>
      </c>
      <c r="AE1526" t="s">
        <v>2357</v>
      </c>
    </row>
    <row r="1527" spans="1:31" hidden="1" x14ac:dyDescent="0.35">
      <c r="A1527" t="s">
        <v>73</v>
      </c>
      <c r="B1527" t="s">
        <v>312</v>
      </c>
      <c r="C1527">
        <v>100</v>
      </c>
      <c r="D1527" s="9">
        <v>41545.84375</v>
      </c>
      <c r="E1527" s="9">
        <v>41645.870138888888</v>
      </c>
      <c r="F1527" t="s">
        <v>871</v>
      </c>
      <c r="G1527" t="s">
        <v>871</v>
      </c>
      <c r="H1527">
        <v>65</v>
      </c>
      <c r="I1527">
        <v>42</v>
      </c>
      <c r="J1527">
        <v>5</v>
      </c>
      <c r="K1527" t="s">
        <v>872</v>
      </c>
      <c r="L1527">
        <v>86</v>
      </c>
      <c r="M1527">
        <v>15</v>
      </c>
      <c r="N1527">
        <v>0.69</v>
      </c>
      <c r="O1527">
        <v>0.438</v>
      </c>
      <c r="P1527">
        <v>8.4000000000000005E-2</v>
      </c>
      <c r="Q1527">
        <v>0.89900000000000002</v>
      </c>
      <c r="R1527" s="24" t="s">
        <v>2181</v>
      </c>
      <c r="S1527">
        <v>1.0640000000000001</v>
      </c>
      <c r="T1527">
        <v>0.86099999999999999</v>
      </c>
      <c r="U1527">
        <v>0.61199999999999999</v>
      </c>
      <c r="V1527">
        <v>0.92600000000000005</v>
      </c>
      <c r="W1527">
        <v>439.37700000000001</v>
      </c>
      <c r="X1527" t="s">
        <v>56</v>
      </c>
      <c r="Y1527">
        <v>1.1120000000000001</v>
      </c>
      <c r="Z1527">
        <v>0.97799999999999998</v>
      </c>
      <c r="AA1527">
        <v>0.97299999999999998</v>
      </c>
      <c r="AB1527">
        <v>0.90800000000000003</v>
      </c>
      <c r="AC1527">
        <v>0.96899999999999997</v>
      </c>
      <c r="AD1527" s="19">
        <v>45824.950277372685</v>
      </c>
      <c r="AE1527" t="s">
        <v>2215</v>
      </c>
    </row>
    <row r="1528" spans="1:31" x14ac:dyDescent="0.35">
      <c r="A1528" t="s">
        <v>917</v>
      </c>
      <c r="B1528" t="s">
        <v>311</v>
      </c>
      <c r="C1528">
        <v>1711</v>
      </c>
      <c r="D1528" s="9">
        <v>42628.622557870367</v>
      </c>
      <c r="E1528" s="9">
        <v>44339.678611111114</v>
      </c>
      <c r="F1528">
        <v>936</v>
      </c>
      <c r="G1528">
        <v>936</v>
      </c>
      <c r="H1528">
        <v>695</v>
      </c>
      <c r="I1528">
        <v>241</v>
      </c>
      <c r="J1528">
        <v>31</v>
      </c>
      <c r="K1528">
        <v>905</v>
      </c>
      <c r="L1528">
        <v>804</v>
      </c>
      <c r="M1528">
        <v>101</v>
      </c>
      <c r="N1528">
        <v>0.58199999999999996</v>
      </c>
      <c r="O1528">
        <v>0.188</v>
      </c>
      <c r="P1528">
        <v>0.03</v>
      </c>
      <c r="Q1528">
        <v>0.68799999999999994</v>
      </c>
      <c r="R1528">
        <v>0.74</v>
      </c>
      <c r="S1528">
        <v>0.73099999999999998</v>
      </c>
      <c r="T1528">
        <v>0.93</v>
      </c>
      <c r="U1528">
        <v>0.75600000000000001</v>
      </c>
      <c r="V1528">
        <v>0.96099999999999997</v>
      </c>
      <c r="W1528">
        <v>146.80199999999999</v>
      </c>
      <c r="X1528" t="s">
        <v>56</v>
      </c>
      <c r="Y1528">
        <v>1.4530000000000001</v>
      </c>
      <c r="Z1528">
        <v>0.83299999999999996</v>
      </c>
      <c r="AA1528">
        <v>0.879</v>
      </c>
      <c r="AB1528">
        <v>0.94799999999999995</v>
      </c>
      <c r="AC1528">
        <v>0.81499999999999995</v>
      </c>
      <c r="AD1528" s="19">
        <v>45825.180970532405</v>
      </c>
      <c r="AE1528" t="s">
        <v>2396</v>
      </c>
    </row>
    <row r="1529" spans="1:31" hidden="1" x14ac:dyDescent="0.35">
      <c r="A1529" t="s">
        <v>2182</v>
      </c>
      <c r="B1529" t="s">
        <v>312</v>
      </c>
      <c r="C1529">
        <v>98</v>
      </c>
      <c r="D1529" s="9">
        <v>41544.935416666667</v>
      </c>
      <c r="E1529" s="9">
        <v>41643.052777777775</v>
      </c>
      <c r="F1529" t="s">
        <v>871</v>
      </c>
      <c r="G1529" t="s">
        <v>871</v>
      </c>
      <c r="H1529">
        <v>26</v>
      </c>
      <c r="I1529">
        <v>4</v>
      </c>
      <c r="J1529">
        <v>7</v>
      </c>
      <c r="K1529" t="s">
        <v>872</v>
      </c>
      <c r="L1529">
        <v>30</v>
      </c>
      <c r="M1529">
        <v>-6</v>
      </c>
      <c r="N1529">
        <v>0.26700000000000002</v>
      </c>
      <c r="O1529">
        <v>4.2000000000000003E-2</v>
      </c>
      <c r="P1529">
        <v>7.5999999999999998E-2</v>
      </c>
      <c r="Q1529">
        <v>0.34399999999999997</v>
      </c>
      <c r="R1529" s="24" t="s">
        <v>2092</v>
      </c>
      <c r="S1529">
        <v>0.26400000000000001</v>
      </c>
      <c r="T1529">
        <v>1.476</v>
      </c>
      <c r="U1529">
        <v>0.86399999999999999</v>
      </c>
      <c r="V1529">
        <v>0.754</v>
      </c>
      <c r="W1529">
        <v>75.581000000000003</v>
      </c>
      <c r="X1529" t="s">
        <v>62</v>
      </c>
      <c r="Y1529">
        <v>2.907</v>
      </c>
      <c r="Z1529">
        <v>0.95299999999999996</v>
      </c>
      <c r="AA1529">
        <v>0.877</v>
      </c>
      <c r="AB1529">
        <v>0.88500000000000001</v>
      </c>
      <c r="AC1529">
        <v>0.97199999999999998</v>
      </c>
      <c r="AD1529" s="19">
        <v>45824.950545497682</v>
      </c>
      <c r="AE1529" t="s">
        <v>2215</v>
      </c>
    </row>
    <row r="1530" spans="1:31" x14ac:dyDescent="0.35">
      <c r="A1530" t="s">
        <v>1704</v>
      </c>
      <c r="B1530" t="s">
        <v>311</v>
      </c>
      <c r="C1530">
        <v>1765</v>
      </c>
      <c r="D1530" s="9">
        <v>39848.792361111111</v>
      </c>
      <c r="E1530" s="9">
        <v>41614.69027777778</v>
      </c>
      <c r="F1530">
        <v>570</v>
      </c>
      <c r="G1530">
        <v>570</v>
      </c>
      <c r="H1530">
        <v>44</v>
      </c>
      <c r="I1530">
        <v>526</v>
      </c>
      <c r="J1530">
        <v>68</v>
      </c>
      <c r="K1530">
        <v>502</v>
      </c>
      <c r="L1530">
        <v>380</v>
      </c>
      <c r="M1530">
        <v>122</v>
      </c>
      <c r="N1530">
        <v>3.5999999999999997E-2</v>
      </c>
      <c r="O1530">
        <v>0.55000000000000004</v>
      </c>
      <c r="P1530">
        <v>7.6999999999999999E-2</v>
      </c>
      <c r="Q1530">
        <v>0.47299999999999998</v>
      </c>
      <c r="R1530">
        <v>0.50900000000000001</v>
      </c>
      <c r="S1530">
        <v>0.52</v>
      </c>
      <c r="T1530">
        <v>0.92900000000000005</v>
      </c>
      <c r="U1530">
        <v>6.0999999999999999E-2</v>
      </c>
      <c r="V1530">
        <v>0.86899999999999999</v>
      </c>
      <c r="W1530">
        <v>257.928</v>
      </c>
      <c r="X1530" t="s">
        <v>56</v>
      </c>
      <c r="Y1530">
        <v>2.1139999999999999</v>
      </c>
      <c r="Z1530">
        <v>0.88400000000000001</v>
      </c>
      <c r="AA1530">
        <v>0.91800000000000004</v>
      </c>
      <c r="AB1530">
        <v>0.97199999999999998</v>
      </c>
      <c r="AC1530">
        <v>0.98799999999999999</v>
      </c>
      <c r="AD1530" s="19">
        <v>45824.822064733795</v>
      </c>
      <c r="AE1530" t="s">
        <v>1824</v>
      </c>
    </row>
    <row r="1531" spans="1:31" hidden="1" x14ac:dyDescent="0.35">
      <c r="A1531" t="s">
        <v>138</v>
      </c>
      <c r="B1531" t="s">
        <v>312</v>
      </c>
      <c r="C1531">
        <v>99</v>
      </c>
      <c r="D1531" s="9">
        <v>41528.70416666667</v>
      </c>
      <c r="E1531" s="9">
        <v>41628.466666666667</v>
      </c>
      <c r="F1531" t="s">
        <v>871</v>
      </c>
      <c r="G1531" t="s">
        <v>871</v>
      </c>
      <c r="H1531">
        <v>33</v>
      </c>
      <c r="I1531">
        <v>90</v>
      </c>
      <c r="J1531">
        <v>16</v>
      </c>
      <c r="K1531" t="s">
        <v>872</v>
      </c>
      <c r="L1531">
        <v>94</v>
      </c>
      <c r="M1531">
        <v>12</v>
      </c>
      <c r="N1531">
        <v>0.379</v>
      </c>
      <c r="O1531">
        <v>0.85499999999999998</v>
      </c>
      <c r="P1531">
        <v>0.13</v>
      </c>
      <c r="Q1531">
        <v>0.88</v>
      </c>
      <c r="R1531">
        <v>1.1040000000000001</v>
      </c>
      <c r="S1531">
        <v>1.052</v>
      </c>
      <c r="T1531">
        <v>0.79700000000000004</v>
      </c>
      <c r="U1531">
        <v>0.307</v>
      </c>
      <c r="V1531">
        <v>0.89500000000000002</v>
      </c>
      <c r="W1531">
        <v>75</v>
      </c>
      <c r="X1531" t="s">
        <v>56</v>
      </c>
      <c r="Y1531">
        <v>1.1359999999999999</v>
      </c>
      <c r="Z1531">
        <v>0.96399999999999997</v>
      </c>
      <c r="AA1531">
        <v>0.85299999999999998</v>
      </c>
      <c r="AB1531">
        <v>0.88200000000000001</v>
      </c>
      <c r="AC1531">
        <v>0.83</v>
      </c>
      <c r="AD1531" s="19">
        <v>45824.950817997684</v>
      </c>
      <c r="AE1531" t="s">
        <v>2215</v>
      </c>
    </row>
    <row r="1532" spans="1:31" x14ac:dyDescent="0.35">
      <c r="A1532" t="s">
        <v>1831</v>
      </c>
      <c r="B1532" t="s">
        <v>311</v>
      </c>
      <c r="C1532">
        <v>3802</v>
      </c>
      <c r="D1532" s="9">
        <v>37824.556944444441</v>
      </c>
      <c r="E1532" s="9">
        <v>41626.927083333336</v>
      </c>
      <c r="F1532">
        <v>1863</v>
      </c>
      <c r="G1532">
        <v>1863</v>
      </c>
      <c r="H1532">
        <v>948</v>
      </c>
      <c r="I1532">
        <v>915</v>
      </c>
      <c r="J1532">
        <v>168</v>
      </c>
      <c r="K1532">
        <v>1695</v>
      </c>
      <c r="L1532">
        <v>1519</v>
      </c>
      <c r="M1532">
        <v>176</v>
      </c>
      <c r="N1532">
        <v>0.30099999999999999</v>
      </c>
      <c r="O1532">
        <v>0.25700000000000001</v>
      </c>
      <c r="P1532">
        <v>0.05</v>
      </c>
      <c r="Q1532">
        <v>0.47199999999999998</v>
      </c>
      <c r="R1532">
        <v>0.50800000000000001</v>
      </c>
      <c r="S1532">
        <v>0.496</v>
      </c>
      <c r="T1532">
        <v>0.92900000000000005</v>
      </c>
      <c r="U1532">
        <v>0.53900000000000003</v>
      </c>
      <c r="V1532">
        <v>0.91</v>
      </c>
      <c r="W1532">
        <v>372.88099999999997</v>
      </c>
      <c r="X1532" t="s">
        <v>56</v>
      </c>
      <c r="Y1532">
        <v>2.1190000000000002</v>
      </c>
      <c r="Z1532">
        <v>0.91300000000000003</v>
      </c>
      <c r="AA1532">
        <v>0.96799999999999997</v>
      </c>
      <c r="AB1532">
        <v>0.98299999999999998</v>
      </c>
      <c r="AC1532">
        <v>0.91700000000000004</v>
      </c>
      <c r="AD1532" s="19">
        <v>45824.851430254632</v>
      </c>
      <c r="AE1532" t="s">
        <v>2024</v>
      </c>
    </row>
    <row r="1533" spans="1:31" hidden="1" x14ac:dyDescent="0.35">
      <c r="A1533" t="s">
        <v>147</v>
      </c>
      <c r="B1533" t="s">
        <v>312</v>
      </c>
      <c r="C1533">
        <v>74</v>
      </c>
      <c r="D1533" s="9">
        <v>41555.609027777777</v>
      </c>
      <c r="E1533" s="9">
        <v>41630.25</v>
      </c>
      <c r="F1533" t="s">
        <v>871</v>
      </c>
      <c r="G1533" t="s">
        <v>871</v>
      </c>
      <c r="H1533">
        <v>45</v>
      </c>
      <c r="I1533">
        <v>41</v>
      </c>
      <c r="J1533">
        <v>5</v>
      </c>
      <c r="K1533" t="s">
        <v>872</v>
      </c>
      <c r="L1533">
        <v>75</v>
      </c>
      <c r="M1533">
        <v>5</v>
      </c>
      <c r="N1533">
        <v>0.63800000000000001</v>
      </c>
      <c r="O1533">
        <v>0.67100000000000004</v>
      </c>
      <c r="P1533">
        <v>0.09</v>
      </c>
      <c r="Q1533">
        <v>1.228</v>
      </c>
      <c r="R1533">
        <v>1.2190000000000001</v>
      </c>
      <c r="S1533">
        <v>1.21</v>
      </c>
      <c r="T1533">
        <v>1.0069999999999999</v>
      </c>
      <c r="U1533">
        <v>0.48699999999999999</v>
      </c>
      <c r="V1533">
        <v>0.93100000000000005</v>
      </c>
      <c r="W1533">
        <v>4.8860000000000001</v>
      </c>
      <c r="X1533" t="s">
        <v>92</v>
      </c>
      <c r="Y1533">
        <v>0.81399999999999995</v>
      </c>
      <c r="Z1533">
        <v>0.93100000000000005</v>
      </c>
      <c r="AA1533">
        <v>0.92700000000000005</v>
      </c>
      <c r="AB1533">
        <v>0.89200000000000002</v>
      </c>
      <c r="AC1533">
        <v>0.95799999999999996</v>
      </c>
      <c r="AD1533" s="19">
        <v>45824.951086041663</v>
      </c>
      <c r="AE1533" t="s">
        <v>2215</v>
      </c>
    </row>
    <row r="1534" spans="1:31" x14ac:dyDescent="0.35">
      <c r="A1534" t="s">
        <v>1965</v>
      </c>
      <c r="B1534" t="s">
        <v>311</v>
      </c>
      <c r="C1534">
        <v>1998</v>
      </c>
      <c r="D1534" s="9">
        <v>39623.217361111114</v>
      </c>
      <c r="E1534" s="9">
        <v>41622.049305555556</v>
      </c>
      <c r="F1534">
        <v>366</v>
      </c>
      <c r="G1534">
        <v>366</v>
      </c>
      <c r="H1534">
        <v>41</v>
      </c>
      <c r="I1534">
        <v>325</v>
      </c>
      <c r="J1534">
        <v>121</v>
      </c>
      <c r="K1534">
        <v>245</v>
      </c>
      <c r="L1534">
        <v>215</v>
      </c>
      <c r="M1534">
        <v>30</v>
      </c>
      <c r="N1534">
        <v>3.2000000000000001E-2</v>
      </c>
      <c r="O1534">
        <v>0.19500000000000001</v>
      </c>
      <c r="P1534">
        <v>7.2999999999999995E-2</v>
      </c>
      <c r="Q1534">
        <v>0.14299999999999999</v>
      </c>
      <c r="R1534">
        <v>0.154</v>
      </c>
      <c r="S1534">
        <v>0.14299999999999999</v>
      </c>
      <c r="T1534">
        <v>0.92900000000000005</v>
      </c>
      <c r="U1534">
        <v>0.14099999999999999</v>
      </c>
      <c r="V1534">
        <v>0.67800000000000005</v>
      </c>
      <c r="W1534">
        <v>209.79</v>
      </c>
      <c r="X1534" t="s">
        <v>56</v>
      </c>
      <c r="Y1534">
        <v>6.9930000000000003</v>
      </c>
      <c r="Z1534">
        <v>0.96199999999999997</v>
      </c>
      <c r="AA1534">
        <v>0.90700000000000003</v>
      </c>
      <c r="AB1534">
        <v>0.96199999999999997</v>
      </c>
      <c r="AC1534">
        <v>0.90100000000000002</v>
      </c>
      <c r="AD1534" s="19">
        <v>45824.88641994213</v>
      </c>
      <c r="AE1534" t="s">
        <v>2024</v>
      </c>
    </row>
    <row r="1535" spans="1:31" hidden="1" x14ac:dyDescent="0.35">
      <c r="A1535" t="s">
        <v>901</v>
      </c>
      <c r="B1535" t="s">
        <v>312</v>
      </c>
      <c r="C1535">
        <v>0</v>
      </c>
      <c r="D1535" s="9">
        <v>41206.103472222225</v>
      </c>
      <c r="E1535" s="9">
        <v>41206.105555555558</v>
      </c>
      <c r="F1535" t="s">
        <v>871</v>
      </c>
      <c r="G1535" t="s">
        <v>871</v>
      </c>
      <c r="H1535">
        <v>1</v>
      </c>
      <c r="I1535">
        <v>1</v>
      </c>
      <c r="J1535">
        <v>2</v>
      </c>
      <c r="K1535" t="s">
        <v>872</v>
      </c>
      <c r="L1535">
        <v>1</v>
      </c>
      <c r="M1535">
        <v>-2</v>
      </c>
      <c r="N1535" t="s">
        <v>874</v>
      </c>
      <c r="O1535" t="s">
        <v>874</v>
      </c>
      <c r="P1535" t="s">
        <v>874</v>
      </c>
      <c r="Q1535" t="s">
        <v>874</v>
      </c>
      <c r="R1535">
        <v>0</v>
      </c>
      <c r="S1535" t="s">
        <v>874</v>
      </c>
      <c r="T1535" t="s">
        <v>874</v>
      </c>
      <c r="U1535" t="s">
        <v>874</v>
      </c>
      <c r="V1535" t="s">
        <v>874</v>
      </c>
      <c r="W1535" t="s">
        <v>874</v>
      </c>
      <c r="X1535" t="s">
        <v>80</v>
      </c>
      <c r="Y1535" t="s">
        <v>874</v>
      </c>
      <c r="Z1535" t="s">
        <v>874</v>
      </c>
      <c r="AA1535" t="s">
        <v>874</v>
      </c>
      <c r="AB1535" t="s">
        <v>874</v>
      </c>
      <c r="AC1535" t="s">
        <v>874</v>
      </c>
      <c r="AD1535" s="19">
        <v>45824.951290254627</v>
      </c>
      <c r="AE1535" t="s">
        <v>2215</v>
      </c>
    </row>
    <row r="1536" spans="1:31" x14ac:dyDescent="0.35">
      <c r="A1536" t="s">
        <v>305</v>
      </c>
      <c r="B1536" t="s">
        <v>311</v>
      </c>
      <c r="C1536">
        <v>1996</v>
      </c>
      <c r="D1536" s="9">
        <v>39604.074999999997</v>
      </c>
      <c r="E1536" s="9">
        <v>41600.961805555555</v>
      </c>
      <c r="F1536">
        <v>207</v>
      </c>
      <c r="G1536">
        <v>207</v>
      </c>
      <c r="H1536">
        <v>97</v>
      </c>
      <c r="I1536">
        <v>110</v>
      </c>
      <c r="J1536">
        <v>26</v>
      </c>
      <c r="K1536">
        <v>181</v>
      </c>
      <c r="L1536">
        <v>160</v>
      </c>
      <c r="M1536">
        <v>21</v>
      </c>
      <c r="N1536">
        <v>3.5999999999999997E-2</v>
      </c>
      <c r="O1536">
        <v>4.4999999999999998E-2</v>
      </c>
      <c r="P1536">
        <v>1.0999999999999999E-2</v>
      </c>
      <c r="Q1536">
        <v>6.5000000000000002E-2</v>
      </c>
      <c r="R1536">
        <v>7.0000000000000007E-2</v>
      </c>
      <c r="S1536">
        <v>6.9000000000000006E-2</v>
      </c>
      <c r="T1536">
        <v>0.92900000000000005</v>
      </c>
      <c r="U1536">
        <v>0.44400000000000001</v>
      </c>
      <c r="V1536">
        <v>0.86399999999999999</v>
      </c>
      <c r="W1536">
        <v>323.077</v>
      </c>
      <c r="X1536" t="s">
        <v>56</v>
      </c>
      <c r="Y1536">
        <v>15.385</v>
      </c>
      <c r="Z1536">
        <v>0.91800000000000004</v>
      </c>
      <c r="AA1536">
        <v>0.88100000000000001</v>
      </c>
      <c r="AB1536">
        <v>0.92300000000000004</v>
      </c>
      <c r="AC1536">
        <v>0.91600000000000004</v>
      </c>
      <c r="AD1536" s="19">
        <v>45824.916824050924</v>
      </c>
      <c r="AE1536" t="s">
        <v>2215</v>
      </c>
    </row>
    <row r="1537" spans="1:31" hidden="1" x14ac:dyDescent="0.35">
      <c r="A1537" t="s">
        <v>2183</v>
      </c>
      <c r="B1537" t="s">
        <v>312</v>
      </c>
      <c r="C1537">
        <v>89</v>
      </c>
      <c r="D1537" s="9">
        <v>41408.990277777775</v>
      </c>
      <c r="E1537" s="9">
        <v>41498.899305555555</v>
      </c>
      <c r="F1537" t="s">
        <v>871</v>
      </c>
      <c r="G1537" t="s">
        <v>871</v>
      </c>
      <c r="H1537">
        <v>3</v>
      </c>
      <c r="I1537">
        <v>1</v>
      </c>
      <c r="J1537">
        <v>1</v>
      </c>
      <c r="K1537" t="s">
        <v>872</v>
      </c>
      <c r="L1537">
        <v>3</v>
      </c>
      <c r="M1537">
        <v>0</v>
      </c>
      <c r="N1537">
        <v>2.3E-2</v>
      </c>
      <c r="O1537" t="s">
        <v>874</v>
      </c>
      <c r="P1537" t="s">
        <v>874</v>
      </c>
      <c r="Q1537">
        <v>3.1E-2</v>
      </c>
      <c r="R1537">
        <v>0</v>
      </c>
      <c r="S1537">
        <v>3.5999999999999997E-2</v>
      </c>
      <c r="T1537" t="s">
        <v>874</v>
      </c>
      <c r="U1537" t="s">
        <v>874</v>
      </c>
      <c r="V1537" t="s">
        <v>874</v>
      </c>
      <c r="W1537" t="s">
        <v>874</v>
      </c>
      <c r="X1537" t="s">
        <v>56</v>
      </c>
      <c r="Y1537">
        <v>32.258000000000003</v>
      </c>
      <c r="Z1537">
        <v>0.95599999999999996</v>
      </c>
      <c r="AA1537" t="s">
        <v>874</v>
      </c>
      <c r="AB1537" t="s">
        <v>874</v>
      </c>
      <c r="AC1537">
        <v>1</v>
      </c>
      <c r="AD1537" s="19">
        <v>45824.951516678244</v>
      </c>
      <c r="AE1537" t="s">
        <v>2215</v>
      </c>
    </row>
    <row r="1538" spans="1:31" x14ac:dyDescent="0.35">
      <c r="A1538" t="s">
        <v>166</v>
      </c>
      <c r="B1538" t="s">
        <v>311</v>
      </c>
      <c r="C1538">
        <v>6897</v>
      </c>
      <c r="D1538" s="9">
        <v>38709.710416666669</v>
      </c>
      <c r="E1538" s="9">
        <v>45607.62777777778</v>
      </c>
      <c r="F1538">
        <v>3692</v>
      </c>
      <c r="G1538">
        <v>3692</v>
      </c>
      <c r="H1538">
        <v>1943</v>
      </c>
      <c r="I1538">
        <v>1749</v>
      </c>
      <c r="J1538">
        <v>664</v>
      </c>
      <c r="K1538">
        <v>3028</v>
      </c>
      <c r="L1538">
        <v>2741</v>
      </c>
      <c r="M1538">
        <v>287</v>
      </c>
      <c r="N1538">
        <v>0.309</v>
      </c>
      <c r="O1538">
        <v>0.314</v>
      </c>
      <c r="P1538">
        <v>0.128</v>
      </c>
      <c r="Q1538">
        <v>0.46</v>
      </c>
      <c r="R1538">
        <v>0.495</v>
      </c>
      <c r="S1538">
        <v>0.49399999999999999</v>
      </c>
      <c r="T1538">
        <v>0.92900000000000005</v>
      </c>
      <c r="U1538">
        <v>0.496</v>
      </c>
      <c r="V1538">
        <v>0.79500000000000004</v>
      </c>
      <c r="W1538">
        <v>623.91300000000001</v>
      </c>
      <c r="X1538" t="s">
        <v>56</v>
      </c>
      <c r="Y1538">
        <v>2.1739999999999999</v>
      </c>
      <c r="Z1538">
        <v>0.96199999999999997</v>
      </c>
      <c r="AA1538">
        <v>0.95199999999999996</v>
      </c>
      <c r="AB1538">
        <v>0.91800000000000004</v>
      </c>
      <c r="AC1538">
        <v>0.96199999999999997</v>
      </c>
      <c r="AD1538" s="19">
        <v>2.9350694444444447E-2</v>
      </c>
      <c r="AE1538" t="s">
        <v>1108</v>
      </c>
    </row>
    <row r="1539" spans="1:31" hidden="1" x14ac:dyDescent="0.35">
      <c r="A1539" t="s">
        <v>2184</v>
      </c>
      <c r="B1539" t="s">
        <v>312</v>
      </c>
      <c r="C1539">
        <v>0</v>
      </c>
      <c r="D1539" s="9">
        <v>40042.870833333334</v>
      </c>
      <c r="E1539" s="9">
        <v>40042.870833333334</v>
      </c>
      <c r="F1539" t="s">
        <v>871</v>
      </c>
      <c r="G1539" t="s">
        <v>871</v>
      </c>
      <c r="H1539">
        <v>1</v>
      </c>
      <c r="I1539">
        <v>1</v>
      </c>
      <c r="J1539">
        <v>1</v>
      </c>
      <c r="K1539" t="s">
        <v>872</v>
      </c>
      <c r="L1539">
        <v>1</v>
      </c>
      <c r="M1539">
        <v>0</v>
      </c>
      <c r="N1539" t="s">
        <v>874</v>
      </c>
      <c r="O1539" t="s">
        <v>874</v>
      </c>
      <c r="P1539" t="s">
        <v>874</v>
      </c>
      <c r="Q1539" t="s">
        <v>874</v>
      </c>
      <c r="R1539">
        <v>0</v>
      </c>
      <c r="S1539" t="s">
        <v>874</v>
      </c>
      <c r="T1539" t="s">
        <v>874</v>
      </c>
      <c r="U1539" t="s">
        <v>874</v>
      </c>
      <c r="V1539" t="s">
        <v>874</v>
      </c>
      <c r="W1539" t="s">
        <v>874</v>
      </c>
      <c r="X1539" t="s">
        <v>62</v>
      </c>
      <c r="Y1539" t="s">
        <v>874</v>
      </c>
      <c r="Z1539" t="s">
        <v>874</v>
      </c>
      <c r="AA1539" t="s">
        <v>874</v>
      </c>
      <c r="AB1539" t="s">
        <v>874</v>
      </c>
      <c r="AC1539" t="s">
        <v>874</v>
      </c>
      <c r="AD1539" s="19">
        <v>45824.951717268515</v>
      </c>
      <c r="AE1539" t="s">
        <v>2215</v>
      </c>
    </row>
    <row r="1540" spans="1:31" x14ac:dyDescent="0.35">
      <c r="A1540" t="s">
        <v>166</v>
      </c>
      <c r="B1540" t="s">
        <v>311</v>
      </c>
      <c r="C1540">
        <v>6897</v>
      </c>
      <c r="D1540" s="9">
        <v>38709.710416666669</v>
      </c>
      <c r="E1540" s="9">
        <v>45607.62777777778</v>
      </c>
      <c r="F1540">
        <v>3692</v>
      </c>
      <c r="G1540">
        <v>3692</v>
      </c>
      <c r="H1540">
        <v>1943</v>
      </c>
      <c r="I1540">
        <v>1749</v>
      </c>
      <c r="J1540">
        <v>664</v>
      </c>
      <c r="K1540">
        <v>3028</v>
      </c>
      <c r="L1540">
        <v>2741</v>
      </c>
      <c r="M1540">
        <v>287</v>
      </c>
      <c r="N1540">
        <v>0.309</v>
      </c>
      <c r="O1540">
        <v>0.314</v>
      </c>
      <c r="P1540">
        <v>0.128</v>
      </c>
      <c r="Q1540">
        <v>0.46</v>
      </c>
      <c r="R1540">
        <v>0.495</v>
      </c>
      <c r="S1540">
        <v>0.49399999999999999</v>
      </c>
      <c r="T1540">
        <v>0.92900000000000005</v>
      </c>
      <c r="U1540">
        <v>0.496</v>
      </c>
      <c r="V1540">
        <v>0.79500000000000004</v>
      </c>
      <c r="W1540">
        <v>623.91300000000001</v>
      </c>
      <c r="X1540" t="s">
        <v>56</v>
      </c>
      <c r="Y1540">
        <v>2.1739999999999999</v>
      </c>
      <c r="Z1540">
        <v>0.96199999999999997</v>
      </c>
      <c r="AA1540">
        <v>0.95199999999999996</v>
      </c>
      <c r="AB1540">
        <v>0.91800000000000004</v>
      </c>
      <c r="AC1540">
        <v>0.96199999999999997</v>
      </c>
      <c r="AD1540" s="19">
        <v>4.0663194444444446E-2</v>
      </c>
      <c r="AE1540" t="s">
        <v>1108</v>
      </c>
    </row>
    <row r="1541" spans="1:31" hidden="1" x14ac:dyDescent="0.35">
      <c r="A1541" t="s">
        <v>1132</v>
      </c>
      <c r="B1541" t="s">
        <v>312</v>
      </c>
      <c r="C1541">
        <v>99</v>
      </c>
      <c r="D1541" s="9">
        <v>41533.884722222225</v>
      </c>
      <c r="E1541" s="9">
        <v>41633.231249999997</v>
      </c>
      <c r="F1541" t="s">
        <v>871</v>
      </c>
      <c r="G1541" t="s">
        <v>871</v>
      </c>
      <c r="H1541">
        <v>20</v>
      </c>
      <c r="I1541">
        <v>23</v>
      </c>
      <c r="J1541">
        <v>13</v>
      </c>
      <c r="K1541" t="s">
        <v>872</v>
      </c>
      <c r="L1541">
        <v>46</v>
      </c>
      <c r="M1541">
        <v>-15</v>
      </c>
      <c r="N1541">
        <v>0.17699999999999999</v>
      </c>
      <c r="O1541">
        <v>0.33100000000000002</v>
      </c>
      <c r="P1541">
        <v>0.22700000000000001</v>
      </c>
      <c r="Q1541">
        <v>0.63</v>
      </c>
      <c r="R1541">
        <v>0.28100000000000003</v>
      </c>
      <c r="S1541">
        <v>0.27600000000000002</v>
      </c>
      <c r="T1541">
        <v>2.242</v>
      </c>
      <c r="U1541">
        <v>0.34799999999999998</v>
      </c>
      <c r="V1541">
        <v>0.55300000000000005</v>
      </c>
      <c r="W1541">
        <v>136.50800000000001</v>
      </c>
      <c r="X1541" t="s">
        <v>62</v>
      </c>
      <c r="Y1541">
        <v>1.587</v>
      </c>
      <c r="Z1541">
        <v>0.94299999999999995</v>
      </c>
      <c r="AA1541">
        <v>0.89700000000000002</v>
      </c>
      <c r="AB1541">
        <v>0.81399999999999995</v>
      </c>
      <c r="AC1541">
        <v>0.98199999999999998</v>
      </c>
      <c r="AD1541" s="19">
        <v>45824.951995925927</v>
      </c>
      <c r="AE1541" t="s">
        <v>2215</v>
      </c>
    </row>
    <row r="1542" spans="1:31" x14ac:dyDescent="0.35">
      <c r="A1542" t="s">
        <v>1054</v>
      </c>
      <c r="B1542" t="s">
        <v>311</v>
      </c>
      <c r="C1542">
        <v>2212</v>
      </c>
      <c r="D1542" s="9">
        <v>42331.800069444442</v>
      </c>
      <c r="E1542" s="9">
        <v>44544.485844907409</v>
      </c>
      <c r="F1542">
        <v>287</v>
      </c>
      <c r="G1542">
        <v>287</v>
      </c>
      <c r="H1542">
        <v>118</v>
      </c>
      <c r="I1542">
        <v>169</v>
      </c>
      <c r="J1542">
        <v>96</v>
      </c>
      <c r="K1542">
        <v>191</v>
      </c>
      <c r="L1542">
        <v>179</v>
      </c>
      <c r="M1542">
        <v>12</v>
      </c>
      <c r="N1542">
        <v>0.05</v>
      </c>
      <c r="O1542">
        <v>8.2000000000000003E-2</v>
      </c>
      <c r="P1542">
        <v>4.7E-2</v>
      </c>
      <c r="Q1542">
        <v>7.9000000000000001E-2</v>
      </c>
      <c r="R1542">
        <v>8.5000000000000006E-2</v>
      </c>
      <c r="S1542">
        <v>0.08</v>
      </c>
      <c r="T1542">
        <v>0.92900000000000005</v>
      </c>
      <c r="U1542">
        <v>0.379</v>
      </c>
      <c r="V1542">
        <v>0.64400000000000002</v>
      </c>
      <c r="W1542">
        <v>151.899</v>
      </c>
      <c r="X1542" t="s">
        <v>56</v>
      </c>
      <c r="Y1542">
        <v>12.657999999999999</v>
      </c>
      <c r="Z1542">
        <v>0.98099999999999998</v>
      </c>
      <c r="AA1542" s="19">
        <v>0.92500000000000004</v>
      </c>
      <c r="AB1542">
        <v>0.97699999999999998</v>
      </c>
      <c r="AC1542" s="23">
        <v>0.90900000000000003</v>
      </c>
      <c r="AD1542" s="19">
        <v>45825.221664039353</v>
      </c>
      <c r="AE1542" t="s">
        <v>2377</v>
      </c>
    </row>
    <row r="1543" spans="1:31" hidden="1" x14ac:dyDescent="0.35">
      <c r="A1543" t="s">
        <v>2185</v>
      </c>
      <c r="B1543" t="s">
        <v>312</v>
      </c>
      <c r="C1543">
        <v>0</v>
      </c>
      <c r="D1543" s="9">
        <v>40171.009027777778</v>
      </c>
      <c r="E1543" s="9">
        <v>40171.009027777778</v>
      </c>
      <c r="F1543" t="s">
        <v>871</v>
      </c>
      <c r="G1543" t="s">
        <v>871</v>
      </c>
      <c r="H1543">
        <v>1</v>
      </c>
      <c r="I1543">
        <v>1</v>
      </c>
      <c r="J1543">
        <v>1</v>
      </c>
      <c r="K1543" t="s">
        <v>872</v>
      </c>
      <c r="L1543">
        <v>1</v>
      </c>
      <c r="M1543">
        <v>0</v>
      </c>
      <c r="N1543" t="s">
        <v>874</v>
      </c>
      <c r="O1543" t="s">
        <v>874</v>
      </c>
      <c r="P1543" t="s">
        <v>874</v>
      </c>
      <c r="Q1543" t="s">
        <v>874</v>
      </c>
      <c r="R1543">
        <v>0</v>
      </c>
      <c r="S1543" t="s">
        <v>874</v>
      </c>
      <c r="T1543" t="s">
        <v>874</v>
      </c>
      <c r="U1543" t="s">
        <v>874</v>
      </c>
      <c r="V1543" t="s">
        <v>874</v>
      </c>
      <c r="W1543" t="s">
        <v>874</v>
      </c>
      <c r="X1543" t="s">
        <v>56</v>
      </c>
      <c r="Y1543" t="s">
        <v>874</v>
      </c>
      <c r="Z1543" t="s">
        <v>874</v>
      </c>
      <c r="AA1543" t="s">
        <v>874</v>
      </c>
      <c r="AB1543" t="s">
        <v>874</v>
      </c>
      <c r="AC1543" t="s">
        <v>874</v>
      </c>
      <c r="AD1543" s="19">
        <v>45824.95219635417</v>
      </c>
      <c r="AE1543" t="s">
        <v>2215</v>
      </c>
    </row>
    <row r="1544" spans="1:31" x14ac:dyDescent="0.35">
      <c r="A1544" t="s">
        <v>986</v>
      </c>
      <c r="B1544" t="s">
        <v>311</v>
      </c>
      <c r="C1544">
        <v>4474</v>
      </c>
      <c r="D1544" s="9">
        <v>39874.451493055552</v>
      </c>
      <c r="E1544" s="9">
        <v>44349.019131944442</v>
      </c>
      <c r="F1544">
        <v>295</v>
      </c>
      <c r="G1544">
        <v>295</v>
      </c>
      <c r="H1544">
        <v>80</v>
      </c>
      <c r="I1544">
        <v>215</v>
      </c>
      <c r="J1544">
        <v>75</v>
      </c>
      <c r="K1544">
        <v>220</v>
      </c>
      <c r="L1544">
        <v>213</v>
      </c>
      <c r="M1544">
        <v>7</v>
      </c>
      <c r="N1544">
        <v>2.5999999999999999E-2</v>
      </c>
      <c r="O1544">
        <v>6.8000000000000005E-2</v>
      </c>
      <c r="P1544">
        <v>2.4E-2</v>
      </c>
      <c r="Q1544">
        <v>6.5000000000000002E-2</v>
      </c>
      <c r="R1544">
        <v>7.0000000000000007E-2</v>
      </c>
      <c r="S1544">
        <v>7.0999999999999994E-2</v>
      </c>
      <c r="T1544">
        <v>0.92900000000000005</v>
      </c>
      <c r="U1544">
        <v>0.27700000000000002</v>
      </c>
      <c r="V1544">
        <v>0.745</v>
      </c>
      <c r="W1544">
        <v>107.69199999999999</v>
      </c>
      <c r="X1544" t="s">
        <v>56</v>
      </c>
      <c r="Y1544">
        <v>15.385</v>
      </c>
      <c r="Z1544">
        <v>0.78700000000000003</v>
      </c>
      <c r="AA1544" s="19">
        <v>0.85499999999999998</v>
      </c>
      <c r="AB1544">
        <v>0.68300000000000005</v>
      </c>
      <c r="AC1544" s="23">
        <v>0.747</v>
      </c>
      <c r="AD1544" s="19">
        <v>45825.2005244213</v>
      </c>
      <c r="AE1544" t="s">
        <v>2388</v>
      </c>
    </row>
    <row r="1545" spans="1:31" hidden="1" x14ac:dyDescent="0.35">
      <c r="A1545" t="s">
        <v>1141</v>
      </c>
      <c r="B1545" t="s">
        <v>312</v>
      </c>
      <c r="C1545">
        <v>98</v>
      </c>
      <c r="D1545" s="9">
        <v>41535.804861111108</v>
      </c>
      <c r="E1545" s="9">
        <v>41633.893750000003</v>
      </c>
      <c r="F1545" t="s">
        <v>871</v>
      </c>
      <c r="G1545" t="s">
        <v>871</v>
      </c>
      <c r="H1545">
        <v>16</v>
      </c>
      <c r="I1545">
        <v>4</v>
      </c>
      <c r="J1545">
        <v>2</v>
      </c>
      <c r="K1545" t="s">
        <v>872</v>
      </c>
      <c r="L1545">
        <v>21</v>
      </c>
      <c r="M1545">
        <v>-2</v>
      </c>
      <c r="N1545">
        <v>0.13200000000000001</v>
      </c>
      <c r="O1545">
        <v>7.6999999999999999E-2</v>
      </c>
      <c r="P1545">
        <v>4.4999999999999998E-2</v>
      </c>
      <c r="Q1545">
        <v>0.14599999999999999</v>
      </c>
      <c r="R1545" s="24" t="s">
        <v>2186</v>
      </c>
      <c r="S1545">
        <v>0.16300000000000001</v>
      </c>
      <c r="T1545">
        <v>0.89</v>
      </c>
      <c r="U1545">
        <v>0.63200000000000001</v>
      </c>
      <c r="V1545">
        <v>0.78500000000000003</v>
      </c>
      <c r="W1545">
        <v>178.08199999999999</v>
      </c>
      <c r="X1545" t="s">
        <v>56</v>
      </c>
      <c r="Y1545">
        <v>6.8490000000000002</v>
      </c>
      <c r="Z1545">
        <v>0.89300000000000002</v>
      </c>
      <c r="AA1545">
        <v>0.89200000000000002</v>
      </c>
      <c r="AB1545">
        <v>1</v>
      </c>
      <c r="AC1545">
        <v>0.72099999999999997</v>
      </c>
      <c r="AD1545" s="19">
        <v>45824.952467048613</v>
      </c>
      <c r="AE1545" t="s">
        <v>2215</v>
      </c>
    </row>
    <row r="1546" spans="1:31" x14ac:dyDescent="0.35">
      <c r="A1546" t="s">
        <v>1411</v>
      </c>
      <c r="B1546" t="s">
        <v>311</v>
      </c>
      <c r="C1546">
        <v>3592</v>
      </c>
      <c r="D1546" s="9">
        <v>40974.533912037034</v>
      </c>
      <c r="E1546" s="9">
        <v>44566.680150462962</v>
      </c>
      <c r="F1546">
        <v>8427</v>
      </c>
      <c r="G1546">
        <v>8427</v>
      </c>
      <c r="H1546">
        <v>1624</v>
      </c>
      <c r="I1546">
        <v>6803</v>
      </c>
      <c r="J1546">
        <v>1447</v>
      </c>
      <c r="K1546">
        <v>6980</v>
      </c>
      <c r="L1546">
        <v>6300</v>
      </c>
      <c r="M1546">
        <v>680</v>
      </c>
      <c r="N1546">
        <v>0.55800000000000005</v>
      </c>
      <c r="O1546">
        <v>2.34</v>
      </c>
      <c r="P1546">
        <v>0.57499999999999996</v>
      </c>
      <c r="Q1546">
        <v>2.1579999999999999</v>
      </c>
      <c r="R1546">
        <v>2.323</v>
      </c>
      <c r="S1546">
        <v>2.35</v>
      </c>
      <c r="T1546">
        <v>0.92900000000000005</v>
      </c>
      <c r="U1546">
        <v>0.193</v>
      </c>
      <c r="V1546">
        <v>0.80200000000000005</v>
      </c>
      <c r="W1546">
        <v>315.10700000000003</v>
      </c>
      <c r="X1546" t="s">
        <v>56</v>
      </c>
      <c r="Y1546">
        <v>0.46300000000000002</v>
      </c>
      <c r="Z1546">
        <v>0.96899999999999997</v>
      </c>
      <c r="AA1546">
        <v>0.97299999999999998</v>
      </c>
      <c r="AB1546">
        <v>0.94199999999999995</v>
      </c>
      <c r="AC1546">
        <v>0.97699999999999998</v>
      </c>
      <c r="AD1546" s="19">
        <v>45825.093739340278</v>
      </c>
      <c r="AE1546" t="s">
        <v>2397</v>
      </c>
    </row>
    <row r="1547" spans="1:31" hidden="1" x14ac:dyDescent="0.35">
      <c r="A1547" t="s">
        <v>2187</v>
      </c>
      <c r="B1547" t="s">
        <v>312</v>
      </c>
      <c r="C1547">
        <v>98</v>
      </c>
      <c r="D1547" s="9">
        <v>41512.079861111109</v>
      </c>
      <c r="E1547" s="9">
        <v>41610.794444444444</v>
      </c>
      <c r="F1547" t="s">
        <v>871</v>
      </c>
      <c r="G1547" t="s">
        <v>871</v>
      </c>
      <c r="H1547">
        <v>1</v>
      </c>
      <c r="I1547">
        <v>8</v>
      </c>
      <c r="J1547">
        <v>1</v>
      </c>
      <c r="K1547" t="s">
        <v>872</v>
      </c>
      <c r="L1547">
        <v>5</v>
      </c>
      <c r="M1547">
        <v>3</v>
      </c>
      <c r="N1547" t="s">
        <v>874</v>
      </c>
      <c r="O1547">
        <v>0.10199999999999999</v>
      </c>
      <c r="P1547" t="s">
        <v>874</v>
      </c>
      <c r="Q1547">
        <v>2.8000000000000001E-2</v>
      </c>
      <c r="R1547">
        <v>0</v>
      </c>
      <c r="S1547">
        <v>0.10100000000000001</v>
      </c>
      <c r="T1547" t="s">
        <v>874</v>
      </c>
      <c r="U1547" t="s">
        <v>874</v>
      </c>
      <c r="V1547" t="s">
        <v>874</v>
      </c>
      <c r="W1547" t="s">
        <v>874</v>
      </c>
      <c r="X1547" t="s">
        <v>56</v>
      </c>
      <c r="Y1547">
        <v>35.713999999999999</v>
      </c>
      <c r="Z1547" t="s">
        <v>874</v>
      </c>
      <c r="AA1547">
        <v>0.95099999999999996</v>
      </c>
      <c r="AB1547" t="s">
        <v>874</v>
      </c>
      <c r="AC1547">
        <v>0.59299999999999997</v>
      </c>
      <c r="AD1547" s="19">
        <v>45824.952686863428</v>
      </c>
      <c r="AE1547" t="s">
        <v>2215</v>
      </c>
    </row>
    <row r="1548" spans="1:31" x14ac:dyDescent="0.35">
      <c r="A1548" t="s">
        <v>1323</v>
      </c>
      <c r="B1548" t="s">
        <v>311</v>
      </c>
      <c r="C1548">
        <v>762</v>
      </c>
      <c r="D1548" s="9">
        <v>39346.180555555555</v>
      </c>
      <c r="E1548" s="9">
        <v>40109.01666666667</v>
      </c>
      <c r="F1548">
        <v>263</v>
      </c>
      <c r="G1548">
        <v>263</v>
      </c>
      <c r="H1548">
        <v>64</v>
      </c>
      <c r="I1548">
        <v>199</v>
      </c>
      <c r="J1548">
        <v>14</v>
      </c>
      <c r="K1548">
        <v>249</v>
      </c>
      <c r="L1548">
        <v>218</v>
      </c>
      <c r="M1548">
        <v>31</v>
      </c>
      <c r="N1548">
        <v>0.13</v>
      </c>
      <c r="O1548">
        <v>0.42499999999999999</v>
      </c>
      <c r="P1548">
        <v>3.9E-2</v>
      </c>
      <c r="Q1548">
        <v>0.47899999999999998</v>
      </c>
      <c r="R1548">
        <v>0.51600000000000001</v>
      </c>
      <c r="S1548">
        <v>0.51700000000000002</v>
      </c>
      <c r="T1548">
        <v>0.92800000000000005</v>
      </c>
      <c r="U1548">
        <v>0.23400000000000001</v>
      </c>
      <c r="V1548">
        <v>0.93</v>
      </c>
      <c r="W1548">
        <v>64.718000000000004</v>
      </c>
      <c r="X1548" t="s">
        <v>56</v>
      </c>
      <c r="Y1548">
        <v>2.0880000000000001</v>
      </c>
      <c r="Z1548">
        <v>0.94299999999999995</v>
      </c>
      <c r="AA1548">
        <v>0.94199999999999995</v>
      </c>
      <c r="AB1548">
        <v>0.82799999999999996</v>
      </c>
      <c r="AC1548">
        <v>0.95899999999999996</v>
      </c>
      <c r="AD1548" s="19">
        <v>45824.77648670139</v>
      </c>
      <c r="AE1548" t="s">
        <v>1824</v>
      </c>
    </row>
    <row r="1549" spans="1:31" hidden="1" x14ac:dyDescent="0.35">
      <c r="A1549" t="s">
        <v>2188</v>
      </c>
      <c r="B1549" t="s">
        <v>312</v>
      </c>
      <c r="C1549">
        <v>99</v>
      </c>
      <c r="D1549" s="9">
        <v>40687.573611111111</v>
      </c>
      <c r="E1549" s="9">
        <v>40786.773611111108</v>
      </c>
      <c r="F1549" t="s">
        <v>871</v>
      </c>
      <c r="G1549" t="s">
        <v>871</v>
      </c>
      <c r="H1549">
        <v>5</v>
      </c>
      <c r="I1549">
        <v>34</v>
      </c>
      <c r="J1549">
        <v>145</v>
      </c>
      <c r="K1549" t="s">
        <v>872</v>
      </c>
      <c r="L1549">
        <v>103</v>
      </c>
      <c r="M1549">
        <v>-208</v>
      </c>
      <c r="N1549">
        <v>7.0000000000000007E-2</v>
      </c>
      <c r="O1549">
        <v>0.69899999999999995</v>
      </c>
      <c r="P1549">
        <v>1.248</v>
      </c>
      <c r="Q1549">
        <v>1.002</v>
      </c>
      <c r="R1549">
        <v>-0.47899999999999998</v>
      </c>
      <c r="S1549">
        <v>-0.78500000000000003</v>
      </c>
      <c r="T1549">
        <v>-2.0920000000000001</v>
      </c>
      <c r="U1549">
        <v>9.0999999999999998E-2</v>
      </c>
      <c r="V1549">
        <v>-0.623</v>
      </c>
      <c r="W1549">
        <v>0.998</v>
      </c>
      <c r="X1549" t="s">
        <v>80</v>
      </c>
      <c r="Y1549">
        <v>0.998</v>
      </c>
      <c r="Z1549">
        <v>0.82099999999999995</v>
      </c>
      <c r="AA1549">
        <v>0.89700000000000002</v>
      </c>
      <c r="AB1549">
        <v>0.223</v>
      </c>
      <c r="AC1549">
        <v>0.18</v>
      </c>
      <c r="AD1549" s="19">
        <v>45824.952970150465</v>
      </c>
      <c r="AE1549" t="s">
        <v>2215</v>
      </c>
    </row>
    <row r="1550" spans="1:31" x14ac:dyDescent="0.35">
      <c r="A1550" t="s">
        <v>1323</v>
      </c>
      <c r="B1550" t="s">
        <v>311</v>
      </c>
      <c r="C1550">
        <v>762</v>
      </c>
      <c r="D1550" s="9">
        <v>39345.847824074073</v>
      </c>
      <c r="E1550" s="9">
        <v>40108.683807870373</v>
      </c>
      <c r="F1550">
        <v>263</v>
      </c>
      <c r="G1550">
        <v>263</v>
      </c>
      <c r="H1550">
        <v>64</v>
      </c>
      <c r="I1550">
        <v>199</v>
      </c>
      <c r="J1550">
        <v>14</v>
      </c>
      <c r="K1550">
        <v>249</v>
      </c>
      <c r="L1550">
        <v>218</v>
      </c>
      <c r="M1550">
        <v>31</v>
      </c>
      <c r="N1550">
        <v>0.13</v>
      </c>
      <c r="O1550">
        <v>0.42499999999999999</v>
      </c>
      <c r="P1550">
        <v>3.9E-2</v>
      </c>
      <c r="Q1550">
        <v>0.47899999999999998</v>
      </c>
      <c r="R1550">
        <v>0.51600000000000001</v>
      </c>
      <c r="S1550">
        <v>0.51700000000000002</v>
      </c>
      <c r="T1550">
        <v>0.92800000000000005</v>
      </c>
      <c r="U1550">
        <v>0.23400000000000001</v>
      </c>
      <c r="V1550">
        <v>0.93</v>
      </c>
      <c r="W1550">
        <v>64.718000000000004</v>
      </c>
      <c r="X1550" t="s">
        <v>56</v>
      </c>
      <c r="Y1550">
        <v>2.0880000000000001</v>
      </c>
      <c r="Z1550">
        <v>0.94299999999999995</v>
      </c>
      <c r="AA1550">
        <v>0.94199999999999995</v>
      </c>
      <c r="AB1550">
        <v>0.82799999999999996</v>
      </c>
      <c r="AC1550">
        <v>0.95899999999999996</v>
      </c>
      <c r="AD1550" s="19">
        <v>45825.072942141203</v>
      </c>
      <c r="AE1550" t="s">
        <v>2397</v>
      </c>
    </row>
    <row r="1551" spans="1:31" hidden="1" x14ac:dyDescent="0.35">
      <c r="A1551" t="s">
        <v>2189</v>
      </c>
      <c r="B1551" t="s">
        <v>312</v>
      </c>
      <c r="C1551">
        <v>87</v>
      </c>
      <c r="D1551" s="9">
        <v>41510.04791666667</v>
      </c>
      <c r="E1551" s="9">
        <v>41597.702777777777</v>
      </c>
      <c r="F1551" t="s">
        <v>871</v>
      </c>
      <c r="G1551" t="s">
        <v>871</v>
      </c>
      <c r="H1551">
        <v>1</v>
      </c>
      <c r="I1551">
        <v>1</v>
      </c>
      <c r="J1551">
        <v>1</v>
      </c>
      <c r="K1551" t="s">
        <v>872</v>
      </c>
      <c r="L1551">
        <v>1</v>
      </c>
      <c r="M1551">
        <v>-1</v>
      </c>
      <c r="N1551" t="s">
        <v>874</v>
      </c>
      <c r="O1551" t="s">
        <v>874</v>
      </c>
      <c r="P1551" t="s">
        <v>874</v>
      </c>
      <c r="Q1551" t="s">
        <v>874</v>
      </c>
      <c r="R1551">
        <v>0</v>
      </c>
      <c r="S1551">
        <v>-1.0999999999999999E-2</v>
      </c>
      <c r="T1551" t="s">
        <v>874</v>
      </c>
      <c r="U1551" t="s">
        <v>874</v>
      </c>
      <c r="V1551" t="s">
        <v>874</v>
      </c>
      <c r="W1551" t="s">
        <v>874</v>
      </c>
      <c r="X1551" t="s">
        <v>62</v>
      </c>
      <c r="Y1551" t="s">
        <v>874</v>
      </c>
      <c r="Z1551" t="s">
        <v>874</v>
      </c>
      <c r="AA1551" t="s">
        <v>874</v>
      </c>
      <c r="AB1551" t="s">
        <v>874</v>
      </c>
      <c r="AC1551" t="s">
        <v>874</v>
      </c>
      <c r="AD1551" s="19">
        <v>45824.95319359954</v>
      </c>
      <c r="AE1551" t="s">
        <v>2215</v>
      </c>
    </row>
    <row r="1552" spans="1:31" x14ac:dyDescent="0.35">
      <c r="A1552" t="s">
        <v>158</v>
      </c>
      <c r="B1552" t="s">
        <v>311</v>
      </c>
      <c r="C1552">
        <v>3976</v>
      </c>
      <c r="D1552" s="9">
        <v>37652.989583333336</v>
      </c>
      <c r="E1552" s="9">
        <v>41629.388194444444</v>
      </c>
      <c r="F1552">
        <v>14055</v>
      </c>
      <c r="G1552">
        <v>14055</v>
      </c>
      <c r="H1552">
        <v>4529</v>
      </c>
      <c r="I1552">
        <v>9526</v>
      </c>
      <c r="J1552">
        <v>2576</v>
      </c>
      <c r="K1552">
        <v>11479</v>
      </c>
      <c r="L1552">
        <v>10255</v>
      </c>
      <c r="M1552">
        <v>1224</v>
      </c>
      <c r="N1552">
        <v>1.657</v>
      </c>
      <c r="O1552">
        <v>3.7669999999999999</v>
      </c>
      <c r="P1552">
        <v>0.96199999999999997</v>
      </c>
      <c r="Q1552">
        <v>4.13</v>
      </c>
      <c r="R1552">
        <v>4.4619999999999997</v>
      </c>
      <c r="S1552">
        <v>4.524</v>
      </c>
      <c r="T1552">
        <v>0.92600000000000005</v>
      </c>
      <c r="U1552">
        <v>0.30499999999999999</v>
      </c>
      <c r="V1552">
        <v>0.82299999999999995</v>
      </c>
      <c r="W1552">
        <v>296.36799999999999</v>
      </c>
      <c r="X1552" t="s">
        <v>56</v>
      </c>
      <c r="Y1552">
        <v>0.24199999999999999</v>
      </c>
      <c r="Z1552">
        <v>0.96899999999999997</v>
      </c>
      <c r="AA1552">
        <v>0.96899999999999997</v>
      </c>
      <c r="AB1552">
        <v>0.97099999999999997</v>
      </c>
      <c r="AC1552">
        <v>0.97699999999999998</v>
      </c>
      <c r="AD1552" s="19">
        <v>45824.907860590276</v>
      </c>
      <c r="AE1552" t="s">
        <v>2215</v>
      </c>
    </row>
    <row r="1553" spans="1:31" hidden="1" x14ac:dyDescent="0.35">
      <c r="A1553" t="s">
        <v>2190</v>
      </c>
      <c r="B1553" t="s">
        <v>312</v>
      </c>
      <c r="C1553">
        <v>97</v>
      </c>
      <c r="D1553" s="9">
        <v>41548.109027777777</v>
      </c>
      <c r="E1553" s="9">
        <v>41645.916666666664</v>
      </c>
      <c r="F1553" t="s">
        <v>871</v>
      </c>
      <c r="G1553" t="s">
        <v>871</v>
      </c>
      <c r="H1553">
        <v>12</v>
      </c>
      <c r="I1553">
        <v>3</v>
      </c>
      <c r="J1553">
        <v>1</v>
      </c>
      <c r="K1553" t="s">
        <v>872</v>
      </c>
      <c r="L1553">
        <v>16</v>
      </c>
      <c r="M1553">
        <v>0</v>
      </c>
      <c r="N1553">
        <v>0.122</v>
      </c>
      <c r="O1553">
        <v>6.2E-2</v>
      </c>
      <c r="P1553" t="s">
        <v>874</v>
      </c>
      <c r="Q1553">
        <v>0.17699999999999999</v>
      </c>
      <c r="R1553">
        <v>0.184</v>
      </c>
      <c r="S1553">
        <v>0.16500000000000001</v>
      </c>
      <c r="T1553" t="s">
        <v>874</v>
      </c>
      <c r="U1553" t="s">
        <v>874</v>
      </c>
      <c r="V1553" t="s">
        <v>874</v>
      </c>
      <c r="W1553" t="s">
        <v>874</v>
      </c>
      <c r="X1553" t="s">
        <v>56</v>
      </c>
      <c r="Y1553">
        <v>5.65</v>
      </c>
      <c r="Z1553">
        <v>0.91800000000000004</v>
      </c>
      <c r="AA1553">
        <v>0.75</v>
      </c>
      <c r="AB1553" t="s">
        <v>874</v>
      </c>
      <c r="AC1553">
        <v>0.84899999999999998</v>
      </c>
      <c r="AD1553" s="19">
        <v>45824.953410717593</v>
      </c>
      <c r="AE1553" t="s">
        <v>2215</v>
      </c>
    </row>
    <row r="1554" spans="1:31" x14ac:dyDescent="0.35">
      <c r="A1554" t="s">
        <v>201</v>
      </c>
      <c r="B1554" t="s">
        <v>311</v>
      </c>
      <c r="C1554">
        <v>1345</v>
      </c>
      <c r="D1554" s="9">
        <v>44259.866666666669</v>
      </c>
      <c r="E1554" s="9">
        <v>45604.913888888892</v>
      </c>
      <c r="F1554">
        <v>721</v>
      </c>
      <c r="G1554">
        <v>606</v>
      </c>
      <c r="H1554">
        <v>564</v>
      </c>
      <c r="I1554">
        <v>42</v>
      </c>
      <c r="J1554">
        <v>65</v>
      </c>
      <c r="K1554">
        <v>541</v>
      </c>
      <c r="L1554">
        <v>408</v>
      </c>
      <c r="M1554">
        <v>133</v>
      </c>
      <c r="N1554">
        <v>0.65200000000000002</v>
      </c>
      <c r="O1554">
        <v>4.4999999999999998E-2</v>
      </c>
      <c r="P1554">
        <v>8.8999999999999996E-2</v>
      </c>
      <c r="Q1554">
        <v>0.56299999999999994</v>
      </c>
      <c r="R1554">
        <v>0.60799999999999998</v>
      </c>
      <c r="S1554">
        <v>0.628</v>
      </c>
      <c r="T1554">
        <v>0.92600000000000005</v>
      </c>
      <c r="U1554">
        <v>0.93500000000000005</v>
      </c>
      <c r="V1554">
        <v>0.872</v>
      </c>
      <c r="W1554">
        <v>236.23400000000001</v>
      </c>
      <c r="X1554" t="s">
        <v>56</v>
      </c>
      <c r="Y1554">
        <v>1.776</v>
      </c>
      <c r="Z1554">
        <v>0.873</v>
      </c>
      <c r="AA1554">
        <v>0.85199999999999998</v>
      </c>
      <c r="AB1554">
        <v>0.95499999999999996</v>
      </c>
      <c r="AC1554">
        <v>0.94399999999999995</v>
      </c>
      <c r="AD1554" s="19">
        <v>3.3686342592592594E-2</v>
      </c>
      <c r="AE1554" t="s">
        <v>1108</v>
      </c>
    </row>
    <row r="1555" spans="1:31" hidden="1" x14ac:dyDescent="0.35">
      <c r="A1555" t="s">
        <v>2191</v>
      </c>
      <c r="B1555" t="s">
        <v>312</v>
      </c>
      <c r="C1555">
        <v>0</v>
      </c>
      <c r="D1555" s="9">
        <v>41515.927083333336</v>
      </c>
      <c r="E1555" s="9">
        <v>41515.932638888888</v>
      </c>
      <c r="F1555" t="s">
        <v>871</v>
      </c>
      <c r="G1555" t="s">
        <v>871</v>
      </c>
      <c r="H1555">
        <v>1</v>
      </c>
      <c r="I1555">
        <v>1</v>
      </c>
      <c r="J1555">
        <v>1</v>
      </c>
      <c r="K1555" t="s">
        <v>872</v>
      </c>
      <c r="L1555">
        <v>1</v>
      </c>
      <c r="M1555">
        <v>-1</v>
      </c>
      <c r="N1555" t="s">
        <v>874</v>
      </c>
      <c r="O1555" t="s">
        <v>874</v>
      </c>
      <c r="P1555" t="s">
        <v>874</v>
      </c>
      <c r="Q1555" t="s">
        <v>874</v>
      </c>
      <c r="R1555">
        <v>0</v>
      </c>
      <c r="S1555" t="s">
        <v>874</v>
      </c>
      <c r="T1555" t="s">
        <v>874</v>
      </c>
      <c r="U1555" t="s">
        <v>874</v>
      </c>
      <c r="V1555" t="s">
        <v>874</v>
      </c>
      <c r="W1555" t="s">
        <v>874</v>
      </c>
      <c r="X1555" t="s">
        <v>56</v>
      </c>
      <c r="Y1555" t="s">
        <v>874</v>
      </c>
      <c r="Z1555" t="s">
        <v>874</v>
      </c>
      <c r="AA1555" t="s">
        <v>874</v>
      </c>
      <c r="AB1555" t="s">
        <v>874</v>
      </c>
      <c r="AC1555" t="s">
        <v>874</v>
      </c>
      <c r="AD1555" s="19">
        <v>45824.953633263889</v>
      </c>
      <c r="AE1555" t="s">
        <v>2215</v>
      </c>
    </row>
    <row r="1556" spans="1:31" x14ac:dyDescent="0.35">
      <c r="A1556" t="s">
        <v>201</v>
      </c>
      <c r="B1556" t="s">
        <v>311</v>
      </c>
      <c r="C1556">
        <v>1345</v>
      </c>
      <c r="D1556" s="9">
        <v>44259.866666666669</v>
      </c>
      <c r="E1556" s="9">
        <v>45604.913888888892</v>
      </c>
      <c r="F1556">
        <v>721</v>
      </c>
      <c r="G1556">
        <v>606</v>
      </c>
      <c r="H1556">
        <v>564</v>
      </c>
      <c r="I1556">
        <v>42</v>
      </c>
      <c r="J1556">
        <v>65</v>
      </c>
      <c r="K1556">
        <v>541</v>
      </c>
      <c r="L1556">
        <v>408</v>
      </c>
      <c r="M1556">
        <v>133</v>
      </c>
      <c r="N1556">
        <v>0.65200000000000002</v>
      </c>
      <c r="O1556">
        <v>4.4999999999999998E-2</v>
      </c>
      <c r="P1556">
        <v>8.8999999999999996E-2</v>
      </c>
      <c r="Q1556">
        <v>0.56299999999999994</v>
      </c>
      <c r="R1556">
        <v>0.60799999999999998</v>
      </c>
      <c r="S1556">
        <v>0.628</v>
      </c>
      <c r="T1556">
        <v>0.92600000000000005</v>
      </c>
      <c r="U1556">
        <v>0.93500000000000005</v>
      </c>
      <c r="V1556">
        <v>0.872</v>
      </c>
      <c r="W1556">
        <v>236.23400000000001</v>
      </c>
      <c r="X1556" t="s">
        <v>56</v>
      </c>
      <c r="Y1556">
        <v>1.776</v>
      </c>
      <c r="Z1556">
        <v>0.873</v>
      </c>
      <c r="AA1556">
        <v>0.85199999999999998</v>
      </c>
      <c r="AB1556">
        <v>0.95499999999999996</v>
      </c>
      <c r="AC1556">
        <v>0.94399999999999995</v>
      </c>
      <c r="AD1556" s="19">
        <v>7.8252314814814816E-3</v>
      </c>
      <c r="AE1556" t="s">
        <v>1108</v>
      </c>
    </row>
    <row r="1557" spans="1:31" hidden="1" x14ac:dyDescent="0.35">
      <c r="A1557" t="s">
        <v>2192</v>
      </c>
      <c r="B1557" t="s">
        <v>312</v>
      </c>
      <c r="C1557">
        <v>99</v>
      </c>
      <c r="D1557" s="9">
        <v>41542.793055555558</v>
      </c>
      <c r="E1557" s="9">
        <v>41641.861111111109</v>
      </c>
      <c r="F1557" t="s">
        <v>871</v>
      </c>
      <c r="G1557" t="s">
        <v>871</v>
      </c>
      <c r="H1557">
        <v>27</v>
      </c>
      <c r="I1557">
        <v>9</v>
      </c>
      <c r="J1557">
        <v>5</v>
      </c>
      <c r="K1557" t="s">
        <v>872</v>
      </c>
      <c r="L1557">
        <v>20</v>
      </c>
      <c r="M1557">
        <v>10</v>
      </c>
      <c r="N1557">
        <v>0.32200000000000001</v>
      </c>
      <c r="O1557">
        <v>7.5999999999999998E-2</v>
      </c>
      <c r="P1557">
        <v>0.05</v>
      </c>
      <c r="Q1557">
        <v>0.222</v>
      </c>
      <c r="R1557" s="24" t="s">
        <v>2193</v>
      </c>
      <c r="S1557">
        <v>0.35</v>
      </c>
      <c r="T1557">
        <v>0.63800000000000001</v>
      </c>
      <c r="U1557">
        <v>0.80900000000000005</v>
      </c>
      <c r="V1557">
        <v>0.874</v>
      </c>
      <c r="W1557">
        <v>162.16200000000001</v>
      </c>
      <c r="X1557" t="s">
        <v>56</v>
      </c>
      <c r="Y1557">
        <v>4.5049999999999999</v>
      </c>
      <c r="Z1557">
        <v>0.93500000000000005</v>
      </c>
      <c r="AA1557">
        <v>0.97199999999999998</v>
      </c>
      <c r="AB1557">
        <v>0.94099999999999995</v>
      </c>
      <c r="AC1557">
        <v>0.89800000000000002</v>
      </c>
      <c r="AD1557" s="19">
        <v>45824.953906527779</v>
      </c>
      <c r="AE1557" t="s">
        <v>2215</v>
      </c>
    </row>
    <row r="1558" spans="1:31" x14ac:dyDescent="0.35">
      <c r="A1558" t="s">
        <v>1152</v>
      </c>
      <c r="B1558" t="s">
        <v>311</v>
      </c>
      <c r="C1558">
        <v>5507</v>
      </c>
      <c r="D1558" s="9">
        <v>38931.103912037041</v>
      </c>
      <c r="E1558" s="9">
        <v>44438.43346064815</v>
      </c>
      <c r="F1558">
        <v>174</v>
      </c>
      <c r="G1558">
        <v>174</v>
      </c>
      <c r="H1558">
        <v>65</v>
      </c>
      <c r="I1558">
        <v>109</v>
      </c>
      <c r="J1558">
        <v>26</v>
      </c>
      <c r="K1558">
        <v>148</v>
      </c>
      <c r="L1558">
        <v>134</v>
      </c>
      <c r="M1558">
        <v>14</v>
      </c>
      <c r="N1558">
        <v>1.2999999999999999E-2</v>
      </c>
      <c r="O1558">
        <v>1.7999999999999999E-2</v>
      </c>
      <c r="P1558">
        <v>4.0000000000000001E-3</v>
      </c>
      <c r="Q1558">
        <v>2.5000000000000001E-2</v>
      </c>
      <c r="R1558">
        <v>2.7E-2</v>
      </c>
      <c r="S1558">
        <v>2.7E-2</v>
      </c>
      <c r="T1558">
        <v>0.92600000000000005</v>
      </c>
      <c r="U1558">
        <v>0.41899999999999998</v>
      </c>
      <c r="V1558">
        <v>0.871</v>
      </c>
      <c r="W1558">
        <v>560</v>
      </c>
      <c r="X1558" t="s">
        <v>56</v>
      </c>
      <c r="Y1558">
        <v>40</v>
      </c>
      <c r="Z1558">
        <v>0.95199999999999996</v>
      </c>
      <c r="AA1558">
        <v>0.96099999999999997</v>
      </c>
      <c r="AB1558">
        <v>0.94099999999999995</v>
      </c>
      <c r="AC1558">
        <v>0.97799999999999998</v>
      </c>
      <c r="AD1558" s="19">
        <v>45825.28975009259</v>
      </c>
      <c r="AE1558" t="s">
        <v>2339</v>
      </c>
    </row>
    <row r="1559" spans="1:31" hidden="1" x14ac:dyDescent="0.35">
      <c r="A1559" t="s">
        <v>2194</v>
      </c>
      <c r="B1559" t="s">
        <v>312</v>
      </c>
      <c r="C1559">
        <v>96</v>
      </c>
      <c r="D1559" s="9">
        <v>41380.956944444442</v>
      </c>
      <c r="E1559" s="9">
        <v>41477.867361111108</v>
      </c>
      <c r="F1559" t="s">
        <v>871</v>
      </c>
      <c r="G1559" t="s">
        <v>871</v>
      </c>
      <c r="H1559">
        <v>3</v>
      </c>
      <c r="I1559">
        <v>1</v>
      </c>
      <c r="J1559">
        <v>1</v>
      </c>
      <c r="K1559" t="s">
        <v>872</v>
      </c>
      <c r="L1559">
        <v>1</v>
      </c>
      <c r="M1559">
        <v>2</v>
      </c>
      <c r="N1559">
        <v>0.02</v>
      </c>
      <c r="O1559" t="s">
        <v>874</v>
      </c>
      <c r="P1559" t="s">
        <v>874</v>
      </c>
      <c r="Q1559" t="s">
        <v>874</v>
      </c>
      <c r="R1559">
        <v>0</v>
      </c>
      <c r="S1559">
        <v>2.5999999999999999E-2</v>
      </c>
      <c r="T1559" t="s">
        <v>874</v>
      </c>
      <c r="U1559" t="s">
        <v>874</v>
      </c>
      <c r="V1559" t="s">
        <v>874</v>
      </c>
      <c r="W1559" t="s">
        <v>874</v>
      </c>
      <c r="X1559" t="s">
        <v>56</v>
      </c>
      <c r="Y1559" t="s">
        <v>874</v>
      </c>
      <c r="Z1559">
        <v>0.96699999999999997</v>
      </c>
      <c r="AA1559" t="s">
        <v>874</v>
      </c>
      <c r="AB1559" t="s">
        <v>874</v>
      </c>
      <c r="AC1559" t="s">
        <v>874</v>
      </c>
      <c r="AD1559" s="19">
        <v>45824.954120659721</v>
      </c>
      <c r="AE1559" t="s">
        <v>2215</v>
      </c>
    </row>
    <row r="1560" spans="1:31" x14ac:dyDescent="0.35">
      <c r="A1560" t="s">
        <v>77</v>
      </c>
      <c r="B1560" t="s">
        <v>311</v>
      </c>
      <c r="C1560">
        <v>4523</v>
      </c>
      <c r="D1560" s="9">
        <v>40002.270115740743</v>
      </c>
      <c r="E1560" s="9">
        <v>44525.56145833333</v>
      </c>
      <c r="F1560">
        <v>412</v>
      </c>
      <c r="G1560">
        <v>412</v>
      </c>
      <c r="H1560">
        <v>183</v>
      </c>
      <c r="I1560">
        <v>229</v>
      </c>
      <c r="J1560">
        <v>43</v>
      </c>
      <c r="K1560">
        <v>369</v>
      </c>
      <c r="L1560">
        <v>347</v>
      </c>
      <c r="M1560">
        <v>22</v>
      </c>
      <c r="N1560">
        <v>3.9E-2</v>
      </c>
      <c r="O1560">
        <v>5.1999999999999998E-2</v>
      </c>
      <c r="P1560">
        <v>0.01</v>
      </c>
      <c r="Q1560">
        <v>7.4999999999999997E-2</v>
      </c>
      <c r="R1560">
        <v>8.1000000000000003E-2</v>
      </c>
      <c r="S1560">
        <v>7.9000000000000001E-2</v>
      </c>
      <c r="T1560">
        <v>0.92600000000000005</v>
      </c>
      <c r="U1560">
        <v>0.42899999999999999</v>
      </c>
      <c r="V1560">
        <v>0.89</v>
      </c>
      <c r="W1560">
        <v>293.33300000000003</v>
      </c>
      <c r="X1560" t="s">
        <v>56</v>
      </c>
      <c r="Y1560">
        <v>13.333</v>
      </c>
      <c r="Z1560">
        <v>0.93799999999999994</v>
      </c>
      <c r="AA1560">
        <v>0.92600000000000005</v>
      </c>
      <c r="AB1560">
        <v>0.97899999999999998</v>
      </c>
      <c r="AC1560">
        <v>0.92</v>
      </c>
      <c r="AD1560" s="19">
        <v>45825.28379065972</v>
      </c>
      <c r="AE1560" t="s">
        <v>2357</v>
      </c>
    </row>
    <row r="1561" spans="1:31" hidden="1" x14ac:dyDescent="0.35">
      <c r="A1561" t="s">
        <v>2195</v>
      </c>
      <c r="B1561" t="s">
        <v>312</v>
      </c>
      <c r="C1561">
        <v>65</v>
      </c>
      <c r="D1561" s="9">
        <v>41533.949999999997</v>
      </c>
      <c r="E1561" s="9">
        <v>41599.822916666664</v>
      </c>
      <c r="F1561" t="s">
        <v>871</v>
      </c>
      <c r="G1561" t="s">
        <v>871</v>
      </c>
      <c r="H1561">
        <v>4</v>
      </c>
      <c r="I1561">
        <v>2</v>
      </c>
      <c r="J1561">
        <v>1</v>
      </c>
      <c r="K1561" t="s">
        <v>872</v>
      </c>
      <c r="L1561">
        <v>3</v>
      </c>
      <c r="M1561">
        <v>2</v>
      </c>
      <c r="N1561">
        <v>3.5000000000000003E-2</v>
      </c>
      <c r="O1561">
        <v>8.3000000000000004E-2</v>
      </c>
      <c r="P1561" t="s">
        <v>874</v>
      </c>
      <c r="Q1561">
        <v>7.0999999999999994E-2</v>
      </c>
      <c r="R1561" s="24" t="s">
        <v>2196</v>
      </c>
      <c r="S1561">
        <v>6.4000000000000001E-2</v>
      </c>
      <c r="T1561" t="s">
        <v>874</v>
      </c>
      <c r="U1561" t="s">
        <v>874</v>
      </c>
      <c r="V1561" t="s">
        <v>874</v>
      </c>
      <c r="W1561" t="s">
        <v>874</v>
      </c>
      <c r="X1561" t="s">
        <v>56</v>
      </c>
      <c r="Y1561">
        <v>14.085000000000001</v>
      </c>
      <c r="Z1561">
        <v>0.88100000000000001</v>
      </c>
      <c r="AA1561">
        <v>1</v>
      </c>
      <c r="AB1561" t="s">
        <v>874</v>
      </c>
      <c r="AC1561">
        <v>0.998</v>
      </c>
      <c r="AD1561" s="19">
        <v>45824.954336064817</v>
      </c>
      <c r="AE1561" t="s">
        <v>2215</v>
      </c>
    </row>
    <row r="1562" spans="1:31" x14ac:dyDescent="0.35">
      <c r="A1562" t="s">
        <v>1068</v>
      </c>
      <c r="B1562" t="s">
        <v>311</v>
      </c>
      <c r="C1562">
        <v>1754</v>
      </c>
      <c r="D1562" s="9">
        <v>42810.822615740741</v>
      </c>
      <c r="E1562" s="9">
        <v>44565.670023148145</v>
      </c>
      <c r="F1562">
        <v>2081</v>
      </c>
      <c r="G1562">
        <v>2081</v>
      </c>
      <c r="H1562">
        <v>799</v>
      </c>
      <c r="I1562">
        <v>1282</v>
      </c>
      <c r="J1562">
        <v>601</v>
      </c>
      <c r="K1562">
        <v>1480</v>
      </c>
      <c r="L1562">
        <v>1217</v>
      </c>
      <c r="M1562">
        <v>263</v>
      </c>
      <c r="N1562">
        <v>0.501</v>
      </c>
      <c r="O1562">
        <v>0.90100000000000002</v>
      </c>
      <c r="P1562">
        <v>0.48799999999999999</v>
      </c>
      <c r="Q1562">
        <v>0.84599999999999997</v>
      </c>
      <c r="R1562">
        <v>0.91400000000000003</v>
      </c>
      <c r="S1562">
        <v>0.92800000000000005</v>
      </c>
      <c r="T1562">
        <v>0.92600000000000005</v>
      </c>
      <c r="U1562">
        <v>0.35699999999999998</v>
      </c>
      <c r="V1562">
        <v>0.65200000000000002</v>
      </c>
      <c r="W1562">
        <v>310.875</v>
      </c>
      <c r="X1562" t="s">
        <v>56</v>
      </c>
      <c r="Y1562">
        <v>1.1819999999999999</v>
      </c>
      <c r="Z1562">
        <v>0.95199999999999996</v>
      </c>
      <c r="AA1562" s="19">
        <v>0.98799999999999999</v>
      </c>
      <c r="AB1562">
        <v>0.97399999999999998</v>
      </c>
      <c r="AC1562" s="23">
        <v>0.98299999999999998</v>
      </c>
      <c r="AD1562" s="19">
        <v>45825.226138055557</v>
      </c>
      <c r="AE1562" t="s">
        <v>2377</v>
      </c>
    </row>
    <row r="1563" spans="1:31" hidden="1" x14ac:dyDescent="0.35">
      <c r="A1563" t="s">
        <v>2197</v>
      </c>
      <c r="B1563" t="s">
        <v>312</v>
      </c>
      <c r="C1563">
        <v>0</v>
      </c>
      <c r="D1563" s="9">
        <v>41579.680555555555</v>
      </c>
      <c r="E1563" s="9">
        <v>41579.680555555555</v>
      </c>
      <c r="F1563" t="s">
        <v>871</v>
      </c>
      <c r="G1563" t="s">
        <v>871</v>
      </c>
      <c r="H1563">
        <v>1</v>
      </c>
      <c r="I1563">
        <v>1</v>
      </c>
      <c r="J1563">
        <v>1</v>
      </c>
      <c r="K1563" t="s">
        <v>872</v>
      </c>
      <c r="L1563">
        <v>1</v>
      </c>
      <c r="M1563">
        <v>0</v>
      </c>
      <c r="N1563" t="s">
        <v>874</v>
      </c>
      <c r="O1563" t="s">
        <v>874</v>
      </c>
      <c r="P1563" t="s">
        <v>874</v>
      </c>
      <c r="Q1563" t="s">
        <v>874</v>
      </c>
      <c r="R1563">
        <v>0</v>
      </c>
      <c r="S1563" t="s">
        <v>874</v>
      </c>
      <c r="T1563" t="s">
        <v>874</v>
      </c>
      <c r="U1563" t="s">
        <v>874</v>
      </c>
      <c r="V1563" t="s">
        <v>874</v>
      </c>
      <c r="W1563" t="s">
        <v>874</v>
      </c>
      <c r="X1563" t="s">
        <v>56</v>
      </c>
      <c r="Y1563" t="s">
        <v>874</v>
      </c>
      <c r="Z1563" t="s">
        <v>874</v>
      </c>
      <c r="AA1563" t="s">
        <v>874</v>
      </c>
      <c r="AB1563" t="s">
        <v>874</v>
      </c>
      <c r="AC1563" t="s">
        <v>874</v>
      </c>
      <c r="AD1563" s="19">
        <v>45824.954546469904</v>
      </c>
      <c r="AE1563" t="s">
        <v>2215</v>
      </c>
    </row>
    <row r="1564" spans="1:31" x14ac:dyDescent="0.35">
      <c r="A1564" t="s">
        <v>1324</v>
      </c>
      <c r="B1564" t="s">
        <v>311</v>
      </c>
      <c r="C1564">
        <v>4966</v>
      </c>
      <c r="D1564" s="9">
        <v>39345.820960648147</v>
      </c>
      <c r="E1564" s="9">
        <v>44312.33184027778</v>
      </c>
      <c r="F1564">
        <v>1853</v>
      </c>
      <c r="G1564">
        <v>1853</v>
      </c>
      <c r="H1564">
        <v>997</v>
      </c>
      <c r="I1564">
        <v>856</v>
      </c>
      <c r="J1564">
        <v>152</v>
      </c>
      <c r="K1564">
        <v>1701</v>
      </c>
      <c r="L1564">
        <v>1585</v>
      </c>
      <c r="M1564">
        <v>116</v>
      </c>
      <c r="N1564">
        <v>0.43</v>
      </c>
      <c r="O1564">
        <v>0.33300000000000002</v>
      </c>
      <c r="P1564">
        <v>0.06</v>
      </c>
      <c r="Q1564">
        <v>0.65100000000000002</v>
      </c>
      <c r="R1564">
        <v>0.70299999999999996</v>
      </c>
      <c r="S1564">
        <v>0.65900000000000003</v>
      </c>
      <c r="T1564">
        <v>0.92600000000000005</v>
      </c>
      <c r="U1564">
        <v>0.56399999999999995</v>
      </c>
      <c r="V1564">
        <v>0.92100000000000004</v>
      </c>
      <c r="W1564">
        <v>178.18700000000001</v>
      </c>
      <c r="X1564" t="s">
        <v>56</v>
      </c>
      <c r="Y1564">
        <v>1.536</v>
      </c>
      <c r="Z1564">
        <v>0.93600000000000005</v>
      </c>
      <c r="AA1564">
        <v>0.89500000000000002</v>
      </c>
      <c r="AB1564">
        <v>0.98399999999999999</v>
      </c>
      <c r="AC1564">
        <v>0.99299999999999999</v>
      </c>
      <c r="AD1564" s="19">
        <v>45825.073162372682</v>
      </c>
      <c r="AE1564" t="s">
        <v>2397</v>
      </c>
    </row>
    <row r="1565" spans="1:31" hidden="1" x14ac:dyDescent="0.35">
      <c r="A1565" t="s">
        <v>2198</v>
      </c>
      <c r="B1565" t="s">
        <v>312</v>
      </c>
      <c r="C1565">
        <v>82</v>
      </c>
      <c r="D1565" s="9">
        <v>41452.947916666664</v>
      </c>
      <c r="E1565" s="9">
        <v>41535.659722222219</v>
      </c>
      <c r="F1565" t="s">
        <v>871</v>
      </c>
      <c r="G1565" t="s">
        <v>871</v>
      </c>
      <c r="H1565">
        <v>1</v>
      </c>
      <c r="I1565">
        <v>2</v>
      </c>
      <c r="J1565">
        <v>1</v>
      </c>
      <c r="K1565" t="s">
        <v>872</v>
      </c>
      <c r="L1565">
        <v>1</v>
      </c>
      <c r="M1565">
        <v>-1</v>
      </c>
      <c r="N1565" t="s">
        <v>874</v>
      </c>
      <c r="O1565">
        <v>1.2E-2</v>
      </c>
      <c r="P1565" t="s">
        <v>874</v>
      </c>
      <c r="Q1565" t="s">
        <v>874</v>
      </c>
      <c r="R1565">
        <v>0</v>
      </c>
      <c r="S1565">
        <v>6.0000000000000001E-3</v>
      </c>
      <c r="T1565" t="s">
        <v>874</v>
      </c>
      <c r="U1565" t="s">
        <v>874</v>
      </c>
      <c r="V1565" t="s">
        <v>874</v>
      </c>
      <c r="W1565" t="s">
        <v>874</v>
      </c>
      <c r="X1565" t="s">
        <v>56</v>
      </c>
      <c r="Y1565" t="s">
        <v>874</v>
      </c>
      <c r="Z1565" t="s">
        <v>874</v>
      </c>
      <c r="AA1565">
        <v>1</v>
      </c>
      <c r="AB1565" t="s">
        <v>874</v>
      </c>
      <c r="AC1565" t="s">
        <v>874</v>
      </c>
      <c r="AD1565" s="19">
        <v>45824.954763587964</v>
      </c>
      <c r="AE1565" t="s">
        <v>2215</v>
      </c>
    </row>
    <row r="1566" spans="1:31" x14ac:dyDescent="0.35">
      <c r="A1566" t="s">
        <v>1353</v>
      </c>
      <c r="B1566" t="s">
        <v>311</v>
      </c>
      <c r="C1566">
        <v>7051</v>
      </c>
      <c r="D1566" s="9">
        <v>37502.995682870373</v>
      </c>
      <c r="E1566" s="9">
        <v>44554.936145833337</v>
      </c>
      <c r="F1566">
        <v>2134</v>
      </c>
      <c r="G1566">
        <v>2134</v>
      </c>
      <c r="H1566">
        <v>266</v>
      </c>
      <c r="I1566">
        <v>1868</v>
      </c>
      <c r="J1566">
        <v>725</v>
      </c>
      <c r="K1566">
        <v>1409</v>
      </c>
      <c r="L1566">
        <v>1343</v>
      </c>
      <c r="M1566">
        <v>66</v>
      </c>
      <c r="N1566">
        <v>4.5999999999999999E-2</v>
      </c>
      <c r="O1566">
        <v>0.36299999999999999</v>
      </c>
      <c r="P1566">
        <v>0.14000000000000001</v>
      </c>
      <c r="Q1566">
        <v>0.249</v>
      </c>
      <c r="R1566">
        <v>0.26900000000000002</v>
      </c>
      <c r="S1566">
        <v>0.26600000000000001</v>
      </c>
      <c r="T1566">
        <v>0.92600000000000005</v>
      </c>
      <c r="U1566">
        <v>0.112</v>
      </c>
      <c r="V1566">
        <v>0.65800000000000003</v>
      </c>
      <c r="W1566">
        <v>265.06</v>
      </c>
      <c r="X1566" t="s">
        <v>56</v>
      </c>
      <c r="Y1566">
        <v>4.016</v>
      </c>
      <c r="Z1566">
        <v>0.85599999999999998</v>
      </c>
      <c r="AA1566">
        <v>0.753</v>
      </c>
      <c r="AB1566">
        <v>0.94299999999999995</v>
      </c>
      <c r="AC1566">
        <v>0.88300000000000001</v>
      </c>
      <c r="AD1566" s="19">
        <v>45825.079783680558</v>
      </c>
      <c r="AE1566" t="s">
        <v>2397</v>
      </c>
    </row>
    <row r="1567" spans="1:31" hidden="1" x14ac:dyDescent="0.35">
      <c r="A1567" t="s">
        <v>2199</v>
      </c>
      <c r="B1567" t="s">
        <v>312</v>
      </c>
      <c r="C1567">
        <v>89</v>
      </c>
      <c r="D1567" s="9">
        <v>41536.89166666667</v>
      </c>
      <c r="E1567" s="9">
        <v>41626.150694444441</v>
      </c>
      <c r="F1567" t="s">
        <v>871</v>
      </c>
      <c r="G1567" t="s">
        <v>871</v>
      </c>
      <c r="H1567">
        <v>14</v>
      </c>
      <c r="I1567">
        <v>9</v>
      </c>
      <c r="J1567">
        <v>3</v>
      </c>
      <c r="K1567" t="s">
        <v>872</v>
      </c>
      <c r="L1567">
        <v>11</v>
      </c>
      <c r="M1567">
        <v>8</v>
      </c>
      <c r="N1567">
        <v>0.14099999999999999</v>
      </c>
      <c r="O1567">
        <v>9.2999999999999999E-2</v>
      </c>
      <c r="P1567">
        <v>0.25</v>
      </c>
      <c r="Q1567">
        <v>0.11600000000000001</v>
      </c>
      <c r="R1567">
        <v>-1.6E-2</v>
      </c>
      <c r="S1567">
        <v>0.192</v>
      </c>
      <c r="T1567">
        <v>-7.25</v>
      </c>
      <c r="U1567">
        <v>0.60299999999999998</v>
      </c>
      <c r="V1567">
        <v>-6.8000000000000005E-2</v>
      </c>
      <c r="W1567">
        <v>775.86199999999997</v>
      </c>
      <c r="X1567" t="s">
        <v>56</v>
      </c>
      <c r="Y1567">
        <v>8.6210000000000004</v>
      </c>
      <c r="Z1567">
        <v>0.92800000000000005</v>
      </c>
      <c r="AA1567">
        <v>0.96299999999999997</v>
      </c>
      <c r="AB1567">
        <v>0.75</v>
      </c>
      <c r="AC1567">
        <v>0.93</v>
      </c>
      <c r="AD1567" s="19">
        <v>45824.955030497687</v>
      </c>
      <c r="AE1567" t="s">
        <v>2215</v>
      </c>
    </row>
    <row r="1568" spans="1:31" x14ac:dyDescent="0.35">
      <c r="A1568" t="s">
        <v>2129</v>
      </c>
      <c r="B1568" t="s">
        <v>311</v>
      </c>
      <c r="C1568">
        <v>2121</v>
      </c>
      <c r="D1568" s="9">
        <v>39217.310416666667</v>
      </c>
      <c r="E1568" s="9">
        <v>41339.15625</v>
      </c>
      <c r="F1568">
        <v>263</v>
      </c>
      <c r="G1568">
        <v>263</v>
      </c>
      <c r="H1568">
        <v>152</v>
      </c>
      <c r="I1568">
        <v>111</v>
      </c>
      <c r="J1568">
        <v>48</v>
      </c>
      <c r="K1568">
        <v>215</v>
      </c>
      <c r="L1568">
        <v>170</v>
      </c>
      <c r="M1568">
        <v>45</v>
      </c>
      <c r="N1568">
        <v>8.6999999999999994E-2</v>
      </c>
      <c r="O1568">
        <v>6.6000000000000003E-2</v>
      </c>
      <c r="P1568">
        <v>3.3000000000000002E-2</v>
      </c>
      <c r="Q1568">
        <v>0.111</v>
      </c>
      <c r="R1568">
        <v>0.12</v>
      </c>
      <c r="S1568">
        <v>0.11700000000000001</v>
      </c>
      <c r="T1568">
        <v>0.92500000000000004</v>
      </c>
      <c r="U1568">
        <v>0.56899999999999995</v>
      </c>
      <c r="V1568">
        <v>0.78400000000000003</v>
      </c>
      <c r="W1568">
        <v>405.40499999999997</v>
      </c>
      <c r="X1568" t="s">
        <v>56</v>
      </c>
      <c r="Y1568">
        <v>9.0090000000000003</v>
      </c>
      <c r="Z1568">
        <v>0.92</v>
      </c>
      <c r="AA1568">
        <v>0.92</v>
      </c>
      <c r="AB1568">
        <v>0.872</v>
      </c>
      <c r="AC1568">
        <v>0.90800000000000003</v>
      </c>
      <c r="AD1568" s="19">
        <v>45824.934970694441</v>
      </c>
      <c r="AE1568" t="s">
        <v>2215</v>
      </c>
    </row>
    <row r="1569" spans="1:31" hidden="1" x14ac:dyDescent="0.35">
      <c r="A1569" t="s">
        <v>1134</v>
      </c>
      <c r="B1569" t="s">
        <v>312</v>
      </c>
      <c r="C1569">
        <v>0</v>
      </c>
      <c r="D1569" s="9">
        <v>40949.406944444447</v>
      </c>
      <c r="E1569" s="9">
        <v>40949.406944444447</v>
      </c>
      <c r="F1569" t="s">
        <v>871</v>
      </c>
      <c r="G1569" t="s">
        <v>871</v>
      </c>
      <c r="H1569">
        <v>1</v>
      </c>
      <c r="I1569">
        <v>1</v>
      </c>
      <c r="J1569">
        <v>1</v>
      </c>
      <c r="K1569" t="s">
        <v>872</v>
      </c>
      <c r="L1569">
        <v>1</v>
      </c>
      <c r="M1569">
        <v>0</v>
      </c>
      <c r="N1569" t="s">
        <v>874</v>
      </c>
      <c r="O1569" t="s">
        <v>874</v>
      </c>
      <c r="P1569" t="s">
        <v>874</v>
      </c>
      <c r="Q1569" t="s">
        <v>874</v>
      </c>
      <c r="R1569">
        <v>0</v>
      </c>
      <c r="S1569" t="s">
        <v>874</v>
      </c>
      <c r="T1569" t="s">
        <v>874</v>
      </c>
      <c r="U1569" t="s">
        <v>874</v>
      </c>
      <c r="V1569" t="s">
        <v>874</v>
      </c>
      <c r="W1569" t="s">
        <v>874</v>
      </c>
      <c r="X1569" t="s">
        <v>62</v>
      </c>
      <c r="Y1569" t="s">
        <v>874</v>
      </c>
      <c r="Z1569" t="s">
        <v>874</v>
      </c>
      <c r="AA1569" t="s">
        <v>874</v>
      </c>
      <c r="AB1569" t="s">
        <v>874</v>
      </c>
      <c r="AC1569" t="s">
        <v>874</v>
      </c>
      <c r="AD1569" s="19">
        <v>45824.955231585649</v>
      </c>
      <c r="AE1569" t="s">
        <v>2215</v>
      </c>
    </row>
    <row r="1570" spans="1:31" x14ac:dyDescent="0.35">
      <c r="A1570" t="s">
        <v>1122</v>
      </c>
      <c r="B1570" t="s">
        <v>311</v>
      </c>
      <c r="C1570">
        <v>1540</v>
      </c>
      <c r="D1570" s="9">
        <v>39759.304861111108</v>
      </c>
      <c r="E1570" s="9">
        <v>41299.672222222223</v>
      </c>
      <c r="F1570">
        <v>312</v>
      </c>
      <c r="G1570">
        <v>312</v>
      </c>
      <c r="H1570">
        <v>83</v>
      </c>
      <c r="I1570">
        <v>229</v>
      </c>
      <c r="J1570">
        <v>95</v>
      </c>
      <c r="K1570">
        <v>217</v>
      </c>
      <c r="L1570">
        <v>217</v>
      </c>
      <c r="M1570">
        <v>1</v>
      </c>
      <c r="N1570">
        <v>6.4000000000000001E-2</v>
      </c>
      <c r="O1570">
        <v>0.161</v>
      </c>
      <c r="P1570">
        <v>5.1999999999999998E-2</v>
      </c>
      <c r="Q1570">
        <v>0.16</v>
      </c>
      <c r="R1570">
        <v>0.17299999999999999</v>
      </c>
      <c r="S1570">
        <v>0.16300000000000001</v>
      </c>
      <c r="T1570">
        <v>0.92500000000000004</v>
      </c>
      <c r="U1570">
        <v>0.28399999999999997</v>
      </c>
      <c r="V1570">
        <v>0.76900000000000002</v>
      </c>
      <c r="W1570">
        <v>6.25</v>
      </c>
      <c r="X1570" t="s">
        <v>80</v>
      </c>
      <c r="Y1570">
        <v>6.25</v>
      </c>
      <c r="Z1570">
        <v>0.93500000000000005</v>
      </c>
      <c r="AA1570">
        <v>0.94499999999999995</v>
      </c>
      <c r="AB1570">
        <v>0.755</v>
      </c>
      <c r="AC1570">
        <v>0.92300000000000004</v>
      </c>
      <c r="AD1570" s="19">
        <v>45824.941695034722</v>
      </c>
      <c r="AE1570" t="s">
        <v>2215</v>
      </c>
    </row>
    <row r="1571" spans="1:31" hidden="1" x14ac:dyDescent="0.35">
      <c r="A1571" t="s">
        <v>110</v>
      </c>
      <c r="B1571" t="s">
        <v>312</v>
      </c>
      <c r="C1571">
        <v>89</v>
      </c>
      <c r="D1571" s="9">
        <v>41542.947916666664</v>
      </c>
      <c r="E1571" s="9">
        <v>41631.97152777778</v>
      </c>
      <c r="F1571" t="s">
        <v>871</v>
      </c>
      <c r="G1571" t="s">
        <v>871</v>
      </c>
      <c r="H1571">
        <v>13</v>
      </c>
      <c r="I1571">
        <v>2</v>
      </c>
      <c r="J1571">
        <v>1</v>
      </c>
      <c r="K1571" t="s">
        <v>872</v>
      </c>
      <c r="L1571">
        <v>1</v>
      </c>
      <c r="M1571">
        <v>14</v>
      </c>
      <c r="N1571">
        <v>0.14499999999999999</v>
      </c>
      <c r="O1571">
        <v>2.7E-2</v>
      </c>
      <c r="P1571" t="s">
        <v>874</v>
      </c>
      <c r="Q1571" t="s">
        <v>874</v>
      </c>
      <c r="R1571">
        <v>0.17199999999999999</v>
      </c>
      <c r="S1571">
        <v>0.17</v>
      </c>
      <c r="T1571" t="s">
        <v>874</v>
      </c>
      <c r="U1571" t="s">
        <v>874</v>
      </c>
      <c r="V1571" t="s">
        <v>874</v>
      </c>
      <c r="W1571" t="s">
        <v>874</v>
      </c>
      <c r="X1571" t="s">
        <v>56</v>
      </c>
      <c r="Y1571" t="s">
        <v>874</v>
      </c>
      <c r="Z1571">
        <v>0.95099999999999996</v>
      </c>
      <c r="AA1571">
        <v>1</v>
      </c>
      <c r="AB1571" t="s">
        <v>874</v>
      </c>
      <c r="AC1571" t="s">
        <v>874</v>
      </c>
      <c r="AD1571" s="19">
        <v>45824.95543361111</v>
      </c>
      <c r="AE1571" t="s">
        <v>2215</v>
      </c>
    </row>
    <row r="1572" spans="1:31" x14ac:dyDescent="0.35">
      <c r="A1572" t="s">
        <v>200</v>
      </c>
      <c r="B1572" t="s">
        <v>311</v>
      </c>
      <c r="C1572">
        <v>5023</v>
      </c>
      <c r="D1572" s="9">
        <v>39541.616527777776</v>
      </c>
      <c r="E1572" s="9">
        <v>44565.513275462959</v>
      </c>
      <c r="F1572">
        <v>9313</v>
      </c>
      <c r="G1572">
        <v>9313</v>
      </c>
      <c r="H1572">
        <v>395</v>
      </c>
      <c r="I1572">
        <v>8918</v>
      </c>
      <c r="J1572">
        <v>3214</v>
      </c>
      <c r="K1572">
        <v>6099</v>
      </c>
      <c r="L1572">
        <v>4925</v>
      </c>
      <c r="M1572">
        <v>1174</v>
      </c>
      <c r="N1572">
        <v>0.13400000000000001</v>
      </c>
      <c r="O1572">
        <v>1.679</v>
      </c>
      <c r="P1572">
        <v>0.77700000000000002</v>
      </c>
      <c r="Q1572">
        <v>0.95799999999999996</v>
      </c>
      <c r="R1572">
        <v>1.036</v>
      </c>
      <c r="S1572">
        <v>1</v>
      </c>
      <c r="T1572">
        <v>0.92500000000000004</v>
      </c>
      <c r="U1572">
        <v>7.3999999999999996E-2</v>
      </c>
      <c r="V1572">
        <v>0.57099999999999995</v>
      </c>
      <c r="W1572">
        <v>1225.47</v>
      </c>
      <c r="X1572" t="s">
        <v>56</v>
      </c>
      <c r="Y1572">
        <v>1.044</v>
      </c>
      <c r="Z1572">
        <v>0.96199999999999997</v>
      </c>
      <c r="AA1572">
        <v>0.98499999999999999</v>
      </c>
      <c r="AB1572">
        <v>0.91500000000000004</v>
      </c>
      <c r="AC1572">
        <v>0.98499999999999999</v>
      </c>
      <c r="AD1572" s="19">
        <v>45825.295189317127</v>
      </c>
      <c r="AE1572" t="s">
        <v>2336</v>
      </c>
    </row>
    <row r="1573" spans="1:31" hidden="1" x14ac:dyDescent="0.35">
      <c r="A1573" t="s">
        <v>115</v>
      </c>
      <c r="B1573" t="s">
        <v>312</v>
      </c>
      <c r="C1573">
        <v>99</v>
      </c>
      <c r="D1573" s="9">
        <v>41529.568055555559</v>
      </c>
      <c r="E1573" s="9">
        <v>41629.01666666667</v>
      </c>
      <c r="F1573" t="s">
        <v>871</v>
      </c>
      <c r="G1573" t="s">
        <v>871</v>
      </c>
      <c r="H1573">
        <v>2</v>
      </c>
      <c r="I1573">
        <v>7</v>
      </c>
      <c r="J1573">
        <v>1</v>
      </c>
      <c r="K1573" t="s">
        <v>872</v>
      </c>
      <c r="L1573">
        <v>5</v>
      </c>
      <c r="M1573">
        <v>2</v>
      </c>
      <c r="N1573">
        <v>0.01</v>
      </c>
      <c r="O1573">
        <v>0.13700000000000001</v>
      </c>
      <c r="P1573" t="s">
        <v>874</v>
      </c>
      <c r="Q1573">
        <v>4.9000000000000002E-2</v>
      </c>
      <c r="R1573" s="24" t="s">
        <v>2200</v>
      </c>
      <c r="S1573">
        <v>7.5999999999999998E-2</v>
      </c>
      <c r="T1573" t="s">
        <v>874</v>
      </c>
      <c r="U1573" t="s">
        <v>874</v>
      </c>
      <c r="V1573" t="s">
        <v>874</v>
      </c>
      <c r="W1573" t="s">
        <v>874</v>
      </c>
      <c r="X1573" t="s">
        <v>56</v>
      </c>
      <c r="Y1573">
        <v>20.408000000000001</v>
      </c>
      <c r="Z1573">
        <v>1</v>
      </c>
      <c r="AA1573">
        <v>0.78500000000000003</v>
      </c>
      <c r="AB1573" t="s">
        <v>874</v>
      </c>
      <c r="AC1573">
        <v>0.65100000000000002</v>
      </c>
      <c r="AD1573" s="19">
        <v>45824.95564965278</v>
      </c>
      <c r="AE1573" t="s">
        <v>2215</v>
      </c>
    </row>
    <row r="1574" spans="1:31" x14ac:dyDescent="0.35">
      <c r="A1574" t="s">
        <v>161</v>
      </c>
      <c r="B1574" t="s">
        <v>311</v>
      </c>
      <c r="C1574">
        <v>4687</v>
      </c>
      <c r="D1574" s="9">
        <v>39723.458773148152</v>
      </c>
      <c r="E1574" s="9">
        <v>44411.279386574075</v>
      </c>
      <c r="F1574">
        <v>220</v>
      </c>
      <c r="G1574">
        <v>220</v>
      </c>
      <c r="H1574">
        <v>67</v>
      </c>
      <c r="I1574">
        <v>153</v>
      </c>
      <c r="J1574">
        <v>28</v>
      </c>
      <c r="K1574">
        <v>192</v>
      </c>
      <c r="L1574">
        <v>176</v>
      </c>
      <c r="M1574">
        <v>16</v>
      </c>
      <c r="N1574">
        <v>1.4E-2</v>
      </c>
      <c r="O1574">
        <v>3.2000000000000001E-2</v>
      </c>
      <c r="P1574">
        <v>6.0000000000000001E-3</v>
      </c>
      <c r="Q1574">
        <v>3.6999999999999998E-2</v>
      </c>
      <c r="R1574">
        <v>0.04</v>
      </c>
      <c r="S1574">
        <v>3.9E-2</v>
      </c>
      <c r="T1574">
        <v>0.92500000000000004</v>
      </c>
      <c r="U1574">
        <v>0.30399999999999999</v>
      </c>
      <c r="V1574">
        <v>0.87</v>
      </c>
      <c r="W1574">
        <v>432.43200000000002</v>
      </c>
      <c r="X1574" t="s">
        <v>56</v>
      </c>
      <c r="Y1574">
        <v>27.027000000000001</v>
      </c>
      <c r="Z1574">
        <v>0.69199999999999995</v>
      </c>
      <c r="AA1574">
        <v>0.92700000000000005</v>
      </c>
      <c r="AB1574">
        <v>0.98</v>
      </c>
      <c r="AC1574">
        <v>0.83499999999999996</v>
      </c>
      <c r="AD1574" s="19">
        <v>45825.26397792824</v>
      </c>
      <c r="AE1574" t="s">
        <v>2357</v>
      </c>
    </row>
    <row r="1575" spans="1:31" hidden="1" x14ac:dyDescent="0.35">
      <c r="A1575" t="s">
        <v>2201</v>
      </c>
      <c r="B1575" t="s">
        <v>312</v>
      </c>
      <c r="C1575">
        <v>0</v>
      </c>
      <c r="D1575" s="9">
        <v>41017.06527777778</v>
      </c>
      <c r="E1575" s="9">
        <v>41017.06527777778</v>
      </c>
      <c r="F1575" t="s">
        <v>871</v>
      </c>
      <c r="G1575" t="s">
        <v>871</v>
      </c>
      <c r="H1575">
        <v>1</v>
      </c>
      <c r="I1575">
        <v>1</v>
      </c>
      <c r="J1575">
        <v>1</v>
      </c>
      <c r="K1575" t="s">
        <v>872</v>
      </c>
      <c r="L1575">
        <v>1</v>
      </c>
      <c r="M1575">
        <v>0</v>
      </c>
      <c r="N1575" t="s">
        <v>874</v>
      </c>
      <c r="O1575" t="s">
        <v>874</v>
      </c>
      <c r="P1575" t="s">
        <v>874</v>
      </c>
      <c r="Q1575" t="s">
        <v>874</v>
      </c>
      <c r="R1575">
        <v>0</v>
      </c>
      <c r="S1575" t="s">
        <v>874</v>
      </c>
      <c r="T1575" t="s">
        <v>874</v>
      </c>
      <c r="U1575" t="s">
        <v>874</v>
      </c>
      <c r="V1575" t="s">
        <v>874</v>
      </c>
      <c r="W1575" t="s">
        <v>874</v>
      </c>
      <c r="X1575" t="s">
        <v>56</v>
      </c>
      <c r="Y1575" t="s">
        <v>874</v>
      </c>
      <c r="Z1575" t="s">
        <v>874</v>
      </c>
      <c r="AA1575" t="s">
        <v>874</v>
      </c>
      <c r="AB1575" t="s">
        <v>874</v>
      </c>
      <c r="AC1575" t="s">
        <v>874</v>
      </c>
      <c r="AD1575" s="19">
        <v>45824.955849328704</v>
      </c>
      <c r="AE1575" t="s">
        <v>2215</v>
      </c>
    </row>
    <row r="1576" spans="1:31" x14ac:dyDescent="0.35">
      <c r="A1576" t="s">
        <v>1122</v>
      </c>
      <c r="B1576" t="s">
        <v>311</v>
      </c>
      <c r="C1576">
        <v>1540</v>
      </c>
      <c r="D1576" s="9">
        <v>39758.763414351852</v>
      </c>
      <c r="E1576" s="9">
        <v>41299.130925925929</v>
      </c>
      <c r="F1576">
        <v>312</v>
      </c>
      <c r="G1576">
        <v>312</v>
      </c>
      <c r="H1576">
        <v>83</v>
      </c>
      <c r="I1576">
        <v>229</v>
      </c>
      <c r="J1576">
        <v>95</v>
      </c>
      <c r="K1576">
        <v>217</v>
      </c>
      <c r="L1576">
        <v>217</v>
      </c>
      <c r="M1576">
        <v>0</v>
      </c>
      <c r="N1576">
        <v>6.4000000000000001E-2</v>
      </c>
      <c r="O1576">
        <v>0.161</v>
      </c>
      <c r="P1576">
        <v>5.1999999999999998E-2</v>
      </c>
      <c r="Q1576">
        <v>0.16</v>
      </c>
      <c r="R1576">
        <v>0.17299999999999999</v>
      </c>
      <c r="S1576">
        <v>0.16300000000000001</v>
      </c>
      <c r="T1576">
        <v>0.92500000000000004</v>
      </c>
      <c r="U1576">
        <v>0.28399999999999997</v>
      </c>
      <c r="V1576">
        <v>0.76900000000000002</v>
      </c>
      <c r="W1576">
        <v>0</v>
      </c>
      <c r="X1576" t="s">
        <v>80</v>
      </c>
      <c r="Y1576">
        <v>6.25</v>
      </c>
      <c r="Z1576">
        <v>0.93500000000000005</v>
      </c>
      <c r="AA1576">
        <v>0.94499999999999995</v>
      </c>
      <c r="AB1576">
        <v>0.755</v>
      </c>
      <c r="AC1576">
        <v>0.92300000000000004</v>
      </c>
      <c r="AD1576" s="19">
        <v>45825.26510704861</v>
      </c>
      <c r="AE1576" t="s">
        <v>2357</v>
      </c>
    </row>
    <row r="1577" spans="1:31" hidden="1" x14ac:dyDescent="0.35">
      <c r="A1577" t="s">
        <v>2202</v>
      </c>
      <c r="B1577" t="s">
        <v>312</v>
      </c>
      <c r="C1577">
        <v>97</v>
      </c>
      <c r="D1577" s="9">
        <v>40732.542361111111</v>
      </c>
      <c r="E1577" s="9">
        <v>40829.915972222225</v>
      </c>
      <c r="F1577" t="s">
        <v>871</v>
      </c>
      <c r="G1577" t="s">
        <v>871</v>
      </c>
      <c r="H1577">
        <v>16</v>
      </c>
      <c r="I1577">
        <v>18</v>
      </c>
      <c r="J1577">
        <v>17</v>
      </c>
      <c r="K1577" t="s">
        <v>872</v>
      </c>
      <c r="L1577">
        <v>32</v>
      </c>
      <c r="M1577">
        <v>-14</v>
      </c>
      <c r="N1577">
        <v>0.17</v>
      </c>
      <c r="O1577">
        <v>0.14299999999999999</v>
      </c>
      <c r="P1577">
        <v>0.128</v>
      </c>
      <c r="Q1577">
        <v>0.39900000000000002</v>
      </c>
      <c r="R1577">
        <v>0.185</v>
      </c>
      <c r="S1577">
        <v>0.193</v>
      </c>
      <c r="T1577">
        <v>2.157</v>
      </c>
      <c r="U1577">
        <v>0.54300000000000004</v>
      </c>
      <c r="V1577">
        <v>0.59099999999999997</v>
      </c>
      <c r="W1577">
        <v>0</v>
      </c>
      <c r="X1577" t="s">
        <v>92</v>
      </c>
      <c r="Y1577">
        <v>2.5059999999999998</v>
      </c>
      <c r="Z1577">
        <v>0.94299999999999995</v>
      </c>
      <c r="AA1577">
        <v>0.90500000000000003</v>
      </c>
      <c r="AB1577">
        <v>0.36799999999999999</v>
      </c>
      <c r="AC1577">
        <v>0.95799999999999996</v>
      </c>
      <c r="AD1577" s="19">
        <v>45824.956118032409</v>
      </c>
      <c r="AE1577" t="s">
        <v>2215</v>
      </c>
    </row>
    <row r="1578" spans="1:31" x14ac:dyDescent="0.35">
      <c r="A1578" t="s">
        <v>1307</v>
      </c>
      <c r="B1578" t="s">
        <v>311</v>
      </c>
      <c r="C1578">
        <v>2885</v>
      </c>
      <c r="D1578" s="9">
        <v>41260.909282407411</v>
      </c>
      <c r="E1578" s="9">
        <v>44146.835821759261</v>
      </c>
      <c r="F1578">
        <v>632</v>
      </c>
      <c r="G1578">
        <v>632</v>
      </c>
      <c r="H1578">
        <v>235</v>
      </c>
      <c r="I1578">
        <v>397</v>
      </c>
      <c r="J1578">
        <v>37</v>
      </c>
      <c r="K1578">
        <v>595</v>
      </c>
      <c r="L1578">
        <v>490</v>
      </c>
      <c r="M1578">
        <v>105</v>
      </c>
      <c r="N1578">
        <v>9.2999999999999999E-2</v>
      </c>
      <c r="O1578">
        <v>0.17699999999999999</v>
      </c>
      <c r="P1578">
        <v>1.7999999999999999E-2</v>
      </c>
      <c r="Q1578">
        <v>0.23300000000000001</v>
      </c>
      <c r="R1578">
        <v>0.252</v>
      </c>
      <c r="S1578">
        <v>0.245</v>
      </c>
      <c r="T1578">
        <v>0.92500000000000004</v>
      </c>
      <c r="U1578">
        <v>0.34399999999999997</v>
      </c>
      <c r="V1578">
        <v>0.93300000000000005</v>
      </c>
      <c r="W1578">
        <v>450.64400000000001</v>
      </c>
      <c r="X1578" t="s">
        <v>56</v>
      </c>
      <c r="Y1578">
        <v>4.2919999999999998</v>
      </c>
      <c r="Z1578">
        <v>0.95799999999999996</v>
      </c>
      <c r="AA1578">
        <v>0.90400000000000003</v>
      </c>
      <c r="AB1578">
        <v>0.64900000000000002</v>
      </c>
      <c r="AC1578">
        <v>0.95099999999999996</v>
      </c>
      <c r="AD1578" s="19">
        <v>45825.068532060184</v>
      </c>
      <c r="AE1578" t="s">
        <v>2397</v>
      </c>
    </row>
    <row r="1579" spans="1:31" hidden="1" x14ac:dyDescent="0.35">
      <c r="A1579" t="s">
        <v>79</v>
      </c>
      <c r="B1579" t="s">
        <v>312</v>
      </c>
      <c r="C1579">
        <v>80</v>
      </c>
      <c r="D1579" s="9">
        <v>41563.859722222223</v>
      </c>
      <c r="E1579" s="9">
        <v>41644.177777777775</v>
      </c>
      <c r="F1579" t="s">
        <v>871</v>
      </c>
      <c r="G1579" t="s">
        <v>871</v>
      </c>
      <c r="H1579">
        <v>1</v>
      </c>
      <c r="I1579">
        <v>8</v>
      </c>
      <c r="J1579">
        <v>3</v>
      </c>
      <c r="K1579" t="s">
        <v>872</v>
      </c>
      <c r="L1579">
        <v>1</v>
      </c>
      <c r="M1579">
        <v>5</v>
      </c>
      <c r="N1579" t="s">
        <v>874</v>
      </c>
      <c r="O1579">
        <v>9.7000000000000003E-2</v>
      </c>
      <c r="P1579">
        <v>0.13600000000000001</v>
      </c>
      <c r="Q1579" t="s">
        <v>874</v>
      </c>
      <c r="R1579">
        <v>-3.9E-2</v>
      </c>
      <c r="S1579">
        <v>6.2E-2</v>
      </c>
      <c r="T1579" t="s">
        <v>874</v>
      </c>
      <c r="U1579" t="s">
        <v>874</v>
      </c>
      <c r="V1579" t="s">
        <v>874</v>
      </c>
      <c r="W1579" t="s">
        <v>874</v>
      </c>
      <c r="X1579" t="s">
        <v>56</v>
      </c>
      <c r="Y1579" t="s">
        <v>874</v>
      </c>
      <c r="Z1579" t="s">
        <v>874</v>
      </c>
      <c r="AA1579">
        <v>0.90800000000000003</v>
      </c>
      <c r="AB1579">
        <v>0.75</v>
      </c>
      <c r="AC1579" t="s">
        <v>874</v>
      </c>
      <c r="AD1579" s="19">
        <v>45824.956336828705</v>
      </c>
      <c r="AE1579" t="s">
        <v>2215</v>
      </c>
    </row>
    <row r="1580" spans="1:31" x14ac:dyDescent="0.35">
      <c r="A1580" t="s">
        <v>72</v>
      </c>
      <c r="B1580" t="s">
        <v>311</v>
      </c>
      <c r="C1580">
        <v>1952</v>
      </c>
      <c r="D1580" s="9">
        <v>43605.890277777777</v>
      </c>
      <c r="E1580" s="9">
        <v>45558.154166666667</v>
      </c>
      <c r="F1580">
        <v>974</v>
      </c>
      <c r="G1580">
        <v>872</v>
      </c>
      <c r="H1580">
        <v>766</v>
      </c>
      <c r="I1580">
        <v>106</v>
      </c>
      <c r="J1580">
        <v>87</v>
      </c>
      <c r="K1580">
        <v>785</v>
      </c>
      <c r="L1580">
        <v>668</v>
      </c>
      <c r="M1580">
        <v>117</v>
      </c>
      <c r="N1580">
        <v>0.46300000000000002</v>
      </c>
      <c r="O1580">
        <v>6.6000000000000003E-2</v>
      </c>
      <c r="P1580">
        <v>8.2000000000000003E-2</v>
      </c>
      <c r="Q1580">
        <v>0.41299999999999998</v>
      </c>
      <c r="R1580">
        <v>0.44700000000000001</v>
      </c>
      <c r="S1580">
        <v>0.45400000000000001</v>
      </c>
      <c r="T1580">
        <v>0.92400000000000004</v>
      </c>
      <c r="U1580">
        <v>0.875</v>
      </c>
      <c r="V1580">
        <v>0.84499999999999997</v>
      </c>
      <c r="W1580">
        <v>283.29300000000001</v>
      </c>
      <c r="X1580" t="s">
        <v>56</v>
      </c>
      <c r="Y1580">
        <v>2.4209999999999998</v>
      </c>
      <c r="Z1580">
        <v>0.98799999999999999</v>
      </c>
      <c r="AA1580">
        <v>0.94199999999999995</v>
      </c>
      <c r="AB1580">
        <v>0.76200000000000001</v>
      </c>
      <c r="AC1580">
        <v>0.99099999999999999</v>
      </c>
      <c r="AD1580" s="19">
        <v>1.7792824074074072E-2</v>
      </c>
      <c r="AE1580" t="s">
        <v>1108</v>
      </c>
    </row>
    <row r="1581" spans="1:31" hidden="1" x14ac:dyDescent="0.35">
      <c r="A1581" t="s">
        <v>77</v>
      </c>
      <c r="B1581" t="s">
        <v>312</v>
      </c>
      <c r="C1581">
        <v>85</v>
      </c>
      <c r="D1581" s="9">
        <v>41550.697222222225</v>
      </c>
      <c r="E1581" s="9">
        <v>41636.057638888888</v>
      </c>
      <c r="F1581" t="s">
        <v>871</v>
      </c>
      <c r="G1581" t="s">
        <v>871</v>
      </c>
      <c r="H1581">
        <v>4</v>
      </c>
      <c r="I1581">
        <v>5</v>
      </c>
      <c r="J1581">
        <v>1</v>
      </c>
      <c r="K1581" t="s">
        <v>872</v>
      </c>
      <c r="L1581">
        <v>8</v>
      </c>
      <c r="M1581">
        <v>-1</v>
      </c>
      <c r="N1581">
        <v>3.7999999999999999E-2</v>
      </c>
      <c r="O1581">
        <v>4.8000000000000001E-2</v>
      </c>
      <c r="P1581" t="s">
        <v>874</v>
      </c>
      <c r="Q1581">
        <v>0.48099999999999998</v>
      </c>
      <c r="R1581">
        <v>8.5999999999999993E-2</v>
      </c>
      <c r="S1581">
        <v>7.5999999999999998E-2</v>
      </c>
      <c r="T1581" t="s">
        <v>874</v>
      </c>
      <c r="U1581" t="s">
        <v>874</v>
      </c>
      <c r="V1581" t="s">
        <v>874</v>
      </c>
      <c r="W1581" t="s">
        <v>874</v>
      </c>
      <c r="X1581" t="s">
        <v>56</v>
      </c>
      <c r="Y1581">
        <v>2.0790000000000002</v>
      </c>
      <c r="Z1581">
        <v>0.89800000000000002</v>
      </c>
      <c r="AA1581">
        <v>0.88200000000000001</v>
      </c>
      <c r="AB1581" t="s">
        <v>874</v>
      </c>
      <c r="AC1581">
        <v>0.85899999999999999</v>
      </c>
      <c r="AD1581" s="19">
        <v>45824.956555520832</v>
      </c>
      <c r="AE1581" t="s">
        <v>2215</v>
      </c>
    </row>
    <row r="1582" spans="1:31" x14ac:dyDescent="0.35">
      <c r="A1582" t="s">
        <v>131</v>
      </c>
      <c r="B1582" t="s">
        <v>311</v>
      </c>
      <c r="C1582">
        <v>1816</v>
      </c>
      <c r="D1582" s="9">
        <v>43788.473611111112</v>
      </c>
      <c r="E1582" s="9">
        <v>45604.477083333331</v>
      </c>
      <c r="F1582">
        <v>760</v>
      </c>
      <c r="G1582">
        <v>760</v>
      </c>
      <c r="H1582">
        <v>205</v>
      </c>
      <c r="I1582">
        <v>555</v>
      </c>
      <c r="J1582">
        <v>111</v>
      </c>
      <c r="K1582">
        <v>649</v>
      </c>
      <c r="L1582">
        <v>318</v>
      </c>
      <c r="M1582">
        <v>331</v>
      </c>
      <c r="N1582">
        <v>0.17299999999999999</v>
      </c>
      <c r="O1582">
        <v>0.84299999999999997</v>
      </c>
      <c r="P1582">
        <v>0.248</v>
      </c>
      <c r="Q1582">
        <v>0.71</v>
      </c>
      <c r="R1582">
        <v>0.76800000000000002</v>
      </c>
      <c r="S1582">
        <v>0.877</v>
      </c>
      <c r="T1582">
        <v>0.92400000000000004</v>
      </c>
      <c r="U1582">
        <v>0.17</v>
      </c>
      <c r="V1582">
        <v>0.75600000000000001</v>
      </c>
      <c r="W1582">
        <v>466.197</v>
      </c>
      <c r="X1582" t="s">
        <v>56</v>
      </c>
      <c r="Y1582">
        <v>1.4079999999999999</v>
      </c>
      <c r="Z1582">
        <v>0.63100000000000001</v>
      </c>
      <c r="AA1582">
        <v>0.745</v>
      </c>
      <c r="AB1582">
        <v>0.69699999999999995</v>
      </c>
      <c r="AC1582">
        <v>0.97399999999999998</v>
      </c>
      <c r="AD1582" s="19">
        <v>2.4734953703703703E-2</v>
      </c>
      <c r="AE1582" t="s">
        <v>1108</v>
      </c>
    </row>
    <row r="1583" spans="1:31" hidden="1" x14ac:dyDescent="0.35">
      <c r="A1583" t="s">
        <v>2203</v>
      </c>
      <c r="B1583" t="s">
        <v>312</v>
      </c>
      <c r="C1583">
        <v>89</v>
      </c>
      <c r="D1583" s="9">
        <v>41522.955555555556</v>
      </c>
      <c r="E1583" s="9">
        <v>41612.847916666666</v>
      </c>
      <c r="F1583" t="s">
        <v>871</v>
      </c>
      <c r="G1583" t="s">
        <v>871</v>
      </c>
      <c r="H1583">
        <v>35</v>
      </c>
      <c r="I1583">
        <v>1</v>
      </c>
      <c r="J1583">
        <v>1</v>
      </c>
      <c r="K1583" t="s">
        <v>872</v>
      </c>
      <c r="L1583">
        <v>21</v>
      </c>
      <c r="M1583">
        <v>14</v>
      </c>
      <c r="N1583">
        <v>0.36699999999999999</v>
      </c>
      <c r="O1583" t="s">
        <v>874</v>
      </c>
      <c r="P1583">
        <v>0</v>
      </c>
      <c r="Q1583">
        <v>0.255</v>
      </c>
      <c r="R1583">
        <v>0.36699999999999999</v>
      </c>
      <c r="S1583">
        <v>0.378</v>
      </c>
      <c r="T1583" t="s">
        <v>874</v>
      </c>
      <c r="U1583" t="s">
        <v>874</v>
      </c>
      <c r="V1583" t="s">
        <v>874</v>
      </c>
      <c r="W1583" t="s">
        <v>874</v>
      </c>
      <c r="X1583" t="s">
        <v>56</v>
      </c>
      <c r="Y1583">
        <v>3.9220000000000002</v>
      </c>
      <c r="Z1583">
        <v>0.96899999999999997</v>
      </c>
      <c r="AA1583" t="s">
        <v>874</v>
      </c>
      <c r="AB1583">
        <v>0</v>
      </c>
      <c r="AC1583">
        <v>0.92700000000000005</v>
      </c>
      <c r="AD1583" s="19">
        <v>45824.956762499998</v>
      </c>
      <c r="AE1583" t="s">
        <v>2215</v>
      </c>
    </row>
    <row r="1584" spans="1:31" x14ac:dyDescent="0.35">
      <c r="A1584" t="s">
        <v>246</v>
      </c>
      <c r="B1584" t="s">
        <v>311</v>
      </c>
      <c r="C1584">
        <v>1642</v>
      </c>
      <c r="D1584" s="9">
        <v>43962.525694444441</v>
      </c>
      <c r="E1584" s="9">
        <v>45604.898611111108</v>
      </c>
      <c r="F1584">
        <v>8761</v>
      </c>
      <c r="G1584">
        <v>8761</v>
      </c>
      <c r="H1584">
        <v>7274</v>
      </c>
      <c r="I1584">
        <v>1487</v>
      </c>
      <c r="J1584">
        <v>1293</v>
      </c>
      <c r="K1584">
        <v>7468</v>
      </c>
      <c r="L1584">
        <v>6461</v>
      </c>
      <c r="M1584">
        <v>1007</v>
      </c>
      <c r="N1584">
        <v>6.4390000000000001</v>
      </c>
      <c r="O1584">
        <v>1.216</v>
      </c>
      <c r="P1584">
        <v>1.2889999999999999</v>
      </c>
      <c r="Q1584">
        <v>5.8840000000000003</v>
      </c>
      <c r="R1584">
        <v>6.3659999999999997</v>
      </c>
      <c r="S1584">
        <v>6.5179999999999998</v>
      </c>
      <c r="T1584">
        <v>0.92400000000000004</v>
      </c>
      <c r="U1584">
        <v>0.84099999999999997</v>
      </c>
      <c r="V1584">
        <v>0.83199999999999996</v>
      </c>
      <c r="W1584">
        <v>171.142</v>
      </c>
      <c r="X1584" t="s">
        <v>56</v>
      </c>
      <c r="Y1584">
        <v>0.17</v>
      </c>
      <c r="Z1584">
        <v>0.97199999999999998</v>
      </c>
      <c r="AA1584">
        <v>0.93899999999999995</v>
      </c>
      <c r="AB1584">
        <v>0.91100000000000003</v>
      </c>
      <c r="AC1584">
        <v>0.96199999999999997</v>
      </c>
      <c r="AD1584" s="19">
        <v>3.9670138888888887E-2</v>
      </c>
      <c r="AE1584" t="s">
        <v>1108</v>
      </c>
    </row>
    <row r="1585" spans="1:31" hidden="1" x14ac:dyDescent="0.35">
      <c r="A1585" t="s">
        <v>2204</v>
      </c>
      <c r="B1585" t="s">
        <v>312</v>
      </c>
      <c r="C1585">
        <v>0</v>
      </c>
      <c r="D1585" s="9">
        <v>41125.550694444442</v>
      </c>
      <c r="E1585" s="9">
        <v>41125.550694444442</v>
      </c>
      <c r="F1585" t="s">
        <v>871</v>
      </c>
      <c r="G1585" t="s">
        <v>871</v>
      </c>
      <c r="H1585">
        <v>1</v>
      </c>
      <c r="I1585">
        <v>1</v>
      </c>
      <c r="J1585">
        <v>1</v>
      </c>
      <c r="K1585" t="s">
        <v>872</v>
      </c>
      <c r="L1585">
        <v>1</v>
      </c>
      <c r="M1585">
        <v>0</v>
      </c>
      <c r="N1585" t="s">
        <v>874</v>
      </c>
      <c r="O1585" t="s">
        <v>874</v>
      </c>
      <c r="P1585" t="s">
        <v>874</v>
      </c>
      <c r="Q1585" t="s">
        <v>874</v>
      </c>
      <c r="R1585">
        <v>0</v>
      </c>
      <c r="S1585" t="s">
        <v>874</v>
      </c>
      <c r="T1585" t="s">
        <v>874</v>
      </c>
      <c r="U1585" t="s">
        <v>874</v>
      </c>
      <c r="V1585" t="s">
        <v>874</v>
      </c>
      <c r="W1585" t="s">
        <v>874</v>
      </c>
      <c r="X1585" t="s">
        <v>80</v>
      </c>
      <c r="Y1585" t="s">
        <v>874</v>
      </c>
      <c r="Z1585" t="s">
        <v>874</v>
      </c>
      <c r="AA1585" t="s">
        <v>874</v>
      </c>
      <c r="AB1585" t="s">
        <v>874</v>
      </c>
      <c r="AC1585" t="s">
        <v>874</v>
      </c>
      <c r="AD1585" s="19">
        <v>45824.956975034722</v>
      </c>
      <c r="AE1585" t="s">
        <v>2215</v>
      </c>
    </row>
    <row r="1586" spans="1:31" x14ac:dyDescent="0.35">
      <c r="A1586" t="s">
        <v>72</v>
      </c>
      <c r="B1586" t="s">
        <v>311</v>
      </c>
      <c r="C1586">
        <v>1952</v>
      </c>
      <c r="D1586" s="9">
        <v>43605.890277777777</v>
      </c>
      <c r="E1586" s="9">
        <v>45558.154166666667</v>
      </c>
      <c r="F1586">
        <v>974</v>
      </c>
      <c r="G1586">
        <v>872</v>
      </c>
      <c r="H1586">
        <v>766</v>
      </c>
      <c r="I1586">
        <v>106</v>
      </c>
      <c r="J1586">
        <v>87</v>
      </c>
      <c r="K1586">
        <v>785</v>
      </c>
      <c r="L1586">
        <v>668</v>
      </c>
      <c r="M1586">
        <v>117</v>
      </c>
      <c r="N1586">
        <v>0.46300000000000002</v>
      </c>
      <c r="O1586">
        <v>6.6000000000000003E-2</v>
      </c>
      <c r="P1586">
        <v>8.2000000000000003E-2</v>
      </c>
      <c r="Q1586">
        <v>0.41299999999999998</v>
      </c>
      <c r="R1586">
        <v>0.44700000000000001</v>
      </c>
      <c r="S1586">
        <v>0.45400000000000001</v>
      </c>
      <c r="T1586">
        <v>0.92400000000000004</v>
      </c>
      <c r="U1586">
        <v>0.875</v>
      </c>
      <c r="V1586">
        <v>0.84499999999999997</v>
      </c>
      <c r="W1586">
        <v>283.29300000000001</v>
      </c>
      <c r="X1586" t="s">
        <v>56</v>
      </c>
      <c r="Y1586">
        <v>2.4209999999999998</v>
      </c>
      <c r="Z1586">
        <v>0.98799999999999999</v>
      </c>
      <c r="AA1586">
        <v>0.94199999999999995</v>
      </c>
      <c r="AB1586">
        <v>0.76200000000000001</v>
      </c>
      <c r="AC1586">
        <v>0.99099999999999999</v>
      </c>
      <c r="AD1586" s="19">
        <v>1.7341435185185185E-2</v>
      </c>
      <c r="AE1586" t="s">
        <v>1108</v>
      </c>
    </row>
    <row r="1587" spans="1:31" hidden="1" x14ac:dyDescent="0.35">
      <c r="A1587" t="s">
        <v>2205</v>
      </c>
      <c r="B1587" t="s">
        <v>312</v>
      </c>
      <c r="C1587">
        <v>0</v>
      </c>
      <c r="D1587" s="9">
        <v>41432.71875</v>
      </c>
      <c r="E1587" s="9">
        <v>41432.71875</v>
      </c>
      <c r="F1587" t="s">
        <v>871</v>
      </c>
      <c r="G1587" t="s">
        <v>871</v>
      </c>
      <c r="H1587">
        <v>1</v>
      </c>
      <c r="I1587">
        <v>1</v>
      </c>
      <c r="J1587">
        <v>1</v>
      </c>
      <c r="K1587" t="s">
        <v>872</v>
      </c>
      <c r="L1587">
        <v>1</v>
      </c>
      <c r="M1587">
        <v>0</v>
      </c>
      <c r="N1587" t="s">
        <v>874</v>
      </c>
      <c r="O1587" t="s">
        <v>874</v>
      </c>
      <c r="P1587" t="s">
        <v>874</v>
      </c>
      <c r="Q1587" t="s">
        <v>874</v>
      </c>
      <c r="R1587">
        <v>0</v>
      </c>
      <c r="S1587" t="s">
        <v>874</v>
      </c>
      <c r="T1587" t="s">
        <v>874</v>
      </c>
      <c r="U1587" t="s">
        <v>874</v>
      </c>
      <c r="V1587" t="s">
        <v>874</v>
      </c>
      <c r="W1587" t="s">
        <v>874</v>
      </c>
      <c r="X1587" t="s">
        <v>62</v>
      </c>
      <c r="Y1587" t="s">
        <v>874</v>
      </c>
      <c r="Z1587" t="s">
        <v>874</v>
      </c>
      <c r="AA1587" t="s">
        <v>874</v>
      </c>
      <c r="AB1587" t="s">
        <v>874</v>
      </c>
      <c r="AC1587" t="s">
        <v>874</v>
      </c>
      <c r="AD1587" s="19">
        <v>45824.957178240744</v>
      </c>
      <c r="AE1587" t="s">
        <v>2215</v>
      </c>
    </row>
    <row r="1588" spans="1:31" x14ac:dyDescent="0.35">
      <c r="A1588" t="s">
        <v>131</v>
      </c>
      <c r="B1588" t="s">
        <v>311</v>
      </c>
      <c r="C1588">
        <v>1816</v>
      </c>
      <c r="D1588" s="9">
        <v>43788.473611111112</v>
      </c>
      <c r="E1588" s="9">
        <v>45604.477083333331</v>
      </c>
      <c r="F1588">
        <v>760</v>
      </c>
      <c r="G1588">
        <v>760</v>
      </c>
      <c r="H1588">
        <v>205</v>
      </c>
      <c r="I1588">
        <v>555</v>
      </c>
      <c r="J1588">
        <v>111</v>
      </c>
      <c r="K1588">
        <v>649</v>
      </c>
      <c r="L1588">
        <v>318</v>
      </c>
      <c r="M1588">
        <v>331</v>
      </c>
      <c r="N1588">
        <v>0.17299999999999999</v>
      </c>
      <c r="O1588">
        <v>0.84299999999999997</v>
      </c>
      <c r="P1588">
        <v>0.248</v>
      </c>
      <c r="Q1588">
        <v>0.71</v>
      </c>
      <c r="R1588">
        <v>0.76800000000000002</v>
      </c>
      <c r="S1588">
        <v>0.877</v>
      </c>
      <c r="T1588">
        <v>0.92400000000000004</v>
      </c>
      <c r="U1588">
        <v>0.17</v>
      </c>
      <c r="V1588">
        <v>0.75600000000000001</v>
      </c>
      <c r="W1588">
        <v>466.197</v>
      </c>
      <c r="X1588" t="s">
        <v>56</v>
      </c>
      <c r="Y1588">
        <v>1.4079999999999999</v>
      </c>
      <c r="Z1588">
        <v>0.63100000000000001</v>
      </c>
      <c r="AA1588">
        <v>0.745</v>
      </c>
      <c r="AB1588">
        <v>0.69699999999999995</v>
      </c>
      <c r="AC1588">
        <v>0.97399999999999998</v>
      </c>
      <c r="AD1588" s="19">
        <v>3.1370370370370375E-2</v>
      </c>
      <c r="AE1588" t="s">
        <v>1108</v>
      </c>
    </row>
    <row r="1589" spans="1:31" hidden="1" x14ac:dyDescent="0.35">
      <c r="A1589" t="s">
        <v>2206</v>
      </c>
      <c r="B1589" t="s">
        <v>312</v>
      </c>
      <c r="C1589">
        <v>97</v>
      </c>
      <c r="D1589" s="9">
        <v>41547.911805555559</v>
      </c>
      <c r="E1589" s="9">
        <v>41645.790972222225</v>
      </c>
      <c r="F1589" t="s">
        <v>871</v>
      </c>
      <c r="G1589" t="s">
        <v>871</v>
      </c>
      <c r="H1589">
        <v>83</v>
      </c>
      <c r="I1589">
        <v>14</v>
      </c>
      <c r="J1589">
        <v>7</v>
      </c>
      <c r="K1589" t="s">
        <v>872</v>
      </c>
      <c r="L1589">
        <v>74</v>
      </c>
      <c r="M1589">
        <v>17</v>
      </c>
      <c r="N1589">
        <v>1.1719999999999999</v>
      </c>
      <c r="O1589">
        <v>0.20599999999999999</v>
      </c>
      <c r="P1589">
        <v>0.193</v>
      </c>
      <c r="Q1589">
        <v>0.84099999999999997</v>
      </c>
      <c r="R1589" s="24" t="s">
        <v>2207</v>
      </c>
      <c r="S1589">
        <v>1.306</v>
      </c>
      <c r="T1589">
        <v>0.71</v>
      </c>
      <c r="U1589">
        <v>0.85099999999999998</v>
      </c>
      <c r="V1589">
        <v>0.86</v>
      </c>
      <c r="W1589">
        <v>103.44799999999999</v>
      </c>
      <c r="X1589" t="s">
        <v>56</v>
      </c>
      <c r="Y1589">
        <v>1.1890000000000001</v>
      </c>
      <c r="Z1589">
        <v>0.92200000000000004</v>
      </c>
      <c r="AA1589">
        <v>0.78500000000000003</v>
      </c>
      <c r="AB1589">
        <v>0.85299999999999998</v>
      </c>
      <c r="AC1589">
        <v>0.91600000000000004</v>
      </c>
      <c r="AD1589" s="19">
        <v>45824.957454247684</v>
      </c>
      <c r="AE1589" t="s">
        <v>2215</v>
      </c>
    </row>
    <row r="1590" spans="1:31" x14ac:dyDescent="0.35">
      <c r="A1590" t="s">
        <v>246</v>
      </c>
      <c r="B1590" t="s">
        <v>311</v>
      </c>
      <c r="C1590">
        <v>1642</v>
      </c>
      <c r="D1590" s="9">
        <v>43962.525694444441</v>
      </c>
      <c r="E1590" s="9">
        <v>45604.898611111108</v>
      </c>
      <c r="F1590">
        <v>8761</v>
      </c>
      <c r="G1590">
        <v>8761</v>
      </c>
      <c r="H1590">
        <v>7274</v>
      </c>
      <c r="I1590">
        <v>1487</v>
      </c>
      <c r="J1590">
        <v>1293</v>
      </c>
      <c r="K1590">
        <v>7468</v>
      </c>
      <c r="L1590">
        <v>6461</v>
      </c>
      <c r="M1590">
        <v>1007</v>
      </c>
      <c r="N1590">
        <v>6.4390000000000001</v>
      </c>
      <c r="O1590">
        <v>1.216</v>
      </c>
      <c r="P1590">
        <v>1.2889999999999999</v>
      </c>
      <c r="Q1590">
        <v>5.8840000000000003</v>
      </c>
      <c r="R1590">
        <v>6.3659999999999997</v>
      </c>
      <c r="S1590">
        <v>6.5179999999999998</v>
      </c>
      <c r="T1590">
        <v>0.92400000000000004</v>
      </c>
      <c r="U1590">
        <v>0.84099999999999997</v>
      </c>
      <c r="V1590">
        <v>0.83199999999999996</v>
      </c>
      <c r="W1590">
        <v>171.142</v>
      </c>
      <c r="X1590" t="s">
        <v>56</v>
      </c>
      <c r="Y1590">
        <v>0.17</v>
      </c>
      <c r="Z1590">
        <v>0.97199999999999998</v>
      </c>
      <c r="AA1590">
        <v>0.93899999999999995</v>
      </c>
      <c r="AB1590">
        <v>0.91100000000000003</v>
      </c>
      <c r="AC1590">
        <v>0.96199999999999997</v>
      </c>
      <c r="AD1590" s="19">
        <v>1.9913194444444445E-2</v>
      </c>
      <c r="AE1590" t="s">
        <v>1108</v>
      </c>
    </row>
    <row r="1591" spans="1:31" hidden="1" x14ac:dyDescent="0.35">
      <c r="A1591" t="s">
        <v>2208</v>
      </c>
      <c r="B1591" t="s">
        <v>312</v>
      </c>
      <c r="C1591">
        <v>76</v>
      </c>
      <c r="D1591" s="9">
        <v>41556.973611111112</v>
      </c>
      <c r="E1591" s="9">
        <v>41633.578472222223</v>
      </c>
      <c r="F1591" t="s">
        <v>871</v>
      </c>
      <c r="G1591" t="s">
        <v>871</v>
      </c>
      <c r="H1591">
        <v>12</v>
      </c>
      <c r="I1591">
        <v>7</v>
      </c>
      <c r="J1591">
        <v>1</v>
      </c>
      <c r="K1591" t="s">
        <v>872</v>
      </c>
      <c r="L1591">
        <v>15</v>
      </c>
      <c r="M1591">
        <v>2</v>
      </c>
      <c r="N1591">
        <v>0.106</v>
      </c>
      <c r="O1591">
        <v>0.114</v>
      </c>
      <c r="P1591" t="s">
        <v>874</v>
      </c>
      <c r="Q1591">
        <v>0.57299999999999995</v>
      </c>
      <c r="R1591">
        <v>0.22</v>
      </c>
      <c r="S1591">
        <v>0.191</v>
      </c>
      <c r="T1591" t="s">
        <v>874</v>
      </c>
      <c r="U1591" t="s">
        <v>874</v>
      </c>
      <c r="V1591" t="s">
        <v>874</v>
      </c>
      <c r="W1591" t="s">
        <v>874</v>
      </c>
      <c r="X1591" t="s">
        <v>56</v>
      </c>
      <c r="Y1591">
        <v>1.7450000000000001</v>
      </c>
      <c r="Z1591">
        <v>0.92200000000000004</v>
      </c>
      <c r="AA1591">
        <v>0.72599999999999998</v>
      </c>
      <c r="AB1591" t="s">
        <v>874</v>
      </c>
      <c r="AC1591">
        <v>0.90600000000000003</v>
      </c>
      <c r="AD1591" s="19">
        <v>45824.957674189813</v>
      </c>
      <c r="AE1591" t="s">
        <v>2215</v>
      </c>
    </row>
    <row r="1592" spans="1:31" x14ac:dyDescent="0.35">
      <c r="A1592" t="s">
        <v>113</v>
      </c>
      <c r="B1592" t="s">
        <v>311</v>
      </c>
      <c r="C1592">
        <v>5664</v>
      </c>
      <c r="D1592" s="9">
        <v>38901.370752314811</v>
      </c>
      <c r="E1592" s="9">
        <v>44565.63</v>
      </c>
      <c r="F1592">
        <v>5799</v>
      </c>
      <c r="G1592">
        <v>5799</v>
      </c>
      <c r="H1592">
        <v>2620</v>
      </c>
      <c r="I1592">
        <v>3179</v>
      </c>
      <c r="J1592">
        <v>938</v>
      </c>
      <c r="K1592">
        <v>4861</v>
      </c>
      <c r="L1592">
        <v>3974</v>
      </c>
      <c r="M1592">
        <v>887</v>
      </c>
      <c r="N1592">
        <v>0.81799999999999995</v>
      </c>
      <c r="O1592">
        <v>0.97299999999999998</v>
      </c>
      <c r="P1592">
        <v>0.34399999999999997</v>
      </c>
      <c r="Q1592">
        <v>1.337</v>
      </c>
      <c r="R1592">
        <v>1.4470000000000001</v>
      </c>
      <c r="S1592">
        <v>1.5049999999999999</v>
      </c>
      <c r="T1592">
        <v>0.92400000000000004</v>
      </c>
      <c r="U1592">
        <v>0.45700000000000002</v>
      </c>
      <c r="V1592">
        <v>0.80800000000000005</v>
      </c>
      <c r="W1592">
        <v>663.42600000000004</v>
      </c>
      <c r="X1592" t="s">
        <v>56</v>
      </c>
      <c r="Y1592">
        <v>0.748</v>
      </c>
      <c r="Z1592">
        <v>0.83899999999999997</v>
      </c>
      <c r="AA1592">
        <v>0.96399999999999997</v>
      </c>
      <c r="AB1592">
        <v>0.90700000000000003</v>
      </c>
      <c r="AC1592">
        <v>0.91500000000000004</v>
      </c>
      <c r="AD1592" s="19">
        <v>45825.277687430556</v>
      </c>
      <c r="AE1592" t="s">
        <v>2357</v>
      </c>
    </row>
    <row r="1593" spans="1:31" hidden="1" x14ac:dyDescent="0.35">
      <c r="A1593" t="s">
        <v>2209</v>
      </c>
      <c r="B1593" t="s">
        <v>312</v>
      </c>
      <c r="C1593">
        <v>81</v>
      </c>
      <c r="D1593" s="9">
        <v>41109.627083333333</v>
      </c>
      <c r="E1593" s="9">
        <v>41190.855555555558</v>
      </c>
      <c r="F1593" t="s">
        <v>871</v>
      </c>
      <c r="G1593" t="s">
        <v>871</v>
      </c>
      <c r="H1593">
        <v>19</v>
      </c>
      <c r="I1593">
        <v>4</v>
      </c>
      <c r="J1593">
        <v>1</v>
      </c>
      <c r="K1593" t="s">
        <v>872</v>
      </c>
      <c r="L1593">
        <v>14</v>
      </c>
      <c r="M1593">
        <v>8</v>
      </c>
      <c r="N1593">
        <v>0.20499999999999999</v>
      </c>
      <c r="O1593">
        <v>0.16700000000000001</v>
      </c>
      <c r="P1593">
        <v>0</v>
      </c>
      <c r="Q1593">
        <v>0.57599999999999996</v>
      </c>
      <c r="R1593">
        <v>0.372</v>
      </c>
      <c r="S1593">
        <v>0.27400000000000002</v>
      </c>
      <c r="T1593">
        <v>1.548</v>
      </c>
      <c r="U1593">
        <v>0.55100000000000005</v>
      </c>
      <c r="V1593">
        <v>1</v>
      </c>
      <c r="W1593">
        <v>46.875</v>
      </c>
      <c r="X1593" t="s">
        <v>62</v>
      </c>
      <c r="Y1593">
        <v>1.736</v>
      </c>
      <c r="Z1593">
        <v>0.45400000000000001</v>
      </c>
      <c r="AA1593">
        <v>0.6</v>
      </c>
      <c r="AB1593">
        <v>0</v>
      </c>
      <c r="AC1593">
        <v>0.92800000000000005</v>
      </c>
      <c r="AD1593" s="19">
        <v>45824.957924467592</v>
      </c>
      <c r="AE1593" t="s">
        <v>2215</v>
      </c>
    </row>
    <row r="1594" spans="1:31" x14ac:dyDescent="0.35">
      <c r="A1594" t="s">
        <v>1017</v>
      </c>
      <c r="B1594" t="s">
        <v>311</v>
      </c>
      <c r="C1594">
        <v>1873</v>
      </c>
      <c r="D1594" s="9">
        <v>42131.879652777781</v>
      </c>
      <c r="E1594" s="9">
        <v>44005.046180555553</v>
      </c>
      <c r="F1594">
        <v>116</v>
      </c>
      <c r="G1594">
        <v>116</v>
      </c>
      <c r="H1594">
        <v>116</v>
      </c>
      <c r="I1594">
        <v>0</v>
      </c>
      <c r="J1594">
        <v>14</v>
      </c>
      <c r="K1594">
        <v>102</v>
      </c>
      <c r="L1594">
        <v>87</v>
      </c>
      <c r="M1594">
        <v>15</v>
      </c>
      <c r="N1594">
        <v>0.107</v>
      </c>
      <c r="O1594">
        <v>0</v>
      </c>
      <c r="P1594">
        <v>1.4999999999999999E-2</v>
      </c>
      <c r="Q1594">
        <v>8.5000000000000006E-2</v>
      </c>
      <c r="R1594">
        <v>9.1999999999999998E-2</v>
      </c>
      <c r="S1594">
        <v>9.6000000000000002E-2</v>
      </c>
      <c r="T1594">
        <v>0.92400000000000004</v>
      </c>
      <c r="U1594">
        <v>1</v>
      </c>
      <c r="V1594">
        <v>0.86</v>
      </c>
      <c r="W1594">
        <v>176.471</v>
      </c>
      <c r="X1594" t="s">
        <v>56</v>
      </c>
      <c r="Y1594">
        <v>11.765000000000001</v>
      </c>
      <c r="Z1594">
        <v>0.86899999999999999</v>
      </c>
      <c r="AA1594" s="19">
        <v>0</v>
      </c>
      <c r="AB1594">
        <v>0.94299999999999995</v>
      </c>
      <c r="AC1594" s="23">
        <v>0.85099999999999998</v>
      </c>
      <c r="AD1594" s="19">
        <v>45825.208128055558</v>
      </c>
      <c r="AE1594" t="s">
        <v>2388</v>
      </c>
    </row>
    <row r="1595" spans="1:31" hidden="1" x14ac:dyDescent="0.35">
      <c r="A1595" t="s">
        <v>2210</v>
      </c>
      <c r="B1595" t="s">
        <v>312</v>
      </c>
      <c r="C1595">
        <v>0</v>
      </c>
      <c r="D1595" s="9">
        <v>40336.898611111108</v>
      </c>
      <c r="E1595" s="9">
        <v>40336.898611111108</v>
      </c>
      <c r="F1595" t="s">
        <v>871</v>
      </c>
      <c r="G1595" t="s">
        <v>871</v>
      </c>
      <c r="H1595">
        <v>1</v>
      </c>
      <c r="I1595">
        <v>1</v>
      </c>
      <c r="J1595">
        <v>1</v>
      </c>
      <c r="K1595" t="s">
        <v>872</v>
      </c>
      <c r="L1595">
        <v>1</v>
      </c>
      <c r="M1595">
        <v>0</v>
      </c>
      <c r="N1595" t="s">
        <v>874</v>
      </c>
      <c r="O1595" t="s">
        <v>874</v>
      </c>
      <c r="P1595" t="s">
        <v>874</v>
      </c>
      <c r="Q1595" t="s">
        <v>874</v>
      </c>
      <c r="R1595">
        <v>0</v>
      </c>
      <c r="S1595" t="s">
        <v>874</v>
      </c>
      <c r="T1595" t="s">
        <v>874</v>
      </c>
      <c r="U1595" t="s">
        <v>874</v>
      </c>
      <c r="V1595" t="s">
        <v>874</v>
      </c>
      <c r="W1595" t="s">
        <v>874</v>
      </c>
      <c r="X1595" t="s">
        <v>62</v>
      </c>
      <c r="Y1595" t="s">
        <v>874</v>
      </c>
      <c r="Z1595" t="s">
        <v>874</v>
      </c>
      <c r="AA1595" t="s">
        <v>874</v>
      </c>
      <c r="AB1595" t="s">
        <v>874</v>
      </c>
      <c r="AC1595" t="s">
        <v>874</v>
      </c>
      <c r="AD1595" s="19">
        <v>45824.958126562502</v>
      </c>
      <c r="AE1595" t="s">
        <v>2215</v>
      </c>
    </row>
    <row r="1596" spans="1:31" x14ac:dyDescent="0.35">
      <c r="A1596" t="s">
        <v>1366</v>
      </c>
      <c r="B1596" t="s">
        <v>311</v>
      </c>
      <c r="C1596">
        <v>3065</v>
      </c>
      <c r="D1596" s="9">
        <v>41485.389317129629</v>
      </c>
      <c r="E1596" s="9">
        <v>44550.697453703702</v>
      </c>
      <c r="F1596">
        <v>549</v>
      </c>
      <c r="G1596">
        <v>549</v>
      </c>
      <c r="H1596">
        <v>162</v>
      </c>
      <c r="I1596">
        <v>387</v>
      </c>
      <c r="J1596">
        <v>48</v>
      </c>
      <c r="K1596">
        <v>501</v>
      </c>
      <c r="L1596">
        <v>478</v>
      </c>
      <c r="M1596">
        <v>23</v>
      </c>
      <c r="N1596">
        <v>5.8999999999999997E-2</v>
      </c>
      <c r="O1596">
        <v>0.16900000000000001</v>
      </c>
      <c r="P1596">
        <v>1.7000000000000001E-2</v>
      </c>
      <c r="Q1596">
        <v>0.19500000000000001</v>
      </c>
      <c r="R1596">
        <v>0.21099999999999999</v>
      </c>
      <c r="S1596">
        <v>0.20200000000000001</v>
      </c>
      <c r="T1596">
        <v>0.92400000000000004</v>
      </c>
      <c r="U1596">
        <v>0.25900000000000001</v>
      </c>
      <c r="V1596">
        <v>0.92500000000000004</v>
      </c>
      <c r="W1596">
        <v>117.949</v>
      </c>
      <c r="X1596" t="s">
        <v>56</v>
      </c>
      <c r="Y1596">
        <v>5.1280000000000001</v>
      </c>
      <c r="Z1596">
        <v>0.98899999999999999</v>
      </c>
      <c r="AA1596">
        <v>0.94399999999999995</v>
      </c>
      <c r="AB1596">
        <v>0.96099999999999997</v>
      </c>
      <c r="AC1596">
        <v>0.95299999999999996</v>
      </c>
      <c r="AD1596" s="19">
        <v>45825.083085254628</v>
      </c>
      <c r="AE1596" t="s">
        <v>2397</v>
      </c>
    </row>
    <row r="1597" spans="1:31" hidden="1" x14ac:dyDescent="0.35">
      <c r="A1597" t="s">
        <v>2211</v>
      </c>
      <c r="B1597" t="s">
        <v>312</v>
      </c>
      <c r="C1597">
        <v>0</v>
      </c>
      <c r="D1597" s="9">
        <v>41066.23541666667</v>
      </c>
      <c r="E1597" s="9">
        <v>41066.236111111109</v>
      </c>
      <c r="F1597" t="s">
        <v>871</v>
      </c>
      <c r="G1597" t="s">
        <v>871</v>
      </c>
      <c r="H1597">
        <v>1</v>
      </c>
      <c r="I1597">
        <v>1</v>
      </c>
      <c r="J1597">
        <v>1</v>
      </c>
      <c r="K1597" t="s">
        <v>872</v>
      </c>
      <c r="L1597">
        <v>1</v>
      </c>
      <c r="M1597">
        <v>-1</v>
      </c>
      <c r="N1597" t="s">
        <v>874</v>
      </c>
      <c r="O1597">
        <v>0</v>
      </c>
      <c r="P1597" t="s">
        <v>874</v>
      </c>
      <c r="Q1597" t="s">
        <v>874</v>
      </c>
      <c r="R1597">
        <v>0</v>
      </c>
      <c r="S1597" t="s">
        <v>874</v>
      </c>
      <c r="T1597" t="s">
        <v>874</v>
      </c>
      <c r="U1597" t="s">
        <v>874</v>
      </c>
      <c r="V1597" t="s">
        <v>874</v>
      </c>
      <c r="W1597" t="s">
        <v>874</v>
      </c>
      <c r="X1597" t="s">
        <v>56</v>
      </c>
      <c r="Y1597" t="s">
        <v>874</v>
      </c>
      <c r="Z1597" t="s">
        <v>874</v>
      </c>
      <c r="AA1597">
        <v>0</v>
      </c>
      <c r="AB1597" t="s">
        <v>874</v>
      </c>
      <c r="AC1597" t="s">
        <v>874</v>
      </c>
      <c r="AD1597" s="19">
        <v>45824.958339629629</v>
      </c>
      <c r="AE1597" t="s">
        <v>2215</v>
      </c>
    </row>
    <row r="1598" spans="1:31" x14ac:dyDescent="0.35">
      <c r="A1598" t="s">
        <v>1546</v>
      </c>
      <c r="B1598" t="s">
        <v>311</v>
      </c>
      <c r="C1598">
        <v>3205</v>
      </c>
      <c r="D1598" s="9">
        <v>38246.055555555555</v>
      </c>
      <c r="E1598" s="9">
        <v>41451.696527777778</v>
      </c>
      <c r="F1598">
        <v>41</v>
      </c>
      <c r="G1598">
        <v>41</v>
      </c>
      <c r="H1598">
        <v>10</v>
      </c>
      <c r="I1598">
        <v>31</v>
      </c>
      <c r="J1598">
        <v>4</v>
      </c>
      <c r="K1598">
        <v>37</v>
      </c>
      <c r="L1598">
        <v>22</v>
      </c>
      <c r="M1598">
        <v>15</v>
      </c>
      <c r="N1598">
        <v>3.0000000000000001E-3</v>
      </c>
      <c r="O1598">
        <v>1.2E-2</v>
      </c>
      <c r="P1598">
        <v>2E-3</v>
      </c>
      <c r="Q1598">
        <v>1.2E-2</v>
      </c>
      <c r="R1598">
        <v>1.2999999999999999E-2</v>
      </c>
      <c r="S1598">
        <v>1.4E-2</v>
      </c>
      <c r="T1598">
        <v>0.92300000000000004</v>
      </c>
      <c r="U1598">
        <v>0.2</v>
      </c>
      <c r="V1598">
        <v>0.86699999999999999</v>
      </c>
      <c r="W1598">
        <v>1250</v>
      </c>
      <c r="X1598" t="s">
        <v>56</v>
      </c>
      <c r="Y1598">
        <v>83.332999999999998</v>
      </c>
      <c r="Z1598">
        <v>0.77800000000000002</v>
      </c>
      <c r="AA1598">
        <v>0.85699999999999998</v>
      </c>
      <c r="AB1598">
        <v>0.88800000000000001</v>
      </c>
      <c r="AC1598">
        <v>0.72099999999999997</v>
      </c>
      <c r="AD1598" s="19">
        <v>45824.804639409725</v>
      </c>
      <c r="AE1598" t="s">
        <v>1824</v>
      </c>
    </row>
    <row r="1599" spans="1:31" hidden="1" x14ac:dyDescent="0.35">
      <c r="A1599" t="s">
        <v>2212</v>
      </c>
      <c r="B1599" t="s">
        <v>312</v>
      </c>
      <c r="C1599">
        <v>97</v>
      </c>
      <c r="D1599" s="9">
        <v>41529.882638888892</v>
      </c>
      <c r="E1599" s="9">
        <v>41627.599999999999</v>
      </c>
      <c r="F1599" t="s">
        <v>871</v>
      </c>
      <c r="G1599" t="s">
        <v>871</v>
      </c>
      <c r="H1599">
        <v>12</v>
      </c>
      <c r="I1599">
        <v>1</v>
      </c>
      <c r="J1599">
        <v>1</v>
      </c>
      <c r="K1599" t="s">
        <v>872</v>
      </c>
      <c r="L1599">
        <v>1</v>
      </c>
      <c r="M1599">
        <v>10</v>
      </c>
      <c r="N1599">
        <v>0.11799999999999999</v>
      </c>
      <c r="O1599" t="s">
        <v>874</v>
      </c>
      <c r="P1599">
        <v>0</v>
      </c>
      <c r="Q1599" t="s">
        <v>874</v>
      </c>
      <c r="R1599">
        <v>0.11799999999999999</v>
      </c>
      <c r="S1599">
        <v>0.11799999999999999</v>
      </c>
      <c r="T1599" t="s">
        <v>874</v>
      </c>
      <c r="U1599" t="s">
        <v>874</v>
      </c>
      <c r="V1599" t="s">
        <v>874</v>
      </c>
      <c r="W1599" t="s">
        <v>874</v>
      </c>
      <c r="X1599" t="s">
        <v>875</v>
      </c>
      <c r="Y1599" t="s">
        <v>874</v>
      </c>
      <c r="Z1599">
        <v>0.94</v>
      </c>
      <c r="AA1599" t="s">
        <v>874</v>
      </c>
      <c r="AB1599">
        <v>0</v>
      </c>
      <c r="AC1599" t="s">
        <v>874</v>
      </c>
      <c r="AD1599" s="19">
        <v>45824.958534224534</v>
      </c>
      <c r="AE1599" t="s">
        <v>2215</v>
      </c>
    </row>
    <row r="1600" spans="1:31" x14ac:dyDescent="0.35">
      <c r="A1600" t="s">
        <v>1625</v>
      </c>
      <c r="B1600" t="s">
        <v>311</v>
      </c>
      <c r="C1600">
        <v>1936</v>
      </c>
      <c r="D1600" s="9">
        <v>39668.772222222222</v>
      </c>
      <c r="E1600" s="9">
        <v>41604.972916666666</v>
      </c>
      <c r="F1600">
        <v>201</v>
      </c>
      <c r="G1600">
        <v>201</v>
      </c>
      <c r="H1600">
        <v>33</v>
      </c>
      <c r="I1600">
        <v>168</v>
      </c>
      <c r="J1600">
        <v>13</v>
      </c>
      <c r="K1600">
        <v>188</v>
      </c>
      <c r="L1600">
        <v>174</v>
      </c>
      <c r="M1600">
        <v>14</v>
      </c>
      <c r="N1600">
        <v>1.6E-2</v>
      </c>
      <c r="O1600">
        <v>8.2000000000000003E-2</v>
      </c>
      <c r="P1600">
        <v>7.0000000000000001E-3</v>
      </c>
      <c r="Q1600">
        <v>8.4000000000000005E-2</v>
      </c>
      <c r="R1600">
        <v>9.0999999999999998E-2</v>
      </c>
      <c r="S1600">
        <v>9.1999999999999998E-2</v>
      </c>
      <c r="T1600">
        <v>0.92300000000000004</v>
      </c>
      <c r="U1600">
        <v>0.16300000000000001</v>
      </c>
      <c r="V1600">
        <v>0.92900000000000005</v>
      </c>
      <c r="W1600">
        <v>166.667</v>
      </c>
      <c r="X1600" t="s">
        <v>56</v>
      </c>
      <c r="Y1600">
        <v>11.904999999999999</v>
      </c>
      <c r="Z1600">
        <v>0.95799999999999996</v>
      </c>
      <c r="AA1600">
        <v>0.98899999999999999</v>
      </c>
      <c r="AB1600">
        <v>0.93100000000000005</v>
      </c>
      <c r="AC1600">
        <v>0.98899999999999999</v>
      </c>
      <c r="AD1600" s="19">
        <v>45824.823817083336</v>
      </c>
      <c r="AE1600" t="s">
        <v>1824</v>
      </c>
    </row>
    <row r="1601" spans="1:31" hidden="1" x14ac:dyDescent="0.35">
      <c r="A1601" t="s">
        <v>2213</v>
      </c>
      <c r="B1601" t="s">
        <v>312</v>
      </c>
      <c r="C1601">
        <v>95</v>
      </c>
      <c r="D1601" s="9">
        <v>41537.616666666669</v>
      </c>
      <c r="E1601" s="9">
        <v>41632.793749999997</v>
      </c>
      <c r="F1601" t="s">
        <v>871</v>
      </c>
      <c r="G1601" t="s">
        <v>871</v>
      </c>
      <c r="H1601">
        <v>44</v>
      </c>
      <c r="I1601">
        <v>16</v>
      </c>
      <c r="J1601">
        <v>4</v>
      </c>
      <c r="K1601" t="s">
        <v>872</v>
      </c>
      <c r="L1601">
        <v>41</v>
      </c>
      <c r="M1601">
        <v>16</v>
      </c>
      <c r="N1601">
        <v>0.54</v>
      </c>
      <c r="O1601">
        <v>0.183</v>
      </c>
      <c r="P1601">
        <v>3.2000000000000001E-2</v>
      </c>
      <c r="Q1601">
        <v>0.42399999999999999</v>
      </c>
      <c r="R1601" s="24" t="s">
        <v>2214</v>
      </c>
      <c r="S1601">
        <v>0.61399999999999999</v>
      </c>
      <c r="T1601">
        <v>0.61399999999999999</v>
      </c>
      <c r="U1601">
        <v>0.747</v>
      </c>
      <c r="V1601">
        <v>0.95599999999999996</v>
      </c>
      <c r="W1601">
        <v>80.188999999999993</v>
      </c>
      <c r="X1601" t="s">
        <v>56</v>
      </c>
      <c r="Y1601">
        <v>2.3580000000000001</v>
      </c>
      <c r="Z1601">
        <v>0.89800000000000002</v>
      </c>
      <c r="AA1601">
        <v>0.91</v>
      </c>
      <c r="AB1601">
        <v>0.98899999999999999</v>
      </c>
      <c r="AC1601">
        <v>0.95599999999999996</v>
      </c>
      <c r="AD1601" s="19">
        <v>45824.958801967594</v>
      </c>
      <c r="AE1601" t="s">
        <v>2215</v>
      </c>
    </row>
    <row r="1602" spans="1:31" x14ac:dyDescent="0.35">
      <c r="A1602" t="s">
        <v>1103</v>
      </c>
      <c r="B1602" t="s">
        <v>311</v>
      </c>
      <c r="C1602">
        <v>1764</v>
      </c>
      <c r="D1602" s="9">
        <v>39156.948611111111</v>
      </c>
      <c r="E1602" s="9">
        <v>40921.323611111111</v>
      </c>
      <c r="F1602">
        <v>3056</v>
      </c>
      <c r="G1602">
        <v>3056</v>
      </c>
      <c r="H1602">
        <v>749</v>
      </c>
      <c r="I1602">
        <v>2307</v>
      </c>
      <c r="J1602">
        <v>858</v>
      </c>
      <c r="K1602">
        <v>2198</v>
      </c>
      <c r="L1602">
        <v>2192</v>
      </c>
      <c r="M1602">
        <v>6</v>
      </c>
      <c r="N1602">
        <v>0.504</v>
      </c>
      <c r="O1602">
        <v>1.446</v>
      </c>
      <c r="P1602">
        <v>0.47799999999999998</v>
      </c>
      <c r="Q1602">
        <v>1.3580000000000001</v>
      </c>
      <c r="R1602">
        <v>1.472</v>
      </c>
      <c r="S1602">
        <v>1.5429999999999999</v>
      </c>
      <c r="T1602">
        <v>0.92300000000000004</v>
      </c>
      <c r="U1602">
        <v>0.25800000000000001</v>
      </c>
      <c r="V1602">
        <v>0.755</v>
      </c>
      <c r="W1602">
        <v>4.4180000000000001</v>
      </c>
      <c r="X1602" t="s">
        <v>80</v>
      </c>
      <c r="Y1602">
        <v>0.73599999999999999</v>
      </c>
      <c r="Z1602">
        <v>0.99</v>
      </c>
      <c r="AA1602">
        <v>0.99299999999999999</v>
      </c>
      <c r="AB1602">
        <v>0.86699999999999999</v>
      </c>
      <c r="AC1602">
        <v>0.99399999999999999</v>
      </c>
      <c r="AD1602" s="19">
        <v>45824.916048391206</v>
      </c>
      <c r="AE1602" t="s">
        <v>2215</v>
      </c>
    </row>
    <row r="1603" spans="1:31" hidden="1" x14ac:dyDescent="0.35">
      <c r="A1603" t="s">
        <v>1170</v>
      </c>
      <c r="B1603" t="s">
        <v>312</v>
      </c>
      <c r="C1603">
        <v>99</v>
      </c>
      <c r="D1603" s="9">
        <v>41529.046527777777</v>
      </c>
      <c r="E1603" s="9">
        <v>41628.396527777775</v>
      </c>
      <c r="F1603" t="s">
        <v>871</v>
      </c>
      <c r="G1603" t="s">
        <v>871</v>
      </c>
      <c r="H1603">
        <v>291</v>
      </c>
      <c r="I1603">
        <v>40</v>
      </c>
      <c r="J1603">
        <v>48</v>
      </c>
      <c r="K1603" t="s">
        <v>872</v>
      </c>
      <c r="L1603">
        <v>228</v>
      </c>
      <c r="M1603">
        <v>54</v>
      </c>
      <c r="N1603">
        <v>2.9529999999999998</v>
      </c>
      <c r="O1603">
        <v>0.36599999999999999</v>
      </c>
      <c r="P1603">
        <v>0.52500000000000002</v>
      </c>
      <c r="Q1603">
        <v>2.3660000000000001</v>
      </c>
      <c r="R1603">
        <v>2.794</v>
      </c>
      <c r="S1603">
        <v>2.798</v>
      </c>
      <c r="T1603">
        <v>0.84699999999999998</v>
      </c>
      <c r="U1603">
        <v>0.89</v>
      </c>
      <c r="V1603">
        <v>0.84199999999999997</v>
      </c>
      <c r="W1603">
        <v>124.26</v>
      </c>
      <c r="X1603" t="s">
        <v>56</v>
      </c>
      <c r="Y1603">
        <v>0.42299999999999999</v>
      </c>
      <c r="Z1603">
        <v>0.99299999999999999</v>
      </c>
      <c r="AA1603">
        <v>0.98599999999999999</v>
      </c>
      <c r="AB1603">
        <v>0.94899999999999995</v>
      </c>
      <c r="AC1603">
        <v>0.996</v>
      </c>
      <c r="AD1603" s="19">
        <v>45824.959094664351</v>
      </c>
      <c r="AE1603" t="s">
        <v>2225</v>
      </c>
    </row>
    <row r="1604" spans="1:31" x14ac:dyDescent="0.35">
      <c r="A1604" t="s">
        <v>167</v>
      </c>
      <c r="B1604" t="s">
        <v>311</v>
      </c>
      <c r="C1604">
        <v>2484</v>
      </c>
      <c r="D1604" s="9">
        <v>39054.059027777781</v>
      </c>
      <c r="E1604" s="9">
        <v>41538.220138888886</v>
      </c>
      <c r="F1604">
        <v>184</v>
      </c>
      <c r="G1604">
        <v>184</v>
      </c>
      <c r="H1604">
        <v>109</v>
      </c>
      <c r="I1604">
        <v>75</v>
      </c>
      <c r="J1604">
        <v>8</v>
      </c>
      <c r="K1604">
        <v>176</v>
      </c>
      <c r="L1604">
        <v>151</v>
      </c>
      <c r="M1604">
        <v>25</v>
      </c>
      <c r="N1604">
        <v>0.06</v>
      </c>
      <c r="O1604">
        <v>3.9E-2</v>
      </c>
      <c r="P1604">
        <v>8.0000000000000002E-3</v>
      </c>
      <c r="Q1604">
        <v>8.4000000000000005E-2</v>
      </c>
      <c r="R1604">
        <v>9.0999999999999998E-2</v>
      </c>
      <c r="S1604">
        <v>9.5000000000000001E-2</v>
      </c>
      <c r="T1604">
        <v>0.92300000000000004</v>
      </c>
      <c r="U1604">
        <v>0.60599999999999998</v>
      </c>
      <c r="V1604">
        <v>0.91900000000000004</v>
      </c>
      <c r="W1604">
        <v>297.61900000000003</v>
      </c>
      <c r="X1604" t="s">
        <v>56</v>
      </c>
      <c r="Y1604">
        <v>11.904999999999999</v>
      </c>
      <c r="Z1604">
        <v>0.76300000000000001</v>
      </c>
      <c r="AA1604">
        <v>0.93200000000000005</v>
      </c>
      <c r="AB1604">
        <v>0.90600000000000003</v>
      </c>
      <c r="AC1604">
        <v>0.751</v>
      </c>
      <c r="AD1604" s="19">
        <v>45824.936035486113</v>
      </c>
      <c r="AE1604" t="s">
        <v>2215</v>
      </c>
    </row>
    <row r="1605" spans="1:31" hidden="1" x14ac:dyDescent="0.35">
      <c r="A1605" t="s">
        <v>1610</v>
      </c>
      <c r="B1605" t="s">
        <v>312</v>
      </c>
      <c r="C1605">
        <v>69</v>
      </c>
      <c r="D1605" s="9">
        <v>41311.972222222219</v>
      </c>
      <c r="E1605" s="9">
        <v>41381.224999999999</v>
      </c>
      <c r="F1605" t="s">
        <v>871</v>
      </c>
      <c r="G1605" t="s">
        <v>871</v>
      </c>
      <c r="H1605">
        <v>1</v>
      </c>
      <c r="I1605">
        <v>2</v>
      </c>
      <c r="J1605">
        <v>1</v>
      </c>
      <c r="K1605" t="s">
        <v>872</v>
      </c>
      <c r="L1605">
        <v>1</v>
      </c>
      <c r="M1605">
        <v>0</v>
      </c>
      <c r="N1605" t="s">
        <v>874</v>
      </c>
      <c r="O1605">
        <v>1.4E-2</v>
      </c>
      <c r="P1605" t="s">
        <v>874</v>
      </c>
      <c r="Q1605" t="s">
        <v>874</v>
      </c>
      <c r="R1605">
        <v>0</v>
      </c>
      <c r="S1605">
        <v>7.0000000000000001E-3</v>
      </c>
      <c r="T1605" t="s">
        <v>874</v>
      </c>
      <c r="U1605" t="s">
        <v>874</v>
      </c>
      <c r="V1605" t="s">
        <v>874</v>
      </c>
      <c r="W1605" t="s">
        <v>874</v>
      </c>
      <c r="X1605" t="s">
        <v>56</v>
      </c>
      <c r="Y1605" t="s">
        <v>874</v>
      </c>
      <c r="Z1605" t="s">
        <v>874</v>
      </c>
      <c r="AA1605">
        <v>1</v>
      </c>
      <c r="AB1605" t="s">
        <v>874</v>
      </c>
      <c r="AC1605" t="s">
        <v>874</v>
      </c>
      <c r="AD1605" s="19">
        <v>45824.95931716435</v>
      </c>
      <c r="AE1605" t="s">
        <v>2225</v>
      </c>
    </row>
    <row r="1606" spans="1:31" x14ac:dyDescent="0.35">
      <c r="A1606" t="s">
        <v>57</v>
      </c>
      <c r="B1606" t="s">
        <v>311</v>
      </c>
      <c r="C1606">
        <v>1479</v>
      </c>
      <c r="D1606" s="9">
        <v>44109.356249999997</v>
      </c>
      <c r="E1606" s="9">
        <v>45588.808333333334</v>
      </c>
      <c r="F1606">
        <v>1697</v>
      </c>
      <c r="G1606">
        <v>1697</v>
      </c>
      <c r="H1606">
        <v>1200</v>
      </c>
      <c r="I1606">
        <v>497</v>
      </c>
      <c r="J1606">
        <v>334</v>
      </c>
      <c r="K1606">
        <v>1363</v>
      </c>
      <c r="L1606">
        <v>1300</v>
      </c>
      <c r="M1606">
        <v>63</v>
      </c>
      <c r="N1606">
        <v>1.08</v>
      </c>
      <c r="O1606">
        <v>0.42</v>
      </c>
      <c r="P1606">
        <v>0.28499999999999998</v>
      </c>
      <c r="Q1606">
        <v>1.1220000000000001</v>
      </c>
      <c r="R1606">
        <v>1.2150000000000001</v>
      </c>
      <c r="S1606">
        <v>1.1739999999999999</v>
      </c>
      <c r="T1606">
        <v>0.92300000000000004</v>
      </c>
      <c r="U1606">
        <v>0.72</v>
      </c>
      <c r="V1606">
        <v>0.81</v>
      </c>
      <c r="W1606">
        <v>56.15</v>
      </c>
      <c r="X1606" t="s">
        <v>56</v>
      </c>
      <c r="Y1606">
        <v>0.89100000000000001</v>
      </c>
      <c r="Z1606">
        <v>0.98899999999999999</v>
      </c>
      <c r="AA1606">
        <v>0.98599999999999999</v>
      </c>
      <c r="AB1606">
        <v>0.98</v>
      </c>
      <c r="AC1606">
        <v>0.99299999999999999</v>
      </c>
      <c r="AD1606" s="19">
        <v>1.6067129629629629E-2</v>
      </c>
      <c r="AE1606" t="s">
        <v>1108</v>
      </c>
    </row>
    <row r="1607" spans="1:31" hidden="1" x14ac:dyDescent="0.35">
      <c r="A1607" t="s">
        <v>1203</v>
      </c>
      <c r="B1607" t="s">
        <v>312</v>
      </c>
      <c r="C1607">
        <v>99</v>
      </c>
      <c r="D1607" s="9">
        <v>41527.606249999997</v>
      </c>
      <c r="E1607" s="9">
        <v>41627.20208333333</v>
      </c>
      <c r="F1607" t="s">
        <v>871</v>
      </c>
      <c r="G1607" t="s">
        <v>871</v>
      </c>
      <c r="H1607">
        <v>39</v>
      </c>
      <c r="I1607">
        <v>65</v>
      </c>
      <c r="J1607">
        <v>19</v>
      </c>
      <c r="K1607" t="s">
        <v>872</v>
      </c>
      <c r="L1607">
        <v>146</v>
      </c>
      <c r="M1607">
        <v>-62</v>
      </c>
      <c r="N1607">
        <v>0.36</v>
      </c>
      <c r="O1607">
        <v>0.65500000000000003</v>
      </c>
      <c r="P1607">
        <v>0.217</v>
      </c>
      <c r="Q1607">
        <v>1.456</v>
      </c>
      <c r="R1607" s="24" t="s">
        <v>2216</v>
      </c>
      <c r="S1607">
        <v>0.79700000000000004</v>
      </c>
      <c r="T1607">
        <v>1.825</v>
      </c>
      <c r="U1607">
        <v>0.35499999999999998</v>
      </c>
      <c r="V1607">
        <v>0.78600000000000003</v>
      </c>
      <c r="W1607">
        <v>213.59899999999999</v>
      </c>
      <c r="X1607" t="s">
        <v>62</v>
      </c>
      <c r="Y1607">
        <v>0.68700000000000006</v>
      </c>
      <c r="Z1607">
        <v>0.99299999999999999</v>
      </c>
      <c r="AA1607">
        <v>0.98899999999999999</v>
      </c>
      <c r="AB1607">
        <v>0.90900000000000003</v>
      </c>
      <c r="AC1607">
        <v>0.98199999999999998</v>
      </c>
      <c r="AD1607" s="19">
        <v>45824.959617939814</v>
      </c>
      <c r="AE1607" t="s">
        <v>2225</v>
      </c>
    </row>
    <row r="1608" spans="1:31" x14ac:dyDescent="0.35">
      <c r="A1608" t="s">
        <v>57</v>
      </c>
      <c r="B1608" t="s">
        <v>311</v>
      </c>
      <c r="C1608">
        <v>1479</v>
      </c>
      <c r="D1608" s="9">
        <v>44109.356249999997</v>
      </c>
      <c r="E1608" s="9">
        <v>45588.808333333334</v>
      </c>
      <c r="F1608">
        <v>1697</v>
      </c>
      <c r="G1608">
        <v>1697</v>
      </c>
      <c r="H1608">
        <v>1200</v>
      </c>
      <c r="I1608">
        <v>497</v>
      </c>
      <c r="J1608">
        <v>334</v>
      </c>
      <c r="K1608">
        <v>1363</v>
      </c>
      <c r="L1608">
        <v>1300</v>
      </c>
      <c r="M1608">
        <v>63</v>
      </c>
      <c r="N1608">
        <v>1.08</v>
      </c>
      <c r="O1608">
        <v>0.42</v>
      </c>
      <c r="P1608">
        <v>0.28499999999999998</v>
      </c>
      <c r="Q1608">
        <v>1.1220000000000001</v>
      </c>
      <c r="R1608">
        <v>1.2150000000000001</v>
      </c>
      <c r="S1608">
        <v>1.1739999999999999</v>
      </c>
      <c r="T1608">
        <v>0.92300000000000004</v>
      </c>
      <c r="U1608">
        <v>0.72</v>
      </c>
      <c r="V1608">
        <v>0.81</v>
      </c>
      <c r="W1608">
        <v>56.15</v>
      </c>
      <c r="X1608" t="s">
        <v>56</v>
      </c>
      <c r="Y1608">
        <v>0.89100000000000001</v>
      </c>
      <c r="Z1608">
        <v>0.98899999999999999</v>
      </c>
      <c r="AA1608">
        <v>0.98599999999999999</v>
      </c>
      <c r="AB1608">
        <v>0.98</v>
      </c>
      <c r="AC1608">
        <v>0.99299999999999999</v>
      </c>
      <c r="AD1608" s="19">
        <v>1.3746527777777778E-2</v>
      </c>
      <c r="AE1608" t="s">
        <v>1108</v>
      </c>
    </row>
    <row r="1609" spans="1:31" hidden="1" x14ac:dyDescent="0.35">
      <c r="A1609" t="s">
        <v>1205</v>
      </c>
      <c r="B1609" t="s">
        <v>312</v>
      </c>
      <c r="C1609">
        <v>99</v>
      </c>
      <c r="D1609" s="9">
        <v>41527.070138888892</v>
      </c>
      <c r="E1609" s="9">
        <v>41626.722222222219</v>
      </c>
      <c r="F1609" t="s">
        <v>871</v>
      </c>
      <c r="G1609" t="s">
        <v>871</v>
      </c>
      <c r="H1609">
        <v>1</v>
      </c>
      <c r="I1609">
        <v>10</v>
      </c>
      <c r="J1609">
        <v>3</v>
      </c>
      <c r="K1609" t="s">
        <v>872</v>
      </c>
      <c r="L1609">
        <v>7</v>
      </c>
      <c r="M1609">
        <v>0</v>
      </c>
      <c r="N1609" t="s">
        <v>874</v>
      </c>
      <c r="O1609">
        <v>0.11799999999999999</v>
      </c>
      <c r="P1609">
        <v>5.3999999999999999E-2</v>
      </c>
      <c r="Q1609">
        <v>5.7000000000000002E-2</v>
      </c>
      <c r="R1609">
        <v>6.4000000000000001E-2</v>
      </c>
      <c r="S1609">
        <v>9.6000000000000002E-2</v>
      </c>
      <c r="T1609" t="s">
        <v>874</v>
      </c>
      <c r="U1609" t="s">
        <v>874</v>
      </c>
      <c r="V1609" t="s">
        <v>874</v>
      </c>
      <c r="W1609" t="s">
        <v>874</v>
      </c>
      <c r="X1609" t="s">
        <v>56</v>
      </c>
      <c r="Y1609">
        <v>17.544</v>
      </c>
      <c r="Z1609" t="s">
        <v>874</v>
      </c>
      <c r="AA1609">
        <v>0.86399999999999999</v>
      </c>
      <c r="AB1609">
        <v>0.75</v>
      </c>
      <c r="AC1609">
        <v>0.98799999999999999</v>
      </c>
      <c r="AD1609" s="19">
        <v>45824.959852187501</v>
      </c>
      <c r="AE1609" t="s">
        <v>2225</v>
      </c>
    </row>
    <row r="1610" spans="1:31" x14ac:dyDescent="0.35">
      <c r="A1610" t="s">
        <v>151</v>
      </c>
      <c r="B1610" t="s">
        <v>311</v>
      </c>
      <c r="C1610">
        <v>2877</v>
      </c>
      <c r="D1610" s="9">
        <v>40640.609710648147</v>
      </c>
      <c r="E1610" s="9">
        <v>43517.966053240743</v>
      </c>
      <c r="F1610">
        <v>48</v>
      </c>
      <c r="G1610">
        <v>48</v>
      </c>
      <c r="H1610">
        <v>22</v>
      </c>
      <c r="I1610">
        <v>26</v>
      </c>
      <c r="J1610">
        <v>6</v>
      </c>
      <c r="K1610">
        <v>42</v>
      </c>
      <c r="L1610">
        <v>36</v>
      </c>
      <c r="M1610">
        <v>6</v>
      </c>
      <c r="N1610">
        <v>7.0000000000000001E-3</v>
      </c>
      <c r="O1610">
        <v>8.9999999999999993E-3</v>
      </c>
      <c r="P1610">
        <v>3.0000000000000001E-3</v>
      </c>
      <c r="Q1610">
        <v>1.2E-2</v>
      </c>
      <c r="R1610">
        <v>1.2999999999999999E-2</v>
      </c>
      <c r="S1610">
        <v>1.4E-2</v>
      </c>
      <c r="T1610">
        <v>0.92300000000000004</v>
      </c>
      <c r="U1610">
        <v>0.438</v>
      </c>
      <c r="V1610">
        <v>0.81200000000000006</v>
      </c>
      <c r="W1610">
        <v>500</v>
      </c>
      <c r="X1610" t="s">
        <v>56</v>
      </c>
      <c r="Y1610">
        <v>83.332999999999998</v>
      </c>
      <c r="Z1610">
        <v>0.94399999999999995</v>
      </c>
      <c r="AA1610">
        <v>0.98199999999999998</v>
      </c>
      <c r="AB1610">
        <v>0.95</v>
      </c>
      <c r="AC1610">
        <v>0.95</v>
      </c>
      <c r="AD1610" s="19">
        <v>45825.267782488423</v>
      </c>
      <c r="AE1610" t="s">
        <v>2357</v>
      </c>
    </row>
    <row r="1611" spans="1:31" hidden="1" x14ac:dyDescent="0.35">
      <c r="A1611" t="s">
        <v>1206</v>
      </c>
      <c r="B1611" t="s">
        <v>312</v>
      </c>
      <c r="C1611">
        <v>86</v>
      </c>
      <c r="D1611" s="9">
        <v>41531.818749999999</v>
      </c>
      <c r="E1611" s="9">
        <v>41618.382638888892</v>
      </c>
      <c r="F1611" t="s">
        <v>871</v>
      </c>
      <c r="G1611" t="s">
        <v>871</v>
      </c>
      <c r="H1611">
        <v>1</v>
      </c>
      <c r="I1611">
        <v>3</v>
      </c>
      <c r="J1611">
        <v>1</v>
      </c>
      <c r="K1611" t="s">
        <v>872</v>
      </c>
      <c r="L1611">
        <v>1</v>
      </c>
      <c r="M1611">
        <v>2</v>
      </c>
      <c r="N1611" t="s">
        <v>874</v>
      </c>
      <c r="O1611">
        <v>2.1000000000000001E-2</v>
      </c>
      <c r="P1611" t="s">
        <v>874</v>
      </c>
      <c r="Q1611" t="s">
        <v>874</v>
      </c>
      <c r="R1611">
        <v>0</v>
      </c>
      <c r="S1611">
        <v>2.1000000000000001E-2</v>
      </c>
      <c r="T1611" t="s">
        <v>874</v>
      </c>
      <c r="U1611" t="s">
        <v>874</v>
      </c>
      <c r="V1611" t="s">
        <v>874</v>
      </c>
      <c r="W1611" t="s">
        <v>874</v>
      </c>
      <c r="X1611" t="s">
        <v>56</v>
      </c>
      <c r="Y1611" t="s">
        <v>874</v>
      </c>
      <c r="Z1611" t="s">
        <v>874</v>
      </c>
      <c r="AA1611">
        <v>0.90400000000000003</v>
      </c>
      <c r="AB1611" t="s">
        <v>874</v>
      </c>
      <c r="AC1611" t="s">
        <v>874</v>
      </c>
      <c r="AD1611" s="19">
        <v>45824.960060011574</v>
      </c>
      <c r="AE1611" t="s">
        <v>2225</v>
      </c>
    </row>
    <row r="1612" spans="1:31" x14ac:dyDescent="0.35">
      <c r="A1612" t="s">
        <v>1081</v>
      </c>
      <c r="B1612" t="s">
        <v>311</v>
      </c>
      <c r="C1612">
        <v>4436</v>
      </c>
      <c r="D1612" s="9">
        <v>40129.418680555558</v>
      </c>
      <c r="E1612" s="9">
        <v>44565.590775462966</v>
      </c>
      <c r="F1612">
        <v>3637</v>
      </c>
      <c r="G1612">
        <v>3637</v>
      </c>
      <c r="H1612">
        <v>2142</v>
      </c>
      <c r="I1612">
        <v>1495</v>
      </c>
      <c r="J1612">
        <v>913</v>
      </c>
      <c r="K1612">
        <v>2724</v>
      </c>
      <c r="L1612">
        <v>2277</v>
      </c>
      <c r="M1612">
        <v>447</v>
      </c>
      <c r="N1612">
        <v>0.496</v>
      </c>
      <c r="O1612">
        <v>0.36799999999999999</v>
      </c>
      <c r="P1612">
        <v>0.23</v>
      </c>
      <c r="Q1612">
        <v>0.58499999999999996</v>
      </c>
      <c r="R1612">
        <v>0.63400000000000001</v>
      </c>
      <c r="S1612">
        <v>0.63</v>
      </c>
      <c r="T1612">
        <v>0.92300000000000004</v>
      </c>
      <c r="U1612">
        <v>0.57399999999999995</v>
      </c>
      <c r="V1612">
        <v>0.73399999999999999</v>
      </c>
      <c r="W1612">
        <v>764.10299999999995</v>
      </c>
      <c r="X1612" t="s">
        <v>56</v>
      </c>
      <c r="Y1612">
        <v>1.7090000000000001</v>
      </c>
      <c r="Z1612">
        <v>0.85599999999999998</v>
      </c>
      <c r="AA1612" s="19">
        <v>0.90800000000000003</v>
      </c>
      <c r="AB1612">
        <v>0.93100000000000005</v>
      </c>
      <c r="AC1612" s="23">
        <v>0.84799999999999998</v>
      </c>
      <c r="AD1612" s="19">
        <v>45825.23000653935</v>
      </c>
      <c r="AE1612" t="s">
        <v>2362</v>
      </c>
    </row>
    <row r="1613" spans="1:31" hidden="1" x14ac:dyDescent="0.35">
      <c r="A1613" t="s">
        <v>1223</v>
      </c>
      <c r="B1613" t="s">
        <v>312</v>
      </c>
      <c r="C1613">
        <v>83</v>
      </c>
      <c r="D1613" s="9">
        <v>41461.519444444442</v>
      </c>
      <c r="E1613" s="9">
        <v>41545.120833333334</v>
      </c>
      <c r="F1613" t="s">
        <v>871</v>
      </c>
      <c r="G1613" t="s">
        <v>871</v>
      </c>
      <c r="H1613">
        <v>4</v>
      </c>
      <c r="I1613">
        <v>5</v>
      </c>
      <c r="J1613">
        <v>1</v>
      </c>
      <c r="K1613" t="s">
        <v>872</v>
      </c>
      <c r="L1613">
        <v>2</v>
      </c>
      <c r="M1613">
        <v>6</v>
      </c>
      <c r="N1613">
        <v>4.4999999999999998E-2</v>
      </c>
      <c r="O1613">
        <v>5.3999999999999999E-2</v>
      </c>
      <c r="P1613" t="s">
        <v>874</v>
      </c>
      <c r="Q1613">
        <v>6.7000000000000004E-2</v>
      </c>
      <c r="R1613">
        <v>9.9000000000000005E-2</v>
      </c>
      <c r="S1613">
        <v>8.4000000000000005E-2</v>
      </c>
      <c r="T1613" t="s">
        <v>874</v>
      </c>
      <c r="U1613" t="s">
        <v>874</v>
      </c>
      <c r="V1613" t="s">
        <v>874</v>
      </c>
      <c r="W1613" t="s">
        <v>874</v>
      </c>
      <c r="X1613" t="s">
        <v>56</v>
      </c>
      <c r="Y1613">
        <v>14.925000000000001</v>
      </c>
      <c r="Z1613">
        <v>0.99</v>
      </c>
      <c r="AA1613">
        <v>0.75</v>
      </c>
      <c r="AB1613" t="s">
        <v>874</v>
      </c>
      <c r="AC1613">
        <v>1</v>
      </c>
      <c r="AD1613" s="19">
        <v>45824.960279432868</v>
      </c>
      <c r="AE1613" t="s">
        <v>2225</v>
      </c>
    </row>
    <row r="1614" spans="1:31" x14ac:dyDescent="0.35">
      <c r="A1614" t="s">
        <v>1625</v>
      </c>
      <c r="B1614" t="s">
        <v>311</v>
      </c>
      <c r="C1614">
        <v>4816</v>
      </c>
      <c r="D1614" s="9">
        <v>39668.438993055555</v>
      </c>
      <c r="E1614" s="9">
        <v>44484.584687499999</v>
      </c>
      <c r="F1614">
        <v>360</v>
      </c>
      <c r="G1614">
        <v>360</v>
      </c>
      <c r="H1614">
        <v>37</v>
      </c>
      <c r="I1614">
        <v>323</v>
      </c>
      <c r="J1614">
        <v>31</v>
      </c>
      <c r="K1614">
        <v>329</v>
      </c>
      <c r="L1614">
        <v>304</v>
      </c>
      <c r="M1614">
        <v>25</v>
      </c>
      <c r="N1614">
        <v>0.01</v>
      </c>
      <c r="O1614">
        <v>6.2E-2</v>
      </c>
      <c r="P1614">
        <v>7.0000000000000001E-3</v>
      </c>
      <c r="Q1614">
        <v>0.06</v>
      </c>
      <c r="R1614">
        <v>6.5000000000000002E-2</v>
      </c>
      <c r="S1614">
        <v>6.2E-2</v>
      </c>
      <c r="T1614">
        <v>0.92300000000000004</v>
      </c>
      <c r="U1614">
        <v>0.13900000000000001</v>
      </c>
      <c r="V1614">
        <v>0.90300000000000002</v>
      </c>
      <c r="W1614">
        <v>416.66699999999997</v>
      </c>
      <c r="X1614" t="s">
        <v>56</v>
      </c>
      <c r="Y1614">
        <v>16.667000000000002</v>
      </c>
      <c r="Z1614">
        <v>0.78200000000000003</v>
      </c>
      <c r="AA1614">
        <v>0.98599999999999999</v>
      </c>
      <c r="AB1614">
        <v>0.91400000000000003</v>
      </c>
      <c r="AC1614">
        <v>0.97399999999999998</v>
      </c>
      <c r="AD1614" s="19">
        <v>45825.147061145835</v>
      </c>
      <c r="AE1614" t="s">
        <v>2397</v>
      </c>
    </row>
    <row r="1615" spans="1:31" hidden="1" x14ac:dyDescent="0.35">
      <c r="A1615" t="s">
        <v>1171</v>
      </c>
      <c r="B1615" t="s">
        <v>312</v>
      </c>
      <c r="C1615">
        <v>86</v>
      </c>
      <c r="D1615" s="9">
        <v>41528.629861111112</v>
      </c>
      <c r="E1615" s="9">
        <v>41614.882638888892</v>
      </c>
      <c r="F1615" t="s">
        <v>871</v>
      </c>
      <c r="G1615" t="s">
        <v>871</v>
      </c>
      <c r="H1615">
        <v>1</v>
      </c>
      <c r="I1615">
        <v>8</v>
      </c>
      <c r="J1615">
        <v>1</v>
      </c>
      <c r="K1615" t="s">
        <v>872</v>
      </c>
      <c r="L1615">
        <v>1</v>
      </c>
      <c r="M1615">
        <v>7</v>
      </c>
      <c r="N1615" t="s">
        <v>874</v>
      </c>
      <c r="O1615">
        <v>6.9000000000000006E-2</v>
      </c>
      <c r="P1615" t="s">
        <v>874</v>
      </c>
      <c r="Q1615" t="s">
        <v>874</v>
      </c>
      <c r="R1615">
        <v>0</v>
      </c>
      <c r="S1615">
        <v>6.9000000000000006E-2</v>
      </c>
      <c r="T1615" t="s">
        <v>874</v>
      </c>
      <c r="U1615" t="s">
        <v>874</v>
      </c>
      <c r="V1615" t="s">
        <v>874</v>
      </c>
      <c r="W1615" t="s">
        <v>874</v>
      </c>
      <c r="X1615" t="s">
        <v>56</v>
      </c>
      <c r="Y1615" t="s">
        <v>874</v>
      </c>
      <c r="Z1615" t="s">
        <v>874</v>
      </c>
      <c r="AA1615">
        <v>0.94499999999999995</v>
      </c>
      <c r="AB1615" t="s">
        <v>874</v>
      </c>
      <c r="AC1615" t="s">
        <v>874</v>
      </c>
      <c r="AD1615" s="19">
        <v>45824.960486851851</v>
      </c>
      <c r="AE1615" t="s">
        <v>2225</v>
      </c>
    </row>
    <row r="1616" spans="1:31" x14ac:dyDescent="0.35">
      <c r="A1616" t="s">
        <v>1682</v>
      </c>
      <c r="B1616" t="s">
        <v>311</v>
      </c>
      <c r="C1616">
        <v>1819</v>
      </c>
      <c r="D1616" s="9">
        <v>39805.758333333331</v>
      </c>
      <c r="E1616" s="9">
        <v>41625.056250000001</v>
      </c>
      <c r="F1616">
        <v>698</v>
      </c>
      <c r="G1616">
        <v>698</v>
      </c>
      <c r="H1616">
        <v>116</v>
      </c>
      <c r="I1616">
        <v>582</v>
      </c>
      <c r="J1616">
        <v>134</v>
      </c>
      <c r="K1616">
        <v>564</v>
      </c>
      <c r="L1616">
        <v>498</v>
      </c>
      <c r="M1616">
        <v>66</v>
      </c>
      <c r="N1616">
        <v>7.5999999999999998E-2</v>
      </c>
      <c r="O1616">
        <v>0.36299999999999999</v>
      </c>
      <c r="P1616">
        <v>9.2999999999999999E-2</v>
      </c>
      <c r="Q1616">
        <v>0.31900000000000001</v>
      </c>
      <c r="R1616">
        <v>0.34599999999999997</v>
      </c>
      <c r="S1616">
        <v>0.34</v>
      </c>
      <c r="T1616">
        <v>0.92200000000000004</v>
      </c>
      <c r="U1616">
        <v>0.17299999999999999</v>
      </c>
      <c r="V1616">
        <v>0.78800000000000003</v>
      </c>
      <c r="W1616">
        <v>206.89699999999999</v>
      </c>
      <c r="X1616" t="s">
        <v>56</v>
      </c>
      <c r="Y1616">
        <v>3.1349999999999998</v>
      </c>
      <c r="Z1616">
        <v>0.90900000000000003</v>
      </c>
      <c r="AA1616">
        <v>0.99299999999999999</v>
      </c>
      <c r="AB1616">
        <v>0.97399999999999998</v>
      </c>
      <c r="AC1616">
        <v>0.97099999999999997</v>
      </c>
      <c r="AD1616" s="19">
        <v>45824.815015567132</v>
      </c>
      <c r="AE1616" t="s">
        <v>1824</v>
      </c>
    </row>
    <row r="1617" spans="1:31" hidden="1" x14ac:dyDescent="0.35">
      <c r="A1617" t="s">
        <v>1175</v>
      </c>
      <c r="B1617" t="s">
        <v>312</v>
      </c>
      <c r="C1617">
        <v>83</v>
      </c>
      <c r="D1617" s="9">
        <v>41531.015972222223</v>
      </c>
      <c r="E1617" s="9">
        <v>41614.768055555556</v>
      </c>
      <c r="F1617" t="s">
        <v>871</v>
      </c>
      <c r="G1617" t="s">
        <v>871</v>
      </c>
      <c r="H1617">
        <v>3</v>
      </c>
      <c r="I1617">
        <v>11</v>
      </c>
      <c r="J1617">
        <v>1</v>
      </c>
      <c r="K1617" t="s">
        <v>872</v>
      </c>
      <c r="L1617">
        <v>11</v>
      </c>
      <c r="M1617">
        <v>2</v>
      </c>
      <c r="N1617">
        <v>7.9000000000000001E-2</v>
      </c>
      <c r="O1617">
        <v>0.11</v>
      </c>
      <c r="P1617" t="s">
        <v>874</v>
      </c>
      <c r="Q1617">
        <v>0.309</v>
      </c>
      <c r="R1617">
        <v>0.189</v>
      </c>
      <c r="S1617">
        <v>0.13500000000000001</v>
      </c>
      <c r="T1617" t="s">
        <v>874</v>
      </c>
      <c r="U1617" t="s">
        <v>874</v>
      </c>
      <c r="V1617" t="s">
        <v>874</v>
      </c>
      <c r="W1617" t="s">
        <v>874</v>
      </c>
      <c r="X1617" t="s">
        <v>56</v>
      </c>
      <c r="Y1617">
        <v>3.2360000000000002</v>
      </c>
      <c r="Z1617">
        <v>0.75</v>
      </c>
      <c r="AA1617">
        <v>0.92</v>
      </c>
      <c r="AB1617" t="s">
        <v>874</v>
      </c>
      <c r="AC1617">
        <v>0.94899999999999995</v>
      </c>
      <c r="AD1617" s="19">
        <v>45824.9607200463</v>
      </c>
      <c r="AE1617" t="s">
        <v>2225</v>
      </c>
    </row>
    <row r="1618" spans="1:31" x14ac:dyDescent="0.35">
      <c r="A1618" t="s">
        <v>161</v>
      </c>
      <c r="B1618" t="s">
        <v>311</v>
      </c>
      <c r="C1618">
        <v>1905</v>
      </c>
      <c r="D1618" s="9">
        <v>39723.958333333336</v>
      </c>
      <c r="E1618" s="9">
        <v>41629.000694444447</v>
      </c>
      <c r="F1618">
        <v>155</v>
      </c>
      <c r="G1618">
        <v>155</v>
      </c>
      <c r="H1618">
        <v>55</v>
      </c>
      <c r="I1618">
        <v>100</v>
      </c>
      <c r="J1618">
        <v>14</v>
      </c>
      <c r="K1618">
        <v>141</v>
      </c>
      <c r="L1618">
        <v>132</v>
      </c>
      <c r="M1618">
        <v>9</v>
      </c>
      <c r="N1618">
        <v>3.5999999999999997E-2</v>
      </c>
      <c r="O1618">
        <v>4.8000000000000001E-2</v>
      </c>
      <c r="P1618">
        <v>7.0000000000000001E-3</v>
      </c>
      <c r="Q1618">
        <v>7.0999999999999994E-2</v>
      </c>
      <c r="R1618">
        <v>7.6999999999999999E-2</v>
      </c>
      <c r="S1618">
        <v>6.9000000000000006E-2</v>
      </c>
      <c r="T1618">
        <v>0.92200000000000004</v>
      </c>
      <c r="U1618">
        <v>0.42899999999999999</v>
      </c>
      <c r="V1618">
        <v>0.91700000000000004</v>
      </c>
      <c r="W1618">
        <v>126.761</v>
      </c>
      <c r="X1618" t="s">
        <v>56</v>
      </c>
      <c r="Y1618">
        <v>14.085000000000001</v>
      </c>
      <c r="Z1618">
        <v>0.78600000000000003</v>
      </c>
      <c r="AA1618">
        <v>0.90200000000000002</v>
      </c>
      <c r="AB1618">
        <v>0.90600000000000003</v>
      </c>
      <c r="AC1618">
        <v>0.86699999999999999</v>
      </c>
      <c r="AD1618" s="19">
        <v>45824.942792118054</v>
      </c>
      <c r="AE1618" t="s">
        <v>2215</v>
      </c>
    </row>
    <row r="1619" spans="1:31" hidden="1" x14ac:dyDescent="0.35">
      <c r="A1619" t="s">
        <v>1197</v>
      </c>
      <c r="B1619" t="s">
        <v>312</v>
      </c>
      <c r="C1619">
        <v>97</v>
      </c>
      <c r="D1619" s="9">
        <v>40613.703472222223</v>
      </c>
      <c r="E1619" s="9">
        <v>40711.188888888886</v>
      </c>
      <c r="F1619" t="s">
        <v>871</v>
      </c>
      <c r="G1619" t="s">
        <v>871</v>
      </c>
      <c r="H1619">
        <v>1</v>
      </c>
      <c r="I1619">
        <v>3</v>
      </c>
      <c r="J1619">
        <v>1</v>
      </c>
      <c r="K1619" t="s">
        <v>872</v>
      </c>
      <c r="L1619">
        <v>1</v>
      </c>
      <c r="M1619">
        <v>0</v>
      </c>
      <c r="N1619" t="s">
        <v>874</v>
      </c>
      <c r="O1619">
        <v>1.7999999999999999E-2</v>
      </c>
      <c r="P1619" t="s">
        <v>874</v>
      </c>
      <c r="Q1619" t="s">
        <v>874</v>
      </c>
      <c r="R1619">
        <v>0</v>
      </c>
      <c r="S1619">
        <v>1.2E-2</v>
      </c>
      <c r="T1619" t="s">
        <v>874</v>
      </c>
      <c r="U1619" t="s">
        <v>874</v>
      </c>
      <c r="V1619" t="s">
        <v>874</v>
      </c>
      <c r="W1619" t="s">
        <v>874</v>
      </c>
      <c r="X1619" t="s">
        <v>56</v>
      </c>
      <c r="Y1619" t="s">
        <v>874</v>
      </c>
      <c r="Z1619" t="s">
        <v>874</v>
      </c>
      <c r="AA1619">
        <v>0.89700000000000002</v>
      </c>
      <c r="AB1619" t="s">
        <v>874</v>
      </c>
      <c r="AC1619" t="s">
        <v>874</v>
      </c>
      <c r="AD1619" s="19">
        <v>45824.960941006946</v>
      </c>
      <c r="AE1619" t="s">
        <v>2225</v>
      </c>
    </row>
    <row r="1620" spans="1:31" x14ac:dyDescent="0.35">
      <c r="A1620" t="s">
        <v>55</v>
      </c>
      <c r="B1620" t="s">
        <v>311</v>
      </c>
      <c r="C1620">
        <v>1330</v>
      </c>
      <c r="D1620" s="9">
        <v>44165.600694444445</v>
      </c>
      <c r="E1620" s="9">
        <v>45495.634722222225</v>
      </c>
      <c r="F1620">
        <v>883</v>
      </c>
      <c r="G1620">
        <v>883</v>
      </c>
      <c r="H1620">
        <v>658</v>
      </c>
      <c r="I1620">
        <v>225</v>
      </c>
      <c r="J1620">
        <v>163</v>
      </c>
      <c r="K1620">
        <v>720</v>
      </c>
      <c r="L1620">
        <v>686</v>
      </c>
      <c r="M1620">
        <v>34</v>
      </c>
      <c r="N1620">
        <v>0.68</v>
      </c>
      <c r="O1620">
        <v>0.22500000000000001</v>
      </c>
      <c r="P1620">
        <v>0.161</v>
      </c>
      <c r="Q1620">
        <v>0.68600000000000005</v>
      </c>
      <c r="R1620">
        <v>0.74399999999999999</v>
      </c>
      <c r="S1620">
        <v>0.72199999999999998</v>
      </c>
      <c r="T1620">
        <v>0.92200000000000004</v>
      </c>
      <c r="U1620">
        <v>0.751</v>
      </c>
      <c r="V1620">
        <v>0.82199999999999995</v>
      </c>
      <c r="W1620">
        <v>49.563000000000002</v>
      </c>
      <c r="X1620" t="s">
        <v>56</v>
      </c>
      <c r="Y1620">
        <v>1.458</v>
      </c>
      <c r="Z1620">
        <v>0.98</v>
      </c>
      <c r="AA1620">
        <v>0.94899999999999995</v>
      </c>
      <c r="AB1620">
        <v>0.98</v>
      </c>
      <c r="AC1620">
        <v>0.97799999999999998</v>
      </c>
      <c r="AD1620" s="19">
        <v>1.5959490740740743E-2</v>
      </c>
      <c r="AE1620" t="s">
        <v>1108</v>
      </c>
    </row>
    <row r="1621" spans="1:31" hidden="1" x14ac:dyDescent="0.35">
      <c r="A1621" t="s">
        <v>1176</v>
      </c>
      <c r="B1621" t="s">
        <v>312</v>
      </c>
      <c r="C1621">
        <v>99</v>
      </c>
      <c r="D1621" s="9">
        <v>41527.215277777781</v>
      </c>
      <c r="E1621" s="9">
        <v>41627.047222222223</v>
      </c>
      <c r="F1621" t="s">
        <v>871</v>
      </c>
      <c r="G1621" t="s">
        <v>871</v>
      </c>
      <c r="H1621">
        <v>72</v>
      </c>
      <c r="I1621">
        <v>257</v>
      </c>
      <c r="J1621">
        <v>63</v>
      </c>
      <c r="K1621" t="s">
        <v>872</v>
      </c>
      <c r="L1621">
        <v>233</v>
      </c>
      <c r="M1621">
        <v>32</v>
      </c>
      <c r="N1621">
        <v>0.80700000000000005</v>
      </c>
      <c r="O1621">
        <v>2.4870000000000001</v>
      </c>
      <c r="P1621">
        <v>0.72</v>
      </c>
      <c r="Q1621">
        <v>2.4510000000000001</v>
      </c>
      <c r="R1621">
        <v>2.5739999999999998</v>
      </c>
      <c r="S1621">
        <v>2.5310000000000001</v>
      </c>
      <c r="T1621">
        <v>0.95199999999999996</v>
      </c>
      <c r="U1621">
        <v>0.245</v>
      </c>
      <c r="V1621">
        <v>0.78100000000000003</v>
      </c>
      <c r="W1621">
        <v>746.63400000000001</v>
      </c>
      <c r="X1621" t="s">
        <v>56</v>
      </c>
      <c r="Y1621">
        <v>0.40799999999999997</v>
      </c>
      <c r="Z1621">
        <v>0.85</v>
      </c>
      <c r="AA1621">
        <v>0.99399999999999999</v>
      </c>
      <c r="AB1621">
        <v>0.95699999999999996</v>
      </c>
      <c r="AC1621">
        <v>0.97199999999999998</v>
      </c>
      <c r="AD1621" s="19">
        <v>45824.96129334491</v>
      </c>
      <c r="AE1621" t="s">
        <v>2225</v>
      </c>
    </row>
    <row r="1622" spans="1:31" x14ac:dyDescent="0.35">
      <c r="A1622" t="s">
        <v>136</v>
      </c>
      <c r="B1622" t="s">
        <v>311</v>
      </c>
      <c r="C1622">
        <v>1546</v>
      </c>
      <c r="D1622" s="9">
        <v>44062.499305555553</v>
      </c>
      <c r="E1622" s="9">
        <v>45609.430555555555</v>
      </c>
      <c r="F1622">
        <v>4060</v>
      </c>
      <c r="G1622">
        <v>3604</v>
      </c>
      <c r="H1622">
        <v>2764</v>
      </c>
      <c r="I1622">
        <v>840</v>
      </c>
      <c r="J1622">
        <v>832</v>
      </c>
      <c r="K1622">
        <v>2772</v>
      </c>
      <c r="L1622">
        <v>2454</v>
      </c>
      <c r="M1622">
        <v>318</v>
      </c>
      <c r="N1622">
        <v>1.919</v>
      </c>
      <c r="O1622">
        <v>0.65900000000000003</v>
      </c>
      <c r="P1622">
        <v>0.57899999999999996</v>
      </c>
      <c r="Q1622">
        <v>1.8440000000000001</v>
      </c>
      <c r="R1622">
        <v>1.9990000000000001</v>
      </c>
      <c r="S1622">
        <v>2.0550000000000002</v>
      </c>
      <c r="T1622">
        <v>0.92200000000000004</v>
      </c>
      <c r="U1622">
        <v>0.74399999999999999</v>
      </c>
      <c r="V1622">
        <v>0.77500000000000002</v>
      </c>
      <c r="W1622">
        <v>172.45099999999999</v>
      </c>
      <c r="X1622" t="s">
        <v>56</v>
      </c>
      <c r="Y1622">
        <v>0.54200000000000004</v>
      </c>
      <c r="Z1622">
        <v>0.98299999999999998</v>
      </c>
      <c r="AA1622">
        <v>0.98799999999999999</v>
      </c>
      <c r="AB1622">
        <v>0.92900000000000005</v>
      </c>
      <c r="AC1622">
        <v>0.99099999999999999</v>
      </c>
      <c r="AD1622" s="19">
        <v>2.5385416666666667E-2</v>
      </c>
      <c r="AE1622" t="s">
        <v>1108</v>
      </c>
    </row>
    <row r="1623" spans="1:31" hidden="1" x14ac:dyDescent="0.35">
      <c r="A1623" t="s">
        <v>1193</v>
      </c>
      <c r="B1623" t="s">
        <v>312</v>
      </c>
      <c r="C1623">
        <v>99</v>
      </c>
      <c r="D1623" s="9">
        <v>41527.634027777778</v>
      </c>
      <c r="E1623" s="9">
        <v>41627.272916666669</v>
      </c>
      <c r="F1623" t="s">
        <v>871</v>
      </c>
      <c r="G1623" t="s">
        <v>871</v>
      </c>
      <c r="H1623">
        <v>23</v>
      </c>
      <c r="I1623">
        <v>109</v>
      </c>
      <c r="J1623">
        <v>19</v>
      </c>
      <c r="K1623" t="s">
        <v>872</v>
      </c>
      <c r="L1623">
        <v>87</v>
      </c>
      <c r="M1623">
        <v>25</v>
      </c>
      <c r="N1623">
        <v>0.19700000000000001</v>
      </c>
      <c r="O1623">
        <v>0.96499999999999997</v>
      </c>
      <c r="P1623">
        <v>0.17199999999999999</v>
      </c>
      <c r="Q1623">
        <v>0.753</v>
      </c>
      <c r="R1623">
        <v>0.99</v>
      </c>
      <c r="S1623">
        <v>0.98699999999999999</v>
      </c>
      <c r="T1623">
        <v>0.76100000000000001</v>
      </c>
      <c r="U1623">
        <v>0.17</v>
      </c>
      <c r="V1623">
        <v>0.85199999999999998</v>
      </c>
      <c r="W1623">
        <v>274.89999999999998</v>
      </c>
      <c r="X1623" t="s">
        <v>56</v>
      </c>
      <c r="Y1623">
        <v>1.3280000000000001</v>
      </c>
      <c r="Z1623">
        <v>0.94899999999999995</v>
      </c>
      <c r="AA1623">
        <v>0.98699999999999999</v>
      </c>
      <c r="AB1623">
        <v>0.96099999999999997</v>
      </c>
      <c r="AC1623">
        <v>0.96799999999999997</v>
      </c>
      <c r="AD1623" s="19">
        <v>45824.961586770834</v>
      </c>
      <c r="AE1623" t="s">
        <v>2225</v>
      </c>
    </row>
    <row r="1624" spans="1:31" x14ac:dyDescent="0.35">
      <c r="A1624" t="s">
        <v>230</v>
      </c>
      <c r="B1624" t="s">
        <v>311</v>
      </c>
      <c r="C1624">
        <v>6410</v>
      </c>
      <c r="D1624" s="9">
        <v>39116.386111111111</v>
      </c>
      <c r="E1624" s="9">
        <v>45527.347222222219</v>
      </c>
      <c r="F1624">
        <v>2826</v>
      </c>
      <c r="G1624">
        <v>2767</v>
      </c>
      <c r="H1624">
        <v>2002</v>
      </c>
      <c r="I1624">
        <v>765</v>
      </c>
      <c r="J1624">
        <v>541</v>
      </c>
      <c r="K1624">
        <v>2226</v>
      </c>
      <c r="L1624">
        <v>1881</v>
      </c>
      <c r="M1624">
        <v>345</v>
      </c>
      <c r="N1624">
        <v>0.501</v>
      </c>
      <c r="O1624">
        <v>0.20100000000000001</v>
      </c>
      <c r="P1624">
        <v>0.152</v>
      </c>
      <c r="Q1624">
        <v>0.50700000000000001</v>
      </c>
      <c r="R1624">
        <v>0.55000000000000004</v>
      </c>
      <c r="S1624">
        <v>0.61</v>
      </c>
      <c r="T1624">
        <v>0.92200000000000004</v>
      </c>
      <c r="U1624">
        <v>0.71399999999999997</v>
      </c>
      <c r="V1624">
        <v>0.78300000000000003</v>
      </c>
      <c r="W1624">
        <v>680.47299999999996</v>
      </c>
      <c r="X1624" t="s">
        <v>56</v>
      </c>
      <c r="Y1624">
        <v>1.972</v>
      </c>
      <c r="Z1624">
        <v>0.877</v>
      </c>
      <c r="AA1624">
        <v>0.95299999999999996</v>
      </c>
      <c r="AB1624">
        <v>0.85899999999999999</v>
      </c>
      <c r="AC1624">
        <v>0.89300000000000002</v>
      </c>
      <c r="AD1624" s="19">
        <v>3.7467592592592587E-2</v>
      </c>
      <c r="AE1624" t="s">
        <v>1108</v>
      </c>
    </row>
    <row r="1625" spans="1:31" hidden="1" x14ac:dyDescent="0.35">
      <c r="A1625" t="s">
        <v>1172</v>
      </c>
      <c r="B1625" t="s">
        <v>312</v>
      </c>
      <c r="C1625">
        <v>50</v>
      </c>
      <c r="D1625" s="9">
        <v>41576.995833333334</v>
      </c>
      <c r="E1625" s="9">
        <v>41627.245833333334</v>
      </c>
      <c r="F1625" t="s">
        <v>871</v>
      </c>
      <c r="G1625" t="s">
        <v>871</v>
      </c>
      <c r="H1625">
        <v>1</v>
      </c>
      <c r="I1625">
        <v>4</v>
      </c>
      <c r="J1625">
        <v>1</v>
      </c>
      <c r="K1625" t="s">
        <v>872</v>
      </c>
      <c r="L1625">
        <v>8</v>
      </c>
      <c r="M1625">
        <v>-4</v>
      </c>
      <c r="N1625" t="s">
        <v>874</v>
      </c>
      <c r="O1625">
        <v>6.2E-2</v>
      </c>
      <c r="P1625" t="s">
        <v>874</v>
      </c>
      <c r="Q1625">
        <v>3.5</v>
      </c>
      <c r="R1625">
        <v>0</v>
      </c>
      <c r="S1625">
        <v>7.5999999999999998E-2</v>
      </c>
      <c r="T1625" t="s">
        <v>874</v>
      </c>
      <c r="U1625" t="s">
        <v>874</v>
      </c>
      <c r="V1625" t="s">
        <v>874</v>
      </c>
      <c r="W1625" t="s">
        <v>874</v>
      </c>
      <c r="X1625" t="s">
        <v>56</v>
      </c>
      <c r="Y1625">
        <v>0.28599999999999998</v>
      </c>
      <c r="Z1625" t="s">
        <v>874</v>
      </c>
      <c r="AA1625">
        <v>0.90900000000000003</v>
      </c>
      <c r="AB1625" t="s">
        <v>874</v>
      </c>
      <c r="AC1625">
        <v>0.58299999999999996</v>
      </c>
      <c r="AD1625" s="19">
        <v>45824.961818877317</v>
      </c>
      <c r="AE1625" t="s">
        <v>2225</v>
      </c>
    </row>
    <row r="1626" spans="1:31" x14ac:dyDescent="0.35">
      <c r="A1626" t="s">
        <v>55</v>
      </c>
      <c r="B1626" t="s">
        <v>311</v>
      </c>
      <c r="C1626">
        <v>1330</v>
      </c>
      <c r="D1626" s="9">
        <v>44165.600694444445</v>
      </c>
      <c r="E1626" s="9">
        <v>45495.634722222225</v>
      </c>
      <c r="F1626">
        <v>883</v>
      </c>
      <c r="G1626">
        <v>883</v>
      </c>
      <c r="H1626">
        <v>658</v>
      </c>
      <c r="I1626">
        <v>225</v>
      </c>
      <c r="J1626">
        <v>163</v>
      </c>
      <c r="K1626">
        <v>720</v>
      </c>
      <c r="L1626">
        <v>686</v>
      </c>
      <c r="M1626">
        <v>34</v>
      </c>
      <c r="N1626">
        <v>0.68</v>
      </c>
      <c r="O1626">
        <v>0.22500000000000001</v>
      </c>
      <c r="P1626">
        <v>0.161</v>
      </c>
      <c r="Q1626">
        <v>0.68600000000000005</v>
      </c>
      <c r="R1626">
        <v>0.74399999999999999</v>
      </c>
      <c r="S1626">
        <v>0.72199999999999998</v>
      </c>
      <c r="T1626">
        <v>0.92200000000000004</v>
      </c>
      <c r="U1626">
        <v>0.751</v>
      </c>
      <c r="V1626">
        <v>0.82199999999999995</v>
      </c>
      <c r="W1626">
        <v>49.563000000000002</v>
      </c>
      <c r="X1626" t="s">
        <v>56</v>
      </c>
      <c r="Y1626">
        <v>1.458</v>
      </c>
      <c r="Z1626">
        <v>0.98</v>
      </c>
      <c r="AA1626">
        <v>0.94899999999999995</v>
      </c>
      <c r="AB1626">
        <v>0.98</v>
      </c>
      <c r="AC1626">
        <v>0.97799999999999998</v>
      </c>
      <c r="AD1626" s="19">
        <v>1.3472222222222222E-2</v>
      </c>
      <c r="AE1626" t="s">
        <v>1108</v>
      </c>
    </row>
    <row r="1627" spans="1:31" hidden="1" x14ac:dyDescent="0.35">
      <c r="A1627" t="s">
        <v>1202</v>
      </c>
      <c r="B1627" t="s">
        <v>312</v>
      </c>
      <c r="C1627">
        <v>88</v>
      </c>
      <c r="D1627" s="9">
        <v>41536.020138888889</v>
      </c>
      <c r="E1627" s="9">
        <v>41624.837500000001</v>
      </c>
      <c r="F1627" t="s">
        <v>871</v>
      </c>
      <c r="G1627" t="s">
        <v>871</v>
      </c>
      <c r="H1627">
        <v>3</v>
      </c>
      <c r="I1627">
        <v>3</v>
      </c>
      <c r="J1627">
        <v>1</v>
      </c>
      <c r="K1627" t="s">
        <v>872</v>
      </c>
      <c r="L1627">
        <v>4</v>
      </c>
      <c r="M1627">
        <v>0</v>
      </c>
      <c r="N1627">
        <v>3.9E-2</v>
      </c>
      <c r="O1627">
        <v>1.5</v>
      </c>
      <c r="P1627" t="s">
        <v>874</v>
      </c>
      <c r="Q1627">
        <v>5.2999999999999999E-2</v>
      </c>
      <c r="R1627">
        <v>1.5389999999999999</v>
      </c>
      <c r="S1627">
        <v>3.7999999999999999E-2</v>
      </c>
      <c r="T1627" t="s">
        <v>874</v>
      </c>
      <c r="U1627" t="s">
        <v>874</v>
      </c>
      <c r="V1627" t="s">
        <v>874</v>
      </c>
      <c r="W1627" t="s">
        <v>874</v>
      </c>
      <c r="X1627" t="s">
        <v>56</v>
      </c>
      <c r="Y1627">
        <v>18.867999999999999</v>
      </c>
      <c r="Z1627">
        <v>0.94499999999999995</v>
      </c>
      <c r="AA1627">
        <v>0.75</v>
      </c>
      <c r="AB1627" t="s">
        <v>874</v>
      </c>
      <c r="AC1627">
        <v>0.89700000000000002</v>
      </c>
      <c r="AD1627" s="19">
        <v>45824.962048912035</v>
      </c>
      <c r="AE1627" t="s">
        <v>2225</v>
      </c>
    </row>
    <row r="1628" spans="1:31" x14ac:dyDescent="0.35">
      <c r="A1628" t="s">
        <v>136</v>
      </c>
      <c r="B1628" t="s">
        <v>311</v>
      </c>
      <c r="C1628">
        <v>1546</v>
      </c>
      <c r="D1628" s="9">
        <v>44062.499305555553</v>
      </c>
      <c r="E1628" s="9">
        <v>45609.430555555555</v>
      </c>
      <c r="F1628">
        <v>4060</v>
      </c>
      <c r="G1628">
        <v>3604</v>
      </c>
      <c r="H1628">
        <v>2764</v>
      </c>
      <c r="I1628">
        <v>840</v>
      </c>
      <c r="J1628">
        <v>832</v>
      </c>
      <c r="K1628">
        <v>2772</v>
      </c>
      <c r="L1628">
        <v>2454</v>
      </c>
      <c r="M1628">
        <v>318</v>
      </c>
      <c r="N1628">
        <v>1.919</v>
      </c>
      <c r="O1628">
        <v>0.65900000000000003</v>
      </c>
      <c r="P1628">
        <v>0.57899999999999996</v>
      </c>
      <c r="Q1628">
        <v>1.8440000000000001</v>
      </c>
      <c r="R1628">
        <v>1.9990000000000001</v>
      </c>
      <c r="S1628">
        <v>2.0550000000000002</v>
      </c>
      <c r="T1628">
        <v>0.92200000000000004</v>
      </c>
      <c r="U1628">
        <v>0.74399999999999999</v>
      </c>
      <c r="V1628">
        <v>0.77500000000000002</v>
      </c>
      <c r="W1628">
        <v>172.45099999999999</v>
      </c>
      <c r="X1628" t="s">
        <v>56</v>
      </c>
      <c r="Y1628">
        <v>0.54200000000000004</v>
      </c>
      <c r="Z1628">
        <v>0.98299999999999998</v>
      </c>
      <c r="AA1628">
        <v>0.98799999999999999</v>
      </c>
      <c r="AB1628">
        <v>0.92900000000000005</v>
      </c>
      <c r="AC1628">
        <v>0.99099999999999999</v>
      </c>
      <c r="AD1628" s="19">
        <v>3.2640046296296292E-2</v>
      </c>
      <c r="AE1628" t="s">
        <v>1108</v>
      </c>
    </row>
    <row r="1629" spans="1:31" hidden="1" x14ac:dyDescent="0.35">
      <c r="A1629" t="s">
        <v>1184</v>
      </c>
      <c r="B1629" t="s">
        <v>312</v>
      </c>
      <c r="C1629">
        <v>94</v>
      </c>
      <c r="D1629" s="9">
        <v>41532.804166666669</v>
      </c>
      <c r="E1629" s="9">
        <v>41627.065972222219</v>
      </c>
      <c r="F1629" t="s">
        <v>871</v>
      </c>
      <c r="G1629" t="s">
        <v>871</v>
      </c>
      <c r="H1629">
        <v>28</v>
      </c>
      <c r="I1629">
        <v>25</v>
      </c>
      <c r="J1629">
        <v>2</v>
      </c>
      <c r="K1629" t="s">
        <v>872</v>
      </c>
      <c r="L1629">
        <v>41</v>
      </c>
      <c r="M1629">
        <v>9</v>
      </c>
      <c r="N1629">
        <v>0.30299999999999999</v>
      </c>
      <c r="O1629">
        <v>0.23400000000000001</v>
      </c>
      <c r="P1629">
        <v>5.8999999999999997E-2</v>
      </c>
      <c r="Q1629">
        <v>0.45600000000000002</v>
      </c>
      <c r="R1629" s="24" t="s">
        <v>2217</v>
      </c>
      <c r="S1629">
        <v>0.52500000000000002</v>
      </c>
      <c r="T1629">
        <v>0.95399999999999996</v>
      </c>
      <c r="U1629">
        <v>0.56399999999999995</v>
      </c>
      <c r="V1629">
        <v>0.89</v>
      </c>
      <c r="W1629">
        <v>116.22799999999999</v>
      </c>
      <c r="X1629" t="s">
        <v>56</v>
      </c>
      <c r="Y1629">
        <v>2.1930000000000001</v>
      </c>
      <c r="Z1629">
        <v>0.95899999999999996</v>
      </c>
      <c r="AA1629">
        <v>0.95699999999999996</v>
      </c>
      <c r="AB1629">
        <v>1</v>
      </c>
      <c r="AC1629">
        <v>0.94399999999999995</v>
      </c>
      <c r="AD1629" s="19">
        <v>45824.962322199077</v>
      </c>
      <c r="AE1629" t="s">
        <v>2225</v>
      </c>
    </row>
    <row r="1630" spans="1:31" x14ac:dyDescent="0.35">
      <c r="A1630" t="s">
        <v>230</v>
      </c>
      <c r="B1630" t="s">
        <v>311</v>
      </c>
      <c r="C1630">
        <v>6410</v>
      </c>
      <c r="D1630" s="9">
        <v>39116.386111111111</v>
      </c>
      <c r="E1630" s="9">
        <v>45527.347222222219</v>
      </c>
      <c r="F1630">
        <v>2826</v>
      </c>
      <c r="G1630">
        <v>2767</v>
      </c>
      <c r="H1630">
        <v>2002</v>
      </c>
      <c r="I1630">
        <v>765</v>
      </c>
      <c r="J1630">
        <v>541</v>
      </c>
      <c r="K1630">
        <v>2226</v>
      </c>
      <c r="L1630">
        <v>1881</v>
      </c>
      <c r="M1630">
        <v>345</v>
      </c>
      <c r="N1630">
        <v>0.501</v>
      </c>
      <c r="O1630">
        <v>0.20100000000000001</v>
      </c>
      <c r="P1630">
        <v>0.152</v>
      </c>
      <c r="Q1630">
        <v>0.50700000000000001</v>
      </c>
      <c r="R1630">
        <v>0.55000000000000004</v>
      </c>
      <c r="S1630">
        <v>0.61</v>
      </c>
      <c r="T1630">
        <v>0.92200000000000004</v>
      </c>
      <c r="U1630">
        <v>0.71399999999999997</v>
      </c>
      <c r="V1630">
        <v>0.78300000000000003</v>
      </c>
      <c r="W1630">
        <v>680.47299999999996</v>
      </c>
      <c r="X1630" t="s">
        <v>56</v>
      </c>
      <c r="Y1630">
        <v>1.972</v>
      </c>
      <c r="Z1630">
        <v>0.877</v>
      </c>
      <c r="AA1630">
        <v>0.95299999999999996</v>
      </c>
      <c r="AB1630">
        <v>0.85899999999999999</v>
      </c>
      <c r="AC1630">
        <v>0.89300000000000002</v>
      </c>
      <c r="AD1630" s="19">
        <v>1.5648148148148147E-2</v>
      </c>
      <c r="AE1630" t="s">
        <v>1108</v>
      </c>
    </row>
    <row r="1631" spans="1:31" hidden="1" x14ac:dyDescent="0.35">
      <c r="A1631" t="s">
        <v>1200</v>
      </c>
      <c r="B1631" t="s">
        <v>312</v>
      </c>
      <c r="C1631">
        <v>99</v>
      </c>
      <c r="D1631" s="9">
        <v>41512.5625</v>
      </c>
      <c r="E1631" s="9">
        <v>41611.824305555558</v>
      </c>
      <c r="F1631" t="s">
        <v>871</v>
      </c>
      <c r="G1631" t="s">
        <v>871</v>
      </c>
      <c r="H1631">
        <v>10</v>
      </c>
      <c r="I1631">
        <v>23</v>
      </c>
      <c r="J1631">
        <v>7</v>
      </c>
      <c r="K1631" t="s">
        <v>872</v>
      </c>
      <c r="L1631">
        <v>37</v>
      </c>
      <c r="M1631">
        <v>-12</v>
      </c>
      <c r="N1631">
        <v>0.121</v>
      </c>
      <c r="O1631">
        <v>0.19400000000000001</v>
      </c>
      <c r="P1631">
        <v>6.2E-2</v>
      </c>
      <c r="Q1631">
        <v>0.379</v>
      </c>
      <c r="R1631">
        <v>0.253</v>
      </c>
      <c r="S1631">
        <v>0.24399999999999999</v>
      </c>
      <c r="T1631">
        <v>1.498</v>
      </c>
      <c r="U1631">
        <v>0.38400000000000001</v>
      </c>
      <c r="V1631">
        <v>0.80300000000000005</v>
      </c>
      <c r="W1631">
        <v>13.193</v>
      </c>
      <c r="X1631" t="s">
        <v>92</v>
      </c>
      <c r="Y1631">
        <v>2.6389999999999998</v>
      </c>
      <c r="Z1631">
        <v>0.96099999999999997</v>
      </c>
      <c r="AA1631">
        <v>0.96799999999999997</v>
      </c>
      <c r="AB1631">
        <v>0.873</v>
      </c>
      <c r="AC1631">
        <v>0.96399999999999997</v>
      </c>
      <c r="AD1631" s="19">
        <v>45824.962597025464</v>
      </c>
      <c r="AE1631" t="s">
        <v>2225</v>
      </c>
    </row>
    <row r="1632" spans="1:31" x14ac:dyDescent="0.35">
      <c r="A1632" t="s">
        <v>1103</v>
      </c>
      <c r="B1632" t="s">
        <v>311</v>
      </c>
      <c r="C1632">
        <v>1764</v>
      </c>
      <c r="D1632" s="9">
        <v>39156.449178240742</v>
      </c>
      <c r="E1632" s="9">
        <v>40920.781956018516</v>
      </c>
      <c r="F1632">
        <v>3056</v>
      </c>
      <c r="G1632">
        <v>3056</v>
      </c>
      <c r="H1632">
        <v>748</v>
      </c>
      <c r="I1632">
        <v>2308</v>
      </c>
      <c r="J1632">
        <v>859</v>
      </c>
      <c r="K1632">
        <v>2197</v>
      </c>
      <c r="L1632">
        <v>2191</v>
      </c>
      <c r="M1632">
        <v>6</v>
      </c>
      <c r="N1632">
        <v>0.503</v>
      </c>
      <c r="O1632">
        <v>1.4470000000000001</v>
      </c>
      <c r="P1632">
        <v>0.47799999999999998</v>
      </c>
      <c r="Q1632">
        <v>1.357</v>
      </c>
      <c r="R1632">
        <v>1.472</v>
      </c>
      <c r="S1632">
        <v>1.542</v>
      </c>
      <c r="T1632">
        <v>0.92200000000000004</v>
      </c>
      <c r="U1632">
        <v>0.25800000000000001</v>
      </c>
      <c r="V1632">
        <v>0.755</v>
      </c>
      <c r="W1632">
        <v>4.4219999999999997</v>
      </c>
      <c r="X1632" t="s">
        <v>80</v>
      </c>
      <c r="Y1632">
        <v>0.73699999999999999</v>
      </c>
      <c r="Z1632">
        <v>0.99</v>
      </c>
      <c r="AA1632">
        <v>0.99299999999999999</v>
      </c>
      <c r="AB1632">
        <v>0.86699999999999999</v>
      </c>
      <c r="AC1632">
        <v>0.99399999999999999</v>
      </c>
      <c r="AD1632" s="19">
        <v>45825.243623761577</v>
      </c>
      <c r="AE1632" t="s">
        <v>2357</v>
      </c>
    </row>
    <row r="1633" spans="1:31" hidden="1" x14ac:dyDescent="0.35">
      <c r="A1633" t="s">
        <v>1213</v>
      </c>
      <c r="B1633" t="s">
        <v>312</v>
      </c>
      <c r="C1633">
        <v>99</v>
      </c>
      <c r="D1633" s="9">
        <v>41521.997916666667</v>
      </c>
      <c r="E1633" s="9">
        <v>41621.913888888892</v>
      </c>
      <c r="F1633" t="s">
        <v>871</v>
      </c>
      <c r="G1633" t="s">
        <v>871</v>
      </c>
      <c r="H1633">
        <v>11</v>
      </c>
      <c r="I1633">
        <v>29</v>
      </c>
      <c r="J1633">
        <v>4</v>
      </c>
      <c r="K1633" t="s">
        <v>872</v>
      </c>
      <c r="L1633">
        <v>29</v>
      </c>
      <c r="M1633">
        <v>6</v>
      </c>
      <c r="N1633">
        <v>0.107</v>
      </c>
      <c r="O1633">
        <v>0.28499999999999998</v>
      </c>
      <c r="P1633">
        <v>3.6999999999999998E-2</v>
      </c>
      <c r="Q1633">
        <v>0.27</v>
      </c>
      <c r="R1633">
        <v>0.35499999999999998</v>
      </c>
      <c r="S1633">
        <v>0.35299999999999998</v>
      </c>
      <c r="T1633">
        <v>0.76100000000000001</v>
      </c>
      <c r="U1633">
        <v>0.27300000000000002</v>
      </c>
      <c r="V1633">
        <v>0.90600000000000003</v>
      </c>
      <c r="W1633">
        <v>296.29599999999999</v>
      </c>
      <c r="X1633" t="s">
        <v>56</v>
      </c>
      <c r="Y1633">
        <v>3.7040000000000002</v>
      </c>
      <c r="Z1633">
        <v>0.94599999999999995</v>
      </c>
      <c r="AA1633">
        <v>0.98599999999999999</v>
      </c>
      <c r="AB1633">
        <v>0.90200000000000002</v>
      </c>
      <c r="AC1633">
        <v>0.97099999999999997</v>
      </c>
      <c r="AD1633" s="19">
        <v>45824.962869456016</v>
      </c>
      <c r="AE1633" t="s">
        <v>2225</v>
      </c>
    </row>
    <row r="1634" spans="1:31" x14ac:dyDescent="0.35">
      <c r="A1634" t="s">
        <v>1059</v>
      </c>
      <c r="B1634" t="s">
        <v>311</v>
      </c>
      <c r="C1634">
        <v>3371</v>
      </c>
      <c r="D1634" s="9">
        <v>41193.717986111114</v>
      </c>
      <c r="E1634" s="9">
        <v>44565.66474537037</v>
      </c>
      <c r="F1634">
        <v>684</v>
      </c>
      <c r="G1634">
        <v>684</v>
      </c>
      <c r="H1634">
        <v>439</v>
      </c>
      <c r="I1634">
        <v>245</v>
      </c>
      <c r="J1634">
        <v>127</v>
      </c>
      <c r="K1634">
        <v>557</v>
      </c>
      <c r="L1634">
        <v>482</v>
      </c>
      <c r="M1634">
        <v>75</v>
      </c>
      <c r="N1634">
        <v>0.14699999999999999</v>
      </c>
      <c r="O1634">
        <v>0.09</v>
      </c>
      <c r="P1634">
        <v>4.4999999999999998E-2</v>
      </c>
      <c r="Q1634">
        <v>0.17699999999999999</v>
      </c>
      <c r="R1634">
        <v>0.192</v>
      </c>
      <c r="S1634">
        <v>0.192</v>
      </c>
      <c r="T1634">
        <v>0.92200000000000004</v>
      </c>
      <c r="U1634">
        <v>0.62</v>
      </c>
      <c r="V1634">
        <v>0.81</v>
      </c>
      <c r="W1634">
        <v>423.72899999999998</v>
      </c>
      <c r="X1634" t="s">
        <v>56</v>
      </c>
      <c r="Y1634">
        <v>5.65</v>
      </c>
      <c r="Z1634">
        <v>0.99299999999999999</v>
      </c>
      <c r="AA1634" s="19">
        <v>0.99199999999999999</v>
      </c>
      <c r="AB1634">
        <v>0.98699999999999999</v>
      </c>
      <c r="AC1634" s="23">
        <v>0.99099999999999999</v>
      </c>
      <c r="AD1634" s="19">
        <v>45825.223516157406</v>
      </c>
      <c r="AE1634" t="s">
        <v>2377</v>
      </c>
    </row>
    <row r="1635" spans="1:31" hidden="1" x14ac:dyDescent="0.35">
      <c r="A1635" t="s">
        <v>1174</v>
      </c>
      <c r="B1635" t="s">
        <v>312</v>
      </c>
      <c r="C1635">
        <v>1</v>
      </c>
      <c r="D1635" s="9">
        <v>41380.90625</v>
      </c>
      <c r="E1635" s="9">
        <v>41382.157638888886</v>
      </c>
      <c r="F1635" t="s">
        <v>871</v>
      </c>
      <c r="G1635" t="s">
        <v>871</v>
      </c>
      <c r="H1635">
        <v>1</v>
      </c>
      <c r="I1635">
        <v>2</v>
      </c>
      <c r="J1635">
        <v>1</v>
      </c>
      <c r="K1635" t="s">
        <v>872</v>
      </c>
      <c r="L1635">
        <v>1</v>
      </c>
      <c r="M1635">
        <v>-1</v>
      </c>
      <c r="N1635" t="s">
        <v>874</v>
      </c>
      <c r="O1635" t="s">
        <v>874</v>
      </c>
      <c r="P1635" t="s">
        <v>874</v>
      </c>
      <c r="Q1635" t="s">
        <v>874</v>
      </c>
      <c r="R1635">
        <v>0</v>
      </c>
      <c r="S1635">
        <v>-0.25</v>
      </c>
      <c r="T1635" t="s">
        <v>874</v>
      </c>
      <c r="U1635" t="s">
        <v>874</v>
      </c>
      <c r="V1635" t="s">
        <v>874</v>
      </c>
      <c r="W1635" t="s">
        <v>874</v>
      </c>
      <c r="X1635" t="s">
        <v>80</v>
      </c>
      <c r="Y1635" t="s">
        <v>874</v>
      </c>
      <c r="Z1635" t="s">
        <v>874</v>
      </c>
      <c r="AA1635" t="s">
        <v>874</v>
      </c>
      <c r="AB1635" t="s">
        <v>874</v>
      </c>
      <c r="AC1635" t="s">
        <v>874</v>
      </c>
      <c r="AD1635" s="19">
        <v>45824.963086365744</v>
      </c>
      <c r="AE1635" t="s">
        <v>2225</v>
      </c>
    </row>
    <row r="1636" spans="1:31" x14ac:dyDescent="0.35">
      <c r="A1636" t="s">
        <v>1674</v>
      </c>
      <c r="B1636" t="s">
        <v>311</v>
      </c>
      <c r="C1636">
        <v>6361</v>
      </c>
      <c r="D1636" s="9">
        <v>38205.003761574073</v>
      </c>
      <c r="E1636" s="9">
        <v>44566.780405092592</v>
      </c>
      <c r="F1636">
        <v>580</v>
      </c>
      <c r="G1636">
        <v>580</v>
      </c>
      <c r="H1636">
        <v>59</v>
      </c>
      <c r="I1636">
        <v>521</v>
      </c>
      <c r="J1636">
        <v>99</v>
      </c>
      <c r="K1636">
        <v>481</v>
      </c>
      <c r="L1636">
        <v>413</v>
      </c>
      <c r="M1636">
        <v>68</v>
      </c>
      <c r="N1636">
        <v>1.2E-2</v>
      </c>
      <c r="O1636">
        <v>9.8000000000000004E-2</v>
      </c>
      <c r="P1636">
        <v>0.02</v>
      </c>
      <c r="Q1636">
        <v>8.3000000000000004E-2</v>
      </c>
      <c r="R1636">
        <v>0.09</v>
      </c>
      <c r="S1636">
        <v>9.0999999999999998E-2</v>
      </c>
      <c r="T1636">
        <v>0.92200000000000004</v>
      </c>
      <c r="U1636">
        <v>0.109</v>
      </c>
      <c r="V1636">
        <v>0.81799999999999995</v>
      </c>
      <c r="W1636">
        <v>819.27700000000004</v>
      </c>
      <c r="X1636" t="s">
        <v>56</v>
      </c>
      <c r="Y1636">
        <v>12.048</v>
      </c>
      <c r="Z1636">
        <v>0.98599999999999999</v>
      </c>
      <c r="AA1636">
        <v>0.99099999999999999</v>
      </c>
      <c r="AB1636">
        <v>0.99099999999999999</v>
      </c>
      <c r="AC1636">
        <v>0.995</v>
      </c>
      <c r="AD1636" s="19">
        <v>45825.158767962967</v>
      </c>
      <c r="AE1636" t="s">
        <v>2397</v>
      </c>
    </row>
    <row r="1637" spans="1:31" hidden="1" x14ac:dyDescent="0.35">
      <c r="A1637" t="s">
        <v>1215</v>
      </c>
      <c r="B1637" t="s">
        <v>312</v>
      </c>
      <c r="C1637">
        <v>94</v>
      </c>
      <c r="D1637" s="9">
        <v>41526.539583333331</v>
      </c>
      <c r="E1637" s="9">
        <v>41621.244444444441</v>
      </c>
      <c r="F1637" t="s">
        <v>871</v>
      </c>
      <c r="G1637" t="s">
        <v>871</v>
      </c>
      <c r="H1637">
        <v>15</v>
      </c>
      <c r="I1637">
        <v>20</v>
      </c>
      <c r="J1637">
        <v>2</v>
      </c>
      <c r="K1637" t="s">
        <v>872</v>
      </c>
      <c r="L1637">
        <v>22</v>
      </c>
      <c r="M1637">
        <v>10</v>
      </c>
      <c r="N1637">
        <v>0.14199999999999999</v>
      </c>
      <c r="O1637">
        <v>0.19400000000000001</v>
      </c>
      <c r="P1637">
        <v>6.2E-2</v>
      </c>
      <c r="Q1637">
        <v>0.20200000000000001</v>
      </c>
      <c r="R1637" s="24" t="s">
        <v>2218</v>
      </c>
      <c r="S1637">
        <v>0.29199999999999998</v>
      </c>
      <c r="T1637">
        <v>0.73699999999999999</v>
      </c>
      <c r="U1637">
        <v>0.42299999999999999</v>
      </c>
      <c r="V1637">
        <v>0.81499999999999995</v>
      </c>
      <c r="W1637">
        <v>603.96</v>
      </c>
      <c r="X1637" t="s">
        <v>56</v>
      </c>
      <c r="Y1637">
        <v>4.95</v>
      </c>
      <c r="Z1637">
        <v>0.90400000000000003</v>
      </c>
      <c r="AA1637">
        <v>0.97599999999999998</v>
      </c>
      <c r="AB1637">
        <v>1</v>
      </c>
      <c r="AC1637">
        <v>0.95099999999999996</v>
      </c>
      <c r="AD1637" s="19">
        <v>45824.963364745374</v>
      </c>
      <c r="AE1637" t="s">
        <v>2225</v>
      </c>
    </row>
    <row r="1638" spans="1:31" x14ac:dyDescent="0.35">
      <c r="A1638" t="s">
        <v>1199</v>
      </c>
      <c r="B1638" t="s">
        <v>311</v>
      </c>
      <c r="C1638">
        <v>1182</v>
      </c>
      <c r="D1638" s="9">
        <v>40408.227777777778</v>
      </c>
      <c r="E1638" s="9">
        <v>41590.713194444441</v>
      </c>
      <c r="F1638">
        <v>84</v>
      </c>
      <c r="G1638">
        <v>84</v>
      </c>
      <c r="H1638">
        <v>56</v>
      </c>
      <c r="I1638">
        <v>28</v>
      </c>
      <c r="J1638">
        <v>7</v>
      </c>
      <c r="K1638">
        <v>77</v>
      </c>
      <c r="L1638">
        <v>65</v>
      </c>
      <c r="M1638">
        <v>12</v>
      </c>
      <c r="N1638">
        <v>4.2000000000000003E-2</v>
      </c>
      <c r="O1638">
        <v>2.7E-2</v>
      </c>
      <c r="P1638">
        <v>6.0000000000000001E-3</v>
      </c>
      <c r="Q1638">
        <v>5.8000000000000003E-2</v>
      </c>
      <c r="R1638">
        <v>6.3E-2</v>
      </c>
      <c r="S1638">
        <v>6.0999999999999999E-2</v>
      </c>
      <c r="T1638">
        <v>0.92100000000000004</v>
      </c>
      <c r="U1638">
        <v>0.60899999999999999</v>
      </c>
      <c r="V1638">
        <v>0.91300000000000003</v>
      </c>
      <c r="W1638">
        <v>206.89699999999999</v>
      </c>
      <c r="X1638" t="s">
        <v>56</v>
      </c>
      <c r="Y1638">
        <v>17.241</v>
      </c>
      <c r="Z1638">
        <v>0.94099999999999995</v>
      </c>
      <c r="AA1638">
        <v>0.90100000000000002</v>
      </c>
      <c r="AB1638">
        <v>0.89100000000000001</v>
      </c>
      <c r="AC1638">
        <v>0.90900000000000003</v>
      </c>
      <c r="AD1638" s="19">
        <v>45824.968074467593</v>
      </c>
      <c r="AE1638" t="s">
        <v>2225</v>
      </c>
    </row>
    <row r="1639" spans="1:31" hidden="1" x14ac:dyDescent="0.35">
      <c r="A1639" t="s">
        <v>1219</v>
      </c>
      <c r="B1639" t="s">
        <v>312</v>
      </c>
      <c r="C1639">
        <v>97</v>
      </c>
      <c r="D1639" s="9">
        <v>41527.15625</v>
      </c>
      <c r="E1639" s="9">
        <v>41624.856944444444</v>
      </c>
      <c r="F1639" t="s">
        <v>871</v>
      </c>
      <c r="G1639" t="s">
        <v>871</v>
      </c>
      <c r="H1639">
        <v>14</v>
      </c>
      <c r="I1639">
        <v>29</v>
      </c>
      <c r="J1639">
        <v>1</v>
      </c>
      <c r="K1639" t="s">
        <v>872</v>
      </c>
      <c r="L1639">
        <v>40</v>
      </c>
      <c r="M1639">
        <v>4</v>
      </c>
      <c r="N1639">
        <v>0.152</v>
      </c>
      <c r="O1639">
        <v>0.32800000000000001</v>
      </c>
      <c r="P1639" t="s">
        <v>874</v>
      </c>
      <c r="Q1639">
        <v>0.41699999999999998</v>
      </c>
      <c r="R1639">
        <v>0.48</v>
      </c>
      <c r="S1639">
        <v>0.48099999999999998</v>
      </c>
      <c r="T1639" t="s">
        <v>874</v>
      </c>
      <c r="U1639" t="s">
        <v>874</v>
      </c>
      <c r="V1639" t="s">
        <v>874</v>
      </c>
      <c r="W1639" t="s">
        <v>874</v>
      </c>
      <c r="X1639" t="s">
        <v>56</v>
      </c>
      <c r="Y1639">
        <v>2.3980000000000001</v>
      </c>
      <c r="Z1639">
        <v>0.95799999999999996</v>
      </c>
      <c r="AA1639">
        <v>0.97399999999999998</v>
      </c>
      <c r="AB1639" t="s">
        <v>874</v>
      </c>
      <c r="AC1639">
        <v>0.98799999999999999</v>
      </c>
      <c r="AD1639" s="19">
        <v>45824.963591423613</v>
      </c>
      <c r="AE1639" t="s">
        <v>2225</v>
      </c>
    </row>
    <row r="1640" spans="1:31" x14ac:dyDescent="0.35">
      <c r="A1640" t="s">
        <v>145</v>
      </c>
      <c r="B1640" t="s">
        <v>311</v>
      </c>
      <c r="C1640">
        <v>1038</v>
      </c>
      <c r="D1640" s="9">
        <v>44565.752083333333</v>
      </c>
      <c r="E1640" s="9">
        <v>45604.709722222222</v>
      </c>
      <c r="F1640">
        <v>2069</v>
      </c>
      <c r="G1640">
        <v>2069</v>
      </c>
      <c r="H1640">
        <v>1581</v>
      </c>
      <c r="I1640">
        <v>488</v>
      </c>
      <c r="J1640">
        <v>207</v>
      </c>
      <c r="K1640">
        <v>1862</v>
      </c>
      <c r="L1640">
        <v>1615</v>
      </c>
      <c r="M1640">
        <v>247</v>
      </c>
      <c r="N1640">
        <v>2.0659999999999998</v>
      </c>
      <c r="O1640">
        <v>0.64500000000000002</v>
      </c>
      <c r="P1640">
        <v>0.26100000000000001</v>
      </c>
      <c r="Q1640">
        <v>2.2530000000000001</v>
      </c>
      <c r="R1640">
        <v>2.4500000000000002</v>
      </c>
      <c r="S1640">
        <v>2.472</v>
      </c>
      <c r="T1640">
        <v>0.92</v>
      </c>
      <c r="U1640">
        <v>0.76200000000000001</v>
      </c>
      <c r="V1640">
        <v>0.90400000000000003</v>
      </c>
      <c r="W1640">
        <v>109.63200000000001</v>
      </c>
      <c r="X1640" t="s">
        <v>56</v>
      </c>
      <c r="Y1640">
        <v>0.44400000000000001</v>
      </c>
      <c r="Z1640">
        <v>0.99399999999999999</v>
      </c>
      <c r="AA1640">
        <v>0.996</v>
      </c>
      <c r="AB1640">
        <v>0.94399999999999995</v>
      </c>
      <c r="AC1640">
        <v>0.99399999999999999</v>
      </c>
      <c r="AD1640" s="19">
        <v>2.6547453703703702E-2</v>
      </c>
      <c r="AE1640" t="s">
        <v>1108</v>
      </c>
    </row>
    <row r="1641" spans="1:31" hidden="1" x14ac:dyDescent="0.35">
      <c r="A1641" t="s">
        <v>1222</v>
      </c>
      <c r="B1641" t="s">
        <v>312</v>
      </c>
      <c r="C1641">
        <v>99</v>
      </c>
      <c r="D1641" s="9">
        <v>41525.95208333333</v>
      </c>
      <c r="E1641" s="9">
        <v>41625.161805555559</v>
      </c>
      <c r="F1641" t="s">
        <v>871</v>
      </c>
      <c r="G1641" t="s">
        <v>871</v>
      </c>
      <c r="H1641">
        <v>18</v>
      </c>
      <c r="I1641">
        <v>41</v>
      </c>
      <c r="J1641">
        <v>11</v>
      </c>
      <c r="K1641" t="s">
        <v>872</v>
      </c>
      <c r="L1641">
        <v>20</v>
      </c>
      <c r="M1641">
        <v>29</v>
      </c>
      <c r="N1641">
        <v>0.184</v>
      </c>
      <c r="O1641">
        <v>0.39800000000000002</v>
      </c>
      <c r="P1641">
        <v>0.112</v>
      </c>
      <c r="Q1641">
        <v>0.16400000000000001</v>
      </c>
      <c r="R1641" s="24" t="s">
        <v>2219</v>
      </c>
      <c r="S1641">
        <v>0.47</v>
      </c>
      <c r="T1641">
        <v>0.34899999999999998</v>
      </c>
      <c r="U1641">
        <v>0.316</v>
      </c>
      <c r="V1641">
        <v>0.80800000000000005</v>
      </c>
      <c r="W1641">
        <v>1481.7070000000001</v>
      </c>
      <c r="X1641" t="s">
        <v>56</v>
      </c>
      <c r="Y1641">
        <v>6.0979999999999999</v>
      </c>
      <c r="Z1641">
        <v>0.94099999999999995</v>
      </c>
      <c r="AA1641">
        <v>0.98799999999999999</v>
      </c>
      <c r="AB1641">
        <v>0.97</v>
      </c>
      <c r="AC1641">
        <v>0.95299999999999996</v>
      </c>
      <c r="AD1641" s="19">
        <v>45824.963878831019</v>
      </c>
      <c r="AE1641" t="s">
        <v>2225</v>
      </c>
    </row>
    <row r="1642" spans="1:31" x14ac:dyDescent="0.35">
      <c r="A1642" t="s">
        <v>241</v>
      </c>
      <c r="B1642" t="s">
        <v>311</v>
      </c>
      <c r="C1642">
        <v>6103</v>
      </c>
      <c r="D1642" s="9">
        <v>39505.838194444441</v>
      </c>
      <c r="E1642" s="9">
        <v>45609.830555555556</v>
      </c>
      <c r="F1642">
        <v>3233</v>
      </c>
      <c r="G1642">
        <v>3233</v>
      </c>
      <c r="H1642">
        <v>1584</v>
      </c>
      <c r="I1642">
        <v>1649</v>
      </c>
      <c r="J1642">
        <v>592</v>
      </c>
      <c r="K1642">
        <v>2641</v>
      </c>
      <c r="L1642">
        <v>2365</v>
      </c>
      <c r="M1642">
        <v>276</v>
      </c>
      <c r="N1642">
        <v>0.26600000000000001</v>
      </c>
      <c r="O1642">
        <v>0.30299999999999999</v>
      </c>
      <c r="P1642">
        <v>0.13400000000000001</v>
      </c>
      <c r="Q1642">
        <v>0.4</v>
      </c>
      <c r="R1642">
        <v>0.435</v>
      </c>
      <c r="S1642">
        <v>0.437</v>
      </c>
      <c r="T1642">
        <v>0.92</v>
      </c>
      <c r="U1642">
        <v>0.46700000000000003</v>
      </c>
      <c r="V1642">
        <v>0.76400000000000001</v>
      </c>
      <c r="W1642">
        <v>690</v>
      </c>
      <c r="X1642" t="s">
        <v>56</v>
      </c>
      <c r="Y1642">
        <v>2.5</v>
      </c>
      <c r="Z1642">
        <v>0.93200000000000005</v>
      </c>
      <c r="AA1642">
        <v>0.996</v>
      </c>
      <c r="AB1642">
        <v>0.89800000000000002</v>
      </c>
      <c r="AC1642">
        <v>0.96399999999999997</v>
      </c>
      <c r="AD1642" s="19">
        <v>3.9059027777777776E-2</v>
      </c>
      <c r="AE1642" t="s">
        <v>1108</v>
      </c>
    </row>
    <row r="1643" spans="1:31" hidden="1" x14ac:dyDescent="0.35">
      <c r="A1643" t="s">
        <v>1224</v>
      </c>
      <c r="B1643" t="s">
        <v>312</v>
      </c>
      <c r="C1643">
        <v>97</v>
      </c>
      <c r="D1643" s="9">
        <v>41528.899305555555</v>
      </c>
      <c r="E1643" s="9">
        <v>41626.084722222222</v>
      </c>
      <c r="F1643" t="s">
        <v>871</v>
      </c>
      <c r="G1643" t="s">
        <v>871</v>
      </c>
      <c r="H1643">
        <v>5</v>
      </c>
      <c r="I1643">
        <v>13</v>
      </c>
      <c r="J1643">
        <v>3</v>
      </c>
      <c r="K1643" t="s">
        <v>872</v>
      </c>
      <c r="L1643">
        <v>17</v>
      </c>
      <c r="M1643">
        <v>-3</v>
      </c>
      <c r="N1643">
        <v>4.1000000000000002E-2</v>
      </c>
      <c r="O1643">
        <v>0.10100000000000001</v>
      </c>
      <c r="P1643">
        <v>2.1000000000000001E-2</v>
      </c>
      <c r="Q1643">
        <v>0.14399999999999999</v>
      </c>
      <c r="R1643" s="24" t="s">
        <v>2220</v>
      </c>
      <c r="S1643">
        <v>0.111</v>
      </c>
      <c r="T1643">
        <v>1.19</v>
      </c>
      <c r="U1643">
        <v>0.28899999999999998</v>
      </c>
      <c r="V1643">
        <v>0.85199999999999998</v>
      </c>
      <c r="W1643">
        <v>298.61099999999999</v>
      </c>
      <c r="X1643" t="s">
        <v>62</v>
      </c>
      <c r="Y1643">
        <v>6.944</v>
      </c>
      <c r="Z1643">
        <v>0.84</v>
      </c>
      <c r="AA1643">
        <v>0.93600000000000005</v>
      </c>
      <c r="AB1643">
        <v>0.85599999999999998</v>
      </c>
      <c r="AC1643">
        <v>0.89100000000000001</v>
      </c>
      <c r="AD1643" s="19">
        <v>45824.964154016205</v>
      </c>
      <c r="AE1643" t="s">
        <v>2225</v>
      </c>
    </row>
    <row r="1644" spans="1:31" x14ac:dyDescent="0.35">
      <c r="A1644" t="s">
        <v>145</v>
      </c>
      <c r="B1644" t="s">
        <v>311</v>
      </c>
      <c r="C1644">
        <v>1038</v>
      </c>
      <c r="D1644" s="9">
        <v>44565.752083333333</v>
      </c>
      <c r="E1644" s="9">
        <v>45604.709722222222</v>
      </c>
      <c r="F1644">
        <v>2069</v>
      </c>
      <c r="G1644">
        <v>2069</v>
      </c>
      <c r="H1644">
        <v>1581</v>
      </c>
      <c r="I1644">
        <v>488</v>
      </c>
      <c r="J1644">
        <v>207</v>
      </c>
      <c r="K1644">
        <v>1862</v>
      </c>
      <c r="L1644">
        <v>1615</v>
      </c>
      <c r="M1644">
        <v>247</v>
      </c>
      <c r="N1644">
        <v>2.0659999999999998</v>
      </c>
      <c r="O1644">
        <v>0.64500000000000002</v>
      </c>
      <c r="P1644">
        <v>0.26100000000000001</v>
      </c>
      <c r="Q1644">
        <v>2.2530000000000001</v>
      </c>
      <c r="R1644">
        <v>2.4500000000000002</v>
      </c>
      <c r="S1644">
        <v>2.472</v>
      </c>
      <c r="T1644">
        <v>0.92</v>
      </c>
      <c r="U1644">
        <v>0.76200000000000001</v>
      </c>
      <c r="V1644">
        <v>0.90400000000000003</v>
      </c>
      <c r="W1644">
        <v>109.63200000000001</v>
      </c>
      <c r="X1644" t="s">
        <v>56</v>
      </c>
      <c r="Y1644">
        <v>0.44400000000000001</v>
      </c>
      <c r="Z1644">
        <v>0.99399999999999999</v>
      </c>
      <c r="AA1644">
        <v>0.996</v>
      </c>
      <c r="AB1644">
        <v>0.94399999999999995</v>
      </c>
      <c r="AC1644">
        <v>0.99399999999999999</v>
      </c>
      <c r="AD1644" s="19">
        <v>3.4883101851851853E-2</v>
      </c>
      <c r="AE1644" t="s">
        <v>1108</v>
      </c>
    </row>
    <row r="1645" spans="1:31" hidden="1" x14ac:dyDescent="0.35">
      <c r="A1645" t="s">
        <v>1198</v>
      </c>
      <c r="B1645" t="s">
        <v>312</v>
      </c>
      <c r="C1645">
        <v>0</v>
      </c>
      <c r="D1645" s="9">
        <v>40476.726388888892</v>
      </c>
      <c r="E1645" s="9">
        <v>40476.726388888892</v>
      </c>
      <c r="F1645" t="s">
        <v>871</v>
      </c>
      <c r="G1645" t="s">
        <v>871</v>
      </c>
      <c r="H1645">
        <v>1</v>
      </c>
      <c r="I1645">
        <v>1</v>
      </c>
      <c r="J1645">
        <v>1</v>
      </c>
      <c r="K1645" t="s">
        <v>872</v>
      </c>
      <c r="L1645">
        <v>1</v>
      </c>
      <c r="M1645">
        <v>0</v>
      </c>
      <c r="N1645" t="s">
        <v>874</v>
      </c>
      <c r="O1645" t="s">
        <v>874</v>
      </c>
      <c r="P1645" t="s">
        <v>874</v>
      </c>
      <c r="Q1645" t="s">
        <v>874</v>
      </c>
      <c r="R1645">
        <v>0</v>
      </c>
      <c r="S1645" t="s">
        <v>874</v>
      </c>
      <c r="T1645" t="s">
        <v>874</v>
      </c>
      <c r="U1645" t="s">
        <v>874</v>
      </c>
      <c r="V1645" t="s">
        <v>874</v>
      </c>
      <c r="W1645" t="s">
        <v>874</v>
      </c>
      <c r="X1645" t="s">
        <v>56</v>
      </c>
      <c r="Y1645" t="s">
        <v>874</v>
      </c>
      <c r="Z1645" t="s">
        <v>874</v>
      </c>
      <c r="AA1645" t="s">
        <v>874</v>
      </c>
      <c r="AB1645" t="s">
        <v>874</v>
      </c>
      <c r="AC1645" t="s">
        <v>874</v>
      </c>
      <c r="AD1645" s="19">
        <v>45824.964359363425</v>
      </c>
      <c r="AE1645" t="s">
        <v>2225</v>
      </c>
    </row>
    <row r="1646" spans="1:31" x14ac:dyDescent="0.35">
      <c r="A1646" t="s">
        <v>241</v>
      </c>
      <c r="B1646" t="s">
        <v>311</v>
      </c>
      <c r="C1646">
        <v>6103</v>
      </c>
      <c r="D1646" s="9">
        <v>39505.838194444441</v>
      </c>
      <c r="E1646" s="9">
        <v>45609.830555555556</v>
      </c>
      <c r="F1646">
        <v>3233</v>
      </c>
      <c r="G1646">
        <v>3233</v>
      </c>
      <c r="H1646">
        <v>1584</v>
      </c>
      <c r="I1646">
        <v>1649</v>
      </c>
      <c r="J1646">
        <v>592</v>
      </c>
      <c r="K1646">
        <v>2641</v>
      </c>
      <c r="L1646">
        <v>2365</v>
      </c>
      <c r="M1646">
        <v>276</v>
      </c>
      <c r="N1646">
        <v>0.26600000000000001</v>
      </c>
      <c r="O1646">
        <v>0.30299999999999999</v>
      </c>
      <c r="P1646">
        <v>0.13400000000000001</v>
      </c>
      <c r="Q1646">
        <v>0.4</v>
      </c>
      <c r="R1646">
        <v>0.435</v>
      </c>
      <c r="S1646">
        <v>0.437</v>
      </c>
      <c r="T1646">
        <v>0.92</v>
      </c>
      <c r="U1646">
        <v>0.46700000000000003</v>
      </c>
      <c r="V1646">
        <v>0.76400000000000001</v>
      </c>
      <c r="W1646">
        <v>690</v>
      </c>
      <c r="X1646" t="s">
        <v>56</v>
      </c>
      <c r="Y1646">
        <v>2.5</v>
      </c>
      <c r="Z1646">
        <v>0.93200000000000005</v>
      </c>
      <c r="AA1646">
        <v>0.996</v>
      </c>
      <c r="AB1646">
        <v>0.89800000000000002</v>
      </c>
      <c r="AC1646">
        <v>0.96399999999999997</v>
      </c>
      <c r="AD1646" s="19">
        <v>1.8612268518518518E-2</v>
      </c>
      <c r="AE1646" t="s">
        <v>1108</v>
      </c>
    </row>
    <row r="1647" spans="1:31" hidden="1" x14ac:dyDescent="0.35">
      <c r="A1647" t="s">
        <v>2221</v>
      </c>
      <c r="B1647" t="s">
        <v>312</v>
      </c>
      <c r="C1647">
        <v>62</v>
      </c>
      <c r="D1647" s="9">
        <v>41381.913888888892</v>
      </c>
      <c r="E1647" s="9">
        <v>41444.477777777778</v>
      </c>
      <c r="F1647" t="s">
        <v>871</v>
      </c>
      <c r="G1647" t="s">
        <v>871</v>
      </c>
      <c r="H1647">
        <v>5</v>
      </c>
      <c r="I1647">
        <v>2</v>
      </c>
      <c r="J1647">
        <v>2</v>
      </c>
      <c r="K1647" t="s">
        <v>872</v>
      </c>
      <c r="L1647">
        <v>6</v>
      </c>
      <c r="M1647">
        <v>-2</v>
      </c>
      <c r="N1647">
        <v>5.2999999999999999E-2</v>
      </c>
      <c r="O1647">
        <v>0.16700000000000001</v>
      </c>
      <c r="P1647" t="s">
        <v>874</v>
      </c>
      <c r="Q1647">
        <v>6.8000000000000005E-2</v>
      </c>
      <c r="R1647">
        <v>0.22</v>
      </c>
      <c r="S1647">
        <v>6.4000000000000001E-2</v>
      </c>
      <c r="T1647" t="s">
        <v>874</v>
      </c>
      <c r="U1647" t="s">
        <v>874</v>
      </c>
      <c r="V1647" t="s">
        <v>874</v>
      </c>
      <c r="W1647" t="s">
        <v>874</v>
      </c>
      <c r="X1647" t="s">
        <v>56</v>
      </c>
      <c r="Y1647">
        <v>14.706</v>
      </c>
      <c r="Z1647">
        <v>0.67200000000000004</v>
      </c>
      <c r="AA1647">
        <v>1</v>
      </c>
      <c r="AB1647" t="s">
        <v>874</v>
      </c>
      <c r="AC1647">
        <v>0.44400000000000001</v>
      </c>
      <c r="AD1647" s="19">
        <v>45824.964576967592</v>
      </c>
      <c r="AE1647" t="s">
        <v>2225</v>
      </c>
    </row>
    <row r="1648" spans="1:31" x14ac:dyDescent="0.35">
      <c r="A1648" t="s">
        <v>194</v>
      </c>
      <c r="B1648" t="s">
        <v>311</v>
      </c>
      <c r="C1648">
        <v>4012</v>
      </c>
      <c r="D1648" s="9">
        <v>40367.445462962962</v>
      </c>
      <c r="E1648" s="9">
        <v>44379.831099537034</v>
      </c>
      <c r="F1648">
        <v>241</v>
      </c>
      <c r="G1648">
        <v>241</v>
      </c>
      <c r="H1648">
        <v>133</v>
      </c>
      <c r="I1648">
        <v>108</v>
      </c>
      <c r="J1648">
        <v>19</v>
      </c>
      <c r="K1648">
        <v>222</v>
      </c>
      <c r="L1648">
        <v>213</v>
      </c>
      <c r="M1648">
        <v>9</v>
      </c>
      <c r="N1648">
        <v>0.03</v>
      </c>
      <c r="O1648">
        <v>2.5000000000000001E-2</v>
      </c>
      <c r="P1648">
        <v>5.0000000000000001E-3</v>
      </c>
      <c r="Q1648">
        <v>4.5999999999999999E-2</v>
      </c>
      <c r="R1648">
        <v>0.05</v>
      </c>
      <c r="S1648">
        <v>4.9000000000000002E-2</v>
      </c>
      <c r="T1648">
        <v>0.92</v>
      </c>
      <c r="U1648">
        <v>0.54500000000000004</v>
      </c>
      <c r="V1648">
        <v>0.90900000000000003</v>
      </c>
      <c r="W1648">
        <v>195.65199999999999</v>
      </c>
      <c r="X1648" t="s">
        <v>56</v>
      </c>
      <c r="Y1648">
        <v>21.739000000000001</v>
      </c>
      <c r="Z1648">
        <v>0.88900000000000001</v>
      </c>
      <c r="AA1648">
        <v>0.94699999999999995</v>
      </c>
      <c r="AB1648">
        <v>0.91600000000000004</v>
      </c>
      <c r="AC1648">
        <v>0.90800000000000003</v>
      </c>
      <c r="AD1648" s="19">
        <v>45825.255831134258</v>
      </c>
      <c r="AE1648" t="s">
        <v>2357</v>
      </c>
    </row>
    <row r="1649" spans="1:31" hidden="1" x14ac:dyDescent="0.35">
      <c r="A1649" t="s">
        <v>1181</v>
      </c>
      <c r="B1649" t="s">
        <v>312</v>
      </c>
      <c r="C1649">
        <v>95</v>
      </c>
      <c r="D1649" s="9">
        <v>40256.463194444441</v>
      </c>
      <c r="E1649" s="9">
        <v>40351.61041666667</v>
      </c>
      <c r="F1649" t="s">
        <v>871</v>
      </c>
      <c r="G1649" t="s">
        <v>871</v>
      </c>
      <c r="H1649">
        <v>12</v>
      </c>
      <c r="I1649">
        <v>11</v>
      </c>
      <c r="J1649">
        <v>1</v>
      </c>
      <c r="K1649" t="s">
        <v>872</v>
      </c>
      <c r="L1649">
        <v>8</v>
      </c>
      <c r="M1649">
        <v>16</v>
      </c>
      <c r="N1649">
        <v>0.13600000000000001</v>
      </c>
      <c r="O1649">
        <v>8.1000000000000003E-2</v>
      </c>
      <c r="P1649">
        <v>0</v>
      </c>
      <c r="Q1649">
        <v>7.0000000000000007E-2</v>
      </c>
      <c r="R1649" s="24" t="s">
        <v>2058</v>
      </c>
      <c r="S1649">
        <v>0.24399999999999999</v>
      </c>
      <c r="T1649">
        <v>0.32300000000000001</v>
      </c>
      <c r="U1649">
        <v>0.627</v>
      </c>
      <c r="V1649">
        <v>1</v>
      </c>
      <c r="W1649">
        <v>328.57100000000003</v>
      </c>
      <c r="X1649" t="s">
        <v>56</v>
      </c>
      <c r="Y1649">
        <v>14.286</v>
      </c>
      <c r="Z1649">
        <v>0.44600000000000001</v>
      </c>
      <c r="AA1649">
        <v>0.35499999999999998</v>
      </c>
      <c r="AB1649">
        <v>0</v>
      </c>
      <c r="AC1649">
        <v>0.40699999999999997</v>
      </c>
      <c r="AD1649" s="19">
        <v>45824.964825925927</v>
      </c>
      <c r="AE1649" t="s">
        <v>2225</v>
      </c>
    </row>
    <row r="1650" spans="1:31" x14ac:dyDescent="0.35">
      <c r="A1650" t="s">
        <v>1695</v>
      </c>
      <c r="B1650" t="s">
        <v>311</v>
      </c>
      <c r="C1650">
        <v>1746</v>
      </c>
      <c r="D1650" s="9">
        <v>39879.484027777777</v>
      </c>
      <c r="E1650" s="9">
        <v>41626.085416666669</v>
      </c>
      <c r="F1650">
        <v>6300</v>
      </c>
      <c r="G1650">
        <v>6300</v>
      </c>
      <c r="H1650">
        <v>740</v>
      </c>
      <c r="I1650">
        <v>5560</v>
      </c>
      <c r="J1650">
        <v>1755</v>
      </c>
      <c r="K1650">
        <v>4545</v>
      </c>
      <c r="L1650">
        <v>4117</v>
      </c>
      <c r="M1650">
        <v>428</v>
      </c>
      <c r="N1650">
        <v>0.41299999999999998</v>
      </c>
      <c r="O1650">
        <v>3.4430000000000001</v>
      </c>
      <c r="P1650">
        <v>1.1319999999999999</v>
      </c>
      <c r="Q1650">
        <v>2.5019999999999998</v>
      </c>
      <c r="R1650">
        <v>2.7240000000000002</v>
      </c>
      <c r="S1650">
        <v>2.754</v>
      </c>
      <c r="T1650">
        <v>0.91900000000000004</v>
      </c>
      <c r="U1650">
        <v>0.107</v>
      </c>
      <c r="V1650">
        <v>0.70599999999999996</v>
      </c>
      <c r="W1650">
        <v>171.06299999999999</v>
      </c>
      <c r="X1650" t="s">
        <v>56</v>
      </c>
      <c r="Y1650">
        <v>0.4</v>
      </c>
      <c r="Z1650">
        <v>0.98399999999999999</v>
      </c>
      <c r="AA1650">
        <v>0.99299999999999999</v>
      </c>
      <c r="AB1650">
        <v>0.98699999999999999</v>
      </c>
      <c r="AC1650">
        <v>0.995</v>
      </c>
      <c r="AD1650" s="19">
        <v>45824.813522025463</v>
      </c>
      <c r="AE1650" t="s">
        <v>1824</v>
      </c>
    </row>
    <row r="1651" spans="1:31" hidden="1" x14ac:dyDescent="0.35">
      <c r="A1651" t="s">
        <v>1207</v>
      </c>
      <c r="B1651" t="s">
        <v>312</v>
      </c>
      <c r="C1651">
        <v>95</v>
      </c>
      <c r="D1651" s="9">
        <v>41529.071527777778</v>
      </c>
      <c r="E1651" s="9">
        <v>41624.724305555559</v>
      </c>
      <c r="F1651" t="s">
        <v>871</v>
      </c>
      <c r="G1651" t="s">
        <v>871</v>
      </c>
      <c r="H1651">
        <v>6</v>
      </c>
      <c r="I1651">
        <v>13</v>
      </c>
      <c r="J1651">
        <v>2</v>
      </c>
      <c r="K1651" t="s">
        <v>872</v>
      </c>
      <c r="L1651">
        <v>10</v>
      </c>
      <c r="M1651">
        <v>6</v>
      </c>
      <c r="N1651">
        <v>5.2999999999999999E-2</v>
      </c>
      <c r="O1651">
        <v>0.112</v>
      </c>
      <c r="P1651">
        <v>0.33300000000000002</v>
      </c>
      <c r="Q1651">
        <v>7.6999999999999999E-2</v>
      </c>
      <c r="R1651">
        <v>-0.16800000000000001</v>
      </c>
      <c r="S1651">
        <v>0.14199999999999999</v>
      </c>
      <c r="T1651">
        <v>-0.45800000000000002</v>
      </c>
      <c r="U1651">
        <v>0.32100000000000001</v>
      </c>
      <c r="V1651">
        <v>-1.018</v>
      </c>
      <c r="W1651">
        <v>350.649</v>
      </c>
      <c r="X1651" t="s">
        <v>56</v>
      </c>
      <c r="Y1651">
        <v>12.987</v>
      </c>
      <c r="Z1651">
        <v>0.78600000000000003</v>
      </c>
      <c r="AA1651">
        <v>0.95399999999999996</v>
      </c>
      <c r="AB1651">
        <v>1</v>
      </c>
      <c r="AC1651">
        <v>0.89900000000000002</v>
      </c>
      <c r="AD1651" s="19">
        <v>45824.965093981482</v>
      </c>
      <c r="AE1651" t="s">
        <v>2225</v>
      </c>
    </row>
    <row r="1652" spans="1:31" x14ac:dyDescent="0.35">
      <c r="A1652" t="s">
        <v>1999</v>
      </c>
      <c r="B1652" t="s">
        <v>311</v>
      </c>
      <c r="C1652">
        <v>1507</v>
      </c>
      <c r="D1652" s="9">
        <v>39657.743055555555</v>
      </c>
      <c r="E1652" s="9">
        <v>41164.84652777778</v>
      </c>
      <c r="F1652">
        <v>50</v>
      </c>
      <c r="G1652">
        <v>50</v>
      </c>
      <c r="H1652">
        <v>9</v>
      </c>
      <c r="I1652">
        <v>41</v>
      </c>
      <c r="J1652">
        <v>0</v>
      </c>
      <c r="K1652">
        <v>50</v>
      </c>
      <c r="L1652">
        <v>21</v>
      </c>
      <c r="M1652">
        <v>29</v>
      </c>
      <c r="N1652">
        <v>8.9999999999999993E-3</v>
      </c>
      <c r="O1652">
        <v>2.8000000000000001E-2</v>
      </c>
      <c r="P1652">
        <v>0</v>
      </c>
      <c r="Q1652">
        <v>3.4000000000000002E-2</v>
      </c>
      <c r="R1652">
        <v>3.6999999999999998E-2</v>
      </c>
      <c r="S1652">
        <v>3.4000000000000002E-2</v>
      </c>
      <c r="T1652">
        <v>0.91900000000000004</v>
      </c>
      <c r="U1652">
        <v>0.24299999999999999</v>
      </c>
      <c r="V1652">
        <v>1</v>
      </c>
      <c r="W1652">
        <v>852.94100000000003</v>
      </c>
      <c r="X1652" t="s">
        <v>56</v>
      </c>
      <c r="Y1652">
        <v>29.411999999999999</v>
      </c>
      <c r="Z1652">
        <v>0.73199999999999998</v>
      </c>
      <c r="AA1652">
        <v>0.89300000000000002</v>
      </c>
      <c r="AB1652">
        <v>0</v>
      </c>
      <c r="AC1652">
        <v>0.629</v>
      </c>
      <c r="AD1652" s="19">
        <v>45824.896496944442</v>
      </c>
      <c r="AE1652" t="s">
        <v>2024</v>
      </c>
    </row>
    <row r="1653" spans="1:31" hidden="1" x14ac:dyDescent="0.35">
      <c r="A1653" t="s">
        <v>1185</v>
      </c>
      <c r="B1653" t="s">
        <v>312</v>
      </c>
      <c r="C1653">
        <v>97</v>
      </c>
      <c r="D1653" s="9">
        <v>41529.980555555558</v>
      </c>
      <c r="E1653" s="9">
        <v>41627.158333333333</v>
      </c>
      <c r="F1653" t="s">
        <v>871</v>
      </c>
      <c r="G1653" t="s">
        <v>871</v>
      </c>
      <c r="H1653">
        <v>9</v>
      </c>
      <c r="I1653">
        <v>37</v>
      </c>
      <c r="J1653">
        <v>11</v>
      </c>
      <c r="K1653" t="s">
        <v>872</v>
      </c>
      <c r="L1653">
        <v>28</v>
      </c>
      <c r="M1653">
        <v>6</v>
      </c>
      <c r="N1653">
        <v>0.127</v>
      </c>
      <c r="O1653">
        <v>0.438</v>
      </c>
      <c r="P1653">
        <v>0.19700000000000001</v>
      </c>
      <c r="Q1653">
        <v>0.33500000000000002</v>
      </c>
      <c r="R1653" s="24" t="s">
        <v>2222</v>
      </c>
      <c r="S1653">
        <v>0.40400000000000003</v>
      </c>
      <c r="T1653">
        <v>0.91</v>
      </c>
      <c r="U1653">
        <v>0.22500000000000001</v>
      </c>
      <c r="V1653">
        <v>0.65100000000000002</v>
      </c>
      <c r="W1653">
        <v>74.626999999999995</v>
      </c>
      <c r="X1653" t="s">
        <v>56</v>
      </c>
      <c r="Y1653">
        <v>2.9849999999999999</v>
      </c>
      <c r="Z1653">
        <v>0.82199999999999995</v>
      </c>
      <c r="AA1653">
        <v>0.94699999999999995</v>
      </c>
      <c r="AB1653">
        <v>0.89900000000000002</v>
      </c>
      <c r="AC1653">
        <v>0.89</v>
      </c>
      <c r="AD1653" s="19">
        <v>45824.96537273148</v>
      </c>
      <c r="AE1653" t="s">
        <v>2225</v>
      </c>
    </row>
    <row r="1654" spans="1:31" x14ac:dyDescent="0.35">
      <c r="A1654" t="s">
        <v>1220</v>
      </c>
      <c r="B1654" t="s">
        <v>311</v>
      </c>
      <c r="C1654">
        <v>2698</v>
      </c>
      <c r="D1654" s="9">
        <v>41423.504166666666</v>
      </c>
      <c r="E1654" s="9">
        <v>44121.741666666669</v>
      </c>
      <c r="F1654">
        <v>497</v>
      </c>
      <c r="G1654">
        <v>488</v>
      </c>
      <c r="H1654">
        <v>163</v>
      </c>
      <c r="I1654">
        <v>325</v>
      </c>
      <c r="J1654">
        <v>128</v>
      </c>
      <c r="K1654">
        <v>360</v>
      </c>
      <c r="L1654">
        <v>333</v>
      </c>
      <c r="M1654">
        <v>27</v>
      </c>
      <c r="N1654">
        <v>6.0999999999999999E-2</v>
      </c>
      <c r="O1654">
        <v>0.126</v>
      </c>
      <c r="P1654">
        <v>5.1999999999999998E-2</v>
      </c>
      <c r="Q1654">
        <v>0.124</v>
      </c>
      <c r="R1654">
        <v>0.13500000000000001</v>
      </c>
      <c r="S1654">
        <v>0.123</v>
      </c>
      <c r="T1654">
        <v>0.91900000000000004</v>
      </c>
      <c r="U1654">
        <v>0.32600000000000001</v>
      </c>
      <c r="V1654">
        <v>0.72199999999999998</v>
      </c>
      <c r="W1654">
        <v>217.74199999999999</v>
      </c>
      <c r="X1654" t="s">
        <v>56</v>
      </c>
      <c r="Y1654">
        <v>8.0649999999999995</v>
      </c>
      <c r="Z1654">
        <v>0.77400000000000002</v>
      </c>
      <c r="AA1654">
        <v>0.98899999999999999</v>
      </c>
      <c r="AB1654">
        <v>0.97599999999999998</v>
      </c>
      <c r="AC1654">
        <v>0.98</v>
      </c>
      <c r="AD1654" s="19">
        <v>45825.036125011575</v>
      </c>
      <c r="AE1654" t="s">
        <v>1766</v>
      </c>
    </row>
    <row r="1655" spans="1:31" hidden="1" x14ac:dyDescent="0.35">
      <c r="A1655" t="s">
        <v>1182</v>
      </c>
      <c r="B1655" t="s">
        <v>312</v>
      </c>
      <c r="C1655">
        <v>0</v>
      </c>
      <c r="D1655" s="9">
        <v>40392.885416666664</v>
      </c>
      <c r="E1655" s="9">
        <v>40392.885416666664</v>
      </c>
      <c r="F1655" t="s">
        <v>871</v>
      </c>
      <c r="G1655" t="s">
        <v>871</v>
      </c>
      <c r="H1655">
        <v>1</v>
      </c>
      <c r="I1655">
        <v>1</v>
      </c>
      <c r="J1655">
        <v>55</v>
      </c>
      <c r="K1655" t="s">
        <v>872</v>
      </c>
      <c r="L1655">
        <v>1</v>
      </c>
      <c r="M1655">
        <v>-54</v>
      </c>
      <c r="N1655" t="s">
        <v>874</v>
      </c>
      <c r="O1655" t="s">
        <v>874</v>
      </c>
      <c r="P1655" t="s">
        <v>874</v>
      </c>
      <c r="Q1655" t="s">
        <v>874</v>
      </c>
      <c r="R1655">
        <v>0</v>
      </c>
      <c r="S1655" t="s">
        <v>874</v>
      </c>
      <c r="T1655" t="s">
        <v>874</v>
      </c>
      <c r="U1655" t="s">
        <v>874</v>
      </c>
      <c r="V1655" t="s">
        <v>874</v>
      </c>
      <c r="W1655" t="s">
        <v>874</v>
      </c>
      <c r="X1655" t="s">
        <v>80</v>
      </c>
      <c r="Y1655" t="s">
        <v>874</v>
      </c>
      <c r="Z1655" t="s">
        <v>874</v>
      </c>
      <c r="AA1655" t="s">
        <v>874</v>
      </c>
      <c r="AB1655" t="s">
        <v>874</v>
      </c>
      <c r="AC1655" t="s">
        <v>874</v>
      </c>
      <c r="AD1655" s="19">
        <v>45824.965581331016</v>
      </c>
      <c r="AE1655" t="s">
        <v>2225</v>
      </c>
    </row>
    <row r="1656" spans="1:31" x14ac:dyDescent="0.35">
      <c r="A1656" t="s">
        <v>926</v>
      </c>
      <c r="B1656" t="s">
        <v>311</v>
      </c>
      <c r="C1656">
        <v>1477</v>
      </c>
      <c r="D1656" s="9">
        <v>42645.527777777781</v>
      </c>
      <c r="E1656" s="9">
        <v>44122.566666666666</v>
      </c>
      <c r="F1656">
        <v>494</v>
      </c>
      <c r="G1656">
        <v>398</v>
      </c>
      <c r="H1656">
        <v>190</v>
      </c>
      <c r="I1656">
        <v>208</v>
      </c>
      <c r="J1656">
        <v>0</v>
      </c>
      <c r="K1656">
        <v>398</v>
      </c>
      <c r="L1656">
        <v>374</v>
      </c>
      <c r="M1656">
        <v>24</v>
      </c>
      <c r="N1656">
        <v>0.20699999999999999</v>
      </c>
      <c r="O1656">
        <v>0.17599999999999999</v>
      </c>
      <c r="P1656">
        <v>0</v>
      </c>
      <c r="Q1656">
        <v>0.35199999999999998</v>
      </c>
      <c r="R1656">
        <v>0.38300000000000001</v>
      </c>
      <c r="S1656">
        <v>0.35599999999999998</v>
      </c>
      <c r="T1656">
        <v>0.91900000000000004</v>
      </c>
      <c r="U1656">
        <v>0.54</v>
      </c>
      <c r="V1656">
        <v>1</v>
      </c>
      <c r="W1656">
        <v>68.182000000000002</v>
      </c>
      <c r="X1656" t="s">
        <v>56</v>
      </c>
      <c r="Y1656">
        <v>2.8410000000000002</v>
      </c>
      <c r="Z1656">
        <v>0.60199999999999998</v>
      </c>
      <c r="AA1656">
        <v>0.94399999999999995</v>
      </c>
      <c r="AB1656">
        <v>0</v>
      </c>
      <c r="AC1656">
        <v>0.86399999999999999</v>
      </c>
      <c r="AD1656" s="19">
        <v>45825.042676770834</v>
      </c>
      <c r="AE1656" t="s">
        <v>1766</v>
      </c>
    </row>
    <row r="1657" spans="1:31" hidden="1" x14ac:dyDescent="0.35">
      <c r="A1657" t="s">
        <v>1210</v>
      </c>
      <c r="B1657" t="s">
        <v>312</v>
      </c>
      <c r="C1657">
        <v>99</v>
      </c>
      <c r="D1657" s="9">
        <v>41527.299305555556</v>
      </c>
      <c r="E1657" s="9">
        <v>41626.691666666666</v>
      </c>
      <c r="F1657" t="s">
        <v>871</v>
      </c>
      <c r="G1657" t="s">
        <v>871</v>
      </c>
      <c r="H1657">
        <v>15</v>
      </c>
      <c r="I1657">
        <v>50</v>
      </c>
      <c r="J1657">
        <v>7</v>
      </c>
      <c r="K1657" t="s">
        <v>872</v>
      </c>
      <c r="L1657">
        <v>42</v>
      </c>
      <c r="M1657">
        <v>17</v>
      </c>
      <c r="N1657">
        <v>0.16200000000000001</v>
      </c>
      <c r="O1657">
        <v>0.47799999999999998</v>
      </c>
      <c r="P1657">
        <v>7.1999999999999995E-2</v>
      </c>
      <c r="Q1657">
        <v>0.44400000000000001</v>
      </c>
      <c r="R1657" s="24" t="s">
        <v>2223</v>
      </c>
      <c r="S1657">
        <v>0.56200000000000006</v>
      </c>
      <c r="T1657">
        <v>0.78200000000000003</v>
      </c>
      <c r="U1657">
        <v>0.253</v>
      </c>
      <c r="V1657">
        <v>0.88800000000000001</v>
      </c>
      <c r="W1657">
        <v>337.83800000000002</v>
      </c>
      <c r="X1657" t="s">
        <v>56</v>
      </c>
      <c r="Y1657">
        <v>2.2519999999999998</v>
      </c>
      <c r="Z1657">
        <v>0.98</v>
      </c>
      <c r="AA1657">
        <v>0.98299999999999998</v>
      </c>
      <c r="AB1657">
        <v>0.91700000000000004</v>
      </c>
      <c r="AC1657">
        <v>0.95499999999999996</v>
      </c>
      <c r="AD1657" s="19">
        <v>45824.965860081022</v>
      </c>
      <c r="AE1657" t="s">
        <v>2225</v>
      </c>
    </row>
    <row r="1658" spans="1:31" x14ac:dyDescent="0.35">
      <c r="A1658" t="s">
        <v>241</v>
      </c>
      <c r="B1658" t="s">
        <v>311</v>
      </c>
      <c r="C1658">
        <v>5054</v>
      </c>
      <c r="D1658" s="9">
        <v>39505.838206018518</v>
      </c>
      <c r="E1658" s="9">
        <v>44560.43644675926</v>
      </c>
      <c r="F1658">
        <v>2826</v>
      </c>
      <c r="G1658">
        <v>2826</v>
      </c>
      <c r="H1658">
        <v>1291</v>
      </c>
      <c r="I1658">
        <v>1535</v>
      </c>
      <c r="J1658">
        <v>542</v>
      </c>
      <c r="K1658">
        <v>2284</v>
      </c>
      <c r="L1658">
        <v>1990</v>
      </c>
      <c r="M1658">
        <v>294</v>
      </c>
      <c r="N1658">
        <v>0.23699999999999999</v>
      </c>
      <c r="O1658">
        <v>0.312</v>
      </c>
      <c r="P1658">
        <v>0.14099999999999999</v>
      </c>
      <c r="Q1658">
        <v>0.375</v>
      </c>
      <c r="R1658">
        <v>0.40799999999999997</v>
      </c>
      <c r="S1658">
        <v>0.41599999999999998</v>
      </c>
      <c r="T1658">
        <v>0.91900000000000004</v>
      </c>
      <c r="U1658">
        <v>0.432</v>
      </c>
      <c r="V1658">
        <v>0.74299999999999999</v>
      </c>
      <c r="W1658">
        <v>784</v>
      </c>
      <c r="X1658" t="s">
        <v>56</v>
      </c>
      <c r="Y1658">
        <v>2.6669999999999998</v>
      </c>
      <c r="Z1658">
        <v>0.91700000000000004</v>
      </c>
      <c r="AA1658">
        <v>0.999</v>
      </c>
      <c r="AB1658">
        <v>0.873</v>
      </c>
      <c r="AC1658">
        <v>0.95399999999999996</v>
      </c>
      <c r="AD1658" s="19">
        <v>45825.248073136572</v>
      </c>
      <c r="AE1658" t="s">
        <v>2357</v>
      </c>
    </row>
    <row r="1659" spans="1:31" hidden="1" x14ac:dyDescent="0.35">
      <c r="A1659" t="s">
        <v>1179</v>
      </c>
      <c r="B1659" t="s">
        <v>312</v>
      </c>
      <c r="C1659">
        <v>97</v>
      </c>
      <c r="D1659" s="9">
        <v>41486.912499999999</v>
      </c>
      <c r="E1659" s="9">
        <v>41584.290972222225</v>
      </c>
      <c r="F1659" t="s">
        <v>871</v>
      </c>
      <c r="G1659" t="s">
        <v>871</v>
      </c>
      <c r="H1659">
        <v>2</v>
      </c>
      <c r="I1659">
        <v>10</v>
      </c>
      <c r="J1659">
        <v>1</v>
      </c>
      <c r="K1659" t="s">
        <v>872</v>
      </c>
      <c r="L1659">
        <v>8</v>
      </c>
      <c r="M1659">
        <v>2</v>
      </c>
      <c r="N1659">
        <v>0.16700000000000001</v>
      </c>
      <c r="O1659">
        <v>7.6999999999999999E-2</v>
      </c>
      <c r="P1659" t="s">
        <v>874</v>
      </c>
      <c r="Q1659">
        <v>0.254</v>
      </c>
      <c r="R1659">
        <v>0.24399999999999999</v>
      </c>
      <c r="S1659">
        <v>7.6999999999999999E-2</v>
      </c>
      <c r="T1659" t="s">
        <v>874</v>
      </c>
      <c r="U1659" t="s">
        <v>874</v>
      </c>
      <c r="V1659" t="s">
        <v>874</v>
      </c>
      <c r="W1659" t="s">
        <v>874</v>
      </c>
      <c r="X1659" t="s">
        <v>56</v>
      </c>
      <c r="Y1659">
        <v>3.9369999999999998</v>
      </c>
      <c r="Z1659">
        <v>1</v>
      </c>
      <c r="AA1659">
        <v>0.91500000000000004</v>
      </c>
      <c r="AB1659" t="s">
        <v>874</v>
      </c>
      <c r="AC1659">
        <v>0.95299999999999996</v>
      </c>
      <c r="AD1659" s="19">
        <v>45824.966076064811</v>
      </c>
      <c r="AE1659" t="s">
        <v>2225</v>
      </c>
    </row>
    <row r="1660" spans="1:31" x14ac:dyDescent="0.35">
      <c r="A1660" t="s">
        <v>1393</v>
      </c>
      <c r="B1660" t="s">
        <v>311</v>
      </c>
      <c r="C1660">
        <v>4044</v>
      </c>
      <c r="D1660" s="9">
        <v>40513.698877314811</v>
      </c>
      <c r="E1660" s="9">
        <v>44557.91547453704</v>
      </c>
      <c r="F1660">
        <v>1294</v>
      </c>
      <c r="G1660">
        <v>1294</v>
      </c>
      <c r="H1660">
        <v>286</v>
      </c>
      <c r="I1660">
        <v>1008</v>
      </c>
      <c r="J1660">
        <v>136</v>
      </c>
      <c r="K1660">
        <v>1158</v>
      </c>
      <c r="L1660">
        <v>988</v>
      </c>
      <c r="M1660">
        <v>170</v>
      </c>
      <c r="N1660">
        <v>7.1999999999999995E-2</v>
      </c>
      <c r="O1660">
        <v>0.26800000000000002</v>
      </c>
      <c r="P1660">
        <v>4.2000000000000003E-2</v>
      </c>
      <c r="Q1660">
        <v>0.27400000000000002</v>
      </c>
      <c r="R1660">
        <v>0.29799999999999999</v>
      </c>
      <c r="S1660">
        <v>0.29599999999999999</v>
      </c>
      <c r="T1660">
        <v>0.91900000000000004</v>
      </c>
      <c r="U1660">
        <v>0.21199999999999999</v>
      </c>
      <c r="V1660">
        <v>0.876</v>
      </c>
      <c r="W1660">
        <v>620.43799999999999</v>
      </c>
      <c r="X1660" t="s">
        <v>56</v>
      </c>
      <c r="Y1660">
        <v>3.65</v>
      </c>
      <c r="Z1660">
        <v>0.96299999999999997</v>
      </c>
      <c r="AA1660">
        <v>0.94299999999999995</v>
      </c>
      <c r="AB1660">
        <v>0.749</v>
      </c>
      <c r="AC1660">
        <v>0.94899999999999995</v>
      </c>
      <c r="AD1660" s="19">
        <v>45825.08948116898</v>
      </c>
      <c r="AE1660" t="s">
        <v>2397</v>
      </c>
    </row>
    <row r="1661" spans="1:31" hidden="1" x14ac:dyDescent="0.35">
      <c r="A1661" t="s">
        <v>1188</v>
      </c>
      <c r="B1661" t="s">
        <v>312</v>
      </c>
      <c r="C1661">
        <v>95</v>
      </c>
      <c r="D1661" s="9">
        <v>41495.938888888886</v>
      </c>
      <c r="E1661" s="9">
        <v>41591.1</v>
      </c>
      <c r="F1661" t="s">
        <v>871</v>
      </c>
      <c r="G1661" t="s">
        <v>871</v>
      </c>
      <c r="H1661">
        <v>1</v>
      </c>
      <c r="I1661">
        <v>2</v>
      </c>
      <c r="J1661">
        <v>1</v>
      </c>
      <c r="K1661" t="s">
        <v>872</v>
      </c>
      <c r="L1661">
        <v>1</v>
      </c>
      <c r="M1661">
        <v>1</v>
      </c>
      <c r="N1661" t="s">
        <v>874</v>
      </c>
      <c r="O1661">
        <v>0.01</v>
      </c>
      <c r="P1661" t="s">
        <v>874</v>
      </c>
      <c r="Q1661" t="s">
        <v>874</v>
      </c>
      <c r="R1661">
        <v>0</v>
      </c>
      <c r="S1661">
        <v>0.01</v>
      </c>
      <c r="T1661" t="s">
        <v>874</v>
      </c>
      <c r="U1661" t="s">
        <v>874</v>
      </c>
      <c r="V1661" t="s">
        <v>874</v>
      </c>
      <c r="W1661" t="s">
        <v>874</v>
      </c>
      <c r="X1661" t="s">
        <v>56</v>
      </c>
      <c r="Y1661" t="s">
        <v>874</v>
      </c>
      <c r="Z1661" t="s">
        <v>874</v>
      </c>
      <c r="AA1661">
        <v>1</v>
      </c>
      <c r="AB1661" t="s">
        <v>874</v>
      </c>
      <c r="AC1661" t="s">
        <v>874</v>
      </c>
      <c r="AD1661" s="19">
        <v>45824.966278611108</v>
      </c>
      <c r="AE1661" t="s">
        <v>2225</v>
      </c>
    </row>
    <row r="1662" spans="1:31" x14ac:dyDescent="0.35">
      <c r="A1662" t="s">
        <v>1742</v>
      </c>
      <c r="B1662" t="s">
        <v>311</v>
      </c>
      <c r="C1662">
        <v>6468</v>
      </c>
      <c r="D1662" s="9">
        <v>38097.593090277776</v>
      </c>
      <c r="E1662" s="9">
        <v>44565.890416666669</v>
      </c>
      <c r="F1662">
        <v>7461</v>
      </c>
      <c r="G1662">
        <v>7461</v>
      </c>
      <c r="H1662">
        <v>915</v>
      </c>
      <c r="I1662">
        <v>6546</v>
      </c>
      <c r="J1662">
        <v>1740</v>
      </c>
      <c r="K1662">
        <v>5721</v>
      </c>
      <c r="L1662">
        <v>4945</v>
      </c>
      <c r="M1662">
        <v>776</v>
      </c>
      <c r="N1662">
        <v>0.13100000000000001</v>
      </c>
      <c r="O1662">
        <v>1.2210000000000001</v>
      </c>
      <c r="P1662">
        <v>0.37</v>
      </c>
      <c r="Q1662">
        <v>0.90200000000000002</v>
      </c>
      <c r="R1662">
        <v>0.98199999999999998</v>
      </c>
      <c r="S1662">
        <v>0.98499999999999999</v>
      </c>
      <c r="T1662">
        <v>0.91900000000000004</v>
      </c>
      <c r="U1662">
        <v>9.7000000000000003E-2</v>
      </c>
      <c r="V1662">
        <v>0.72599999999999998</v>
      </c>
      <c r="W1662">
        <v>860.31</v>
      </c>
      <c r="X1662" t="s">
        <v>56</v>
      </c>
      <c r="Y1662">
        <v>1.109</v>
      </c>
      <c r="Z1662">
        <v>0.99</v>
      </c>
      <c r="AA1662">
        <v>0.98699999999999999</v>
      </c>
      <c r="AB1662">
        <v>0.95099999999999996</v>
      </c>
      <c r="AC1662">
        <v>0.97899999999999998</v>
      </c>
      <c r="AD1662" s="19">
        <v>45825.175105671296</v>
      </c>
      <c r="AE1662" t="s">
        <v>2397</v>
      </c>
    </row>
    <row r="1663" spans="1:31" hidden="1" x14ac:dyDescent="0.35">
      <c r="A1663" t="s">
        <v>1189</v>
      </c>
      <c r="B1663" t="s">
        <v>312</v>
      </c>
      <c r="C1663">
        <v>0</v>
      </c>
      <c r="D1663" s="9">
        <v>41423.715277777781</v>
      </c>
      <c r="E1663" s="9">
        <v>41424.631944444445</v>
      </c>
      <c r="F1663" t="s">
        <v>871</v>
      </c>
      <c r="G1663" t="s">
        <v>871</v>
      </c>
      <c r="H1663">
        <v>1</v>
      </c>
      <c r="I1663">
        <v>2</v>
      </c>
      <c r="J1663">
        <v>1</v>
      </c>
      <c r="K1663" t="s">
        <v>872</v>
      </c>
      <c r="L1663">
        <v>1</v>
      </c>
      <c r="M1663">
        <v>1</v>
      </c>
      <c r="N1663" t="s">
        <v>874</v>
      </c>
      <c r="O1663">
        <v>1</v>
      </c>
      <c r="P1663" t="s">
        <v>874</v>
      </c>
      <c r="Q1663" t="s">
        <v>874</v>
      </c>
      <c r="R1663">
        <v>0</v>
      </c>
      <c r="S1663">
        <v>1</v>
      </c>
      <c r="T1663" t="s">
        <v>874</v>
      </c>
      <c r="U1663" t="s">
        <v>874</v>
      </c>
      <c r="V1663" t="s">
        <v>874</v>
      </c>
      <c r="W1663" t="s">
        <v>874</v>
      </c>
      <c r="X1663" t="s">
        <v>62</v>
      </c>
      <c r="Y1663" t="s">
        <v>874</v>
      </c>
      <c r="Z1663" t="s">
        <v>874</v>
      </c>
      <c r="AA1663">
        <v>1</v>
      </c>
      <c r="AB1663" t="s">
        <v>874</v>
      </c>
      <c r="AC1663" t="s">
        <v>874</v>
      </c>
      <c r="AD1663" s="19">
        <v>45824.96648087963</v>
      </c>
      <c r="AE1663" t="s">
        <v>2225</v>
      </c>
    </row>
    <row r="1664" spans="1:31" x14ac:dyDescent="0.35">
      <c r="A1664" t="s">
        <v>2034</v>
      </c>
      <c r="B1664" t="s">
        <v>311</v>
      </c>
      <c r="C1664">
        <v>1451</v>
      </c>
      <c r="D1664" s="9">
        <v>40120.509722222225</v>
      </c>
      <c r="E1664" s="9">
        <v>41571.943055555559</v>
      </c>
      <c r="F1664">
        <v>91</v>
      </c>
      <c r="G1664">
        <v>91</v>
      </c>
      <c r="H1664">
        <v>21</v>
      </c>
      <c r="I1664">
        <v>70</v>
      </c>
      <c r="J1664">
        <v>14</v>
      </c>
      <c r="K1664">
        <v>77</v>
      </c>
      <c r="L1664">
        <v>77</v>
      </c>
      <c r="M1664">
        <v>0</v>
      </c>
      <c r="N1664">
        <v>1.0999999999999999E-2</v>
      </c>
      <c r="O1664">
        <v>4.7E-2</v>
      </c>
      <c r="P1664">
        <v>8.9999999999999993E-3</v>
      </c>
      <c r="Q1664">
        <v>4.4999999999999998E-2</v>
      </c>
      <c r="R1664">
        <v>4.9000000000000002E-2</v>
      </c>
      <c r="S1664">
        <v>4.7E-2</v>
      </c>
      <c r="T1664">
        <v>0.91800000000000004</v>
      </c>
      <c r="U1664">
        <v>0.19</v>
      </c>
      <c r="V1664">
        <v>0.84499999999999997</v>
      </c>
      <c r="W1664">
        <v>0</v>
      </c>
      <c r="X1664" t="s">
        <v>80</v>
      </c>
      <c r="Y1664">
        <v>22.222000000000001</v>
      </c>
      <c r="Z1664">
        <v>0.75800000000000001</v>
      </c>
      <c r="AA1664">
        <v>0.91400000000000003</v>
      </c>
      <c r="AB1664">
        <v>0.86799999999999999</v>
      </c>
      <c r="AC1664">
        <v>0.91500000000000004</v>
      </c>
      <c r="AD1664" s="19">
        <v>45824.905641759258</v>
      </c>
      <c r="AE1664" t="s">
        <v>2043</v>
      </c>
    </row>
    <row r="1665" spans="1:31" hidden="1" x14ac:dyDescent="0.35">
      <c r="A1665" t="s">
        <v>1191</v>
      </c>
      <c r="B1665" t="s">
        <v>312</v>
      </c>
      <c r="C1665">
        <v>0</v>
      </c>
      <c r="D1665" s="9">
        <v>41299.313888888886</v>
      </c>
      <c r="E1665" s="9">
        <v>41299.313888888886</v>
      </c>
      <c r="F1665" t="s">
        <v>871</v>
      </c>
      <c r="G1665" t="s">
        <v>871</v>
      </c>
      <c r="H1665">
        <v>1</v>
      </c>
      <c r="I1665">
        <v>1</v>
      </c>
      <c r="J1665">
        <v>1</v>
      </c>
      <c r="K1665" t="s">
        <v>872</v>
      </c>
      <c r="L1665">
        <v>1</v>
      </c>
      <c r="M1665">
        <v>0</v>
      </c>
      <c r="N1665" t="s">
        <v>874</v>
      </c>
      <c r="O1665" t="s">
        <v>874</v>
      </c>
      <c r="P1665" t="s">
        <v>874</v>
      </c>
      <c r="Q1665" t="s">
        <v>874</v>
      </c>
      <c r="R1665">
        <v>0</v>
      </c>
      <c r="S1665" t="s">
        <v>874</v>
      </c>
      <c r="T1665" t="s">
        <v>874</v>
      </c>
      <c r="U1665" t="s">
        <v>874</v>
      </c>
      <c r="V1665" t="s">
        <v>874</v>
      </c>
      <c r="W1665" t="s">
        <v>874</v>
      </c>
      <c r="X1665" t="s">
        <v>56</v>
      </c>
      <c r="Y1665" t="s">
        <v>874</v>
      </c>
      <c r="Z1665" t="s">
        <v>874</v>
      </c>
      <c r="AA1665" t="s">
        <v>874</v>
      </c>
      <c r="AB1665" t="s">
        <v>874</v>
      </c>
      <c r="AC1665" t="s">
        <v>874</v>
      </c>
      <c r="AD1665" s="19">
        <v>45824.966688564811</v>
      </c>
      <c r="AE1665" t="s">
        <v>2225</v>
      </c>
    </row>
    <row r="1666" spans="1:31" x14ac:dyDescent="0.35">
      <c r="A1666" t="s">
        <v>292</v>
      </c>
      <c r="B1666" t="s">
        <v>311</v>
      </c>
      <c r="C1666">
        <v>5811</v>
      </c>
      <c r="D1666" s="9">
        <v>39800.223611111112</v>
      </c>
      <c r="E1666" s="9">
        <v>45611.443749999999</v>
      </c>
      <c r="F1666">
        <v>15772</v>
      </c>
      <c r="G1666">
        <v>15772</v>
      </c>
      <c r="H1666">
        <v>7980</v>
      </c>
      <c r="I1666">
        <v>7792</v>
      </c>
      <c r="J1666">
        <v>2657</v>
      </c>
      <c r="K1666">
        <v>13115</v>
      </c>
      <c r="L1666">
        <v>11695</v>
      </c>
      <c r="M1666">
        <v>1420</v>
      </c>
      <c r="N1666">
        <v>1.7130000000000001</v>
      </c>
      <c r="O1666">
        <v>1.8819999999999999</v>
      </c>
      <c r="P1666">
        <v>0.63800000000000001</v>
      </c>
      <c r="Q1666">
        <v>2.714</v>
      </c>
      <c r="R1666">
        <v>2.9569999999999999</v>
      </c>
      <c r="S1666">
        <v>2.891</v>
      </c>
      <c r="T1666">
        <v>0.91800000000000004</v>
      </c>
      <c r="U1666">
        <v>0.47599999999999998</v>
      </c>
      <c r="V1666">
        <v>0.82299999999999995</v>
      </c>
      <c r="W1666">
        <v>523.21299999999997</v>
      </c>
      <c r="X1666" t="s">
        <v>56</v>
      </c>
      <c r="Y1666">
        <v>0.36799999999999999</v>
      </c>
      <c r="Z1666">
        <v>0.98299999999999998</v>
      </c>
      <c r="AA1666">
        <v>0.97399999999999998</v>
      </c>
      <c r="AB1666">
        <v>0.97899999999999998</v>
      </c>
      <c r="AC1666">
        <v>0.999</v>
      </c>
      <c r="AD1666" s="19">
        <v>4.4340277777777781E-3</v>
      </c>
      <c r="AE1666" t="s">
        <v>1108</v>
      </c>
    </row>
    <row r="1667" spans="1:31" hidden="1" x14ac:dyDescent="0.35">
      <c r="A1667" t="s">
        <v>1221</v>
      </c>
      <c r="B1667" t="s">
        <v>312</v>
      </c>
      <c r="C1667">
        <v>95</v>
      </c>
      <c r="D1667" s="9">
        <v>41528.201388888891</v>
      </c>
      <c r="E1667" s="9">
        <v>41623.465277777781</v>
      </c>
      <c r="F1667" t="s">
        <v>871</v>
      </c>
      <c r="G1667" t="s">
        <v>871</v>
      </c>
      <c r="H1667">
        <v>1</v>
      </c>
      <c r="I1667">
        <v>4</v>
      </c>
      <c r="J1667">
        <v>1</v>
      </c>
      <c r="K1667" t="s">
        <v>872</v>
      </c>
      <c r="L1667">
        <v>1</v>
      </c>
      <c r="M1667">
        <v>3</v>
      </c>
      <c r="N1667" t="s">
        <v>874</v>
      </c>
      <c r="O1667">
        <v>0.04</v>
      </c>
      <c r="P1667" t="s">
        <v>874</v>
      </c>
      <c r="Q1667" t="s">
        <v>874</v>
      </c>
      <c r="R1667">
        <v>0</v>
      </c>
      <c r="S1667">
        <v>3.7999999999999999E-2</v>
      </c>
      <c r="T1667" t="s">
        <v>874</v>
      </c>
      <c r="U1667" t="s">
        <v>874</v>
      </c>
      <c r="V1667" t="s">
        <v>874</v>
      </c>
      <c r="W1667" t="s">
        <v>874</v>
      </c>
      <c r="X1667" t="s">
        <v>56</v>
      </c>
      <c r="Y1667" t="s">
        <v>874</v>
      </c>
      <c r="Z1667" t="s">
        <v>874</v>
      </c>
      <c r="AA1667">
        <v>0.90300000000000002</v>
      </c>
      <c r="AB1667" t="s">
        <v>874</v>
      </c>
      <c r="AC1667" t="s">
        <v>874</v>
      </c>
      <c r="AD1667" s="19">
        <v>45824.966908784721</v>
      </c>
      <c r="AE1667" t="s">
        <v>2225</v>
      </c>
    </row>
    <row r="1668" spans="1:31" x14ac:dyDescent="0.35">
      <c r="A1668" t="s">
        <v>292</v>
      </c>
      <c r="B1668" t="s">
        <v>311</v>
      </c>
      <c r="C1668">
        <v>5811</v>
      </c>
      <c r="D1668" s="9">
        <v>39800.223611111112</v>
      </c>
      <c r="E1668" s="9">
        <v>45611.443749999999</v>
      </c>
      <c r="F1668">
        <v>15772</v>
      </c>
      <c r="G1668">
        <v>15772</v>
      </c>
      <c r="H1668">
        <v>7980</v>
      </c>
      <c r="I1668">
        <v>7792</v>
      </c>
      <c r="J1668">
        <v>2657</v>
      </c>
      <c r="K1668">
        <v>13115</v>
      </c>
      <c r="L1668">
        <v>11695</v>
      </c>
      <c r="M1668">
        <v>1420</v>
      </c>
      <c r="N1668">
        <v>1.7130000000000001</v>
      </c>
      <c r="O1668">
        <v>1.8819999999999999</v>
      </c>
      <c r="P1668">
        <v>0.63800000000000001</v>
      </c>
      <c r="Q1668">
        <v>2.714</v>
      </c>
      <c r="R1668">
        <v>2.9569999999999999</v>
      </c>
      <c r="S1668">
        <v>2.891</v>
      </c>
      <c r="T1668">
        <v>0.91800000000000004</v>
      </c>
      <c r="U1668">
        <v>0.47599999999999998</v>
      </c>
      <c r="V1668">
        <v>0.82299999999999995</v>
      </c>
      <c r="W1668">
        <v>523.21299999999997</v>
      </c>
      <c r="X1668" t="s">
        <v>56</v>
      </c>
      <c r="Y1668">
        <v>0.36799999999999999</v>
      </c>
      <c r="Z1668">
        <v>0.98299999999999998</v>
      </c>
      <c r="AA1668">
        <v>0.97399999999999998</v>
      </c>
      <c r="AB1668">
        <v>0.97899999999999998</v>
      </c>
      <c r="AC1668">
        <v>0.999</v>
      </c>
      <c r="AD1668" s="19">
        <v>3.2393518518518523E-2</v>
      </c>
      <c r="AE1668" t="s">
        <v>1108</v>
      </c>
    </row>
    <row r="1669" spans="1:31" hidden="1" x14ac:dyDescent="0.35">
      <c r="A1669" t="s">
        <v>1177</v>
      </c>
      <c r="B1669" t="s">
        <v>312</v>
      </c>
      <c r="C1669">
        <v>94</v>
      </c>
      <c r="D1669" s="9">
        <v>41452.984027777777</v>
      </c>
      <c r="E1669" s="9">
        <v>41547.938888888886</v>
      </c>
      <c r="F1669" t="s">
        <v>871</v>
      </c>
      <c r="G1669" t="s">
        <v>871</v>
      </c>
      <c r="H1669">
        <v>3</v>
      </c>
      <c r="I1669">
        <v>12</v>
      </c>
      <c r="J1669">
        <v>4</v>
      </c>
      <c r="K1669" t="s">
        <v>872</v>
      </c>
      <c r="L1669">
        <v>21</v>
      </c>
      <c r="M1669">
        <v>-9</v>
      </c>
      <c r="N1669">
        <v>2.1999999999999999E-2</v>
      </c>
      <c r="O1669">
        <v>0.126</v>
      </c>
      <c r="P1669">
        <v>9.6000000000000002E-2</v>
      </c>
      <c r="Q1669">
        <v>0.28399999999999997</v>
      </c>
      <c r="R1669">
        <v>5.19999999999999E-2</v>
      </c>
      <c r="S1669">
        <v>0.104</v>
      </c>
      <c r="T1669">
        <v>5.4619999999999997</v>
      </c>
      <c r="U1669">
        <v>0.14899999999999999</v>
      </c>
      <c r="V1669">
        <v>0.35099999999999998</v>
      </c>
      <c r="W1669">
        <v>21.126999999999999</v>
      </c>
      <c r="X1669" t="s">
        <v>92</v>
      </c>
      <c r="Y1669">
        <v>3.5209999999999999</v>
      </c>
      <c r="Z1669">
        <v>0.93700000000000006</v>
      </c>
      <c r="AA1669">
        <v>0.85799999999999998</v>
      </c>
      <c r="AB1669">
        <v>0.88800000000000001</v>
      </c>
      <c r="AC1669">
        <v>0.874</v>
      </c>
      <c r="AD1669" s="19">
        <v>45824.967174328704</v>
      </c>
      <c r="AE1669" t="s">
        <v>2225</v>
      </c>
    </row>
    <row r="1670" spans="1:31" x14ac:dyDescent="0.35">
      <c r="A1670" t="s">
        <v>1193</v>
      </c>
      <c r="B1670" t="s">
        <v>311</v>
      </c>
      <c r="C1670">
        <v>3925</v>
      </c>
      <c r="D1670" s="9">
        <v>38524.855034722219</v>
      </c>
      <c r="E1670" s="9">
        <v>42450.767847222225</v>
      </c>
      <c r="F1670">
        <v>3011</v>
      </c>
      <c r="G1670">
        <v>3011</v>
      </c>
      <c r="H1670">
        <v>430</v>
      </c>
      <c r="I1670">
        <v>2581</v>
      </c>
      <c r="J1670">
        <v>776</v>
      </c>
      <c r="K1670">
        <v>2235</v>
      </c>
      <c r="L1670">
        <v>2235</v>
      </c>
      <c r="M1670">
        <v>0</v>
      </c>
      <c r="N1670">
        <v>0.11</v>
      </c>
      <c r="O1670">
        <v>0.64700000000000002</v>
      </c>
      <c r="P1670">
        <v>0.223</v>
      </c>
      <c r="Q1670">
        <v>0.49</v>
      </c>
      <c r="R1670">
        <v>0.53400000000000003</v>
      </c>
      <c r="S1670">
        <v>0.53700000000000003</v>
      </c>
      <c r="T1670">
        <v>0.91800000000000004</v>
      </c>
      <c r="U1670">
        <v>0.14499999999999999</v>
      </c>
      <c r="V1670">
        <v>0.70499999999999996</v>
      </c>
      <c r="W1670">
        <v>0</v>
      </c>
      <c r="X1670" t="s">
        <v>80</v>
      </c>
      <c r="Y1670">
        <v>2.0409999999999999</v>
      </c>
      <c r="Z1670">
        <v>0.98899999999999999</v>
      </c>
      <c r="AA1670">
        <v>0.997</v>
      </c>
      <c r="AB1670">
        <v>0.98699999999999999</v>
      </c>
      <c r="AC1670">
        <v>0.97799999999999998</v>
      </c>
      <c r="AD1670" s="19">
        <v>45825.301965115737</v>
      </c>
      <c r="AE1670" t="s">
        <v>2333</v>
      </c>
    </row>
    <row r="1671" spans="1:31" hidden="1" x14ac:dyDescent="0.35">
      <c r="A1671" t="s">
        <v>1180</v>
      </c>
      <c r="B1671" t="s">
        <v>312</v>
      </c>
      <c r="C1671">
        <v>95</v>
      </c>
      <c r="D1671" s="9">
        <v>41503.178472222222</v>
      </c>
      <c r="E1671" s="9">
        <v>41599.057638888888</v>
      </c>
      <c r="F1671" t="s">
        <v>871</v>
      </c>
      <c r="G1671" t="s">
        <v>871</v>
      </c>
      <c r="H1671">
        <v>5</v>
      </c>
      <c r="I1671">
        <v>13</v>
      </c>
      <c r="J1671">
        <v>3</v>
      </c>
      <c r="K1671" t="s">
        <v>872</v>
      </c>
      <c r="L1671">
        <v>8</v>
      </c>
      <c r="M1671">
        <v>6</v>
      </c>
      <c r="N1671">
        <v>6.6000000000000003E-2</v>
      </c>
      <c r="O1671">
        <v>0.113</v>
      </c>
      <c r="P1671">
        <v>9.4E-2</v>
      </c>
      <c r="Q1671">
        <v>6.8000000000000005E-2</v>
      </c>
      <c r="R1671">
        <v>8.4999999999999895E-2</v>
      </c>
      <c r="S1671">
        <v>0.13500000000000001</v>
      </c>
      <c r="T1671">
        <v>0.8</v>
      </c>
      <c r="U1671">
        <v>0.36899999999999999</v>
      </c>
      <c r="V1671">
        <v>0.47499999999999998</v>
      </c>
      <c r="W1671">
        <v>1411.7650000000001</v>
      </c>
      <c r="X1671" t="s">
        <v>56</v>
      </c>
      <c r="Y1671">
        <v>14.706</v>
      </c>
      <c r="Z1671">
        <v>0.97299999999999998</v>
      </c>
      <c r="AA1671">
        <v>0.88</v>
      </c>
      <c r="AB1671">
        <v>0.75</v>
      </c>
      <c r="AC1671">
        <v>0.75700000000000001</v>
      </c>
      <c r="AD1671" s="19">
        <v>45824.967443287038</v>
      </c>
      <c r="AE1671" t="s">
        <v>2225</v>
      </c>
    </row>
    <row r="1672" spans="1:31" x14ac:dyDescent="0.35">
      <c r="A1672" t="s">
        <v>275</v>
      </c>
      <c r="B1672" t="s">
        <v>311</v>
      </c>
      <c r="C1672">
        <v>1399</v>
      </c>
      <c r="D1672" s="9">
        <v>43145.471365740741</v>
      </c>
      <c r="E1672" s="9">
        <v>44545.25708333333</v>
      </c>
      <c r="F1672">
        <v>979</v>
      </c>
      <c r="G1672">
        <v>979</v>
      </c>
      <c r="H1672">
        <v>866</v>
      </c>
      <c r="I1672">
        <v>113</v>
      </c>
      <c r="J1672">
        <v>57</v>
      </c>
      <c r="K1672">
        <v>922</v>
      </c>
      <c r="L1672">
        <v>849</v>
      </c>
      <c r="M1672">
        <v>73</v>
      </c>
      <c r="N1672">
        <v>0.65200000000000002</v>
      </c>
      <c r="O1672">
        <v>0.106</v>
      </c>
      <c r="P1672">
        <v>4.1000000000000002E-2</v>
      </c>
      <c r="Q1672">
        <v>0.65800000000000003</v>
      </c>
      <c r="R1672">
        <v>0.71699999999999997</v>
      </c>
      <c r="S1672">
        <v>0.70099999999999996</v>
      </c>
      <c r="T1672">
        <v>0.91800000000000004</v>
      </c>
      <c r="U1672">
        <v>0.86</v>
      </c>
      <c r="V1672">
        <v>0.94599999999999995</v>
      </c>
      <c r="W1672">
        <v>110.94199999999999</v>
      </c>
      <c r="X1672" t="s">
        <v>56</v>
      </c>
      <c r="Y1672">
        <v>1.52</v>
      </c>
      <c r="Z1672">
        <v>0.96499999999999997</v>
      </c>
      <c r="AA1672">
        <v>0.88200000000000001</v>
      </c>
      <c r="AB1672">
        <v>0.89700000000000002</v>
      </c>
      <c r="AC1672">
        <v>0.96099999999999997</v>
      </c>
      <c r="AD1672" s="19">
        <v>45825.242396516202</v>
      </c>
      <c r="AE1672" t="s">
        <v>2357</v>
      </c>
    </row>
    <row r="1673" spans="1:31" hidden="1" x14ac:dyDescent="0.35">
      <c r="A1673" t="s">
        <v>1190</v>
      </c>
      <c r="B1673" t="s">
        <v>312</v>
      </c>
      <c r="C1673">
        <v>89</v>
      </c>
      <c r="D1673" s="9">
        <v>41509.796527777777</v>
      </c>
      <c r="E1673" s="9">
        <v>41599.07708333333</v>
      </c>
      <c r="F1673" t="s">
        <v>871</v>
      </c>
      <c r="G1673" t="s">
        <v>871</v>
      </c>
      <c r="H1673">
        <v>1</v>
      </c>
      <c r="I1673">
        <v>5</v>
      </c>
      <c r="J1673">
        <v>4</v>
      </c>
      <c r="K1673" t="s">
        <v>872</v>
      </c>
      <c r="L1673">
        <v>4</v>
      </c>
      <c r="M1673">
        <v>-4</v>
      </c>
      <c r="N1673" t="s">
        <v>874</v>
      </c>
      <c r="O1673">
        <v>4.3999999999999997E-2</v>
      </c>
      <c r="P1673" t="s">
        <v>874</v>
      </c>
      <c r="Q1673" t="s">
        <v>874</v>
      </c>
      <c r="R1673">
        <v>0</v>
      </c>
      <c r="S1673">
        <v>4.0000000000000001E-3</v>
      </c>
      <c r="T1673" t="s">
        <v>874</v>
      </c>
      <c r="U1673" t="s">
        <v>874</v>
      </c>
      <c r="V1673" t="s">
        <v>874</v>
      </c>
      <c r="W1673" t="s">
        <v>874</v>
      </c>
      <c r="X1673" t="s">
        <v>56</v>
      </c>
      <c r="Y1673" t="s">
        <v>874</v>
      </c>
      <c r="Z1673" t="s">
        <v>874</v>
      </c>
      <c r="AA1673">
        <v>0.96099999999999997</v>
      </c>
      <c r="AB1673" t="s">
        <v>874</v>
      </c>
      <c r="AC1673" t="s">
        <v>874</v>
      </c>
      <c r="AD1673" s="19">
        <v>45824.967664143522</v>
      </c>
      <c r="AE1673" t="s">
        <v>2225</v>
      </c>
    </row>
    <row r="1674" spans="1:31" x14ac:dyDescent="0.35">
      <c r="A1674" t="s">
        <v>1249</v>
      </c>
      <c r="B1674" t="s">
        <v>311</v>
      </c>
      <c r="C1674">
        <v>1876</v>
      </c>
      <c r="D1674" s="9">
        <v>38044.496770833335</v>
      </c>
      <c r="E1674" s="9">
        <v>39920.649548611109</v>
      </c>
      <c r="F1674">
        <v>109</v>
      </c>
      <c r="G1674">
        <v>109</v>
      </c>
      <c r="H1674">
        <v>6</v>
      </c>
      <c r="I1674">
        <v>103</v>
      </c>
      <c r="J1674">
        <v>7</v>
      </c>
      <c r="K1674">
        <v>102</v>
      </c>
      <c r="L1674">
        <v>63</v>
      </c>
      <c r="M1674">
        <v>39</v>
      </c>
      <c r="N1674">
        <v>3.0000000000000001E-3</v>
      </c>
      <c r="O1674">
        <v>5.5E-2</v>
      </c>
      <c r="P1674">
        <v>8.9999999999999993E-3</v>
      </c>
      <c r="Q1674">
        <v>4.4999999999999998E-2</v>
      </c>
      <c r="R1674">
        <v>4.9000000000000002E-2</v>
      </c>
      <c r="S1674">
        <v>5.5E-2</v>
      </c>
      <c r="T1674">
        <v>0.91800000000000004</v>
      </c>
      <c r="U1674">
        <v>5.1999999999999998E-2</v>
      </c>
      <c r="V1674">
        <v>0.84499999999999997</v>
      </c>
      <c r="W1674">
        <v>866.66700000000003</v>
      </c>
      <c r="X1674" t="s">
        <v>56</v>
      </c>
      <c r="Y1674">
        <v>22.222000000000001</v>
      </c>
      <c r="Z1674">
        <v>0.747</v>
      </c>
      <c r="AA1674">
        <v>0.84199999999999997</v>
      </c>
      <c r="AB1674">
        <v>0.86699999999999999</v>
      </c>
      <c r="AC1674">
        <v>0.93300000000000005</v>
      </c>
      <c r="AD1674" s="19">
        <v>45825.054852152774</v>
      </c>
      <c r="AE1674" t="s">
        <v>2397</v>
      </c>
    </row>
    <row r="1675" spans="1:31" hidden="1" x14ac:dyDescent="0.35">
      <c r="A1675" t="s">
        <v>1186</v>
      </c>
      <c r="B1675" t="s">
        <v>312</v>
      </c>
      <c r="C1675">
        <v>0</v>
      </c>
      <c r="D1675" s="9">
        <v>40217.202777777777</v>
      </c>
      <c r="E1675" s="9">
        <v>40217.209722222222</v>
      </c>
      <c r="F1675" t="s">
        <v>871</v>
      </c>
      <c r="G1675" t="s">
        <v>871</v>
      </c>
      <c r="H1675">
        <v>1</v>
      </c>
      <c r="I1675">
        <v>1</v>
      </c>
      <c r="J1675">
        <v>1</v>
      </c>
      <c r="K1675" t="s">
        <v>872</v>
      </c>
      <c r="L1675">
        <v>3</v>
      </c>
      <c r="M1675">
        <v>-2</v>
      </c>
      <c r="N1675" t="s">
        <v>874</v>
      </c>
      <c r="O1675" t="s">
        <v>874</v>
      </c>
      <c r="P1675">
        <v>0</v>
      </c>
      <c r="Q1675">
        <v>1.5</v>
      </c>
      <c r="R1675">
        <v>0</v>
      </c>
      <c r="S1675" t="s">
        <v>874</v>
      </c>
      <c r="T1675" t="s">
        <v>874</v>
      </c>
      <c r="U1675" t="s">
        <v>874</v>
      </c>
      <c r="V1675" t="s">
        <v>874</v>
      </c>
      <c r="W1675" t="s">
        <v>874</v>
      </c>
      <c r="X1675" t="s">
        <v>62</v>
      </c>
      <c r="Y1675">
        <v>0.66700000000000004</v>
      </c>
      <c r="Z1675" t="s">
        <v>874</v>
      </c>
      <c r="AA1675" t="s">
        <v>874</v>
      </c>
      <c r="AB1675">
        <v>0</v>
      </c>
      <c r="AC1675">
        <v>0.75</v>
      </c>
      <c r="AD1675" s="19">
        <v>45824.967859884258</v>
      </c>
      <c r="AE1675" t="s">
        <v>2225</v>
      </c>
    </row>
    <row r="1676" spans="1:31" x14ac:dyDescent="0.35">
      <c r="A1676" t="s">
        <v>1449</v>
      </c>
      <c r="B1676" t="s">
        <v>311</v>
      </c>
      <c r="C1676">
        <v>797</v>
      </c>
      <c r="D1676" s="9">
        <v>40659.340277777781</v>
      </c>
      <c r="E1676" s="9">
        <v>41456.56527777778</v>
      </c>
      <c r="F1676">
        <v>31</v>
      </c>
      <c r="G1676">
        <v>31</v>
      </c>
      <c r="H1676">
        <v>2</v>
      </c>
      <c r="I1676">
        <v>29</v>
      </c>
      <c r="J1676">
        <v>3</v>
      </c>
      <c r="K1676">
        <v>28</v>
      </c>
      <c r="L1676">
        <v>25</v>
      </c>
      <c r="M1676">
        <v>3</v>
      </c>
      <c r="N1676">
        <v>2E-3</v>
      </c>
      <c r="O1676">
        <v>2.5000000000000001E-2</v>
      </c>
      <c r="P1676">
        <v>3.0000000000000001E-3</v>
      </c>
      <c r="Q1676">
        <v>2.1999999999999999E-2</v>
      </c>
      <c r="R1676">
        <v>2.4E-2</v>
      </c>
      <c r="S1676">
        <v>2.3E-2</v>
      </c>
      <c r="T1676">
        <v>0.91700000000000004</v>
      </c>
      <c r="U1676">
        <v>7.3999999999999996E-2</v>
      </c>
      <c r="V1676">
        <v>0.88900000000000001</v>
      </c>
      <c r="W1676">
        <v>136.364</v>
      </c>
      <c r="X1676" t="s">
        <v>56</v>
      </c>
      <c r="Y1676">
        <v>45.454999999999998</v>
      </c>
      <c r="Z1676">
        <v>1</v>
      </c>
      <c r="AA1676">
        <v>0.77700000000000002</v>
      </c>
      <c r="AB1676">
        <v>0.83599999999999997</v>
      </c>
      <c r="AC1676">
        <v>0.78300000000000003</v>
      </c>
      <c r="AD1676" s="19">
        <v>45824.79343416667</v>
      </c>
      <c r="AE1676" t="s">
        <v>1824</v>
      </c>
    </row>
    <row r="1677" spans="1:31" hidden="1" x14ac:dyDescent="0.35">
      <c r="A1677" t="s">
        <v>1199</v>
      </c>
      <c r="B1677" t="s">
        <v>312</v>
      </c>
      <c r="C1677">
        <v>45</v>
      </c>
      <c r="D1677" s="9">
        <v>41545.120833333334</v>
      </c>
      <c r="E1677" s="9">
        <v>41590.713194444441</v>
      </c>
      <c r="F1677" t="s">
        <v>871</v>
      </c>
      <c r="G1677" t="s">
        <v>871</v>
      </c>
      <c r="H1677">
        <v>4</v>
      </c>
      <c r="I1677">
        <v>1</v>
      </c>
      <c r="J1677">
        <v>1</v>
      </c>
      <c r="K1677" t="s">
        <v>872</v>
      </c>
      <c r="L1677">
        <v>3</v>
      </c>
      <c r="M1677">
        <v>1</v>
      </c>
      <c r="N1677" t="s">
        <v>874</v>
      </c>
      <c r="O1677" t="s">
        <v>874</v>
      </c>
      <c r="P1677" t="s">
        <v>874</v>
      </c>
      <c r="Q1677" t="s">
        <v>874</v>
      </c>
      <c r="R1677">
        <v>0</v>
      </c>
      <c r="S1677">
        <v>5.3999999999999999E-2</v>
      </c>
      <c r="T1677" t="s">
        <v>874</v>
      </c>
      <c r="U1677" t="s">
        <v>874</v>
      </c>
      <c r="V1677" t="s">
        <v>874</v>
      </c>
      <c r="W1677" t="s">
        <v>874</v>
      </c>
      <c r="X1677" t="s">
        <v>56</v>
      </c>
      <c r="Y1677" t="s">
        <v>874</v>
      </c>
      <c r="Z1677" t="s">
        <v>874</v>
      </c>
      <c r="AA1677" t="s">
        <v>874</v>
      </c>
      <c r="AB1677" t="s">
        <v>874</v>
      </c>
      <c r="AC1677" t="s">
        <v>874</v>
      </c>
      <c r="AD1677" s="19">
        <v>45824.968074490738</v>
      </c>
      <c r="AE1677" t="s">
        <v>2225</v>
      </c>
    </row>
    <row r="1678" spans="1:31" x14ac:dyDescent="0.35">
      <c r="A1678" t="s">
        <v>1649</v>
      </c>
      <c r="B1678" t="s">
        <v>311</v>
      </c>
      <c r="C1678">
        <v>3515</v>
      </c>
      <c r="D1678" s="9">
        <v>38036.998611111114</v>
      </c>
      <c r="E1678" s="9">
        <v>41552.01666666667</v>
      </c>
      <c r="F1678">
        <v>142</v>
      </c>
      <c r="G1678">
        <v>142</v>
      </c>
      <c r="H1678">
        <v>83</v>
      </c>
      <c r="I1678">
        <v>59</v>
      </c>
      <c r="J1678">
        <v>28</v>
      </c>
      <c r="K1678">
        <v>114</v>
      </c>
      <c r="L1678">
        <v>94</v>
      </c>
      <c r="M1678">
        <v>20</v>
      </c>
      <c r="N1678">
        <v>2.7E-2</v>
      </c>
      <c r="O1678">
        <v>1.7000000000000001E-2</v>
      </c>
      <c r="P1678">
        <v>8.0000000000000002E-3</v>
      </c>
      <c r="Q1678">
        <v>3.3000000000000002E-2</v>
      </c>
      <c r="R1678">
        <v>3.5999999999999997E-2</v>
      </c>
      <c r="S1678">
        <v>3.2000000000000001E-2</v>
      </c>
      <c r="T1678">
        <v>0.91700000000000004</v>
      </c>
      <c r="U1678">
        <v>0.61399999999999999</v>
      </c>
      <c r="V1678">
        <v>0.81799999999999995</v>
      </c>
      <c r="W1678">
        <v>606.06100000000004</v>
      </c>
      <c r="X1678" t="s">
        <v>56</v>
      </c>
      <c r="Y1678">
        <v>30.303000000000001</v>
      </c>
      <c r="Z1678">
        <v>0.878</v>
      </c>
      <c r="AA1678">
        <v>0.95199999999999996</v>
      </c>
      <c r="AB1678">
        <v>0.92900000000000005</v>
      </c>
      <c r="AC1678">
        <v>0.91400000000000003</v>
      </c>
      <c r="AD1678" s="19">
        <v>45824.819092280093</v>
      </c>
      <c r="AE1678" t="s">
        <v>1824</v>
      </c>
    </row>
    <row r="1679" spans="1:31" hidden="1" x14ac:dyDescent="0.35">
      <c r="A1679" t="s">
        <v>1214</v>
      </c>
      <c r="B1679" t="s">
        <v>312</v>
      </c>
      <c r="C1679">
        <v>36</v>
      </c>
      <c r="D1679" s="9">
        <v>41542.867361111108</v>
      </c>
      <c r="E1679" s="9">
        <v>41579.689583333333</v>
      </c>
      <c r="F1679" t="s">
        <v>871</v>
      </c>
      <c r="G1679" t="s">
        <v>871</v>
      </c>
      <c r="H1679">
        <v>1</v>
      </c>
      <c r="I1679">
        <v>4</v>
      </c>
      <c r="J1679">
        <v>1</v>
      </c>
      <c r="K1679" t="s">
        <v>872</v>
      </c>
      <c r="L1679">
        <v>1</v>
      </c>
      <c r="M1679">
        <v>3</v>
      </c>
      <c r="N1679" t="s">
        <v>874</v>
      </c>
      <c r="O1679">
        <v>7.0999999999999994E-2</v>
      </c>
      <c r="P1679" t="s">
        <v>874</v>
      </c>
      <c r="Q1679" t="s">
        <v>874</v>
      </c>
      <c r="R1679">
        <v>0</v>
      </c>
      <c r="S1679">
        <v>7.0999999999999994E-2</v>
      </c>
      <c r="T1679" t="s">
        <v>874</v>
      </c>
      <c r="U1679" t="s">
        <v>874</v>
      </c>
      <c r="V1679" t="s">
        <v>874</v>
      </c>
      <c r="W1679" t="s">
        <v>874</v>
      </c>
      <c r="X1679" t="s">
        <v>56</v>
      </c>
      <c r="Y1679" t="s">
        <v>874</v>
      </c>
      <c r="Z1679" t="s">
        <v>874</v>
      </c>
      <c r="AA1679">
        <v>0.79900000000000004</v>
      </c>
      <c r="AB1679" t="s">
        <v>874</v>
      </c>
      <c r="AC1679" t="s">
        <v>874</v>
      </c>
      <c r="AD1679" s="19">
        <v>45824.968273981482</v>
      </c>
      <c r="AE1679" t="s">
        <v>2225</v>
      </c>
    </row>
    <row r="1680" spans="1:31" x14ac:dyDescent="0.35">
      <c r="A1680" t="s">
        <v>1828</v>
      </c>
      <c r="B1680" t="s">
        <v>311</v>
      </c>
      <c r="C1680">
        <v>2086</v>
      </c>
      <c r="D1680" s="9">
        <v>39533.287499999999</v>
      </c>
      <c r="E1680" s="9">
        <v>41620.041666666664</v>
      </c>
      <c r="F1680">
        <v>906</v>
      </c>
      <c r="G1680">
        <v>906</v>
      </c>
      <c r="H1680">
        <v>236</v>
      </c>
      <c r="I1680">
        <v>670</v>
      </c>
      <c r="J1680">
        <v>201</v>
      </c>
      <c r="K1680">
        <v>705</v>
      </c>
      <c r="L1680">
        <v>657</v>
      </c>
      <c r="M1680">
        <v>48</v>
      </c>
      <c r="N1680">
        <v>0.17599999999999999</v>
      </c>
      <c r="O1680">
        <v>0.47</v>
      </c>
      <c r="P1680">
        <v>0.14000000000000001</v>
      </c>
      <c r="Q1680">
        <v>0.46400000000000002</v>
      </c>
      <c r="R1680">
        <v>0.50600000000000001</v>
      </c>
      <c r="S1680">
        <v>0.49399999999999999</v>
      </c>
      <c r="T1680">
        <v>0.91700000000000004</v>
      </c>
      <c r="U1680">
        <v>0.27200000000000002</v>
      </c>
      <c r="V1680">
        <v>0.78300000000000003</v>
      </c>
      <c r="W1680">
        <v>103.44799999999999</v>
      </c>
      <c r="X1680" t="s">
        <v>56</v>
      </c>
      <c r="Y1680">
        <v>2.1549999999999998</v>
      </c>
      <c r="Z1680">
        <v>0.98799999999999999</v>
      </c>
      <c r="AA1680">
        <v>0.97299999999999998</v>
      </c>
      <c r="AB1680">
        <v>0.97</v>
      </c>
      <c r="AC1680">
        <v>0.97799999999999998</v>
      </c>
      <c r="AD1680" s="19">
        <v>45824.85076927083</v>
      </c>
      <c r="AE1680" t="s">
        <v>2024</v>
      </c>
    </row>
    <row r="1681" spans="1:31" hidden="1" x14ac:dyDescent="0.35">
      <c r="A1681" t="s">
        <v>1192</v>
      </c>
      <c r="B1681" t="s">
        <v>312</v>
      </c>
      <c r="C1681">
        <v>76</v>
      </c>
      <c r="D1681" s="9">
        <v>41550.226388888892</v>
      </c>
      <c r="E1681" s="9">
        <v>41626.445138888892</v>
      </c>
      <c r="F1681" t="s">
        <v>871</v>
      </c>
      <c r="G1681" t="s">
        <v>871</v>
      </c>
      <c r="H1681">
        <v>4</v>
      </c>
      <c r="I1681">
        <v>6</v>
      </c>
      <c r="J1681">
        <v>2</v>
      </c>
      <c r="K1681" t="s">
        <v>872</v>
      </c>
      <c r="L1681">
        <v>13</v>
      </c>
      <c r="M1681">
        <v>-4</v>
      </c>
      <c r="N1681">
        <v>3.4000000000000002E-2</v>
      </c>
      <c r="O1681">
        <v>5.8000000000000003E-2</v>
      </c>
      <c r="P1681">
        <v>2.5000000000000001E-2</v>
      </c>
      <c r="Q1681">
        <v>0.14199999999999999</v>
      </c>
      <c r="R1681">
        <v>6.7000000000000004E-2</v>
      </c>
      <c r="S1681">
        <v>5.8000000000000003E-2</v>
      </c>
      <c r="T1681">
        <v>2.1190000000000002</v>
      </c>
      <c r="U1681">
        <v>0.37</v>
      </c>
      <c r="V1681">
        <v>0.72799999999999998</v>
      </c>
      <c r="W1681">
        <v>281.69</v>
      </c>
      <c r="X1681" t="s">
        <v>62</v>
      </c>
      <c r="Y1681">
        <v>7.0419999999999998</v>
      </c>
      <c r="Z1681">
        <v>0.91300000000000003</v>
      </c>
      <c r="AA1681">
        <v>0.63300000000000001</v>
      </c>
      <c r="AB1681">
        <v>1</v>
      </c>
      <c r="AC1681">
        <v>0.82099999999999995</v>
      </c>
      <c r="AD1681" s="19">
        <v>45824.968548877318</v>
      </c>
      <c r="AE1681" t="s">
        <v>2225</v>
      </c>
    </row>
    <row r="1682" spans="1:31" x14ac:dyDescent="0.35">
      <c r="A1682" t="s">
        <v>286</v>
      </c>
      <c r="B1682" t="s">
        <v>311</v>
      </c>
      <c r="C1682">
        <v>2025</v>
      </c>
      <c r="D1682" s="9">
        <v>39601.899305555555</v>
      </c>
      <c r="E1682" s="9">
        <v>41627.818055555559</v>
      </c>
      <c r="F1682">
        <v>1441</v>
      </c>
      <c r="G1682">
        <v>1441</v>
      </c>
      <c r="H1682">
        <v>510</v>
      </c>
      <c r="I1682">
        <v>931</v>
      </c>
      <c r="J1682">
        <v>303</v>
      </c>
      <c r="K1682">
        <v>1138</v>
      </c>
      <c r="L1682">
        <v>1041</v>
      </c>
      <c r="M1682">
        <v>97</v>
      </c>
      <c r="N1682">
        <v>0.27300000000000002</v>
      </c>
      <c r="O1682">
        <v>0.53400000000000003</v>
      </c>
      <c r="P1682">
        <v>0.18099999999999999</v>
      </c>
      <c r="Q1682">
        <v>0.57399999999999995</v>
      </c>
      <c r="R1682">
        <v>0.626</v>
      </c>
      <c r="S1682">
        <v>0.61899999999999999</v>
      </c>
      <c r="T1682">
        <v>0.91700000000000004</v>
      </c>
      <c r="U1682">
        <v>0.33800000000000002</v>
      </c>
      <c r="V1682">
        <v>0.77600000000000002</v>
      </c>
      <c r="W1682">
        <v>168.99</v>
      </c>
      <c r="X1682" t="s">
        <v>56</v>
      </c>
      <c r="Y1682">
        <v>1.742</v>
      </c>
      <c r="Z1682">
        <v>0.97199999999999998</v>
      </c>
      <c r="AA1682">
        <v>0.97899999999999998</v>
      </c>
      <c r="AB1682">
        <v>0.98699999999999999</v>
      </c>
      <c r="AC1682">
        <v>0.98599999999999999</v>
      </c>
      <c r="AD1682" s="19">
        <v>45824.917623252317</v>
      </c>
      <c r="AE1682" t="s">
        <v>2215</v>
      </c>
    </row>
    <row r="1683" spans="1:31" hidden="1" x14ac:dyDescent="0.35">
      <c r="A1683" t="s">
        <v>1187</v>
      </c>
      <c r="B1683" t="s">
        <v>312</v>
      </c>
      <c r="C1683">
        <v>54</v>
      </c>
      <c r="D1683" s="9">
        <v>41472.901388888888</v>
      </c>
      <c r="E1683" s="9">
        <v>41527.004861111112</v>
      </c>
      <c r="F1683" t="s">
        <v>871</v>
      </c>
      <c r="G1683" t="s">
        <v>871</v>
      </c>
      <c r="H1683">
        <v>1</v>
      </c>
      <c r="I1683">
        <v>5</v>
      </c>
      <c r="J1683">
        <v>1</v>
      </c>
      <c r="K1683" t="s">
        <v>872</v>
      </c>
      <c r="L1683">
        <v>2</v>
      </c>
      <c r="M1683">
        <v>2</v>
      </c>
      <c r="N1683" t="s">
        <v>874</v>
      </c>
      <c r="O1683">
        <v>6.7000000000000004E-2</v>
      </c>
      <c r="P1683" t="s">
        <v>874</v>
      </c>
      <c r="Q1683">
        <v>5.6000000000000001E-2</v>
      </c>
      <c r="R1683">
        <v>0</v>
      </c>
      <c r="S1683">
        <v>6.7000000000000004E-2</v>
      </c>
      <c r="T1683" t="s">
        <v>874</v>
      </c>
      <c r="U1683" t="s">
        <v>874</v>
      </c>
      <c r="V1683" t="s">
        <v>874</v>
      </c>
      <c r="W1683" t="s">
        <v>874</v>
      </c>
      <c r="X1683" t="s">
        <v>56</v>
      </c>
      <c r="Y1683">
        <v>17.856999999999999</v>
      </c>
      <c r="Z1683" t="s">
        <v>874</v>
      </c>
      <c r="AA1683">
        <v>0.84299999999999997</v>
      </c>
      <c r="AB1683" t="s">
        <v>874</v>
      </c>
      <c r="AC1683">
        <v>1</v>
      </c>
      <c r="AD1683" s="19">
        <v>45824.968767488426</v>
      </c>
      <c r="AE1683" t="s">
        <v>2225</v>
      </c>
    </row>
    <row r="1684" spans="1:31" x14ac:dyDescent="0.35">
      <c r="A1684" t="s">
        <v>110</v>
      </c>
      <c r="B1684" t="s">
        <v>311</v>
      </c>
      <c r="C1684">
        <v>2411</v>
      </c>
      <c r="D1684" s="9">
        <v>39220.931944444441</v>
      </c>
      <c r="E1684" s="9">
        <v>41631.97152777778</v>
      </c>
      <c r="F1684">
        <v>340</v>
      </c>
      <c r="G1684">
        <v>340</v>
      </c>
      <c r="H1684">
        <v>327</v>
      </c>
      <c r="I1684">
        <v>13</v>
      </c>
      <c r="J1684">
        <v>14</v>
      </c>
      <c r="K1684">
        <v>326</v>
      </c>
      <c r="L1684">
        <v>241</v>
      </c>
      <c r="M1684">
        <v>85</v>
      </c>
      <c r="N1684">
        <v>0.16200000000000001</v>
      </c>
      <c r="O1684">
        <v>7.0000000000000001E-3</v>
      </c>
      <c r="P1684">
        <v>1.2999999999999999E-2</v>
      </c>
      <c r="Q1684">
        <v>0.14299999999999999</v>
      </c>
      <c r="R1684">
        <v>0.156</v>
      </c>
      <c r="S1684">
        <v>0.16</v>
      </c>
      <c r="T1684">
        <v>0.91700000000000004</v>
      </c>
      <c r="U1684">
        <v>0.95899999999999996</v>
      </c>
      <c r="V1684">
        <v>0.92300000000000004</v>
      </c>
      <c r="W1684">
        <v>594.40599999999995</v>
      </c>
      <c r="X1684" t="s">
        <v>56</v>
      </c>
      <c r="Y1684">
        <v>6.9930000000000003</v>
      </c>
      <c r="Z1684">
        <v>0.97799999999999998</v>
      </c>
      <c r="AA1684">
        <v>0.875</v>
      </c>
      <c r="AB1684">
        <v>0.90800000000000003</v>
      </c>
      <c r="AC1684">
        <v>0.95099999999999996</v>
      </c>
      <c r="AD1684" s="19">
        <v>45824.955433587966</v>
      </c>
      <c r="AE1684" t="s">
        <v>2215</v>
      </c>
    </row>
    <row r="1685" spans="1:31" hidden="1" x14ac:dyDescent="0.35">
      <c r="A1685" t="s">
        <v>1201</v>
      </c>
      <c r="B1685" t="s">
        <v>312</v>
      </c>
      <c r="C1685">
        <v>52</v>
      </c>
      <c r="D1685" s="9">
        <v>41572.722916666666</v>
      </c>
      <c r="E1685" s="9">
        <v>41625.046527777777</v>
      </c>
      <c r="F1685" t="s">
        <v>871</v>
      </c>
      <c r="G1685" t="s">
        <v>871</v>
      </c>
      <c r="H1685">
        <v>3</v>
      </c>
      <c r="I1685">
        <v>2</v>
      </c>
      <c r="J1685">
        <v>1</v>
      </c>
      <c r="K1685" t="s">
        <v>872</v>
      </c>
      <c r="L1685">
        <v>3</v>
      </c>
      <c r="M1685">
        <v>0</v>
      </c>
      <c r="N1685">
        <v>5.5E-2</v>
      </c>
      <c r="O1685">
        <v>0.02</v>
      </c>
      <c r="P1685" t="s">
        <v>874</v>
      </c>
      <c r="Q1685">
        <v>4.2000000000000003E-2</v>
      </c>
      <c r="R1685">
        <v>7.4999999999999997E-2</v>
      </c>
      <c r="S1685">
        <v>0.05</v>
      </c>
      <c r="T1685" t="s">
        <v>874</v>
      </c>
      <c r="U1685" t="s">
        <v>874</v>
      </c>
      <c r="V1685" t="s">
        <v>874</v>
      </c>
      <c r="W1685" t="s">
        <v>874</v>
      </c>
      <c r="X1685" t="s">
        <v>56</v>
      </c>
      <c r="Y1685">
        <v>23.81</v>
      </c>
      <c r="Z1685">
        <v>0.82399999999999995</v>
      </c>
      <c r="AA1685">
        <v>1</v>
      </c>
      <c r="AB1685" t="s">
        <v>874</v>
      </c>
      <c r="AC1685">
        <v>0.999</v>
      </c>
      <c r="AD1685" s="19">
        <v>45824.968988854169</v>
      </c>
      <c r="AE1685" t="s">
        <v>2225</v>
      </c>
    </row>
    <row r="1686" spans="1:31" x14ac:dyDescent="0.35">
      <c r="A1686" t="s">
        <v>1219</v>
      </c>
      <c r="B1686" t="s">
        <v>311</v>
      </c>
      <c r="C1686">
        <v>1120</v>
      </c>
      <c r="D1686" s="9">
        <v>40504.801388888889</v>
      </c>
      <c r="E1686" s="9">
        <v>41624.856944444444</v>
      </c>
      <c r="F1686">
        <v>392</v>
      </c>
      <c r="G1686">
        <v>392</v>
      </c>
      <c r="H1686">
        <v>102</v>
      </c>
      <c r="I1686">
        <v>290</v>
      </c>
      <c r="J1686">
        <v>29</v>
      </c>
      <c r="K1686">
        <v>363</v>
      </c>
      <c r="L1686">
        <v>331</v>
      </c>
      <c r="M1686">
        <v>32</v>
      </c>
      <c r="N1686">
        <v>0.10100000000000001</v>
      </c>
      <c r="O1686">
        <v>0.28000000000000003</v>
      </c>
      <c r="P1686">
        <v>3.1E-2</v>
      </c>
      <c r="Q1686">
        <v>0.32100000000000001</v>
      </c>
      <c r="R1686">
        <v>0.35</v>
      </c>
      <c r="S1686">
        <v>0.34899999999999998</v>
      </c>
      <c r="T1686">
        <v>0.91700000000000004</v>
      </c>
      <c r="U1686">
        <v>0.26500000000000001</v>
      </c>
      <c r="V1686">
        <v>0.91900000000000004</v>
      </c>
      <c r="W1686">
        <v>99.688000000000002</v>
      </c>
      <c r="X1686" t="s">
        <v>56</v>
      </c>
      <c r="Y1686">
        <v>3.1150000000000002</v>
      </c>
      <c r="Z1686">
        <v>0.97399999999999998</v>
      </c>
      <c r="AA1686">
        <v>0.998</v>
      </c>
      <c r="AB1686">
        <v>0.82199999999999995</v>
      </c>
      <c r="AC1686">
        <v>0.996</v>
      </c>
      <c r="AD1686" s="19">
        <v>45824.963591377316</v>
      </c>
      <c r="AE1686" t="s">
        <v>2225</v>
      </c>
    </row>
    <row r="1687" spans="1:31" hidden="1" x14ac:dyDescent="0.35">
      <c r="A1687" t="s">
        <v>1183</v>
      </c>
      <c r="B1687" t="s">
        <v>312</v>
      </c>
      <c r="C1687">
        <v>59</v>
      </c>
      <c r="D1687" s="9">
        <v>41560.927777777775</v>
      </c>
      <c r="E1687" s="9">
        <v>41620.853472222225</v>
      </c>
      <c r="F1687" t="s">
        <v>871</v>
      </c>
      <c r="G1687" t="s">
        <v>871</v>
      </c>
      <c r="H1687">
        <v>1</v>
      </c>
      <c r="I1687">
        <v>7</v>
      </c>
      <c r="J1687">
        <v>1</v>
      </c>
      <c r="K1687" t="s">
        <v>872</v>
      </c>
      <c r="L1687">
        <v>1</v>
      </c>
      <c r="M1687">
        <v>7</v>
      </c>
      <c r="N1687" t="s">
        <v>874</v>
      </c>
      <c r="O1687">
        <v>0.09</v>
      </c>
      <c r="P1687" t="s">
        <v>874</v>
      </c>
      <c r="Q1687" t="s">
        <v>874</v>
      </c>
      <c r="R1687">
        <v>0</v>
      </c>
      <c r="S1687">
        <v>9.8000000000000004E-2</v>
      </c>
      <c r="T1687" t="s">
        <v>874</v>
      </c>
      <c r="U1687" t="s">
        <v>874</v>
      </c>
      <c r="V1687" t="s">
        <v>874</v>
      </c>
      <c r="W1687" t="s">
        <v>874</v>
      </c>
      <c r="X1687" t="s">
        <v>56</v>
      </c>
      <c r="Y1687" t="s">
        <v>874</v>
      </c>
      <c r="Z1687" t="s">
        <v>874</v>
      </c>
      <c r="AA1687">
        <v>0.96799999999999997</v>
      </c>
      <c r="AB1687" t="s">
        <v>874</v>
      </c>
      <c r="AC1687" t="s">
        <v>874</v>
      </c>
      <c r="AD1687" s="19">
        <v>45824.969185428243</v>
      </c>
      <c r="AE1687" t="s">
        <v>2225</v>
      </c>
    </row>
    <row r="1688" spans="1:31" x14ac:dyDescent="0.35">
      <c r="A1688" t="s">
        <v>119</v>
      </c>
      <c r="B1688" t="s">
        <v>311</v>
      </c>
      <c r="C1688">
        <v>3777</v>
      </c>
      <c r="D1688" s="9">
        <v>40788.471435185187</v>
      </c>
      <c r="E1688" s="9">
        <v>44565.888738425929</v>
      </c>
      <c r="F1688">
        <v>2037</v>
      </c>
      <c r="G1688">
        <v>2037</v>
      </c>
      <c r="H1688">
        <v>1193</v>
      </c>
      <c r="I1688">
        <v>844</v>
      </c>
      <c r="J1688">
        <v>248</v>
      </c>
      <c r="K1688">
        <v>1789</v>
      </c>
      <c r="L1688">
        <v>1551</v>
      </c>
      <c r="M1688">
        <v>238</v>
      </c>
      <c r="N1688">
        <v>0.438</v>
      </c>
      <c r="O1688">
        <v>0.38600000000000001</v>
      </c>
      <c r="P1688">
        <v>0.115</v>
      </c>
      <c r="Q1688">
        <v>0.65</v>
      </c>
      <c r="R1688">
        <v>0.70899999999999996</v>
      </c>
      <c r="S1688">
        <v>0.7</v>
      </c>
      <c r="T1688">
        <v>0.91700000000000004</v>
      </c>
      <c r="U1688">
        <v>0.53200000000000003</v>
      </c>
      <c r="V1688">
        <v>0.86</v>
      </c>
      <c r="W1688">
        <v>366.154</v>
      </c>
      <c r="X1688" t="s">
        <v>56</v>
      </c>
      <c r="Y1688">
        <v>1.538</v>
      </c>
      <c r="Z1688">
        <v>0.95899999999999996</v>
      </c>
      <c r="AA1688">
        <v>0.82599999999999996</v>
      </c>
      <c r="AB1688">
        <v>0.83099999999999996</v>
      </c>
      <c r="AC1688">
        <v>0.93899999999999995</v>
      </c>
      <c r="AD1688" s="19">
        <v>45825.276740300927</v>
      </c>
      <c r="AE1688" t="s">
        <v>2357</v>
      </c>
    </row>
    <row r="1689" spans="1:31" hidden="1" x14ac:dyDescent="0.35">
      <c r="A1689" t="s">
        <v>1218</v>
      </c>
      <c r="B1689" t="s">
        <v>312</v>
      </c>
      <c r="C1689">
        <v>92</v>
      </c>
      <c r="D1689" s="9">
        <v>41529.486805555556</v>
      </c>
      <c r="E1689" s="9">
        <v>41622.061111111114</v>
      </c>
      <c r="F1689" t="s">
        <v>871</v>
      </c>
      <c r="G1689" t="s">
        <v>871</v>
      </c>
      <c r="H1689">
        <v>2</v>
      </c>
      <c r="I1689">
        <v>30</v>
      </c>
      <c r="J1689">
        <v>4</v>
      </c>
      <c r="K1689" t="s">
        <v>872</v>
      </c>
      <c r="L1689">
        <v>19</v>
      </c>
      <c r="M1689">
        <v>10</v>
      </c>
      <c r="N1689">
        <v>0.5</v>
      </c>
      <c r="O1689">
        <v>0.29199999999999998</v>
      </c>
      <c r="P1689">
        <v>3.5999999999999997E-2</v>
      </c>
      <c r="Q1689">
        <v>0.23400000000000001</v>
      </c>
      <c r="R1689">
        <v>0.75600000000000001</v>
      </c>
      <c r="S1689">
        <v>0.29699999999999999</v>
      </c>
      <c r="T1689">
        <v>0.31</v>
      </c>
      <c r="U1689">
        <v>0.63100000000000001</v>
      </c>
      <c r="V1689">
        <v>0.95499999999999996</v>
      </c>
      <c r="W1689">
        <v>64.102999999999994</v>
      </c>
      <c r="X1689" t="s">
        <v>56</v>
      </c>
      <c r="Y1689">
        <v>4.274</v>
      </c>
      <c r="Z1689">
        <v>1</v>
      </c>
      <c r="AA1689">
        <v>0.94199999999999995</v>
      </c>
      <c r="AB1689">
        <v>0.72599999999999998</v>
      </c>
      <c r="AC1689">
        <v>0.89800000000000002</v>
      </c>
      <c r="AD1689" s="19">
        <v>45824.969453148151</v>
      </c>
      <c r="AE1689" t="s">
        <v>2225</v>
      </c>
    </row>
    <row r="1690" spans="1:31" x14ac:dyDescent="0.35">
      <c r="A1690" t="s">
        <v>1306</v>
      </c>
      <c r="B1690" t="s">
        <v>311</v>
      </c>
      <c r="C1690">
        <v>1365</v>
      </c>
      <c r="D1690" s="9">
        <v>43199.90079861111</v>
      </c>
      <c r="E1690" s="9">
        <v>44565.175844907404</v>
      </c>
      <c r="F1690">
        <v>741</v>
      </c>
      <c r="G1690">
        <v>741</v>
      </c>
      <c r="H1690">
        <v>219</v>
      </c>
      <c r="I1690">
        <v>522</v>
      </c>
      <c r="J1690">
        <v>58</v>
      </c>
      <c r="K1690">
        <v>683</v>
      </c>
      <c r="L1690">
        <v>586</v>
      </c>
      <c r="M1690">
        <v>97</v>
      </c>
      <c r="N1690">
        <v>0.16</v>
      </c>
      <c r="O1690">
        <v>0.49299999999999999</v>
      </c>
      <c r="P1690">
        <v>5.0999999999999997E-2</v>
      </c>
      <c r="Q1690">
        <v>0.55200000000000005</v>
      </c>
      <c r="R1690">
        <v>0.60199999999999998</v>
      </c>
      <c r="S1690">
        <v>0.58299999999999996</v>
      </c>
      <c r="T1690">
        <v>0.91700000000000004</v>
      </c>
      <c r="U1690">
        <v>0.245</v>
      </c>
      <c r="V1690">
        <v>0.92200000000000004</v>
      </c>
      <c r="W1690">
        <v>175.72499999999999</v>
      </c>
      <c r="X1690" t="s">
        <v>56</v>
      </c>
      <c r="Y1690">
        <v>1.8120000000000001</v>
      </c>
      <c r="Z1690">
        <v>0.96699999999999997</v>
      </c>
      <c r="AA1690">
        <v>0.99299999999999999</v>
      </c>
      <c r="AB1690">
        <v>0.92900000000000005</v>
      </c>
      <c r="AC1690">
        <v>0.97099999999999997</v>
      </c>
      <c r="AD1690" s="19">
        <v>45825.068305601853</v>
      </c>
      <c r="AE1690" t="s">
        <v>2397</v>
      </c>
    </row>
    <row r="1691" spans="1:31" hidden="1" x14ac:dyDescent="0.35">
      <c r="A1691" t="s">
        <v>1178</v>
      </c>
      <c r="B1691" t="s">
        <v>312</v>
      </c>
      <c r="C1691">
        <v>94</v>
      </c>
      <c r="D1691" s="9">
        <v>41513.150694444441</v>
      </c>
      <c r="E1691" s="9">
        <v>41608.040277777778</v>
      </c>
      <c r="F1691" t="s">
        <v>871</v>
      </c>
      <c r="G1691" t="s">
        <v>871</v>
      </c>
      <c r="H1691">
        <v>1</v>
      </c>
      <c r="I1691">
        <v>4</v>
      </c>
      <c r="J1691">
        <v>1</v>
      </c>
      <c r="K1691" t="s">
        <v>872</v>
      </c>
      <c r="L1691">
        <v>1</v>
      </c>
      <c r="M1691">
        <v>4</v>
      </c>
      <c r="N1691" t="s">
        <v>874</v>
      </c>
      <c r="O1691">
        <v>2.9000000000000001E-2</v>
      </c>
      <c r="P1691" t="s">
        <v>874</v>
      </c>
      <c r="Q1691" t="s">
        <v>874</v>
      </c>
      <c r="R1691">
        <v>0</v>
      </c>
      <c r="S1691">
        <v>3.6999999999999998E-2</v>
      </c>
      <c r="T1691" t="s">
        <v>874</v>
      </c>
      <c r="U1691" t="s">
        <v>874</v>
      </c>
      <c r="V1691" t="s">
        <v>874</v>
      </c>
      <c r="W1691" t="s">
        <v>874</v>
      </c>
      <c r="X1691" t="s">
        <v>56</v>
      </c>
      <c r="Y1691" t="s">
        <v>874</v>
      </c>
      <c r="Z1691" t="s">
        <v>874</v>
      </c>
      <c r="AA1691">
        <v>0.97699999999999998</v>
      </c>
      <c r="AB1691" t="s">
        <v>874</v>
      </c>
      <c r="AC1691" t="s">
        <v>874</v>
      </c>
      <c r="AD1691" s="19">
        <v>45824.969649398146</v>
      </c>
      <c r="AE1691" t="s">
        <v>2225</v>
      </c>
    </row>
    <row r="1692" spans="1:31" x14ac:dyDescent="0.35">
      <c r="A1692" t="s">
        <v>1992</v>
      </c>
      <c r="B1692" t="s">
        <v>311</v>
      </c>
      <c r="C1692">
        <v>2526</v>
      </c>
      <c r="D1692" s="9">
        <v>39101.523611111108</v>
      </c>
      <c r="E1692" s="9">
        <v>41628.309027777781</v>
      </c>
      <c r="F1692">
        <v>1051</v>
      </c>
      <c r="G1692">
        <v>1051</v>
      </c>
      <c r="H1692">
        <v>562</v>
      </c>
      <c r="I1692">
        <v>489</v>
      </c>
      <c r="J1692">
        <v>68</v>
      </c>
      <c r="K1692">
        <v>983</v>
      </c>
      <c r="L1692">
        <v>886</v>
      </c>
      <c r="M1692">
        <v>97</v>
      </c>
      <c r="N1692">
        <v>0.26500000000000001</v>
      </c>
      <c r="O1692">
        <v>0.22700000000000001</v>
      </c>
      <c r="P1692">
        <v>2.9000000000000001E-2</v>
      </c>
      <c r="Q1692">
        <v>0.42399999999999999</v>
      </c>
      <c r="R1692">
        <v>0.46300000000000002</v>
      </c>
      <c r="S1692">
        <v>0.45500000000000002</v>
      </c>
      <c r="T1692">
        <v>0.91600000000000004</v>
      </c>
      <c r="U1692">
        <v>0.53900000000000003</v>
      </c>
      <c r="V1692">
        <v>0.94099999999999995</v>
      </c>
      <c r="W1692">
        <v>228.774</v>
      </c>
      <c r="X1692" t="s">
        <v>56</v>
      </c>
      <c r="Y1692">
        <v>2.3580000000000001</v>
      </c>
      <c r="Z1692">
        <v>0.85</v>
      </c>
      <c r="AA1692">
        <v>0.91700000000000004</v>
      </c>
      <c r="AB1692">
        <v>0.91200000000000003</v>
      </c>
      <c r="AC1692">
        <v>0.90600000000000003</v>
      </c>
      <c r="AD1692" s="19">
        <v>45824.895156377315</v>
      </c>
      <c r="AE1692" t="s">
        <v>2024</v>
      </c>
    </row>
    <row r="1693" spans="1:31" hidden="1" x14ac:dyDescent="0.35">
      <c r="A1693" t="s">
        <v>1209</v>
      </c>
      <c r="B1693" t="s">
        <v>312</v>
      </c>
      <c r="C1693">
        <v>99</v>
      </c>
      <c r="D1693" s="9">
        <v>41505.738194444442</v>
      </c>
      <c r="E1693" s="9">
        <v>41604.902777777781</v>
      </c>
      <c r="F1693" t="s">
        <v>871</v>
      </c>
      <c r="G1693" t="s">
        <v>871</v>
      </c>
      <c r="H1693">
        <v>6</v>
      </c>
      <c r="I1693">
        <v>5</v>
      </c>
      <c r="J1693">
        <v>1</v>
      </c>
      <c r="K1693" t="s">
        <v>872</v>
      </c>
      <c r="L1693">
        <v>4</v>
      </c>
      <c r="M1693">
        <v>6</v>
      </c>
      <c r="N1693">
        <v>7.0000000000000007E-2</v>
      </c>
      <c r="O1693">
        <v>3.5000000000000003E-2</v>
      </c>
      <c r="P1693" t="s">
        <v>874</v>
      </c>
      <c r="Q1693">
        <v>1.5</v>
      </c>
      <c r="R1693" s="24" t="s">
        <v>1811</v>
      </c>
      <c r="S1693">
        <v>9.7000000000000003E-2</v>
      </c>
      <c r="T1693" t="s">
        <v>874</v>
      </c>
      <c r="U1693" t="s">
        <v>874</v>
      </c>
      <c r="V1693" t="s">
        <v>874</v>
      </c>
      <c r="W1693" t="s">
        <v>874</v>
      </c>
      <c r="X1693" t="s">
        <v>56</v>
      </c>
      <c r="Y1693">
        <v>0.66700000000000004</v>
      </c>
      <c r="Z1693">
        <v>0.82</v>
      </c>
      <c r="AA1693">
        <v>0.92200000000000004</v>
      </c>
      <c r="AB1693" t="s">
        <v>874</v>
      </c>
      <c r="AC1693">
        <v>0.9</v>
      </c>
      <c r="AD1693" s="19">
        <v>45824.969867280095</v>
      </c>
      <c r="AE1693" t="s">
        <v>2225</v>
      </c>
    </row>
    <row r="1694" spans="1:31" x14ac:dyDescent="0.35">
      <c r="A1694" t="s">
        <v>2049</v>
      </c>
      <c r="B1694" t="s">
        <v>311</v>
      </c>
      <c r="C1694">
        <v>1570</v>
      </c>
      <c r="D1694" s="9">
        <v>40060.025694444441</v>
      </c>
      <c r="E1694" s="9">
        <v>41630.063194444447</v>
      </c>
      <c r="F1694">
        <v>2991</v>
      </c>
      <c r="G1694">
        <v>2991</v>
      </c>
      <c r="H1694">
        <v>1104</v>
      </c>
      <c r="I1694">
        <v>1887</v>
      </c>
      <c r="J1694">
        <v>523</v>
      </c>
      <c r="K1694">
        <v>2468</v>
      </c>
      <c r="L1694">
        <v>2246</v>
      </c>
      <c r="M1694">
        <v>222</v>
      </c>
      <c r="N1694">
        <v>0.66200000000000003</v>
      </c>
      <c r="O1694">
        <v>1.1080000000000001</v>
      </c>
      <c r="P1694">
        <v>0.33900000000000002</v>
      </c>
      <c r="Q1694">
        <v>1.3109999999999999</v>
      </c>
      <c r="R1694">
        <v>1.431</v>
      </c>
      <c r="S1694">
        <v>1.4079999999999999</v>
      </c>
      <c r="T1694">
        <v>0.91600000000000004</v>
      </c>
      <c r="U1694">
        <v>0.374</v>
      </c>
      <c r="V1694">
        <v>0.80800000000000005</v>
      </c>
      <c r="W1694">
        <v>169.33600000000001</v>
      </c>
      <c r="X1694" t="s">
        <v>56</v>
      </c>
      <c r="Y1694">
        <v>0.76300000000000001</v>
      </c>
      <c r="Z1694">
        <v>0.98299999999999998</v>
      </c>
      <c r="AA1694">
        <v>0.93899999999999995</v>
      </c>
      <c r="AB1694">
        <v>0.93600000000000005</v>
      </c>
      <c r="AC1694">
        <v>0.97699999999999998</v>
      </c>
      <c r="AD1694" s="19">
        <v>45824.909942442129</v>
      </c>
      <c r="AE1694" t="s">
        <v>2215</v>
      </c>
    </row>
    <row r="1695" spans="1:31" hidden="1" x14ac:dyDescent="0.35">
      <c r="A1695" t="s">
        <v>1220</v>
      </c>
      <c r="B1695" t="s">
        <v>312</v>
      </c>
      <c r="C1695">
        <v>43</v>
      </c>
      <c r="D1695" s="9">
        <v>41581.779861111114</v>
      </c>
      <c r="E1695" s="9">
        <v>41625.50277777778</v>
      </c>
      <c r="F1695" t="s">
        <v>871</v>
      </c>
      <c r="G1695" t="s">
        <v>871</v>
      </c>
      <c r="H1695">
        <v>28</v>
      </c>
      <c r="I1695">
        <v>5</v>
      </c>
      <c r="J1695">
        <v>1</v>
      </c>
      <c r="K1695" t="s">
        <v>872</v>
      </c>
      <c r="L1695">
        <v>23</v>
      </c>
      <c r="M1695">
        <v>9</v>
      </c>
      <c r="N1695">
        <v>0.64800000000000002</v>
      </c>
      <c r="O1695">
        <v>9.6000000000000002E-2</v>
      </c>
      <c r="P1695">
        <v>0</v>
      </c>
      <c r="Q1695">
        <v>0.67200000000000004</v>
      </c>
      <c r="R1695">
        <v>0.74399999999999999</v>
      </c>
      <c r="S1695">
        <v>0.75</v>
      </c>
      <c r="T1695">
        <v>0.90300000000000002</v>
      </c>
      <c r="U1695">
        <v>0.871</v>
      </c>
      <c r="V1695">
        <v>1</v>
      </c>
      <c r="W1695">
        <v>22.321000000000002</v>
      </c>
      <c r="X1695" t="s">
        <v>80</v>
      </c>
      <c r="Y1695">
        <v>1.488</v>
      </c>
      <c r="Z1695">
        <v>0.89100000000000001</v>
      </c>
      <c r="AA1695">
        <v>0.79400000000000004</v>
      </c>
      <c r="AB1695">
        <v>0</v>
      </c>
      <c r="AC1695">
        <v>0.78900000000000003</v>
      </c>
      <c r="AD1695" s="19">
        <v>45824.970119791666</v>
      </c>
      <c r="AE1695" t="s">
        <v>2225</v>
      </c>
    </row>
    <row r="1696" spans="1:31" x14ac:dyDescent="0.35">
      <c r="A1696" t="s">
        <v>1552</v>
      </c>
      <c r="B1696" t="s">
        <v>311</v>
      </c>
      <c r="C1696">
        <v>7519</v>
      </c>
      <c r="D1696" s="9">
        <v>37045.463078703702</v>
      </c>
      <c r="E1696" s="9">
        <v>44565.207268518519</v>
      </c>
      <c r="F1696">
        <v>3316</v>
      </c>
      <c r="G1696">
        <v>3316</v>
      </c>
      <c r="H1696">
        <v>809</v>
      </c>
      <c r="I1696">
        <v>2507</v>
      </c>
      <c r="J1696">
        <v>356</v>
      </c>
      <c r="K1696">
        <v>2960</v>
      </c>
      <c r="L1696">
        <v>2654</v>
      </c>
      <c r="M1696">
        <v>306</v>
      </c>
      <c r="N1696">
        <v>0.11700000000000001</v>
      </c>
      <c r="O1696">
        <v>0.32100000000000001</v>
      </c>
      <c r="P1696">
        <v>4.2999999999999997E-2</v>
      </c>
      <c r="Q1696">
        <v>0.36199999999999999</v>
      </c>
      <c r="R1696">
        <v>0.39500000000000002</v>
      </c>
      <c r="S1696">
        <v>0.39900000000000002</v>
      </c>
      <c r="T1696">
        <v>0.91600000000000004</v>
      </c>
      <c r="U1696">
        <v>0.26700000000000002</v>
      </c>
      <c r="V1696">
        <v>0.90200000000000002</v>
      </c>
      <c r="W1696">
        <v>845.30399999999997</v>
      </c>
      <c r="X1696" t="s">
        <v>56</v>
      </c>
      <c r="Y1696">
        <v>2.762</v>
      </c>
      <c r="Z1696">
        <v>0.95499999999999996</v>
      </c>
      <c r="AA1696">
        <v>0.93100000000000005</v>
      </c>
      <c r="AB1696">
        <v>0.96699999999999997</v>
      </c>
      <c r="AC1696">
        <v>0.93300000000000005</v>
      </c>
      <c r="AD1696" s="19">
        <v>45825.126881064818</v>
      </c>
      <c r="AE1696" t="s">
        <v>2397</v>
      </c>
    </row>
    <row r="1697" spans="1:31" hidden="1" x14ac:dyDescent="0.35">
      <c r="A1697" t="s">
        <v>2224</v>
      </c>
      <c r="B1697" t="s">
        <v>312</v>
      </c>
      <c r="C1697">
        <v>76</v>
      </c>
      <c r="D1697" s="9">
        <v>41341.696527777778</v>
      </c>
      <c r="E1697" s="9">
        <v>41418.022222222222</v>
      </c>
      <c r="F1697" t="s">
        <v>871</v>
      </c>
      <c r="G1697" t="s">
        <v>871</v>
      </c>
      <c r="H1697">
        <v>1</v>
      </c>
      <c r="I1697">
        <v>3</v>
      </c>
      <c r="J1697">
        <v>1</v>
      </c>
      <c r="K1697" t="s">
        <v>872</v>
      </c>
      <c r="L1697">
        <v>1</v>
      </c>
      <c r="M1697">
        <v>1</v>
      </c>
      <c r="N1697" t="s">
        <v>874</v>
      </c>
      <c r="O1697">
        <v>2.1999999999999999E-2</v>
      </c>
      <c r="P1697" t="s">
        <v>874</v>
      </c>
      <c r="Q1697" t="s">
        <v>874</v>
      </c>
      <c r="R1697">
        <v>0</v>
      </c>
      <c r="S1697">
        <v>2.1999999999999999E-2</v>
      </c>
      <c r="T1697" t="s">
        <v>874</v>
      </c>
      <c r="U1697" t="s">
        <v>874</v>
      </c>
      <c r="V1697" t="s">
        <v>874</v>
      </c>
      <c r="W1697" t="s">
        <v>874</v>
      </c>
      <c r="X1697" t="s">
        <v>56</v>
      </c>
      <c r="Y1697" t="s">
        <v>874</v>
      </c>
      <c r="Z1697" t="s">
        <v>874</v>
      </c>
      <c r="AA1697">
        <v>0.75</v>
      </c>
      <c r="AB1697" t="s">
        <v>874</v>
      </c>
      <c r="AC1697" t="s">
        <v>874</v>
      </c>
      <c r="AD1697" s="19">
        <v>45824.970329317126</v>
      </c>
      <c r="AE1697" t="s">
        <v>2225</v>
      </c>
    </row>
    <row r="1698" spans="1:31" x14ac:dyDescent="0.35">
      <c r="A1698" t="s">
        <v>1471</v>
      </c>
      <c r="B1698" t="s">
        <v>311</v>
      </c>
      <c r="C1698">
        <v>2606</v>
      </c>
      <c r="D1698" s="9">
        <v>38978.758333333331</v>
      </c>
      <c r="E1698" s="9">
        <v>41584.798611111109</v>
      </c>
      <c r="F1698">
        <v>221</v>
      </c>
      <c r="G1698">
        <v>221</v>
      </c>
      <c r="H1698">
        <v>64</v>
      </c>
      <c r="I1698">
        <v>157</v>
      </c>
      <c r="J1698">
        <v>16</v>
      </c>
      <c r="K1698">
        <v>205</v>
      </c>
      <c r="L1698">
        <v>176</v>
      </c>
      <c r="M1698">
        <v>29</v>
      </c>
      <c r="N1698">
        <v>3.2000000000000001E-2</v>
      </c>
      <c r="O1698">
        <v>7.0000000000000007E-2</v>
      </c>
      <c r="P1698">
        <v>8.0000000000000002E-3</v>
      </c>
      <c r="Q1698">
        <v>8.5999999999999993E-2</v>
      </c>
      <c r="R1698">
        <v>9.4E-2</v>
      </c>
      <c r="S1698">
        <v>9.1999999999999998E-2</v>
      </c>
      <c r="T1698">
        <v>0.91500000000000004</v>
      </c>
      <c r="U1698">
        <v>0.314</v>
      </c>
      <c r="V1698">
        <v>0.92200000000000004</v>
      </c>
      <c r="W1698">
        <v>337.209</v>
      </c>
      <c r="X1698" t="s">
        <v>56</v>
      </c>
      <c r="Y1698">
        <v>11.628</v>
      </c>
      <c r="Z1698">
        <v>0.77500000000000002</v>
      </c>
      <c r="AA1698">
        <v>0.95199999999999996</v>
      </c>
      <c r="AB1698">
        <v>0.93100000000000005</v>
      </c>
      <c r="AC1698">
        <v>0.92400000000000004</v>
      </c>
      <c r="AD1698" s="19">
        <v>45824.791604918981</v>
      </c>
      <c r="AE1698" t="s">
        <v>1824</v>
      </c>
    </row>
    <row r="1699" spans="1:31" hidden="1" x14ac:dyDescent="0.35">
      <c r="A1699" t="s">
        <v>1208</v>
      </c>
      <c r="B1699" t="s">
        <v>312</v>
      </c>
      <c r="C1699">
        <v>94</v>
      </c>
      <c r="D1699" s="9">
        <v>41532.0625</v>
      </c>
      <c r="E1699" s="9">
        <v>41626.768055555556</v>
      </c>
      <c r="F1699" t="s">
        <v>871</v>
      </c>
      <c r="G1699" t="s">
        <v>871</v>
      </c>
      <c r="H1699">
        <v>9</v>
      </c>
      <c r="I1699">
        <v>41</v>
      </c>
      <c r="J1699">
        <v>6</v>
      </c>
      <c r="K1699" t="s">
        <v>872</v>
      </c>
      <c r="L1699">
        <v>17</v>
      </c>
      <c r="M1699">
        <v>26</v>
      </c>
      <c r="N1699">
        <v>0.11600000000000001</v>
      </c>
      <c r="O1699">
        <v>0.377</v>
      </c>
      <c r="P1699">
        <v>7.6999999999999999E-2</v>
      </c>
      <c r="Q1699">
        <v>0.19</v>
      </c>
      <c r="R1699">
        <v>0.41599999999999998</v>
      </c>
      <c r="S1699">
        <v>0.41299999999999998</v>
      </c>
      <c r="T1699">
        <v>0.45700000000000002</v>
      </c>
      <c r="U1699">
        <v>0.23499999999999999</v>
      </c>
      <c r="V1699">
        <v>0.84399999999999997</v>
      </c>
      <c r="W1699">
        <v>705.26300000000003</v>
      </c>
      <c r="X1699" t="s">
        <v>56</v>
      </c>
      <c r="Y1699">
        <v>5.2629999999999999</v>
      </c>
      <c r="Z1699">
        <v>0.97099999999999997</v>
      </c>
      <c r="AA1699">
        <v>0.96899999999999997</v>
      </c>
      <c r="AB1699">
        <v>0.89100000000000001</v>
      </c>
      <c r="AC1699">
        <v>0.93400000000000005</v>
      </c>
      <c r="AD1699" s="19">
        <v>45824.970600555556</v>
      </c>
      <c r="AE1699" t="s">
        <v>2225</v>
      </c>
    </row>
    <row r="1700" spans="1:31" x14ac:dyDescent="0.35">
      <c r="A1700" t="s">
        <v>275</v>
      </c>
      <c r="B1700" t="s">
        <v>311</v>
      </c>
      <c r="C1700">
        <v>2122</v>
      </c>
      <c r="D1700" s="9">
        <v>43145.470833333333</v>
      </c>
      <c r="E1700" s="9">
        <v>45268.133333333331</v>
      </c>
      <c r="F1700">
        <v>986</v>
      </c>
      <c r="G1700">
        <v>980</v>
      </c>
      <c r="H1700">
        <v>866</v>
      </c>
      <c r="I1700">
        <v>114</v>
      </c>
      <c r="J1700">
        <v>111</v>
      </c>
      <c r="K1700">
        <v>869</v>
      </c>
      <c r="L1700">
        <v>867</v>
      </c>
      <c r="M1700">
        <v>2</v>
      </c>
      <c r="N1700">
        <v>0.63400000000000001</v>
      </c>
      <c r="O1700">
        <v>9.5000000000000001E-2</v>
      </c>
      <c r="P1700">
        <v>4.8000000000000001E-2</v>
      </c>
      <c r="Q1700">
        <v>0.623</v>
      </c>
      <c r="R1700">
        <v>0.68100000000000005</v>
      </c>
      <c r="S1700">
        <v>0.57099999999999995</v>
      </c>
      <c r="T1700">
        <v>0.91500000000000004</v>
      </c>
      <c r="U1700">
        <v>0.87</v>
      </c>
      <c r="V1700">
        <v>0.93400000000000005</v>
      </c>
      <c r="W1700">
        <v>3.21</v>
      </c>
      <c r="X1700" t="s">
        <v>80</v>
      </c>
      <c r="Y1700">
        <v>1.605</v>
      </c>
      <c r="Z1700">
        <v>0.95599999999999996</v>
      </c>
      <c r="AA1700">
        <v>0.82699999999999996</v>
      </c>
      <c r="AB1700">
        <v>0.93200000000000005</v>
      </c>
      <c r="AC1700">
        <v>0.94599999999999995</v>
      </c>
      <c r="AD1700" s="19">
        <v>2.127314814814815E-3</v>
      </c>
      <c r="AE1700" t="s">
        <v>1108</v>
      </c>
    </row>
    <row r="1701" spans="1:31" hidden="1" x14ac:dyDescent="0.35">
      <c r="A1701" t="s">
        <v>1217</v>
      </c>
      <c r="B1701" t="s">
        <v>312</v>
      </c>
      <c r="C1701">
        <v>92</v>
      </c>
      <c r="D1701" s="9">
        <v>41534.921527777777</v>
      </c>
      <c r="E1701" s="9">
        <v>41626.963888888888</v>
      </c>
      <c r="F1701" t="s">
        <v>871</v>
      </c>
      <c r="G1701" t="s">
        <v>871</v>
      </c>
      <c r="H1701">
        <v>7</v>
      </c>
      <c r="I1701">
        <v>13</v>
      </c>
      <c r="J1701">
        <v>1</v>
      </c>
      <c r="K1701" t="s">
        <v>872</v>
      </c>
      <c r="L1701">
        <v>16</v>
      </c>
      <c r="M1701">
        <v>3</v>
      </c>
      <c r="N1701">
        <v>9.1999999999999998E-2</v>
      </c>
      <c r="O1701">
        <v>0.17699999999999999</v>
      </c>
      <c r="P1701">
        <v>0</v>
      </c>
      <c r="Q1701">
        <v>0.24</v>
      </c>
      <c r="R1701">
        <v>0.26900000000000002</v>
      </c>
      <c r="S1701">
        <v>0.26600000000000001</v>
      </c>
      <c r="T1701">
        <v>0.89200000000000002</v>
      </c>
      <c r="U1701">
        <v>0.34200000000000003</v>
      </c>
      <c r="V1701">
        <v>1</v>
      </c>
      <c r="W1701">
        <v>54.167000000000002</v>
      </c>
      <c r="X1701" t="s">
        <v>56</v>
      </c>
      <c r="Y1701">
        <v>4.1669999999999998</v>
      </c>
      <c r="Z1701">
        <v>0.95899999999999996</v>
      </c>
      <c r="AA1701">
        <v>0.89400000000000002</v>
      </c>
      <c r="AB1701">
        <v>0</v>
      </c>
      <c r="AC1701">
        <v>0.92900000000000005</v>
      </c>
      <c r="AD1701" s="19">
        <v>45824.970854085645</v>
      </c>
      <c r="AE1701" t="s">
        <v>2225</v>
      </c>
    </row>
    <row r="1702" spans="1:31" x14ac:dyDescent="0.35">
      <c r="A1702" t="s">
        <v>275</v>
      </c>
      <c r="B1702" t="s">
        <v>311</v>
      </c>
      <c r="C1702">
        <v>2122</v>
      </c>
      <c r="D1702" s="9">
        <v>43145.470833333333</v>
      </c>
      <c r="E1702" s="9">
        <v>45268.133333333331</v>
      </c>
      <c r="F1702">
        <v>986</v>
      </c>
      <c r="G1702">
        <v>980</v>
      </c>
      <c r="H1702">
        <v>866</v>
      </c>
      <c r="I1702">
        <v>114</v>
      </c>
      <c r="J1702">
        <v>111</v>
      </c>
      <c r="K1702">
        <v>869</v>
      </c>
      <c r="L1702">
        <v>867</v>
      </c>
      <c r="M1702">
        <v>2</v>
      </c>
      <c r="N1702">
        <v>0.63400000000000001</v>
      </c>
      <c r="O1702">
        <v>9.5000000000000001E-2</v>
      </c>
      <c r="P1702">
        <v>4.8000000000000001E-2</v>
      </c>
      <c r="Q1702">
        <v>0.623</v>
      </c>
      <c r="R1702">
        <v>0.68100000000000005</v>
      </c>
      <c r="S1702">
        <v>0.57099999999999995</v>
      </c>
      <c r="T1702">
        <v>0.91500000000000004</v>
      </c>
      <c r="U1702">
        <v>0.87</v>
      </c>
      <c r="V1702">
        <v>0.93400000000000005</v>
      </c>
      <c r="W1702">
        <v>3.21</v>
      </c>
      <c r="X1702" t="s">
        <v>80</v>
      </c>
      <c r="Y1702">
        <v>1.605</v>
      </c>
      <c r="Z1702">
        <v>0.95599999999999996</v>
      </c>
      <c r="AA1702">
        <v>0.82699999999999996</v>
      </c>
      <c r="AB1702">
        <v>0.93200000000000005</v>
      </c>
      <c r="AC1702">
        <v>0.94599999999999995</v>
      </c>
      <c r="AD1702" s="19">
        <v>2.7722222222222221E-2</v>
      </c>
      <c r="AE1702" t="s">
        <v>1108</v>
      </c>
    </row>
    <row r="1703" spans="1:31" hidden="1" x14ac:dyDescent="0.35">
      <c r="A1703" t="s">
        <v>1195</v>
      </c>
      <c r="B1703" t="s">
        <v>312</v>
      </c>
      <c r="C1703">
        <v>96</v>
      </c>
      <c r="D1703" s="9">
        <v>41526.724999999999</v>
      </c>
      <c r="E1703" s="9">
        <v>41623.637499999997</v>
      </c>
      <c r="F1703" t="s">
        <v>871</v>
      </c>
      <c r="G1703" t="s">
        <v>871</v>
      </c>
      <c r="H1703">
        <v>2</v>
      </c>
      <c r="I1703">
        <v>16</v>
      </c>
      <c r="J1703">
        <v>7</v>
      </c>
      <c r="K1703" t="s">
        <v>872</v>
      </c>
      <c r="L1703">
        <v>9</v>
      </c>
      <c r="M1703">
        <v>1</v>
      </c>
      <c r="N1703">
        <v>2.4E-2</v>
      </c>
      <c r="O1703">
        <v>0.17100000000000001</v>
      </c>
      <c r="P1703">
        <v>6.6000000000000003E-2</v>
      </c>
      <c r="Q1703">
        <v>0.30099999999999999</v>
      </c>
      <c r="R1703">
        <v>0.129</v>
      </c>
      <c r="S1703">
        <v>0.11600000000000001</v>
      </c>
      <c r="T1703">
        <v>2.3330000000000002</v>
      </c>
      <c r="U1703">
        <v>0.123</v>
      </c>
      <c r="V1703">
        <v>0.66200000000000003</v>
      </c>
      <c r="W1703">
        <v>1511.6279999999999</v>
      </c>
      <c r="X1703" t="s">
        <v>62</v>
      </c>
      <c r="Y1703">
        <v>3.3220000000000001</v>
      </c>
      <c r="Z1703">
        <v>1</v>
      </c>
      <c r="AA1703">
        <v>0.98599999999999999</v>
      </c>
      <c r="AB1703">
        <v>0.81200000000000006</v>
      </c>
      <c r="AC1703">
        <v>0.70299999999999996</v>
      </c>
      <c r="AD1703" s="19">
        <v>45824.971149039353</v>
      </c>
      <c r="AE1703" t="s">
        <v>2225</v>
      </c>
    </row>
    <row r="1704" spans="1:31" x14ac:dyDescent="0.35">
      <c r="A1704" t="s">
        <v>154</v>
      </c>
      <c r="B1704" t="s">
        <v>311</v>
      </c>
      <c r="C1704">
        <v>5408</v>
      </c>
      <c r="D1704" s="9">
        <v>39157.240844907406</v>
      </c>
      <c r="E1704" s="9">
        <v>44565.574050925927</v>
      </c>
      <c r="F1704">
        <v>3880</v>
      </c>
      <c r="G1704">
        <v>3880</v>
      </c>
      <c r="H1704">
        <v>1685</v>
      </c>
      <c r="I1704">
        <v>2195</v>
      </c>
      <c r="J1704">
        <v>908</v>
      </c>
      <c r="K1704">
        <v>2972</v>
      </c>
      <c r="L1704">
        <v>2831</v>
      </c>
      <c r="M1704">
        <v>141</v>
      </c>
      <c r="N1704">
        <v>0.378</v>
      </c>
      <c r="O1704">
        <v>0.53800000000000003</v>
      </c>
      <c r="P1704">
        <v>0.219</v>
      </c>
      <c r="Q1704">
        <v>0.63800000000000001</v>
      </c>
      <c r="R1704">
        <v>0.69699999999999995</v>
      </c>
      <c r="S1704">
        <v>0.68400000000000005</v>
      </c>
      <c r="T1704">
        <v>0.91500000000000004</v>
      </c>
      <c r="U1704">
        <v>0.41299999999999998</v>
      </c>
      <c r="V1704">
        <v>0.76100000000000001</v>
      </c>
      <c r="W1704">
        <v>221.00299999999999</v>
      </c>
      <c r="X1704" t="s">
        <v>56</v>
      </c>
      <c r="Y1704">
        <v>1.5669999999999999</v>
      </c>
      <c r="Z1704">
        <v>0.97799999999999998</v>
      </c>
      <c r="AA1704">
        <v>0.97799999999999998</v>
      </c>
      <c r="AB1704">
        <v>0.97699999999999998</v>
      </c>
      <c r="AC1704">
        <v>0.98099999999999998</v>
      </c>
      <c r="AD1704" s="19">
        <v>45825.266544733793</v>
      </c>
      <c r="AE1704" t="s">
        <v>2357</v>
      </c>
    </row>
    <row r="1705" spans="1:31" hidden="1" x14ac:dyDescent="0.35">
      <c r="A1705" t="s">
        <v>1196</v>
      </c>
      <c r="B1705" t="s">
        <v>312</v>
      </c>
      <c r="C1705">
        <v>0</v>
      </c>
      <c r="D1705" s="9">
        <v>41311.980555555558</v>
      </c>
      <c r="E1705" s="9">
        <v>41311.980555555558</v>
      </c>
      <c r="F1705" t="s">
        <v>871</v>
      </c>
      <c r="G1705" t="s">
        <v>871</v>
      </c>
      <c r="H1705">
        <v>1</v>
      </c>
      <c r="I1705">
        <v>1</v>
      </c>
      <c r="J1705">
        <v>1</v>
      </c>
      <c r="K1705" t="s">
        <v>872</v>
      </c>
      <c r="L1705">
        <v>1</v>
      </c>
      <c r="M1705">
        <v>0</v>
      </c>
      <c r="N1705" t="s">
        <v>874</v>
      </c>
      <c r="O1705" t="s">
        <v>874</v>
      </c>
      <c r="P1705" t="s">
        <v>874</v>
      </c>
      <c r="Q1705" t="s">
        <v>874</v>
      </c>
      <c r="R1705">
        <v>0</v>
      </c>
      <c r="S1705" t="s">
        <v>874</v>
      </c>
      <c r="T1705" t="s">
        <v>874</v>
      </c>
      <c r="U1705" t="s">
        <v>874</v>
      </c>
      <c r="V1705" t="s">
        <v>874</v>
      </c>
      <c r="W1705" t="s">
        <v>874</v>
      </c>
      <c r="X1705" t="s">
        <v>56</v>
      </c>
      <c r="Y1705" t="s">
        <v>874</v>
      </c>
      <c r="Z1705" t="s">
        <v>874</v>
      </c>
      <c r="AA1705" t="s">
        <v>874</v>
      </c>
      <c r="AB1705" t="s">
        <v>874</v>
      </c>
      <c r="AC1705" t="s">
        <v>874</v>
      </c>
      <c r="AD1705" s="19">
        <v>45824.971355567126</v>
      </c>
      <c r="AE1705" t="s">
        <v>2225</v>
      </c>
    </row>
    <row r="1706" spans="1:31" x14ac:dyDescent="0.35">
      <c r="A1706" t="s">
        <v>108</v>
      </c>
      <c r="B1706" t="s">
        <v>311</v>
      </c>
      <c r="C1706">
        <v>243</v>
      </c>
      <c r="D1706" s="9">
        <v>44309.684675925928</v>
      </c>
      <c r="E1706" s="9">
        <v>44552.992708333331</v>
      </c>
      <c r="F1706">
        <v>142</v>
      </c>
      <c r="G1706">
        <v>142</v>
      </c>
      <c r="H1706">
        <v>136</v>
      </c>
      <c r="I1706">
        <v>6</v>
      </c>
      <c r="J1706">
        <v>4</v>
      </c>
      <c r="K1706">
        <v>138</v>
      </c>
      <c r="L1706">
        <v>121</v>
      </c>
      <c r="M1706">
        <v>17</v>
      </c>
      <c r="N1706">
        <v>0.49299999999999999</v>
      </c>
      <c r="O1706">
        <v>4.7E-2</v>
      </c>
      <c r="P1706">
        <v>0</v>
      </c>
      <c r="Q1706">
        <v>0.49399999999999999</v>
      </c>
      <c r="R1706">
        <v>0.54</v>
      </c>
      <c r="S1706">
        <v>0.499</v>
      </c>
      <c r="T1706">
        <v>0.91500000000000004</v>
      </c>
      <c r="U1706">
        <v>0.91300000000000003</v>
      </c>
      <c r="V1706">
        <v>1</v>
      </c>
      <c r="W1706">
        <v>34.412999999999997</v>
      </c>
      <c r="X1706" t="s">
        <v>56</v>
      </c>
      <c r="Y1706">
        <v>2.024</v>
      </c>
      <c r="Z1706">
        <v>0.86399999999999999</v>
      </c>
      <c r="AA1706">
        <v>0.81799999999999995</v>
      </c>
      <c r="AB1706">
        <v>0</v>
      </c>
      <c r="AC1706">
        <v>0.96499999999999997</v>
      </c>
      <c r="AD1706" s="19">
        <v>45825.279287627316</v>
      </c>
      <c r="AE1706" t="s">
        <v>2357</v>
      </c>
    </row>
    <row r="1707" spans="1:31" hidden="1" x14ac:dyDescent="0.35">
      <c r="A1707" t="s">
        <v>1194</v>
      </c>
      <c r="B1707" t="s">
        <v>312</v>
      </c>
      <c r="C1707">
        <v>0</v>
      </c>
      <c r="D1707" s="9">
        <v>41131.629166666666</v>
      </c>
      <c r="E1707" s="9">
        <v>41131.629166666666</v>
      </c>
      <c r="F1707" t="s">
        <v>871</v>
      </c>
      <c r="G1707" t="s">
        <v>871</v>
      </c>
      <c r="H1707">
        <v>1</v>
      </c>
      <c r="I1707">
        <v>1</v>
      </c>
      <c r="J1707">
        <v>1</v>
      </c>
      <c r="K1707" t="s">
        <v>872</v>
      </c>
      <c r="L1707">
        <v>1</v>
      </c>
      <c r="M1707">
        <v>0</v>
      </c>
      <c r="N1707" t="s">
        <v>874</v>
      </c>
      <c r="O1707" t="s">
        <v>874</v>
      </c>
      <c r="P1707">
        <v>0</v>
      </c>
      <c r="Q1707" t="s">
        <v>874</v>
      </c>
      <c r="R1707">
        <v>0</v>
      </c>
      <c r="S1707" t="s">
        <v>874</v>
      </c>
      <c r="T1707" t="s">
        <v>874</v>
      </c>
      <c r="U1707" t="s">
        <v>874</v>
      </c>
      <c r="V1707" t="s">
        <v>874</v>
      </c>
      <c r="W1707" t="s">
        <v>874</v>
      </c>
      <c r="X1707" t="s">
        <v>56</v>
      </c>
      <c r="Y1707" t="s">
        <v>874</v>
      </c>
      <c r="Z1707" t="s">
        <v>874</v>
      </c>
      <c r="AA1707" t="s">
        <v>874</v>
      </c>
      <c r="AB1707">
        <v>0</v>
      </c>
      <c r="AC1707" t="s">
        <v>874</v>
      </c>
      <c r="AD1707" s="19">
        <v>45824.971551064817</v>
      </c>
      <c r="AE1707" t="s">
        <v>2225</v>
      </c>
    </row>
    <row r="1708" spans="1:31" x14ac:dyDescent="0.35">
      <c r="A1708" t="s">
        <v>1616</v>
      </c>
      <c r="B1708" t="s">
        <v>311</v>
      </c>
      <c r="C1708">
        <v>3466</v>
      </c>
      <c r="D1708" s="9">
        <v>41023.624861111108</v>
      </c>
      <c r="E1708" s="9">
        <v>44489.649583333332</v>
      </c>
      <c r="F1708">
        <v>245</v>
      </c>
      <c r="G1708">
        <v>245</v>
      </c>
      <c r="H1708">
        <v>70</v>
      </c>
      <c r="I1708">
        <v>175</v>
      </c>
      <c r="J1708">
        <v>9</v>
      </c>
      <c r="K1708">
        <v>236</v>
      </c>
      <c r="L1708">
        <v>209</v>
      </c>
      <c r="M1708">
        <v>27</v>
      </c>
      <c r="N1708">
        <v>2.1000000000000001E-2</v>
      </c>
      <c r="O1708">
        <v>6.4000000000000001E-2</v>
      </c>
      <c r="P1708">
        <v>3.0000000000000001E-3</v>
      </c>
      <c r="Q1708">
        <v>7.4999999999999997E-2</v>
      </c>
      <c r="R1708">
        <v>8.2000000000000003E-2</v>
      </c>
      <c r="S1708">
        <v>8.2000000000000003E-2</v>
      </c>
      <c r="T1708">
        <v>0.91500000000000004</v>
      </c>
      <c r="U1708">
        <v>0.247</v>
      </c>
      <c r="V1708">
        <v>0.96499999999999997</v>
      </c>
      <c r="W1708">
        <v>360</v>
      </c>
      <c r="X1708" t="s">
        <v>56</v>
      </c>
      <c r="Y1708">
        <v>13.333</v>
      </c>
      <c r="Z1708">
        <v>0.94399999999999995</v>
      </c>
      <c r="AA1708">
        <v>0.95199999999999996</v>
      </c>
      <c r="AB1708">
        <v>0.90700000000000003</v>
      </c>
      <c r="AC1708">
        <v>0.96699999999999997</v>
      </c>
      <c r="AD1708" s="19">
        <v>45825.144295810183</v>
      </c>
      <c r="AE1708" t="s">
        <v>2397</v>
      </c>
    </row>
    <row r="1709" spans="1:31" hidden="1" x14ac:dyDescent="0.35">
      <c r="A1709" t="s">
        <v>1136</v>
      </c>
      <c r="B1709" t="s">
        <v>312</v>
      </c>
      <c r="C1709">
        <v>96</v>
      </c>
      <c r="D1709" s="9">
        <v>43466.897916666669</v>
      </c>
      <c r="E1709" s="9">
        <v>43563.59097222222</v>
      </c>
      <c r="F1709" t="s">
        <v>871</v>
      </c>
      <c r="G1709" t="s">
        <v>871</v>
      </c>
      <c r="H1709">
        <v>84</v>
      </c>
      <c r="I1709">
        <v>1</v>
      </c>
      <c r="J1709">
        <v>19</v>
      </c>
      <c r="K1709" t="s">
        <v>872</v>
      </c>
      <c r="L1709">
        <v>77</v>
      </c>
      <c r="M1709">
        <v>-11</v>
      </c>
      <c r="N1709">
        <v>1.08</v>
      </c>
      <c r="O1709">
        <v>0</v>
      </c>
      <c r="P1709">
        <v>0.27400000000000002</v>
      </c>
      <c r="Q1709">
        <v>0.85899999999999999</v>
      </c>
      <c r="R1709">
        <v>0.80600000000000005</v>
      </c>
      <c r="S1709">
        <v>0.82</v>
      </c>
      <c r="T1709">
        <v>1.0660000000000001</v>
      </c>
      <c r="U1709">
        <v>1</v>
      </c>
      <c r="V1709">
        <v>0.746</v>
      </c>
      <c r="W1709">
        <v>121.071</v>
      </c>
      <c r="X1709" t="s">
        <v>62</v>
      </c>
      <c r="Y1709">
        <v>1.1639999999999999</v>
      </c>
      <c r="Z1709">
        <v>0.98099999999999998</v>
      </c>
      <c r="AA1709">
        <v>0</v>
      </c>
      <c r="AB1709">
        <v>0.90600000000000003</v>
      </c>
      <c r="AC1709">
        <v>0.98</v>
      </c>
      <c r="AD1709" s="19">
        <v>45825.04843570602</v>
      </c>
      <c r="AE1709" t="s">
        <v>2226</v>
      </c>
    </row>
    <row r="1710" spans="1:31" x14ac:dyDescent="0.35">
      <c r="A1710" t="s">
        <v>1715</v>
      </c>
      <c r="B1710" t="s">
        <v>311</v>
      </c>
      <c r="C1710">
        <v>4495</v>
      </c>
      <c r="D1710" s="9">
        <v>37888.812245370369</v>
      </c>
      <c r="E1710" s="9">
        <v>42384.597488425927</v>
      </c>
      <c r="F1710">
        <v>1079</v>
      </c>
      <c r="G1710">
        <v>1079</v>
      </c>
      <c r="H1710">
        <v>108</v>
      </c>
      <c r="I1710">
        <v>971</v>
      </c>
      <c r="J1710">
        <v>172</v>
      </c>
      <c r="K1710">
        <v>907</v>
      </c>
      <c r="L1710">
        <v>818</v>
      </c>
      <c r="M1710">
        <v>89</v>
      </c>
      <c r="N1710">
        <v>3.5999999999999997E-2</v>
      </c>
      <c r="O1710">
        <v>0.39700000000000002</v>
      </c>
      <c r="P1710">
        <v>5.7000000000000002E-2</v>
      </c>
      <c r="Q1710">
        <v>0.34399999999999997</v>
      </c>
      <c r="R1710">
        <v>0.376</v>
      </c>
      <c r="S1710">
        <v>0.34499999999999997</v>
      </c>
      <c r="T1710">
        <v>0.91500000000000004</v>
      </c>
      <c r="U1710">
        <v>8.3000000000000004E-2</v>
      </c>
      <c r="V1710">
        <v>0.86799999999999999</v>
      </c>
      <c r="W1710">
        <v>258.721</v>
      </c>
      <c r="X1710" t="s">
        <v>56</v>
      </c>
      <c r="Y1710">
        <v>2.907</v>
      </c>
      <c r="Z1710">
        <v>0.442</v>
      </c>
      <c r="AA1710">
        <v>0.53200000000000003</v>
      </c>
      <c r="AB1710">
        <v>0.81299999999999994</v>
      </c>
      <c r="AC1710">
        <v>0.59</v>
      </c>
      <c r="AD1710" s="19">
        <v>45825.16872642361</v>
      </c>
      <c r="AE1710" t="s">
        <v>2397</v>
      </c>
    </row>
    <row r="1711" spans="1:31" hidden="1" x14ac:dyDescent="0.35">
      <c r="A1711" t="s">
        <v>895</v>
      </c>
      <c r="B1711" t="s">
        <v>312</v>
      </c>
      <c r="C1711">
        <v>98</v>
      </c>
      <c r="D1711" s="9">
        <v>43464.777777777781</v>
      </c>
      <c r="E1711" s="9">
        <v>43563.368055555555</v>
      </c>
      <c r="F1711" t="s">
        <v>871</v>
      </c>
      <c r="G1711" t="s">
        <v>871</v>
      </c>
      <c r="H1711">
        <v>1278</v>
      </c>
      <c r="I1711">
        <v>115</v>
      </c>
      <c r="J1711">
        <v>1</v>
      </c>
      <c r="K1711" t="s">
        <v>872</v>
      </c>
      <c r="L1711">
        <v>1149</v>
      </c>
      <c r="M1711">
        <v>243</v>
      </c>
      <c r="N1711">
        <v>14.343</v>
      </c>
      <c r="O1711">
        <v>1.117</v>
      </c>
      <c r="P1711">
        <v>0</v>
      </c>
      <c r="Q1711">
        <v>13.005000000000001</v>
      </c>
      <c r="R1711">
        <v>15.46</v>
      </c>
      <c r="S1711">
        <v>15.414</v>
      </c>
      <c r="T1711">
        <v>0.84099999999999997</v>
      </c>
      <c r="U1711">
        <v>0.92800000000000005</v>
      </c>
      <c r="V1711">
        <v>1</v>
      </c>
      <c r="W1711">
        <v>220.99199999999999</v>
      </c>
      <c r="X1711" t="s">
        <v>56</v>
      </c>
      <c r="Y1711">
        <v>7.6999999999999999E-2</v>
      </c>
      <c r="Z1711">
        <v>0.99399999999999999</v>
      </c>
      <c r="AA1711">
        <v>0.97599999999999998</v>
      </c>
      <c r="AB1711">
        <v>0</v>
      </c>
      <c r="AC1711">
        <v>0.99299999999999999</v>
      </c>
      <c r="AD1711" s="19">
        <v>45825.048804768521</v>
      </c>
      <c r="AE1711" t="s">
        <v>2226</v>
      </c>
    </row>
    <row r="1712" spans="1:31" x14ac:dyDescent="0.35">
      <c r="A1712" t="s">
        <v>1249</v>
      </c>
      <c r="B1712" t="s">
        <v>311</v>
      </c>
      <c r="C1712">
        <v>1829</v>
      </c>
      <c r="D1712" s="9">
        <v>38091.013888888891</v>
      </c>
      <c r="E1712" s="9">
        <v>39920.982638888891</v>
      </c>
      <c r="F1712">
        <v>101</v>
      </c>
      <c r="G1712">
        <v>101</v>
      </c>
      <c r="H1712">
        <v>4</v>
      </c>
      <c r="I1712">
        <v>97</v>
      </c>
      <c r="J1712">
        <v>6</v>
      </c>
      <c r="K1712">
        <v>95</v>
      </c>
      <c r="L1712">
        <v>56</v>
      </c>
      <c r="M1712">
        <v>39</v>
      </c>
      <c r="N1712">
        <v>2E-3</v>
      </c>
      <c r="O1712">
        <v>5.1999999999999998E-2</v>
      </c>
      <c r="P1712">
        <v>8.0000000000000002E-3</v>
      </c>
      <c r="Q1712">
        <v>4.2000000000000003E-2</v>
      </c>
      <c r="R1712">
        <v>4.5999999999999999E-2</v>
      </c>
      <c r="S1712">
        <v>5.1999999999999998E-2</v>
      </c>
      <c r="T1712">
        <v>0.91300000000000003</v>
      </c>
      <c r="U1712">
        <v>3.6999999999999998E-2</v>
      </c>
      <c r="V1712">
        <v>0.85199999999999998</v>
      </c>
      <c r="W1712">
        <v>928.57100000000003</v>
      </c>
      <c r="X1712" t="s">
        <v>56</v>
      </c>
      <c r="Y1712">
        <v>23.81</v>
      </c>
      <c r="Z1712">
        <v>0.84299999999999997</v>
      </c>
      <c r="AA1712">
        <v>0.84599999999999997</v>
      </c>
      <c r="AB1712">
        <v>0.84399999999999997</v>
      </c>
      <c r="AC1712">
        <v>0.93200000000000005</v>
      </c>
      <c r="AD1712" s="19">
        <v>45824.767161365744</v>
      </c>
      <c r="AE1712" t="s">
        <v>1824</v>
      </c>
    </row>
    <row r="1713" spans="1:31" hidden="1" x14ac:dyDescent="0.35">
      <c r="A1713" t="s">
        <v>1755</v>
      </c>
      <c r="B1713" t="s">
        <v>312</v>
      </c>
      <c r="C1713">
        <v>96</v>
      </c>
      <c r="D1713" s="9">
        <v>43467.532638888886</v>
      </c>
      <c r="E1713" s="9">
        <v>43563.753472222219</v>
      </c>
      <c r="F1713" t="s">
        <v>871</v>
      </c>
      <c r="G1713" t="s">
        <v>871</v>
      </c>
      <c r="H1713">
        <v>53</v>
      </c>
      <c r="I1713">
        <v>1</v>
      </c>
      <c r="J1713">
        <v>43</v>
      </c>
      <c r="K1713" t="s">
        <v>872</v>
      </c>
      <c r="L1713">
        <v>41</v>
      </c>
      <c r="M1713">
        <v>-32</v>
      </c>
      <c r="N1713">
        <v>0.61299999999999999</v>
      </c>
      <c r="O1713">
        <v>0</v>
      </c>
      <c r="P1713">
        <v>1.714</v>
      </c>
      <c r="Q1713">
        <v>0.50600000000000001</v>
      </c>
      <c r="R1713">
        <v>-1.101</v>
      </c>
      <c r="S1713">
        <v>-0.17100000000000001</v>
      </c>
      <c r="T1713">
        <v>-0.46</v>
      </c>
      <c r="U1713">
        <v>1</v>
      </c>
      <c r="V1713">
        <v>-1.796</v>
      </c>
      <c r="W1713">
        <v>507.90499999999997</v>
      </c>
      <c r="X1713" t="s">
        <v>56</v>
      </c>
      <c r="Y1713">
        <v>1.976</v>
      </c>
      <c r="Z1713">
        <v>0.98199999999999998</v>
      </c>
      <c r="AA1713">
        <v>0</v>
      </c>
      <c r="AB1713">
        <v>0.78800000000000003</v>
      </c>
      <c r="AC1713">
        <v>0.93200000000000005</v>
      </c>
      <c r="AD1713" s="19">
        <v>45825.049073020833</v>
      </c>
      <c r="AE1713" t="s">
        <v>2226</v>
      </c>
    </row>
    <row r="1714" spans="1:31" x14ac:dyDescent="0.35">
      <c r="A1714" t="s">
        <v>2014</v>
      </c>
      <c r="B1714" t="s">
        <v>311</v>
      </c>
      <c r="C1714">
        <v>3408</v>
      </c>
      <c r="D1714" s="9">
        <v>38213.622916666667</v>
      </c>
      <c r="E1714" s="9">
        <v>41622.090277777781</v>
      </c>
      <c r="F1714">
        <v>1179</v>
      </c>
      <c r="G1714">
        <v>1179</v>
      </c>
      <c r="H1714">
        <v>336</v>
      </c>
      <c r="I1714">
        <v>843</v>
      </c>
      <c r="J1714">
        <v>185</v>
      </c>
      <c r="K1714">
        <v>994</v>
      </c>
      <c r="L1714">
        <v>946</v>
      </c>
      <c r="M1714">
        <v>48</v>
      </c>
      <c r="N1714">
        <v>9.5000000000000001E-2</v>
      </c>
      <c r="O1714">
        <v>0.248</v>
      </c>
      <c r="P1714">
        <v>5.5E-2</v>
      </c>
      <c r="Q1714">
        <v>0.26300000000000001</v>
      </c>
      <c r="R1714">
        <v>0.28799999999999998</v>
      </c>
      <c r="S1714">
        <v>0.27900000000000003</v>
      </c>
      <c r="T1714">
        <v>0.91300000000000003</v>
      </c>
      <c r="U1714">
        <v>0.27700000000000002</v>
      </c>
      <c r="V1714">
        <v>0.84</v>
      </c>
      <c r="W1714">
        <v>182.51</v>
      </c>
      <c r="X1714" t="s">
        <v>56</v>
      </c>
      <c r="Y1714">
        <v>3.802</v>
      </c>
      <c r="Z1714">
        <v>0.91100000000000003</v>
      </c>
      <c r="AA1714">
        <v>0.98799999999999999</v>
      </c>
      <c r="AB1714">
        <v>0.94699999999999995</v>
      </c>
      <c r="AC1714">
        <v>0.97</v>
      </c>
      <c r="AD1714" s="19">
        <v>45824.900457152777</v>
      </c>
      <c r="AE1714" t="s">
        <v>2024</v>
      </c>
    </row>
    <row r="1715" spans="1:31" hidden="1" x14ac:dyDescent="0.35">
      <c r="A1715" t="s">
        <v>1269</v>
      </c>
      <c r="B1715" t="s">
        <v>312</v>
      </c>
      <c r="C1715">
        <v>99</v>
      </c>
      <c r="D1715" s="9">
        <v>43395.945833333331</v>
      </c>
      <c r="E1715" s="9">
        <v>43495.029166666667</v>
      </c>
      <c r="F1715" t="s">
        <v>871</v>
      </c>
      <c r="G1715" t="s">
        <v>871</v>
      </c>
      <c r="H1715">
        <v>1</v>
      </c>
      <c r="I1715">
        <v>4</v>
      </c>
      <c r="J1715">
        <v>1</v>
      </c>
      <c r="K1715" t="s">
        <v>872</v>
      </c>
      <c r="L1715">
        <v>1</v>
      </c>
      <c r="M1715">
        <v>3</v>
      </c>
      <c r="N1715" t="s">
        <v>874</v>
      </c>
      <c r="O1715">
        <v>0.02</v>
      </c>
      <c r="P1715" t="s">
        <v>874</v>
      </c>
      <c r="Q1715" t="s">
        <v>874</v>
      </c>
      <c r="R1715">
        <v>0</v>
      </c>
      <c r="S1715">
        <v>0.03</v>
      </c>
      <c r="T1715" t="s">
        <v>874</v>
      </c>
      <c r="U1715" t="s">
        <v>874</v>
      </c>
      <c r="V1715" t="s">
        <v>874</v>
      </c>
      <c r="W1715" t="s">
        <v>874</v>
      </c>
      <c r="X1715" t="s">
        <v>56</v>
      </c>
      <c r="Y1715" t="s">
        <v>874</v>
      </c>
      <c r="Z1715" t="s">
        <v>874</v>
      </c>
      <c r="AA1715">
        <v>0.8</v>
      </c>
      <c r="AB1715" t="s">
        <v>874</v>
      </c>
      <c r="AC1715" t="s">
        <v>874</v>
      </c>
      <c r="AD1715" s="19">
        <v>45825.04929570602</v>
      </c>
      <c r="AE1715" t="s">
        <v>2226</v>
      </c>
    </row>
    <row r="1716" spans="1:31" x14ac:dyDescent="0.35">
      <c r="A1716" t="s">
        <v>193</v>
      </c>
      <c r="B1716" t="s">
        <v>311</v>
      </c>
      <c r="C1716">
        <v>5192</v>
      </c>
      <c r="D1716" s="9">
        <v>39283.583333333336</v>
      </c>
      <c r="E1716" s="9">
        <v>44476.466666666667</v>
      </c>
      <c r="F1716">
        <v>783</v>
      </c>
      <c r="G1716">
        <v>783</v>
      </c>
      <c r="H1716">
        <v>417</v>
      </c>
      <c r="I1716">
        <v>366</v>
      </c>
      <c r="J1716">
        <v>107</v>
      </c>
      <c r="K1716">
        <v>676</v>
      </c>
      <c r="L1716">
        <v>659</v>
      </c>
      <c r="M1716">
        <v>17</v>
      </c>
      <c r="N1716">
        <v>0.17699999999999999</v>
      </c>
      <c r="O1716">
        <v>0.14699999999999999</v>
      </c>
      <c r="P1716">
        <v>3.5000000000000003E-2</v>
      </c>
      <c r="Q1716">
        <v>0.26400000000000001</v>
      </c>
      <c r="R1716">
        <v>0.28899999999999998</v>
      </c>
      <c r="S1716">
        <v>0.26900000000000002</v>
      </c>
      <c r="T1716">
        <v>0.91300000000000003</v>
      </c>
      <c r="U1716">
        <v>0.54600000000000004</v>
      </c>
      <c r="V1716">
        <v>0.89200000000000002</v>
      </c>
      <c r="W1716">
        <v>64.394000000000005</v>
      </c>
      <c r="X1716" t="s">
        <v>56</v>
      </c>
      <c r="Y1716">
        <v>3.7879999999999998</v>
      </c>
      <c r="Z1716">
        <v>0.98199999999999998</v>
      </c>
      <c r="AA1716">
        <v>0.97799999999999998</v>
      </c>
      <c r="AB1716">
        <v>0.91600000000000004</v>
      </c>
      <c r="AC1716">
        <v>0.97799999999999998</v>
      </c>
      <c r="AD1716" s="19">
        <v>3.2628472222222218E-2</v>
      </c>
      <c r="AE1716" t="s">
        <v>1108</v>
      </c>
    </row>
    <row r="1717" spans="1:31" hidden="1" x14ac:dyDescent="0.35">
      <c r="A1717" t="s">
        <v>1170</v>
      </c>
      <c r="B1717" t="s">
        <v>312</v>
      </c>
      <c r="C1717">
        <v>88</v>
      </c>
      <c r="D1717" s="9">
        <v>42727.617361111108</v>
      </c>
      <c r="E1717" s="9">
        <v>42815.704861111109</v>
      </c>
      <c r="F1717" t="s">
        <v>871</v>
      </c>
      <c r="G1717" t="s">
        <v>871</v>
      </c>
      <c r="H1717">
        <v>1</v>
      </c>
      <c r="I1717">
        <v>1</v>
      </c>
      <c r="J1717">
        <v>1</v>
      </c>
      <c r="K1717" t="s">
        <v>872</v>
      </c>
      <c r="L1717">
        <v>2</v>
      </c>
      <c r="M1717">
        <v>0</v>
      </c>
      <c r="N1717" t="s">
        <v>874</v>
      </c>
      <c r="O1717" t="s">
        <v>874</v>
      </c>
      <c r="P1717" t="s">
        <v>874</v>
      </c>
      <c r="Q1717">
        <v>1.0999999999999999E-2</v>
      </c>
      <c r="R1717">
        <v>0</v>
      </c>
      <c r="S1717" t="s">
        <v>874</v>
      </c>
      <c r="T1717" t="s">
        <v>874</v>
      </c>
      <c r="U1717" t="s">
        <v>874</v>
      </c>
      <c r="V1717" t="s">
        <v>874</v>
      </c>
      <c r="W1717" t="s">
        <v>874</v>
      </c>
      <c r="X1717" t="s">
        <v>56</v>
      </c>
      <c r="Y1717">
        <v>90.909000000000006</v>
      </c>
      <c r="Z1717" t="s">
        <v>874</v>
      </c>
      <c r="AA1717" t="s">
        <v>874</v>
      </c>
      <c r="AB1717" t="s">
        <v>874</v>
      </c>
      <c r="AC1717">
        <v>1</v>
      </c>
      <c r="AD1717" s="19">
        <v>45825.049539328706</v>
      </c>
      <c r="AE1717" t="s">
        <v>2226</v>
      </c>
    </row>
    <row r="1718" spans="1:31" x14ac:dyDescent="0.35">
      <c r="A1718" t="s">
        <v>199</v>
      </c>
      <c r="B1718" t="s">
        <v>311</v>
      </c>
      <c r="C1718">
        <v>1291</v>
      </c>
      <c r="D1718" s="9">
        <v>44316.71875</v>
      </c>
      <c r="E1718" s="9">
        <v>45608.39166666667</v>
      </c>
      <c r="F1718">
        <v>1580</v>
      </c>
      <c r="G1718">
        <v>1447</v>
      </c>
      <c r="H1718">
        <v>1009</v>
      </c>
      <c r="I1718">
        <v>438</v>
      </c>
      <c r="J1718">
        <v>176</v>
      </c>
      <c r="K1718">
        <v>1271</v>
      </c>
      <c r="L1718">
        <v>1092</v>
      </c>
      <c r="M1718">
        <v>179</v>
      </c>
      <c r="N1718">
        <v>0.85599999999999998</v>
      </c>
      <c r="O1718">
        <v>0.41099999999999998</v>
      </c>
      <c r="P1718">
        <v>0.17399999999999999</v>
      </c>
      <c r="Q1718">
        <v>0.998</v>
      </c>
      <c r="R1718">
        <v>1.093</v>
      </c>
      <c r="S1718">
        <v>1.0940000000000001</v>
      </c>
      <c r="T1718">
        <v>0.91300000000000003</v>
      </c>
      <c r="U1718">
        <v>0.67600000000000005</v>
      </c>
      <c r="V1718">
        <v>0.86299999999999999</v>
      </c>
      <c r="W1718">
        <v>179.35900000000001</v>
      </c>
      <c r="X1718" t="s">
        <v>56</v>
      </c>
      <c r="Y1718">
        <v>1.002</v>
      </c>
      <c r="Z1718">
        <v>0.998</v>
      </c>
      <c r="AA1718">
        <v>0.99399999999999999</v>
      </c>
      <c r="AB1718">
        <v>0.98499999999999999</v>
      </c>
      <c r="AC1718">
        <v>0.996</v>
      </c>
      <c r="AD1718" s="19">
        <v>3.3431712962962962E-2</v>
      </c>
      <c r="AE1718" t="s">
        <v>1108</v>
      </c>
    </row>
    <row r="1719" spans="1:31" hidden="1" x14ac:dyDescent="0.35">
      <c r="A1719" t="s">
        <v>1170</v>
      </c>
      <c r="B1719" t="s">
        <v>312</v>
      </c>
      <c r="C1719">
        <v>0</v>
      </c>
      <c r="D1719" s="9">
        <v>43420.664583333331</v>
      </c>
      <c r="E1719" s="9">
        <v>43420.664583333331</v>
      </c>
      <c r="F1719" t="s">
        <v>871</v>
      </c>
      <c r="G1719" t="s">
        <v>871</v>
      </c>
      <c r="H1719">
        <v>1</v>
      </c>
      <c r="I1719">
        <v>1</v>
      </c>
      <c r="J1719">
        <v>1</v>
      </c>
      <c r="K1719" t="s">
        <v>872</v>
      </c>
      <c r="L1719">
        <v>1</v>
      </c>
      <c r="M1719">
        <v>0</v>
      </c>
      <c r="N1719" t="s">
        <v>874</v>
      </c>
      <c r="O1719" t="s">
        <v>874</v>
      </c>
      <c r="P1719" t="s">
        <v>874</v>
      </c>
      <c r="Q1719" t="s">
        <v>874</v>
      </c>
      <c r="R1719">
        <v>0</v>
      </c>
      <c r="S1719" t="s">
        <v>874</v>
      </c>
      <c r="T1719" t="s">
        <v>874</v>
      </c>
      <c r="U1719" t="s">
        <v>874</v>
      </c>
      <c r="V1719" t="s">
        <v>874</v>
      </c>
      <c r="W1719" t="s">
        <v>874</v>
      </c>
      <c r="X1719" t="s">
        <v>56</v>
      </c>
      <c r="Y1719" t="s">
        <v>874</v>
      </c>
      <c r="Z1719" t="s">
        <v>874</v>
      </c>
      <c r="AA1719" t="s">
        <v>874</v>
      </c>
      <c r="AB1719" t="s">
        <v>874</v>
      </c>
      <c r="AC1719" t="s">
        <v>874</v>
      </c>
      <c r="AD1719" s="19">
        <v>45825.035902962962</v>
      </c>
      <c r="AE1719" t="s">
        <v>1766</v>
      </c>
    </row>
    <row r="1720" spans="1:31" x14ac:dyDescent="0.35">
      <c r="A1720" t="s">
        <v>193</v>
      </c>
      <c r="B1720" t="s">
        <v>311</v>
      </c>
      <c r="C1720">
        <v>5192</v>
      </c>
      <c r="D1720" s="9">
        <v>39283.583333333336</v>
      </c>
      <c r="E1720" s="9">
        <v>44476.466666666667</v>
      </c>
      <c r="F1720">
        <v>783</v>
      </c>
      <c r="G1720">
        <v>783</v>
      </c>
      <c r="H1720">
        <v>417</v>
      </c>
      <c r="I1720">
        <v>366</v>
      </c>
      <c r="J1720">
        <v>107</v>
      </c>
      <c r="K1720">
        <v>676</v>
      </c>
      <c r="L1720">
        <v>659</v>
      </c>
      <c r="M1720">
        <v>17</v>
      </c>
      <c r="N1720">
        <v>0.17699999999999999</v>
      </c>
      <c r="O1720">
        <v>0.14699999999999999</v>
      </c>
      <c r="P1720">
        <v>3.5000000000000003E-2</v>
      </c>
      <c r="Q1720">
        <v>0.26400000000000001</v>
      </c>
      <c r="R1720">
        <v>0.28899999999999998</v>
      </c>
      <c r="S1720">
        <v>0.26900000000000002</v>
      </c>
      <c r="T1720">
        <v>0.91300000000000003</v>
      </c>
      <c r="U1720">
        <v>0.54600000000000004</v>
      </c>
      <c r="V1720">
        <v>0.89200000000000002</v>
      </c>
      <c r="W1720">
        <v>64.394000000000005</v>
      </c>
      <c r="X1720" t="s">
        <v>56</v>
      </c>
      <c r="Y1720">
        <v>3.7879999999999998</v>
      </c>
      <c r="Z1720">
        <v>0.98199999999999998</v>
      </c>
      <c r="AA1720">
        <v>0.97799999999999998</v>
      </c>
      <c r="AB1720">
        <v>0.91600000000000004</v>
      </c>
      <c r="AC1720">
        <v>0.97799999999999998</v>
      </c>
      <c r="AD1720" s="19">
        <v>5.7430555555555551E-3</v>
      </c>
      <c r="AE1720" t="s">
        <v>1108</v>
      </c>
    </row>
    <row r="1721" spans="1:31" hidden="1" x14ac:dyDescent="0.35">
      <c r="A1721" t="s">
        <v>1220</v>
      </c>
      <c r="B1721" t="s">
        <v>312</v>
      </c>
      <c r="C1721">
        <v>92</v>
      </c>
      <c r="D1721" s="9">
        <v>44029.458333333336</v>
      </c>
      <c r="E1721" s="9">
        <v>44121.741666666669</v>
      </c>
      <c r="F1721" t="s">
        <v>871</v>
      </c>
      <c r="G1721" t="s">
        <v>871</v>
      </c>
      <c r="H1721">
        <v>2</v>
      </c>
      <c r="I1721">
        <v>13</v>
      </c>
      <c r="J1721">
        <v>5</v>
      </c>
      <c r="K1721" t="s">
        <v>872</v>
      </c>
      <c r="L1721">
        <v>8</v>
      </c>
      <c r="M1721">
        <v>1</v>
      </c>
      <c r="N1721">
        <v>1.2999999999999999E-2</v>
      </c>
      <c r="O1721">
        <v>0.14299999999999999</v>
      </c>
      <c r="P1721">
        <v>6.3E-2</v>
      </c>
      <c r="Q1721">
        <v>7.2999999999999995E-2</v>
      </c>
      <c r="R1721">
        <v>9.2999999999999999E-2</v>
      </c>
      <c r="S1721">
        <v>0.09</v>
      </c>
      <c r="T1721">
        <v>0.78500000000000003</v>
      </c>
      <c r="U1721">
        <v>8.3000000000000004E-2</v>
      </c>
      <c r="V1721">
        <v>0.59599999999999997</v>
      </c>
      <c r="W1721">
        <v>369.863</v>
      </c>
      <c r="X1721" t="s">
        <v>56</v>
      </c>
      <c r="Y1721">
        <v>13.699</v>
      </c>
      <c r="Z1721">
        <v>1</v>
      </c>
      <c r="AA1721">
        <v>0.95799999999999996</v>
      </c>
      <c r="AB1721">
        <v>0.96599999999999997</v>
      </c>
      <c r="AC1721">
        <v>0.90200000000000002</v>
      </c>
      <c r="AD1721" s="19">
        <v>45825.036191979169</v>
      </c>
      <c r="AE1721" t="s">
        <v>1766</v>
      </c>
    </row>
    <row r="1722" spans="1:31" x14ac:dyDescent="0.35">
      <c r="A1722" t="s">
        <v>199</v>
      </c>
      <c r="B1722" t="s">
        <v>311</v>
      </c>
      <c r="C1722">
        <v>1291</v>
      </c>
      <c r="D1722" s="9">
        <v>44316.71875</v>
      </c>
      <c r="E1722" s="9">
        <v>45608.39166666667</v>
      </c>
      <c r="F1722">
        <v>1580</v>
      </c>
      <c r="G1722">
        <v>1447</v>
      </c>
      <c r="H1722">
        <v>1009</v>
      </c>
      <c r="I1722">
        <v>438</v>
      </c>
      <c r="J1722">
        <v>176</v>
      </c>
      <c r="K1722">
        <v>1271</v>
      </c>
      <c r="L1722">
        <v>1092</v>
      </c>
      <c r="M1722">
        <v>179</v>
      </c>
      <c r="N1722">
        <v>0.85599999999999998</v>
      </c>
      <c r="O1722">
        <v>0.41099999999999998</v>
      </c>
      <c r="P1722">
        <v>0.17399999999999999</v>
      </c>
      <c r="Q1722">
        <v>0.998</v>
      </c>
      <c r="R1722">
        <v>1.093</v>
      </c>
      <c r="S1722">
        <v>1.0940000000000001</v>
      </c>
      <c r="T1722">
        <v>0.91300000000000003</v>
      </c>
      <c r="U1722">
        <v>0.67600000000000005</v>
      </c>
      <c r="V1722">
        <v>0.86299999999999999</v>
      </c>
      <c r="W1722">
        <v>179.35900000000001</v>
      </c>
      <c r="X1722" t="s">
        <v>56</v>
      </c>
      <c r="Y1722">
        <v>1.002</v>
      </c>
      <c r="Z1722">
        <v>0.998</v>
      </c>
      <c r="AA1722">
        <v>0.99399999999999999</v>
      </c>
      <c r="AB1722">
        <v>0.98499999999999999</v>
      </c>
      <c r="AC1722">
        <v>0.996</v>
      </c>
      <c r="AD1722" s="19">
        <v>7.31712962962963E-3</v>
      </c>
      <c r="AE1722" t="s">
        <v>1108</v>
      </c>
    </row>
    <row r="1723" spans="1:31" hidden="1" x14ac:dyDescent="0.35">
      <c r="A1723" t="s">
        <v>200</v>
      </c>
      <c r="B1723" t="s">
        <v>312</v>
      </c>
      <c r="C1723">
        <v>99</v>
      </c>
      <c r="D1723" s="9">
        <v>44025.531944444447</v>
      </c>
      <c r="E1723" s="9">
        <v>44124.797222222223</v>
      </c>
      <c r="F1723" t="s">
        <v>871</v>
      </c>
      <c r="G1723" t="s">
        <v>871</v>
      </c>
      <c r="H1723">
        <v>12</v>
      </c>
      <c r="I1723">
        <v>177</v>
      </c>
      <c r="J1723">
        <v>32</v>
      </c>
      <c r="K1723" t="s">
        <v>872</v>
      </c>
      <c r="L1723">
        <v>106</v>
      </c>
      <c r="M1723">
        <v>52</v>
      </c>
      <c r="N1723">
        <v>0.13600000000000001</v>
      </c>
      <c r="O1723">
        <v>1.8120000000000001</v>
      </c>
      <c r="P1723">
        <v>0.33200000000000002</v>
      </c>
      <c r="Q1723">
        <v>1.052</v>
      </c>
      <c r="R1723" s="24" t="s">
        <v>2271</v>
      </c>
      <c r="S1723">
        <v>1.6080000000000001</v>
      </c>
      <c r="T1723">
        <v>0.65100000000000002</v>
      </c>
      <c r="U1723">
        <v>7.0000000000000007E-2</v>
      </c>
      <c r="V1723">
        <v>0.83</v>
      </c>
      <c r="W1723">
        <v>832.7</v>
      </c>
      <c r="X1723" t="s">
        <v>56</v>
      </c>
      <c r="Y1723">
        <v>0.95099999999999996</v>
      </c>
      <c r="Z1723">
        <v>0.90500000000000003</v>
      </c>
      <c r="AA1723">
        <v>0.99</v>
      </c>
      <c r="AB1723">
        <v>0.97899999999999998</v>
      </c>
      <c r="AC1723">
        <v>0.99299999999999999</v>
      </c>
      <c r="AD1723" s="19">
        <v>45825.036533298611</v>
      </c>
      <c r="AE1723" t="s">
        <v>1766</v>
      </c>
    </row>
    <row r="1724" spans="1:31" x14ac:dyDescent="0.35">
      <c r="A1724" t="s">
        <v>1095</v>
      </c>
      <c r="B1724" t="s">
        <v>311</v>
      </c>
      <c r="C1724">
        <v>4648</v>
      </c>
      <c r="D1724" s="9">
        <v>39707.669374999998</v>
      </c>
      <c r="E1724" s="9">
        <v>44355.87736111111</v>
      </c>
      <c r="F1724">
        <v>269</v>
      </c>
      <c r="G1724">
        <v>269</v>
      </c>
      <c r="H1724">
        <v>176</v>
      </c>
      <c r="I1724">
        <v>93</v>
      </c>
      <c r="J1724">
        <v>71</v>
      </c>
      <c r="K1724">
        <v>198</v>
      </c>
      <c r="L1724">
        <v>192</v>
      </c>
      <c r="M1724">
        <v>6</v>
      </c>
      <c r="N1724">
        <v>4.1000000000000002E-2</v>
      </c>
      <c r="O1724">
        <v>2.1000000000000001E-2</v>
      </c>
      <c r="P1724">
        <v>1.6E-2</v>
      </c>
      <c r="Q1724">
        <v>4.2000000000000003E-2</v>
      </c>
      <c r="R1724">
        <v>4.5999999999999999E-2</v>
      </c>
      <c r="S1724">
        <v>4.5999999999999999E-2</v>
      </c>
      <c r="T1724">
        <v>0.91300000000000003</v>
      </c>
      <c r="U1724">
        <v>0.66100000000000003</v>
      </c>
      <c r="V1724">
        <v>0.74199999999999999</v>
      </c>
      <c r="W1724">
        <v>142.857</v>
      </c>
      <c r="X1724" t="s">
        <v>56</v>
      </c>
      <c r="Y1724">
        <v>23.81</v>
      </c>
      <c r="Z1724">
        <v>0.89600000000000002</v>
      </c>
      <c r="AA1724">
        <v>0.84399999999999997</v>
      </c>
      <c r="AB1724">
        <v>0.84</v>
      </c>
      <c r="AC1724">
        <v>0.90700000000000003</v>
      </c>
      <c r="AD1724" s="19">
        <v>45825.235404814812</v>
      </c>
      <c r="AE1724" t="s">
        <v>2357</v>
      </c>
    </row>
    <row r="1725" spans="1:31" hidden="1" x14ac:dyDescent="0.35">
      <c r="A1725" t="s">
        <v>1477</v>
      </c>
      <c r="B1725" t="s">
        <v>312</v>
      </c>
      <c r="C1725">
        <v>94</v>
      </c>
      <c r="D1725" s="9">
        <v>44029.332638888889</v>
      </c>
      <c r="E1725" s="9">
        <v>44123.703472222223</v>
      </c>
      <c r="F1725" t="s">
        <v>871</v>
      </c>
      <c r="G1725" t="s">
        <v>871</v>
      </c>
      <c r="H1725">
        <v>2</v>
      </c>
      <c r="I1725">
        <v>16</v>
      </c>
      <c r="J1725">
        <v>4</v>
      </c>
      <c r="K1725" t="s">
        <v>872</v>
      </c>
      <c r="L1725">
        <v>6</v>
      </c>
      <c r="M1725">
        <v>9</v>
      </c>
      <c r="N1725">
        <v>3.6999999999999998E-2</v>
      </c>
      <c r="O1725">
        <v>0.17199999999999999</v>
      </c>
      <c r="P1725">
        <v>3.4000000000000002E-2</v>
      </c>
      <c r="Q1725">
        <v>5.2999999999999999E-2</v>
      </c>
      <c r="R1725">
        <v>0.17499999999999999</v>
      </c>
      <c r="S1725">
        <v>0.153</v>
      </c>
      <c r="T1725">
        <v>0.30299999999999999</v>
      </c>
      <c r="U1725">
        <v>0.17699999999999999</v>
      </c>
      <c r="V1725">
        <v>0.83699999999999997</v>
      </c>
      <c r="W1725">
        <v>46584.906000000003</v>
      </c>
      <c r="X1725" t="s">
        <v>56</v>
      </c>
      <c r="Y1725">
        <v>18.867999999999999</v>
      </c>
      <c r="Z1725">
        <v>1</v>
      </c>
      <c r="AA1725">
        <v>0.94699999999999995</v>
      </c>
      <c r="AB1725">
        <v>0.67400000000000004</v>
      </c>
      <c r="AC1725">
        <v>0.96299999999999997</v>
      </c>
      <c r="AD1725" s="19">
        <v>45825.03685290509</v>
      </c>
      <c r="AE1725" t="s">
        <v>1766</v>
      </c>
    </row>
    <row r="1726" spans="1:31" x14ac:dyDescent="0.35">
      <c r="A1726" t="s">
        <v>193</v>
      </c>
      <c r="B1726" t="s">
        <v>311</v>
      </c>
      <c r="C1726">
        <v>5192</v>
      </c>
      <c r="D1726" s="9">
        <v>39283.583993055552</v>
      </c>
      <c r="E1726" s="9">
        <v>44476.466967592591</v>
      </c>
      <c r="F1726">
        <v>783</v>
      </c>
      <c r="G1726">
        <v>783</v>
      </c>
      <c r="H1726">
        <v>417</v>
      </c>
      <c r="I1726">
        <v>366</v>
      </c>
      <c r="J1726">
        <v>107</v>
      </c>
      <c r="K1726">
        <v>676</v>
      </c>
      <c r="L1726">
        <v>659</v>
      </c>
      <c r="M1726">
        <v>17</v>
      </c>
      <c r="N1726">
        <v>0.17699999999999999</v>
      </c>
      <c r="O1726">
        <v>0.14699999999999999</v>
      </c>
      <c r="P1726">
        <v>3.5000000000000003E-2</v>
      </c>
      <c r="Q1726">
        <v>0.26400000000000001</v>
      </c>
      <c r="R1726">
        <v>0.28899999999999998</v>
      </c>
      <c r="S1726">
        <v>0.26900000000000002</v>
      </c>
      <c r="T1726">
        <v>0.91300000000000003</v>
      </c>
      <c r="U1726">
        <v>0.54600000000000004</v>
      </c>
      <c r="V1726">
        <v>0.89200000000000002</v>
      </c>
      <c r="W1726">
        <v>64.394000000000005</v>
      </c>
      <c r="X1726" t="s">
        <v>56</v>
      </c>
      <c r="Y1726">
        <v>3.7879999999999998</v>
      </c>
      <c r="Z1726">
        <v>0.98199999999999998</v>
      </c>
      <c r="AA1726">
        <v>0.97799999999999998</v>
      </c>
      <c r="AB1726">
        <v>0.91600000000000004</v>
      </c>
      <c r="AC1726">
        <v>0.97799999999999998</v>
      </c>
      <c r="AD1726" s="19">
        <v>45825.256041643515</v>
      </c>
      <c r="AE1726" t="s">
        <v>2357</v>
      </c>
    </row>
    <row r="1727" spans="1:31" hidden="1" x14ac:dyDescent="0.35">
      <c r="A1727" t="s">
        <v>1269</v>
      </c>
      <c r="B1727" t="s">
        <v>312</v>
      </c>
      <c r="C1727">
        <v>54</v>
      </c>
      <c r="D1727" s="9">
        <v>43561.690972222219</v>
      </c>
      <c r="E1727" s="9">
        <v>43616.300694444442</v>
      </c>
      <c r="F1727" t="s">
        <v>871</v>
      </c>
      <c r="G1727" t="s">
        <v>871</v>
      </c>
      <c r="H1727">
        <v>1</v>
      </c>
      <c r="I1727">
        <v>3</v>
      </c>
      <c r="J1727">
        <v>1</v>
      </c>
      <c r="K1727" t="s">
        <v>872</v>
      </c>
      <c r="L1727">
        <v>1</v>
      </c>
      <c r="M1727">
        <v>1</v>
      </c>
      <c r="N1727" t="s">
        <v>874</v>
      </c>
      <c r="O1727">
        <v>0.03</v>
      </c>
      <c r="P1727" t="s">
        <v>874</v>
      </c>
      <c r="Q1727" t="s">
        <v>874</v>
      </c>
      <c r="R1727">
        <v>0</v>
      </c>
      <c r="S1727">
        <v>0.03</v>
      </c>
      <c r="T1727" t="s">
        <v>874</v>
      </c>
      <c r="U1727" t="s">
        <v>874</v>
      </c>
      <c r="V1727" t="s">
        <v>874</v>
      </c>
      <c r="W1727" t="s">
        <v>874</v>
      </c>
      <c r="X1727" t="s">
        <v>56</v>
      </c>
      <c r="Y1727" t="s">
        <v>874</v>
      </c>
      <c r="Z1727" t="s">
        <v>874</v>
      </c>
      <c r="AA1727">
        <v>0.75</v>
      </c>
      <c r="AB1727" t="s">
        <v>874</v>
      </c>
      <c r="AC1727" t="s">
        <v>874</v>
      </c>
      <c r="AD1727" s="19">
        <v>45825.037078796297</v>
      </c>
      <c r="AE1727" t="s">
        <v>1766</v>
      </c>
    </row>
    <row r="1728" spans="1:31" x14ac:dyDescent="0.35">
      <c r="A1728" t="s">
        <v>1396</v>
      </c>
      <c r="B1728" t="s">
        <v>311</v>
      </c>
      <c r="C1728">
        <v>6322</v>
      </c>
      <c r="D1728" s="9">
        <v>38014.52957175926</v>
      </c>
      <c r="E1728" s="9">
        <v>44336.831296296295</v>
      </c>
      <c r="F1728">
        <v>1477</v>
      </c>
      <c r="G1728">
        <v>1477</v>
      </c>
      <c r="H1728">
        <v>370</v>
      </c>
      <c r="I1728">
        <v>1107</v>
      </c>
      <c r="J1728">
        <v>99</v>
      </c>
      <c r="K1728">
        <v>1378</v>
      </c>
      <c r="L1728">
        <v>1129</v>
      </c>
      <c r="M1728">
        <v>249</v>
      </c>
      <c r="N1728">
        <v>0.112</v>
      </c>
      <c r="O1728">
        <v>0.317</v>
      </c>
      <c r="P1728">
        <v>2.5000000000000001E-2</v>
      </c>
      <c r="Q1728">
        <v>0.36899999999999999</v>
      </c>
      <c r="R1728">
        <v>0.40400000000000003</v>
      </c>
      <c r="S1728">
        <v>0.39600000000000002</v>
      </c>
      <c r="T1728">
        <v>0.91300000000000003</v>
      </c>
      <c r="U1728">
        <v>0.26100000000000001</v>
      </c>
      <c r="V1728">
        <v>0.94199999999999995</v>
      </c>
      <c r="W1728">
        <v>674.79700000000003</v>
      </c>
      <c r="X1728" t="s">
        <v>56</v>
      </c>
      <c r="Y1728">
        <v>2.71</v>
      </c>
      <c r="Z1728">
        <v>0.96899999999999997</v>
      </c>
      <c r="AA1728">
        <v>0.94699999999999995</v>
      </c>
      <c r="AB1728">
        <v>0.94399999999999995</v>
      </c>
      <c r="AC1728">
        <v>0.97899999999999998</v>
      </c>
      <c r="AD1728" s="19">
        <v>45825.0902541088</v>
      </c>
      <c r="AE1728" t="s">
        <v>2397</v>
      </c>
    </row>
    <row r="1729" spans="1:31" hidden="1" x14ac:dyDescent="0.35">
      <c r="A1729" t="s">
        <v>1426</v>
      </c>
      <c r="B1729" t="s">
        <v>312</v>
      </c>
      <c r="C1729">
        <v>88</v>
      </c>
      <c r="D1729" s="9">
        <v>43937.879166666666</v>
      </c>
      <c r="E1729" s="9">
        <v>44026.488888888889</v>
      </c>
      <c r="F1729" t="s">
        <v>871</v>
      </c>
      <c r="G1729" t="s">
        <v>871</v>
      </c>
      <c r="H1729">
        <v>1</v>
      </c>
      <c r="I1729">
        <v>4</v>
      </c>
      <c r="J1729">
        <v>1</v>
      </c>
      <c r="K1729" t="s">
        <v>872</v>
      </c>
      <c r="L1729">
        <v>1</v>
      </c>
      <c r="M1729">
        <v>3</v>
      </c>
      <c r="N1729" t="s">
        <v>874</v>
      </c>
      <c r="O1729">
        <v>3.4000000000000002E-2</v>
      </c>
      <c r="P1729" t="s">
        <v>874</v>
      </c>
      <c r="Q1729" t="s">
        <v>874</v>
      </c>
      <c r="R1729">
        <v>0</v>
      </c>
      <c r="S1729">
        <v>3.4000000000000002E-2</v>
      </c>
      <c r="T1729" t="s">
        <v>874</v>
      </c>
      <c r="U1729" t="s">
        <v>874</v>
      </c>
      <c r="V1729" t="s">
        <v>874</v>
      </c>
      <c r="W1729" t="s">
        <v>874</v>
      </c>
      <c r="X1729" t="s">
        <v>56</v>
      </c>
      <c r="Y1729" t="s">
        <v>874</v>
      </c>
      <c r="Z1729" t="s">
        <v>874</v>
      </c>
      <c r="AA1729">
        <v>0.9</v>
      </c>
      <c r="AB1729" t="s">
        <v>874</v>
      </c>
      <c r="AC1729" t="s">
        <v>874</v>
      </c>
      <c r="AD1729" s="19">
        <v>45825.037289363427</v>
      </c>
      <c r="AE1729" t="s">
        <v>1766</v>
      </c>
    </row>
    <row r="1730" spans="1:31" x14ac:dyDescent="0.35">
      <c r="A1730" t="s">
        <v>1460</v>
      </c>
      <c r="B1730" t="s">
        <v>311</v>
      </c>
      <c r="C1730">
        <v>2097</v>
      </c>
      <c r="D1730" s="9">
        <v>42442.271944444445</v>
      </c>
      <c r="E1730" s="9">
        <v>44540.26059027778</v>
      </c>
      <c r="F1730">
        <v>528</v>
      </c>
      <c r="G1730">
        <v>528</v>
      </c>
      <c r="H1730">
        <v>249</v>
      </c>
      <c r="I1730">
        <v>279</v>
      </c>
      <c r="J1730">
        <v>27</v>
      </c>
      <c r="K1730">
        <v>501</v>
      </c>
      <c r="L1730">
        <v>469</v>
      </c>
      <c r="M1730">
        <v>32</v>
      </c>
      <c r="N1730">
        <v>0.10199999999999999</v>
      </c>
      <c r="O1730">
        <v>0.11700000000000001</v>
      </c>
      <c r="P1730">
        <v>1.0999999999999999E-2</v>
      </c>
      <c r="Q1730">
        <v>0.19</v>
      </c>
      <c r="R1730">
        <v>0.20799999999999999</v>
      </c>
      <c r="S1730">
        <v>0.20699999999999999</v>
      </c>
      <c r="T1730">
        <v>0.91300000000000003</v>
      </c>
      <c r="U1730">
        <v>0.46600000000000003</v>
      </c>
      <c r="V1730">
        <v>0.95</v>
      </c>
      <c r="W1730">
        <v>168.42099999999999</v>
      </c>
      <c r="X1730" t="s">
        <v>56</v>
      </c>
      <c r="Y1730">
        <v>5.2629999999999999</v>
      </c>
      <c r="Z1730">
        <v>0.79200000000000004</v>
      </c>
      <c r="AA1730">
        <v>0.80500000000000005</v>
      </c>
      <c r="AB1730">
        <v>0.84699999999999998</v>
      </c>
      <c r="AC1730">
        <v>0.78200000000000003</v>
      </c>
      <c r="AD1730" s="19">
        <v>45825.105125428243</v>
      </c>
      <c r="AE1730" t="s">
        <v>2397</v>
      </c>
    </row>
    <row r="1731" spans="1:31" hidden="1" x14ac:dyDescent="0.35">
      <c r="A1731" t="s">
        <v>1756</v>
      </c>
      <c r="B1731" t="s">
        <v>312</v>
      </c>
      <c r="C1731">
        <v>84</v>
      </c>
      <c r="D1731" s="9">
        <v>44032.455555555556</v>
      </c>
      <c r="E1731" s="9">
        <v>44116.665277777778</v>
      </c>
      <c r="F1731" t="s">
        <v>871</v>
      </c>
      <c r="G1731" t="s">
        <v>871</v>
      </c>
      <c r="H1731">
        <v>2</v>
      </c>
      <c r="I1731">
        <v>8</v>
      </c>
      <c r="J1731">
        <v>1</v>
      </c>
      <c r="K1731" t="s">
        <v>872</v>
      </c>
      <c r="L1731">
        <v>12</v>
      </c>
      <c r="M1731">
        <v>-3</v>
      </c>
      <c r="N1731">
        <v>2.3E-2</v>
      </c>
      <c r="O1731">
        <v>9.2999999999999999E-2</v>
      </c>
      <c r="P1731" t="s">
        <v>874</v>
      </c>
      <c r="Q1731">
        <v>0.13</v>
      </c>
      <c r="R1731" s="24" t="s">
        <v>2272</v>
      </c>
      <c r="S1731">
        <v>0.105</v>
      </c>
      <c r="T1731" t="s">
        <v>874</v>
      </c>
      <c r="U1731" t="s">
        <v>874</v>
      </c>
      <c r="V1731" t="s">
        <v>874</v>
      </c>
      <c r="W1731" t="s">
        <v>874</v>
      </c>
      <c r="X1731" t="s">
        <v>56</v>
      </c>
      <c r="Y1731">
        <v>7.6920000000000002</v>
      </c>
      <c r="Z1731">
        <v>1</v>
      </c>
      <c r="AA1731">
        <v>0.91200000000000003</v>
      </c>
      <c r="AB1731" t="s">
        <v>874</v>
      </c>
      <c r="AC1731">
        <v>0.59899999999999998</v>
      </c>
      <c r="AD1731" s="19">
        <v>45825.037522037041</v>
      </c>
      <c r="AE1731" t="s">
        <v>1766</v>
      </c>
    </row>
    <row r="1732" spans="1:31" x14ac:dyDescent="0.35">
      <c r="A1732" t="s">
        <v>1489</v>
      </c>
      <c r="B1732" t="s">
        <v>311</v>
      </c>
      <c r="C1732">
        <v>5983</v>
      </c>
      <c r="D1732" s="9">
        <v>38546.74355324074</v>
      </c>
      <c r="E1732" s="9">
        <v>44530.066921296297</v>
      </c>
      <c r="F1732">
        <v>396</v>
      </c>
      <c r="G1732">
        <v>396</v>
      </c>
      <c r="H1732">
        <v>68</v>
      </c>
      <c r="I1732">
        <v>328</v>
      </c>
      <c r="J1732">
        <v>121</v>
      </c>
      <c r="K1732">
        <v>275</v>
      </c>
      <c r="L1732">
        <v>245</v>
      </c>
      <c r="M1732">
        <v>30</v>
      </c>
      <c r="N1732">
        <v>1.0999999999999999E-2</v>
      </c>
      <c r="O1732">
        <v>5.8999999999999997E-2</v>
      </c>
      <c r="P1732">
        <v>2.4E-2</v>
      </c>
      <c r="Q1732">
        <v>4.2000000000000003E-2</v>
      </c>
      <c r="R1732">
        <v>4.5999999999999999E-2</v>
      </c>
      <c r="S1732">
        <v>4.7E-2</v>
      </c>
      <c r="T1732">
        <v>0.91300000000000003</v>
      </c>
      <c r="U1732">
        <v>0.157</v>
      </c>
      <c r="V1732">
        <v>0.65700000000000003</v>
      </c>
      <c r="W1732">
        <v>714.28599999999994</v>
      </c>
      <c r="X1732" t="s">
        <v>56</v>
      </c>
      <c r="Y1732">
        <v>23.81</v>
      </c>
      <c r="Z1732">
        <v>0.95399999999999996</v>
      </c>
      <c r="AA1732">
        <v>0.98</v>
      </c>
      <c r="AB1732">
        <v>0.95</v>
      </c>
      <c r="AC1732">
        <v>0.97</v>
      </c>
      <c r="AD1732" s="19">
        <v>45825.111910092593</v>
      </c>
      <c r="AE1732" t="s">
        <v>2397</v>
      </c>
    </row>
    <row r="1733" spans="1:31" hidden="1" x14ac:dyDescent="0.35">
      <c r="A1733" t="s">
        <v>1757</v>
      </c>
      <c r="B1733" t="s">
        <v>312</v>
      </c>
      <c r="C1733">
        <v>0</v>
      </c>
      <c r="D1733" s="9">
        <v>44078.532638888886</v>
      </c>
      <c r="E1733" s="9">
        <v>44078.532638888886</v>
      </c>
      <c r="F1733" t="s">
        <v>871</v>
      </c>
      <c r="G1733" t="s">
        <v>871</v>
      </c>
      <c r="H1733">
        <v>1</v>
      </c>
      <c r="I1733">
        <v>1</v>
      </c>
      <c r="J1733">
        <v>1</v>
      </c>
      <c r="K1733" t="s">
        <v>872</v>
      </c>
      <c r="L1733">
        <v>1</v>
      </c>
      <c r="M1733">
        <v>0</v>
      </c>
      <c r="N1733" t="s">
        <v>874</v>
      </c>
      <c r="O1733" t="s">
        <v>874</v>
      </c>
      <c r="P1733" t="s">
        <v>874</v>
      </c>
      <c r="Q1733" t="s">
        <v>874</v>
      </c>
      <c r="R1733">
        <v>0</v>
      </c>
      <c r="S1733" t="s">
        <v>874</v>
      </c>
      <c r="T1733" t="s">
        <v>874</v>
      </c>
      <c r="U1733" t="s">
        <v>874</v>
      </c>
      <c r="V1733" t="s">
        <v>874</v>
      </c>
      <c r="W1733" t="s">
        <v>874</v>
      </c>
      <c r="X1733" t="s">
        <v>62</v>
      </c>
      <c r="Y1733" t="s">
        <v>874</v>
      </c>
      <c r="Z1733" t="s">
        <v>874</v>
      </c>
      <c r="AA1733" t="s">
        <v>874</v>
      </c>
      <c r="AB1733" t="s">
        <v>874</v>
      </c>
      <c r="AC1733" t="s">
        <v>874</v>
      </c>
      <c r="AD1733" s="19">
        <v>45825.03778608796</v>
      </c>
      <c r="AE1733" t="s">
        <v>1766</v>
      </c>
    </row>
    <row r="1734" spans="1:31" x14ac:dyDescent="0.35">
      <c r="A1734" t="s">
        <v>2161</v>
      </c>
      <c r="B1734" t="s">
        <v>311</v>
      </c>
      <c r="C1734">
        <v>3625</v>
      </c>
      <c r="D1734" s="9">
        <v>37817.25277777778</v>
      </c>
      <c r="E1734" s="9">
        <v>41442.837500000001</v>
      </c>
      <c r="F1734">
        <v>708</v>
      </c>
      <c r="G1734">
        <v>708</v>
      </c>
      <c r="H1734">
        <v>347</v>
      </c>
      <c r="I1734">
        <v>361</v>
      </c>
      <c r="J1734">
        <v>60</v>
      </c>
      <c r="K1734">
        <v>648</v>
      </c>
      <c r="L1734">
        <v>537</v>
      </c>
      <c r="M1734">
        <v>111</v>
      </c>
      <c r="N1734">
        <v>0.16400000000000001</v>
      </c>
      <c r="O1734">
        <v>0.16700000000000001</v>
      </c>
      <c r="P1734">
        <v>3.5999999999999997E-2</v>
      </c>
      <c r="Q1734">
        <v>0.26900000000000002</v>
      </c>
      <c r="R1734">
        <v>0.29499999999999998</v>
      </c>
      <c r="S1734">
        <v>0.29699999999999999</v>
      </c>
      <c r="T1734">
        <v>0.91200000000000003</v>
      </c>
      <c r="U1734">
        <v>0.495</v>
      </c>
      <c r="V1734">
        <v>0.89100000000000001</v>
      </c>
      <c r="W1734">
        <v>412.63900000000001</v>
      </c>
      <c r="X1734" t="s">
        <v>56</v>
      </c>
      <c r="Y1734">
        <v>3.7170000000000001</v>
      </c>
      <c r="Z1734">
        <v>0.97499999999999998</v>
      </c>
      <c r="AA1734">
        <v>0.96199999999999997</v>
      </c>
      <c r="AB1734">
        <v>0.97899999999999998</v>
      </c>
      <c r="AC1734">
        <v>0.95399999999999996</v>
      </c>
      <c r="AD1734" s="19">
        <v>45824.945051828705</v>
      </c>
      <c r="AE1734" t="s">
        <v>2215</v>
      </c>
    </row>
    <row r="1735" spans="1:31" hidden="1" x14ac:dyDescent="0.35">
      <c r="A1735" t="s">
        <v>1688</v>
      </c>
      <c r="B1735" t="s">
        <v>312</v>
      </c>
      <c r="C1735">
        <v>97</v>
      </c>
      <c r="D1735" s="9">
        <v>44026.690972222219</v>
      </c>
      <c r="E1735" s="9">
        <v>44124.673611111109</v>
      </c>
      <c r="F1735" t="s">
        <v>871</v>
      </c>
      <c r="G1735" t="s">
        <v>871</v>
      </c>
      <c r="H1735">
        <v>3</v>
      </c>
      <c r="I1735">
        <v>4</v>
      </c>
      <c r="J1735">
        <v>1</v>
      </c>
      <c r="K1735" t="s">
        <v>872</v>
      </c>
      <c r="L1735">
        <v>8</v>
      </c>
      <c r="M1735">
        <v>0</v>
      </c>
      <c r="N1735">
        <v>4.1000000000000002E-2</v>
      </c>
      <c r="O1735">
        <v>5.8000000000000003E-2</v>
      </c>
      <c r="P1735" t="s">
        <v>874</v>
      </c>
      <c r="Q1735">
        <v>0.1</v>
      </c>
      <c r="R1735">
        <v>9.9000000000000005E-2</v>
      </c>
      <c r="S1735">
        <v>6.7000000000000004E-2</v>
      </c>
      <c r="T1735" t="s">
        <v>874</v>
      </c>
      <c r="U1735" t="s">
        <v>874</v>
      </c>
      <c r="V1735" t="s">
        <v>874</v>
      </c>
      <c r="W1735" t="s">
        <v>874</v>
      </c>
      <c r="X1735" t="s">
        <v>56</v>
      </c>
      <c r="Y1735">
        <v>10</v>
      </c>
      <c r="Z1735">
        <v>0.82399999999999995</v>
      </c>
      <c r="AA1735">
        <v>0.98599999999999999</v>
      </c>
      <c r="AB1735" t="s">
        <v>874</v>
      </c>
      <c r="AC1735">
        <v>0.86</v>
      </c>
      <c r="AD1735" s="19">
        <v>45825.038010162039</v>
      </c>
      <c r="AE1735" t="s">
        <v>1766</v>
      </c>
    </row>
    <row r="1736" spans="1:31" x14ac:dyDescent="0.35">
      <c r="A1736" t="s">
        <v>1620</v>
      </c>
      <c r="B1736" t="s">
        <v>311</v>
      </c>
      <c r="C1736">
        <v>1752</v>
      </c>
      <c r="D1736" s="9">
        <v>40231.030972222223</v>
      </c>
      <c r="E1736" s="9">
        <v>41983.344421296293</v>
      </c>
      <c r="F1736">
        <v>317</v>
      </c>
      <c r="G1736">
        <v>317</v>
      </c>
      <c r="H1736">
        <v>139</v>
      </c>
      <c r="I1736">
        <v>178</v>
      </c>
      <c r="J1736">
        <v>51</v>
      </c>
      <c r="K1736">
        <v>266</v>
      </c>
      <c r="L1736">
        <v>259</v>
      </c>
      <c r="M1736">
        <v>7</v>
      </c>
      <c r="N1736">
        <v>0.16300000000000001</v>
      </c>
      <c r="O1736">
        <v>0.15</v>
      </c>
      <c r="P1736">
        <v>2.8000000000000001E-2</v>
      </c>
      <c r="Q1736">
        <v>0.26</v>
      </c>
      <c r="R1736">
        <v>0.28499999999999998</v>
      </c>
      <c r="S1736">
        <v>0.20100000000000001</v>
      </c>
      <c r="T1736">
        <v>0.91200000000000003</v>
      </c>
      <c r="U1736">
        <v>0.52100000000000002</v>
      </c>
      <c r="V1736">
        <v>0.91100000000000003</v>
      </c>
      <c r="W1736">
        <v>26.922999999999998</v>
      </c>
      <c r="X1736" t="s">
        <v>80</v>
      </c>
      <c r="Y1736">
        <v>3.8460000000000001</v>
      </c>
      <c r="Z1736">
        <v>0.90800000000000003</v>
      </c>
      <c r="AA1736">
        <v>0.85799999999999998</v>
      </c>
      <c r="AB1736">
        <v>0.91800000000000004</v>
      </c>
      <c r="AC1736">
        <v>0.78900000000000003</v>
      </c>
      <c r="AD1736" s="19">
        <v>45825.145366817131</v>
      </c>
      <c r="AE1736" t="s">
        <v>2397</v>
      </c>
    </row>
    <row r="1737" spans="1:31" hidden="1" x14ac:dyDescent="0.35">
      <c r="A1737" t="s">
        <v>1660</v>
      </c>
      <c r="B1737" t="s">
        <v>312</v>
      </c>
      <c r="C1737">
        <v>99</v>
      </c>
      <c r="D1737" s="9">
        <v>43893.740972222222</v>
      </c>
      <c r="E1737" s="9">
        <v>43992.936111111114</v>
      </c>
      <c r="F1737" t="s">
        <v>871</v>
      </c>
      <c r="G1737" t="s">
        <v>871</v>
      </c>
      <c r="H1737">
        <v>2</v>
      </c>
      <c r="I1737">
        <v>2</v>
      </c>
      <c r="J1737">
        <v>4</v>
      </c>
      <c r="K1737" t="s">
        <v>872</v>
      </c>
      <c r="L1737">
        <v>14</v>
      </c>
      <c r="M1737">
        <v>-15</v>
      </c>
      <c r="N1737">
        <v>0.5</v>
      </c>
      <c r="O1737">
        <v>4.2999999999999997E-2</v>
      </c>
      <c r="P1737">
        <v>4.2999999999999997E-2</v>
      </c>
      <c r="Q1737">
        <v>0.152</v>
      </c>
      <c r="R1737">
        <v>0.5</v>
      </c>
      <c r="S1737">
        <v>-2.3E-2</v>
      </c>
      <c r="T1737">
        <v>0.30399999999999999</v>
      </c>
      <c r="U1737">
        <v>0.92100000000000004</v>
      </c>
      <c r="V1737">
        <v>0.92100000000000004</v>
      </c>
      <c r="W1737">
        <v>164.47399999999999</v>
      </c>
      <c r="X1737" t="s">
        <v>56</v>
      </c>
      <c r="Y1737">
        <v>6.5789999999999997</v>
      </c>
      <c r="Z1737">
        <v>1</v>
      </c>
      <c r="AA1737">
        <v>1</v>
      </c>
      <c r="AB1737">
        <v>0.89900000000000002</v>
      </c>
      <c r="AC1737">
        <v>0.83799999999999997</v>
      </c>
      <c r="AD1737" s="19">
        <v>45825.038282951391</v>
      </c>
      <c r="AE1737" t="s">
        <v>1766</v>
      </c>
    </row>
    <row r="1738" spans="1:31" x14ac:dyDescent="0.35">
      <c r="A1738" t="s">
        <v>1806</v>
      </c>
      <c r="B1738" t="s">
        <v>311</v>
      </c>
      <c r="C1738">
        <v>1422</v>
      </c>
      <c r="D1738" s="9">
        <v>38894.579861111109</v>
      </c>
      <c r="E1738" s="9">
        <v>40316.602777777778</v>
      </c>
      <c r="F1738">
        <v>152</v>
      </c>
      <c r="G1738">
        <v>152</v>
      </c>
      <c r="H1738">
        <v>33</v>
      </c>
      <c r="I1738">
        <v>119</v>
      </c>
      <c r="J1738">
        <v>26</v>
      </c>
      <c r="K1738">
        <v>126</v>
      </c>
      <c r="L1738">
        <v>79</v>
      </c>
      <c r="M1738">
        <v>47</v>
      </c>
      <c r="N1738">
        <v>3.1E-2</v>
      </c>
      <c r="O1738">
        <v>0.114</v>
      </c>
      <c r="P1738">
        <v>2.1999999999999999E-2</v>
      </c>
      <c r="Q1738">
        <v>0.112</v>
      </c>
      <c r="R1738">
        <v>0.123</v>
      </c>
      <c r="S1738">
        <v>0.106</v>
      </c>
      <c r="T1738">
        <v>0.91100000000000003</v>
      </c>
      <c r="U1738">
        <v>0.214</v>
      </c>
      <c r="V1738">
        <v>0.84799999999999998</v>
      </c>
      <c r="W1738">
        <v>419.64299999999997</v>
      </c>
      <c r="X1738" t="s">
        <v>56</v>
      </c>
      <c r="Y1738">
        <v>8.9290000000000003</v>
      </c>
      <c r="Z1738">
        <v>0.79500000000000004</v>
      </c>
      <c r="AA1738">
        <v>0.872</v>
      </c>
      <c r="AB1738">
        <v>0.85099999999999998</v>
      </c>
      <c r="AC1738">
        <v>0.91400000000000003</v>
      </c>
      <c r="AD1738" s="19">
        <v>45824.808080138886</v>
      </c>
      <c r="AE1738" t="s">
        <v>1824</v>
      </c>
    </row>
    <row r="1739" spans="1:31" hidden="1" x14ac:dyDescent="0.35">
      <c r="A1739" t="s">
        <v>1758</v>
      </c>
      <c r="B1739" t="s">
        <v>312</v>
      </c>
      <c r="C1739">
        <v>51</v>
      </c>
      <c r="D1739" s="9">
        <v>44053.602777777778</v>
      </c>
      <c r="E1739" s="9">
        <v>44105.43472222222</v>
      </c>
      <c r="F1739" t="s">
        <v>871</v>
      </c>
      <c r="G1739" t="s">
        <v>871</v>
      </c>
      <c r="H1739">
        <v>1</v>
      </c>
      <c r="I1739">
        <v>2</v>
      </c>
      <c r="J1739">
        <v>1</v>
      </c>
      <c r="K1739" t="s">
        <v>872</v>
      </c>
      <c r="L1739">
        <v>3</v>
      </c>
      <c r="M1739">
        <v>-1</v>
      </c>
      <c r="N1739" t="s">
        <v>874</v>
      </c>
      <c r="O1739">
        <v>5.2999999999999999E-2</v>
      </c>
      <c r="P1739" t="s">
        <v>874</v>
      </c>
      <c r="Q1739">
        <v>9.5000000000000001E-2</v>
      </c>
      <c r="R1739">
        <v>0</v>
      </c>
      <c r="S1739">
        <v>3.9E-2</v>
      </c>
      <c r="T1739" t="s">
        <v>874</v>
      </c>
      <c r="U1739" t="s">
        <v>874</v>
      </c>
      <c r="V1739" t="s">
        <v>874</v>
      </c>
      <c r="W1739" t="s">
        <v>874</v>
      </c>
      <c r="X1739" t="s">
        <v>56</v>
      </c>
      <c r="Y1739">
        <v>10.526</v>
      </c>
      <c r="Z1739" t="s">
        <v>874</v>
      </c>
      <c r="AA1739">
        <v>1</v>
      </c>
      <c r="AB1739" t="s">
        <v>874</v>
      </c>
      <c r="AC1739">
        <v>0.999</v>
      </c>
      <c r="AD1739" s="19">
        <v>45825.038545868054</v>
      </c>
      <c r="AE1739" t="s">
        <v>1766</v>
      </c>
    </row>
    <row r="1740" spans="1:31" x14ac:dyDescent="0.35">
      <c r="A1740" t="s">
        <v>1591</v>
      </c>
      <c r="B1740" t="s">
        <v>311</v>
      </c>
      <c r="C1740">
        <v>3672</v>
      </c>
      <c r="D1740" s="9">
        <v>37956.979861111111</v>
      </c>
      <c r="E1740" s="9">
        <v>41629.255555555559</v>
      </c>
      <c r="F1740">
        <v>5673</v>
      </c>
      <c r="G1740">
        <v>5673</v>
      </c>
      <c r="H1740">
        <v>513</v>
      </c>
      <c r="I1740">
        <v>5160</v>
      </c>
      <c r="J1740">
        <v>1171</v>
      </c>
      <c r="K1740">
        <v>4502</v>
      </c>
      <c r="L1740">
        <v>3822</v>
      </c>
      <c r="M1740">
        <v>680</v>
      </c>
      <c r="N1740">
        <v>0.151</v>
      </c>
      <c r="O1740">
        <v>1.506</v>
      </c>
      <c r="P1740">
        <v>0.373</v>
      </c>
      <c r="Q1740">
        <v>1.17</v>
      </c>
      <c r="R1740">
        <v>1.284</v>
      </c>
      <c r="S1740">
        <v>1.302</v>
      </c>
      <c r="T1740">
        <v>0.91100000000000003</v>
      </c>
      <c r="U1740">
        <v>9.0999999999999998E-2</v>
      </c>
      <c r="V1740">
        <v>0.77500000000000002</v>
      </c>
      <c r="W1740">
        <v>581.197</v>
      </c>
      <c r="X1740" t="s">
        <v>56</v>
      </c>
      <c r="Y1740">
        <v>0.85499999999999998</v>
      </c>
      <c r="Z1740">
        <v>0.996</v>
      </c>
      <c r="AA1740">
        <v>0.995</v>
      </c>
      <c r="AB1740">
        <v>0.98099999999999998</v>
      </c>
      <c r="AC1740">
        <v>0.99399999999999999</v>
      </c>
      <c r="AD1740" s="19">
        <v>45824.894118923614</v>
      </c>
      <c r="AE1740" t="s">
        <v>2024</v>
      </c>
    </row>
    <row r="1741" spans="1:31" hidden="1" x14ac:dyDescent="0.35">
      <c r="A1741" t="s">
        <v>956</v>
      </c>
      <c r="B1741" t="s">
        <v>312</v>
      </c>
      <c r="C1741">
        <v>1</v>
      </c>
      <c r="D1741" s="9">
        <v>43689.317361111112</v>
      </c>
      <c r="E1741" s="9">
        <v>43690.32916666667</v>
      </c>
      <c r="F1741" t="s">
        <v>871</v>
      </c>
      <c r="G1741" t="s">
        <v>871</v>
      </c>
      <c r="H1741">
        <v>1</v>
      </c>
      <c r="I1741">
        <v>1</v>
      </c>
      <c r="J1741">
        <v>324</v>
      </c>
      <c r="K1741" t="s">
        <v>872</v>
      </c>
      <c r="L1741">
        <v>1</v>
      </c>
      <c r="M1741">
        <v>-324</v>
      </c>
      <c r="N1741">
        <v>0</v>
      </c>
      <c r="O1741" t="s">
        <v>874</v>
      </c>
      <c r="P1741">
        <v>81</v>
      </c>
      <c r="Q1741" t="s">
        <v>874</v>
      </c>
      <c r="R1741">
        <v>-81</v>
      </c>
      <c r="S1741">
        <v>-81</v>
      </c>
      <c r="T1741" t="s">
        <v>874</v>
      </c>
      <c r="U1741" t="s">
        <v>874</v>
      </c>
      <c r="V1741" t="s">
        <v>874</v>
      </c>
      <c r="W1741" t="s">
        <v>874</v>
      </c>
      <c r="X1741" t="s">
        <v>80</v>
      </c>
      <c r="Y1741" t="s">
        <v>874</v>
      </c>
      <c r="Z1741">
        <v>0</v>
      </c>
      <c r="AA1741" t="s">
        <v>874</v>
      </c>
      <c r="AB1741">
        <v>2.8000000000000001E-2</v>
      </c>
      <c r="AC1741" t="s">
        <v>874</v>
      </c>
      <c r="AD1741" s="19">
        <v>45825.038759918978</v>
      </c>
      <c r="AE1741" t="s">
        <v>1766</v>
      </c>
    </row>
    <row r="1742" spans="1:31" x14ac:dyDescent="0.35">
      <c r="A1742" t="s">
        <v>1163</v>
      </c>
      <c r="B1742" t="s">
        <v>311</v>
      </c>
      <c r="C1742">
        <v>3458</v>
      </c>
      <c r="D1742" s="9">
        <v>40769.238518518519</v>
      </c>
      <c r="E1742" s="9">
        <v>44227.918402777781</v>
      </c>
      <c r="F1742">
        <v>380</v>
      </c>
      <c r="G1742">
        <v>380</v>
      </c>
      <c r="H1742">
        <v>131</v>
      </c>
      <c r="I1742">
        <v>249</v>
      </c>
      <c r="J1742">
        <v>45</v>
      </c>
      <c r="K1742">
        <v>335</v>
      </c>
      <c r="L1742">
        <v>258</v>
      </c>
      <c r="M1742">
        <v>77</v>
      </c>
      <c r="N1742">
        <v>8.1000000000000003E-2</v>
      </c>
      <c r="O1742">
        <v>9.7000000000000003E-2</v>
      </c>
      <c r="P1742">
        <v>2.1000000000000001E-2</v>
      </c>
      <c r="Q1742">
        <v>0.14299999999999999</v>
      </c>
      <c r="R1742">
        <v>0.157</v>
      </c>
      <c r="S1742">
        <v>0.125</v>
      </c>
      <c r="T1742">
        <v>0.91100000000000003</v>
      </c>
      <c r="U1742">
        <v>0.45500000000000002</v>
      </c>
      <c r="V1742">
        <v>0.88200000000000001</v>
      </c>
      <c r="W1742">
        <v>538.46199999999999</v>
      </c>
      <c r="X1742" t="s">
        <v>56</v>
      </c>
      <c r="Y1742">
        <v>6.9930000000000003</v>
      </c>
      <c r="Z1742">
        <v>0.46899999999999997</v>
      </c>
      <c r="AA1742">
        <v>0.86399999999999999</v>
      </c>
      <c r="AB1742">
        <v>0.83099999999999996</v>
      </c>
      <c r="AC1742">
        <v>0.67400000000000004</v>
      </c>
      <c r="AD1742" s="19">
        <v>45825.292779328702</v>
      </c>
      <c r="AE1742" t="s">
        <v>2339</v>
      </c>
    </row>
    <row r="1743" spans="1:31" hidden="1" x14ac:dyDescent="0.35">
      <c r="A1743" t="s">
        <v>952</v>
      </c>
      <c r="B1743" t="s">
        <v>312</v>
      </c>
      <c r="C1743">
        <v>97</v>
      </c>
      <c r="D1743" s="9">
        <v>44027.445138888892</v>
      </c>
      <c r="E1743" s="9">
        <v>44124.75</v>
      </c>
      <c r="F1743" t="s">
        <v>871</v>
      </c>
      <c r="G1743" t="s">
        <v>871</v>
      </c>
      <c r="H1743">
        <v>1</v>
      </c>
      <c r="I1743">
        <v>39</v>
      </c>
      <c r="J1743">
        <v>2</v>
      </c>
      <c r="K1743" t="s">
        <v>872</v>
      </c>
      <c r="L1743">
        <v>18</v>
      </c>
      <c r="M1743">
        <v>18</v>
      </c>
      <c r="N1743">
        <v>0</v>
      </c>
      <c r="O1743">
        <v>0.35099999999999998</v>
      </c>
      <c r="P1743">
        <v>0.5</v>
      </c>
      <c r="Q1743">
        <v>0.13300000000000001</v>
      </c>
      <c r="R1743">
        <v>-0.14899999999999999</v>
      </c>
      <c r="S1743">
        <v>0.33</v>
      </c>
      <c r="T1743">
        <v>-0.89300000000000002</v>
      </c>
      <c r="U1743">
        <v>0</v>
      </c>
      <c r="V1743">
        <v>-0.42499999999999999</v>
      </c>
      <c r="W1743">
        <v>7413.5339999999997</v>
      </c>
      <c r="X1743" t="s">
        <v>56</v>
      </c>
      <c r="Y1743">
        <v>7.5190000000000001</v>
      </c>
      <c r="Z1743">
        <v>0</v>
      </c>
      <c r="AA1743">
        <v>0.98199999999999998</v>
      </c>
      <c r="AB1743">
        <v>1</v>
      </c>
      <c r="AC1743">
        <v>0.88</v>
      </c>
      <c r="AD1743" s="19">
        <v>45825.039053946763</v>
      </c>
      <c r="AE1743" t="s">
        <v>1766</v>
      </c>
    </row>
    <row r="1744" spans="1:31" x14ac:dyDescent="0.35">
      <c r="A1744" t="s">
        <v>1618</v>
      </c>
      <c r="B1744" t="s">
        <v>311</v>
      </c>
      <c r="C1744">
        <v>1853</v>
      </c>
      <c r="D1744" s="9">
        <v>39745.227777777778</v>
      </c>
      <c r="E1744" s="9">
        <v>41598.868750000001</v>
      </c>
      <c r="F1744">
        <v>155</v>
      </c>
      <c r="G1744">
        <v>155</v>
      </c>
      <c r="H1744">
        <v>69</v>
      </c>
      <c r="I1744">
        <v>86</v>
      </c>
      <c r="J1744">
        <v>11</v>
      </c>
      <c r="K1744">
        <v>144</v>
      </c>
      <c r="L1744">
        <v>131</v>
      </c>
      <c r="M1744">
        <v>14</v>
      </c>
      <c r="N1744">
        <v>3.9E-2</v>
      </c>
      <c r="O1744">
        <v>5.8000000000000003E-2</v>
      </c>
      <c r="P1744">
        <v>8.0000000000000002E-3</v>
      </c>
      <c r="Q1744">
        <v>8.1000000000000003E-2</v>
      </c>
      <c r="R1744">
        <v>8.8999999999999996E-2</v>
      </c>
      <c r="S1744">
        <v>8.6999999999999994E-2</v>
      </c>
      <c r="T1744">
        <v>0.91</v>
      </c>
      <c r="U1744">
        <v>0.40200000000000002</v>
      </c>
      <c r="V1744">
        <v>0.91800000000000004</v>
      </c>
      <c r="W1744">
        <v>172.84</v>
      </c>
      <c r="X1744" t="s">
        <v>56</v>
      </c>
      <c r="Y1744">
        <v>12.346</v>
      </c>
      <c r="Z1744">
        <v>0.77500000000000002</v>
      </c>
      <c r="AA1744">
        <v>0.90800000000000003</v>
      </c>
      <c r="AB1744">
        <v>0.92500000000000004</v>
      </c>
      <c r="AC1744">
        <v>0.89</v>
      </c>
      <c r="AD1744" s="19">
        <v>45824.823553981485</v>
      </c>
      <c r="AE1744" t="s">
        <v>1824</v>
      </c>
    </row>
    <row r="1745" spans="1:31" hidden="1" x14ac:dyDescent="0.35">
      <c r="A1745" t="s">
        <v>951</v>
      </c>
      <c r="B1745" t="s">
        <v>312</v>
      </c>
      <c r="C1745">
        <v>99</v>
      </c>
      <c r="D1745" s="9">
        <v>44027.697222222225</v>
      </c>
      <c r="E1745" s="9">
        <v>44126.758333333331</v>
      </c>
      <c r="F1745" t="s">
        <v>871</v>
      </c>
      <c r="G1745" t="s">
        <v>871</v>
      </c>
      <c r="H1745">
        <v>1</v>
      </c>
      <c r="I1745">
        <v>13</v>
      </c>
      <c r="J1745">
        <v>4</v>
      </c>
      <c r="K1745" t="s">
        <v>872</v>
      </c>
      <c r="L1745">
        <v>4</v>
      </c>
      <c r="M1745">
        <v>6</v>
      </c>
      <c r="N1745">
        <v>0</v>
      </c>
      <c r="O1745">
        <v>0.13200000000000001</v>
      </c>
      <c r="P1745">
        <v>5.0999999999999997E-2</v>
      </c>
      <c r="Q1745">
        <v>3.6999999999999998E-2</v>
      </c>
      <c r="R1745">
        <v>8.1000000000000003E-2</v>
      </c>
      <c r="S1745">
        <v>8.6999999999999994E-2</v>
      </c>
      <c r="T1745">
        <v>0.45700000000000002</v>
      </c>
      <c r="U1745">
        <v>0</v>
      </c>
      <c r="V1745">
        <v>0.61399999999999999</v>
      </c>
      <c r="W1745">
        <v>24864.865000000002</v>
      </c>
      <c r="X1745" t="s">
        <v>56</v>
      </c>
      <c r="Y1745">
        <v>27.027000000000001</v>
      </c>
      <c r="Z1745">
        <v>0</v>
      </c>
      <c r="AA1745">
        <v>0.97899999999999998</v>
      </c>
      <c r="AB1745">
        <v>0.83899999999999997</v>
      </c>
      <c r="AC1745">
        <v>0.83699999999999997</v>
      </c>
      <c r="AD1745" s="19">
        <v>45825.039353900465</v>
      </c>
      <c r="AE1745" t="s">
        <v>1766</v>
      </c>
    </row>
    <row r="1746" spans="1:31" x14ac:dyDescent="0.35">
      <c r="A1746" t="s">
        <v>77</v>
      </c>
      <c r="B1746" t="s">
        <v>311</v>
      </c>
      <c r="C1746">
        <v>1633</v>
      </c>
      <c r="D1746" s="9">
        <v>40002.769444444442</v>
      </c>
      <c r="E1746" s="9">
        <v>41636.057638888888</v>
      </c>
      <c r="F1746">
        <v>258</v>
      </c>
      <c r="G1746">
        <v>258</v>
      </c>
      <c r="H1746">
        <v>112</v>
      </c>
      <c r="I1746">
        <v>146</v>
      </c>
      <c r="J1746">
        <v>14</v>
      </c>
      <c r="K1746">
        <v>244</v>
      </c>
      <c r="L1746">
        <v>223</v>
      </c>
      <c r="M1746">
        <v>21</v>
      </c>
      <c r="N1746">
        <v>6.3E-2</v>
      </c>
      <c r="O1746">
        <v>0.09</v>
      </c>
      <c r="P1746">
        <v>8.9999999999999993E-3</v>
      </c>
      <c r="Q1746">
        <v>0.13100000000000001</v>
      </c>
      <c r="R1746">
        <v>0.14399999999999999</v>
      </c>
      <c r="S1746">
        <v>0.14199999999999999</v>
      </c>
      <c r="T1746">
        <v>0.91</v>
      </c>
      <c r="U1746">
        <v>0.41199999999999998</v>
      </c>
      <c r="V1746">
        <v>0.94099999999999995</v>
      </c>
      <c r="W1746">
        <v>160.30500000000001</v>
      </c>
      <c r="X1746" t="s">
        <v>56</v>
      </c>
      <c r="Y1746">
        <v>7.6340000000000003</v>
      </c>
      <c r="Z1746">
        <v>0.96299999999999997</v>
      </c>
      <c r="AA1746">
        <v>0.94099999999999995</v>
      </c>
      <c r="AB1746">
        <v>0.95699999999999996</v>
      </c>
      <c r="AC1746">
        <v>0.93300000000000005</v>
      </c>
      <c r="AD1746" s="19">
        <v>45824.956555486111</v>
      </c>
      <c r="AE1746" t="s">
        <v>2215</v>
      </c>
    </row>
    <row r="1747" spans="1:31" hidden="1" x14ac:dyDescent="0.35">
      <c r="A1747" t="s">
        <v>946</v>
      </c>
      <c r="B1747" t="s">
        <v>312</v>
      </c>
      <c r="C1747">
        <v>99</v>
      </c>
      <c r="D1747" s="9">
        <v>44027.883333333331</v>
      </c>
      <c r="E1747" s="9">
        <v>44127.859722222223</v>
      </c>
      <c r="F1747" t="s">
        <v>871</v>
      </c>
      <c r="G1747" t="s">
        <v>871</v>
      </c>
      <c r="H1747">
        <v>1</v>
      </c>
      <c r="I1747">
        <v>378</v>
      </c>
      <c r="J1747">
        <v>22</v>
      </c>
      <c r="K1747" t="s">
        <v>872</v>
      </c>
      <c r="L1747">
        <v>61</v>
      </c>
      <c r="M1747">
        <v>294</v>
      </c>
      <c r="N1747">
        <v>0</v>
      </c>
      <c r="O1747">
        <v>3.7480000000000002</v>
      </c>
      <c r="P1747">
        <v>0.221</v>
      </c>
      <c r="Q1747">
        <v>0.81499999999999995</v>
      </c>
      <c r="R1747">
        <v>3.5270000000000001</v>
      </c>
      <c r="S1747">
        <v>3.5409999999999999</v>
      </c>
      <c r="T1747">
        <v>0.23100000000000001</v>
      </c>
      <c r="U1747">
        <v>0</v>
      </c>
      <c r="V1747">
        <v>0.94099999999999995</v>
      </c>
      <c r="W1747">
        <v>10985.276</v>
      </c>
      <c r="X1747" t="s">
        <v>56</v>
      </c>
      <c r="Y1747">
        <v>1.2270000000000001</v>
      </c>
      <c r="Z1747">
        <v>0</v>
      </c>
      <c r="AA1747">
        <v>0.998</v>
      </c>
      <c r="AB1747">
        <v>0.91200000000000003</v>
      </c>
      <c r="AC1747">
        <v>0.93700000000000006</v>
      </c>
      <c r="AD1747" s="19">
        <v>45825.039897453702</v>
      </c>
      <c r="AE1747" t="s">
        <v>1766</v>
      </c>
    </row>
    <row r="1748" spans="1:31" x14ac:dyDescent="0.35">
      <c r="A1748" t="s">
        <v>1098</v>
      </c>
      <c r="B1748" t="s">
        <v>311</v>
      </c>
      <c r="C1748">
        <v>1995</v>
      </c>
      <c r="D1748" s="9">
        <v>42116.676655092589</v>
      </c>
      <c r="E1748" s="9">
        <v>44112.175682870373</v>
      </c>
      <c r="F1748">
        <v>2447</v>
      </c>
      <c r="G1748">
        <v>2447</v>
      </c>
      <c r="H1748">
        <v>1392</v>
      </c>
      <c r="I1748">
        <v>1055</v>
      </c>
      <c r="J1748">
        <v>702</v>
      </c>
      <c r="K1748">
        <v>1745</v>
      </c>
      <c r="L1748">
        <v>1745</v>
      </c>
      <c r="M1748">
        <v>0</v>
      </c>
      <c r="N1748">
        <v>0.879</v>
      </c>
      <c r="O1748">
        <v>0.76500000000000001</v>
      </c>
      <c r="P1748">
        <v>0.40300000000000002</v>
      </c>
      <c r="Q1748">
        <v>1.129</v>
      </c>
      <c r="R1748">
        <v>1.2410000000000001</v>
      </c>
      <c r="S1748">
        <v>1.1180000000000001</v>
      </c>
      <c r="T1748">
        <v>0.91</v>
      </c>
      <c r="U1748">
        <v>0.53500000000000003</v>
      </c>
      <c r="V1748">
        <v>0.755</v>
      </c>
      <c r="W1748">
        <v>0</v>
      </c>
      <c r="X1748" t="s">
        <v>80</v>
      </c>
      <c r="Y1748">
        <v>0.88600000000000001</v>
      </c>
      <c r="Z1748">
        <v>0.97399999999999998</v>
      </c>
      <c r="AA1748">
        <v>0.94799999999999995</v>
      </c>
      <c r="AB1748">
        <v>0.97</v>
      </c>
      <c r="AC1748">
        <v>0.96199999999999997</v>
      </c>
      <c r="AD1748" s="19">
        <v>45825.240810162039</v>
      </c>
      <c r="AE1748" t="s">
        <v>2357</v>
      </c>
    </row>
    <row r="1749" spans="1:31" hidden="1" x14ac:dyDescent="0.35">
      <c r="A1749" t="s">
        <v>943</v>
      </c>
      <c r="B1749" t="s">
        <v>312</v>
      </c>
      <c r="C1749">
        <v>99</v>
      </c>
      <c r="D1749" s="9">
        <v>44027.074305555558</v>
      </c>
      <c r="E1749" s="9">
        <v>44127.031944444447</v>
      </c>
      <c r="F1749" t="s">
        <v>871</v>
      </c>
      <c r="G1749" t="s">
        <v>871</v>
      </c>
      <c r="H1749">
        <v>1</v>
      </c>
      <c r="I1749">
        <v>302</v>
      </c>
      <c r="J1749">
        <v>74</v>
      </c>
      <c r="K1749" t="s">
        <v>872</v>
      </c>
      <c r="L1749">
        <v>76</v>
      </c>
      <c r="M1749">
        <v>153</v>
      </c>
      <c r="N1749">
        <v>0</v>
      </c>
      <c r="O1749">
        <v>2.8159999999999998</v>
      </c>
      <c r="P1749">
        <v>0.69399999999999995</v>
      </c>
      <c r="Q1749">
        <v>0.72399999999999998</v>
      </c>
      <c r="R1749">
        <v>2.1219999999999999</v>
      </c>
      <c r="S1749">
        <v>2.1360000000000001</v>
      </c>
      <c r="T1749">
        <v>0.34100000000000003</v>
      </c>
      <c r="U1749">
        <v>0</v>
      </c>
      <c r="V1749">
        <v>0.754</v>
      </c>
      <c r="W1749">
        <v>5470.9939999999997</v>
      </c>
      <c r="X1749" t="s">
        <v>56</v>
      </c>
      <c r="Y1749">
        <v>1.381</v>
      </c>
      <c r="Z1749">
        <v>0</v>
      </c>
      <c r="AA1749">
        <v>0.995</v>
      </c>
      <c r="AB1749">
        <v>0.99399999999999999</v>
      </c>
      <c r="AC1749">
        <v>0.98799999999999999</v>
      </c>
      <c r="AD1749" s="19">
        <v>45825.040231990744</v>
      </c>
      <c r="AE1749" t="s">
        <v>1766</v>
      </c>
    </row>
    <row r="1750" spans="1:31" x14ac:dyDescent="0.35">
      <c r="A1750" t="s">
        <v>1555</v>
      </c>
      <c r="B1750" t="s">
        <v>311</v>
      </c>
      <c r="C1750">
        <v>4113</v>
      </c>
      <c r="D1750" s="9">
        <v>40444.067974537036</v>
      </c>
      <c r="E1750" s="9">
        <v>44557.669768518521</v>
      </c>
      <c r="F1750">
        <v>2858</v>
      </c>
      <c r="G1750">
        <v>2858</v>
      </c>
      <c r="H1750">
        <v>667</v>
      </c>
      <c r="I1750">
        <v>2191</v>
      </c>
      <c r="J1750">
        <v>356</v>
      </c>
      <c r="K1750">
        <v>2502</v>
      </c>
      <c r="L1750">
        <v>2245</v>
      </c>
      <c r="M1750">
        <v>257</v>
      </c>
      <c r="N1750">
        <v>0.17599999999999999</v>
      </c>
      <c r="O1750">
        <v>0.56299999999999994</v>
      </c>
      <c r="P1750">
        <v>9.4E-2</v>
      </c>
      <c r="Q1750">
        <v>0.58699999999999997</v>
      </c>
      <c r="R1750">
        <v>0.64500000000000002</v>
      </c>
      <c r="S1750">
        <v>0.63400000000000001</v>
      </c>
      <c r="T1750">
        <v>0.91</v>
      </c>
      <c r="U1750">
        <v>0.23799999999999999</v>
      </c>
      <c r="V1750">
        <v>0.873</v>
      </c>
      <c r="W1750">
        <v>437.81900000000002</v>
      </c>
      <c r="X1750" t="s">
        <v>56</v>
      </c>
      <c r="Y1750">
        <v>1.704</v>
      </c>
      <c r="Z1750">
        <v>0.94799999999999995</v>
      </c>
      <c r="AA1750">
        <v>0.99199999999999999</v>
      </c>
      <c r="AB1750">
        <v>0.98199999999999998</v>
      </c>
      <c r="AC1750">
        <v>0.99399999999999999</v>
      </c>
      <c r="AD1750" s="19">
        <v>45825.127570543984</v>
      </c>
      <c r="AE1750" t="s">
        <v>2397</v>
      </c>
    </row>
    <row r="1751" spans="1:31" hidden="1" x14ac:dyDescent="0.35">
      <c r="A1751" t="s">
        <v>942</v>
      </c>
      <c r="B1751" t="s">
        <v>312</v>
      </c>
      <c r="C1751">
        <v>99</v>
      </c>
      <c r="D1751" s="9">
        <v>44027.55972222222</v>
      </c>
      <c r="E1751" s="9">
        <v>44127.335416666669</v>
      </c>
      <c r="F1751" t="s">
        <v>871</v>
      </c>
      <c r="G1751" t="s">
        <v>871</v>
      </c>
      <c r="H1751">
        <v>1</v>
      </c>
      <c r="I1751">
        <v>87</v>
      </c>
      <c r="J1751">
        <v>3</v>
      </c>
      <c r="K1751" t="s">
        <v>872</v>
      </c>
      <c r="L1751">
        <v>24</v>
      </c>
      <c r="M1751">
        <v>61</v>
      </c>
      <c r="N1751">
        <v>0</v>
      </c>
      <c r="O1751">
        <v>0.82</v>
      </c>
      <c r="P1751">
        <v>2.7E-2</v>
      </c>
      <c r="Q1751">
        <v>0.254</v>
      </c>
      <c r="R1751" s="24" t="s">
        <v>2273</v>
      </c>
      <c r="S1751">
        <v>0.79900000000000004</v>
      </c>
      <c r="T1751">
        <v>0.32</v>
      </c>
      <c r="U1751">
        <v>0</v>
      </c>
      <c r="V1751">
        <v>0.96699999999999997</v>
      </c>
      <c r="W1751">
        <v>8023.6220000000003</v>
      </c>
      <c r="X1751" t="s">
        <v>56</v>
      </c>
      <c r="Y1751">
        <v>3.9369999999999998</v>
      </c>
      <c r="Z1751">
        <v>0</v>
      </c>
      <c r="AA1751">
        <v>0.99299999999999999</v>
      </c>
      <c r="AB1751">
        <v>0.77600000000000002</v>
      </c>
      <c r="AC1751">
        <v>0.88500000000000001</v>
      </c>
      <c r="AD1751" s="19">
        <v>45825.040580567133</v>
      </c>
      <c r="AE1751" t="s">
        <v>1766</v>
      </c>
    </row>
    <row r="1752" spans="1:31" x14ac:dyDescent="0.35">
      <c r="A1752" t="s">
        <v>2036</v>
      </c>
      <c r="B1752" t="s">
        <v>311</v>
      </c>
      <c r="C1752">
        <v>1194</v>
      </c>
      <c r="D1752" s="9">
        <v>40374.788194444445</v>
      </c>
      <c r="E1752" s="9">
        <v>41569.621527777781</v>
      </c>
      <c r="F1752">
        <v>51</v>
      </c>
      <c r="G1752">
        <v>51</v>
      </c>
      <c r="H1752">
        <v>12</v>
      </c>
      <c r="I1752">
        <v>39</v>
      </c>
      <c r="J1752">
        <v>5</v>
      </c>
      <c r="K1752">
        <v>46</v>
      </c>
      <c r="L1752">
        <v>12</v>
      </c>
      <c r="M1752">
        <v>34</v>
      </c>
      <c r="N1752">
        <v>8.9999999999999993E-3</v>
      </c>
      <c r="O1752">
        <v>0.03</v>
      </c>
      <c r="P1752">
        <v>6.0000000000000001E-3</v>
      </c>
      <c r="Q1752">
        <v>0.03</v>
      </c>
      <c r="R1752">
        <v>3.3000000000000002E-2</v>
      </c>
      <c r="S1752">
        <v>3.3000000000000002E-2</v>
      </c>
      <c r="T1752">
        <v>0.90900000000000003</v>
      </c>
      <c r="U1752">
        <v>0.23100000000000001</v>
      </c>
      <c r="V1752">
        <v>0.84599999999999997</v>
      </c>
      <c r="W1752">
        <v>1133.3330000000001</v>
      </c>
      <c r="X1752" t="s">
        <v>56</v>
      </c>
      <c r="Y1752">
        <v>33.332999999999998</v>
      </c>
      <c r="Z1752">
        <v>0.58499999999999996</v>
      </c>
      <c r="AA1752">
        <v>0.98199999999999998</v>
      </c>
      <c r="AB1752">
        <v>0.93700000000000006</v>
      </c>
      <c r="AC1752">
        <v>0.84599999999999997</v>
      </c>
      <c r="AD1752" s="19">
        <v>45824.906183749998</v>
      </c>
      <c r="AE1752" t="s">
        <v>2043</v>
      </c>
    </row>
    <row r="1753" spans="1:31" hidden="1" x14ac:dyDescent="0.35">
      <c r="A1753" t="s">
        <v>959</v>
      </c>
      <c r="B1753" t="s">
        <v>312</v>
      </c>
      <c r="C1753">
        <v>98</v>
      </c>
      <c r="D1753" s="9">
        <v>44029.112500000003</v>
      </c>
      <c r="E1753" s="9">
        <v>44127.925694444442</v>
      </c>
      <c r="F1753" t="s">
        <v>871</v>
      </c>
      <c r="G1753" t="s">
        <v>871</v>
      </c>
      <c r="H1753">
        <v>1</v>
      </c>
      <c r="I1753">
        <v>107</v>
      </c>
      <c r="J1753">
        <v>14</v>
      </c>
      <c r="K1753" t="s">
        <v>872</v>
      </c>
      <c r="L1753">
        <v>80</v>
      </c>
      <c r="M1753">
        <v>12</v>
      </c>
      <c r="N1753">
        <v>0</v>
      </c>
      <c r="O1753">
        <v>1.1040000000000001</v>
      </c>
      <c r="P1753">
        <v>0.16300000000000001</v>
      </c>
      <c r="Q1753">
        <v>0.71899999999999997</v>
      </c>
      <c r="R1753" s="24" t="s">
        <v>2274</v>
      </c>
      <c r="S1753">
        <v>0.94199999999999995</v>
      </c>
      <c r="T1753">
        <v>0.76400000000000001</v>
      </c>
      <c r="U1753">
        <v>0</v>
      </c>
      <c r="V1753">
        <v>0.85199999999999998</v>
      </c>
      <c r="W1753">
        <v>2828.9290000000001</v>
      </c>
      <c r="X1753" t="s">
        <v>56</v>
      </c>
      <c r="Y1753">
        <v>1.391</v>
      </c>
      <c r="Z1753">
        <v>0</v>
      </c>
      <c r="AA1753">
        <v>0.99099999999999999</v>
      </c>
      <c r="AB1753">
        <v>0.95099999999999996</v>
      </c>
      <c r="AC1753">
        <v>0.86299999999999999</v>
      </c>
      <c r="AD1753" s="19">
        <v>45825.040934745368</v>
      </c>
      <c r="AE1753" t="s">
        <v>1766</v>
      </c>
    </row>
    <row r="1754" spans="1:31" x14ac:dyDescent="0.35">
      <c r="A1754" t="s">
        <v>105</v>
      </c>
      <c r="B1754" t="s">
        <v>311</v>
      </c>
      <c r="C1754">
        <v>2388</v>
      </c>
      <c r="D1754" s="9">
        <v>43221.75277777778</v>
      </c>
      <c r="E1754" s="9">
        <v>45610.039583333331</v>
      </c>
      <c r="F1754">
        <v>3804</v>
      </c>
      <c r="G1754">
        <v>3687</v>
      </c>
      <c r="H1754">
        <v>2126</v>
      </c>
      <c r="I1754">
        <v>1561</v>
      </c>
      <c r="J1754">
        <v>649</v>
      </c>
      <c r="K1754">
        <v>3038</v>
      </c>
      <c r="L1754">
        <v>2700</v>
      </c>
      <c r="M1754">
        <v>338</v>
      </c>
      <c r="N1754">
        <v>1.0940000000000001</v>
      </c>
      <c r="O1754">
        <v>0.84899999999999998</v>
      </c>
      <c r="P1754">
        <v>0.372</v>
      </c>
      <c r="Q1754">
        <v>1.4279999999999999</v>
      </c>
      <c r="R1754">
        <v>1.571</v>
      </c>
      <c r="S1754">
        <v>1.5660000000000001</v>
      </c>
      <c r="T1754">
        <v>0.90900000000000003</v>
      </c>
      <c r="U1754">
        <v>0.56299999999999994</v>
      </c>
      <c r="V1754">
        <v>0.80900000000000005</v>
      </c>
      <c r="W1754">
        <v>236.69499999999999</v>
      </c>
      <c r="X1754" t="s">
        <v>56</v>
      </c>
      <c r="Y1754">
        <v>0.7</v>
      </c>
      <c r="Z1754">
        <v>0.98699999999999999</v>
      </c>
      <c r="AA1754">
        <v>0.98</v>
      </c>
      <c r="AB1754">
        <v>0.97099999999999997</v>
      </c>
      <c r="AC1754">
        <v>0.98899999999999999</v>
      </c>
      <c r="AD1754" s="19">
        <v>2.1546296296296296E-2</v>
      </c>
      <c r="AE1754" t="s">
        <v>1108</v>
      </c>
    </row>
    <row r="1755" spans="1:31" hidden="1" x14ac:dyDescent="0.35">
      <c r="A1755" t="s">
        <v>955</v>
      </c>
      <c r="B1755" t="s">
        <v>312</v>
      </c>
      <c r="C1755">
        <v>99</v>
      </c>
      <c r="D1755" s="9">
        <v>44027.188888888886</v>
      </c>
      <c r="E1755" s="9">
        <v>44126.907638888886</v>
      </c>
      <c r="F1755" t="s">
        <v>871</v>
      </c>
      <c r="G1755" t="s">
        <v>871</v>
      </c>
      <c r="H1755">
        <v>1</v>
      </c>
      <c r="I1755">
        <v>377</v>
      </c>
      <c r="J1755">
        <v>267</v>
      </c>
      <c r="K1755" t="s">
        <v>872</v>
      </c>
      <c r="L1755">
        <v>90</v>
      </c>
      <c r="M1755">
        <v>19</v>
      </c>
      <c r="N1755">
        <v>0</v>
      </c>
      <c r="O1755">
        <v>3.6930000000000001</v>
      </c>
      <c r="P1755">
        <v>3.492</v>
      </c>
      <c r="Q1755">
        <v>1.0029999999999999</v>
      </c>
      <c r="R1755" s="24" t="s">
        <v>2275</v>
      </c>
      <c r="S1755">
        <v>0.16300000000000001</v>
      </c>
      <c r="T1755">
        <v>4.99</v>
      </c>
      <c r="U1755">
        <v>0</v>
      </c>
      <c r="V1755">
        <v>5.3999999999999999E-2</v>
      </c>
      <c r="W1755">
        <v>18059.821</v>
      </c>
      <c r="X1755" t="s">
        <v>62</v>
      </c>
      <c r="Y1755">
        <v>0.997</v>
      </c>
      <c r="Z1755">
        <v>0</v>
      </c>
      <c r="AA1755">
        <v>0.996</v>
      </c>
      <c r="AB1755">
        <v>0.63300000000000001</v>
      </c>
      <c r="AC1755">
        <v>0.97099999999999997</v>
      </c>
      <c r="AD1755" s="19">
        <v>45825.04130488426</v>
      </c>
      <c r="AE1755" t="s">
        <v>1766</v>
      </c>
    </row>
    <row r="1756" spans="1:31" x14ac:dyDescent="0.35">
      <c r="A1756" t="s">
        <v>105</v>
      </c>
      <c r="B1756" t="s">
        <v>311</v>
      </c>
      <c r="C1756">
        <v>2388</v>
      </c>
      <c r="D1756" s="9">
        <v>43221.75277777778</v>
      </c>
      <c r="E1756" s="9">
        <v>45610.039583333331</v>
      </c>
      <c r="F1756">
        <v>3804</v>
      </c>
      <c r="G1756">
        <v>3687</v>
      </c>
      <c r="H1756">
        <v>2126</v>
      </c>
      <c r="I1756">
        <v>1561</v>
      </c>
      <c r="J1756">
        <v>649</v>
      </c>
      <c r="K1756">
        <v>3038</v>
      </c>
      <c r="L1756">
        <v>2700</v>
      </c>
      <c r="M1756">
        <v>338</v>
      </c>
      <c r="N1756">
        <v>1.0940000000000001</v>
      </c>
      <c r="O1756">
        <v>0.84899999999999998</v>
      </c>
      <c r="P1756">
        <v>0.372</v>
      </c>
      <c r="Q1756">
        <v>1.4279999999999999</v>
      </c>
      <c r="R1756">
        <v>1.571</v>
      </c>
      <c r="S1756">
        <v>1.5660000000000001</v>
      </c>
      <c r="T1756">
        <v>0.90900000000000003</v>
      </c>
      <c r="U1756">
        <v>0.56299999999999994</v>
      </c>
      <c r="V1756">
        <v>0.80900000000000005</v>
      </c>
      <c r="W1756">
        <v>236.69499999999999</v>
      </c>
      <c r="X1756" t="s">
        <v>56</v>
      </c>
      <c r="Y1756">
        <v>0.7</v>
      </c>
      <c r="Z1756">
        <v>0.98699999999999999</v>
      </c>
      <c r="AA1756">
        <v>0.98</v>
      </c>
      <c r="AB1756">
        <v>0.97099999999999997</v>
      </c>
      <c r="AC1756">
        <v>0.98899999999999999</v>
      </c>
      <c r="AD1756" s="19">
        <v>2.489699074074074E-2</v>
      </c>
      <c r="AE1756" t="s">
        <v>1108</v>
      </c>
    </row>
    <row r="1757" spans="1:31" hidden="1" x14ac:dyDescent="0.35">
      <c r="A1757" t="s">
        <v>954</v>
      </c>
      <c r="B1757" t="s">
        <v>312</v>
      </c>
      <c r="C1757">
        <v>99</v>
      </c>
      <c r="D1757" s="9">
        <v>44027.318055555559</v>
      </c>
      <c r="E1757" s="9">
        <v>44127.130555555559</v>
      </c>
      <c r="F1757" t="s">
        <v>871</v>
      </c>
      <c r="G1757" t="s">
        <v>871</v>
      </c>
      <c r="H1757">
        <v>1</v>
      </c>
      <c r="I1757">
        <v>307</v>
      </c>
      <c r="J1757">
        <v>89</v>
      </c>
      <c r="K1757" t="s">
        <v>872</v>
      </c>
      <c r="L1757">
        <v>144</v>
      </c>
      <c r="M1757">
        <v>75</v>
      </c>
      <c r="N1757">
        <v>0</v>
      </c>
      <c r="O1757">
        <v>3.04</v>
      </c>
      <c r="P1757">
        <v>0.86399999999999999</v>
      </c>
      <c r="Q1757">
        <v>1.6859999999999999</v>
      </c>
      <c r="R1757">
        <v>2.1760000000000002</v>
      </c>
      <c r="S1757">
        <v>2.3620000000000001</v>
      </c>
      <c r="T1757">
        <v>0.77500000000000002</v>
      </c>
      <c r="U1757">
        <v>0</v>
      </c>
      <c r="V1757">
        <v>0.71599999999999997</v>
      </c>
      <c r="W1757">
        <v>3591.9340000000002</v>
      </c>
      <c r="X1757" t="s">
        <v>56</v>
      </c>
      <c r="Y1757">
        <v>0.59299999999999997</v>
      </c>
      <c r="Z1757">
        <v>0</v>
      </c>
      <c r="AA1757">
        <v>0.996</v>
      </c>
      <c r="AB1757">
        <v>0.90200000000000002</v>
      </c>
      <c r="AC1757">
        <v>0.94599999999999995</v>
      </c>
      <c r="AD1757" s="19">
        <v>45825.041983333336</v>
      </c>
      <c r="AE1757" t="s">
        <v>1766</v>
      </c>
    </row>
    <row r="1758" spans="1:31" x14ac:dyDescent="0.35">
      <c r="A1758" t="s">
        <v>1145</v>
      </c>
      <c r="B1758" t="s">
        <v>311</v>
      </c>
      <c r="C1758">
        <v>3979</v>
      </c>
      <c r="D1758" s="9">
        <v>39846.877812500003</v>
      </c>
      <c r="E1758" s="9">
        <v>43825.971759259257</v>
      </c>
      <c r="F1758">
        <v>76</v>
      </c>
      <c r="G1758">
        <v>76</v>
      </c>
      <c r="H1758">
        <v>40</v>
      </c>
      <c r="I1758">
        <v>36</v>
      </c>
      <c r="J1758">
        <v>5</v>
      </c>
      <c r="K1758">
        <v>71</v>
      </c>
      <c r="L1758">
        <v>58</v>
      </c>
      <c r="M1758">
        <v>13</v>
      </c>
      <c r="N1758">
        <v>1.2E-2</v>
      </c>
      <c r="O1758">
        <v>1.4E-2</v>
      </c>
      <c r="P1758">
        <v>4.0000000000000001E-3</v>
      </c>
      <c r="Q1758">
        <v>0.02</v>
      </c>
      <c r="R1758">
        <v>2.1999999999999999E-2</v>
      </c>
      <c r="S1758">
        <v>2.4E-2</v>
      </c>
      <c r="T1758">
        <v>0.90900000000000003</v>
      </c>
      <c r="U1758">
        <v>0.46200000000000002</v>
      </c>
      <c r="V1758">
        <v>0.84599999999999997</v>
      </c>
      <c r="W1758">
        <v>650</v>
      </c>
      <c r="X1758" t="s">
        <v>56</v>
      </c>
      <c r="Y1758">
        <v>50</v>
      </c>
      <c r="Z1758">
        <v>0.94499999999999995</v>
      </c>
      <c r="AA1758">
        <v>0.94699999999999995</v>
      </c>
      <c r="AB1758">
        <v>0.92100000000000004</v>
      </c>
      <c r="AC1758">
        <v>0.86299999999999999</v>
      </c>
      <c r="AD1758" s="19">
        <v>45825.288231493054</v>
      </c>
      <c r="AE1758" t="s">
        <v>2339</v>
      </c>
    </row>
    <row r="1759" spans="1:31" hidden="1" x14ac:dyDescent="0.35">
      <c r="A1759" t="s">
        <v>910</v>
      </c>
      <c r="B1759" t="s">
        <v>312</v>
      </c>
      <c r="C1759">
        <v>98</v>
      </c>
      <c r="D1759" s="9">
        <v>43999.281944444447</v>
      </c>
      <c r="E1759" s="9">
        <v>44097.306944444441</v>
      </c>
      <c r="F1759" t="s">
        <v>871</v>
      </c>
      <c r="G1759" t="s">
        <v>871</v>
      </c>
      <c r="H1759">
        <v>1</v>
      </c>
      <c r="I1759">
        <v>3</v>
      </c>
      <c r="J1759">
        <v>1</v>
      </c>
      <c r="K1759" t="s">
        <v>872</v>
      </c>
      <c r="L1759">
        <v>1</v>
      </c>
      <c r="M1759">
        <v>2</v>
      </c>
      <c r="N1759" t="s">
        <v>874</v>
      </c>
      <c r="O1759">
        <v>1.9E-2</v>
      </c>
      <c r="P1759">
        <v>0</v>
      </c>
      <c r="Q1759" t="s">
        <v>874</v>
      </c>
      <c r="R1759">
        <v>1.9E-2</v>
      </c>
      <c r="S1759">
        <v>1.9E-2</v>
      </c>
      <c r="T1759" t="s">
        <v>874</v>
      </c>
      <c r="U1759" t="s">
        <v>874</v>
      </c>
      <c r="V1759" t="s">
        <v>874</v>
      </c>
      <c r="W1759" t="s">
        <v>874</v>
      </c>
      <c r="X1759" t="s">
        <v>56</v>
      </c>
      <c r="Y1759" t="s">
        <v>874</v>
      </c>
      <c r="Z1759" t="s">
        <v>874</v>
      </c>
      <c r="AA1759">
        <v>0.93600000000000005</v>
      </c>
      <c r="AB1759">
        <v>0</v>
      </c>
      <c r="AC1759" t="s">
        <v>874</v>
      </c>
      <c r="AD1759" s="19">
        <v>45825.042229016202</v>
      </c>
      <c r="AE1759" t="s">
        <v>1766</v>
      </c>
    </row>
    <row r="1760" spans="1:31" x14ac:dyDescent="0.35">
      <c r="A1760" t="s">
        <v>1046</v>
      </c>
      <c r="B1760" t="s">
        <v>311</v>
      </c>
      <c r="C1760">
        <v>3359</v>
      </c>
      <c r="D1760" s="9">
        <v>41206.799513888887</v>
      </c>
      <c r="E1760" s="9">
        <v>44566.122858796298</v>
      </c>
      <c r="F1760">
        <v>17630</v>
      </c>
      <c r="G1760">
        <v>17630</v>
      </c>
      <c r="H1760">
        <v>0</v>
      </c>
      <c r="I1760">
        <v>17630</v>
      </c>
      <c r="J1760">
        <v>15154</v>
      </c>
      <c r="K1760">
        <v>2476</v>
      </c>
      <c r="L1760">
        <v>1811</v>
      </c>
      <c r="M1760">
        <v>665</v>
      </c>
      <c r="N1760">
        <v>0</v>
      </c>
      <c r="O1760">
        <v>5.3220000000000001</v>
      </c>
      <c r="P1760">
        <v>4.6159999999999997</v>
      </c>
      <c r="Q1760">
        <v>0.64200000000000002</v>
      </c>
      <c r="R1760">
        <v>0.70599999999999996</v>
      </c>
      <c r="S1760">
        <v>0.66700000000000004</v>
      </c>
      <c r="T1760">
        <v>0.90900000000000003</v>
      </c>
      <c r="U1760">
        <v>0</v>
      </c>
      <c r="V1760">
        <v>0.13300000000000001</v>
      </c>
      <c r="W1760">
        <v>1035.826</v>
      </c>
      <c r="X1760" t="s">
        <v>56</v>
      </c>
      <c r="Y1760">
        <v>1.5580000000000001</v>
      </c>
      <c r="Z1760">
        <v>0</v>
      </c>
      <c r="AA1760" s="19">
        <v>0.94799999999999995</v>
      </c>
      <c r="AB1760">
        <v>0.95499999999999996</v>
      </c>
      <c r="AC1760" s="23">
        <v>0.73799999999999999</v>
      </c>
      <c r="AD1760" s="19">
        <v>45825.217353888889</v>
      </c>
      <c r="AE1760" t="s">
        <v>2383</v>
      </c>
    </row>
    <row r="1761" spans="1:31" hidden="1" x14ac:dyDescent="0.35">
      <c r="A1761" t="s">
        <v>906</v>
      </c>
      <c r="B1761" t="s">
        <v>312</v>
      </c>
      <c r="C1761">
        <v>75</v>
      </c>
      <c r="D1761" s="9">
        <v>44041.70416666667</v>
      </c>
      <c r="E1761" s="9">
        <v>44117.31527777778</v>
      </c>
      <c r="F1761" t="s">
        <v>871</v>
      </c>
      <c r="G1761" t="s">
        <v>871</v>
      </c>
      <c r="H1761">
        <v>1</v>
      </c>
      <c r="I1761">
        <v>4</v>
      </c>
      <c r="J1761">
        <v>1</v>
      </c>
      <c r="K1761" t="s">
        <v>872</v>
      </c>
      <c r="L1761">
        <v>2</v>
      </c>
      <c r="M1761">
        <v>0</v>
      </c>
      <c r="N1761" t="s">
        <v>874</v>
      </c>
      <c r="O1761">
        <v>4.2999999999999997E-2</v>
      </c>
      <c r="P1761" t="s">
        <v>874</v>
      </c>
      <c r="Q1761">
        <v>1.4999999999999999E-2</v>
      </c>
      <c r="R1761">
        <v>0</v>
      </c>
      <c r="S1761">
        <v>3.5999999999999997E-2</v>
      </c>
      <c r="T1761" t="s">
        <v>874</v>
      </c>
      <c r="U1761" t="s">
        <v>874</v>
      </c>
      <c r="V1761" t="s">
        <v>874</v>
      </c>
      <c r="W1761" t="s">
        <v>874</v>
      </c>
      <c r="X1761" t="s">
        <v>56</v>
      </c>
      <c r="Y1761">
        <v>66.667000000000002</v>
      </c>
      <c r="Z1761" t="s">
        <v>874</v>
      </c>
      <c r="AA1761">
        <v>0.98899999999999999</v>
      </c>
      <c r="AB1761" t="s">
        <v>874</v>
      </c>
      <c r="AC1761">
        <v>1</v>
      </c>
      <c r="AD1761" s="19">
        <v>45825.042458449076</v>
      </c>
      <c r="AE1761" t="s">
        <v>1766</v>
      </c>
    </row>
    <row r="1762" spans="1:31" x14ac:dyDescent="0.35">
      <c r="A1762" t="s">
        <v>1552</v>
      </c>
      <c r="B1762" t="s">
        <v>311</v>
      </c>
      <c r="C1762">
        <v>3567</v>
      </c>
      <c r="D1762" s="9">
        <v>38034.805555555555</v>
      </c>
      <c r="E1762" s="9">
        <v>41602.55972222222</v>
      </c>
      <c r="F1762">
        <v>1179</v>
      </c>
      <c r="G1762">
        <v>1179</v>
      </c>
      <c r="H1762">
        <v>367</v>
      </c>
      <c r="I1762">
        <v>812</v>
      </c>
      <c r="J1762">
        <v>144</v>
      </c>
      <c r="K1762">
        <v>1035</v>
      </c>
      <c r="L1762">
        <v>876</v>
      </c>
      <c r="M1762">
        <v>159</v>
      </c>
      <c r="N1762">
        <v>0.115</v>
      </c>
      <c r="O1762">
        <v>0.218</v>
      </c>
      <c r="P1762">
        <v>3.9E-2</v>
      </c>
      <c r="Q1762">
        <v>0.26700000000000002</v>
      </c>
      <c r="R1762">
        <v>0.29399999999999998</v>
      </c>
      <c r="S1762">
        <v>0.29199999999999998</v>
      </c>
      <c r="T1762">
        <v>0.90800000000000003</v>
      </c>
      <c r="U1762">
        <v>0.34499999999999997</v>
      </c>
      <c r="V1762">
        <v>0.88300000000000001</v>
      </c>
      <c r="W1762">
        <v>595.50599999999997</v>
      </c>
      <c r="X1762" t="s">
        <v>56</v>
      </c>
      <c r="Y1762">
        <v>3.7450000000000001</v>
      </c>
      <c r="Z1762">
        <v>0.95</v>
      </c>
      <c r="AA1762">
        <v>0.97599999999999998</v>
      </c>
      <c r="AB1762">
        <v>0.97899999999999998</v>
      </c>
      <c r="AC1762">
        <v>0.94799999999999995</v>
      </c>
      <c r="AD1762" s="19">
        <v>45824.799641921294</v>
      </c>
      <c r="AE1762" t="s">
        <v>1824</v>
      </c>
    </row>
    <row r="1763" spans="1:31" hidden="1" x14ac:dyDescent="0.35">
      <c r="A1763" t="s">
        <v>926</v>
      </c>
      <c r="B1763" t="s">
        <v>312</v>
      </c>
      <c r="C1763">
        <v>97</v>
      </c>
      <c r="D1763" s="9">
        <v>44025.345833333333</v>
      </c>
      <c r="E1763" s="9">
        <v>44122.566666666666</v>
      </c>
      <c r="F1763" t="s">
        <v>871</v>
      </c>
      <c r="G1763" t="s">
        <v>871</v>
      </c>
      <c r="H1763">
        <v>2</v>
      </c>
      <c r="I1763">
        <v>17</v>
      </c>
      <c r="J1763">
        <v>1</v>
      </c>
      <c r="K1763" t="s">
        <v>872</v>
      </c>
      <c r="L1763">
        <v>20</v>
      </c>
      <c r="M1763">
        <v>0</v>
      </c>
      <c r="N1763">
        <v>1.4E-2</v>
      </c>
      <c r="O1763">
        <v>0.14000000000000001</v>
      </c>
      <c r="P1763">
        <v>0</v>
      </c>
      <c r="Q1763">
        <v>0.16800000000000001</v>
      </c>
      <c r="R1763" s="24" t="s">
        <v>1786</v>
      </c>
      <c r="S1763">
        <v>0.154</v>
      </c>
      <c r="T1763">
        <v>1.091</v>
      </c>
      <c r="U1763">
        <v>9.0999999999999998E-2</v>
      </c>
      <c r="V1763">
        <v>1</v>
      </c>
      <c r="W1763">
        <v>142.857</v>
      </c>
      <c r="X1763" t="s">
        <v>62</v>
      </c>
      <c r="Y1763">
        <v>5.952</v>
      </c>
      <c r="Z1763">
        <v>1</v>
      </c>
      <c r="AA1763">
        <v>0.97599999999999998</v>
      </c>
      <c r="AB1763">
        <v>0</v>
      </c>
      <c r="AC1763">
        <v>0.90500000000000003</v>
      </c>
      <c r="AD1763" s="19">
        <v>45825.04271947917</v>
      </c>
      <c r="AE1763" t="s">
        <v>1766</v>
      </c>
    </row>
    <row r="1764" spans="1:31" x14ac:dyDescent="0.35">
      <c r="A1764" t="s">
        <v>154</v>
      </c>
      <c r="B1764" t="s">
        <v>311</v>
      </c>
      <c r="C1764">
        <v>6186</v>
      </c>
      <c r="D1764" s="9">
        <v>39157.240277777775</v>
      </c>
      <c r="E1764" s="9">
        <v>45343.418055555558</v>
      </c>
      <c r="F1764">
        <v>3954</v>
      </c>
      <c r="G1764">
        <v>3886</v>
      </c>
      <c r="H1764">
        <v>1685</v>
      </c>
      <c r="I1764">
        <v>2201</v>
      </c>
      <c r="J1764">
        <v>918</v>
      </c>
      <c r="K1764">
        <v>2968</v>
      </c>
      <c r="L1764">
        <v>2841</v>
      </c>
      <c r="M1764">
        <v>127</v>
      </c>
      <c r="N1764">
        <v>0.378</v>
      </c>
      <c r="O1764">
        <v>0.53300000000000003</v>
      </c>
      <c r="P1764">
        <v>0.214</v>
      </c>
      <c r="Q1764">
        <v>0.63300000000000001</v>
      </c>
      <c r="R1764">
        <v>0.69699999999999995</v>
      </c>
      <c r="S1764">
        <v>0.67700000000000005</v>
      </c>
      <c r="T1764">
        <v>0.90800000000000003</v>
      </c>
      <c r="U1764">
        <v>0.41499999999999998</v>
      </c>
      <c r="V1764">
        <v>0.76500000000000001</v>
      </c>
      <c r="W1764">
        <v>200.63200000000001</v>
      </c>
      <c r="X1764" t="s">
        <v>56</v>
      </c>
      <c r="Y1764">
        <v>1.58</v>
      </c>
      <c r="Z1764">
        <v>0.97799999999999998</v>
      </c>
      <c r="AA1764">
        <v>0.97399999999999998</v>
      </c>
      <c r="AB1764">
        <v>0.97099999999999997</v>
      </c>
      <c r="AC1764">
        <v>0.97899999999999998</v>
      </c>
      <c r="AD1764" s="19">
        <v>2.782060185185185E-2</v>
      </c>
      <c r="AE1764" t="s">
        <v>1108</v>
      </c>
    </row>
    <row r="1765" spans="1:31" hidden="1" x14ac:dyDescent="0.35">
      <c r="A1765" t="s">
        <v>911</v>
      </c>
      <c r="B1765" t="s">
        <v>312</v>
      </c>
      <c r="C1765">
        <v>96</v>
      </c>
      <c r="D1765" s="9">
        <v>43761.65347222222</v>
      </c>
      <c r="E1765" s="9">
        <v>43858.597222222219</v>
      </c>
      <c r="F1765" t="s">
        <v>871</v>
      </c>
      <c r="G1765" t="s">
        <v>871</v>
      </c>
      <c r="H1765">
        <v>1</v>
      </c>
      <c r="I1765">
        <v>19</v>
      </c>
      <c r="J1765">
        <v>17</v>
      </c>
      <c r="K1765" t="s">
        <v>872</v>
      </c>
      <c r="L1765">
        <v>19</v>
      </c>
      <c r="M1765">
        <v>-15</v>
      </c>
      <c r="N1765" t="s">
        <v>874</v>
      </c>
      <c r="O1765">
        <v>0.16700000000000001</v>
      </c>
      <c r="P1765">
        <v>0.17499999999999999</v>
      </c>
      <c r="Q1765">
        <v>0.188</v>
      </c>
      <c r="R1765">
        <v>-7.9999999999999793E-3</v>
      </c>
      <c r="S1765">
        <v>5.0999999999999997E-2</v>
      </c>
      <c r="T1765" t="s">
        <v>874</v>
      </c>
      <c r="U1765" t="s">
        <v>874</v>
      </c>
      <c r="V1765" t="s">
        <v>874</v>
      </c>
      <c r="W1765" t="s">
        <v>874</v>
      </c>
      <c r="X1765" t="s">
        <v>62</v>
      </c>
      <c r="Y1765">
        <v>5.319</v>
      </c>
      <c r="Z1765" t="s">
        <v>874</v>
      </c>
      <c r="AA1765">
        <v>0.97099999999999997</v>
      </c>
      <c r="AB1765">
        <v>0.76100000000000001</v>
      </c>
      <c r="AC1765">
        <v>0.96099999999999997</v>
      </c>
      <c r="AD1765" s="19">
        <v>45825.04295101852</v>
      </c>
      <c r="AE1765" t="s">
        <v>1766</v>
      </c>
    </row>
    <row r="1766" spans="1:31" x14ac:dyDescent="0.35">
      <c r="A1766" t="s">
        <v>154</v>
      </c>
      <c r="B1766" t="s">
        <v>311</v>
      </c>
      <c r="C1766">
        <v>6186</v>
      </c>
      <c r="D1766" s="9">
        <v>39157.240277777775</v>
      </c>
      <c r="E1766" s="9">
        <v>45343.418055555558</v>
      </c>
      <c r="F1766">
        <v>3954</v>
      </c>
      <c r="G1766">
        <v>3886</v>
      </c>
      <c r="H1766">
        <v>1685</v>
      </c>
      <c r="I1766">
        <v>2201</v>
      </c>
      <c r="J1766">
        <v>918</v>
      </c>
      <c r="K1766">
        <v>2968</v>
      </c>
      <c r="L1766">
        <v>2841</v>
      </c>
      <c r="M1766">
        <v>127</v>
      </c>
      <c r="N1766">
        <v>0.378</v>
      </c>
      <c r="O1766">
        <v>0.53300000000000003</v>
      </c>
      <c r="P1766">
        <v>0.214</v>
      </c>
      <c r="Q1766">
        <v>0.63300000000000001</v>
      </c>
      <c r="R1766">
        <v>0.69699999999999995</v>
      </c>
      <c r="S1766">
        <v>0.67700000000000005</v>
      </c>
      <c r="T1766">
        <v>0.90800000000000003</v>
      </c>
      <c r="U1766">
        <v>0.41499999999999998</v>
      </c>
      <c r="V1766">
        <v>0.76500000000000001</v>
      </c>
      <c r="W1766">
        <v>200.63200000000001</v>
      </c>
      <c r="X1766" t="s">
        <v>56</v>
      </c>
      <c r="Y1766">
        <v>1.58</v>
      </c>
      <c r="Z1766">
        <v>0.97799999999999998</v>
      </c>
      <c r="AA1766">
        <v>0.97399999999999998</v>
      </c>
      <c r="AB1766">
        <v>0.97099999999999997</v>
      </c>
      <c r="AC1766">
        <v>0.97899999999999998</v>
      </c>
      <c r="AD1766" s="19">
        <v>3.7434027777777781E-2</v>
      </c>
      <c r="AE1766" t="s">
        <v>1108</v>
      </c>
    </row>
    <row r="1767" spans="1:31" hidden="1" x14ac:dyDescent="0.35">
      <c r="A1767" t="s">
        <v>924</v>
      </c>
      <c r="B1767" t="s">
        <v>312</v>
      </c>
      <c r="C1767">
        <v>98</v>
      </c>
      <c r="D1767" s="9">
        <v>44025.837500000001</v>
      </c>
      <c r="E1767" s="9">
        <v>44124.356249999997</v>
      </c>
      <c r="F1767" t="s">
        <v>871</v>
      </c>
      <c r="G1767" t="s">
        <v>871</v>
      </c>
      <c r="H1767">
        <v>47</v>
      </c>
      <c r="I1767">
        <v>53</v>
      </c>
      <c r="J1767">
        <v>24</v>
      </c>
      <c r="K1767" t="s">
        <v>872</v>
      </c>
      <c r="L1767">
        <v>53</v>
      </c>
      <c r="M1767">
        <v>22</v>
      </c>
      <c r="N1767">
        <v>0.60299999999999998</v>
      </c>
      <c r="O1767">
        <v>0.56599999999999995</v>
      </c>
      <c r="P1767">
        <v>0.23599999999999999</v>
      </c>
      <c r="Q1767">
        <v>0.52800000000000002</v>
      </c>
      <c r="R1767">
        <v>0.93300000000000005</v>
      </c>
      <c r="S1767">
        <v>0.84099999999999997</v>
      </c>
      <c r="T1767">
        <v>0.56599999999999995</v>
      </c>
      <c r="U1767">
        <v>0.51600000000000001</v>
      </c>
      <c r="V1767">
        <v>0.79800000000000004</v>
      </c>
      <c r="W1767">
        <v>890.15200000000004</v>
      </c>
      <c r="X1767" t="s">
        <v>56</v>
      </c>
      <c r="Y1767">
        <v>1.8939999999999999</v>
      </c>
      <c r="Z1767">
        <v>0.91600000000000004</v>
      </c>
      <c r="AA1767">
        <v>0.98299999999999998</v>
      </c>
      <c r="AB1767">
        <v>0.95199999999999996</v>
      </c>
      <c r="AC1767">
        <v>0.96899999999999997</v>
      </c>
      <c r="AD1767" s="19">
        <v>45825.043291435184</v>
      </c>
      <c r="AE1767" t="s">
        <v>1766</v>
      </c>
    </row>
    <row r="1768" spans="1:31" x14ac:dyDescent="0.35">
      <c r="A1768" t="s">
        <v>1415</v>
      </c>
      <c r="B1768" t="s">
        <v>311</v>
      </c>
      <c r="C1768">
        <v>658</v>
      </c>
      <c r="D1768" s="9">
        <v>43900.96570601852</v>
      </c>
      <c r="E1768" s="9">
        <v>44559.336284722223</v>
      </c>
      <c r="F1768">
        <v>471</v>
      </c>
      <c r="G1768">
        <v>471</v>
      </c>
      <c r="H1768">
        <v>249</v>
      </c>
      <c r="I1768">
        <v>222</v>
      </c>
      <c r="J1768">
        <v>10</v>
      </c>
      <c r="K1768">
        <v>461</v>
      </c>
      <c r="L1768">
        <v>383</v>
      </c>
      <c r="M1768">
        <v>78</v>
      </c>
      <c r="N1768">
        <v>0.374</v>
      </c>
      <c r="O1768">
        <v>0.40899999999999997</v>
      </c>
      <c r="P1768">
        <v>0.02</v>
      </c>
      <c r="Q1768">
        <v>0.69299999999999995</v>
      </c>
      <c r="R1768">
        <v>0.76300000000000001</v>
      </c>
      <c r="S1768">
        <v>0.751</v>
      </c>
      <c r="T1768">
        <v>0.90800000000000003</v>
      </c>
      <c r="U1768">
        <v>0.47799999999999998</v>
      </c>
      <c r="V1768">
        <v>0.97399999999999998</v>
      </c>
      <c r="W1768">
        <v>112.554</v>
      </c>
      <c r="X1768" t="s">
        <v>56</v>
      </c>
      <c r="Y1768">
        <v>1.4430000000000001</v>
      </c>
      <c r="Z1768">
        <v>0.96899999999999997</v>
      </c>
      <c r="AA1768">
        <v>0.98</v>
      </c>
      <c r="AB1768">
        <v>0.88500000000000001</v>
      </c>
      <c r="AC1768">
        <v>0.98099999999999998</v>
      </c>
      <c r="AD1768" s="19">
        <v>45825.094730532408</v>
      </c>
      <c r="AE1768" t="s">
        <v>2397</v>
      </c>
    </row>
    <row r="1769" spans="1:31" hidden="1" x14ac:dyDescent="0.35">
      <c r="A1769" t="s">
        <v>895</v>
      </c>
      <c r="B1769" t="s">
        <v>312</v>
      </c>
      <c r="C1769">
        <v>100</v>
      </c>
      <c r="D1769" s="9">
        <v>44026.700694444444</v>
      </c>
      <c r="E1769" s="9">
        <v>44126.754166666666</v>
      </c>
      <c r="F1769" t="s">
        <v>871</v>
      </c>
      <c r="G1769" t="s">
        <v>871</v>
      </c>
      <c r="H1769">
        <v>1081</v>
      </c>
      <c r="I1769">
        <v>159</v>
      </c>
      <c r="J1769">
        <v>1</v>
      </c>
      <c r="K1769" t="s">
        <v>872</v>
      </c>
      <c r="L1769">
        <v>1191</v>
      </c>
      <c r="M1769">
        <v>48</v>
      </c>
      <c r="N1769">
        <v>10.978</v>
      </c>
      <c r="O1769">
        <v>1.4630000000000001</v>
      </c>
      <c r="P1769">
        <v>0</v>
      </c>
      <c r="Q1769">
        <v>11.688000000000001</v>
      </c>
      <c r="R1769" s="24" t="s">
        <v>2276</v>
      </c>
      <c r="S1769">
        <v>12.403</v>
      </c>
      <c r="T1769">
        <v>0.93899999999999995</v>
      </c>
      <c r="U1769">
        <v>0.88200000000000001</v>
      </c>
      <c r="V1769">
        <v>1</v>
      </c>
      <c r="W1769">
        <v>307.40899999999999</v>
      </c>
      <c r="X1769" t="s">
        <v>56</v>
      </c>
      <c r="Y1769">
        <v>8.5999999999999993E-2</v>
      </c>
      <c r="Z1769">
        <v>0.997</v>
      </c>
      <c r="AA1769">
        <v>0.98</v>
      </c>
      <c r="AB1769">
        <v>0</v>
      </c>
      <c r="AC1769">
        <v>0.99399999999999999</v>
      </c>
      <c r="AD1769" s="19">
        <v>45825.043712939812</v>
      </c>
      <c r="AE1769" t="s">
        <v>1766</v>
      </c>
    </row>
    <row r="1770" spans="1:31" x14ac:dyDescent="0.35">
      <c r="A1770" t="s">
        <v>1526</v>
      </c>
      <c r="B1770" t="s">
        <v>311</v>
      </c>
      <c r="C1770">
        <v>4633</v>
      </c>
      <c r="D1770" s="9">
        <v>39931.625289351854</v>
      </c>
      <c r="E1770" s="9">
        <v>44564.716689814813</v>
      </c>
      <c r="F1770">
        <v>7101</v>
      </c>
      <c r="G1770">
        <v>7101</v>
      </c>
      <c r="H1770">
        <v>2406</v>
      </c>
      <c r="I1770">
        <v>4695</v>
      </c>
      <c r="J1770">
        <v>923</v>
      </c>
      <c r="K1770">
        <v>6178</v>
      </c>
      <c r="L1770">
        <v>5578</v>
      </c>
      <c r="M1770">
        <v>600</v>
      </c>
      <c r="N1770">
        <v>0.57699999999999996</v>
      </c>
      <c r="O1770">
        <v>1.2470000000000001</v>
      </c>
      <c r="P1770">
        <v>0.25600000000000001</v>
      </c>
      <c r="Q1770">
        <v>1.423</v>
      </c>
      <c r="R1770">
        <v>1.5680000000000001</v>
      </c>
      <c r="S1770">
        <v>1.544</v>
      </c>
      <c r="T1770">
        <v>0.90800000000000003</v>
      </c>
      <c r="U1770">
        <v>0.316</v>
      </c>
      <c r="V1770">
        <v>0.86</v>
      </c>
      <c r="W1770">
        <v>421.64400000000001</v>
      </c>
      <c r="X1770" t="s">
        <v>56</v>
      </c>
      <c r="Y1770">
        <v>0.70299999999999996</v>
      </c>
      <c r="Z1770">
        <v>0.998</v>
      </c>
      <c r="AA1770">
        <v>0.98299999999999998</v>
      </c>
      <c r="AB1770">
        <v>0.98799999999999999</v>
      </c>
      <c r="AC1770">
        <v>0.99099999999999999</v>
      </c>
      <c r="AD1770" s="19">
        <v>45825.120651273151</v>
      </c>
      <c r="AE1770" t="s">
        <v>2397</v>
      </c>
    </row>
    <row r="1771" spans="1:31" hidden="1" x14ac:dyDescent="0.35">
      <c r="A1771" t="s">
        <v>1759</v>
      </c>
      <c r="B1771" t="s">
        <v>312</v>
      </c>
      <c r="C1771">
        <v>97</v>
      </c>
      <c r="D1771" s="9">
        <v>44026.780555555553</v>
      </c>
      <c r="E1771" s="9">
        <v>44124.678472222222</v>
      </c>
      <c r="F1771" t="s">
        <v>871</v>
      </c>
      <c r="G1771" t="s">
        <v>871</v>
      </c>
      <c r="H1771">
        <v>4</v>
      </c>
      <c r="I1771">
        <v>1</v>
      </c>
      <c r="J1771">
        <v>1</v>
      </c>
      <c r="K1771" t="s">
        <v>872</v>
      </c>
      <c r="L1771">
        <v>4</v>
      </c>
      <c r="M1771">
        <v>0</v>
      </c>
      <c r="N1771">
        <v>4.3999999999999997E-2</v>
      </c>
      <c r="O1771" t="s">
        <v>874</v>
      </c>
      <c r="P1771" t="s">
        <v>874</v>
      </c>
      <c r="Q1771">
        <v>4.3999999999999997E-2</v>
      </c>
      <c r="R1771">
        <v>0</v>
      </c>
      <c r="S1771">
        <v>5.0999999999999997E-2</v>
      </c>
      <c r="T1771" t="s">
        <v>874</v>
      </c>
      <c r="U1771" t="s">
        <v>874</v>
      </c>
      <c r="V1771" t="s">
        <v>874</v>
      </c>
      <c r="W1771" t="s">
        <v>874</v>
      </c>
      <c r="X1771" t="s">
        <v>56</v>
      </c>
      <c r="Y1771">
        <v>22.727</v>
      </c>
      <c r="Z1771">
        <v>0.90900000000000003</v>
      </c>
      <c r="AA1771" t="s">
        <v>874</v>
      </c>
      <c r="AB1771" t="s">
        <v>874</v>
      </c>
      <c r="AC1771">
        <v>0.89600000000000002</v>
      </c>
      <c r="AD1771" s="19">
        <v>45825.043939664349</v>
      </c>
      <c r="AE1771" t="s">
        <v>1766</v>
      </c>
    </row>
    <row r="1772" spans="1:31" x14ac:dyDescent="0.35">
      <c r="A1772" t="s">
        <v>1271</v>
      </c>
      <c r="B1772" t="s">
        <v>311</v>
      </c>
      <c r="C1772">
        <v>5532</v>
      </c>
      <c r="D1772" s="9">
        <v>39031.63108796296</v>
      </c>
      <c r="E1772" s="9">
        <v>44564.618171296293</v>
      </c>
      <c r="F1772">
        <v>6335</v>
      </c>
      <c r="G1772">
        <v>6335</v>
      </c>
      <c r="H1772">
        <v>956</v>
      </c>
      <c r="I1772">
        <v>5379</v>
      </c>
      <c r="J1772">
        <v>440</v>
      </c>
      <c r="K1772">
        <v>5895</v>
      </c>
      <c r="L1772">
        <v>5369</v>
      </c>
      <c r="M1772">
        <v>526</v>
      </c>
      <c r="N1772">
        <v>0.187</v>
      </c>
      <c r="O1772">
        <v>1.107</v>
      </c>
      <c r="P1772">
        <v>7.9000000000000001E-2</v>
      </c>
      <c r="Q1772">
        <v>1.1020000000000001</v>
      </c>
      <c r="R1772">
        <v>1.2150000000000001</v>
      </c>
      <c r="S1772">
        <v>1.212</v>
      </c>
      <c r="T1772">
        <v>0.90700000000000003</v>
      </c>
      <c r="U1772">
        <v>0.14499999999999999</v>
      </c>
      <c r="V1772">
        <v>0.93899999999999995</v>
      </c>
      <c r="W1772">
        <v>477.31400000000002</v>
      </c>
      <c r="X1772" t="s">
        <v>56</v>
      </c>
      <c r="Y1772">
        <v>0.90700000000000003</v>
      </c>
      <c r="Z1772">
        <v>0.97899999999999998</v>
      </c>
      <c r="AA1772">
        <v>0.98499999999999999</v>
      </c>
      <c r="AB1772">
        <v>0.97599999999999998</v>
      </c>
      <c r="AC1772">
        <v>0.98299999999999998</v>
      </c>
      <c r="AD1772" s="19">
        <v>45825.059809421298</v>
      </c>
      <c r="AE1772" t="s">
        <v>2397</v>
      </c>
    </row>
    <row r="1773" spans="1:31" hidden="1" x14ac:dyDescent="0.35">
      <c r="A1773" t="s">
        <v>1075</v>
      </c>
      <c r="B1773" t="s">
        <v>312</v>
      </c>
      <c r="C1773">
        <v>98</v>
      </c>
      <c r="D1773" s="9">
        <v>44027.117361111108</v>
      </c>
      <c r="E1773" s="9">
        <v>44125.647916666669</v>
      </c>
      <c r="F1773" t="s">
        <v>871</v>
      </c>
      <c r="G1773" t="s">
        <v>871</v>
      </c>
      <c r="H1773">
        <v>17</v>
      </c>
      <c r="I1773">
        <v>74</v>
      </c>
      <c r="J1773">
        <v>37</v>
      </c>
      <c r="K1773" t="s">
        <v>872</v>
      </c>
      <c r="L1773">
        <v>33</v>
      </c>
      <c r="M1773">
        <v>20</v>
      </c>
      <c r="N1773">
        <v>0.16</v>
      </c>
      <c r="O1773">
        <v>0.64400000000000002</v>
      </c>
      <c r="P1773">
        <v>0.40400000000000003</v>
      </c>
      <c r="Q1773">
        <v>0.33200000000000002</v>
      </c>
      <c r="R1773">
        <v>0.4</v>
      </c>
      <c r="S1773">
        <v>0.379</v>
      </c>
      <c r="T1773">
        <v>0.83</v>
      </c>
      <c r="U1773">
        <v>0.19900000000000001</v>
      </c>
      <c r="V1773">
        <v>0.498</v>
      </c>
      <c r="W1773">
        <v>653.61400000000003</v>
      </c>
      <c r="X1773" t="s">
        <v>56</v>
      </c>
      <c r="Y1773">
        <v>3.012</v>
      </c>
      <c r="Z1773">
        <v>0.92900000000000005</v>
      </c>
      <c r="AA1773">
        <v>0.92100000000000004</v>
      </c>
      <c r="AB1773">
        <v>0.96699999999999997</v>
      </c>
      <c r="AC1773">
        <v>0.95599999999999996</v>
      </c>
      <c r="AD1773" s="19">
        <v>45825.044227407408</v>
      </c>
      <c r="AE1773" t="s">
        <v>1766</v>
      </c>
    </row>
    <row r="1774" spans="1:31" x14ac:dyDescent="0.35">
      <c r="A1774" t="s">
        <v>1241</v>
      </c>
      <c r="B1774" t="s">
        <v>311</v>
      </c>
      <c r="C1774">
        <v>4688</v>
      </c>
      <c r="D1774" s="9">
        <v>36931.697222222225</v>
      </c>
      <c r="E1774" s="9">
        <v>41620.025694444441</v>
      </c>
      <c r="F1774">
        <v>1613</v>
      </c>
      <c r="G1774">
        <v>1613</v>
      </c>
      <c r="H1774">
        <v>59</v>
      </c>
      <c r="I1774">
        <v>1554</v>
      </c>
      <c r="J1774">
        <v>609</v>
      </c>
      <c r="K1774">
        <v>1004</v>
      </c>
      <c r="L1774">
        <v>794</v>
      </c>
      <c r="M1774">
        <v>210</v>
      </c>
      <c r="N1774">
        <v>2.8000000000000001E-2</v>
      </c>
      <c r="O1774">
        <v>0.35</v>
      </c>
      <c r="P1774">
        <v>0.155</v>
      </c>
      <c r="Q1774">
        <v>0.20200000000000001</v>
      </c>
      <c r="R1774">
        <v>0.223</v>
      </c>
      <c r="S1774">
        <v>0.157</v>
      </c>
      <c r="T1774">
        <v>0.90600000000000003</v>
      </c>
      <c r="U1774">
        <v>7.3999999999999996E-2</v>
      </c>
      <c r="V1774">
        <v>0.59</v>
      </c>
      <c r="W1774">
        <v>1039.604</v>
      </c>
      <c r="X1774" t="s">
        <v>56</v>
      </c>
      <c r="Y1774">
        <v>4.95</v>
      </c>
      <c r="Z1774">
        <v>0.91800000000000004</v>
      </c>
      <c r="AA1774">
        <v>0.82699999999999996</v>
      </c>
      <c r="AB1774">
        <v>0.56100000000000005</v>
      </c>
      <c r="AC1774">
        <v>0.78100000000000003</v>
      </c>
      <c r="AD1774" s="19">
        <v>45824.763876192126</v>
      </c>
      <c r="AE1774" t="s">
        <v>1824</v>
      </c>
    </row>
    <row r="1775" spans="1:31" hidden="1" x14ac:dyDescent="0.35">
      <c r="A1775" t="s">
        <v>1073</v>
      </c>
      <c r="B1775" t="s">
        <v>312</v>
      </c>
      <c r="C1775">
        <v>99</v>
      </c>
      <c r="D1775" s="9">
        <v>44025.655555555553</v>
      </c>
      <c r="E1775" s="9">
        <v>44125.636805555558</v>
      </c>
      <c r="F1775" t="s">
        <v>871</v>
      </c>
      <c r="G1775" t="s">
        <v>871</v>
      </c>
      <c r="H1775">
        <v>3</v>
      </c>
      <c r="I1775">
        <v>39</v>
      </c>
      <c r="J1775">
        <v>24</v>
      </c>
      <c r="K1775" t="s">
        <v>872</v>
      </c>
      <c r="L1775">
        <v>33</v>
      </c>
      <c r="M1775">
        <v>-14</v>
      </c>
      <c r="N1775">
        <v>4.1000000000000002E-2</v>
      </c>
      <c r="O1775">
        <v>0.40600000000000003</v>
      </c>
      <c r="P1775">
        <v>0.28100000000000003</v>
      </c>
      <c r="Q1775">
        <v>0.318</v>
      </c>
      <c r="R1775" s="24" t="s">
        <v>2277</v>
      </c>
      <c r="S1775">
        <v>0.182</v>
      </c>
      <c r="T1775">
        <v>1.9159999999999999</v>
      </c>
      <c r="U1775">
        <v>9.1999999999999998E-2</v>
      </c>
      <c r="V1775">
        <v>0.371</v>
      </c>
      <c r="W1775">
        <v>544.02499999999998</v>
      </c>
      <c r="X1775" t="s">
        <v>62</v>
      </c>
      <c r="Y1775">
        <v>3.145</v>
      </c>
      <c r="Z1775">
        <v>0.75</v>
      </c>
      <c r="AA1775">
        <v>0.97399999999999998</v>
      </c>
      <c r="AB1775">
        <v>0.95599999999999996</v>
      </c>
      <c r="AC1775">
        <v>0.94</v>
      </c>
      <c r="AD1775" s="19">
        <v>45825.044507314815</v>
      </c>
      <c r="AE1775" t="s">
        <v>1766</v>
      </c>
    </row>
    <row r="1776" spans="1:31" x14ac:dyDescent="0.35">
      <c r="A1776" t="s">
        <v>1271</v>
      </c>
      <c r="B1776" t="s">
        <v>311</v>
      </c>
      <c r="C1776">
        <v>2589</v>
      </c>
      <c r="D1776" s="9">
        <v>39031.963888888888</v>
      </c>
      <c r="E1776" s="9">
        <v>41621.290277777778</v>
      </c>
      <c r="F1776">
        <v>3459</v>
      </c>
      <c r="G1776">
        <v>3459</v>
      </c>
      <c r="H1776">
        <v>533</v>
      </c>
      <c r="I1776">
        <v>2926</v>
      </c>
      <c r="J1776">
        <v>167</v>
      </c>
      <c r="K1776">
        <v>3292</v>
      </c>
      <c r="L1776">
        <v>2946</v>
      </c>
      <c r="M1776">
        <v>346</v>
      </c>
      <c r="N1776">
        <v>0.16400000000000001</v>
      </c>
      <c r="O1776">
        <v>0.97299999999999998</v>
      </c>
      <c r="P1776">
        <v>0.06</v>
      </c>
      <c r="Q1776">
        <v>0.97499999999999998</v>
      </c>
      <c r="R1776">
        <v>1.077</v>
      </c>
      <c r="S1776">
        <v>1.0780000000000001</v>
      </c>
      <c r="T1776">
        <v>0.90500000000000003</v>
      </c>
      <c r="U1776">
        <v>0.14399999999999999</v>
      </c>
      <c r="V1776">
        <v>0.94699999999999995</v>
      </c>
      <c r="W1776">
        <v>354.87200000000001</v>
      </c>
      <c r="X1776" t="s">
        <v>56</v>
      </c>
      <c r="Y1776">
        <v>1.026</v>
      </c>
      <c r="Z1776">
        <v>0.96099999999999997</v>
      </c>
      <c r="AA1776">
        <v>0.98399999999999999</v>
      </c>
      <c r="AB1776">
        <v>0.98399999999999999</v>
      </c>
      <c r="AC1776">
        <v>0.98099999999999998</v>
      </c>
      <c r="AD1776" s="19">
        <v>45824.761241863423</v>
      </c>
      <c r="AE1776" t="s">
        <v>1824</v>
      </c>
    </row>
    <row r="1777" spans="1:31" hidden="1" x14ac:dyDescent="0.35">
      <c r="A1777" t="s">
        <v>1067</v>
      </c>
      <c r="B1777" t="s">
        <v>312</v>
      </c>
      <c r="C1777">
        <v>99</v>
      </c>
      <c r="D1777" s="9">
        <v>44026.122916666667</v>
      </c>
      <c r="E1777" s="9">
        <v>44125.720138888886</v>
      </c>
      <c r="F1777" t="s">
        <v>871</v>
      </c>
      <c r="G1777" t="s">
        <v>871</v>
      </c>
      <c r="H1777">
        <v>8</v>
      </c>
      <c r="I1777">
        <v>54</v>
      </c>
      <c r="J1777">
        <v>22</v>
      </c>
      <c r="K1777" t="s">
        <v>872</v>
      </c>
      <c r="L1777">
        <v>47</v>
      </c>
      <c r="M1777">
        <v>-8</v>
      </c>
      <c r="N1777">
        <v>0.20599999999999999</v>
      </c>
      <c r="O1777">
        <v>0.58699999999999997</v>
      </c>
      <c r="P1777">
        <v>0.17699999999999999</v>
      </c>
      <c r="Q1777">
        <v>0.46500000000000002</v>
      </c>
      <c r="R1777" s="24" t="s">
        <v>2278</v>
      </c>
      <c r="S1777">
        <v>0.502</v>
      </c>
      <c r="T1777">
        <v>0.755</v>
      </c>
      <c r="U1777">
        <v>0.26</v>
      </c>
      <c r="V1777">
        <v>0.77700000000000002</v>
      </c>
      <c r="W1777">
        <v>221.505</v>
      </c>
      <c r="X1777" t="s">
        <v>56</v>
      </c>
      <c r="Y1777">
        <v>2.1509999999999998</v>
      </c>
      <c r="Z1777">
        <v>0.80200000000000005</v>
      </c>
      <c r="AA1777">
        <v>0.97399999999999998</v>
      </c>
      <c r="AB1777">
        <v>0.94599999999999995</v>
      </c>
      <c r="AC1777">
        <v>0.98699999999999999</v>
      </c>
      <c r="AD1777" s="19">
        <v>45825.044802916666</v>
      </c>
      <c r="AE1777" t="s">
        <v>1766</v>
      </c>
    </row>
    <row r="1778" spans="1:31" x14ac:dyDescent="0.35">
      <c r="A1778" t="s">
        <v>1954</v>
      </c>
      <c r="B1778" t="s">
        <v>311</v>
      </c>
      <c r="C1778">
        <v>2222</v>
      </c>
      <c r="D1778" s="9">
        <v>38692.184027777781</v>
      </c>
      <c r="E1778" s="9">
        <v>40915.036111111112</v>
      </c>
      <c r="F1778">
        <v>48</v>
      </c>
      <c r="G1778">
        <v>48</v>
      </c>
      <c r="H1778">
        <v>7</v>
      </c>
      <c r="I1778">
        <v>41</v>
      </c>
      <c r="J1778">
        <v>0</v>
      </c>
      <c r="K1778">
        <v>48</v>
      </c>
      <c r="L1778">
        <v>35</v>
      </c>
      <c r="M1778">
        <v>13</v>
      </c>
      <c r="N1778">
        <v>3.0000000000000001E-3</v>
      </c>
      <c r="O1778">
        <v>1.7999999999999999E-2</v>
      </c>
      <c r="P1778">
        <v>0</v>
      </c>
      <c r="Q1778">
        <v>1.9E-2</v>
      </c>
      <c r="R1778">
        <v>2.1000000000000001E-2</v>
      </c>
      <c r="S1778">
        <v>2.1999999999999999E-2</v>
      </c>
      <c r="T1778">
        <v>0.90500000000000003</v>
      </c>
      <c r="U1778">
        <v>0.14299999999999999</v>
      </c>
      <c r="V1778">
        <v>1</v>
      </c>
      <c r="W1778">
        <v>684.21100000000001</v>
      </c>
      <c r="X1778" t="s">
        <v>56</v>
      </c>
      <c r="Y1778">
        <v>52.631999999999998</v>
      </c>
      <c r="Z1778">
        <v>0.92300000000000004</v>
      </c>
      <c r="AA1778">
        <v>0.89</v>
      </c>
      <c r="AB1778">
        <v>0</v>
      </c>
      <c r="AC1778">
        <v>0.89500000000000002</v>
      </c>
      <c r="AD1778" s="19">
        <v>45824.883073958335</v>
      </c>
      <c r="AE1778" t="s">
        <v>2024</v>
      </c>
    </row>
    <row r="1779" spans="1:31" hidden="1" x14ac:dyDescent="0.35">
      <c r="A1779" t="s">
        <v>1069</v>
      </c>
      <c r="B1779" t="s">
        <v>312</v>
      </c>
      <c r="C1779">
        <v>99</v>
      </c>
      <c r="D1779" s="9">
        <v>44026.617361111108</v>
      </c>
      <c r="E1779" s="9">
        <v>44125.902083333334</v>
      </c>
      <c r="F1779" t="s">
        <v>871</v>
      </c>
      <c r="G1779" t="s">
        <v>871</v>
      </c>
      <c r="H1779">
        <v>57</v>
      </c>
      <c r="I1779">
        <v>470</v>
      </c>
      <c r="J1779">
        <v>191</v>
      </c>
      <c r="K1779" t="s">
        <v>872</v>
      </c>
      <c r="L1779">
        <v>260</v>
      </c>
      <c r="M1779">
        <v>75</v>
      </c>
      <c r="N1779">
        <v>0.55900000000000005</v>
      </c>
      <c r="O1779">
        <v>4.4450000000000003</v>
      </c>
      <c r="P1779">
        <v>2.0430000000000001</v>
      </c>
      <c r="Q1779">
        <v>2.399</v>
      </c>
      <c r="R1779" s="24" t="s">
        <v>2279</v>
      </c>
      <c r="S1779">
        <v>2.7650000000000001</v>
      </c>
      <c r="T1779">
        <v>0.81</v>
      </c>
      <c r="U1779">
        <v>0.112</v>
      </c>
      <c r="V1779">
        <v>0.59199999999999997</v>
      </c>
      <c r="W1779">
        <v>364.31799999999998</v>
      </c>
      <c r="X1779" t="s">
        <v>56</v>
      </c>
      <c r="Y1779">
        <v>0.41699999999999998</v>
      </c>
      <c r="Z1779">
        <v>0.88400000000000001</v>
      </c>
      <c r="AA1779">
        <v>0.98099999999999998</v>
      </c>
      <c r="AB1779">
        <v>0.97199999999999998</v>
      </c>
      <c r="AC1779">
        <v>0.99299999999999999</v>
      </c>
      <c r="AD1779" s="19">
        <v>45825.045150335645</v>
      </c>
      <c r="AE1779" t="s">
        <v>1766</v>
      </c>
    </row>
    <row r="1780" spans="1:31" x14ac:dyDescent="0.35">
      <c r="A1780" t="s">
        <v>139</v>
      </c>
      <c r="B1780" t="s">
        <v>311</v>
      </c>
      <c r="C1780">
        <v>1958</v>
      </c>
      <c r="D1780" s="9">
        <v>42019.836562500001</v>
      </c>
      <c r="E1780" s="9">
        <v>43978.383483796293</v>
      </c>
      <c r="F1780">
        <v>1105</v>
      </c>
      <c r="G1780">
        <v>1105</v>
      </c>
      <c r="H1780">
        <v>542</v>
      </c>
      <c r="I1780">
        <v>563</v>
      </c>
      <c r="J1780">
        <v>306</v>
      </c>
      <c r="K1780">
        <v>799</v>
      </c>
      <c r="L1780">
        <v>753</v>
      </c>
      <c r="M1780">
        <v>46</v>
      </c>
      <c r="N1780">
        <v>0.52300000000000002</v>
      </c>
      <c r="O1780">
        <v>0.70199999999999996</v>
      </c>
      <c r="P1780">
        <v>0.27900000000000003</v>
      </c>
      <c r="Q1780">
        <v>0.85599999999999998</v>
      </c>
      <c r="R1780">
        <v>0.94599999999999995</v>
      </c>
      <c r="S1780">
        <v>0.75700000000000001</v>
      </c>
      <c r="T1780">
        <v>0.90500000000000003</v>
      </c>
      <c r="U1780">
        <v>0.42699999999999999</v>
      </c>
      <c r="V1780">
        <v>0.77200000000000002</v>
      </c>
      <c r="W1780">
        <v>53.738</v>
      </c>
      <c r="X1780" t="s">
        <v>56</v>
      </c>
      <c r="Y1780">
        <v>1.1679999999999999</v>
      </c>
      <c r="Z1780">
        <v>0.76800000000000002</v>
      </c>
      <c r="AA1780">
        <v>0.751</v>
      </c>
      <c r="AB1780">
        <v>0.80600000000000005</v>
      </c>
      <c r="AC1780">
        <v>0.75600000000000001</v>
      </c>
      <c r="AD1780" s="19">
        <v>45825.270203888889</v>
      </c>
      <c r="AE1780" t="s">
        <v>2357</v>
      </c>
    </row>
    <row r="1781" spans="1:31" hidden="1" x14ac:dyDescent="0.35">
      <c r="A1781" t="s">
        <v>1760</v>
      </c>
      <c r="B1781" t="s">
        <v>312</v>
      </c>
      <c r="C1781">
        <v>99</v>
      </c>
      <c r="D1781" s="9">
        <v>44026.478472222225</v>
      </c>
      <c r="E1781" s="9">
        <v>44126.46875</v>
      </c>
      <c r="F1781" t="s">
        <v>871</v>
      </c>
      <c r="G1781" t="s">
        <v>871</v>
      </c>
      <c r="H1781">
        <v>44</v>
      </c>
      <c r="I1781">
        <v>589</v>
      </c>
      <c r="J1781">
        <v>219</v>
      </c>
      <c r="K1781" t="s">
        <v>872</v>
      </c>
      <c r="L1781">
        <v>357</v>
      </c>
      <c r="M1781">
        <v>56</v>
      </c>
      <c r="N1781">
        <v>0.44600000000000001</v>
      </c>
      <c r="O1781">
        <v>5.8650000000000002</v>
      </c>
      <c r="P1781">
        <v>2.2749999999999999</v>
      </c>
      <c r="Q1781">
        <v>3.4609999999999999</v>
      </c>
      <c r="R1781">
        <v>4.0359999999999996</v>
      </c>
      <c r="S1781">
        <v>4.032</v>
      </c>
      <c r="T1781">
        <v>0.85799999999999998</v>
      </c>
      <c r="U1781">
        <v>7.0999999999999994E-2</v>
      </c>
      <c r="V1781">
        <v>0.64</v>
      </c>
      <c r="W1781">
        <v>3989.598</v>
      </c>
      <c r="X1781" t="s">
        <v>56</v>
      </c>
      <c r="Y1781">
        <v>0.28899999999999998</v>
      </c>
      <c r="Z1781">
        <v>0.93200000000000005</v>
      </c>
      <c r="AA1781">
        <v>0.99399999999999999</v>
      </c>
      <c r="AB1781">
        <v>0.97599999999999998</v>
      </c>
      <c r="AC1781">
        <v>0.99099999999999999</v>
      </c>
      <c r="AD1781" s="19">
        <v>45825.045809016206</v>
      </c>
      <c r="AE1781" t="s">
        <v>1766</v>
      </c>
    </row>
    <row r="1782" spans="1:31" x14ac:dyDescent="0.35">
      <c r="A1782" t="s">
        <v>1378</v>
      </c>
      <c r="B1782" t="s">
        <v>311</v>
      </c>
      <c r="C1782">
        <v>6664</v>
      </c>
      <c r="D1782" s="9">
        <v>37901.046018518522</v>
      </c>
      <c r="E1782" s="9">
        <v>44565.853773148148</v>
      </c>
      <c r="F1782">
        <v>759</v>
      </c>
      <c r="G1782">
        <v>759</v>
      </c>
      <c r="H1782">
        <v>106</v>
      </c>
      <c r="I1782">
        <v>653</v>
      </c>
      <c r="J1782">
        <v>122</v>
      </c>
      <c r="K1782">
        <v>637</v>
      </c>
      <c r="L1782">
        <v>621</v>
      </c>
      <c r="M1782">
        <v>16</v>
      </c>
      <c r="N1782">
        <v>1.2999999999999999E-2</v>
      </c>
      <c r="O1782">
        <v>0.1</v>
      </c>
      <c r="P1782">
        <v>1.7999999999999999E-2</v>
      </c>
      <c r="Q1782">
        <v>8.5999999999999993E-2</v>
      </c>
      <c r="R1782">
        <v>9.5000000000000001E-2</v>
      </c>
      <c r="S1782">
        <v>9.0999999999999998E-2</v>
      </c>
      <c r="T1782">
        <v>0.90500000000000003</v>
      </c>
      <c r="U1782">
        <v>0.115</v>
      </c>
      <c r="V1782">
        <v>0.84099999999999997</v>
      </c>
      <c r="W1782">
        <v>186.047</v>
      </c>
      <c r="X1782" t="s">
        <v>56</v>
      </c>
      <c r="Y1782">
        <v>11.628</v>
      </c>
      <c r="Z1782">
        <v>0.82199999999999995</v>
      </c>
      <c r="AA1782">
        <v>0.83</v>
      </c>
      <c r="AB1782">
        <v>0.82299999999999995</v>
      </c>
      <c r="AC1782">
        <v>0.85899999999999999</v>
      </c>
      <c r="AD1782" s="19">
        <v>45825.085780624999</v>
      </c>
      <c r="AE1782" t="s">
        <v>2397</v>
      </c>
    </row>
    <row r="1783" spans="1:31" hidden="1" x14ac:dyDescent="0.35">
      <c r="A1783" t="s">
        <v>1761</v>
      </c>
      <c r="B1783" t="s">
        <v>312</v>
      </c>
      <c r="C1783">
        <v>0</v>
      </c>
      <c r="D1783" s="9">
        <v>43934.847222222219</v>
      </c>
      <c r="E1783" s="9">
        <v>43934.847222222219</v>
      </c>
      <c r="F1783" t="s">
        <v>871</v>
      </c>
      <c r="G1783" t="s">
        <v>871</v>
      </c>
      <c r="H1783">
        <v>1</v>
      </c>
      <c r="I1783">
        <v>1</v>
      </c>
      <c r="J1783">
        <v>1</v>
      </c>
      <c r="K1783" t="s">
        <v>872</v>
      </c>
      <c r="L1783">
        <v>1</v>
      </c>
      <c r="M1783">
        <v>0</v>
      </c>
      <c r="N1783" t="s">
        <v>874</v>
      </c>
      <c r="O1783" t="s">
        <v>874</v>
      </c>
      <c r="P1783" t="s">
        <v>874</v>
      </c>
      <c r="Q1783" t="s">
        <v>874</v>
      </c>
      <c r="R1783">
        <v>0</v>
      </c>
      <c r="S1783" t="s">
        <v>874</v>
      </c>
      <c r="T1783" t="s">
        <v>874</v>
      </c>
      <c r="U1783" t="s">
        <v>874</v>
      </c>
      <c r="V1783" t="s">
        <v>874</v>
      </c>
      <c r="W1783" t="s">
        <v>874</v>
      </c>
      <c r="X1783" t="s">
        <v>56</v>
      </c>
      <c r="Y1783" t="s">
        <v>874</v>
      </c>
      <c r="Z1783" t="s">
        <v>874</v>
      </c>
      <c r="AA1783" t="s">
        <v>874</v>
      </c>
      <c r="AB1783" t="s">
        <v>874</v>
      </c>
      <c r="AC1783" t="s">
        <v>874</v>
      </c>
      <c r="AD1783" s="19">
        <v>45825.046022789349</v>
      </c>
      <c r="AE1783" t="s">
        <v>1766</v>
      </c>
    </row>
    <row r="1784" spans="1:31" x14ac:dyDescent="0.35">
      <c r="A1784" t="s">
        <v>1604</v>
      </c>
      <c r="B1784" t="s">
        <v>311</v>
      </c>
      <c r="C1784">
        <v>3405</v>
      </c>
      <c r="D1784" s="9">
        <v>38205.594444444447</v>
      </c>
      <c r="E1784" s="9">
        <v>41611.056944444441</v>
      </c>
      <c r="F1784">
        <v>447</v>
      </c>
      <c r="G1784">
        <v>447</v>
      </c>
      <c r="H1784">
        <v>49</v>
      </c>
      <c r="I1784">
        <v>398</v>
      </c>
      <c r="J1784">
        <v>43</v>
      </c>
      <c r="K1784">
        <v>404</v>
      </c>
      <c r="L1784">
        <v>300</v>
      </c>
      <c r="M1784">
        <v>104</v>
      </c>
      <c r="N1784">
        <v>1.7999999999999999E-2</v>
      </c>
      <c r="O1784">
        <v>0.16900000000000001</v>
      </c>
      <c r="P1784">
        <v>0.02</v>
      </c>
      <c r="Q1784">
        <v>0.151</v>
      </c>
      <c r="R1784">
        <v>0.16700000000000001</v>
      </c>
      <c r="S1784">
        <v>0.16700000000000001</v>
      </c>
      <c r="T1784">
        <v>0.90400000000000003</v>
      </c>
      <c r="U1784">
        <v>9.6000000000000002E-2</v>
      </c>
      <c r="V1784">
        <v>0.89300000000000002</v>
      </c>
      <c r="W1784">
        <v>688.74199999999996</v>
      </c>
      <c r="X1784" t="s">
        <v>56</v>
      </c>
      <c r="Y1784">
        <v>6.6230000000000002</v>
      </c>
      <c r="Z1784">
        <v>0.88600000000000001</v>
      </c>
      <c r="AA1784">
        <v>0.90200000000000002</v>
      </c>
      <c r="AB1784">
        <v>0.82799999999999996</v>
      </c>
      <c r="AC1784">
        <v>0.89200000000000002</v>
      </c>
      <c r="AD1784" s="19">
        <v>45824.811139131947</v>
      </c>
      <c r="AE1784" t="s">
        <v>1824</v>
      </c>
    </row>
    <row r="1785" spans="1:31" hidden="1" x14ac:dyDescent="0.35">
      <c r="A1785" t="s">
        <v>1762</v>
      </c>
      <c r="B1785" t="s">
        <v>312</v>
      </c>
      <c r="C1785">
        <v>31</v>
      </c>
      <c r="D1785" s="9">
        <v>44039.796527777777</v>
      </c>
      <c r="E1785" s="9">
        <v>44071.114583333336</v>
      </c>
      <c r="F1785" t="s">
        <v>871</v>
      </c>
      <c r="G1785" t="s">
        <v>871</v>
      </c>
      <c r="H1785">
        <v>1</v>
      </c>
      <c r="I1785">
        <v>1</v>
      </c>
      <c r="J1785">
        <v>17</v>
      </c>
      <c r="K1785" t="s">
        <v>872</v>
      </c>
      <c r="L1785">
        <v>1</v>
      </c>
      <c r="M1785">
        <v>-17</v>
      </c>
      <c r="N1785" t="s">
        <v>874</v>
      </c>
      <c r="O1785" t="s">
        <v>874</v>
      </c>
      <c r="P1785">
        <v>0.29599999999999999</v>
      </c>
      <c r="Q1785" t="s">
        <v>874</v>
      </c>
      <c r="R1785">
        <v>0</v>
      </c>
      <c r="S1785">
        <v>-0.29599999999999999</v>
      </c>
      <c r="T1785" t="s">
        <v>874</v>
      </c>
      <c r="U1785" t="s">
        <v>874</v>
      </c>
      <c r="V1785" t="s">
        <v>874</v>
      </c>
      <c r="W1785" t="s">
        <v>874</v>
      </c>
      <c r="X1785" t="s">
        <v>56</v>
      </c>
      <c r="Y1785" t="s">
        <v>874</v>
      </c>
      <c r="Z1785" t="s">
        <v>874</v>
      </c>
      <c r="AA1785" t="s">
        <v>874</v>
      </c>
      <c r="AB1785">
        <v>0.36699999999999999</v>
      </c>
      <c r="AC1785" t="s">
        <v>874</v>
      </c>
      <c r="AD1785" s="19">
        <v>45825.046286504628</v>
      </c>
      <c r="AE1785" t="s">
        <v>1766</v>
      </c>
    </row>
    <row r="1786" spans="1:31" x14ac:dyDescent="0.35">
      <c r="A1786" t="s">
        <v>1733</v>
      </c>
      <c r="B1786" t="s">
        <v>311</v>
      </c>
      <c r="C1786">
        <v>1096</v>
      </c>
      <c r="D1786" s="9">
        <v>40527.933333333334</v>
      </c>
      <c r="E1786" s="9">
        <v>41624.713888888888</v>
      </c>
      <c r="F1786">
        <v>342</v>
      </c>
      <c r="G1786">
        <v>342</v>
      </c>
      <c r="H1786">
        <v>77</v>
      </c>
      <c r="I1786">
        <v>265</v>
      </c>
      <c r="J1786">
        <v>24</v>
      </c>
      <c r="K1786">
        <v>318</v>
      </c>
      <c r="L1786">
        <v>267</v>
      </c>
      <c r="M1786">
        <v>51</v>
      </c>
      <c r="N1786">
        <v>0.107</v>
      </c>
      <c r="O1786">
        <v>0.32</v>
      </c>
      <c r="P1786">
        <v>0.03</v>
      </c>
      <c r="Q1786">
        <v>0.35899999999999999</v>
      </c>
      <c r="R1786">
        <v>0.39700000000000002</v>
      </c>
      <c r="S1786">
        <v>0.36899999999999999</v>
      </c>
      <c r="T1786">
        <v>0.90400000000000003</v>
      </c>
      <c r="U1786">
        <v>0.251</v>
      </c>
      <c r="V1786">
        <v>0.93</v>
      </c>
      <c r="W1786">
        <v>142.06100000000001</v>
      </c>
      <c r="X1786" t="s">
        <v>56</v>
      </c>
      <c r="Y1786">
        <v>2.786</v>
      </c>
      <c r="Z1786">
        <v>0.88500000000000001</v>
      </c>
      <c r="AA1786">
        <v>0.96899999999999997</v>
      </c>
      <c r="AB1786">
        <v>0.96899999999999997</v>
      </c>
      <c r="AC1786">
        <v>0.97399999999999998</v>
      </c>
      <c r="AD1786" s="19">
        <v>45824.833544039349</v>
      </c>
      <c r="AE1786" t="s">
        <v>1824</v>
      </c>
    </row>
    <row r="1787" spans="1:31" hidden="1" x14ac:dyDescent="0.35">
      <c r="A1787" t="s">
        <v>1763</v>
      </c>
      <c r="B1787" t="s">
        <v>312</v>
      </c>
      <c r="C1787">
        <v>90</v>
      </c>
      <c r="D1787" s="9">
        <v>44034.724999999999</v>
      </c>
      <c r="E1787" s="9">
        <v>44125.628472222219</v>
      </c>
      <c r="F1787" t="s">
        <v>871</v>
      </c>
      <c r="G1787" t="s">
        <v>871</v>
      </c>
      <c r="H1787">
        <v>1</v>
      </c>
      <c r="I1787">
        <v>5</v>
      </c>
      <c r="J1787">
        <v>1</v>
      </c>
      <c r="K1787" t="s">
        <v>872</v>
      </c>
      <c r="L1787">
        <v>1</v>
      </c>
      <c r="M1787">
        <v>4</v>
      </c>
      <c r="N1787" t="s">
        <v>874</v>
      </c>
      <c r="O1787">
        <v>3.7999999999999999E-2</v>
      </c>
      <c r="P1787" t="s">
        <v>874</v>
      </c>
      <c r="Q1787" t="s">
        <v>874</v>
      </c>
      <c r="R1787">
        <v>0</v>
      </c>
      <c r="S1787">
        <v>3.7999999999999999E-2</v>
      </c>
      <c r="T1787" t="s">
        <v>874</v>
      </c>
      <c r="U1787" t="s">
        <v>874</v>
      </c>
      <c r="V1787" t="s">
        <v>874</v>
      </c>
      <c r="W1787" t="s">
        <v>874</v>
      </c>
      <c r="X1787" t="s">
        <v>56</v>
      </c>
      <c r="Y1787" t="s">
        <v>874</v>
      </c>
      <c r="Z1787" t="s">
        <v>874</v>
      </c>
      <c r="AA1787">
        <v>0.84799999999999998</v>
      </c>
      <c r="AB1787" t="s">
        <v>874</v>
      </c>
      <c r="AC1787" t="s">
        <v>874</v>
      </c>
      <c r="AD1787" s="19">
        <v>45825.046534988425</v>
      </c>
      <c r="AE1787" t="s">
        <v>1766</v>
      </c>
    </row>
    <row r="1788" spans="1:31" x14ac:dyDescent="0.35">
      <c r="A1788" t="s">
        <v>1636</v>
      </c>
      <c r="B1788" t="s">
        <v>311</v>
      </c>
      <c r="C1788">
        <v>3148</v>
      </c>
      <c r="D1788" s="9">
        <v>38457.365277777775</v>
      </c>
      <c r="E1788" s="9">
        <v>41605.847222222219</v>
      </c>
      <c r="F1788">
        <v>458</v>
      </c>
      <c r="G1788">
        <v>458</v>
      </c>
      <c r="H1788">
        <v>82</v>
      </c>
      <c r="I1788">
        <v>376</v>
      </c>
      <c r="J1788">
        <v>78</v>
      </c>
      <c r="K1788">
        <v>380</v>
      </c>
      <c r="L1788">
        <v>311</v>
      </c>
      <c r="M1788">
        <v>69</v>
      </c>
      <c r="N1788">
        <v>2.8000000000000001E-2</v>
      </c>
      <c r="O1788">
        <v>0.13600000000000001</v>
      </c>
      <c r="P1788">
        <v>3.9E-2</v>
      </c>
      <c r="Q1788">
        <v>0.113</v>
      </c>
      <c r="R1788">
        <v>0.125</v>
      </c>
      <c r="S1788">
        <v>0.13</v>
      </c>
      <c r="T1788">
        <v>0.90400000000000003</v>
      </c>
      <c r="U1788">
        <v>0.17100000000000001</v>
      </c>
      <c r="V1788">
        <v>0.76200000000000001</v>
      </c>
      <c r="W1788">
        <v>610.61900000000003</v>
      </c>
      <c r="X1788" t="s">
        <v>56</v>
      </c>
      <c r="Y1788">
        <v>8.85</v>
      </c>
      <c r="Z1788">
        <v>0.88800000000000001</v>
      </c>
      <c r="AA1788">
        <v>0.94</v>
      </c>
      <c r="AB1788">
        <v>0.90800000000000003</v>
      </c>
      <c r="AC1788">
        <v>0.90200000000000002</v>
      </c>
      <c r="AD1788" s="19">
        <v>45824.898544745367</v>
      </c>
      <c r="AE1788" t="s">
        <v>2024</v>
      </c>
    </row>
    <row r="1789" spans="1:31" hidden="1" x14ac:dyDescent="0.35">
      <c r="A1789" t="s">
        <v>1764</v>
      </c>
      <c r="B1789" t="s">
        <v>312</v>
      </c>
      <c r="C1789">
        <v>99</v>
      </c>
      <c r="D1789" s="9">
        <v>44027.906944444447</v>
      </c>
      <c r="E1789" s="9">
        <v>44127.428472222222</v>
      </c>
      <c r="F1789" t="s">
        <v>871</v>
      </c>
      <c r="G1789" t="s">
        <v>871</v>
      </c>
      <c r="H1789">
        <v>15</v>
      </c>
      <c r="I1789">
        <v>127</v>
      </c>
      <c r="J1789">
        <v>16</v>
      </c>
      <c r="K1789" t="s">
        <v>872</v>
      </c>
      <c r="L1789">
        <v>130</v>
      </c>
      <c r="M1789">
        <v>-3</v>
      </c>
      <c r="N1789">
        <v>0.20399999999999999</v>
      </c>
      <c r="O1789">
        <v>1.2829999999999999</v>
      </c>
      <c r="P1789">
        <v>0.16800000000000001</v>
      </c>
      <c r="Q1789">
        <v>1.405</v>
      </c>
      <c r="R1789">
        <v>1.319</v>
      </c>
      <c r="S1789">
        <v>1.248</v>
      </c>
      <c r="T1789">
        <v>1.0649999999999999</v>
      </c>
      <c r="U1789">
        <v>0.13700000000000001</v>
      </c>
      <c r="V1789">
        <v>0.88700000000000001</v>
      </c>
      <c r="W1789">
        <v>1767.972</v>
      </c>
      <c r="X1789" t="s">
        <v>62</v>
      </c>
      <c r="Y1789">
        <v>0.71199999999999997</v>
      </c>
      <c r="Z1789">
        <v>0.94599999999999995</v>
      </c>
      <c r="AA1789">
        <v>0.98699999999999999</v>
      </c>
      <c r="AB1789">
        <v>0.96</v>
      </c>
      <c r="AC1789">
        <v>0.97699999999999998</v>
      </c>
      <c r="AD1789" s="19">
        <v>45825.046957418985</v>
      </c>
      <c r="AE1789" t="s">
        <v>1766</v>
      </c>
    </row>
    <row r="1790" spans="1:31" x14ac:dyDescent="0.35">
      <c r="A1790" t="s">
        <v>59</v>
      </c>
      <c r="B1790" t="s">
        <v>311</v>
      </c>
      <c r="C1790">
        <v>1380</v>
      </c>
      <c r="D1790" s="9">
        <v>44223.4375</v>
      </c>
      <c r="E1790" s="9">
        <v>45603.786111111112</v>
      </c>
      <c r="F1790">
        <v>1273</v>
      </c>
      <c r="G1790">
        <v>1273</v>
      </c>
      <c r="H1790">
        <v>918</v>
      </c>
      <c r="I1790">
        <v>355</v>
      </c>
      <c r="J1790">
        <v>96</v>
      </c>
      <c r="K1790">
        <v>1177</v>
      </c>
      <c r="L1790">
        <v>1013</v>
      </c>
      <c r="M1790">
        <v>164</v>
      </c>
      <c r="N1790">
        <v>0.57199999999999995</v>
      </c>
      <c r="O1790">
        <v>0.249</v>
      </c>
      <c r="P1790">
        <v>0.10299999999999999</v>
      </c>
      <c r="Q1790">
        <v>0.64900000000000002</v>
      </c>
      <c r="R1790">
        <v>0.71799999999999997</v>
      </c>
      <c r="S1790">
        <v>0.755</v>
      </c>
      <c r="T1790">
        <v>0.90400000000000003</v>
      </c>
      <c r="U1790">
        <v>0.69699999999999995</v>
      </c>
      <c r="V1790">
        <v>0.875</v>
      </c>
      <c r="W1790">
        <v>252.696</v>
      </c>
      <c r="X1790" t="s">
        <v>56</v>
      </c>
      <c r="Y1790">
        <v>1.5409999999999999</v>
      </c>
      <c r="Z1790">
        <v>0.95199999999999996</v>
      </c>
      <c r="AA1790">
        <v>0.92500000000000004</v>
      </c>
      <c r="AB1790">
        <v>0.68400000000000005</v>
      </c>
      <c r="AC1790">
        <v>0.95899999999999996</v>
      </c>
      <c r="AD1790" s="19">
        <v>1.6314814814814813E-2</v>
      </c>
      <c r="AE1790" t="s">
        <v>1108</v>
      </c>
    </row>
    <row r="1791" spans="1:31" hidden="1" x14ac:dyDescent="0.35">
      <c r="A1791" t="s">
        <v>947</v>
      </c>
      <c r="B1791" t="s">
        <v>312</v>
      </c>
      <c r="C1791">
        <v>100</v>
      </c>
      <c r="D1791" s="9">
        <v>44026.76666666667</v>
      </c>
      <c r="E1791" s="9">
        <v>44127.203472222223</v>
      </c>
      <c r="F1791" t="s">
        <v>871</v>
      </c>
      <c r="G1791" t="s">
        <v>871</v>
      </c>
      <c r="H1791">
        <v>1</v>
      </c>
      <c r="I1791">
        <v>481</v>
      </c>
      <c r="J1791">
        <v>58</v>
      </c>
      <c r="K1791" t="s">
        <v>872</v>
      </c>
      <c r="L1791">
        <v>123</v>
      </c>
      <c r="M1791">
        <v>299</v>
      </c>
      <c r="N1791">
        <v>0</v>
      </c>
      <c r="O1791">
        <v>4.5679999999999996</v>
      </c>
      <c r="P1791">
        <v>0.53</v>
      </c>
      <c r="Q1791">
        <v>1.0329999999999999</v>
      </c>
      <c r="R1791" s="24" t="s">
        <v>2280</v>
      </c>
      <c r="S1791">
        <v>4.0410000000000004</v>
      </c>
      <c r="T1791">
        <v>0.25600000000000001</v>
      </c>
      <c r="U1791">
        <v>0</v>
      </c>
      <c r="V1791">
        <v>0.88400000000000001</v>
      </c>
      <c r="W1791">
        <v>18960.310000000001</v>
      </c>
      <c r="X1791" t="s">
        <v>56</v>
      </c>
      <c r="Y1791">
        <v>0.96799999999999997</v>
      </c>
      <c r="Z1791">
        <v>0</v>
      </c>
      <c r="AA1791">
        <v>0.998</v>
      </c>
      <c r="AB1791">
        <v>0.90400000000000003</v>
      </c>
      <c r="AC1791">
        <v>0.95099999999999996</v>
      </c>
      <c r="AD1791" s="19">
        <v>45825.047333587965</v>
      </c>
      <c r="AE1791" t="s">
        <v>1766</v>
      </c>
    </row>
    <row r="1792" spans="1:31" x14ac:dyDescent="0.35">
      <c r="A1792" t="s">
        <v>194</v>
      </c>
      <c r="B1792" t="s">
        <v>311</v>
      </c>
      <c r="C1792">
        <v>5184</v>
      </c>
      <c r="D1792" s="9">
        <v>40367.445138888892</v>
      </c>
      <c r="E1792" s="9">
        <v>45551.450694444444</v>
      </c>
      <c r="F1792">
        <v>327</v>
      </c>
      <c r="G1792">
        <v>327</v>
      </c>
      <c r="H1792">
        <v>214</v>
      </c>
      <c r="I1792">
        <v>113</v>
      </c>
      <c r="J1792">
        <v>21</v>
      </c>
      <c r="K1792">
        <v>306</v>
      </c>
      <c r="L1792">
        <v>298</v>
      </c>
      <c r="M1792">
        <v>8</v>
      </c>
      <c r="N1792">
        <v>3.3000000000000002E-2</v>
      </c>
      <c r="O1792">
        <v>2.3E-2</v>
      </c>
      <c r="P1792">
        <v>4.0000000000000001E-3</v>
      </c>
      <c r="Q1792">
        <v>4.7E-2</v>
      </c>
      <c r="R1792">
        <v>5.1999999999999998E-2</v>
      </c>
      <c r="S1792">
        <v>0.05</v>
      </c>
      <c r="T1792">
        <v>0.90400000000000003</v>
      </c>
      <c r="U1792">
        <v>0.58899999999999997</v>
      </c>
      <c r="V1792">
        <v>0.92900000000000005</v>
      </c>
      <c r="W1792">
        <v>170.21299999999999</v>
      </c>
      <c r="X1792" t="s">
        <v>56</v>
      </c>
      <c r="Y1792">
        <v>21.277000000000001</v>
      </c>
      <c r="Z1792">
        <v>0.92800000000000005</v>
      </c>
      <c r="AA1792">
        <v>0.93300000000000005</v>
      </c>
      <c r="AB1792">
        <v>0.88500000000000001</v>
      </c>
      <c r="AC1792">
        <v>0.95</v>
      </c>
      <c r="AD1792" s="19">
        <v>3.2726851851851854E-2</v>
      </c>
      <c r="AE1792" t="s">
        <v>1108</v>
      </c>
    </row>
    <row r="1793" spans="1:31" hidden="1" x14ac:dyDescent="0.35">
      <c r="A1793" t="s">
        <v>1765</v>
      </c>
      <c r="B1793" t="s">
        <v>312</v>
      </c>
      <c r="C1793">
        <v>98</v>
      </c>
      <c r="D1793" s="9">
        <v>43165.433333333334</v>
      </c>
      <c r="E1793" s="9">
        <v>43263.870138888888</v>
      </c>
      <c r="F1793" t="s">
        <v>871</v>
      </c>
      <c r="G1793" t="s">
        <v>871</v>
      </c>
      <c r="H1793">
        <v>4</v>
      </c>
      <c r="I1793">
        <v>45</v>
      </c>
      <c r="J1793">
        <v>3</v>
      </c>
      <c r="K1793" t="s">
        <v>872</v>
      </c>
      <c r="L1793">
        <v>1</v>
      </c>
      <c r="M1793">
        <v>46</v>
      </c>
      <c r="N1793">
        <v>4.1000000000000002E-2</v>
      </c>
      <c r="O1793">
        <v>0.432</v>
      </c>
      <c r="P1793">
        <v>7.0999999999999994E-2</v>
      </c>
      <c r="Q1793" t="s">
        <v>874</v>
      </c>
      <c r="R1793" s="24" t="s">
        <v>2281</v>
      </c>
      <c r="S1793">
        <v>0.46100000000000002</v>
      </c>
      <c r="T1793" t="s">
        <v>874</v>
      </c>
      <c r="U1793" t="s">
        <v>874</v>
      </c>
      <c r="V1793" t="s">
        <v>874</v>
      </c>
      <c r="W1793" t="s">
        <v>874</v>
      </c>
      <c r="X1793" t="s">
        <v>56</v>
      </c>
      <c r="Y1793" t="s">
        <v>874</v>
      </c>
      <c r="Z1793">
        <v>0.89800000000000002</v>
      </c>
      <c r="AA1793">
        <v>0.98299999999999998</v>
      </c>
      <c r="AB1793">
        <v>0.75</v>
      </c>
      <c r="AC1793" t="s">
        <v>874</v>
      </c>
      <c r="AD1793" s="19">
        <v>45825.04762016204</v>
      </c>
      <c r="AE1793" t="s">
        <v>1766</v>
      </c>
    </row>
    <row r="1794" spans="1:31" x14ac:dyDescent="0.35">
      <c r="A1794" t="s">
        <v>220</v>
      </c>
      <c r="B1794" t="s">
        <v>311</v>
      </c>
      <c r="C1794">
        <v>2065</v>
      </c>
      <c r="D1794" s="9">
        <v>43542.629166666666</v>
      </c>
      <c r="E1794" s="9">
        <v>45607.76458333333</v>
      </c>
      <c r="F1794">
        <v>1285</v>
      </c>
      <c r="G1794">
        <v>1134</v>
      </c>
      <c r="H1794">
        <v>1102</v>
      </c>
      <c r="I1794">
        <v>32</v>
      </c>
      <c r="J1794">
        <v>279</v>
      </c>
      <c r="K1794">
        <v>855</v>
      </c>
      <c r="L1794">
        <v>661</v>
      </c>
      <c r="M1794">
        <v>194</v>
      </c>
      <c r="N1794">
        <v>0.70699999999999996</v>
      </c>
      <c r="O1794">
        <v>0.03</v>
      </c>
      <c r="P1794">
        <v>0.22900000000000001</v>
      </c>
      <c r="Q1794">
        <v>0.45900000000000002</v>
      </c>
      <c r="R1794">
        <v>0.50800000000000001</v>
      </c>
      <c r="S1794">
        <v>0.51700000000000002</v>
      </c>
      <c r="T1794">
        <v>0.90400000000000003</v>
      </c>
      <c r="U1794">
        <v>0.95899999999999996</v>
      </c>
      <c r="V1794">
        <v>0.68899999999999995</v>
      </c>
      <c r="W1794">
        <v>422.65800000000002</v>
      </c>
      <c r="X1794" t="s">
        <v>56</v>
      </c>
      <c r="Y1794">
        <v>2.1789999999999998</v>
      </c>
      <c r="Z1794">
        <v>0.96499999999999997</v>
      </c>
      <c r="AA1794">
        <v>0.48399999999999999</v>
      </c>
      <c r="AB1794">
        <v>0.96299999999999997</v>
      </c>
      <c r="AC1794">
        <v>0.98699999999999999</v>
      </c>
      <c r="AD1794" s="19">
        <v>3.6243055555555556E-2</v>
      </c>
      <c r="AE1794" t="s">
        <v>1108</v>
      </c>
    </row>
    <row r="1795" spans="1:31" hidden="1" x14ac:dyDescent="0.35">
      <c r="A1795" t="s">
        <v>1055</v>
      </c>
      <c r="B1795" t="s">
        <v>312</v>
      </c>
      <c r="C1795">
        <v>100</v>
      </c>
      <c r="D1795" s="9">
        <v>44025.893055555556</v>
      </c>
      <c r="E1795" s="9">
        <v>44125.90625</v>
      </c>
      <c r="F1795" t="s">
        <v>871</v>
      </c>
      <c r="G1795" t="s">
        <v>871</v>
      </c>
      <c r="H1795">
        <v>78</v>
      </c>
      <c r="I1795">
        <v>1134</v>
      </c>
      <c r="J1795">
        <v>316</v>
      </c>
      <c r="K1795" t="s">
        <v>872</v>
      </c>
      <c r="L1795">
        <v>780</v>
      </c>
      <c r="M1795">
        <v>117</v>
      </c>
      <c r="N1795">
        <v>0.68799999999999994</v>
      </c>
      <c r="O1795">
        <v>11.042</v>
      </c>
      <c r="P1795">
        <v>3.125</v>
      </c>
      <c r="Q1795">
        <v>7.7229999999999999</v>
      </c>
      <c r="R1795">
        <v>8.6050000000000004</v>
      </c>
      <c r="S1795">
        <v>8.6129999999999995</v>
      </c>
      <c r="T1795">
        <v>0.89800000000000002</v>
      </c>
      <c r="U1795">
        <v>5.8999999999999997E-2</v>
      </c>
      <c r="V1795">
        <v>0.73399999999999999</v>
      </c>
      <c r="W1795">
        <v>449.56599999999997</v>
      </c>
      <c r="X1795" t="s">
        <v>56</v>
      </c>
      <c r="Y1795">
        <v>0.129</v>
      </c>
      <c r="Z1795">
        <v>0.97199999999999998</v>
      </c>
      <c r="AA1795">
        <v>0.997</v>
      </c>
      <c r="AB1795">
        <v>0.99299999999999999</v>
      </c>
      <c r="AC1795">
        <v>0.999</v>
      </c>
      <c r="AD1795" s="19">
        <v>45825.04814914352</v>
      </c>
      <c r="AE1795" t="s">
        <v>1766</v>
      </c>
    </row>
    <row r="1796" spans="1:31" x14ac:dyDescent="0.35">
      <c r="A1796" t="s">
        <v>284</v>
      </c>
      <c r="B1796" t="s">
        <v>311</v>
      </c>
      <c r="C1796">
        <v>919</v>
      </c>
      <c r="D1796" s="9">
        <v>44689.420138888891</v>
      </c>
      <c r="E1796" s="9">
        <v>45608.429861111108</v>
      </c>
      <c r="F1796">
        <v>1983</v>
      </c>
      <c r="G1796">
        <v>1860</v>
      </c>
      <c r="H1796">
        <v>1363</v>
      </c>
      <c r="I1796">
        <v>497</v>
      </c>
      <c r="J1796">
        <v>302</v>
      </c>
      <c r="K1796">
        <v>1558</v>
      </c>
      <c r="L1796">
        <v>1324</v>
      </c>
      <c r="M1796">
        <v>234</v>
      </c>
      <c r="N1796">
        <v>1.786</v>
      </c>
      <c r="O1796">
        <v>0.63900000000000001</v>
      </c>
      <c r="P1796">
        <v>0.441</v>
      </c>
      <c r="Q1796">
        <v>1.7929999999999999</v>
      </c>
      <c r="R1796">
        <v>1.984</v>
      </c>
      <c r="S1796">
        <v>1.9990000000000001</v>
      </c>
      <c r="T1796">
        <v>0.90400000000000003</v>
      </c>
      <c r="U1796">
        <v>0.73599999999999999</v>
      </c>
      <c r="V1796">
        <v>0.81799999999999995</v>
      </c>
      <c r="W1796">
        <v>130.50800000000001</v>
      </c>
      <c r="X1796" t="s">
        <v>56</v>
      </c>
      <c r="Y1796">
        <v>0.55800000000000005</v>
      </c>
      <c r="Z1796">
        <v>0.99199999999999999</v>
      </c>
      <c r="AA1796">
        <v>0.98399999999999999</v>
      </c>
      <c r="AB1796">
        <v>0.96899999999999997</v>
      </c>
      <c r="AC1796">
        <v>0.99099999999999999</v>
      </c>
      <c r="AD1796" s="19">
        <v>3.3668981481481479E-3</v>
      </c>
      <c r="AE1796" t="s">
        <v>1108</v>
      </c>
    </row>
    <row r="1797" spans="1:31" hidden="1" x14ac:dyDescent="0.35">
      <c r="A1797" t="s">
        <v>55</v>
      </c>
      <c r="B1797" t="s">
        <v>312</v>
      </c>
      <c r="C1797">
        <v>90</v>
      </c>
      <c r="D1797" s="9">
        <v>45404.881944444445</v>
      </c>
      <c r="E1797" s="9">
        <v>45495.634722222225</v>
      </c>
      <c r="F1797" t="s">
        <v>871</v>
      </c>
      <c r="G1797" t="s">
        <v>871</v>
      </c>
      <c r="H1797">
        <v>2</v>
      </c>
      <c r="I1797">
        <v>1</v>
      </c>
      <c r="J1797">
        <v>2</v>
      </c>
      <c r="K1797" t="s">
        <v>872</v>
      </c>
      <c r="L1797">
        <v>2</v>
      </c>
      <c r="M1797">
        <v>-1</v>
      </c>
      <c r="N1797">
        <v>1</v>
      </c>
      <c r="O1797" t="s">
        <v>874</v>
      </c>
      <c r="P1797">
        <v>1</v>
      </c>
      <c r="Q1797">
        <v>0.5</v>
      </c>
      <c r="R1797">
        <v>0</v>
      </c>
      <c r="S1797">
        <v>0</v>
      </c>
      <c r="T1797" t="s">
        <v>874</v>
      </c>
      <c r="U1797" t="s">
        <v>874</v>
      </c>
      <c r="V1797" t="s">
        <v>874</v>
      </c>
      <c r="W1797" t="s">
        <v>874</v>
      </c>
      <c r="X1797" t="s">
        <v>56</v>
      </c>
      <c r="Y1797">
        <v>2</v>
      </c>
      <c r="Z1797">
        <v>1</v>
      </c>
      <c r="AA1797" t="s">
        <v>874</v>
      </c>
      <c r="AB1797">
        <v>1</v>
      </c>
      <c r="AC1797">
        <v>1</v>
      </c>
      <c r="AD1797" s="19">
        <v>1.5959490740740743E-2</v>
      </c>
      <c r="AE1797" t="s">
        <v>1108</v>
      </c>
    </row>
    <row r="1798" spans="1:31" x14ac:dyDescent="0.35">
      <c r="A1798" t="s">
        <v>59</v>
      </c>
      <c r="B1798" t="s">
        <v>311</v>
      </c>
      <c r="C1798">
        <v>1380</v>
      </c>
      <c r="D1798" s="9">
        <v>44223.4375</v>
      </c>
      <c r="E1798" s="9">
        <v>45603.786111111112</v>
      </c>
      <c r="F1798">
        <v>1273</v>
      </c>
      <c r="G1798">
        <v>1273</v>
      </c>
      <c r="H1798">
        <v>918</v>
      </c>
      <c r="I1798">
        <v>355</v>
      </c>
      <c r="J1798">
        <v>96</v>
      </c>
      <c r="K1798">
        <v>1177</v>
      </c>
      <c r="L1798">
        <v>1013</v>
      </c>
      <c r="M1798">
        <v>164</v>
      </c>
      <c r="N1798">
        <v>0.57199999999999995</v>
      </c>
      <c r="O1798">
        <v>0.249</v>
      </c>
      <c r="P1798">
        <v>0.10299999999999999</v>
      </c>
      <c r="Q1798">
        <v>0.64900000000000002</v>
      </c>
      <c r="R1798">
        <v>0.71799999999999997</v>
      </c>
      <c r="S1798">
        <v>0.755</v>
      </c>
      <c r="T1798">
        <v>0.90400000000000003</v>
      </c>
      <c r="U1798">
        <v>0.69699999999999995</v>
      </c>
      <c r="V1798">
        <v>0.875</v>
      </c>
      <c r="W1798">
        <v>252.696</v>
      </c>
      <c r="X1798" t="s">
        <v>56</v>
      </c>
      <c r="Y1798">
        <v>1.5409999999999999</v>
      </c>
      <c r="Z1798">
        <v>0.95199999999999996</v>
      </c>
      <c r="AA1798">
        <v>0.92500000000000004</v>
      </c>
      <c r="AB1798">
        <v>0.68400000000000005</v>
      </c>
      <c r="AC1798">
        <v>0.95899999999999996</v>
      </c>
      <c r="AD1798" s="19">
        <v>1.4312499999999999E-2</v>
      </c>
      <c r="AE1798" t="s">
        <v>1108</v>
      </c>
    </row>
    <row r="1799" spans="1:31" hidden="1" x14ac:dyDescent="0.35">
      <c r="A1799" t="s">
        <v>57</v>
      </c>
      <c r="B1799" t="s">
        <v>312</v>
      </c>
      <c r="C1799">
        <v>91</v>
      </c>
      <c r="D1799" s="9">
        <v>45497.672222222223</v>
      </c>
      <c r="E1799" s="9">
        <v>45588.808333333334</v>
      </c>
      <c r="F1799" t="s">
        <v>871</v>
      </c>
      <c r="G1799" t="s">
        <v>871</v>
      </c>
      <c r="H1799">
        <v>1</v>
      </c>
      <c r="I1799">
        <v>1</v>
      </c>
      <c r="J1799">
        <v>21</v>
      </c>
      <c r="K1799" t="s">
        <v>872</v>
      </c>
      <c r="L1799">
        <v>13</v>
      </c>
      <c r="M1799">
        <v>-32</v>
      </c>
      <c r="N1799" t="s">
        <v>874</v>
      </c>
      <c r="O1799" t="s">
        <v>874</v>
      </c>
      <c r="P1799">
        <v>0.22600000000000001</v>
      </c>
      <c r="Q1799">
        <v>0.157</v>
      </c>
      <c r="R1799">
        <v>0</v>
      </c>
      <c r="S1799">
        <v>-0.20899999999999999</v>
      </c>
      <c r="T1799" t="s">
        <v>874</v>
      </c>
      <c r="U1799" t="s">
        <v>874</v>
      </c>
      <c r="V1799" t="s">
        <v>874</v>
      </c>
      <c r="W1799" t="s">
        <v>874</v>
      </c>
      <c r="X1799" t="s">
        <v>56</v>
      </c>
      <c r="Y1799">
        <v>6.3689999999999998</v>
      </c>
      <c r="Z1799" t="s">
        <v>874</v>
      </c>
      <c r="AA1799" t="s">
        <v>874</v>
      </c>
      <c r="AB1799">
        <v>0.95899999999999996</v>
      </c>
      <c r="AC1799">
        <v>0.92200000000000004</v>
      </c>
      <c r="AD1799" s="19">
        <v>1.6067129629629629E-2</v>
      </c>
      <c r="AE1799" t="s">
        <v>1108</v>
      </c>
    </row>
    <row r="1800" spans="1:31" x14ac:dyDescent="0.35">
      <c r="A1800" t="s">
        <v>194</v>
      </c>
      <c r="B1800" t="s">
        <v>311</v>
      </c>
      <c r="C1800">
        <v>5184</v>
      </c>
      <c r="D1800" s="9">
        <v>40367.445138888892</v>
      </c>
      <c r="E1800" s="9">
        <v>45551.450694444444</v>
      </c>
      <c r="F1800">
        <v>327</v>
      </c>
      <c r="G1800">
        <v>327</v>
      </c>
      <c r="H1800">
        <v>214</v>
      </c>
      <c r="I1800">
        <v>113</v>
      </c>
      <c r="J1800">
        <v>21</v>
      </c>
      <c r="K1800">
        <v>306</v>
      </c>
      <c r="L1800">
        <v>298</v>
      </c>
      <c r="M1800">
        <v>8</v>
      </c>
      <c r="N1800">
        <v>3.3000000000000002E-2</v>
      </c>
      <c r="O1800">
        <v>2.3E-2</v>
      </c>
      <c r="P1800">
        <v>4.0000000000000001E-3</v>
      </c>
      <c r="Q1800">
        <v>4.7E-2</v>
      </c>
      <c r="R1800">
        <v>5.1999999999999998E-2</v>
      </c>
      <c r="S1800">
        <v>0.05</v>
      </c>
      <c r="T1800">
        <v>0.90400000000000003</v>
      </c>
      <c r="U1800">
        <v>0.58899999999999997</v>
      </c>
      <c r="V1800">
        <v>0.92900000000000005</v>
      </c>
      <c r="W1800">
        <v>170.21299999999999</v>
      </c>
      <c r="X1800" t="s">
        <v>56</v>
      </c>
      <c r="Y1800">
        <v>21.277000000000001</v>
      </c>
      <c r="Z1800">
        <v>0.92800000000000005</v>
      </c>
      <c r="AA1800">
        <v>0.93300000000000005</v>
      </c>
      <c r="AB1800">
        <v>0.88500000000000001</v>
      </c>
      <c r="AC1800">
        <v>0.95</v>
      </c>
      <c r="AD1800" s="19">
        <v>5.9525462962962961E-3</v>
      </c>
      <c r="AE1800" t="s">
        <v>1108</v>
      </c>
    </row>
    <row r="1801" spans="1:31" hidden="1" x14ac:dyDescent="0.35">
      <c r="A1801" t="s">
        <v>58</v>
      </c>
      <c r="B1801" t="s">
        <v>312</v>
      </c>
      <c r="C1801">
        <v>99</v>
      </c>
      <c r="D1801" s="9">
        <v>45505.038888888892</v>
      </c>
      <c r="E1801" s="9">
        <v>45604.643750000003</v>
      </c>
      <c r="F1801" t="s">
        <v>871</v>
      </c>
      <c r="G1801" t="s">
        <v>871</v>
      </c>
      <c r="H1801">
        <v>157</v>
      </c>
      <c r="I1801">
        <v>1</v>
      </c>
      <c r="J1801">
        <v>57</v>
      </c>
      <c r="K1801" t="s">
        <v>872</v>
      </c>
      <c r="L1801">
        <v>14</v>
      </c>
      <c r="M1801">
        <v>85</v>
      </c>
      <c r="N1801">
        <v>1.798</v>
      </c>
      <c r="O1801">
        <v>0</v>
      </c>
      <c r="P1801">
        <v>1.0309999999999999</v>
      </c>
      <c r="Q1801">
        <v>0.193</v>
      </c>
      <c r="R1801" s="24" t="s">
        <v>2282</v>
      </c>
      <c r="S1801">
        <v>0.95</v>
      </c>
      <c r="T1801">
        <v>0.252</v>
      </c>
      <c r="U1801">
        <v>1</v>
      </c>
      <c r="V1801">
        <v>0.42699999999999999</v>
      </c>
      <c r="W1801">
        <v>4279.7929999999997</v>
      </c>
      <c r="X1801" t="s">
        <v>56</v>
      </c>
      <c r="Y1801">
        <v>5.181</v>
      </c>
      <c r="Z1801">
        <v>0.96399999999999997</v>
      </c>
      <c r="AA1801">
        <v>0</v>
      </c>
      <c r="AB1801">
        <v>0.42099999999999999</v>
      </c>
      <c r="AC1801">
        <v>0.96899999999999997</v>
      </c>
      <c r="AD1801" s="19">
        <v>1.6212962962962964E-2</v>
      </c>
      <c r="AE1801" t="s">
        <v>1108</v>
      </c>
    </row>
    <row r="1802" spans="1:31" x14ac:dyDescent="0.35">
      <c r="A1802" t="s">
        <v>220</v>
      </c>
      <c r="B1802" t="s">
        <v>311</v>
      </c>
      <c r="C1802">
        <v>2065</v>
      </c>
      <c r="D1802" s="9">
        <v>43542.629166666666</v>
      </c>
      <c r="E1802" s="9">
        <v>45607.76458333333</v>
      </c>
      <c r="F1802">
        <v>1285</v>
      </c>
      <c r="G1802">
        <v>1134</v>
      </c>
      <c r="H1802">
        <v>1102</v>
      </c>
      <c r="I1802">
        <v>32</v>
      </c>
      <c r="J1802">
        <v>279</v>
      </c>
      <c r="K1802">
        <v>855</v>
      </c>
      <c r="L1802">
        <v>661</v>
      </c>
      <c r="M1802">
        <v>194</v>
      </c>
      <c r="N1802">
        <v>0.70699999999999996</v>
      </c>
      <c r="O1802">
        <v>0.03</v>
      </c>
      <c r="P1802">
        <v>0.22900000000000001</v>
      </c>
      <c r="Q1802">
        <v>0.45900000000000002</v>
      </c>
      <c r="R1802">
        <v>0.50800000000000001</v>
      </c>
      <c r="S1802">
        <v>0.51700000000000002</v>
      </c>
      <c r="T1802">
        <v>0.90400000000000003</v>
      </c>
      <c r="U1802">
        <v>0.95899999999999996</v>
      </c>
      <c r="V1802">
        <v>0.68899999999999995</v>
      </c>
      <c r="W1802">
        <v>422.65800000000002</v>
      </c>
      <c r="X1802" t="s">
        <v>56</v>
      </c>
      <c r="Y1802">
        <v>2.1789999999999998</v>
      </c>
      <c r="Z1802">
        <v>0.96499999999999997</v>
      </c>
      <c r="AA1802">
        <v>0.48399999999999999</v>
      </c>
      <c r="AB1802">
        <v>0.96299999999999997</v>
      </c>
      <c r="AC1802">
        <v>0.98699999999999999</v>
      </c>
      <c r="AD1802" s="19">
        <v>1.3114583333333332E-2</v>
      </c>
      <c r="AE1802" t="s">
        <v>1108</v>
      </c>
    </row>
    <row r="1803" spans="1:31" hidden="1" x14ac:dyDescent="0.35">
      <c r="A1803" t="s">
        <v>59</v>
      </c>
      <c r="B1803" t="s">
        <v>312</v>
      </c>
      <c r="C1803">
        <v>99</v>
      </c>
      <c r="D1803" s="9">
        <v>45504.557638888888</v>
      </c>
      <c r="E1803" s="9">
        <v>45603.786111111112</v>
      </c>
      <c r="F1803" t="s">
        <v>871</v>
      </c>
      <c r="G1803" t="s">
        <v>871</v>
      </c>
      <c r="H1803">
        <v>114</v>
      </c>
      <c r="I1803">
        <v>55</v>
      </c>
      <c r="J1803">
        <v>10</v>
      </c>
      <c r="K1803" t="s">
        <v>872</v>
      </c>
      <c r="L1803">
        <v>149</v>
      </c>
      <c r="M1803">
        <v>9</v>
      </c>
      <c r="N1803">
        <v>1.1759999999999999</v>
      </c>
      <c r="O1803">
        <v>0.60399999999999998</v>
      </c>
      <c r="P1803">
        <v>0.14000000000000001</v>
      </c>
      <c r="Q1803">
        <v>1.5109999999999999</v>
      </c>
      <c r="R1803" s="24" t="s">
        <v>2283</v>
      </c>
      <c r="S1803">
        <v>1.6359999999999999</v>
      </c>
      <c r="T1803">
        <v>0.92100000000000004</v>
      </c>
      <c r="U1803">
        <v>0.66100000000000003</v>
      </c>
      <c r="V1803">
        <v>0.92100000000000004</v>
      </c>
      <c r="W1803">
        <v>108.53700000000001</v>
      </c>
      <c r="X1803" t="s">
        <v>56</v>
      </c>
      <c r="Y1803">
        <v>0.66200000000000003</v>
      </c>
      <c r="Z1803">
        <v>0.96899999999999997</v>
      </c>
      <c r="AA1803">
        <v>0.93100000000000005</v>
      </c>
      <c r="AB1803">
        <v>0.54100000000000004</v>
      </c>
      <c r="AC1803">
        <v>0.99099999999999999</v>
      </c>
      <c r="AD1803" s="19">
        <v>1.6375000000000001E-2</v>
      </c>
      <c r="AE1803" t="s">
        <v>1108</v>
      </c>
    </row>
    <row r="1804" spans="1:31" x14ac:dyDescent="0.35">
      <c r="A1804" t="s">
        <v>284</v>
      </c>
      <c r="B1804" t="s">
        <v>311</v>
      </c>
      <c r="C1804">
        <v>919</v>
      </c>
      <c r="D1804" s="9">
        <v>44689.420138888891</v>
      </c>
      <c r="E1804" s="9">
        <v>45608.429861111108</v>
      </c>
      <c r="F1804">
        <v>1983</v>
      </c>
      <c r="G1804">
        <v>1860</v>
      </c>
      <c r="H1804">
        <v>1363</v>
      </c>
      <c r="I1804">
        <v>497</v>
      </c>
      <c r="J1804">
        <v>302</v>
      </c>
      <c r="K1804">
        <v>1558</v>
      </c>
      <c r="L1804">
        <v>1324</v>
      </c>
      <c r="M1804">
        <v>234</v>
      </c>
      <c r="N1804">
        <v>1.786</v>
      </c>
      <c r="O1804">
        <v>0.63900000000000001</v>
      </c>
      <c r="P1804">
        <v>0.441</v>
      </c>
      <c r="Q1804">
        <v>1.7929999999999999</v>
      </c>
      <c r="R1804">
        <v>1.984</v>
      </c>
      <c r="S1804">
        <v>1.9990000000000001</v>
      </c>
      <c r="T1804">
        <v>0.90400000000000003</v>
      </c>
      <c r="U1804">
        <v>0.73599999999999999</v>
      </c>
      <c r="V1804">
        <v>0.81799999999999995</v>
      </c>
      <c r="W1804">
        <v>130.50800000000001</v>
      </c>
      <c r="X1804" t="s">
        <v>56</v>
      </c>
      <c r="Y1804">
        <v>0.55800000000000005</v>
      </c>
      <c r="Z1804">
        <v>0.99199999999999999</v>
      </c>
      <c r="AA1804">
        <v>0.98399999999999999</v>
      </c>
      <c r="AB1804">
        <v>0.96899999999999997</v>
      </c>
      <c r="AC1804">
        <v>0.99099999999999999</v>
      </c>
      <c r="AD1804" s="19">
        <v>3.0181712962962962E-2</v>
      </c>
      <c r="AE1804" t="s">
        <v>1108</v>
      </c>
    </row>
    <row r="1805" spans="1:31" hidden="1" x14ac:dyDescent="0.35">
      <c r="A1805" t="s">
        <v>60</v>
      </c>
      <c r="B1805" t="s">
        <v>312</v>
      </c>
      <c r="C1805">
        <v>100</v>
      </c>
      <c r="D1805" s="9">
        <v>45523.43472222222</v>
      </c>
      <c r="E1805" s="9">
        <v>45623.504861111112</v>
      </c>
      <c r="F1805" t="s">
        <v>871</v>
      </c>
      <c r="G1805" t="s">
        <v>871</v>
      </c>
      <c r="H1805">
        <v>764</v>
      </c>
      <c r="I1805">
        <v>291</v>
      </c>
      <c r="J1805">
        <v>124</v>
      </c>
      <c r="K1805" t="s">
        <v>872</v>
      </c>
      <c r="L1805">
        <v>876</v>
      </c>
      <c r="M1805">
        <v>56</v>
      </c>
      <c r="N1805">
        <v>7.3049999999999997</v>
      </c>
      <c r="O1805">
        <v>3.0009999999999999</v>
      </c>
      <c r="P1805">
        <v>1.306</v>
      </c>
      <c r="Q1805">
        <v>9.202</v>
      </c>
      <c r="R1805">
        <v>9</v>
      </c>
      <c r="S1805">
        <v>9.0289999999999999</v>
      </c>
      <c r="T1805">
        <v>1.022</v>
      </c>
      <c r="U1805">
        <v>0.70899999999999996</v>
      </c>
      <c r="V1805">
        <v>0.873</v>
      </c>
      <c r="W1805">
        <v>140.62200000000001</v>
      </c>
      <c r="X1805" t="s">
        <v>62</v>
      </c>
      <c r="Y1805">
        <v>0.109</v>
      </c>
      <c r="Z1805">
        <v>0.996</v>
      </c>
      <c r="AA1805">
        <v>0.98899999999999999</v>
      </c>
      <c r="AB1805">
        <v>0.98199999999999998</v>
      </c>
      <c r="AC1805">
        <v>0.996</v>
      </c>
      <c r="AD1805" s="19">
        <v>1.6571759259259258E-2</v>
      </c>
      <c r="AE1805" t="s">
        <v>1108</v>
      </c>
    </row>
    <row r="1806" spans="1:31" x14ac:dyDescent="0.35">
      <c r="A1806" t="s">
        <v>1368</v>
      </c>
      <c r="B1806" t="s">
        <v>311</v>
      </c>
      <c r="C1806">
        <v>2643</v>
      </c>
      <c r="D1806" s="9">
        <v>38978.747916666667</v>
      </c>
      <c r="E1806" s="9">
        <v>41622.152777777781</v>
      </c>
      <c r="F1806">
        <v>5254</v>
      </c>
      <c r="G1806">
        <v>5254</v>
      </c>
      <c r="H1806">
        <v>574</v>
      </c>
      <c r="I1806">
        <v>4680</v>
      </c>
      <c r="J1806">
        <v>748</v>
      </c>
      <c r="K1806">
        <v>4506</v>
      </c>
      <c r="L1806">
        <v>3935</v>
      </c>
      <c r="M1806">
        <v>571</v>
      </c>
      <c r="N1806">
        <v>0.2</v>
      </c>
      <c r="O1806">
        <v>1.7689999999999999</v>
      </c>
      <c r="P1806">
        <v>0.33500000000000002</v>
      </c>
      <c r="Q1806">
        <v>1.4750000000000001</v>
      </c>
      <c r="R1806">
        <v>1.6339999999999999</v>
      </c>
      <c r="S1806">
        <v>1.6319999999999999</v>
      </c>
      <c r="T1806">
        <v>0.90300000000000002</v>
      </c>
      <c r="U1806">
        <v>0.10199999999999999</v>
      </c>
      <c r="V1806">
        <v>0.83</v>
      </c>
      <c r="W1806">
        <v>387.11900000000003</v>
      </c>
      <c r="X1806" t="s">
        <v>56</v>
      </c>
      <c r="Y1806">
        <v>0.67800000000000005</v>
      </c>
      <c r="Z1806">
        <v>0.98799999999999999</v>
      </c>
      <c r="AA1806">
        <v>0.997</v>
      </c>
      <c r="AB1806">
        <v>0.81899999999999995</v>
      </c>
      <c r="AC1806">
        <v>0.99299999999999999</v>
      </c>
      <c r="AD1806" s="19">
        <v>45824.780700995369</v>
      </c>
      <c r="AE1806" t="s">
        <v>1824</v>
      </c>
    </row>
    <row r="1807" spans="1:31" hidden="1" x14ac:dyDescent="0.35">
      <c r="A1807" t="s">
        <v>61</v>
      </c>
      <c r="B1807" t="s">
        <v>312</v>
      </c>
      <c r="C1807">
        <v>69</v>
      </c>
      <c r="D1807" s="9">
        <v>45454.454861111109</v>
      </c>
      <c r="E1807" s="9">
        <v>45524.352777777778</v>
      </c>
      <c r="F1807" t="s">
        <v>871</v>
      </c>
      <c r="G1807" t="s">
        <v>871</v>
      </c>
      <c r="H1807">
        <v>1</v>
      </c>
      <c r="I1807">
        <v>2</v>
      </c>
      <c r="J1807">
        <v>1</v>
      </c>
      <c r="K1807" t="s">
        <v>872</v>
      </c>
      <c r="L1807">
        <v>1</v>
      </c>
      <c r="M1807">
        <v>1</v>
      </c>
      <c r="N1807" t="s">
        <v>874</v>
      </c>
      <c r="O1807">
        <v>1.4E-2</v>
      </c>
      <c r="P1807" t="s">
        <v>874</v>
      </c>
      <c r="Q1807" t="s">
        <v>874</v>
      </c>
      <c r="R1807">
        <v>0</v>
      </c>
      <c r="S1807">
        <v>1.4E-2</v>
      </c>
      <c r="T1807" t="s">
        <v>874</v>
      </c>
      <c r="U1807" t="s">
        <v>874</v>
      </c>
      <c r="V1807" t="s">
        <v>874</v>
      </c>
      <c r="W1807" t="s">
        <v>874</v>
      </c>
      <c r="X1807" t="s">
        <v>62</v>
      </c>
      <c r="Y1807" t="s">
        <v>874</v>
      </c>
      <c r="Z1807" t="s">
        <v>874</v>
      </c>
      <c r="AA1807">
        <v>1</v>
      </c>
      <c r="AB1807" t="s">
        <v>874</v>
      </c>
      <c r="AC1807" t="s">
        <v>874</v>
      </c>
      <c r="AD1807" s="19">
        <v>1.6702546296296295E-2</v>
      </c>
      <c r="AE1807" t="s">
        <v>1108</v>
      </c>
    </row>
    <row r="1808" spans="1:31" x14ac:dyDescent="0.35">
      <c r="A1808" t="s">
        <v>1927</v>
      </c>
      <c r="B1808" t="s">
        <v>311</v>
      </c>
      <c r="C1808">
        <v>1498</v>
      </c>
      <c r="D1808" s="9">
        <v>38125.714583333334</v>
      </c>
      <c r="E1808" s="9">
        <v>39623.925000000003</v>
      </c>
      <c r="F1808">
        <v>53</v>
      </c>
      <c r="G1808">
        <v>53</v>
      </c>
      <c r="H1808">
        <v>6</v>
      </c>
      <c r="I1808">
        <v>47</v>
      </c>
      <c r="J1808">
        <v>10</v>
      </c>
      <c r="K1808">
        <v>43</v>
      </c>
      <c r="L1808">
        <v>38</v>
      </c>
      <c r="M1808">
        <v>5</v>
      </c>
      <c r="N1808">
        <v>4.0000000000000001E-3</v>
      </c>
      <c r="O1808">
        <v>3.6999999999999998E-2</v>
      </c>
      <c r="P1808">
        <v>0.01</v>
      </c>
      <c r="Q1808">
        <v>2.8000000000000001E-2</v>
      </c>
      <c r="R1808">
        <v>3.1E-2</v>
      </c>
      <c r="S1808">
        <v>3.3000000000000002E-2</v>
      </c>
      <c r="T1808">
        <v>0.90300000000000002</v>
      </c>
      <c r="U1808">
        <v>9.8000000000000004E-2</v>
      </c>
      <c r="V1808">
        <v>0.75600000000000001</v>
      </c>
      <c r="W1808">
        <v>178.571</v>
      </c>
      <c r="X1808" t="s">
        <v>56</v>
      </c>
      <c r="Y1808">
        <v>35.713999999999999</v>
      </c>
      <c r="Z1808">
        <v>0.81899999999999995</v>
      </c>
      <c r="AA1808">
        <v>0.78400000000000003</v>
      </c>
      <c r="AB1808">
        <v>0.78600000000000003</v>
      </c>
      <c r="AC1808">
        <v>0.60399999999999998</v>
      </c>
      <c r="AD1808" s="19">
        <v>45824.875899363426</v>
      </c>
      <c r="AE1808" t="s">
        <v>2024</v>
      </c>
    </row>
    <row r="1809" spans="1:31" hidden="1" x14ac:dyDescent="0.35">
      <c r="A1809" t="s">
        <v>63</v>
      </c>
      <c r="B1809" t="s">
        <v>312</v>
      </c>
      <c r="C1809">
        <v>63</v>
      </c>
      <c r="D1809" s="9">
        <v>45202.682638888888</v>
      </c>
      <c r="E1809" s="9">
        <v>45266.399305555555</v>
      </c>
      <c r="F1809" t="s">
        <v>871</v>
      </c>
      <c r="G1809" t="s">
        <v>871</v>
      </c>
      <c r="H1809">
        <v>1</v>
      </c>
      <c r="I1809">
        <v>1</v>
      </c>
      <c r="J1809">
        <v>1</v>
      </c>
      <c r="K1809" t="s">
        <v>872</v>
      </c>
      <c r="L1809">
        <v>1</v>
      </c>
      <c r="M1809">
        <v>-1</v>
      </c>
      <c r="N1809" t="s">
        <v>874</v>
      </c>
      <c r="O1809" t="s">
        <v>874</v>
      </c>
      <c r="P1809" t="s">
        <v>874</v>
      </c>
      <c r="Q1809" t="s">
        <v>874</v>
      </c>
      <c r="R1809">
        <v>0</v>
      </c>
      <c r="S1809" t="s">
        <v>874</v>
      </c>
      <c r="T1809" t="s">
        <v>874</v>
      </c>
      <c r="U1809" t="s">
        <v>874</v>
      </c>
      <c r="V1809" t="s">
        <v>874</v>
      </c>
      <c r="W1809" t="s">
        <v>874</v>
      </c>
      <c r="X1809" t="s">
        <v>56</v>
      </c>
      <c r="Y1809" t="s">
        <v>874</v>
      </c>
      <c r="Z1809" t="s">
        <v>874</v>
      </c>
      <c r="AA1809" t="s">
        <v>874</v>
      </c>
      <c r="AB1809" t="s">
        <v>874</v>
      </c>
      <c r="AC1809" t="s">
        <v>874</v>
      </c>
      <c r="AD1809" s="19">
        <v>1.6797453703703703E-2</v>
      </c>
      <c r="AE1809" t="s">
        <v>1108</v>
      </c>
    </row>
    <row r="1810" spans="1:31" x14ac:dyDescent="0.35">
      <c r="A1810" t="s">
        <v>2172</v>
      </c>
      <c r="B1810" t="s">
        <v>311</v>
      </c>
      <c r="C1810">
        <v>626</v>
      </c>
      <c r="D1810" s="9">
        <v>41001.930555555555</v>
      </c>
      <c r="E1810" s="9">
        <v>41627.974999999999</v>
      </c>
      <c r="F1810">
        <v>88</v>
      </c>
      <c r="G1810">
        <v>88</v>
      </c>
      <c r="H1810">
        <v>56</v>
      </c>
      <c r="I1810">
        <v>32</v>
      </c>
      <c r="J1810">
        <v>1</v>
      </c>
      <c r="K1810">
        <v>87</v>
      </c>
      <c r="L1810">
        <v>60</v>
      </c>
      <c r="M1810">
        <v>27</v>
      </c>
      <c r="N1810">
        <v>0.12</v>
      </c>
      <c r="O1810">
        <v>0.19800000000000001</v>
      </c>
      <c r="P1810">
        <v>0</v>
      </c>
      <c r="Q1810">
        <v>0.28699999999999998</v>
      </c>
      <c r="R1810">
        <v>0.318</v>
      </c>
      <c r="S1810">
        <v>0.20399999999999999</v>
      </c>
      <c r="T1810">
        <v>0.90300000000000002</v>
      </c>
      <c r="U1810">
        <v>0.377</v>
      </c>
      <c r="V1810">
        <v>1</v>
      </c>
      <c r="W1810">
        <v>94.076999999999998</v>
      </c>
      <c r="X1810" t="s">
        <v>56</v>
      </c>
      <c r="Y1810">
        <v>3.484</v>
      </c>
      <c r="Z1810">
        <v>0.754</v>
      </c>
      <c r="AA1810">
        <v>0.84099999999999997</v>
      </c>
      <c r="AB1810">
        <v>0</v>
      </c>
      <c r="AC1810">
        <v>0.92600000000000005</v>
      </c>
      <c r="AD1810" s="19">
        <v>45824.948179942126</v>
      </c>
      <c r="AE1810" t="s">
        <v>2215</v>
      </c>
    </row>
    <row r="1811" spans="1:31" hidden="1" x14ac:dyDescent="0.35">
      <c r="A1811" t="s">
        <v>64</v>
      </c>
      <c r="B1811" t="s">
        <v>312</v>
      </c>
      <c r="C1811">
        <v>0</v>
      </c>
      <c r="D1811" s="9">
        <v>45440.294444444444</v>
      </c>
      <c r="E1811" s="9">
        <v>45440.324999999997</v>
      </c>
      <c r="F1811" t="s">
        <v>871</v>
      </c>
      <c r="G1811" t="s">
        <v>871</v>
      </c>
      <c r="H1811">
        <v>1</v>
      </c>
      <c r="I1811">
        <v>1</v>
      </c>
      <c r="J1811">
        <v>17</v>
      </c>
      <c r="K1811" t="s">
        <v>872</v>
      </c>
      <c r="L1811">
        <v>1</v>
      </c>
      <c r="M1811">
        <v>-16</v>
      </c>
      <c r="N1811" t="s">
        <v>874</v>
      </c>
      <c r="O1811" t="s">
        <v>874</v>
      </c>
      <c r="P1811">
        <v>8.5</v>
      </c>
      <c r="Q1811" t="s">
        <v>874</v>
      </c>
      <c r="R1811">
        <v>0</v>
      </c>
      <c r="S1811">
        <v>-8.5</v>
      </c>
      <c r="T1811" t="s">
        <v>874</v>
      </c>
      <c r="U1811" t="s">
        <v>874</v>
      </c>
      <c r="V1811" t="s">
        <v>874</v>
      </c>
      <c r="W1811" t="s">
        <v>874</v>
      </c>
      <c r="X1811" t="s">
        <v>56</v>
      </c>
      <c r="Y1811" t="s">
        <v>874</v>
      </c>
      <c r="Z1811" t="s">
        <v>874</v>
      </c>
      <c r="AA1811" t="s">
        <v>874</v>
      </c>
      <c r="AB1811">
        <v>0.16700000000000001</v>
      </c>
      <c r="AC1811" t="s">
        <v>874</v>
      </c>
      <c r="AD1811" s="19">
        <v>1.6905092592592593E-2</v>
      </c>
      <c r="AE1811" t="s">
        <v>1108</v>
      </c>
    </row>
    <row r="1812" spans="1:31" x14ac:dyDescent="0.35">
      <c r="A1812" t="s">
        <v>158</v>
      </c>
      <c r="B1812" t="s">
        <v>311</v>
      </c>
      <c r="C1812">
        <v>6908</v>
      </c>
      <c r="D1812" s="9">
        <v>37652.448055555556</v>
      </c>
      <c r="E1812" s="9">
        <v>44560.519803240742</v>
      </c>
      <c r="F1812">
        <v>23261</v>
      </c>
      <c r="G1812">
        <v>23261</v>
      </c>
      <c r="H1812">
        <v>8669</v>
      </c>
      <c r="I1812">
        <v>14592</v>
      </c>
      <c r="J1812">
        <v>4598</v>
      </c>
      <c r="K1812">
        <v>18663</v>
      </c>
      <c r="L1812">
        <v>17483</v>
      </c>
      <c r="M1812">
        <v>1180</v>
      </c>
      <c r="N1812">
        <v>1.7190000000000001</v>
      </c>
      <c r="O1812">
        <v>3.4</v>
      </c>
      <c r="P1812">
        <v>0.99299999999999999</v>
      </c>
      <c r="Q1812">
        <v>3.7240000000000002</v>
      </c>
      <c r="R1812">
        <v>4.1260000000000003</v>
      </c>
      <c r="S1812">
        <v>3.9750000000000001</v>
      </c>
      <c r="T1812">
        <v>0.90300000000000002</v>
      </c>
      <c r="U1812">
        <v>0.33600000000000002</v>
      </c>
      <c r="V1812">
        <v>0.80600000000000005</v>
      </c>
      <c r="W1812">
        <v>316.86399999999998</v>
      </c>
      <c r="X1812" t="s">
        <v>56</v>
      </c>
      <c r="Y1812">
        <v>0.26900000000000002</v>
      </c>
      <c r="Z1812">
        <v>0.98699999999999999</v>
      </c>
      <c r="AA1812">
        <v>0.96399999999999997</v>
      </c>
      <c r="AB1812">
        <v>0.95899999999999996</v>
      </c>
      <c r="AC1812">
        <v>0.97399999999999998</v>
      </c>
      <c r="AD1812" s="19">
        <v>45825.26482365741</v>
      </c>
      <c r="AE1812" t="s">
        <v>2357</v>
      </c>
    </row>
    <row r="1813" spans="1:31" hidden="1" x14ac:dyDescent="0.35">
      <c r="A1813" t="s">
        <v>65</v>
      </c>
      <c r="B1813" t="s">
        <v>312</v>
      </c>
      <c r="C1813">
        <v>96</v>
      </c>
      <c r="D1813" s="9">
        <v>45426.57708333333</v>
      </c>
      <c r="E1813" s="9">
        <v>45523.48333333333</v>
      </c>
      <c r="F1813" t="s">
        <v>871</v>
      </c>
      <c r="G1813" t="s">
        <v>871</v>
      </c>
      <c r="H1813">
        <v>5</v>
      </c>
      <c r="I1813">
        <v>2</v>
      </c>
      <c r="J1813">
        <v>1</v>
      </c>
      <c r="K1813" t="s">
        <v>872</v>
      </c>
      <c r="L1813">
        <v>7</v>
      </c>
      <c r="M1813">
        <v>0</v>
      </c>
      <c r="N1813">
        <v>6.3E-2</v>
      </c>
      <c r="O1813">
        <v>1.7999999999999999E-2</v>
      </c>
      <c r="P1813" t="s">
        <v>874</v>
      </c>
      <c r="Q1813">
        <v>7.6999999999999999E-2</v>
      </c>
      <c r="R1813">
        <v>8.1000000000000003E-2</v>
      </c>
      <c r="S1813">
        <v>0.06</v>
      </c>
      <c r="T1813" t="s">
        <v>874</v>
      </c>
      <c r="U1813" t="s">
        <v>874</v>
      </c>
      <c r="V1813" t="s">
        <v>874</v>
      </c>
      <c r="W1813" t="s">
        <v>874</v>
      </c>
      <c r="X1813" t="s">
        <v>56</v>
      </c>
      <c r="Y1813">
        <v>12.987</v>
      </c>
      <c r="Z1813">
        <v>0.81</v>
      </c>
      <c r="AA1813">
        <v>1</v>
      </c>
      <c r="AB1813" t="s">
        <v>874</v>
      </c>
      <c r="AC1813">
        <v>0.84199999999999997</v>
      </c>
      <c r="AD1813" s="19">
        <v>1.6999999999999998E-2</v>
      </c>
      <c r="AE1813" t="s">
        <v>1108</v>
      </c>
    </row>
    <row r="1814" spans="1:31" x14ac:dyDescent="0.35">
      <c r="A1814" t="s">
        <v>1427</v>
      </c>
      <c r="B1814" t="s">
        <v>311</v>
      </c>
      <c r="C1814">
        <v>1085</v>
      </c>
      <c r="D1814" s="9">
        <v>43480.69091435185</v>
      </c>
      <c r="E1814" s="9">
        <v>44565.955694444441</v>
      </c>
      <c r="F1814">
        <v>47</v>
      </c>
      <c r="G1814">
        <v>47</v>
      </c>
      <c r="H1814">
        <v>8</v>
      </c>
      <c r="I1814">
        <v>39</v>
      </c>
      <c r="J1814">
        <v>7</v>
      </c>
      <c r="K1814">
        <v>40</v>
      </c>
      <c r="L1814">
        <v>27</v>
      </c>
      <c r="M1814">
        <v>13</v>
      </c>
      <c r="N1814">
        <v>5.0000000000000001E-3</v>
      </c>
      <c r="O1814">
        <v>0.04</v>
      </c>
      <c r="P1814">
        <v>1.4E-2</v>
      </c>
      <c r="Q1814">
        <v>2.8000000000000001E-2</v>
      </c>
      <c r="R1814">
        <v>3.1E-2</v>
      </c>
      <c r="S1814">
        <v>3.4000000000000002E-2</v>
      </c>
      <c r="T1814">
        <v>0.90300000000000002</v>
      </c>
      <c r="U1814">
        <v>0.111</v>
      </c>
      <c r="V1814">
        <v>0.68899999999999995</v>
      </c>
      <c r="W1814">
        <v>464.286</v>
      </c>
      <c r="X1814" t="s">
        <v>56</v>
      </c>
      <c r="Y1814">
        <v>35.713999999999999</v>
      </c>
      <c r="Z1814">
        <v>0.57999999999999996</v>
      </c>
      <c r="AA1814">
        <v>0.78100000000000003</v>
      </c>
      <c r="AB1814">
        <v>0.375</v>
      </c>
      <c r="AC1814">
        <v>0.36599999999999999</v>
      </c>
      <c r="AD1814" s="19">
        <v>45825.097770300927</v>
      </c>
      <c r="AE1814" t="s">
        <v>2397</v>
      </c>
    </row>
    <row r="1815" spans="1:31" hidden="1" x14ac:dyDescent="0.35">
      <c r="A1815" t="s">
        <v>66</v>
      </c>
      <c r="B1815" t="s">
        <v>312</v>
      </c>
      <c r="C1815">
        <v>98</v>
      </c>
      <c r="D1815" s="9">
        <v>45506.85833333333</v>
      </c>
      <c r="E1815" s="9">
        <v>45604.893750000003</v>
      </c>
      <c r="F1815" t="s">
        <v>871</v>
      </c>
      <c r="G1815" t="s">
        <v>871</v>
      </c>
      <c r="H1815">
        <v>75</v>
      </c>
      <c r="I1815">
        <v>1</v>
      </c>
      <c r="J1815">
        <v>10</v>
      </c>
      <c r="K1815" t="s">
        <v>872</v>
      </c>
      <c r="L1815">
        <v>27</v>
      </c>
      <c r="M1815">
        <v>40</v>
      </c>
      <c r="N1815">
        <v>0.86499999999999999</v>
      </c>
      <c r="O1815" t="s">
        <v>874</v>
      </c>
      <c r="P1815">
        <v>7.0000000000000007E-2</v>
      </c>
      <c r="Q1815">
        <v>0.23200000000000001</v>
      </c>
      <c r="R1815" s="24" t="s">
        <v>2284</v>
      </c>
      <c r="S1815">
        <v>0.83599999999999997</v>
      </c>
      <c r="T1815" t="s">
        <v>874</v>
      </c>
      <c r="U1815" t="s">
        <v>874</v>
      </c>
      <c r="V1815" t="s">
        <v>874</v>
      </c>
      <c r="W1815" t="s">
        <v>874</v>
      </c>
      <c r="X1815" t="s">
        <v>56</v>
      </c>
      <c r="Y1815">
        <v>4.3099999999999996</v>
      </c>
      <c r="Z1815">
        <v>0.96799999999999997</v>
      </c>
      <c r="AA1815" t="s">
        <v>874</v>
      </c>
      <c r="AB1815">
        <v>0.78400000000000003</v>
      </c>
      <c r="AC1815">
        <v>0.94299999999999995</v>
      </c>
      <c r="AD1815" s="19">
        <v>1.7099537037037038E-2</v>
      </c>
      <c r="AE1815" t="s">
        <v>1108</v>
      </c>
    </row>
    <row r="1816" spans="1:31" x14ac:dyDescent="0.35">
      <c r="A1816" t="s">
        <v>2016</v>
      </c>
      <c r="B1816" t="s">
        <v>311</v>
      </c>
      <c r="C1816">
        <v>1676</v>
      </c>
      <c r="D1816" s="9">
        <v>39952.118750000001</v>
      </c>
      <c r="E1816" s="9">
        <v>41629.111805555556</v>
      </c>
      <c r="F1816">
        <v>100</v>
      </c>
      <c r="G1816">
        <v>100</v>
      </c>
      <c r="H1816">
        <v>14</v>
      </c>
      <c r="I1816">
        <v>86</v>
      </c>
      <c r="J1816">
        <v>18</v>
      </c>
      <c r="K1816">
        <v>82</v>
      </c>
      <c r="L1816">
        <v>71</v>
      </c>
      <c r="M1816">
        <v>11</v>
      </c>
      <c r="N1816">
        <v>8.9999999999999993E-3</v>
      </c>
      <c r="O1816">
        <v>6.5000000000000002E-2</v>
      </c>
      <c r="P1816">
        <v>1.2999999999999999E-2</v>
      </c>
      <c r="Q1816">
        <v>5.5E-2</v>
      </c>
      <c r="R1816">
        <v>6.0999999999999999E-2</v>
      </c>
      <c r="S1816">
        <v>5.8000000000000003E-2</v>
      </c>
      <c r="T1816">
        <v>0.90200000000000002</v>
      </c>
      <c r="U1816">
        <v>0.122</v>
      </c>
      <c r="V1816">
        <v>0.82399999999999995</v>
      </c>
      <c r="W1816">
        <v>200</v>
      </c>
      <c r="X1816" t="s">
        <v>56</v>
      </c>
      <c r="Y1816">
        <v>18.181999999999999</v>
      </c>
      <c r="Z1816">
        <v>0.96299999999999997</v>
      </c>
      <c r="AA1816">
        <v>0.91600000000000004</v>
      </c>
      <c r="AB1816">
        <v>0.89</v>
      </c>
      <c r="AC1816">
        <v>0.91400000000000003</v>
      </c>
      <c r="AD1816" s="19">
        <v>45824.90087287037</v>
      </c>
      <c r="AE1816" t="s">
        <v>2024</v>
      </c>
    </row>
    <row r="1817" spans="1:31" hidden="1" x14ac:dyDescent="0.35">
      <c r="A1817" t="s">
        <v>67</v>
      </c>
      <c r="B1817" t="s">
        <v>312</v>
      </c>
      <c r="C1817">
        <v>98</v>
      </c>
      <c r="D1817" s="9">
        <v>45485.477083333331</v>
      </c>
      <c r="E1817" s="9">
        <v>45583.529861111114</v>
      </c>
      <c r="F1817" t="s">
        <v>871</v>
      </c>
      <c r="G1817" t="s">
        <v>871</v>
      </c>
      <c r="H1817">
        <v>7</v>
      </c>
      <c r="I1817">
        <v>3</v>
      </c>
      <c r="J1817">
        <v>34</v>
      </c>
      <c r="K1817" t="s">
        <v>872</v>
      </c>
      <c r="L1817">
        <v>7</v>
      </c>
      <c r="M1817">
        <v>-32</v>
      </c>
      <c r="N1817">
        <v>0.04</v>
      </c>
      <c r="O1817">
        <v>5.8000000000000003E-2</v>
      </c>
      <c r="P1817">
        <v>0.20100000000000001</v>
      </c>
      <c r="Q1817">
        <v>7.8E-2</v>
      </c>
      <c r="R1817">
        <v>-0.10299999999999999</v>
      </c>
      <c r="S1817">
        <v>-0.113</v>
      </c>
      <c r="T1817">
        <v>-0.75700000000000001</v>
      </c>
      <c r="U1817">
        <v>0.40799999999999997</v>
      </c>
      <c r="V1817">
        <v>-1.0509999999999999</v>
      </c>
      <c r="W1817">
        <v>1294.8720000000001</v>
      </c>
      <c r="X1817" t="s">
        <v>56</v>
      </c>
      <c r="Y1817">
        <v>12.821</v>
      </c>
      <c r="Z1817">
        <v>0.76200000000000001</v>
      </c>
      <c r="AA1817">
        <v>0.77800000000000002</v>
      </c>
      <c r="AB1817">
        <v>0.28799999999999998</v>
      </c>
      <c r="AC1817">
        <v>0.69499999999999995</v>
      </c>
      <c r="AD1817" s="19">
        <v>1.7255787037037038E-2</v>
      </c>
      <c r="AE1817" t="s">
        <v>1108</v>
      </c>
    </row>
    <row r="1818" spans="1:31" x14ac:dyDescent="0.35">
      <c r="A1818" t="s">
        <v>63</v>
      </c>
      <c r="B1818" t="s">
        <v>311</v>
      </c>
      <c r="C1818">
        <v>4083</v>
      </c>
      <c r="D1818" s="9">
        <v>41183.223611111112</v>
      </c>
      <c r="E1818" s="9">
        <v>45266.399305555555</v>
      </c>
      <c r="F1818">
        <v>483</v>
      </c>
      <c r="G1818">
        <v>483</v>
      </c>
      <c r="H1818">
        <v>277</v>
      </c>
      <c r="I1818">
        <v>206</v>
      </c>
      <c r="J1818">
        <v>34</v>
      </c>
      <c r="K1818">
        <v>449</v>
      </c>
      <c r="L1818">
        <v>430</v>
      </c>
      <c r="M1818">
        <v>19</v>
      </c>
      <c r="N1818">
        <v>0.11899999999999999</v>
      </c>
      <c r="O1818">
        <v>0.08</v>
      </c>
      <c r="P1818">
        <v>1.6E-2</v>
      </c>
      <c r="Q1818">
        <v>0.16500000000000001</v>
      </c>
      <c r="R1818">
        <v>0.183</v>
      </c>
      <c r="S1818">
        <v>0.17499999999999999</v>
      </c>
      <c r="T1818">
        <v>0.90200000000000002</v>
      </c>
      <c r="U1818">
        <v>0.59799999999999998</v>
      </c>
      <c r="V1818">
        <v>0.92</v>
      </c>
      <c r="W1818">
        <v>115.152</v>
      </c>
      <c r="X1818" t="s">
        <v>56</v>
      </c>
      <c r="Y1818">
        <v>6.0609999999999999</v>
      </c>
      <c r="Z1818">
        <v>0.79900000000000004</v>
      </c>
      <c r="AA1818">
        <v>0.95799999999999996</v>
      </c>
      <c r="AB1818">
        <v>0.97899999999999998</v>
      </c>
      <c r="AC1818">
        <v>0.90500000000000003</v>
      </c>
      <c r="AD1818" s="19">
        <v>1.6797453703703703E-2</v>
      </c>
      <c r="AE1818" t="s">
        <v>1108</v>
      </c>
    </row>
    <row r="1819" spans="1:31" hidden="1" x14ac:dyDescent="0.35">
      <c r="A1819" t="s">
        <v>68</v>
      </c>
      <c r="B1819" t="s">
        <v>312</v>
      </c>
      <c r="C1819">
        <v>95</v>
      </c>
      <c r="D1819" s="9">
        <v>45509.490972222222</v>
      </c>
      <c r="E1819" s="9">
        <v>45604.652083333334</v>
      </c>
      <c r="F1819" t="s">
        <v>871</v>
      </c>
      <c r="G1819" t="s">
        <v>871</v>
      </c>
      <c r="H1819">
        <v>42</v>
      </c>
      <c r="I1819">
        <v>4</v>
      </c>
      <c r="J1819">
        <v>14</v>
      </c>
      <c r="K1819" t="s">
        <v>872</v>
      </c>
      <c r="L1819">
        <v>40</v>
      </c>
      <c r="M1819">
        <v>-7</v>
      </c>
      <c r="N1819">
        <v>0.42599999999999999</v>
      </c>
      <c r="O1819">
        <v>6.2E-2</v>
      </c>
      <c r="P1819">
        <v>0.11700000000000001</v>
      </c>
      <c r="Q1819">
        <v>0.47399999999999998</v>
      </c>
      <c r="R1819">
        <v>0.371</v>
      </c>
      <c r="S1819">
        <v>0.35799999999999998</v>
      </c>
      <c r="T1819">
        <v>1.278</v>
      </c>
      <c r="U1819">
        <v>0.873</v>
      </c>
      <c r="V1819">
        <v>0.76</v>
      </c>
      <c r="W1819">
        <v>135.02099999999999</v>
      </c>
      <c r="X1819" t="s">
        <v>62</v>
      </c>
      <c r="Y1819">
        <v>2.11</v>
      </c>
      <c r="Z1819">
        <v>0.96599999999999997</v>
      </c>
      <c r="AA1819">
        <v>0.92</v>
      </c>
      <c r="AB1819">
        <v>0.70399999999999996</v>
      </c>
      <c r="AC1819">
        <v>0.89900000000000002</v>
      </c>
      <c r="AD1819" s="19">
        <v>1.7409722222222222E-2</v>
      </c>
      <c r="AE1819" t="s">
        <v>1108</v>
      </c>
    </row>
    <row r="1820" spans="1:31" x14ac:dyDescent="0.35">
      <c r="A1820" t="s">
        <v>82</v>
      </c>
      <c r="B1820" t="s">
        <v>311</v>
      </c>
      <c r="C1820">
        <v>1306</v>
      </c>
      <c r="D1820" s="9">
        <v>44305.305555555555</v>
      </c>
      <c r="E1820" s="9">
        <v>45611.626388888886</v>
      </c>
      <c r="F1820">
        <v>606</v>
      </c>
      <c r="G1820">
        <v>604</v>
      </c>
      <c r="H1820">
        <v>331</v>
      </c>
      <c r="I1820">
        <v>273</v>
      </c>
      <c r="J1820">
        <v>51</v>
      </c>
      <c r="K1820">
        <v>553</v>
      </c>
      <c r="L1820">
        <v>520</v>
      </c>
      <c r="M1820">
        <v>33</v>
      </c>
      <c r="N1820">
        <v>0.217</v>
      </c>
      <c r="O1820">
        <v>0.26600000000000001</v>
      </c>
      <c r="P1820">
        <v>4.5999999999999999E-2</v>
      </c>
      <c r="Q1820">
        <v>0.39400000000000002</v>
      </c>
      <c r="R1820">
        <v>0.437</v>
      </c>
      <c r="S1820">
        <v>0.35699999999999998</v>
      </c>
      <c r="T1820">
        <v>0.90200000000000002</v>
      </c>
      <c r="U1820">
        <v>0.44900000000000001</v>
      </c>
      <c r="V1820">
        <v>0.90500000000000003</v>
      </c>
      <c r="W1820">
        <v>83.756</v>
      </c>
      <c r="X1820" t="s">
        <v>56</v>
      </c>
      <c r="Y1820">
        <v>2.5379999999999998</v>
      </c>
      <c r="Z1820">
        <v>0.63800000000000001</v>
      </c>
      <c r="AA1820">
        <v>0.17599999999999999</v>
      </c>
      <c r="AB1820">
        <v>0.92100000000000004</v>
      </c>
      <c r="AC1820">
        <v>0.41</v>
      </c>
      <c r="AD1820" s="19">
        <v>1.8763888888888889E-2</v>
      </c>
      <c r="AE1820" t="s">
        <v>1108</v>
      </c>
    </row>
    <row r="1821" spans="1:31" hidden="1" x14ac:dyDescent="0.35">
      <c r="A1821" t="s">
        <v>69</v>
      </c>
      <c r="B1821" t="s">
        <v>312</v>
      </c>
      <c r="C1821">
        <v>98</v>
      </c>
      <c r="D1821" s="9">
        <v>45504.616666666669</v>
      </c>
      <c r="E1821" s="9">
        <v>45603.443749999999</v>
      </c>
      <c r="F1821" t="s">
        <v>871</v>
      </c>
      <c r="G1821" t="s">
        <v>871</v>
      </c>
      <c r="H1821">
        <v>32</v>
      </c>
      <c r="I1821">
        <v>1</v>
      </c>
      <c r="J1821">
        <v>3</v>
      </c>
      <c r="K1821" t="s">
        <v>872</v>
      </c>
      <c r="L1821">
        <v>1</v>
      </c>
      <c r="M1821">
        <v>27</v>
      </c>
      <c r="N1821">
        <v>0.29899999999999999</v>
      </c>
      <c r="O1821" t="s">
        <v>874</v>
      </c>
      <c r="P1821" t="s">
        <v>874</v>
      </c>
      <c r="Q1821" t="s">
        <v>874</v>
      </c>
      <c r="R1821">
        <v>0</v>
      </c>
      <c r="S1821">
        <v>0.254</v>
      </c>
      <c r="T1821" t="s">
        <v>874</v>
      </c>
      <c r="U1821" t="s">
        <v>874</v>
      </c>
      <c r="V1821" t="s">
        <v>874</v>
      </c>
      <c r="W1821" t="s">
        <v>874</v>
      </c>
      <c r="X1821" t="s">
        <v>56</v>
      </c>
      <c r="Y1821" t="s">
        <v>874</v>
      </c>
      <c r="Z1821">
        <v>0.95299999999999996</v>
      </c>
      <c r="AA1821" t="s">
        <v>874</v>
      </c>
      <c r="AB1821" t="s">
        <v>874</v>
      </c>
      <c r="AC1821" t="s">
        <v>874</v>
      </c>
      <c r="AD1821" s="19">
        <v>1.7503472222222222E-2</v>
      </c>
      <c r="AE1821" t="s">
        <v>1108</v>
      </c>
    </row>
    <row r="1822" spans="1:31" x14ac:dyDescent="0.35">
      <c r="A1822" t="s">
        <v>63</v>
      </c>
      <c r="B1822" t="s">
        <v>311</v>
      </c>
      <c r="C1822">
        <v>4083</v>
      </c>
      <c r="D1822" s="9">
        <v>41183.223611111112</v>
      </c>
      <c r="E1822" s="9">
        <v>45266.399305555555</v>
      </c>
      <c r="F1822">
        <v>483</v>
      </c>
      <c r="G1822">
        <v>483</v>
      </c>
      <c r="H1822">
        <v>277</v>
      </c>
      <c r="I1822">
        <v>206</v>
      </c>
      <c r="J1822">
        <v>34</v>
      </c>
      <c r="K1822">
        <v>449</v>
      </c>
      <c r="L1822">
        <v>430</v>
      </c>
      <c r="M1822">
        <v>19</v>
      </c>
      <c r="N1822">
        <v>0.11899999999999999</v>
      </c>
      <c r="O1822">
        <v>0.08</v>
      </c>
      <c r="P1822">
        <v>1.6E-2</v>
      </c>
      <c r="Q1822">
        <v>0.16500000000000001</v>
      </c>
      <c r="R1822">
        <v>0.183</v>
      </c>
      <c r="S1822">
        <v>0.17499999999999999</v>
      </c>
      <c r="T1822">
        <v>0.90200000000000002</v>
      </c>
      <c r="U1822">
        <v>0.59799999999999998</v>
      </c>
      <c r="V1822">
        <v>0.92</v>
      </c>
      <c r="W1822">
        <v>115.152</v>
      </c>
      <c r="X1822" t="s">
        <v>56</v>
      </c>
      <c r="Y1822">
        <v>6.0609999999999999</v>
      </c>
      <c r="Z1822">
        <v>0.79900000000000004</v>
      </c>
      <c r="AA1822">
        <v>0.95799999999999996</v>
      </c>
      <c r="AB1822">
        <v>0.97899999999999998</v>
      </c>
      <c r="AC1822">
        <v>0.90500000000000003</v>
      </c>
      <c r="AD1822" s="19">
        <v>1.5210648148148148E-2</v>
      </c>
      <c r="AE1822" t="s">
        <v>1108</v>
      </c>
    </row>
    <row r="1823" spans="1:31" hidden="1" x14ac:dyDescent="0.35">
      <c r="A1823" t="s">
        <v>70</v>
      </c>
      <c r="B1823" t="s">
        <v>312</v>
      </c>
      <c r="C1823">
        <v>0</v>
      </c>
      <c r="D1823" s="9">
        <v>45365.661805555559</v>
      </c>
      <c r="E1823" s="9">
        <v>45365.670138888891</v>
      </c>
      <c r="F1823" t="s">
        <v>871</v>
      </c>
      <c r="G1823" t="s">
        <v>871</v>
      </c>
      <c r="H1823">
        <v>1</v>
      </c>
      <c r="I1823">
        <v>1</v>
      </c>
      <c r="J1823">
        <v>66</v>
      </c>
      <c r="K1823" t="s">
        <v>872</v>
      </c>
      <c r="L1823">
        <v>1</v>
      </c>
      <c r="M1823">
        <v>-65</v>
      </c>
      <c r="N1823" t="s">
        <v>874</v>
      </c>
      <c r="O1823" t="s">
        <v>874</v>
      </c>
      <c r="P1823">
        <v>33</v>
      </c>
      <c r="Q1823" t="s">
        <v>874</v>
      </c>
      <c r="R1823">
        <v>0</v>
      </c>
      <c r="S1823">
        <v>-33</v>
      </c>
      <c r="T1823" t="s">
        <v>874</v>
      </c>
      <c r="U1823" t="s">
        <v>874</v>
      </c>
      <c r="V1823" t="s">
        <v>874</v>
      </c>
      <c r="W1823" t="s">
        <v>874</v>
      </c>
      <c r="X1823" t="s">
        <v>56</v>
      </c>
      <c r="Y1823" t="s">
        <v>874</v>
      </c>
      <c r="Z1823" t="s">
        <v>874</v>
      </c>
      <c r="AA1823" t="s">
        <v>874</v>
      </c>
      <c r="AB1823">
        <v>0.32</v>
      </c>
      <c r="AC1823" t="s">
        <v>874</v>
      </c>
      <c r="AD1823" s="19">
        <v>1.7604166666666667E-2</v>
      </c>
      <c r="AE1823" t="s">
        <v>1108</v>
      </c>
    </row>
    <row r="1824" spans="1:31" x14ac:dyDescent="0.35">
      <c r="A1824" t="s">
        <v>82</v>
      </c>
      <c r="B1824" t="s">
        <v>311</v>
      </c>
      <c r="C1824">
        <v>1306</v>
      </c>
      <c r="D1824" s="9">
        <v>44305.305555555555</v>
      </c>
      <c r="E1824" s="9">
        <v>45611.626388888886</v>
      </c>
      <c r="F1824">
        <v>606</v>
      </c>
      <c r="G1824">
        <v>604</v>
      </c>
      <c r="H1824">
        <v>331</v>
      </c>
      <c r="I1824">
        <v>273</v>
      </c>
      <c r="J1824">
        <v>51</v>
      </c>
      <c r="K1824">
        <v>553</v>
      </c>
      <c r="L1824">
        <v>520</v>
      </c>
      <c r="M1824">
        <v>33</v>
      </c>
      <c r="N1824">
        <v>0.217</v>
      </c>
      <c r="O1824">
        <v>0.26600000000000001</v>
      </c>
      <c r="P1824">
        <v>4.5999999999999999E-2</v>
      </c>
      <c r="Q1824">
        <v>0.39400000000000002</v>
      </c>
      <c r="R1824">
        <v>0.437</v>
      </c>
      <c r="S1824">
        <v>0.35699999999999998</v>
      </c>
      <c r="T1824">
        <v>0.90200000000000002</v>
      </c>
      <c r="U1824">
        <v>0.44900000000000001</v>
      </c>
      <c r="V1824">
        <v>0.90500000000000003</v>
      </c>
      <c r="W1824">
        <v>83.756</v>
      </c>
      <c r="X1824" t="s">
        <v>56</v>
      </c>
      <c r="Y1824">
        <v>2.5379999999999998</v>
      </c>
      <c r="Z1824">
        <v>0.63800000000000001</v>
      </c>
      <c r="AA1824">
        <v>0.17599999999999999</v>
      </c>
      <c r="AB1824">
        <v>0.92100000000000004</v>
      </c>
      <c r="AC1824">
        <v>0.41</v>
      </c>
      <c r="AD1824" s="19">
        <v>1.9390046296296294E-2</v>
      </c>
      <c r="AE1824" t="s">
        <v>1108</v>
      </c>
    </row>
    <row r="1825" spans="1:31" hidden="1" x14ac:dyDescent="0.35">
      <c r="A1825" t="s">
        <v>71</v>
      </c>
      <c r="B1825" t="s">
        <v>312</v>
      </c>
      <c r="C1825">
        <v>70</v>
      </c>
      <c r="D1825" s="9">
        <v>45258.51666666667</v>
      </c>
      <c r="E1825" s="9">
        <v>45328.728472222225</v>
      </c>
      <c r="F1825" t="s">
        <v>871</v>
      </c>
      <c r="G1825" t="s">
        <v>871</v>
      </c>
      <c r="H1825">
        <v>2</v>
      </c>
      <c r="I1825">
        <v>1</v>
      </c>
      <c r="J1825">
        <v>1</v>
      </c>
      <c r="K1825" t="s">
        <v>872</v>
      </c>
      <c r="L1825">
        <v>2</v>
      </c>
      <c r="M1825">
        <v>-1</v>
      </c>
      <c r="N1825">
        <v>0.25</v>
      </c>
      <c r="O1825" t="s">
        <v>874</v>
      </c>
      <c r="P1825" t="s">
        <v>874</v>
      </c>
      <c r="Q1825">
        <v>1.4999999999999999E-2</v>
      </c>
      <c r="R1825">
        <v>0</v>
      </c>
      <c r="S1825">
        <v>0.25</v>
      </c>
      <c r="T1825" t="s">
        <v>874</v>
      </c>
      <c r="U1825" t="s">
        <v>874</v>
      </c>
      <c r="V1825" t="s">
        <v>874</v>
      </c>
      <c r="W1825" t="s">
        <v>874</v>
      </c>
      <c r="X1825" t="s">
        <v>56</v>
      </c>
      <c r="Y1825">
        <v>66.667000000000002</v>
      </c>
      <c r="Z1825">
        <v>1</v>
      </c>
      <c r="AA1825" t="s">
        <v>874</v>
      </c>
      <c r="AB1825" t="s">
        <v>874</v>
      </c>
      <c r="AC1825">
        <v>1</v>
      </c>
      <c r="AD1825" s="19">
        <v>1.7694444444444443E-2</v>
      </c>
      <c r="AE1825" t="s">
        <v>1108</v>
      </c>
    </row>
    <row r="1826" spans="1:31" x14ac:dyDescent="0.35">
      <c r="A1826" t="s">
        <v>928</v>
      </c>
      <c r="B1826" t="s">
        <v>311</v>
      </c>
      <c r="C1826">
        <v>2082</v>
      </c>
      <c r="D1826" s="9">
        <v>42468.326608796298</v>
      </c>
      <c r="E1826" s="9">
        <v>44550.513344907406</v>
      </c>
      <c r="F1826">
        <v>912</v>
      </c>
      <c r="G1826">
        <v>912</v>
      </c>
      <c r="H1826">
        <v>575</v>
      </c>
      <c r="I1826">
        <v>337</v>
      </c>
      <c r="J1826">
        <v>93</v>
      </c>
      <c r="K1826">
        <v>819</v>
      </c>
      <c r="L1826">
        <v>700</v>
      </c>
      <c r="M1826">
        <v>119</v>
      </c>
      <c r="N1826">
        <v>0.34899999999999998</v>
      </c>
      <c r="O1826">
        <v>0.2</v>
      </c>
      <c r="P1826">
        <v>4.8000000000000001E-2</v>
      </c>
      <c r="Q1826">
        <v>0.45200000000000001</v>
      </c>
      <c r="R1826">
        <v>0.501</v>
      </c>
      <c r="S1826">
        <v>0.49199999999999999</v>
      </c>
      <c r="T1826">
        <v>0.90200000000000002</v>
      </c>
      <c r="U1826">
        <v>0.63600000000000001</v>
      </c>
      <c r="V1826">
        <v>0.91300000000000003</v>
      </c>
      <c r="W1826">
        <v>263.274</v>
      </c>
      <c r="X1826" t="s">
        <v>56</v>
      </c>
      <c r="Y1826">
        <v>2.2120000000000002</v>
      </c>
      <c r="Z1826">
        <v>0.96899999999999997</v>
      </c>
      <c r="AA1826">
        <v>0.98799999999999999</v>
      </c>
      <c r="AB1826">
        <v>0.93200000000000005</v>
      </c>
      <c r="AC1826">
        <v>0.97599999999999998</v>
      </c>
      <c r="AD1826" s="19">
        <v>45825.183952395833</v>
      </c>
      <c r="AE1826" t="s">
        <v>2395</v>
      </c>
    </row>
    <row r="1827" spans="1:31" hidden="1" x14ac:dyDescent="0.35">
      <c r="A1827" t="s">
        <v>72</v>
      </c>
      <c r="B1827" t="s">
        <v>312</v>
      </c>
      <c r="C1827">
        <v>48</v>
      </c>
      <c r="D1827" s="9">
        <v>45509.327777777777</v>
      </c>
      <c r="E1827" s="9">
        <v>45558.154166666667</v>
      </c>
      <c r="F1827" t="s">
        <v>871</v>
      </c>
      <c r="G1827" t="s">
        <v>871</v>
      </c>
      <c r="H1827">
        <v>1</v>
      </c>
      <c r="I1827">
        <v>3</v>
      </c>
      <c r="J1827">
        <v>1</v>
      </c>
      <c r="K1827" t="s">
        <v>872</v>
      </c>
      <c r="L1827">
        <v>3</v>
      </c>
      <c r="M1827">
        <v>-1</v>
      </c>
      <c r="N1827" t="s">
        <v>874</v>
      </c>
      <c r="O1827">
        <v>4.8000000000000001E-2</v>
      </c>
      <c r="P1827" t="s">
        <v>874</v>
      </c>
      <c r="Q1827">
        <v>4.2000000000000003E-2</v>
      </c>
      <c r="R1827">
        <v>0</v>
      </c>
      <c r="S1827">
        <v>4.8000000000000001E-2</v>
      </c>
      <c r="T1827" t="s">
        <v>874</v>
      </c>
      <c r="U1827" t="s">
        <v>874</v>
      </c>
      <c r="V1827" t="s">
        <v>874</v>
      </c>
      <c r="W1827" t="s">
        <v>874</v>
      </c>
      <c r="X1827" t="s">
        <v>56</v>
      </c>
      <c r="Y1827">
        <v>23.81</v>
      </c>
      <c r="Z1827" t="s">
        <v>874</v>
      </c>
      <c r="AA1827">
        <v>1</v>
      </c>
      <c r="AB1827" t="s">
        <v>874</v>
      </c>
      <c r="AC1827">
        <v>0.999</v>
      </c>
      <c r="AD1827" s="19">
        <v>1.7792824074074072E-2</v>
      </c>
      <c r="AE1827" t="s">
        <v>1108</v>
      </c>
    </row>
    <row r="1828" spans="1:31" x14ac:dyDescent="0.35">
      <c r="A1828" t="s">
        <v>1425</v>
      </c>
      <c r="B1828" t="s">
        <v>311</v>
      </c>
      <c r="C1828">
        <v>3325</v>
      </c>
      <c r="D1828" s="9">
        <v>38297.063194444447</v>
      </c>
      <c r="E1828" s="9">
        <v>41622.469444444447</v>
      </c>
      <c r="F1828">
        <v>3322</v>
      </c>
      <c r="G1828">
        <v>3322</v>
      </c>
      <c r="H1828">
        <v>655</v>
      </c>
      <c r="I1828">
        <v>2667</v>
      </c>
      <c r="J1828">
        <v>694</v>
      </c>
      <c r="K1828">
        <v>2628</v>
      </c>
      <c r="L1828">
        <v>2334</v>
      </c>
      <c r="M1828">
        <v>294</v>
      </c>
      <c r="N1828">
        <v>0.222</v>
      </c>
      <c r="O1828">
        <v>0.79300000000000004</v>
      </c>
      <c r="P1828">
        <v>0.20699999999999999</v>
      </c>
      <c r="Q1828">
        <v>0.72799999999999998</v>
      </c>
      <c r="R1828">
        <v>0.80800000000000005</v>
      </c>
      <c r="S1828">
        <v>0.81</v>
      </c>
      <c r="T1828">
        <v>0.90100000000000002</v>
      </c>
      <c r="U1828">
        <v>0.219</v>
      </c>
      <c r="V1828">
        <v>0.79600000000000004</v>
      </c>
      <c r="W1828">
        <v>403.846</v>
      </c>
      <c r="X1828" t="s">
        <v>56</v>
      </c>
      <c r="Y1828">
        <v>1.3740000000000001</v>
      </c>
      <c r="Z1828">
        <v>0.91700000000000004</v>
      </c>
      <c r="AA1828">
        <v>0.97599999999999998</v>
      </c>
      <c r="AB1828">
        <v>0.95499999999999996</v>
      </c>
      <c r="AC1828">
        <v>0.98099999999999998</v>
      </c>
      <c r="AD1828" s="19">
        <v>45824.787854444447</v>
      </c>
      <c r="AE1828" t="s">
        <v>1824</v>
      </c>
    </row>
    <row r="1829" spans="1:31" hidden="1" x14ac:dyDescent="0.35">
      <c r="A1829" t="s">
        <v>73</v>
      </c>
      <c r="B1829" t="s">
        <v>312</v>
      </c>
      <c r="C1829">
        <v>0</v>
      </c>
      <c r="D1829" s="9">
        <v>45587.308333333334</v>
      </c>
      <c r="E1829" s="9">
        <v>45587.308333333334</v>
      </c>
      <c r="F1829" t="s">
        <v>871</v>
      </c>
      <c r="G1829" t="s">
        <v>871</v>
      </c>
      <c r="H1829">
        <v>1</v>
      </c>
      <c r="I1829">
        <v>1</v>
      </c>
      <c r="J1829">
        <v>1</v>
      </c>
      <c r="K1829" t="s">
        <v>872</v>
      </c>
      <c r="L1829">
        <v>1</v>
      </c>
      <c r="M1829">
        <v>0</v>
      </c>
      <c r="N1829" t="s">
        <v>874</v>
      </c>
      <c r="O1829" t="s">
        <v>874</v>
      </c>
      <c r="P1829" t="s">
        <v>874</v>
      </c>
      <c r="Q1829" t="s">
        <v>874</v>
      </c>
      <c r="R1829">
        <v>0</v>
      </c>
      <c r="S1829" t="s">
        <v>874</v>
      </c>
      <c r="T1829" t="s">
        <v>874</v>
      </c>
      <c r="U1829" t="s">
        <v>874</v>
      </c>
      <c r="V1829" t="s">
        <v>874</v>
      </c>
      <c r="W1829" t="s">
        <v>874</v>
      </c>
      <c r="X1829" t="s">
        <v>56</v>
      </c>
      <c r="Y1829" t="s">
        <v>874</v>
      </c>
      <c r="Z1829" t="s">
        <v>874</v>
      </c>
      <c r="AA1829" t="s">
        <v>874</v>
      </c>
      <c r="AB1829" t="s">
        <v>874</v>
      </c>
      <c r="AC1829" t="s">
        <v>874</v>
      </c>
      <c r="AD1829" s="19">
        <v>1.7894675925925925E-2</v>
      </c>
      <c r="AE1829" t="s">
        <v>1108</v>
      </c>
    </row>
    <row r="1830" spans="1:31" x14ac:dyDescent="0.35">
      <c r="A1830" t="s">
        <v>1055</v>
      </c>
      <c r="B1830" t="s">
        <v>311</v>
      </c>
      <c r="C1830">
        <v>4214</v>
      </c>
      <c r="D1830" s="9">
        <v>39911.334027777775</v>
      </c>
      <c r="E1830" s="9">
        <v>44125.90625</v>
      </c>
      <c r="F1830">
        <v>37412</v>
      </c>
      <c r="G1830">
        <v>37412</v>
      </c>
      <c r="H1830">
        <v>2504</v>
      </c>
      <c r="I1830">
        <v>34908</v>
      </c>
      <c r="J1830">
        <v>12477</v>
      </c>
      <c r="K1830">
        <v>24935</v>
      </c>
      <c r="L1830">
        <v>21463</v>
      </c>
      <c r="M1830">
        <v>3472</v>
      </c>
      <c r="N1830">
        <v>0.57999999999999996</v>
      </c>
      <c r="O1830">
        <v>9.2309999999999999</v>
      </c>
      <c r="P1830">
        <v>3.5510000000000002</v>
      </c>
      <c r="Q1830">
        <v>5.6390000000000002</v>
      </c>
      <c r="R1830">
        <v>6.26</v>
      </c>
      <c r="S1830">
        <v>6.3550000000000004</v>
      </c>
      <c r="T1830">
        <v>0.90100000000000002</v>
      </c>
      <c r="U1830">
        <v>5.8999999999999997E-2</v>
      </c>
      <c r="V1830">
        <v>0.63800000000000001</v>
      </c>
      <c r="W1830">
        <v>615.71199999999999</v>
      </c>
      <c r="X1830" t="s">
        <v>56</v>
      </c>
      <c r="Y1830">
        <v>0.17699999999999999</v>
      </c>
      <c r="Z1830">
        <v>0.99299999999999999</v>
      </c>
      <c r="AA1830">
        <v>0.99199999999999999</v>
      </c>
      <c r="AB1830">
        <v>0.99299999999999999</v>
      </c>
      <c r="AC1830">
        <v>0.97199999999999998</v>
      </c>
      <c r="AD1830" s="19">
        <v>45825.048088113428</v>
      </c>
      <c r="AE1830" t="s">
        <v>1766</v>
      </c>
    </row>
    <row r="1831" spans="1:31" hidden="1" x14ac:dyDescent="0.35">
      <c r="A1831" t="s">
        <v>74</v>
      </c>
      <c r="B1831" t="s">
        <v>312</v>
      </c>
      <c r="C1831">
        <v>99</v>
      </c>
      <c r="D1831" s="9">
        <v>45504.552777777775</v>
      </c>
      <c r="E1831" s="9">
        <v>45604.527777777781</v>
      </c>
      <c r="F1831" t="s">
        <v>871</v>
      </c>
      <c r="G1831" t="s">
        <v>871</v>
      </c>
      <c r="H1831">
        <v>16</v>
      </c>
      <c r="I1831">
        <v>1</v>
      </c>
      <c r="J1831">
        <v>7</v>
      </c>
      <c r="K1831" t="s">
        <v>872</v>
      </c>
      <c r="L1831">
        <v>13</v>
      </c>
      <c r="M1831">
        <v>-4</v>
      </c>
      <c r="N1831">
        <v>0.21099999999999999</v>
      </c>
      <c r="O1831" t="s">
        <v>874</v>
      </c>
      <c r="P1831">
        <v>5.7000000000000002E-2</v>
      </c>
      <c r="Q1831">
        <v>0.156</v>
      </c>
      <c r="R1831">
        <v>0.154</v>
      </c>
      <c r="S1831">
        <v>0.14699999999999999</v>
      </c>
      <c r="T1831" t="s">
        <v>874</v>
      </c>
      <c r="U1831" t="s">
        <v>874</v>
      </c>
      <c r="V1831" t="s">
        <v>874</v>
      </c>
      <c r="W1831" t="s">
        <v>874</v>
      </c>
      <c r="X1831" t="s">
        <v>56</v>
      </c>
      <c r="Y1831">
        <v>6.41</v>
      </c>
      <c r="Z1831">
        <v>0.72599999999999998</v>
      </c>
      <c r="AA1831" t="s">
        <v>874</v>
      </c>
      <c r="AB1831">
        <v>0.88100000000000001</v>
      </c>
      <c r="AC1831">
        <v>0.68799999999999994</v>
      </c>
      <c r="AD1831" s="19">
        <v>1.7993055555555554E-2</v>
      </c>
      <c r="AE1831" t="s">
        <v>1108</v>
      </c>
    </row>
    <row r="1832" spans="1:31" x14ac:dyDescent="0.35">
      <c r="A1832" t="s">
        <v>1050</v>
      </c>
      <c r="B1832" t="s">
        <v>311</v>
      </c>
      <c r="C1832">
        <v>3625</v>
      </c>
      <c r="D1832" s="9">
        <v>40939.492210648146</v>
      </c>
      <c r="E1832" s="9">
        <v>44565.203622685185</v>
      </c>
      <c r="F1832">
        <v>8318</v>
      </c>
      <c r="G1832">
        <v>8318</v>
      </c>
      <c r="H1832">
        <v>3268</v>
      </c>
      <c r="I1832">
        <v>5050</v>
      </c>
      <c r="J1832">
        <v>1344</v>
      </c>
      <c r="K1832">
        <v>6974</v>
      </c>
      <c r="L1832">
        <v>6148</v>
      </c>
      <c r="M1832">
        <v>826</v>
      </c>
      <c r="N1832">
        <v>0.77200000000000002</v>
      </c>
      <c r="O1832">
        <v>1.9830000000000001</v>
      </c>
      <c r="P1832">
        <v>0.57899999999999996</v>
      </c>
      <c r="Q1832">
        <v>1.96</v>
      </c>
      <c r="R1832">
        <v>2.1760000000000002</v>
      </c>
      <c r="S1832">
        <v>1.901</v>
      </c>
      <c r="T1832">
        <v>0.90100000000000002</v>
      </c>
      <c r="U1832">
        <v>0.28000000000000003</v>
      </c>
      <c r="V1832">
        <v>0.79</v>
      </c>
      <c r="W1832">
        <v>421.42899999999997</v>
      </c>
      <c r="X1832" t="s">
        <v>56</v>
      </c>
      <c r="Y1832">
        <v>0.51</v>
      </c>
      <c r="Z1832">
        <v>0.94</v>
      </c>
      <c r="AA1832" s="19">
        <v>0.97899999999999998</v>
      </c>
      <c r="AB1832">
        <v>0.90600000000000003</v>
      </c>
      <c r="AC1832" s="23">
        <v>0.95499999999999996</v>
      </c>
      <c r="AD1832" s="19">
        <v>45825.220537245368</v>
      </c>
      <c r="AE1832" t="s">
        <v>2377</v>
      </c>
    </row>
    <row r="1833" spans="1:31" hidden="1" x14ac:dyDescent="0.35">
      <c r="A1833" t="s">
        <v>75</v>
      </c>
      <c r="B1833" t="s">
        <v>312</v>
      </c>
      <c r="C1833">
        <v>85</v>
      </c>
      <c r="D1833" s="9">
        <v>45523.804166666669</v>
      </c>
      <c r="E1833" s="9">
        <v>45609.425694444442</v>
      </c>
      <c r="F1833" t="s">
        <v>871</v>
      </c>
      <c r="G1833" t="s">
        <v>871</v>
      </c>
      <c r="H1833">
        <v>29</v>
      </c>
      <c r="I1833">
        <v>7</v>
      </c>
      <c r="J1833">
        <v>22</v>
      </c>
      <c r="K1833" t="s">
        <v>872</v>
      </c>
      <c r="L1833">
        <v>19</v>
      </c>
      <c r="M1833">
        <v>-6</v>
      </c>
      <c r="N1833">
        <v>0.35699999999999998</v>
      </c>
      <c r="O1833">
        <v>6.8000000000000005E-2</v>
      </c>
      <c r="P1833">
        <v>0.41399999999999998</v>
      </c>
      <c r="Q1833">
        <v>0.20399999999999999</v>
      </c>
      <c r="R1833">
        <v>1.0999999999999999E-2</v>
      </c>
      <c r="S1833">
        <v>0.125</v>
      </c>
      <c r="T1833">
        <v>18.545000000000002</v>
      </c>
      <c r="U1833">
        <v>0.84</v>
      </c>
      <c r="V1833">
        <v>2.5999999999999999E-2</v>
      </c>
      <c r="W1833">
        <v>348.03899999999999</v>
      </c>
      <c r="X1833" t="s">
        <v>62</v>
      </c>
      <c r="Y1833">
        <v>4.9020000000000001</v>
      </c>
      <c r="Z1833">
        <v>0.94199999999999995</v>
      </c>
      <c r="AA1833">
        <v>0.97499999999999998</v>
      </c>
      <c r="AB1833">
        <v>0.57899999999999996</v>
      </c>
      <c r="AC1833">
        <v>0.94199999999999995</v>
      </c>
      <c r="AD1833" s="19">
        <v>1.8144675925925925E-2</v>
      </c>
      <c r="AE1833" t="s">
        <v>1108</v>
      </c>
    </row>
    <row r="1834" spans="1:31" x14ac:dyDescent="0.35">
      <c r="A1834" t="s">
        <v>1075</v>
      </c>
      <c r="B1834" t="s">
        <v>311</v>
      </c>
      <c r="C1834">
        <v>2115</v>
      </c>
      <c r="D1834" s="9">
        <v>42450.624722222223</v>
      </c>
      <c r="E1834" s="9">
        <v>44565.672337962962</v>
      </c>
      <c r="F1834">
        <v>2550</v>
      </c>
      <c r="G1834">
        <v>2550</v>
      </c>
      <c r="H1834">
        <v>1550</v>
      </c>
      <c r="I1834">
        <v>1000</v>
      </c>
      <c r="J1834">
        <v>703</v>
      </c>
      <c r="K1834">
        <v>1847</v>
      </c>
      <c r="L1834">
        <v>1330</v>
      </c>
      <c r="M1834">
        <v>517</v>
      </c>
      <c r="N1834">
        <v>0.80600000000000005</v>
      </c>
      <c r="O1834">
        <v>0.68899999999999995</v>
      </c>
      <c r="P1834">
        <v>0.53400000000000003</v>
      </c>
      <c r="Q1834">
        <v>0.86599999999999999</v>
      </c>
      <c r="R1834">
        <v>0.96099999999999997</v>
      </c>
      <c r="S1834">
        <v>0.96199999999999997</v>
      </c>
      <c r="T1834">
        <v>0.90100000000000002</v>
      </c>
      <c r="U1834">
        <v>0.53900000000000003</v>
      </c>
      <c r="V1834">
        <v>0.64300000000000002</v>
      </c>
      <c r="W1834">
        <v>596.99800000000005</v>
      </c>
      <c r="X1834" t="s">
        <v>56</v>
      </c>
      <c r="Y1834">
        <v>1.155</v>
      </c>
      <c r="Z1834">
        <v>0.98099999999999998</v>
      </c>
      <c r="AA1834" s="19">
        <v>0.99099999999999999</v>
      </c>
      <c r="AB1834">
        <v>0.96899999999999997</v>
      </c>
      <c r="AC1834" s="23">
        <v>0.98299999999999998</v>
      </c>
      <c r="AD1834" s="19">
        <v>45825.228279571762</v>
      </c>
      <c r="AE1834" t="s">
        <v>2377</v>
      </c>
    </row>
    <row r="1835" spans="1:31" hidden="1" x14ac:dyDescent="0.35">
      <c r="A1835" t="s">
        <v>76</v>
      </c>
      <c r="B1835" t="s">
        <v>312</v>
      </c>
      <c r="C1835">
        <v>0</v>
      </c>
      <c r="D1835" s="9">
        <v>45589.442361111112</v>
      </c>
      <c r="E1835" s="9">
        <v>45589.443749999999</v>
      </c>
      <c r="F1835" t="s">
        <v>871</v>
      </c>
      <c r="G1835" t="s">
        <v>871</v>
      </c>
      <c r="H1835">
        <v>1</v>
      </c>
      <c r="I1835">
        <v>1</v>
      </c>
      <c r="J1835">
        <v>1</v>
      </c>
      <c r="K1835" t="s">
        <v>872</v>
      </c>
      <c r="L1835">
        <v>7</v>
      </c>
      <c r="M1835">
        <v>-6</v>
      </c>
      <c r="N1835" t="s">
        <v>874</v>
      </c>
      <c r="O1835" t="s">
        <v>874</v>
      </c>
      <c r="P1835" t="s">
        <v>874</v>
      </c>
      <c r="Q1835" t="s">
        <v>874</v>
      </c>
      <c r="R1835">
        <v>0</v>
      </c>
      <c r="S1835" t="s">
        <v>874</v>
      </c>
      <c r="T1835" t="s">
        <v>874</v>
      </c>
      <c r="U1835" t="s">
        <v>874</v>
      </c>
      <c r="V1835" t="s">
        <v>874</v>
      </c>
      <c r="W1835" t="s">
        <v>874</v>
      </c>
      <c r="X1835" t="s">
        <v>56</v>
      </c>
      <c r="Y1835" t="s">
        <v>874</v>
      </c>
      <c r="Z1835" t="s">
        <v>874</v>
      </c>
      <c r="AA1835" t="s">
        <v>874</v>
      </c>
      <c r="AB1835" t="s">
        <v>874</v>
      </c>
      <c r="AC1835" t="s">
        <v>874</v>
      </c>
      <c r="AD1835" s="19">
        <v>1.825347222222222E-2</v>
      </c>
      <c r="AE1835" t="s">
        <v>1108</v>
      </c>
    </row>
    <row r="1836" spans="1:31" x14ac:dyDescent="0.35">
      <c r="A1836" t="s">
        <v>1916</v>
      </c>
      <c r="B1836" t="s">
        <v>311</v>
      </c>
      <c r="C1836">
        <v>2122</v>
      </c>
      <c r="D1836" s="9">
        <v>38638.734722222223</v>
      </c>
      <c r="E1836" s="9">
        <v>40761.104861111111</v>
      </c>
      <c r="F1836">
        <v>39</v>
      </c>
      <c r="G1836">
        <v>39</v>
      </c>
      <c r="H1836">
        <v>10</v>
      </c>
      <c r="I1836">
        <v>29</v>
      </c>
      <c r="J1836">
        <v>5</v>
      </c>
      <c r="K1836">
        <v>34</v>
      </c>
      <c r="L1836">
        <v>19</v>
      </c>
      <c r="M1836">
        <v>15</v>
      </c>
      <c r="N1836">
        <v>4.0000000000000001E-3</v>
      </c>
      <c r="O1836">
        <v>2.1000000000000001E-2</v>
      </c>
      <c r="P1836">
        <v>5.0000000000000001E-3</v>
      </c>
      <c r="Q1836">
        <v>1.7999999999999999E-2</v>
      </c>
      <c r="R1836">
        <v>0.02</v>
      </c>
      <c r="S1836">
        <v>0.02</v>
      </c>
      <c r="T1836">
        <v>0.9</v>
      </c>
      <c r="U1836">
        <v>0.16</v>
      </c>
      <c r="V1836">
        <v>0.8</v>
      </c>
      <c r="W1836">
        <v>833.33299999999997</v>
      </c>
      <c r="X1836" t="s">
        <v>56</v>
      </c>
      <c r="Y1836">
        <v>55.555999999999997</v>
      </c>
      <c r="Z1836">
        <v>0.76200000000000001</v>
      </c>
      <c r="AA1836">
        <v>0.73099999999999998</v>
      </c>
      <c r="AB1836">
        <v>0.87</v>
      </c>
      <c r="AC1836">
        <v>0.80100000000000005</v>
      </c>
      <c r="AD1836" s="19">
        <v>45824.872186782406</v>
      </c>
      <c r="AE1836" t="s">
        <v>2024</v>
      </c>
    </row>
    <row r="1837" spans="1:31" hidden="1" x14ac:dyDescent="0.35">
      <c r="A1837" t="s">
        <v>77</v>
      </c>
      <c r="B1837" t="s">
        <v>312</v>
      </c>
      <c r="C1837">
        <v>0</v>
      </c>
      <c r="D1837" s="9">
        <v>45573.70416666667</v>
      </c>
      <c r="E1837" s="9">
        <v>45573.70416666667</v>
      </c>
      <c r="F1837" t="s">
        <v>871</v>
      </c>
      <c r="G1837" t="s">
        <v>871</v>
      </c>
      <c r="H1837">
        <v>1</v>
      </c>
      <c r="I1837">
        <v>1</v>
      </c>
      <c r="J1837">
        <v>1</v>
      </c>
      <c r="K1837" t="s">
        <v>872</v>
      </c>
      <c r="L1837">
        <v>1</v>
      </c>
      <c r="M1837">
        <v>0</v>
      </c>
      <c r="N1837" t="s">
        <v>874</v>
      </c>
      <c r="O1837" t="s">
        <v>874</v>
      </c>
      <c r="P1837" t="s">
        <v>874</v>
      </c>
      <c r="Q1837" t="s">
        <v>874</v>
      </c>
      <c r="R1837">
        <v>0</v>
      </c>
      <c r="S1837" t="s">
        <v>874</v>
      </c>
      <c r="T1837" t="s">
        <v>874</v>
      </c>
      <c r="U1837" t="s">
        <v>874</v>
      </c>
      <c r="V1837" t="s">
        <v>874</v>
      </c>
      <c r="W1837" t="s">
        <v>874</v>
      </c>
      <c r="X1837" t="s">
        <v>56</v>
      </c>
      <c r="Y1837" t="s">
        <v>874</v>
      </c>
      <c r="Z1837" t="s">
        <v>874</v>
      </c>
      <c r="AA1837" t="s">
        <v>874</v>
      </c>
      <c r="AB1837" t="s">
        <v>874</v>
      </c>
      <c r="AC1837" t="s">
        <v>874</v>
      </c>
      <c r="AD1837" s="19">
        <v>1.8351851851851852E-2</v>
      </c>
      <c r="AE1837" t="s">
        <v>1108</v>
      </c>
    </row>
    <row r="1838" spans="1:31" x14ac:dyDescent="0.35">
      <c r="A1838" t="s">
        <v>1463</v>
      </c>
      <c r="B1838" t="s">
        <v>311</v>
      </c>
      <c r="C1838">
        <v>3208</v>
      </c>
      <c r="D1838" s="9">
        <v>38415.384722222225</v>
      </c>
      <c r="E1838" s="9">
        <v>41623.597222222219</v>
      </c>
      <c r="F1838">
        <v>374</v>
      </c>
      <c r="G1838">
        <v>374</v>
      </c>
      <c r="H1838">
        <v>42</v>
      </c>
      <c r="I1838">
        <v>332</v>
      </c>
      <c r="J1838">
        <v>100</v>
      </c>
      <c r="K1838">
        <v>274</v>
      </c>
      <c r="L1838">
        <v>230</v>
      </c>
      <c r="M1838">
        <v>44</v>
      </c>
      <c r="N1838">
        <v>1.4999999999999999E-2</v>
      </c>
      <c r="O1838">
        <v>0.111</v>
      </c>
      <c r="P1838">
        <v>3.5999999999999997E-2</v>
      </c>
      <c r="Q1838">
        <v>8.1000000000000003E-2</v>
      </c>
      <c r="R1838">
        <v>0.09</v>
      </c>
      <c r="S1838">
        <v>8.8999999999999996E-2</v>
      </c>
      <c r="T1838">
        <v>0.9</v>
      </c>
      <c r="U1838">
        <v>0.11899999999999999</v>
      </c>
      <c r="V1838">
        <v>0.71399999999999997</v>
      </c>
      <c r="W1838">
        <v>543.21</v>
      </c>
      <c r="X1838" t="s">
        <v>56</v>
      </c>
      <c r="Y1838">
        <v>12.346</v>
      </c>
      <c r="Z1838">
        <v>0.96699999999999997</v>
      </c>
      <c r="AA1838">
        <v>0.95899999999999996</v>
      </c>
      <c r="AB1838">
        <v>0.96699999999999997</v>
      </c>
      <c r="AC1838">
        <v>0.91700000000000004</v>
      </c>
      <c r="AD1838" s="19">
        <v>45824.881814201392</v>
      </c>
      <c r="AE1838" t="s">
        <v>2024</v>
      </c>
    </row>
    <row r="1839" spans="1:31" hidden="1" x14ac:dyDescent="0.35">
      <c r="A1839" t="s">
        <v>78</v>
      </c>
      <c r="B1839" t="s">
        <v>312</v>
      </c>
      <c r="C1839">
        <v>99</v>
      </c>
      <c r="D1839" s="9">
        <v>45504.224305555559</v>
      </c>
      <c r="E1839" s="9">
        <v>45603.761805555558</v>
      </c>
      <c r="F1839" t="s">
        <v>871</v>
      </c>
      <c r="G1839" t="s">
        <v>871</v>
      </c>
      <c r="H1839">
        <v>19</v>
      </c>
      <c r="I1839">
        <v>1</v>
      </c>
      <c r="J1839">
        <v>3</v>
      </c>
      <c r="K1839" t="s">
        <v>872</v>
      </c>
      <c r="L1839">
        <v>21</v>
      </c>
      <c r="M1839">
        <v>-4</v>
      </c>
      <c r="N1839">
        <v>0.19500000000000001</v>
      </c>
      <c r="O1839" t="s">
        <v>874</v>
      </c>
      <c r="P1839">
        <v>2.1999999999999999E-2</v>
      </c>
      <c r="Q1839">
        <v>0.19500000000000001</v>
      </c>
      <c r="R1839" s="24" t="s">
        <v>2238</v>
      </c>
      <c r="S1839">
        <v>0.161</v>
      </c>
      <c r="T1839" t="s">
        <v>874</v>
      </c>
      <c r="U1839" t="s">
        <v>874</v>
      </c>
      <c r="V1839" t="s">
        <v>874</v>
      </c>
      <c r="W1839" t="s">
        <v>874</v>
      </c>
      <c r="X1839" t="s">
        <v>56</v>
      </c>
      <c r="Y1839">
        <v>5.1280000000000001</v>
      </c>
      <c r="Z1839">
        <v>0.92800000000000005</v>
      </c>
      <c r="AA1839" t="s">
        <v>874</v>
      </c>
      <c r="AB1839">
        <v>0.75</v>
      </c>
      <c r="AC1839">
        <v>0.91</v>
      </c>
      <c r="AD1839" s="19">
        <v>1.8456018518518517E-2</v>
      </c>
      <c r="AE1839" t="s">
        <v>1108</v>
      </c>
    </row>
    <row r="1840" spans="1:31" x14ac:dyDescent="0.35">
      <c r="A1840" t="s">
        <v>283</v>
      </c>
      <c r="B1840" t="s">
        <v>311</v>
      </c>
      <c r="C1840">
        <v>499</v>
      </c>
      <c r="D1840" s="9">
        <v>41128.281944444447</v>
      </c>
      <c r="E1840" s="9">
        <v>41627.815972222219</v>
      </c>
      <c r="F1840">
        <v>156</v>
      </c>
      <c r="G1840">
        <v>156</v>
      </c>
      <c r="H1840">
        <v>63</v>
      </c>
      <c r="I1840">
        <v>93</v>
      </c>
      <c r="J1840">
        <v>16</v>
      </c>
      <c r="K1840">
        <v>140</v>
      </c>
      <c r="L1840">
        <v>118</v>
      </c>
      <c r="M1840">
        <v>22</v>
      </c>
      <c r="N1840">
        <v>0.13400000000000001</v>
      </c>
      <c r="O1840">
        <v>0.3</v>
      </c>
      <c r="P1840">
        <v>6.5000000000000002E-2</v>
      </c>
      <c r="Q1840">
        <v>0.33200000000000002</v>
      </c>
      <c r="R1840">
        <v>0.36899999999999999</v>
      </c>
      <c r="S1840">
        <v>0.33700000000000002</v>
      </c>
      <c r="T1840">
        <v>0.9</v>
      </c>
      <c r="U1840">
        <v>0.309</v>
      </c>
      <c r="V1840">
        <v>0.85</v>
      </c>
      <c r="W1840">
        <v>66.265000000000001</v>
      </c>
      <c r="X1840" t="s">
        <v>56</v>
      </c>
      <c r="Y1840">
        <v>3.012</v>
      </c>
      <c r="Z1840">
        <v>0.95799999999999996</v>
      </c>
      <c r="AA1840">
        <v>0.97399999999999998</v>
      </c>
      <c r="AB1840">
        <v>0.95399999999999996</v>
      </c>
      <c r="AC1840">
        <v>0.93799999999999994</v>
      </c>
      <c r="AD1840" s="19">
        <v>45824.919533715278</v>
      </c>
      <c r="AE1840" t="s">
        <v>2215</v>
      </c>
    </row>
    <row r="1841" spans="1:31" hidden="1" x14ac:dyDescent="0.35">
      <c r="A1841" t="s">
        <v>79</v>
      </c>
      <c r="B1841" t="s">
        <v>312</v>
      </c>
      <c r="C1841">
        <v>0</v>
      </c>
      <c r="D1841" s="9">
        <v>44335.304166666669</v>
      </c>
      <c r="E1841" s="9">
        <v>44335.30972222222</v>
      </c>
      <c r="F1841" t="s">
        <v>871</v>
      </c>
      <c r="G1841" t="s">
        <v>871</v>
      </c>
      <c r="H1841">
        <v>1</v>
      </c>
      <c r="I1841">
        <v>1</v>
      </c>
      <c r="J1841">
        <v>249</v>
      </c>
      <c r="K1841" t="s">
        <v>872</v>
      </c>
      <c r="L1841">
        <v>1</v>
      </c>
      <c r="M1841">
        <v>-248</v>
      </c>
      <c r="N1841" t="s">
        <v>874</v>
      </c>
      <c r="O1841" t="s">
        <v>874</v>
      </c>
      <c r="P1841">
        <v>124.5</v>
      </c>
      <c r="Q1841" t="s">
        <v>874</v>
      </c>
      <c r="R1841">
        <v>0</v>
      </c>
      <c r="S1841">
        <v>-124.5</v>
      </c>
      <c r="T1841" t="s">
        <v>874</v>
      </c>
      <c r="U1841" t="s">
        <v>874</v>
      </c>
      <c r="V1841" t="s">
        <v>874</v>
      </c>
      <c r="W1841" t="s">
        <v>874</v>
      </c>
      <c r="X1841" t="s">
        <v>80</v>
      </c>
      <c r="Y1841" t="s">
        <v>874</v>
      </c>
      <c r="Z1841" t="s">
        <v>874</v>
      </c>
      <c r="AA1841" t="s">
        <v>874</v>
      </c>
      <c r="AB1841">
        <v>0.64100000000000001</v>
      </c>
      <c r="AC1841" t="s">
        <v>874</v>
      </c>
      <c r="AD1841" s="19">
        <v>1.8556712962962962E-2</v>
      </c>
      <c r="AE1841" t="s">
        <v>1108</v>
      </c>
    </row>
    <row r="1842" spans="1:31" x14ac:dyDescent="0.35">
      <c r="A1842" t="s">
        <v>1155</v>
      </c>
      <c r="B1842" t="s">
        <v>311</v>
      </c>
      <c r="C1842">
        <v>4787</v>
      </c>
      <c r="D1842" s="9">
        <v>39472.186400462961</v>
      </c>
      <c r="E1842" s="9">
        <v>44259.205567129633</v>
      </c>
      <c r="F1842">
        <v>173</v>
      </c>
      <c r="G1842">
        <v>173</v>
      </c>
      <c r="H1842">
        <v>58</v>
      </c>
      <c r="I1842">
        <v>115</v>
      </c>
      <c r="J1842">
        <v>13</v>
      </c>
      <c r="K1842">
        <v>160</v>
      </c>
      <c r="L1842">
        <v>133</v>
      </c>
      <c r="M1842">
        <v>27</v>
      </c>
      <c r="N1842">
        <v>1.2E-2</v>
      </c>
      <c r="O1842">
        <v>0.02</v>
      </c>
      <c r="P1842">
        <v>2E-3</v>
      </c>
      <c r="Q1842">
        <v>2.7E-2</v>
      </c>
      <c r="R1842">
        <v>0.03</v>
      </c>
      <c r="S1842">
        <v>2.9000000000000001E-2</v>
      </c>
      <c r="T1842">
        <v>0.9</v>
      </c>
      <c r="U1842">
        <v>0.375</v>
      </c>
      <c r="V1842">
        <v>0.93799999999999994</v>
      </c>
      <c r="W1842">
        <v>1000</v>
      </c>
      <c r="X1842" t="s">
        <v>56</v>
      </c>
      <c r="Y1842">
        <v>37.036999999999999</v>
      </c>
      <c r="Z1842">
        <v>0.61399999999999999</v>
      </c>
      <c r="AA1842">
        <v>0.64100000000000001</v>
      </c>
      <c r="AB1842">
        <v>0.77600000000000002</v>
      </c>
      <c r="AC1842">
        <v>0.61099999999999999</v>
      </c>
      <c r="AD1842" s="19">
        <v>45825.29076541667</v>
      </c>
      <c r="AE1842" t="s">
        <v>2339</v>
      </c>
    </row>
    <row r="1843" spans="1:31" hidden="1" x14ac:dyDescent="0.35">
      <c r="A1843" t="s">
        <v>81</v>
      </c>
      <c r="B1843" t="s">
        <v>312</v>
      </c>
      <c r="C1843">
        <v>77</v>
      </c>
      <c r="D1843" s="9">
        <v>43473.450694444444</v>
      </c>
      <c r="E1843" s="9">
        <v>43550.478472222225</v>
      </c>
      <c r="F1843" t="s">
        <v>871</v>
      </c>
      <c r="G1843" t="s">
        <v>871</v>
      </c>
      <c r="H1843">
        <v>1</v>
      </c>
      <c r="I1843">
        <v>2</v>
      </c>
      <c r="J1843">
        <v>1</v>
      </c>
      <c r="K1843" t="s">
        <v>872</v>
      </c>
      <c r="L1843">
        <v>3</v>
      </c>
      <c r="M1843">
        <v>-2</v>
      </c>
      <c r="N1843" t="s">
        <v>874</v>
      </c>
      <c r="O1843">
        <v>2.3E-2</v>
      </c>
      <c r="P1843" t="s">
        <v>874</v>
      </c>
      <c r="Q1843">
        <v>1.9E-2</v>
      </c>
      <c r="R1843">
        <v>0</v>
      </c>
      <c r="S1843">
        <v>2.3E-2</v>
      </c>
      <c r="T1843" t="s">
        <v>874</v>
      </c>
      <c r="U1843" t="s">
        <v>874</v>
      </c>
      <c r="V1843" t="s">
        <v>874</v>
      </c>
      <c r="W1843" t="s">
        <v>874</v>
      </c>
      <c r="X1843" t="s">
        <v>62</v>
      </c>
      <c r="Y1843">
        <v>52.631999999999998</v>
      </c>
      <c r="Z1843" t="s">
        <v>874</v>
      </c>
      <c r="AA1843">
        <v>1</v>
      </c>
      <c r="AB1843" t="s">
        <v>874</v>
      </c>
      <c r="AC1843">
        <v>0.75</v>
      </c>
      <c r="AD1843" s="19">
        <v>1.8653935185185187E-2</v>
      </c>
      <c r="AE1843" t="s">
        <v>1108</v>
      </c>
    </row>
    <row r="1844" spans="1:31" x14ac:dyDescent="0.35">
      <c r="A1844" t="s">
        <v>1167</v>
      </c>
      <c r="B1844" t="s">
        <v>311</v>
      </c>
      <c r="C1844">
        <v>4190</v>
      </c>
      <c r="D1844" s="9">
        <v>40259.024722222224</v>
      </c>
      <c r="E1844" s="9">
        <v>44449.467048611114</v>
      </c>
      <c r="F1844">
        <v>155</v>
      </c>
      <c r="G1844">
        <v>155</v>
      </c>
      <c r="H1844">
        <v>57</v>
      </c>
      <c r="I1844">
        <v>98</v>
      </c>
      <c r="J1844">
        <v>10</v>
      </c>
      <c r="K1844">
        <v>145</v>
      </c>
      <c r="L1844">
        <v>128</v>
      </c>
      <c r="M1844">
        <v>17</v>
      </c>
      <c r="N1844">
        <v>1.2999999999999999E-2</v>
      </c>
      <c r="O1844">
        <v>1.9E-2</v>
      </c>
      <c r="P1844">
        <v>2E-3</v>
      </c>
      <c r="Q1844">
        <v>2.7E-2</v>
      </c>
      <c r="R1844">
        <v>0.03</v>
      </c>
      <c r="S1844">
        <v>2.7E-2</v>
      </c>
      <c r="T1844">
        <v>0.9</v>
      </c>
      <c r="U1844">
        <v>0.40600000000000003</v>
      </c>
      <c r="V1844">
        <v>0.93799999999999994</v>
      </c>
      <c r="W1844">
        <v>629.63</v>
      </c>
      <c r="X1844" t="s">
        <v>56</v>
      </c>
      <c r="Y1844">
        <v>37.036999999999999</v>
      </c>
      <c r="Z1844">
        <v>0.64400000000000002</v>
      </c>
      <c r="AA1844">
        <v>0.94899999999999995</v>
      </c>
      <c r="AB1844">
        <v>0.94</v>
      </c>
      <c r="AC1844">
        <v>0.83</v>
      </c>
      <c r="AD1844" s="19">
        <v>45825.293627384257</v>
      </c>
      <c r="AE1844" t="s">
        <v>2339</v>
      </c>
    </row>
    <row r="1845" spans="1:31" hidden="1" x14ac:dyDescent="0.35">
      <c r="A1845" t="s">
        <v>82</v>
      </c>
      <c r="B1845" t="s">
        <v>312</v>
      </c>
      <c r="C1845">
        <v>87</v>
      </c>
      <c r="D1845" s="9">
        <v>45524.309027777781</v>
      </c>
      <c r="E1845" s="9">
        <v>45611.626388888886</v>
      </c>
      <c r="F1845" t="s">
        <v>871</v>
      </c>
      <c r="G1845" t="s">
        <v>871</v>
      </c>
      <c r="H1845">
        <v>52</v>
      </c>
      <c r="I1845">
        <v>3</v>
      </c>
      <c r="J1845">
        <v>8</v>
      </c>
      <c r="K1845" t="s">
        <v>872</v>
      </c>
      <c r="L1845">
        <v>25</v>
      </c>
      <c r="M1845">
        <v>23</v>
      </c>
      <c r="N1845">
        <v>0.52300000000000002</v>
      </c>
      <c r="O1845">
        <v>0.03</v>
      </c>
      <c r="P1845">
        <v>0.28399999999999997</v>
      </c>
      <c r="Q1845">
        <v>0.32300000000000001</v>
      </c>
      <c r="R1845" s="24" t="s">
        <v>2285</v>
      </c>
      <c r="S1845">
        <v>0.433</v>
      </c>
      <c r="T1845">
        <v>1.2010000000000001</v>
      </c>
      <c r="U1845">
        <v>0.94599999999999995</v>
      </c>
      <c r="V1845">
        <v>0.48599999999999999</v>
      </c>
      <c r="W1845">
        <v>102.167</v>
      </c>
      <c r="X1845" t="s">
        <v>62</v>
      </c>
      <c r="Y1845">
        <v>3.0960000000000001</v>
      </c>
      <c r="Z1845">
        <v>0.89600000000000002</v>
      </c>
      <c r="AA1845">
        <v>0.99099999999999999</v>
      </c>
      <c r="AB1845">
        <v>0.59199999999999997</v>
      </c>
      <c r="AC1845">
        <v>0.91800000000000004</v>
      </c>
      <c r="AD1845" s="19">
        <v>1.8824074074074076E-2</v>
      </c>
      <c r="AE1845" t="s">
        <v>1108</v>
      </c>
    </row>
    <row r="1846" spans="1:31" x14ac:dyDescent="0.35">
      <c r="A1846" t="s">
        <v>285</v>
      </c>
      <c r="B1846" t="s">
        <v>311</v>
      </c>
      <c r="C1846">
        <v>1546</v>
      </c>
      <c r="D1846" s="9">
        <v>42990.58798611111</v>
      </c>
      <c r="E1846" s="9">
        <v>44537.383796296293</v>
      </c>
      <c r="F1846">
        <v>60</v>
      </c>
      <c r="G1846">
        <v>60</v>
      </c>
      <c r="H1846">
        <v>19</v>
      </c>
      <c r="I1846">
        <v>41</v>
      </c>
      <c r="J1846">
        <v>2</v>
      </c>
      <c r="K1846">
        <v>58</v>
      </c>
      <c r="L1846">
        <v>50</v>
      </c>
      <c r="M1846">
        <v>8</v>
      </c>
      <c r="N1846">
        <v>1.2E-2</v>
      </c>
      <c r="O1846">
        <v>2.3E-2</v>
      </c>
      <c r="P1846">
        <v>5.0000000000000001E-3</v>
      </c>
      <c r="Q1846">
        <v>2.7E-2</v>
      </c>
      <c r="R1846">
        <v>0.03</v>
      </c>
      <c r="S1846">
        <v>3.2000000000000001E-2</v>
      </c>
      <c r="T1846">
        <v>0.9</v>
      </c>
      <c r="U1846">
        <v>0.34300000000000003</v>
      </c>
      <c r="V1846">
        <v>0.85699999999999998</v>
      </c>
      <c r="W1846">
        <v>296.29599999999999</v>
      </c>
      <c r="X1846" t="s">
        <v>56</v>
      </c>
      <c r="Y1846">
        <v>37.036999999999999</v>
      </c>
      <c r="Z1846">
        <v>0.83699999999999997</v>
      </c>
      <c r="AA1846">
        <v>0.97599999999999998</v>
      </c>
      <c r="AB1846">
        <v>1</v>
      </c>
      <c r="AC1846">
        <v>0.96499999999999997</v>
      </c>
      <c r="AD1846" s="19">
        <v>45825.239460277779</v>
      </c>
      <c r="AE1846" t="s">
        <v>2357</v>
      </c>
    </row>
    <row r="1847" spans="1:31" hidden="1" x14ac:dyDescent="0.35">
      <c r="A1847" t="s">
        <v>83</v>
      </c>
      <c r="B1847" t="s">
        <v>312</v>
      </c>
      <c r="C1847">
        <v>99</v>
      </c>
      <c r="D1847" s="9">
        <v>45509.304166666669</v>
      </c>
      <c r="E1847" s="9">
        <v>45608.613194444442</v>
      </c>
      <c r="F1847" t="s">
        <v>871</v>
      </c>
      <c r="G1847" t="s">
        <v>871</v>
      </c>
      <c r="H1847">
        <v>32</v>
      </c>
      <c r="I1847">
        <v>1</v>
      </c>
      <c r="J1847">
        <v>4</v>
      </c>
      <c r="K1847" t="s">
        <v>872</v>
      </c>
      <c r="L1847">
        <v>22</v>
      </c>
      <c r="M1847">
        <v>6</v>
      </c>
      <c r="N1847">
        <v>0.25700000000000001</v>
      </c>
      <c r="O1847" t="s">
        <v>874</v>
      </c>
      <c r="P1847">
        <v>7.0000000000000007E-2</v>
      </c>
      <c r="Q1847">
        <v>0.309</v>
      </c>
      <c r="R1847">
        <v>0.187</v>
      </c>
      <c r="S1847">
        <v>0.221</v>
      </c>
      <c r="T1847" t="s">
        <v>874</v>
      </c>
      <c r="U1847" t="s">
        <v>874</v>
      </c>
      <c r="V1847" t="s">
        <v>874</v>
      </c>
      <c r="W1847" t="s">
        <v>874</v>
      </c>
      <c r="X1847" t="s">
        <v>56</v>
      </c>
      <c r="Y1847">
        <v>3.2360000000000002</v>
      </c>
      <c r="Z1847">
        <v>0.96099999999999997</v>
      </c>
      <c r="AA1847" t="s">
        <v>874</v>
      </c>
      <c r="AB1847">
        <v>0.89700000000000002</v>
      </c>
      <c r="AC1847">
        <v>0.92900000000000005</v>
      </c>
      <c r="AD1847" s="19">
        <v>1.8925925925925926E-2</v>
      </c>
      <c r="AE1847" t="s">
        <v>1108</v>
      </c>
    </row>
    <row r="1848" spans="1:31" x14ac:dyDescent="0.35">
      <c r="A1848" t="s">
        <v>1013</v>
      </c>
      <c r="B1848" t="s">
        <v>311</v>
      </c>
      <c r="C1848">
        <v>3761</v>
      </c>
      <c r="D1848" s="9">
        <v>40783.772245370368</v>
      </c>
      <c r="E1848" s="9">
        <v>44545.302372685182</v>
      </c>
      <c r="F1848">
        <v>3984</v>
      </c>
      <c r="G1848">
        <v>3984</v>
      </c>
      <c r="H1848">
        <v>1194</v>
      </c>
      <c r="I1848">
        <v>2790</v>
      </c>
      <c r="J1848">
        <v>1368</v>
      </c>
      <c r="K1848">
        <v>2616</v>
      </c>
      <c r="L1848">
        <v>2426</v>
      </c>
      <c r="M1848">
        <v>190</v>
      </c>
      <c r="N1848">
        <v>0.39400000000000002</v>
      </c>
      <c r="O1848">
        <v>0.93200000000000005</v>
      </c>
      <c r="P1848">
        <v>0.53900000000000003</v>
      </c>
      <c r="Q1848">
        <v>0.70799999999999996</v>
      </c>
      <c r="R1848">
        <v>0.78700000000000003</v>
      </c>
      <c r="S1848">
        <v>0.80500000000000005</v>
      </c>
      <c r="T1848">
        <v>0.9</v>
      </c>
      <c r="U1848">
        <v>0.29699999999999999</v>
      </c>
      <c r="V1848">
        <v>0.59399999999999997</v>
      </c>
      <c r="W1848">
        <v>268.36200000000002</v>
      </c>
      <c r="X1848" t="s">
        <v>56</v>
      </c>
      <c r="Y1848">
        <v>1.4119999999999999</v>
      </c>
      <c r="Z1848">
        <v>0.95199999999999996</v>
      </c>
      <c r="AA1848" s="19">
        <v>0.876</v>
      </c>
      <c r="AB1848">
        <v>0.90200000000000002</v>
      </c>
      <c r="AC1848" s="23">
        <v>0.96099999999999997</v>
      </c>
      <c r="AD1848" s="19">
        <v>45825.207220208336</v>
      </c>
      <c r="AE1848" t="s">
        <v>2388</v>
      </c>
    </row>
    <row r="1849" spans="1:31" hidden="1" x14ac:dyDescent="0.35">
      <c r="A1849" t="s">
        <v>84</v>
      </c>
      <c r="B1849" t="s">
        <v>312</v>
      </c>
      <c r="C1849">
        <v>92</v>
      </c>
      <c r="D1849" s="9">
        <v>45509.548611111109</v>
      </c>
      <c r="E1849" s="9">
        <v>45602.430555555555</v>
      </c>
      <c r="F1849" t="s">
        <v>871</v>
      </c>
      <c r="G1849" t="s">
        <v>871</v>
      </c>
      <c r="H1849">
        <v>8</v>
      </c>
      <c r="I1849">
        <v>4</v>
      </c>
      <c r="J1849">
        <v>1</v>
      </c>
      <c r="K1849" t="s">
        <v>872</v>
      </c>
      <c r="L1849">
        <v>5</v>
      </c>
      <c r="M1849">
        <v>6</v>
      </c>
      <c r="N1849">
        <v>6.9000000000000006E-2</v>
      </c>
      <c r="O1849">
        <v>3.5000000000000003E-2</v>
      </c>
      <c r="P1849" t="s">
        <v>874</v>
      </c>
      <c r="Q1849">
        <v>8.5000000000000006E-2</v>
      </c>
      <c r="R1849" s="24" t="s">
        <v>1803</v>
      </c>
      <c r="S1849">
        <v>0.10299999999999999</v>
      </c>
      <c r="T1849" t="s">
        <v>874</v>
      </c>
      <c r="U1849" t="s">
        <v>874</v>
      </c>
      <c r="V1849" t="s">
        <v>874</v>
      </c>
      <c r="W1849" t="s">
        <v>874</v>
      </c>
      <c r="X1849" t="s">
        <v>56</v>
      </c>
      <c r="Y1849">
        <v>11.765000000000001</v>
      </c>
      <c r="Z1849">
        <v>0.92400000000000004</v>
      </c>
      <c r="AA1849">
        <v>0.83699999999999997</v>
      </c>
      <c r="AB1849" t="s">
        <v>874</v>
      </c>
      <c r="AC1849">
        <v>0.77</v>
      </c>
      <c r="AD1849" s="19">
        <v>1.9024305555555555E-2</v>
      </c>
      <c r="AE1849" t="s">
        <v>1108</v>
      </c>
    </row>
    <row r="1850" spans="1:31" x14ac:dyDescent="0.35">
      <c r="A1850" t="s">
        <v>954</v>
      </c>
      <c r="B1850" t="s">
        <v>311</v>
      </c>
      <c r="C1850">
        <v>6791</v>
      </c>
      <c r="D1850" s="9">
        <v>37774.28162037037</v>
      </c>
      <c r="E1850" s="9">
        <v>44565.826307870368</v>
      </c>
      <c r="F1850">
        <v>43910</v>
      </c>
      <c r="G1850">
        <v>43910</v>
      </c>
      <c r="H1850">
        <v>0</v>
      </c>
      <c r="I1850">
        <v>43910</v>
      </c>
      <c r="J1850">
        <v>22224</v>
      </c>
      <c r="K1850">
        <v>21686</v>
      </c>
      <c r="L1850">
        <v>15066</v>
      </c>
      <c r="M1850">
        <v>6620</v>
      </c>
      <c r="N1850">
        <v>0</v>
      </c>
      <c r="O1850">
        <v>7.7629999999999999</v>
      </c>
      <c r="P1850">
        <v>4.8099999999999996</v>
      </c>
      <c r="Q1850">
        <v>2.6589999999999998</v>
      </c>
      <c r="R1850">
        <v>2.9529999999999998</v>
      </c>
      <c r="S1850">
        <v>3.6230000000000002</v>
      </c>
      <c r="T1850">
        <v>0.9</v>
      </c>
      <c r="U1850">
        <v>0</v>
      </c>
      <c r="V1850">
        <v>0.38</v>
      </c>
      <c r="W1850">
        <v>2489.6579999999999</v>
      </c>
      <c r="X1850" t="s">
        <v>56</v>
      </c>
      <c r="Y1850">
        <v>0.376</v>
      </c>
      <c r="Z1850">
        <v>0</v>
      </c>
      <c r="AA1850">
        <v>0.98599999999999999</v>
      </c>
      <c r="AB1850">
        <v>0.92400000000000004</v>
      </c>
      <c r="AC1850">
        <v>0.97799999999999998</v>
      </c>
      <c r="AD1850" s="19">
        <v>45825.192147141206</v>
      </c>
      <c r="AE1850" t="s">
        <v>2392</v>
      </c>
    </row>
    <row r="1851" spans="1:31" hidden="1" x14ac:dyDescent="0.35">
      <c r="A1851" t="s">
        <v>85</v>
      </c>
      <c r="B1851" t="s">
        <v>312</v>
      </c>
      <c r="C1851">
        <v>0</v>
      </c>
      <c r="D1851" s="9">
        <v>45056.390972222223</v>
      </c>
      <c r="E1851" s="9">
        <v>45056.390972222223</v>
      </c>
      <c r="F1851" t="s">
        <v>871</v>
      </c>
      <c r="G1851" t="s">
        <v>871</v>
      </c>
      <c r="H1851">
        <v>1</v>
      </c>
      <c r="I1851">
        <v>1</v>
      </c>
      <c r="J1851">
        <v>1</v>
      </c>
      <c r="K1851" t="s">
        <v>872</v>
      </c>
      <c r="L1851">
        <v>1</v>
      </c>
      <c r="M1851">
        <v>0</v>
      </c>
      <c r="N1851" t="s">
        <v>874</v>
      </c>
      <c r="O1851" t="s">
        <v>874</v>
      </c>
      <c r="P1851" t="s">
        <v>874</v>
      </c>
      <c r="Q1851" t="s">
        <v>874</v>
      </c>
      <c r="R1851">
        <v>0</v>
      </c>
      <c r="S1851" t="s">
        <v>874</v>
      </c>
      <c r="T1851" t="s">
        <v>874</v>
      </c>
      <c r="U1851" t="s">
        <v>874</v>
      </c>
      <c r="V1851" t="s">
        <v>874</v>
      </c>
      <c r="W1851" t="s">
        <v>874</v>
      </c>
      <c r="X1851" t="s">
        <v>56</v>
      </c>
      <c r="Y1851" t="s">
        <v>874</v>
      </c>
      <c r="Z1851" t="s">
        <v>874</v>
      </c>
      <c r="AA1851" t="s">
        <v>874</v>
      </c>
      <c r="AB1851" t="s">
        <v>874</v>
      </c>
      <c r="AC1851" t="s">
        <v>874</v>
      </c>
      <c r="AD1851" s="19">
        <v>1.9123842592592592E-2</v>
      </c>
      <c r="AE1851" t="s">
        <v>1108</v>
      </c>
    </row>
    <row r="1852" spans="1:31" x14ac:dyDescent="0.35">
      <c r="A1852" t="s">
        <v>1440</v>
      </c>
      <c r="B1852" t="s">
        <v>311</v>
      </c>
      <c r="C1852">
        <v>5419</v>
      </c>
      <c r="D1852" s="9">
        <v>39065.410000000003</v>
      </c>
      <c r="E1852" s="9">
        <v>44484.458055555559</v>
      </c>
      <c r="F1852">
        <v>117</v>
      </c>
      <c r="G1852">
        <v>117</v>
      </c>
      <c r="H1852">
        <v>32</v>
      </c>
      <c r="I1852">
        <v>85</v>
      </c>
      <c r="J1852">
        <v>14</v>
      </c>
      <c r="K1852">
        <v>103</v>
      </c>
      <c r="L1852">
        <v>94</v>
      </c>
      <c r="M1852">
        <v>9</v>
      </c>
      <c r="N1852">
        <v>6.0000000000000001E-3</v>
      </c>
      <c r="O1852">
        <v>1.6E-2</v>
      </c>
      <c r="P1852">
        <v>2E-3</v>
      </c>
      <c r="Q1852">
        <v>1.7999999999999999E-2</v>
      </c>
      <c r="R1852">
        <v>0.02</v>
      </c>
      <c r="S1852">
        <v>1.9E-2</v>
      </c>
      <c r="T1852">
        <v>0.9</v>
      </c>
      <c r="U1852">
        <v>0.27300000000000002</v>
      </c>
      <c r="V1852">
        <v>0.90900000000000003</v>
      </c>
      <c r="W1852">
        <v>500</v>
      </c>
      <c r="X1852" t="s">
        <v>56</v>
      </c>
      <c r="Y1852">
        <v>55.555999999999997</v>
      </c>
      <c r="Z1852">
        <v>0.97799999999999998</v>
      </c>
      <c r="AA1852">
        <v>0.93700000000000006</v>
      </c>
      <c r="AB1852">
        <v>0.97699999999999998</v>
      </c>
      <c r="AC1852">
        <v>0.96299999999999997</v>
      </c>
      <c r="AD1852" s="19">
        <v>45825.100636921299</v>
      </c>
      <c r="AE1852" t="s">
        <v>2397</v>
      </c>
    </row>
    <row r="1853" spans="1:31" hidden="1" x14ac:dyDescent="0.35">
      <c r="A1853" t="s">
        <v>86</v>
      </c>
      <c r="B1853" t="s">
        <v>312</v>
      </c>
      <c r="C1853">
        <v>92</v>
      </c>
      <c r="D1853" s="9">
        <v>45511.589583333334</v>
      </c>
      <c r="E1853" s="9">
        <v>45603.701388888891</v>
      </c>
      <c r="F1853" t="s">
        <v>871</v>
      </c>
      <c r="G1853" t="s">
        <v>871</v>
      </c>
      <c r="H1853">
        <v>11</v>
      </c>
      <c r="I1853">
        <v>7</v>
      </c>
      <c r="J1853">
        <v>2</v>
      </c>
      <c r="K1853" t="s">
        <v>872</v>
      </c>
      <c r="L1853">
        <v>10</v>
      </c>
      <c r="M1853">
        <v>7</v>
      </c>
      <c r="N1853">
        <v>0.14199999999999999</v>
      </c>
      <c r="O1853">
        <v>7.0000000000000007E-2</v>
      </c>
      <c r="P1853">
        <v>1.4E-2</v>
      </c>
      <c r="Q1853">
        <v>7.6999999999999999E-2</v>
      </c>
      <c r="R1853" s="24" t="s">
        <v>2286</v>
      </c>
      <c r="S1853">
        <v>0.191</v>
      </c>
      <c r="T1853">
        <v>0.38900000000000001</v>
      </c>
      <c r="U1853">
        <v>0.67</v>
      </c>
      <c r="V1853">
        <v>0.93400000000000005</v>
      </c>
      <c r="W1853">
        <v>935.06500000000005</v>
      </c>
      <c r="X1853" t="s">
        <v>56</v>
      </c>
      <c r="Y1853">
        <v>12.987</v>
      </c>
      <c r="Z1853">
        <v>0.84899999999999998</v>
      </c>
      <c r="AA1853">
        <v>0.755</v>
      </c>
      <c r="AB1853">
        <v>1</v>
      </c>
      <c r="AC1853">
        <v>0.79200000000000004</v>
      </c>
      <c r="AD1853" s="19">
        <v>1.9274305555555555E-2</v>
      </c>
      <c r="AE1853" t="s">
        <v>1108</v>
      </c>
    </row>
    <row r="1854" spans="1:31" x14ac:dyDescent="0.35">
      <c r="A1854" t="s">
        <v>1451</v>
      </c>
      <c r="B1854" t="s">
        <v>311</v>
      </c>
      <c r="C1854">
        <v>5174</v>
      </c>
      <c r="D1854" s="9">
        <v>39223.404594907406</v>
      </c>
      <c r="E1854" s="9">
        <v>44397.745706018519</v>
      </c>
      <c r="F1854">
        <v>66</v>
      </c>
      <c r="G1854">
        <v>66</v>
      </c>
      <c r="H1854">
        <v>13</v>
      </c>
      <c r="I1854">
        <v>53</v>
      </c>
      <c r="J1854">
        <v>16</v>
      </c>
      <c r="K1854">
        <v>50</v>
      </c>
      <c r="L1854">
        <v>44</v>
      </c>
      <c r="M1854">
        <v>6</v>
      </c>
      <c r="N1854">
        <v>3.0000000000000001E-3</v>
      </c>
      <c r="O1854">
        <v>1.0999999999999999E-2</v>
      </c>
      <c r="P1854">
        <v>4.0000000000000001E-3</v>
      </c>
      <c r="Q1854">
        <v>8.9999999999999993E-3</v>
      </c>
      <c r="R1854">
        <v>0.01</v>
      </c>
      <c r="S1854">
        <v>0.01</v>
      </c>
      <c r="T1854">
        <v>0.9</v>
      </c>
      <c r="U1854">
        <v>0.214</v>
      </c>
      <c r="V1854">
        <v>0.71399999999999997</v>
      </c>
      <c r="W1854">
        <v>666.66700000000003</v>
      </c>
      <c r="X1854" t="s">
        <v>56</v>
      </c>
      <c r="Y1854">
        <v>111.111</v>
      </c>
      <c r="Z1854">
        <v>0.88200000000000001</v>
      </c>
      <c r="AA1854">
        <v>0.95199999999999996</v>
      </c>
      <c r="AB1854">
        <v>0.97499999999999998</v>
      </c>
      <c r="AC1854">
        <v>0.95499999999999996</v>
      </c>
      <c r="AD1854" s="19">
        <v>45825.103075208332</v>
      </c>
      <c r="AE1854" t="s">
        <v>2397</v>
      </c>
    </row>
    <row r="1855" spans="1:31" hidden="1" x14ac:dyDescent="0.35">
      <c r="A1855" t="s">
        <v>87</v>
      </c>
      <c r="B1855" t="s">
        <v>312</v>
      </c>
      <c r="C1855">
        <v>98</v>
      </c>
      <c r="D1855" s="9">
        <v>45503.263888888891</v>
      </c>
      <c r="E1855" s="9">
        <v>45601.431944444441</v>
      </c>
      <c r="F1855" t="s">
        <v>871</v>
      </c>
      <c r="G1855" t="s">
        <v>871</v>
      </c>
      <c r="H1855">
        <v>37</v>
      </c>
      <c r="I1855">
        <v>1</v>
      </c>
      <c r="J1855">
        <v>4</v>
      </c>
      <c r="K1855" t="s">
        <v>872</v>
      </c>
      <c r="L1855">
        <v>36</v>
      </c>
      <c r="M1855">
        <v>-4</v>
      </c>
      <c r="N1855">
        <v>0.374</v>
      </c>
      <c r="O1855" t="s">
        <v>874</v>
      </c>
      <c r="P1855">
        <v>2.3E-2</v>
      </c>
      <c r="Q1855">
        <v>0.33600000000000002</v>
      </c>
      <c r="R1855">
        <v>0.35099999999999998</v>
      </c>
      <c r="S1855">
        <v>0.35</v>
      </c>
      <c r="T1855" t="s">
        <v>874</v>
      </c>
      <c r="U1855" t="s">
        <v>874</v>
      </c>
      <c r="V1855" t="s">
        <v>874</v>
      </c>
      <c r="W1855" t="s">
        <v>874</v>
      </c>
      <c r="X1855" t="s">
        <v>62</v>
      </c>
      <c r="Y1855">
        <v>2.976</v>
      </c>
      <c r="Z1855">
        <v>0.95499999999999996</v>
      </c>
      <c r="AA1855" t="s">
        <v>874</v>
      </c>
      <c r="AB1855">
        <v>0.8</v>
      </c>
      <c r="AC1855">
        <v>0.94899999999999995</v>
      </c>
      <c r="AD1855" s="19">
        <v>1.9370370370370368E-2</v>
      </c>
      <c r="AE1855" t="s">
        <v>1108</v>
      </c>
    </row>
    <row r="1856" spans="1:31" x14ac:dyDescent="0.35">
      <c r="A1856" t="s">
        <v>1466</v>
      </c>
      <c r="B1856" t="s">
        <v>311</v>
      </c>
      <c r="C1856">
        <v>5554</v>
      </c>
      <c r="D1856" s="9">
        <v>38993.41646990741</v>
      </c>
      <c r="E1856" s="9">
        <v>44547.860949074071</v>
      </c>
      <c r="F1856">
        <v>287</v>
      </c>
      <c r="G1856">
        <v>287</v>
      </c>
      <c r="H1856">
        <v>87</v>
      </c>
      <c r="I1856">
        <v>200</v>
      </c>
      <c r="J1856">
        <v>51</v>
      </c>
      <c r="K1856">
        <v>236</v>
      </c>
      <c r="L1856">
        <v>219</v>
      </c>
      <c r="M1856">
        <v>17</v>
      </c>
      <c r="N1856">
        <v>1.4E-2</v>
      </c>
      <c r="O1856">
        <v>3.5000000000000003E-2</v>
      </c>
      <c r="P1856">
        <v>8.9999999999999993E-3</v>
      </c>
      <c r="Q1856">
        <v>3.5999999999999997E-2</v>
      </c>
      <c r="R1856">
        <v>0.04</v>
      </c>
      <c r="S1856">
        <v>0.04</v>
      </c>
      <c r="T1856">
        <v>0.9</v>
      </c>
      <c r="U1856">
        <v>0.28599999999999998</v>
      </c>
      <c r="V1856">
        <v>0.81599999999999995</v>
      </c>
      <c r="W1856">
        <v>472.22199999999998</v>
      </c>
      <c r="X1856" t="s">
        <v>56</v>
      </c>
      <c r="Y1856">
        <v>27.777999999999999</v>
      </c>
      <c r="Z1856">
        <v>0.95299999999999996</v>
      </c>
      <c r="AA1856">
        <v>0.98099999999999998</v>
      </c>
      <c r="AB1856">
        <v>0.97599999999999998</v>
      </c>
      <c r="AC1856">
        <v>0.96599999999999997</v>
      </c>
      <c r="AD1856" s="19">
        <v>45825.106555300925</v>
      </c>
      <c r="AE1856" t="s">
        <v>2397</v>
      </c>
    </row>
    <row r="1857" spans="1:31" hidden="1" x14ac:dyDescent="0.35">
      <c r="A1857" t="s">
        <v>88</v>
      </c>
      <c r="B1857" t="s">
        <v>312</v>
      </c>
      <c r="C1857">
        <v>90</v>
      </c>
      <c r="D1857" s="9">
        <v>45490.497916666667</v>
      </c>
      <c r="E1857" s="9">
        <v>45581.281944444447</v>
      </c>
      <c r="F1857" t="s">
        <v>871</v>
      </c>
      <c r="G1857" t="s">
        <v>871</v>
      </c>
      <c r="H1857">
        <v>1</v>
      </c>
      <c r="I1857">
        <v>3</v>
      </c>
      <c r="J1857">
        <v>1</v>
      </c>
      <c r="K1857" t="s">
        <v>872</v>
      </c>
      <c r="L1857">
        <v>4</v>
      </c>
      <c r="M1857">
        <v>-1</v>
      </c>
      <c r="N1857" t="s">
        <v>874</v>
      </c>
      <c r="O1857">
        <v>5.1999999999999998E-2</v>
      </c>
      <c r="P1857" t="s">
        <v>874</v>
      </c>
      <c r="Q1857">
        <v>0.09</v>
      </c>
      <c r="R1857">
        <v>0</v>
      </c>
      <c r="S1857">
        <v>2.7E-2</v>
      </c>
      <c r="T1857" t="s">
        <v>874</v>
      </c>
      <c r="U1857" t="s">
        <v>874</v>
      </c>
      <c r="V1857" t="s">
        <v>874</v>
      </c>
      <c r="W1857" t="s">
        <v>874</v>
      </c>
      <c r="X1857" t="s">
        <v>56</v>
      </c>
      <c r="Y1857">
        <v>11.111000000000001</v>
      </c>
      <c r="Z1857" t="s">
        <v>874</v>
      </c>
      <c r="AA1857">
        <v>0.75</v>
      </c>
      <c r="AB1857" t="s">
        <v>874</v>
      </c>
      <c r="AC1857">
        <v>0.81699999999999995</v>
      </c>
      <c r="AD1857" s="19">
        <v>1.9478009259259261E-2</v>
      </c>
      <c r="AE1857" t="s">
        <v>1108</v>
      </c>
    </row>
    <row r="1858" spans="1:31" x14ac:dyDescent="0.35">
      <c r="A1858" t="s">
        <v>1610</v>
      </c>
      <c r="B1858" t="s">
        <v>311</v>
      </c>
      <c r="C1858">
        <v>1587</v>
      </c>
      <c r="D1858" s="9">
        <v>39793.956250000003</v>
      </c>
      <c r="E1858" s="9">
        <v>41381.224999999999</v>
      </c>
      <c r="F1858">
        <v>220</v>
      </c>
      <c r="G1858">
        <v>220</v>
      </c>
      <c r="H1858">
        <v>61</v>
      </c>
      <c r="I1858">
        <v>159</v>
      </c>
      <c r="J1858">
        <v>33</v>
      </c>
      <c r="K1858">
        <v>187</v>
      </c>
      <c r="L1858">
        <v>163</v>
      </c>
      <c r="M1858">
        <v>24</v>
      </c>
      <c r="N1858">
        <v>5.5E-2</v>
      </c>
      <c r="O1858">
        <v>0.128</v>
      </c>
      <c r="P1858">
        <v>2.5000000000000001E-2</v>
      </c>
      <c r="Q1858">
        <v>0.14199999999999999</v>
      </c>
      <c r="R1858">
        <v>0.158</v>
      </c>
      <c r="S1858">
        <v>0.14699999999999999</v>
      </c>
      <c r="T1858">
        <v>0.89900000000000002</v>
      </c>
      <c r="U1858">
        <v>0.30099999999999999</v>
      </c>
      <c r="V1858">
        <v>0.86299999999999999</v>
      </c>
      <c r="W1858">
        <v>169.01400000000001</v>
      </c>
      <c r="X1858" t="s">
        <v>56</v>
      </c>
      <c r="Y1858">
        <v>7.0419999999999998</v>
      </c>
      <c r="Z1858">
        <v>0.91</v>
      </c>
      <c r="AA1858">
        <v>0.96099999999999997</v>
      </c>
      <c r="AB1858">
        <v>0.90200000000000002</v>
      </c>
      <c r="AC1858">
        <v>0.96899999999999997</v>
      </c>
      <c r="AD1858" s="19">
        <v>45824.959317129629</v>
      </c>
      <c r="AE1858" t="s">
        <v>2225</v>
      </c>
    </row>
    <row r="1859" spans="1:31" hidden="1" x14ac:dyDescent="0.35">
      <c r="A1859" t="s">
        <v>89</v>
      </c>
      <c r="B1859" t="s">
        <v>312</v>
      </c>
      <c r="C1859">
        <v>91</v>
      </c>
      <c r="D1859" s="9">
        <v>45512.532638888886</v>
      </c>
      <c r="E1859" s="9">
        <v>45604.270833333336</v>
      </c>
      <c r="F1859" t="s">
        <v>871</v>
      </c>
      <c r="G1859" t="s">
        <v>871</v>
      </c>
      <c r="H1859">
        <v>7</v>
      </c>
      <c r="I1859">
        <v>4</v>
      </c>
      <c r="J1859">
        <v>1</v>
      </c>
      <c r="K1859" t="s">
        <v>872</v>
      </c>
      <c r="L1859">
        <v>9</v>
      </c>
      <c r="M1859">
        <v>1</v>
      </c>
      <c r="N1859">
        <v>7.9000000000000001E-2</v>
      </c>
      <c r="O1859">
        <v>3.4000000000000002E-2</v>
      </c>
      <c r="P1859" t="s">
        <v>874</v>
      </c>
      <c r="Q1859">
        <v>9.8000000000000004E-2</v>
      </c>
      <c r="R1859">
        <v>0.113</v>
      </c>
      <c r="S1859">
        <v>0.112</v>
      </c>
      <c r="T1859" t="s">
        <v>874</v>
      </c>
      <c r="U1859" t="s">
        <v>874</v>
      </c>
      <c r="V1859" t="s">
        <v>874</v>
      </c>
      <c r="W1859" t="s">
        <v>874</v>
      </c>
      <c r="X1859" t="s">
        <v>56</v>
      </c>
      <c r="Y1859">
        <v>10.204000000000001</v>
      </c>
      <c r="Z1859">
        <v>0.94699999999999995</v>
      </c>
      <c r="AA1859">
        <v>0.89900000000000002</v>
      </c>
      <c r="AB1859" t="s">
        <v>874</v>
      </c>
      <c r="AC1859">
        <v>0.91700000000000004</v>
      </c>
      <c r="AD1859" s="19">
        <v>1.9577546296296298E-2</v>
      </c>
      <c r="AE1859" t="s">
        <v>1108</v>
      </c>
    </row>
    <row r="1860" spans="1:31" x14ac:dyDescent="0.35">
      <c r="A1860" t="s">
        <v>1660</v>
      </c>
      <c r="B1860" t="s">
        <v>311</v>
      </c>
      <c r="C1860">
        <v>1588</v>
      </c>
      <c r="D1860" s="9">
        <v>42403.987500000003</v>
      </c>
      <c r="E1860" s="9">
        <v>43992.936111111114</v>
      </c>
      <c r="F1860">
        <v>306</v>
      </c>
      <c r="G1860">
        <v>306</v>
      </c>
      <c r="H1860">
        <v>93</v>
      </c>
      <c r="I1860">
        <v>213</v>
      </c>
      <c r="J1860">
        <v>34</v>
      </c>
      <c r="K1860">
        <v>272</v>
      </c>
      <c r="L1860">
        <v>247</v>
      </c>
      <c r="M1860">
        <v>25</v>
      </c>
      <c r="N1860">
        <v>5.1999999999999998E-2</v>
      </c>
      <c r="O1860">
        <v>0.17699999999999999</v>
      </c>
      <c r="P1860">
        <v>2.1999999999999999E-2</v>
      </c>
      <c r="Q1860">
        <v>0.186</v>
      </c>
      <c r="R1860">
        <v>0.20699999999999999</v>
      </c>
      <c r="S1860">
        <v>0.19</v>
      </c>
      <c r="T1860">
        <v>0.89900000000000002</v>
      </c>
      <c r="U1860">
        <v>0.22700000000000001</v>
      </c>
      <c r="V1860">
        <v>0.90400000000000003</v>
      </c>
      <c r="W1860">
        <v>134.40899999999999</v>
      </c>
      <c r="X1860" t="s">
        <v>56</v>
      </c>
      <c r="Y1860">
        <v>5.3760000000000003</v>
      </c>
      <c r="Z1860">
        <v>0.88300000000000001</v>
      </c>
      <c r="AA1860">
        <v>0.76400000000000001</v>
      </c>
      <c r="AB1860">
        <v>0.872</v>
      </c>
      <c r="AC1860">
        <v>0.82299999999999995</v>
      </c>
      <c r="AD1860" s="19">
        <v>45825.038233078703</v>
      </c>
      <c r="AE1860" t="s">
        <v>1766</v>
      </c>
    </row>
    <row r="1861" spans="1:31" hidden="1" x14ac:dyDescent="0.35">
      <c r="A1861" t="s">
        <v>90</v>
      </c>
      <c r="B1861" t="s">
        <v>312</v>
      </c>
      <c r="C1861">
        <v>0</v>
      </c>
      <c r="D1861" s="9">
        <v>44965.056250000001</v>
      </c>
      <c r="E1861" s="9">
        <v>44965.056250000001</v>
      </c>
      <c r="F1861" t="s">
        <v>871</v>
      </c>
      <c r="G1861" t="s">
        <v>871</v>
      </c>
      <c r="H1861">
        <v>1</v>
      </c>
      <c r="I1861">
        <v>1</v>
      </c>
      <c r="J1861">
        <v>1</v>
      </c>
      <c r="K1861" t="s">
        <v>872</v>
      </c>
      <c r="L1861">
        <v>1</v>
      </c>
      <c r="M1861">
        <v>0</v>
      </c>
      <c r="N1861" t="s">
        <v>874</v>
      </c>
      <c r="O1861" t="s">
        <v>874</v>
      </c>
      <c r="P1861" t="s">
        <v>874</v>
      </c>
      <c r="Q1861" t="s">
        <v>874</v>
      </c>
      <c r="R1861">
        <v>0</v>
      </c>
      <c r="S1861" t="s">
        <v>874</v>
      </c>
      <c r="T1861" t="s">
        <v>874</v>
      </c>
      <c r="U1861" t="s">
        <v>874</v>
      </c>
      <c r="V1861" t="s">
        <v>874</v>
      </c>
      <c r="W1861" t="s">
        <v>874</v>
      </c>
      <c r="X1861" t="s">
        <v>56</v>
      </c>
      <c r="Y1861" t="s">
        <v>874</v>
      </c>
      <c r="Z1861" t="s">
        <v>874</v>
      </c>
      <c r="AA1861" t="s">
        <v>874</v>
      </c>
      <c r="AB1861" t="s">
        <v>874</v>
      </c>
      <c r="AC1861" t="s">
        <v>874</v>
      </c>
      <c r="AD1861" s="19">
        <v>1.9677083333333331E-2</v>
      </c>
      <c r="AE1861" t="s">
        <v>1108</v>
      </c>
    </row>
    <row r="1862" spans="1:31" x14ac:dyDescent="0.35">
      <c r="A1862" t="s">
        <v>1065</v>
      </c>
      <c r="B1862" t="s">
        <v>311</v>
      </c>
      <c r="C1862">
        <v>1096</v>
      </c>
      <c r="D1862" s="9">
        <v>43468.687511574077</v>
      </c>
      <c r="E1862" s="9">
        <v>44565.6559837963</v>
      </c>
      <c r="F1862">
        <v>340</v>
      </c>
      <c r="G1862">
        <v>340</v>
      </c>
      <c r="H1862">
        <v>177</v>
      </c>
      <c r="I1862">
        <v>163</v>
      </c>
      <c r="J1862">
        <v>60</v>
      </c>
      <c r="K1862">
        <v>280</v>
      </c>
      <c r="L1862">
        <v>223</v>
      </c>
      <c r="M1862">
        <v>57</v>
      </c>
      <c r="N1862">
        <v>0.154</v>
      </c>
      <c r="O1862">
        <v>0.14399999999999999</v>
      </c>
      <c r="P1862">
        <v>6.3E-2</v>
      </c>
      <c r="Q1862">
        <v>0.21099999999999999</v>
      </c>
      <c r="R1862">
        <v>0.23499999999999999</v>
      </c>
      <c r="S1862">
        <v>0.23100000000000001</v>
      </c>
      <c r="T1862">
        <v>0.89800000000000002</v>
      </c>
      <c r="U1862">
        <v>0.51700000000000002</v>
      </c>
      <c r="V1862">
        <v>0.78900000000000003</v>
      </c>
      <c r="W1862">
        <v>270.142</v>
      </c>
      <c r="X1862" t="s">
        <v>56</v>
      </c>
      <c r="Y1862">
        <v>4.7389999999999999</v>
      </c>
      <c r="Z1862">
        <v>0.77900000000000003</v>
      </c>
      <c r="AA1862" s="19">
        <v>0.91700000000000004</v>
      </c>
      <c r="AB1862">
        <v>0.69899999999999995</v>
      </c>
      <c r="AC1862" s="23">
        <v>0.86</v>
      </c>
      <c r="AD1862" s="19">
        <v>45825.225270127317</v>
      </c>
      <c r="AE1862" t="s">
        <v>2377</v>
      </c>
    </row>
    <row r="1863" spans="1:31" hidden="1" x14ac:dyDescent="0.35">
      <c r="A1863" t="s">
        <v>91</v>
      </c>
      <c r="B1863" t="s">
        <v>312</v>
      </c>
      <c r="C1863">
        <v>93</v>
      </c>
      <c r="D1863" s="9">
        <v>45497.482638888891</v>
      </c>
      <c r="E1863" s="9">
        <v>45590.518750000003</v>
      </c>
      <c r="F1863" t="s">
        <v>871</v>
      </c>
      <c r="G1863" t="s">
        <v>871</v>
      </c>
      <c r="H1863">
        <v>1</v>
      </c>
      <c r="I1863">
        <v>3</v>
      </c>
      <c r="J1863">
        <v>81</v>
      </c>
      <c r="K1863" t="s">
        <v>872</v>
      </c>
      <c r="L1863">
        <v>7</v>
      </c>
      <c r="M1863">
        <v>-83</v>
      </c>
      <c r="N1863" t="s">
        <v>874</v>
      </c>
      <c r="O1863">
        <v>3.4000000000000002E-2</v>
      </c>
      <c r="P1863">
        <v>1.923</v>
      </c>
      <c r="Q1863">
        <v>4.4999999999999998E-2</v>
      </c>
      <c r="R1863">
        <v>-1.889</v>
      </c>
      <c r="S1863">
        <v>-1.0009999999999999</v>
      </c>
      <c r="T1863" t="s">
        <v>874</v>
      </c>
      <c r="U1863" t="s">
        <v>874</v>
      </c>
      <c r="V1863" t="s">
        <v>874</v>
      </c>
      <c r="W1863" t="s">
        <v>874</v>
      </c>
      <c r="X1863" t="s">
        <v>92</v>
      </c>
      <c r="Y1863">
        <v>22.222000000000001</v>
      </c>
      <c r="Z1863" t="s">
        <v>874</v>
      </c>
      <c r="AA1863">
        <v>0.88800000000000001</v>
      </c>
      <c r="AB1863">
        <v>0.17599999999999999</v>
      </c>
      <c r="AC1863">
        <v>0.78700000000000003</v>
      </c>
      <c r="AD1863" s="19">
        <v>1.9774305555555555E-2</v>
      </c>
      <c r="AE1863" t="s">
        <v>1108</v>
      </c>
    </row>
    <row r="1864" spans="1:31" x14ac:dyDescent="0.35">
      <c r="A1864" t="s">
        <v>1029</v>
      </c>
      <c r="B1864" t="s">
        <v>311</v>
      </c>
      <c r="C1864">
        <v>2966</v>
      </c>
      <c r="D1864" s="9">
        <v>41248.723923611113</v>
      </c>
      <c r="E1864" s="9">
        <v>44215.610277777778</v>
      </c>
      <c r="F1864">
        <v>790</v>
      </c>
      <c r="G1864">
        <v>790</v>
      </c>
      <c r="H1864">
        <v>241</v>
      </c>
      <c r="I1864">
        <v>549</v>
      </c>
      <c r="J1864">
        <v>107</v>
      </c>
      <c r="K1864">
        <v>683</v>
      </c>
      <c r="L1864">
        <v>603</v>
      </c>
      <c r="M1864">
        <v>80</v>
      </c>
      <c r="N1864">
        <v>9.4E-2</v>
      </c>
      <c r="O1864">
        <v>0.20499999999999999</v>
      </c>
      <c r="P1864">
        <v>4.3999999999999997E-2</v>
      </c>
      <c r="Q1864">
        <v>0.22900000000000001</v>
      </c>
      <c r="R1864">
        <v>0.255</v>
      </c>
      <c r="S1864">
        <v>0.25700000000000001</v>
      </c>
      <c r="T1864">
        <v>0.89800000000000002</v>
      </c>
      <c r="U1864">
        <v>0.314</v>
      </c>
      <c r="V1864">
        <v>0.85299999999999998</v>
      </c>
      <c r="W1864">
        <v>349.34500000000003</v>
      </c>
      <c r="X1864" t="s">
        <v>56</v>
      </c>
      <c r="Y1864">
        <v>4.367</v>
      </c>
      <c r="Z1864">
        <v>0.96699999999999997</v>
      </c>
      <c r="AA1864" s="19">
        <v>0.98299999999999998</v>
      </c>
      <c r="AB1864">
        <v>0.96099999999999997</v>
      </c>
      <c r="AC1864" s="23">
        <v>0.97299999999999998</v>
      </c>
      <c r="AD1864" s="19">
        <v>45825.211497685188</v>
      </c>
      <c r="AE1864" t="s">
        <v>2387</v>
      </c>
    </row>
    <row r="1865" spans="1:31" hidden="1" x14ac:dyDescent="0.35">
      <c r="A1865" t="s">
        <v>93</v>
      </c>
      <c r="B1865" t="s">
        <v>312</v>
      </c>
      <c r="C1865">
        <v>94</v>
      </c>
      <c r="D1865" s="9">
        <v>45510.258333333331</v>
      </c>
      <c r="E1865" s="9">
        <v>45604.379166666666</v>
      </c>
      <c r="F1865" t="s">
        <v>871</v>
      </c>
      <c r="G1865" t="s">
        <v>871</v>
      </c>
      <c r="H1865">
        <v>53</v>
      </c>
      <c r="I1865">
        <v>10</v>
      </c>
      <c r="J1865">
        <v>4</v>
      </c>
      <c r="K1865" t="s">
        <v>872</v>
      </c>
      <c r="L1865">
        <v>39</v>
      </c>
      <c r="M1865">
        <v>19</v>
      </c>
      <c r="N1865">
        <v>0.54800000000000004</v>
      </c>
      <c r="O1865">
        <v>0.107</v>
      </c>
      <c r="P1865">
        <v>8.5999999999999993E-2</v>
      </c>
      <c r="Q1865">
        <v>0.38800000000000001</v>
      </c>
      <c r="R1865" s="24" t="s">
        <v>2287</v>
      </c>
      <c r="S1865">
        <v>0.60099999999999998</v>
      </c>
      <c r="T1865">
        <v>0.68200000000000005</v>
      </c>
      <c r="U1865">
        <v>0.83699999999999997</v>
      </c>
      <c r="V1865">
        <v>0.86899999999999999</v>
      </c>
      <c r="W1865">
        <v>391.75299999999999</v>
      </c>
      <c r="X1865" t="s">
        <v>56</v>
      </c>
      <c r="Y1865">
        <v>2.577</v>
      </c>
      <c r="Z1865">
        <v>0.91100000000000003</v>
      </c>
      <c r="AA1865">
        <v>0.94899999999999995</v>
      </c>
      <c r="AB1865">
        <v>0.876</v>
      </c>
      <c r="AC1865">
        <v>0.97</v>
      </c>
      <c r="AD1865" s="19">
        <v>1.9930555555555556E-2</v>
      </c>
      <c r="AE1865" t="s">
        <v>1108</v>
      </c>
    </row>
    <row r="1866" spans="1:31" x14ac:dyDescent="0.35">
      <c r="A1866" t="s">
        <v>1326</v>
      </c>
      <c r="B1866" t="s">
        <v>311</v>
      </c>
      <c r="C1866">
        <v>5230</v>
      </c>
      <c r="D1866" s="9">
        <v>39336.311122685183</v>
      </c>
      <c r="E1866" s="9">
        <v>44566.544699074075</v>
      </c>
      <c r="F1866">
        <v>10607</v>
      </c>
      <c r="G1866">
        <v>10607</v>
      </c>
      <c r="H1866">
        <v>1848</v>
      </c>
      <c r="I1866">
        <v>8759</v>
      </c>
      <c r="J1866">
        <v>816</v>
      </c>
      <c r="K1866">
        <v>9791</v>
      </c>
      <c r="L1866">
        <v>8744</v>
      </c>
      <c r="M1866">
        <v>1047</v>
      </c>
      <c r="N1866">
        <v>0.36</v>
      </c>
      <c r="O1866">
        <v>1.7210000000000001</v>
      </c>
      <c r="P1866">
        <v>0.16600000000000001</v>
      </c>
      <c r="Q1866">
        <v>1.72</v>
      </c>
      <c r="R1866">
        <v>1.915</v>
      </c>
      <c r="S1866">
        <v>1.913</v>
      </c>
      <c r="T1866">
        <v>0.89800000000000002</v>
      </c>
      <c r="U1866">
        <v>0.17299999999999999</v>
      </c>
      <c r="V1866">
        <v>0.92</v>
      </c>
      <c r="W1866">
        <v>608.721</v>
      </c>
      <c r="X1866" t="s">
        <v>56</v>
      </c>
      <c r="Y1866">
        <v>0.58099999999999996</v>
      </c>
      <c r="Z1866">
        <v>0.96399999999999997</v>
      </c>
      <c r="AA1866">
        <v>0.98399999999999999</v>
      </c>
      <c r="AB1866">
        <v>0.98099999999999998</v>
      </c>
      <c r="AC1866">
        <v>0.98099999999999998</v>
      </c>
      <c r="AD1866" s="19">
        <v>45825.073728263887</v>
      </c>
      <c r="AE1866" t="s">
        <v>2397</v>
      </c>
    </row>
    <row r="1867" spans="1:31" hidden="1" x14ac:dyDescent="0.35">
      <c r="A1867" t="s">
        <v>94</v>
      </c>
      <c r="B1867" t="s">
        <v>312</v>
      </c>
      <c r="C1867">
        <v>91</v>
      </c>
      <c r="D1867" s="9">
        <v>45499.443749999999</v>
      </c>
      <c r="E1867" s="9">
        <v>45590.816666666666</v>
      </c>
      <c r="F1867" t="s">
        <v>871</v>
      </c>
      <c r="G1867" t="s">
        <v>871</v>
      </c>
      <c r="H1867">
        <v>5</v>
      </c>
      <c r="I1867">
        <v>1</v>
      </c>
      <c r="J1867">
        <v>1</v>
      </c>
      <c r="K1867" t="s">
        <v>872</v>
      </c>
      <c r="L1867">
        <v>4</v>
      </c>
      <c r="M1867">
        <v>2</v>
      </c>
      <c r="N1867">
        <v>2.8000000000000001E-2</v>
      </c>
      <c r="O1867" t="s">
        <v>874</v>
      </c>
      <c r="P1867" t="s">
        <v>874</v>
      </c>
      <c r="Q1867">
        <v>2.1999999999999999E-2</v>
      </c>
      <c r="R1867">
        <v>0</v>
      </c>
      <c r="S1867">
        <v>2.8000000000000001E-2</v>
      </c>
      <c r="T1867" t="s">
        <v>874</v>
      </c>
      <c r="U1867" t="s">
        <v>874</v>
      </c>
      <c r="V1867" t="s">
        <v>874</v>
      </c>
      <c r="W1867" t="s">
        <v>874</v>
      </c>
      <c r="X1867" t="s">
        <v>56</v>
      </c>
      <c r="Y1867">
        <v>45.454999999999998</v>
      </c>
      <c r="Z1867">
        <v>0.755</v>
      </c>
      <c r="AA1867" t="s">
        <v>874</v>
      </c>
      <c r="AB1867" t="s">
        <v>874</v>
      </c>
      <c r="AC1867">
        <v>0.8</v>
      </c>
      <c r="AD1867" s="19">
        <v>2.003125E-2</v>
      </c>
      <c r="AE1867" t="s">
        <v>1108</v>
      </c>
    </row>
    <row r="1868" spans="1:31" x14ac:dyDescent="0.35">
      <c r="A1868" t="s">
        <v>1397</v>
      </c>
      <c r="B1868" t="s">
        <v>311</v>
      </c>
      <c r="C1868">
        <v>878</v>
      </c>
      <c r="D1868" s="9">
        <v>40743.330555555556</v>
      </c>
      <c r="E1868" s="9">
        <v>41622.166666666664</v>
      </c>
      <c r="F1868">
        <v>1503</v>
      </c>
      <c r="G1868">
        <v>1503</v>
      </c>
      <c r="H1868">
        <v>182</v>
      </c>
      <c r="I1868">
        <v>1321</v>
      </c>
      <c r="J1868">
        <v>105</v>
      </c>
      <c r="K1868">
        <v>1398</v>
      </c>
      <c r="L1868">
        <v>1034</v>
      </c>
      <c r="M1868">
        <v>364</v>
      </c>
      <c r="N1868">
        <v>0.20300000000000001</v>
      </c>
      <c r="O1868">
        <v>1.351</v>
      </c>
      <c r="P1868">
        <v>0.128</v>
      </c>
      <c r="Q1868">
        <v>1.2789999999999999</v>
      </c>
      <c r="R1868">
        <v>1.4259999999999999</v>
      </c>
      <c r="S1868">
        <v>1.415</v>
      </c>
      <c r="T1868">
        <v>0.89700000000000002</v>
      </c>
      <c r="U1868">
        <v>0.13100000000000001</v>
      </c>
      <c r="V1868">
        <v>0.91800000000000004</v>
      </c>
      <c r="W1868">
        <v>284.59699999999998</v>
      </c>
      <c r="X1868" t="s">
        <v>56</v>
      </c>
      <c r="Y1868">
        <v>0.78200000000000003</v>
      </c>
      <c r="Z1868">
        <v>0.90100000000000002</v>
      </c>
      <c r="AA1868">
        <v>0.92200000000000004</v>
      </c>
      <c r="AB1868">
        <v>0.995</v>
      </c>
      <c r="AC1868">
        <v>0.88900000000000001</v>
      </c>
      <c r="AD1868" s="19">
        <v>45824.779571608793</v>
      </c>
      <c r="AE1868" t="s">
        <v>1824</v>
      </c>
    </row>
    <row r="1869" spans="1:31" hidden="1" x14ac:dyDescent="0.35">
      <c r="A1869" t="s">
        <v>95</v>
      </c>
      <c r="B1869" t="s">
        <v>312</v>
      </c>
      <c r="C1869">
        <v>1</v>
      </c>
      <c r="D1869" s="9">
        <v>45371.45</v>
      </c>
      <c r="E1869" s="9">
        <v>45372.87222222222</v>
      </c>
      <c r="F1869" t="s">
        <v>871</v>
      </c>
      <c r="G1869" t="s">
        <v>871</v>
      </c>
      <c r="H1869">
        <v>1</v>
      </c>
      <c r="I1869">
        <v>1</v>
      </c>
      <c r="J1869">
        <v>1</v>
      </c>
      <c r="K1869" t="s">
        <v>872</v>
      </c>
      <c r="L1869">
        <v>1</v>
      </c>
      <c r="M1869">
        <v>-1</v>
      </c>
      <c r="N1869" t="s">
        <v>874</v>
      </c>
      <c r="O1869" t="s">
        <v>874</v>
      </c>
      <c r="P1869">
        <v>0</v>
      </c>
      <c r="Q1869" t="s">
        <v>874</v>
      </c>
      <c r="R1869">
        <v>0</v>
      </c>
      <c r="S1869" t="s">
        <v>874</v>
      </c>
      <c r="T1869" t="s">
        <v>874</v>
      </c>
      <c r="U1869" t="s">
        <v>874</v>
      </c>
      <c r="V1869" t="s">
        <v>874</v>
      </c>
      <c r="W1869" t="s">
        <v>874</v>
      </c>
      <c r="X1869" t="s">
        <v>56</v>
      </c>
      <c r="Y1869" t="s">
        <v>874</v>
      </c>
      <c r="Z1869" t="s">
        <v>874</v>
      </c>
      <c r="AA1869" t="s">
        <v>874</v>
      </c>
      <c r="AB1869">
        <v>0</v>
      </c>
      <c r="AC1869" t="s">
        <v>874</v>
      </c>
      <c r="AD1869" s="19">
        <v>2.0118055555555556E-2</v>
      </c>
      <c r="AE1869" t="s">
        <v>1108</v>
      </c>
    </row>
    <row r="1870" spans="1:31" x14ac:dyDescent="0.35">
      <c r="A1870" t="s">
        <v>1283</v>
      </c>
      <c r="B1870" t="s">
        <v>311</v>
      </c>
      <c r="C1870">
        <v>1669</v>
      </c>
      <c r="D1870" s="9">
        <v>39957.497916666667</v>
      </c>
      <c r="E1870" s="9">
        <v>41627.251388888886</v>
      </c>
      <c r="F1870">
        <v>1180</v>
      </c>
      <c r="G1870">
        <v>1180</v>
      </c>
      <c r="H1870">
        <v>544</v>
      </c>
      <c r="I1870">
        <v>636</v>
      </c>
      <c r="J1870">
        <v>116</v>
      </c>
      <c r="K1870">
        <v>1064</v>
      </c>
      <c r="L1870">
        <v>901</v>
      </c>
      <c r="M1870">
        <v>163</v>
      </c>
      <c r="N1870">
        <v>0.41199999999999998</v>
      </c>
      <c r="O1870">
        <v>0.48299999999999998</v>
      </c>
      <c r="P1870">
        <v>0.115</v>
      </c>
      <c r="Q1870">
        <v>0.7</v>
      </c>
      <c r="R1870">
        <v>0.78</v>
      </c>
      <c r="S1870">
        <v>0.80200000000000005</v>
      </c>
      <c r="T1870">
        <v>0.89700000000000002</v>
      </c>
      <c r="U1870">
        <v>0.46</v>
      </c>
      <c r="V1870">
        <v>0.872</v>
      </c>
      <c r="W1870">
        <v>232.857</v>
      </c>
      <c r="X1870" t="s">
        <v>56</v>
      </c>
      <c r="Y1870">
        <v>1.429</v>
      </c>
      <c r="Z1870">
        <v>0.95299999999999996</v>
      </c>
      <c r="AA1870">
        <v>0.96599999999999997</v>
      </c>
      <c r="AB1870">
        <v>0.96499999999999997</v>
      </c>
      <c r="AC1870">
        <v>0.96799999999999997</v>
      </c>
      <c r="AD1870" s="19">
        <v>45824.907530868055</v>
      </c>
      <c r="AE1870" t="s">
        <v>2215</v>
      </c>
    </row>
    <row r="1871" spans="1:31" hidden="1" x14ac:dyDescent="0.35">
      <c r="A1871" t="s">
        <v>96</v>
      </c>
      <c r="B1871" t="s">
        <v>312</v>
      </c>
      <c r="C1871">
        <v>100</v>
      </c>
      <c r="D1871" s="9">
        <v>45509.61041666667</v>
      </c>
      <c r="E1871" s="9">
        <v>45609.786111111112</v>
      </c>
      <c r="F1871" t="s">
        <v>871</v>
      </c>
      <c r="G1871" t="s">
        <v>871</v>
      </c>
      <c r="H1871">
        <v>1582</v>
      </c>
      <c r="I1871">
        <v>330</v>
      </c>
      <c r="J1871">
        <v>153</v>
      </c>
      <c r="K1871" t="s">
        <v>872</v>
      </c>
      <c r="L1871">
        <v>1480</v>
      </c>
      <c r="M1871">
        <v>280</v>
      </c>
      <c r="N1871">
        <v>14.394</v>
      </c>
      <c r="O1871">
        <v>3.1619999999999999</v>
      </c>
      <c r="P1871">
        <v>1.454</v>
      </c>
      <c r="Q1871">
        <v>13.811999999999999</v>
      </c>
      <c r="R1871">
        <v>16.102</v>
      </c>
      <c r="S1871">
        <v>16.058</v>
      </c>
      <c r="T1871">
        <v>0.85799999999999998</v>
      </c>
      <c r="U1871">
        <v>0.82</v>
      </c>
      <c r="V1871">
        <v>0.91700000000000004</v>
      </c>
      <c r="W1871">
        <v>175.64400000000001</v>
      </c>
      <c r="X1871" t="s">
        <v>56</v>
      </c>
      <c r="Y1871">
        <v>7.1999999999999995E-2</v>
      </c>
      <c r="Z1871">
        <v>0.96</v>
      </c>
      <c r="AA1871">
        <v>0.98799999999999999</v>
      </c>
      <c r="AB1871">
        <v>0.97899999999999998</v>
      </c>
      <c r="AC1871">
        <v>0.996</v>
      </c>
      <c r="AD1871" s="19">
        <v>2.0331018518518519E-2</v>
      </c>
      <c r="AE1871" t="s">
        <v>1108</v>
      </c>
    </row>
    <row r="1872" spans="1:31" x14ac:dyDescent="0.35">
      <c r="A1872" t="s">
        <v>2151</v>
      </c>
      <c r="B1872" t="s">
        <v>311</v>
      </c>
      <c r="C1872">
        <v>711</v>
      </c>
      <c r="D1872" s="9">
        <v>38354.170138888891</v>
      </c>
      <c r="E1872" s="9">
        <v>39065.351388888892</v>
      </c>
      <c r="F1872">
        <v>146</v>
      </c>
      <c r="G1872">
        <v>146</v>
      </c>
      <c r="H1872">
        <v>95</v>
      </c>
      <c r="I1872">
        <v>51</v>
      </c>
      <c r="J1872">
        <v>72</v>
      </c>
      <c r="K1872">
        <v>74</v>
      </c>
      <c r="L1872">
        <v>74</v>
      </c>
      <c r="M1872">
        <v>0</v>
      </c>
      <c r="N1872">
        <v>0.159</v>
      </c>
      <c r="O1872">
        <v>7.2999999999999995E-2</v>
      </c>
      <c r="P1872">
        <v>7.6999999999999999E-2</v>
      </c>
      <c r="Q1872">
        <v>0.13900000000000001</v>
      </c>
      <c r="R1872">
        <v>0.155</v>
      </c>
      <c r="S1872">
        <v>0.13100000000000001</v>
      </c>
      <c r="T1872">
        <v>0.89700000000000002</v>
      </c>
      <c r="U1872">
        <v>0.68500000000000005</v>
      </c>
      <c r="V1872">
        <v>0.66800000000000004</v>
      </c>
      <c r="W1872">
        <v>0</v>
      </c>
      <c r="X1872" t="s">
        <v>80</v>
      </c>
      <c r="Y1872">
        <v>7.194</v>
      </c>
      <c r="Z1872">
        <v>0.92700000000000005</v>
      </c>
      <c r="AA1872">
        <v>0.92500000000000004</v>
      </c>
      <c r="AB1872">
        <v>0.40200000000000002</v>
      </c>
      <c r="AC1872">
        <v>0.95399999999999996</v>
      </c>
      <c r="AD1872" s="19">
        <v>45824.941474722225</v>
      </c>
      <c r="AE1872" t="s">
        <v>2215</v>
      </c>
    </row>
    <row r="1873" spans="1:31" hidden="1" x14ac:dyDescent="0.35">
      <c r="A1873" t="s">
        <v>97</v>
      </c>
      <c r="B1873" t="s">
        <v>312</v>
      </c>
      <c r="C1873">
        <v>99</v>
      </c>
      <c r="D1873" s="9">
        <v>45489.718055555553</v>
      </c>
      <c r="E1873" s="9">
        <v>45589.466666666667</v>
      </c>
      <c r="F1873" t="s">
        <v>871</v>
      </c>
      <c r="G1873" t="s">
        <v>871</v>
      </c>
      <c r="H1873">
        <v>19</v>
      </c>
      <c r="I1873">
        <v>1</v>
      </c>
      <c r="J1873">
        <v>4</v>
      </c>
      <c r="K1873" t="s">
        <v>872</v>
      </c>
      <c r="L1873">
        <v>20</v>
      </c>
      <c r="M1873">
        <v>-3</v>
      </c>
      <c r="N1873">
        <v>0.158</v>
      </c>
      <c r="O1873" t="s">
        <v>874</v>
      </c>
      <c r="P1873">
        <v>3.3000000000000002E-2</v>
      </c>
      <c r="Q1873">
        <v>0.216</v>
      </c>
      <c r="R1873">
        <v>0.125</v>
      </c>
      <c r="S1873">
        <v>0.14799999999999999</v>
      </c>
      <c r="T1873" t="s">
        <v>874</v>
      </c>
      <c r="U1873" t="s">
        <v>874</v>
      </c>
      <c r="V1873" t="s">
        <v>874</v>
      </c>
      <c r="W1873" t="s">
        <v>874</v>
      </c>
      <c r="X1873" t="s">
        <v>56</v>
      </c>
      <c r="Y1873">
        <v>4.63</v>
      </c>
      <c r="Z1873">
        <v>0.96199999999999997</v>
      </c>
      <c r="AA1873" t="s">
        <v>874</v>
      </c>
      <c r="AB1873">
        <v>0.86799999999999999</v>
      </c>
      <c r="AC1873">
        <v>0.98199999999999998</v>
      </c>
      <c r="AD1873" s="19">
        <v>2.0427083333333335E-2</v>
      </c>
      <c r="AE1873" t="s">
        <v>1108</v>
      </c>
    </row>
    <row r="1874" spans="1:31" x14ac:dyDescent="0.35">
      <c r="A1874" t="s">
        <v>2183</v>
      </c>
      <c r="B1874" t="s">
        <v>311</v>
      </c>
      <c r="C1874">
        <v>1447</v>
      </c>
      <c r="D1874" s="9">
        <v>40051.213888888888</v>
      </c>
      <c r="E1874" s="9">
        <v>41498.899305555555</v>
      </c>
      <c r="F1874">
        <v>106</v>
      </c>
      <c r="G1874">
        <v>106</v>
      </c>
      <c r="H1874">
        <v>69</v>
      </c>
      <c r="I1874">
        <v>37</v>
      </c>
      <c r="J1874">
        <v>14</v>
      </c>
      <c r="K1874">
        <v>92</v>
      </c>
      <c r="L1874">
        <v>86</v>
      </c>
      <c r="M1874">
        <v>6</v>
      </c>
      <c r="N1874">
        <v>5.0999999999999997E-2</v>
      </c>
      <c r="O1874">
        <v>2.4E-2</v>
      </c>
      <c r="P1874">
        <v>7.0000000000000001E-3</v>
      </c>
      <c r="Q1874">
        <v>6.0999999999999999E-2</v>
      </c>
      <c r="R1874">
        <v>6.8000000000000005E-2</v>
      </c>
      <c r="S1874">
        <v>6.7000000000000004E-2</v>
      </c>
      <c r="T1874">
        <v>0.89700000000000002</v>
      </c>
      <c r="U1874">
        <v>0.68</v>
      </c>
      <c r="V1874">
        <v>0.90700000000000003</v>
      </c>
      <c r="W1874">
        <v>98.361000000000004</v>
      </c>
      <c r="X1874" t="s">
        <v>56</v>
      </c>
      <c r="Y1874">
        <v>16.393000000000001</v>
      </c>
      <c r="Z1874">
        <v>0.95299999999999996</v>
      </c>
      <c r="AA1874">
        <v>0.96899999999999997</v>
      </c>
      <c r="AB1874">
        <v>0.83899999999999997</v>
      </c>
      <c r="AC1874">
        <v>0.96899999999999997</v>
      </c>
      <c r="AD1874" s="19">
        <v>45824.951516643516</v>
      </c>
      <c r="AE1874" t="s">
        <v>2215</v>
      </c>
    </row>
    <row r="1875" spans="1:31" hidden="1" x14ac:dyDescent="0.35">
      <c r="A1875" t="s">
        <v>98</v>
      </c>
      <c r="B1875" t="s">
        <v>312</v>
      </c>
      <c r="C1875">
        <v>85</v>
      </c>
      <c r="D1875" s="9">
        <v>45518.28402777778</v>
      </c>
      <c r="E1875" s="9">
        <v>45603.318749999999</v>
      </c>
      <c r="F1875" t="s">
        <v>871</v>
      </c>
      <c r="G1875" t="s">
        <v>871</v>
      </c>
      <c r="H1875">
        <v>11</v>
      </c>
      <c r="I1875">
        <v>6</v>
      </c>
      <c r="J1875">
        <v>1</v>
      </c>
      <c r="K1875" t="s">
        <v>872</v>
      </c>
      <c r="L1875">
        <v>12</v>
      </c>
      <c r="M1875">
        <v>3</v>
      </c>
      <c r="N1875">
        <v>0.126</v>
      </c>
      <c r="O1875">
        <v>0.17499999999999999</v>
      </c>
      <c r="P1875" t="s">
        <v>874</v>
      </c>
      <c r="Q1875">
        <v>0.14099999999999999</v>
      </c>
      <c r="R1875">
        <v>0.30099999999999999</v>
      </c>
      <c r="S1875">
        <v>0.16</v>
      </c>
      <c r="T1875" t="s">
        <v>874</v>
      </c>
      <c r="U1875" t="s">
        <v>874</v>
      </c>
      <c r="V1875" t="s">
        <v>874</v>
      </c>
      <c r="W1875" t="s">
        <v>874</v>
      </c>
      <c r="X1875" t="s">
        <v>56</v>
      </c>
      <c r="Y1875">
        <v>7.0919999999999996</v>
      </c>
      <c r="Z1875">
        <v>0.89</v>
      </c>
      <c r="AA1875">
        <v>0.94199999999999995</v>
      </c>
      <c r="AB1875" t="s">
        <v>874</v>
      </c>
      <c r="AC1875">
        <v>0.96599999999999997</v>
      </c>
      <c r="AD1875" s="19">
        <v>2.0520833333333332E-2</v>
      </c>
      <c r="AE1875" t="s">
        <v>1108</v>
      </c>
    </row>
    <row r="1876" spans="1:31" x14ac:dyDescent="0.35">
      <c r="A1876" t="s">
        <v>221</v>
      </c>
      <c r="B1876" t="s">
        <v>311</v>
      </c>
      <c r="C1876">
        <v>6182</v>
      </c>
      <c r="D1876" s="9">
        <v>39224.413194444445</v>
      </c>
      <c r="E1876" s="9">
        <v>45406.45416666667</v>
      </c>
      <c r="F1876">
        <v>1771</v>
      </c>
      <c r="G1876">
        <v>1763</v>
      </c>
      <c r="H1876">
        <v>1138</v>
      </c>
      <c r="I1876">
        <v>625</v>
      </c>
      <c r="J1876">
        <v>398</v>
      </c>
      <c r="K1876">
        <v>1365</v>
      </c>
      <c r="L1876">
        <v>1363</v>
      </c>
      <c r="M1876">
        <v>2</v>
      </c>
      <c r="N1876">
        <v>0.27600000000000002</v>
      </c>
      <c r="O1876">
        <v>0.20599999999999999</v>
      </c>
      <c r="P1876">
        <v>7.5999999999999998E-2</v>
      </c>
      <c r="Q1876">
        <v>0.36399999999999999</v>
      </c>
      <c r="R1876">
        <v>0.40600000000000003</v>
      </c>
      <c r="S1876">
        <v>0.32100000000000001</v>
      </c>
      <c r="T1876">
        <v>0.89700000000000002</v>
      </c>
      <c r="U1876">
        <v>0.57299999999999995</v>
      </c>
      <c r="V1876">
        <v>0.84199999999999997</v>
      </c>
      <c r="W1876">
        <v>5.4950000000000001</v>
      </c>
      <c r="X1876" t="s">
        <v>80</v>
      </c>
      <c r="Y1876">
        <v>2.7469999999999999</v>
      </c>
      <c r="Z1876">
        <v>0.90700000000000003</v>
      </c>
      <c r="AA1876">
        <v>0.89500000000000002</v>
      </c>
      <c r="AB1876">
        <v>0.92800000000000005</v>
      </c>
      <c r="AC1876">
        <v>0.92500000000000004</v>
      </c>
      <c r="AD1876" s="19">
        <v>3.6347222222222225E-2</v>
      </c>
      <c r="AE1876" t="s">
        <v>1108</v>
      </c>
    </row>
    <row r="1877" spans="1:31" hidden="1" x14ac:dyDescent="0.35">
      <c r="A1877" t="s">
        <v>99</v>
      </c>
      <c r="B1877" t="s">
        <v>312</v>
      </c>
      <c r="C1877">
        <v>99</v>
      </c>
      <c r="D1877" s="9">
        <v>45509.338194444441</v>
      </c>
      <c r="E1877" s="9">
        <v>45608.893055555556</v>
      </c>
      <c r="F1877" t="s">
        <v>871</v>
      </c>
      <c r="G1877" t="s">
        <v>871</v>
      </c>
      <c r="H1877">
        <v>107</v>
      </c>
      <c r="I1877">
        <v>3</v>
      </c>
      <c r="J1877">
        <v>9</v>
      </c>
      <c r="K1877" t="s">
        <v>872</v>
      </c>
      <c r="L1877">
        <v>63</v>
      </c>
      <c r="M1877">
        <v>37</v>
      </c>
      <c r="N1877">
        <v>0.96899999999999997</v>
      </c>
      <c r="O1877">
        <v>4.3999999999999997E-2</v>
      </c>
      <c r="P1877">
        <v>9.8000000000000004E-2</v>
      </c>
      <c r="Q1877">
        <v>0.59199999999999997</v>
      </c>
      <c r="R1877" s="24" t="s">
        <v>2288</v>
      </c>
      <c r="S1877">
        <v>0.92600000000000005</v>
      </c>
      <c r="T1877">
        <v>0.64700000000000002</v>
      </c>
      <c r="U1877">
        <v>0.95699999999999996</v>
      </c>
      <c r="V1877">
        <v>0.90300000000000002</v>
      </c>
      <c r="W1877">
        <v>631.75699999999995</v>
      </c>
      <c r="X1877" t="s">
        <v>56</v>
      </c>
      <c r="Y1877">
        <v>1.6890000000000001</v>
      </c>
      <c r="Z1877">
        <v>0.97799999999999998</v>
      </c>
      <c r="AA1877">
        <v>0.999</v>
      </c>
      <c r="AB1877">
        <v>0.84199999999999997</v>
      </c>
      <c r="AC1877">
        <v>0.93500000000000005</v>
      </c>
      <c r="AD1877" s="19">
        <v>2.0707175925925924E-2</v>
      </c>
      <c r="AE1877" t="s">
        <v>1108</v>
      </c>
    </row>
    <row r="1878" spans="1:31" x14ac:dyDescent="0.35">
      <c r="A1878" t="s">
        <v>221</v>
      </c>
      <c r="B1878" t="s">
        <v>311</v>
      </c>
      <c r="C1878">
        <v>6182</v>
      </c>
      <c r="D1878" s="9">
        <v>39224.413194444445</v>
      </c>
      <c r="E1878" s="9">
        <v>45406.45416666667</v>
      </c>
      <c r="F1878">
        <v>1771</v>
      </c>
      <c r="G1878">
        <v>1763</v>
      </c>
      <c r="H1878">
        <v>1138</v>
      </c>
      <c r="I1878">
        <v>625</v>
      </c>
      <c r="J1878">
        <v>398</v>
      </c>
      <c r="K1878">
        <v>1365</v>
      </c>
      <c r="L1878">
        <v>1363</v>
      </c>
      <c r="M1878">
        <v>2</v>
      </c>
      <c r="N1878">
        <v>0.27600000000000002</v>
      </c>
      <c r="O1878">
        <v>0.20599999999999999</v>
      </c>
      <c r="P1878">
        <v>7.5999999999999998E-2</v>
      </c>
      <c r="Q1878">
        <v>0.36399999999999999</v>
      </c>
      <c r="R1878">
        <v>0.40600000000000003</v>
      </c>
      <c r="S1878">
        <v>0.32100000000000001</v>
      </c>
      <c r="T1878">
        <v>0.89700000000000002</v>
      </c>
      <c r="U1878">
        <v>0.57299999999999995</v>
      </c>
      <c r="V1878">
        <v>0.84199999999999997</v>
      </c>
      <c r="W1878">
        <v>5.4950000000000001</v>
      </c>
      <c r="X1878" t="s">
        <v>80</v>
      </c>
      <c r="Y1878">
        <v>2.7469999999999999</v>
      </c>
      <c r="Z1878">
        <v>0.90700000000000003</v>
      </c>
      <c r="AA1878">
        <v>0.89500000000000002</v>
      </c>
      <c r="AB1878">
        <v>0.92800000000000005</v>
      </c>
      <c r="AC1878">
        <v>0.92500000000000004</v>
      </c>
      <c r="AD1878" s="19">
        <v>1.3334490740740741E-2</v>
      </c>
      <c r="AE1878" t="s">
        <v>1108</v>
      </c>
    </row>
    <row r="1879" spans="1:31" hidden="1" x14ac:dyDescent="0.35">
      <c r="A1879" t="s">
        <v>100</v>
      </c>
      <c r="B1879" t="s">
        <v>312</v>
      </c>
      <c r="C1879">
        <v>98</v>
      </c>
      <c r="D1879" s="9">
        <v>45505.152777777781</v>
      </c>
      <c r="E1879" s="9">
        <v>45603.397222222222</v>
      </c>
      <c r="F1879" t="s">
        <v>871</v>
      </c>
      <c r="G1879" t="s">
        <v>871</v>
      </c>
      <c r="H1879">
        <v>74</v>
      </c>
      <c r="I1879">
        <v>33</v>
      </c>
      <c r="J1879">
        <v>5</v>
      </c>
      <c r="K1879" t="s">
        <v>872</v>
      </c>
      <c r="L1879">
        <v>83</v>
      </c>
      <c r="M1879">
        <v>18</v>
      </c>
      <c r="N1879">
        <v>0.77</v>
      </c>
      <c r="O1879">
        <v>0.33800000000000002</v>
      </c>
      <c r="P1879">
        <v>7.0999999999999994E-2</v>
      </c>
      <c r="Q1879">
        <v>0.84499999999999997</v>
      </c>
      <c r="R1879" s="24" t="s">
        <v>2289</v>
      </c>
      <c r="S1879">
        <v>1.0660000000000001</v>
      </c>
      <c r="T1879">
        <v>0.81499999999999995</v>
      </c>
      <c r="U1879">
        <v>0.69499999999999995</v>
      </c>
      <c r="V1879">
        <v>0.93600000000000005</v>
      </c>
      <c r="W1879">
        <v>75.739999999999995</v>
      </c>
      <c r="X1879" t="s">
        <v>56</v>
      </c>
      <c r="Y1879">
        <v>1.1830000000000001</v>
      </c>
      <c r="Z1879">
        <v>0.93300000000000005</v>
      </c>
      <c r="AA1879">
        <v>0.95699999999999996</v>
      </c>
      <c r="AB1879">
        <v>0.97399999999999998</v>
      </c>
      <c r="AC1879">
        <v>0.90700000000000003</v>
      </c>
      <c r="AD1879" s="19">
        <v>2.086574074074074E-2</v>
      </c>
      <c r="AE1879" t="s">
        <v>1108</v>
      </c>
    </row>
    <row r="1880" spans="1:31" x14ac:dyDescent="0.35">
      <c r="A1880" t="s">
        <v>1153</v>
      </c>
      <c r="B1880" t="s">
        <v>311</v>
      </c>
      <c r="C1880">
        <v>6312</v>
      </c>
      <c r="D1880" s="9">
        <v>38254.302905092591</v>
      </c>
      <c r="E1880" s="9">
        <v>44566.845381944448</v>
      </c>
      <c r="F1880">
        <v>40385</v>
      </c>
      <c r="G1880">
        <v>40385</v>
      </c>
      <c r="H1880">
        <v>11137</v>
      </c>
      <c r="I1880">
        <v>29248</v>
      </c>
      <c r="J1880">
        <v>10016</v>
      </c>
      <c r="K1880">
        <v>30369</v>
      </c>
      <c r="L1880">
        <v>26236</v>
      </c>
      <c r="M1880">
        <v>4133</v>
      </c>
      <c r="N1880">
        <v>1.91</v>
      </c>
      <c r="O1880">
        <v>4.4820000000000002</v>
      </c>
      <c r="P1880">
        <v>1.6970000000000001</v>
      </c>
      <c r="Q1880">
        <v>4.2110000000000003</v>
      </c>
      <c r="R1880">
        <v>4.6950000000000003</v>
      </c>
      <c r="S1880">
        <v>4.62</v>
      </c>
      <c r="T1880">
        <v>0.89700000000000002</v>
      </c>
      <c r="U1880">
        <v>0.29899999999999999</v>
      </c>
      <c r="V1880">
        <v>0.73499999999999999</v>
      </c>
      <c r="W1880">
        <v>981.47699999999998</v>
      </c>
      <c r="X1880" t="s">
        <v>56</v>
      </c>
      <c r="Y1880">
        <v>0.23699999999999999</v>
      </c>
      <c r="Z1880">
        <v>0.95199999999999996</v>
      </c>
      <c r="AA1880">
        <v>0.98399999999999999</v>
      </c>
      <c r="AB1880">
        <v>0.98699999999999999</v>
      </c>
      <c r="AC1880">
        <v>0.98</v>
      </c>
      <c r="AD1880" s="19">
        <v>45825.290262002316</v>
      </c>
      <c r="AE1880" t="s">
        <v>2339</v>
      </c>
    </row>
    <row r="1881" spans="1:31" hidden="1" x14ac:dyDescent="0.35">
      <c r="A1881" t="s">
        <v>101</v>
      </c>
      <c r="B1881" t="s">
        <v>312</v>
      </c>
      <c r="C1881">
        <v>99</v>
      </c>
      <c r="D1881" s="9">
        <v>45510.058333333334</v>
      </c>
      <c r="E1881" s="9">
        <v>45609.478472222225</v>
      </c>
      <c r="F1881" t="s">
        <v>871</v>
      </c>
      <c r="G1881" t="s">
        <v>871</v>
      </c>
      <c r="H1881">
        <v>99</v>
      </c>
      <c r="I1881">
        <v>5</v>
      </c>
      <c r="J1881">
        <v>13</v>
      </c>
      <c r="K1881" t="s">
        <v>872</v>
      </c>
      <c r="L1881">
        <v>63</v>
      </c>
      <c r="M1881">
        <v>29</v>
      </c>
      <c r="N1881">
        <v>1.0329999999999999</v>
      </c>
      <c r="O1881">
        <v>9.5000000000000001E-2</v>
      </c>
      <c r="P1881">
        <v>0.11700000000000001</v>
      </c>
      <c r="Q1881">
        <v>0.63700000000000001</v>
      </c>
      <c r="R1881">
        <v>1.0109999999999999</v>
      </c>
      <c r="S1881">
        <v>0.96299999999999997</v>
      </c>
      <c r="T1881">
        <v>0.63</v>
      </c>
      <c r="U1881">
        <v>0.91600000000000004</v>
      </c>
      <c r="V1881">
        <v>0.89600000000000002</v>
      </c>
      <c r="W1881">
        <v>533.75199999999995</v>
      </c>
      <c r="X1881" t="s">
        <v>56</v>
      </c>
      <c r="Y1881">
        <v>1.57</v>
      </c>
      <c r="Z1881">
        <v>0.97699999999999998</v>
      </c>
      <c r="AA1881">
        <v>0.86099999999999999</v>
      </c>
      <c r="AB1881">
        <v>0.92200000000000004</v>
      </c>
      <c r="AC1881">
        <v>0.97</v>
      </c>
      <c r="AD1881" s="19">
        <v>2.1026620370370373E-2</v>
      </c>
      <c r="AE1881" t="s">
        <v>1108</v>
      </c>
    </row>
    <row r="1882" spans="1:31" x14ac:dyDescent="0.35">
      <c r="A1882" t="s">
        <v>1421</v>
      </c>
      <c r="B1882" t="s">
        <v>311</v>
      </c>
      <c r="C1882">
        <v>1288</v>
      </c>
      <c r="D1882" s="9">
        <v>43161.16747685185</v>
      </c>
      <c r="E1882" s="9">
        <v>44449.434918981482</v>
      </c>
      <c r="F1882">
        <v>442</v>
      </c>
      <c r="G1882">
        <v>442</v>
      </c>
      <c r="H1882">
        <v>136</v>
      </c>
      <c r="I1882">
        <v>306</v>
      </c>
      <c r="J1882">
        <v>31</v>
      </c>
      <c r="K1882">
        <v>411</v>
      </c>
      <c r="L1882">
        <v>236</v>
      </c>
      <c r="M1882">
        <v>175</v>
      </c>
      <c r="N1882">
        <v>0.113</v>
      </c>
      <c r="O1882">
        <v>0.28199999999999997</v>
      </c>
      <c r="P1882">
        <v>5.6000000000000001E-2</v>
      </c>
      <c r="Q1882">
        <v>0.30399999999999999</v>
      </c>
      <c r="R1882">
        <v>0.33900000000000002</v>
      </c>
      <c r="S1882">
        <v>0.36299999999999999</v>
      </c>
      <c r="T1882">
        <v>0.89700000000000002</v>
      </c>
      <c r="U1882">
        <v>0.28599999999999998</v>
      </c>
      <c r="V1882">
        <v>0.85799999999999998</v>
      </c>
      <c r="W1882">
        <v>575.65800000000002</v>
      </c>
      <c r="X1882" t="s">
        <v>56</v>
      </c>
      <c r="Y1882">
        <v>3.2890000000000001</v>
      </c>
      <c r="Z1882">
        <v>0.80700000000000005</v>
      </c>
      <c r="AA1882">
        <v>0.754</v>
      </c>
      <c r="AB1882">
        <v>0.84799999999999998</v>
      </c>
      <c r="AC1882">
        <v>0.78</v>
      </c>
      <c r="AD1882" s="19">
        <v>45825.096260763887</v>
      </c>
      <c r="AE1882" t="s">
        <v>2397</v>
      </c>
    </row>
    <row r="1883" spans="1:31" hidden="1" x14ac:dyDescent="0.35">
      <c r="A1883" t="s">
        <v>102</v>
      </c>
      <c r="B1883" t="s">
        <v>312</v>
      </c>
      <c r="C1883">
        <v>99</v>
      </c>
      <c r="D1883" s="9">
        <v>45505.35833333333</v>
      </c>
      <c r="E1883" s="9">
        <v>45604.789583333331</v>
      </c>
      <c r="F1883" t="s">
        <v>871</v>
      </c>
      <c r="G1883" t="s">
        <v>871</v>
      </c>
      <c r="H1883">
        <v>148</v>
      </c>
      <c r="I1883">
        <v>46</v>
      </c>
      <c r="J1883">
        <v>45</v>
      </c>
      <c r="K1883" t="s">
        <v>872</v>
      </c>
      <c r="L1883">
        <v>149</v>
      </c>
      <c r="M1883">
        <v>1</v>
      </c>
      <c r="N1883">
        <v>1.6040000000000001</v>
      </c>
      <c r="O1883">
        <v>0.438</v>
      </c>
      <c r="P1883">
        <v>0.51900000000000002</v>
      </c>
      <c r="Q1883">
        <v>1.6870000000000001</v>
      </c>
      <c r="R1883" s="24" t="s">
        <v>2244</v>
      </c>
      <c r="S1883">
        <v>1.655</v>
      </c>
      <c r="T1883">
        <v>1.1080000000000001</v>
      </c>
      <c r="U1883">
        <v>0.78600000000000003</v>
      </c>
      <c r="V1883">
        <v>0.746</v>
      </c>
      <c r="W1883">
        <v>413.15899999999999</v>
      </c>
      <c r="X1883" t="s">
        <v>62</v>
      </c>
      <c r="Y1883">
        <v>0.59299999999999997</v>
      </c>
      <c r="Z1883">
        <v>0.98099999999999998</v>
      </c>
      <c r="AA1883">
        <v>0.995</v>
      </c>
      <c r="AB1883">
        <v>0.79300000000000004</v>
      </c>
      <c r="AC1883">
        <v>0.97799999999999998</v>
      </c>
      <c r="AD1883" s="19">
        <v>2.1199074074074072E-2</v>
      </c>
      <c r="AE1883" t="s">
        <v>1108</v>
      </c>
    </row>
    <row r="1884" spans="1:31" x14ac:dyDescent="0.35">
      <c r="A1884" t="s">
        <v>1585</v>
      </c>
      <c r="B1884" t="s">
        <v>311</v>
      </c>
      <c r="C1884">
        <v>2298</v>
      </c>
      <c r="D1884" s="9">
        <v>42266.10628472222</v>
      </c>
      <c r="E1884" s="9">
        <v>44564.420300925929</v>
      </c>
      <c r="F1884">
        <v>1526</v>
      </c>
      <c r="G1884">
        <v>1526</v>
      </c>
      <c r="H1884">
        <v>240</v>
      </c>
      <c r="I1884">
        <v>1286</v>
      </c>
      <c r="J1884">
        <v>69</v>
      </c>
      <c r="K1884">
        <v>1457</v>
      </c>
      <c r="L1884">
        <v>1198</v>
      </c>
      <c r="M1884">
        <v>259</v>
      </c>
      <c r="N1884">
        <v>0.112</v>
      </c>
      <c r="O1884">
        <v>0.68100000000000005</v>
      </c>
      <c r="P1884">
        <v>7.8E-2</v>
      </c>
      <c r="Q1884">
        <v>0.64100000000000001</v>
      </c>
      <c r="R1884">
        <v>0.71499999999999997</v>
      </c>
      <c r="S1884">
        <v>0.754</v>
      </c>
      <c r="T1884">
        <v>0.89700000000000002</v>
      </c>
      <c r="U1884">
        <v>0.14099999999999999</v>
      </c>
      <c r="V1884">
        <v>0.90200000000000002</v>
      </c>
      <c r="W1884">
        <v>404.05599999999998</v>
      </c>
      <c r="X1884" t="s">
        <v>56</v>
      </c>
      <c r="Y1884">
        <v>1.56</v>
      </c>
      <c r="Z1884">
        <v>0.61099999999999999</v>
      </c>
      <c r="AA1884">
        <v>0.63700000000000001</v>
      </c>
      <c r="AB1884">
        <v>0.92600000000000005</v>
      </c>
      <c r="AC1884">
        <v>0.55100000000000005</v>
      </c>
      <c r="AD1884" s="19">
        <v>45825.136330821762</v>
      </c>
      <c r="AE1884" t="s">
        <v>2397</v>
      </c>
    </row>
    <row r="1885" spans="1:31" hidden="1" x14ac:dyDescent="0.35">
      <c r="A1885" t="s">
        <v>103</v>
      </c>
      <c r="B1885" t="s">
        <v>312</v>
      </c>
      <c r="C1885">
        <v>100</v>
      </c>
      <c r="D1885" s="9">
        <v>45502.664583333331</v>
      </c>
      <c r="E1885" s="9">
        <v>45603.299305555556</v>
      </c>
      <c r="F1885" t="s">
        <v>871</v>
      </c>
      <c r="G1885" t="s">
        <v>871</v>
      </c>
      <c r="H1885">
        <v>138</v>
      </c>
      <c r="I1885">
        <v>1</v>
      </c>
      <c r="J1885">
        <v>3</v>
      </c>
      <c r="K1885" t="s">
        <v>872</v>
      </c>
      <c r="L1885">
        <v>99</v>
      </c>
      <c r="M1885">
        <v>38</v>
      </c>
      <c r="N1885">
        <v>1.3560000000000001</v>
      </c>
      <c r="O1885" t="s">
        <v>874</v>
      </c>
      <c r="P1885">
        <v>8.3000000000000004E-2</v>
      </c>
      <c r="Q1885">
        <v>0.96599999999999997</v>
      </c>
      <c r="R1885" s="24" t="s">
        <v>2290</v>
      </c>
      <c r="S1885">
        <v>1.3280000000000001</v>
      </c>
      <c r="T1885" t="s">
        <v>874</v>
      </c>
      <c r="U1885" t="s">
        <v>874</v>
      </c>
      <c r="V1885" t="s">
        <v>874</v>
      </c>
      <c r="W1885" t="s">
        <v>874</v>
      </c>
      <c r="X1885" t="s">
        <v>56</v>
      </c>
      <c r="Y1885">
        <v>1.0349999999999999</v>
      </c>
      <c r="Z1885">
        <v>0.97499999999999998</v>
      </c>
      <c r="AA1885" t="s">
        <v>874</v>
      </c>
      <c r="AB1885">
        <v>0.75</v>
      </c>
      <c r="AC1885">
        <v>0.97799999999999998</v>
      </c>
      <c r="AD1885" s="19">
        <v>2.1302083333333333E-2</v>
      </c>
      <c r="AE1885" t="s">
        <v>1108</v>
      </c>
    </row>
    <row r="1886" spans="1:31" x14ac:dyDescent="0.35">
      <c r="A1886" t="s">
        <v>1326</v>
      </c>
      <c r="B1886" t="s">
        <v>311</v>
      </c>
      <c r="C1886">
        <v>2285</v>
      </c>
      <c r="D1886" s="9">
        <v>39336.644444444442</v>
      </c>
      <c r="E1886" s="9">
        <v>41622.436805555553</v>
      </c>
      <c r="F1886">
        <v>3239</v>
      </c>
      <c r="G1886">
        <v>3239</v>
      </c>
      <c r="H1886">
        <v>485</v>
      </c>
      <c r="I1886">
        <v>2754</v>
      </c>
      <c r="J1886">
        <v>259</v>
      </c>
      <c r="K1886">
        <v>2980</v>
      </c>
      <c r="L1886">
        <v>2590</v>
      </c>
      <c r="M1886">
        <v>390</v>
      </c>
      <c r="N1886">
        <v>0.20599999999999999</v>
      </c>
      <c r="O1886">
        <v>1.155</v>
      </c>
      <c r="P1886">
        <v>0.115</v>
      </c>
      <c r="Q1886">
        <v>1.1160000000000001</v>
      </c>
      <c r="R1886">
        <v>1.246</v>
      </c>
      <c r="S1886">
        <v>1.2450000000000001</v>
      </c>
      <c r="T1886">
        <v>0.89600000000000002</v>
      </c>
      <c r="U1886">
        <v>0.151</v>
      </c>
      <c r="V1886">
        <v>0.91600000000000004</v>
      </c>
      <c r="W1886">
        <v>349.46199999999999</v>
      </c>
      <c r="X1886" t="s">
        <v>56</v>
      </c>
      <c r="Y1886">
        <v>0.89600000000000002</v>
      </c>
      <c r="Z1886">
        <v>0.99199999999999999</v>
      </c>
      <c r="AA1886">
        <v>0.99299999999999999</v>
      </c>
      <c r="AB1886">
        <v>0.99399999999999999</v>
      </c>
      <c r="AC1886">
        <v>0.99199999999999999</v>
      </c>
      <c r="AD1886" s="19">
        <v>45824.777016168984</v>
      </c>
      <c r="AE1886" t="s">
        <v>1824</v>
      </c>
    </row>
    <row r="1887" spans="1:31" hidden="1" x14ac:dyDescent="0.35">
      <c r="A1887" t="s">
        <v>104</v>
      </c>
      <c r="B1887" t="s">
        <v>312</v>
      </c>
      <c r="C1887">
        <v>100</v>
      </c>
      <c r="D1887" s="9">
        <v>45506.668749999997</v>
      </c>
      <c r="E1887" s="9">
        <v>45606.836111111108</v>
      </c>
      <c r="F1887" t="s">
        <v>871</v>
      </c>
      <c r="G1887" t="s">
        <v>871</v>
      </c>
      <c r="H1887">
        <v>373</v>
      </c>
      <c r="I1887">
        <v>1</v>
      </c>
      <c r="J1887">
        <v>1</v>
      </c>
      <c r="K1887" t="s">
        <v>872</v>
      </c>
      <c r="L1887">
        <v>378</v>
      </c>
      <c r="M1887">
        <v>-6</v>
      </c>
      <c r="N1887">
        <v>3.7410000000000001</v>
      </c>
      <c r="O1887">
        <v>0</v>
      </c>
      <c r="P1887">
        <v>0</v>
      </c>
      <c r="Q1887">
        <v>3.944</v>
      </c>
      <c r="R1887">
        <v>3.7410000000000001</v>
      </c>
      <c r="S1887">
        <v>3.7410000000000001</v>
      </c>
      <c r="T1887">
        <v>1.054</v>
      </c>
      <c r="U1887">
        <v>1</v>
      </c>
      <c r="V1887">
        <v>1</v>
      </c>
      <c r="W1887">
        <v>44.878</v>
      </c>
      <c r="X1887" t="s">
        <v>62</v>
      </c>
      <c r="Y1887">
        <v>0.254</v>
      </c>
      <c r="Z1887">
        <v>0.997</v>
      </c>
      <c r="AA1887">
        <v>0</v>
      </c>
      <c r="AB1887">
        <v>0</v>
      </c>
      <c r="AC1887">
        <v>0.995</v>
      </c>
      <c r="AD1887" s="19">
        <v>2.1432870370370369E-2</v>
      </c>
      <c r="AE1887" t="s">
        <v>1108</v>
      </c>
    </row>
    <row r="1888" spans="1:31" x14ac:dyDescent="0.35">
      <c r="A1888" t="s">
        <v>219</v>
      </c>
      <c r="B1888" t="s">
        <v>311</v>
      </c>
      <c r="C1888">
        <v>1423</v>
      </c>
      <c r="D1888" s="9">
        <v>44179.943749999999</v>
      </c>
      <c r="E1888" s="9">
        <v>45603.779861111114</v>
      </c>
      <c r="F1888">
        <v>510</v>
      </c>
      <c r="G1888">
        <v>424</v>
      </c>
      <c r="H1888">
        <v>413</v>
      </c>
      <c r="I1888">
        <v>11</v>
      </c>
      <c r="J1888">
        <v>106</v>
      </c>
      <c r="K1888">
        <v>318</v>
      </c>
      <c r="L1888">
        <v>210</v>
      </c>
      <c r="M1888">
        <v>108</v>
      </c>
      <c r="N1888">
        <v>0.35099999999999998</v>
      </c>
      <c r="O1888">
        <v>1.2999999999999999E-2</v>
      </c>
      <c r="P1888">
        <v>0.124</v>
      </c>
      <c r="Q1888">
        <v>0.215</v>
      </c>
      <c r="R1888">
        <v>0.24</v>
      </c>
      <c r="S1888">
        <v>0.27100000000000002</v>
      </c>
      <c r="T1888">
        <v>0.89600000000000002</v>
      </c>
      <c r="U1888">
        <v>0.96399999999999997</v>
      </c>
      <c r="V1888">
        <v>0.65900000000000003</v>
      </c>
      <c r="W1888">
        <v>502.32600000000002</v>
      </c>
      <c r="X1888" t="s">
        <v>56</v>
      </c>
      <c r="Y1888">
        <v>4.6509999999999998</v>
      </c>
      <c r="Z1888">
        <v>0.92100000000000004</v>
      </c>
      <c r="AA1888">
        <v>0.79700000000000004</v>
      </c>
      <c r="AB1888">
        <v>0.83</v>
      </c>
      <c r="AC1888">
        <v>0.97299999999999998</v>
      </c>
      <c r="AD1888" s="19">
        <v>3.6085648148148151E-2</v>
      </c>
      <c r="AE1888" t="s">
        <v>1108</v>
      </c>
    </row>
    <row r="1889" spans="1:31" hidden="1" x14ac:dyDescent="0.35">
      <c r="A1889" t="s">
        <v>105</v>
      </c>
      <c r="B1889" t="s">
        <v>312</v>
      </c>
      <c r="C1889">
        <v>100</v>
      </c>
      <c r="D1889" s="9">
        <v>45509.53402777778</v>
      </c>
      <c r="E1889" s="9">
        <v>45610.039583333331</v>
      </c>
      <c r="F1889" t="s">
        <v>871</v>
      </c>
      <c r="G1889" t="s">
        <v>871</v>
      </c>
      <c r="H1889">
        <v>109</v>
      </c>
      <c r="I1889">
        <v>39</v>
      </c>
      <c r="J1889">
        <v>19</v>
      </c>
      <c r="K1889" t="s">
        <v>872</v>
      </c>
      <c r="L1889">
        <v>103</v>
      </c>
      <c r="M1889">
        <v>25</v>
      </c>
      <c r="N1889">
        <v>1.115</v>
      </c>
      <c r="O1889">
        <v>0.503</v>
      </c>
      <c r="P1889">
        <v>0.255</v>
      </c>
      <c r="Q1889">
        <v>1.095</v>
      </c>
      <c r="R1889">
        <v>1.363</v>
      </c>
      <c r="S1889">
        <v>1.3340000000000001</v>
      </c>
      <c r="T1889">
        <v>0.80300000000000005</v>
      </c>
      <c r="U1889">
        <v>0.68899999999999995</v>
      </c>
      <c r="V1889">
        <v>0.84199999999999997</v>
      </c>
      <c r="W1889">
        <v>308.67599999999999</v>
      </c>
      <c r="X1889" t="s">
        <v>56</v>
      </c>
      <c r="Y1889">
        <v>0.91300000000000003</v>
      </c>
      <c r="Z1889">
        <v>0.96699999999999997</v>
      </c>
      <c r="AA1889">
        <v>0.98</v>
      </c>
      <c r="AB1889">
        <v>0.84399999999999997</v>
      </c>
      <c r="AC1889">
        <v>0.98799999999999999</v>
      </c>
      <c r="AD1889" s="19">
        <v>2.1605324074074075E-2</v>
      </c>
      <c r="AE1889" t="s">
        <v>1108</v>
      </c>
    </row>
    <row r="1890" spans="1:31" x14ac:dyDescent="0.35">
      <c r="A1890" t="s">
        <v>219</v>
      </c>
      <c r="B1890" t="s">
        <v>311</v>
      </c>
      <c r="C1890">
        <v>1423</v>
      </c>
      <c r="D1890" s="9">
        <v>44179.943749999999</v>
      </c>
      <c r="E1890" s="9">
        <v>45603.779861111114</v>
      </c>
      <c r="F1890">
        <v>510</v>
      </c>
      <c r="G1890">
        <v>424</v>
      </c>
      <c r="H1890">
        <v>413</v>
      </c>
      <c r="I1890">
        <v>11</v>
      </c>
      <c r="J1890">
        <v>106</v>
      </c>
      <c r="K1890">
        <v>318</v>
      </c>
      <c r="L1890">
        <v>210</v>
      </c>
      <c r="M1890">
        <v>108</v>
      </c>
      <c r="N1890">
        <v>0.35099999999999998</v>
      </c>
      <c r="O1890">
        <v>1.2999999999999999E-2</v>
      </c>
      <c r="P1890">
        <v>0.124</v>
      </c>
      <c r="Q1890">
        <v>0.215</v>
      </c>
      <c r="R1890">
        <v>0.24</v>
      </c>
      <c r="S1890">
        <v>0.27100000000000002</v>
      </c>
      <c r="T1890">
        <v>0.89600000000000002</v>
      </c>
      <c r="U1890">
        <v>0.96399999999999997</v>
      </c>
      <c r="V1890">
        <v>0.65900000000000003</v>
      </c>
      <c r="W1890">
        <v>502.32600000000002</v>
      </c>
      <c r="X1890" t="s">
        <v>56</v>
      </c>
      <c r="Y1890">
        <v>4.6509999999999998</v>
      </c>
      <c r="Z1890">
        <v>0.92100000000000004</v>
      </c>
      <c r="AA1890">
        <v>0.79700000000000004</v>
      </c>
      <c r="AB1890">
        <v>0.83</v>
      </c>
      <c r="AC1890">
        <v>0.97299999999999998</v>
      </c>
      <c r="AD1890" s="19">
        <v>1.2829861111111111E-2</v>
      </c>
      <c r="AE1890" t="s">
        <v>1108</v>
      </c>
    </row>
    <row r="1891" spans="1:31" hidden="1" x14ac:dyDescent="0.35">
      <c r="A1891" t="s">
        <v>106</v>
      </c>
      <c r="B1891" t="s">
        <v>312</v>
      </c>
      <c r="C1891">
        <v>86</v>
      </c>
      <c r="D1891" s="9">
        <v>45525.551388888889</v>
      </c>
      <c r="E1891" s="9">
        <v>45611.581250000003</v>
      </c>
      <c r="F1891" t="s">
        <v>871</v>
      </c>
      <c r="G1891" t="s">
        <v>871</v>
      </c>
      <c r="H1891">
        <v>68</v>
      </c>
      <c r="I1891">
        <v>11</v>
      </c>
      <c r="J1891">
        <v>22</v>
      </c>
      <c r="K1891" t="s">
        <v>872</v>
      </c>
      <c r="L1891">
        <v>56</v>
      </c>
      <c r="M1891">
        <v>2</v>
      </c>
      <c r="N1891">
        <v>0.76200000000000001</v>
      </c>
      <c r="O1891">
        <v>0.11799999999999999</v>
      </c>
      <c r="P1891">
        <v>0.25600000000000001</v>
      </c>
      <c r="Q1891">
        <v>0.64800000000000002</v>
      </c>
      <c r="R1891">
        <v>0.624</v>
      </c>
      <c r="S1891">
        <v>0.61099999999999999</v>
      </c>
      <c r="T1891">
        <v>1.038</v>
      </c>
      <c r="U1891">
        <v>0.86599999999999999</v>
      </c>
      <c r="V1891">
        <v>0.70899999999999996</v>
      </c>
      <c r="W1891">
        <v>106.48099999999999</v>
      </c>
      <c r="X1891" t="s">
        <v>62</v>
      </c>
      <c r="Y1891">
        <v>1.5429999999999999</v>
      </c>
      <c r="Z1891">
        <v>0.91300000000000003</v>
      </c>
      <c r="AA1891">
        <v>0.97899999999999998</v>
      </c>
      <c r="AB1891">
        <v>0.91</v>
      </c>
      <c r="AC1891">
        <v>0.96399999999999997</v>
      </c>
      <c r="AD1891" s="19">
        <v>2.1766203703703704E-2</v>
      </c>
      <c r="AE1891" t="s">
        <v>1108</v>
      </c>
    </row>
    <row r="1892" spans="1:31" x14ac:dyDescent="0.35">
      <c r="A1892" t="s">
        <v>240</v>
      </c>
      <c r="B1892" t="s">
        <v>311</v>
      </c>
      <c r="C1892">
        <v>3396</v>
      </c>
      <c r="D1892" s="9">
        <v>40807.589884259258</v>
      </c>
      <c r="E1892" s="9">
        <v>44204.278935185182</v>
      </c>
      <c r="F1892">
        <v>167</v>
      </c>
      <c r="G1892">
        <v>167</v>
      </c>
      <c r="H1892">
        <v>119</v>
      </c>
      <c r="I1892">
        <v>48</v>
      </c>
      <c r="J1892">
        <v>11</v>
      </c>
      <c r="K1892">
        <v>156</v>
      </c>
      <c r="L1892">
        <v>136</v>
      </c>
      <c r="M1892">
        <v>20</v>
      </c>
      <c r="N1892">
        <v>3.5999999999999997E-2</v>
      </c>
      <c r="O1892">
        <v>1.6E-2</v>
      </c>
      <c r="P1892">
        <v>4.0000000000000001E-3</v>
      </c>
      <c r="Q1892">
        <v>4.2999999999999997E-2</v>
      </c>
      <c r="R1892">
        <v>4.8000000000000001E-2</v>
      </c>
      <c r="S1892">
        <v>4.7E-2</v>
      </c>
      <c r="T1892">
        <v>0.89600000000000002</v>
      </c>
      <c r="U1892">
        <v>0.69199999999999995</v>
      </c>
      <c r="V1892">
        <v>0.92300000000000004</v>
      </c>
      <c r="W1892">
        <v>465.11599999999999</v>
      </c>
      <c r="X1892" t="s">
        <v>56</v>
      </c>
      <c r="Y1892">
        <v>23.256</v>
      </c>
      <c r="Z1892">
        <v>0.92300000000000004</v>
      </c>
      <c r="AA1892">
        <v>0.98399999999999999</v>
      </c>
      <c r="AB1892">
        <v>0.95299999999999996</v>
      </c>
      <c r="AC1892">
        <v>0.94199999999999995</v>
      </c>
      <c r="AD1892" s="19">
        <v>45825.248330127317</v>
      </c>
      <c r="AE1892" t="s">
        <v>2357</v>
      </c>
    </row>
    <row r="1893" spans="1:31" hidden="1" x14ac:dyDescent="0.35">
      <c r="A1893" t="s">
        <v>107</v>
      </c>
      <c r="B1893" t="s">
        <v>312</v>
      </c>
      <c r="C1893">
        <v>99</v>
      </c>
      <c r="D1893" s="9">
        <v>45505.47152777778</v>
      </c>
      <c r="E1893" s="9">
        <v>45605.231249999997</v>
      </c>
      <c r="F1893" t="s">
        <v>871</v>
      </c>
      <c r="G1893" t="s">
        <v>871</v>
      </c>
      <c r="H1893">
        <v>125</v>
      </c>
      <c r="I1893">
        <v>30</v>
      </c>
      <c r="J1893">
        <v>21</v>
      </c>
      <c r="K1893" t="s">
        <v>872</v>
      </c>
      <c r="L1893">
        <v>114</v>
      </c>
      <c r="M1893">
        <v>19</v>
      </c>
      <c r="N1893">
        <v>1.2430000000000001</v>
      </c>
      <c r="O1893">
        <v>0.26500000000000001</v>
      </c>
      <c r="P1893">
        <v>0.24399999999999999</v>
      </c>
      <c r="Q1893">
        <v>1.143</v>
      </c>
      <c r="R1893">
        <v>1.264</v>
      </c>
      <c r="S1893">
        <v>1.2549999999999999</v>
      </c>
      <c r="T1893">
        <v>0.90400000000000003</v>
      </c>
      <c r="U1893">
        <v>0.82399999999999995</v>
      </c>
      <c r="V1893">
        <v>0.83799999999999997</v>
      </c>
      <c r="W1893">
        <v>77.864999999999995</v>
      </c>
      <c r="X1893" t="s">
        <v>56</v>
      </c>
      <c r="Y1893">
        <v>0.875</v>
      </c>
      <c r="Z1893">
        <v>0.96399999999999997</v>
      </c>
      <c r="AA1893">
        <v>0.97499999999999998</v>
      </c>
      <c r="AB1893">
        <v>0.94799999999999995</v>
      </c>
      <c r="AC1893">
        <v>0.92200000000000004</v>
      </c>
      <c r="AD1893" s="19">
        <v>2.1931712962962965E-2</v>
      </c>
      <c r="AE1893" t="s">
        <v>1108</v>
      </c>
    </row>
    <row r="1894" spans="1:31" x14ac:dyDescent="0.35">
      <c r="A1894" t="s">
        <v>989</v>
      </c>
      <c r="B1894" t="s">
        <v>311</v>
      </c>
      <c r="C1894">
        <v>3071</v>
      </c>
      <c r="D1894" s="9">
        <v>41389.888645833336</v>
      </c>
      <c r="E1894" s="9">
        <v>44461.065405092595</v>
      </c>
      <c r="F1894">
        <v>48</v>
      </c>
      <c r="G1894">
        <v>48</v>
      </c>
      <c r="H1894">
        <v>15</v>
      </c>
      <c r="I1894">
        <v>33</v>
      </c>
      <c r="J1894">
        <v>9</v>
      </c>
      <c r="K1894">
        <v>39</v>
      </c>
      <c r="L1894">
        <v>38</v>
      </c>
      <c r="M1894">
        <v>1</v>
      </c>
      <c r="N1894">
        <v>6.0000000000000001E-3</v>
      </c>
      <c r="O1894">
        <v>1.4999999999999999E-2</v>
      </c>
      <c r="P1894">
        <v>2E-3</v>
      </c>
      <c r="Q1894">
        <v>1.7000000000000001E-2</v>
      </c>
      <c r="R1894">
        <v>1.9E-2</v>
      </c>
      <c r="S1894">
        <v>1.4E-2</v>
      </c>
      <c r="T1894">
        <v>0.89500000000000002</v>
      </c>
      <c r="U1894">
        <v>0.28599999999999998</v>
      </c>
      <c r="V1894">
        <v>0.90500000000000003</v>
      </c>
      <c r="W1894">
        <v>58.823999999999998</v>
      </c>
      <c r="X1894" t="s">
        <v>56</v>
      </c>
      <c r="Y1894">
        <v>58.823999999999998</v>
      </c>
      <c r="Z1894">
        <v>0.70699999999999996</v>
      </c>
      <c r="AA1894" s="19">
        <v>0.55500000000000005</v>
      </c>
      <c r="AB1894">
        <v>0.93799999999999994</v>
      </c>
      <c r="AC1894" s="23">
        <v>0.55500000000000005</v>
      </c>
      <c r="AD1894" s="19">
        <v>45825.201398368059</v>
      </c>
      <c r="AE1894" t="s">
        <v>2388</v>
      </c>
    </row>
    <row r="1895" spans="1:31" hidden="1" x14ac:dyDescent="0.35">
      <c r="A1895" t="s">
        <v>108</v>
      </c>
      <c r="B1895" t="s">
        <v>312</v>
      </c>
      <c r="C1895">
        <v>0</v>
      </c>
      <c r="D1895" s="9">
        <v>45323.665972222225</v>
      </c>
      <c r="E1895" s="9">
        <v>45323.667361111111</v>
      </c>
      <c r="F1895" t="s">
        <v>871</v>
      </c>
      <c r="G1895" t="s">
        <v>871</v>
      </c>
      <c r="H1895">
        <v>1</v>
      </c>
      <c r="I1895">
        <v>1</v>
      </c>
      <c r="J1895">
        <v>1</v>
      </c>
      <c r="K1895" t="s">
        <v>872</v>
      </c>
      <c r="L1895">
        <v>3</v>
      </c>
      <c r="M1895">
        <v>-3</v>
      </c>
      <c r="N1895" t="s">
        <v>874</v>
      </c>
      <c r="O1895" t="s">
        <v>874</v>
      </c>
      <c r="P1895" t="s">
        <v>874</v>
      </c>
      <c r="Q1895" t="s">
        <v>874</v>
      </c>
      <c r="R1895">
        <v>0</v>
      </c>
      <c r="S1895" t="s">
        <v>874</v>
      </c>
      <c r="T1895" t="s">
        <v>874</v>
      </c>
      <c r="U1895" t="s">
        <v>874</v>
      </c>
      <c r="V1895" t="s">
        <v>874</v>
      </c>
      <c r="W1895" t="s">
        <v>874</v>
      </c>
      <c r="X1895" t="s">
        <v>56</v>
      </c>
      <c r="Y1895" t="s">
        <v>874</v>
      </c>
      <c r="Z1895" t="s">
        <v>874</v>
      </c>
      <c r="AA1895" t="s">
        <v>874</v>
      </c>
      <c r="AB1895" t="s">
        <v>874</v>
      </c>
      <c r="AC1895" t="s">
        <v>874</v>
      </c>
      <c r="AD1895" s="19">
        <v>2.2033564814814815E-2</v>
      </c>
      <c r="AE1895" t="s">
        <v>1108</v>
      </c>
    </row>
    <row r="1896" spans="1:31" x14ac:dyDescent="0.35">
      <c r="A1896" t="s">
        <v>1525</v>
      </c>
      <c r="B1896" t="s">
        <v>311</v>
      </c>
      <c r="C1896">
        <v>3207</v>
      </c>
      <c r="D1896" s="9">
        <v>41358.541180555556</v>
      </c>
      <c r="E1896" s="9">
        <v>44566.529907407406</v>
      </c>
      <c r="F1896">
        <v>2161</v>
      </c>
      <c r="G1896">
        <v>2161</v>
      </c>
      <c r="H1896">
        <v>365</v>
      </c>
      <c r="I1896">
        <v>1796</v>
      </c>
      <c r="J1896">
        <v>195</v>
      </c>
      <c r="K1896">
        <v>1966</v>
      </c>
      <c r="L1896">
        <v>1677</v>
      </c>
      <c r="M1896">
        <v>289</v>
      </c>
      <c r="N1896">
        <v>0.10199999999999999</v>
      </c>
      <c r="O1896">
        <v>0.61399999999999999</v>
      </c>
      <c r="P1896">
        <v>7.0999999999999994E-2</v>
      </c>
      <c r="Q1896">
        <v>0.57699999999999996</v>
      </c>
      <c r="R1896">
        <v>0.64500000000000002</v>
      </c>
      <c r="S1896">
        <v>0.64100000000000001</v>
      </c>
      <c r="T1896">
        <v>0.89500000000000002</v>
      </c>
      <c r="U1896">
        <v>0.14199999999999999</v>
      </c>
      <c r="V1896">
        <v>0.90100000000000002</v>
      </c>
      <c r="W1896">
        <v>500.86700000000002</v>
      </c>
      <c r="X1896" t="s">
        <v>56</v>
      </c>
      <c r="Y1896">
        <v>1.7330000000000001</v>
      </c>
      <c r="Z1896">
        <v>0.99099999999999999</v>
      </c>
      <c r="AA1896">
        <v>0.97599999999999998</v>
      </c>
      <c r="AB1896">
        <v>0.95299999999999996</v>
      </c>
      <c r="AC1896">
        <v>0.97299999999999998</v>
      </c>
      <c r="AD1896" s="19">
        <v>45825.120319687499</v>
      </c>
      <c r="AE1896" t="s">
        <v>2397</v>
      </c>
    </row>
    <row r="1897" spans="1:31" hidden="1" x14ac:dyDescent="0.35">
      <c r="A1897" t="s">
        <v>109</v>
      </c>
      <c r="B1897" t="s">
        <v>312</v>
      </c>
      <c r="C1897">
        <v>99</v>
      </c>
      <c r="D1897" s="9">
        <v>45506.678472222222</v>
      </c>
      <c r="E1897" s="9">
        <v>45606.652083333334</v>
      </c>
      <c r="F1897" t="s">
        <v>871</v>
      </c>
      <c r="G1897" t="s">
        <v>871</v>
      </c>
      <c r="H1897">
        <v>133</v>
      </c>
      <c r="I1897">
        <v>122</v>
      </c>
      <c r="J1897">
        <v>220</v>
      </c>
      <c r="K1897" t="s">
        <v>872</v>
      </c>
      <c r="L1897">
        <v>200</v>
      </c>
      <c r="M1897">
        <v>-166</v>
      </c>
      <c r="N1897">
        <v>1.3480000000000001</v>
      </c>
      <c r="O1897">
        <v>1.331</v>
      </c>
      <c r="P1897">
        <v>3.2810000000000001</v>
      </c>
      <c r="Q1897">
        <v>2.0459999999999998</v>
      </c>
      <c r="R1897">
        <v>-0.60199999999999998</v>
      </c>
      <c r="S1897">
        <v>-0.223</v>
      </c>
      <c r="T1897">
        <v>-3.399</v>
      </c>
      <c r="U1897">
        <v>0.503</v>
      </c>
      <c r="V1897">
        <v>-0.22500000000000001</v>
      </c>
      <c r="W1897">
        <v>540.07799999999997</v>
      </c>
      <c r="X1897" t="s">
        <v>56</v>
      </c>
      <c r="Y1897">
        <v>0.48899999999999999</v>
      </c>
      <c r="Z1897">
        <v>0.998</v>
      </c>
      <c r="AA1897">
        <v>0.98699999999999999</v>
      </c>
      <c r="AB1897">
        <v>0.48399999999999999</v>
      </c>
      <c r="AC1897">
        <v>0.99199999999999999</v>
      </c>
      <c r="AD1897" s="19">
        <v>2.2217592592592591E-2</v>
      </c>
      <c r="AE1897" t="s">
        <v>1108</v>
      </c>
    </row>
    <row r="1898" spans="1:31" x14ac:dyDescent="0.35">
      <c r="A1898" t="s">
        <v>1871</v>
      </c>
      <c r="B1898" t="s">
        <v>311</v>
      </c>
      <c r="C1898">
        <v>2354</v>
      </c>
      <c r="D1898" s="9">
        <v>39245.397222222222</v>
      </c>
      <c r="E1898" s="9">
        <v>41599.640277777777</v>
      </c>
      <c r="F1898">
        <v>6052</v>
      </c>
      <c r="G1898">
        <v>6052</v>
      </c>
      <c r="H1898">
        <v>156</v>
      </c>
      <c r="I1898">
        <v>5896</v>
      </c>
      <c r="J1898">
        <v>1220</v>
      </c>
      <c r="K1898">
        <v>4832</v>
      </c>
      <c r="L1898">
        <v>4332</v>
      </c>
      <c r="M1898">
        <v>500</v>
      </c>
      <c r="N1898">
        <v>8.5999999999999993E-2</v>
      </c>
      <c r="O1898">
        <v>2.8439999999999999</v>
      </c>
      <c r="P1898">
        <v>0.55600000000000005</v>
      </c>
      <c r="Q1898">
        <v>2.1219999999999999</v>
      </c>
      <c r="R1898">
        <v>2.3740000000000001</v>
      </c>
      <c r="S1898">
        <v>2.3719999999999999</v>
      </c>
      <c r="T1898">
        <v>0.89400000000000002</v>
      </c>
      <c r="U1898">
        <v>2.9000000000000001E-2</v>
      </c>
      <c r="V1898">
        <v>0.81</v>
      </c>
      <c r="W1898">
        <v>235.62700000000001</v>
      </c>
      <c r="X1898" t="s">
        <v>56</v>
      </c>
      <c r="Y1898">
        <v>0.47099999999999997</v>
      </c>
      <c r="Z1898">
        <v>0.97399999999999998</v>
      </c>
      <c r="AA1898">
        <v>0.98699999999999999</v>
      </c>
      <c r="AB1898">
        <v>0.96399999999999997</v>
      </c>
      <c r="AC1898">
        <v>0.98199999999999998</v>
      </c>
      <c r="AD1898" s="19">
        <v>45824.860942372688</v>
      </c>
      <c r="AE1898" t="s">
        <v>2024</v>
      </c>
    </row>
    <row r="1899" spans="1:31" hidden="1" x14ac:dyDescent="0.35">
      <c r="A1899" t="s">
        <v>110</v>
      </c>
      <c r="B1899" t="s">
        <v>312</v>
      </c>
      <c r="C1899">
        <v>81</v>
      </c>
      <c r="D1899" s="9">
        <v>45509.695833333331</v>
      </c>
      <c r="E1899" s="9">
        <v>45590.844444444447</v>
      </c>
      <c r="F1899" t="s">
        <v>871</v>
      </c>
      <c r="G1899" t="s">
        <v>871</v>
      </c>
      <c r="H1899">
        <v>17</v>
      </c>
      <c r="I1899">
        <v>1</v>
      </c>
      <c r="J1899">
        <v>1</v>
      </c>
      <c r="K1899" t="s">
        <v>872</v>
      </c>
      <c r="L1899">
        <v>15</v>
      </c>
      <c r="M1899">
        <v>1</v>
      </c>
      <c r="N1899">
        <v>0.13300000000000001</v>
      </c>
      <c r="O1899" t="s">
        <v>874</v>
      </c>
      <c r="P1899" t="s">
        <v>874</v>
      </c>
      <c r="Q1899">
        <v>0.13400000000000001</v>
      </c>
      <c r="R1899">
        <v>0</v>
      </c>
      <c r="S1899">
        <v>0.13300000000000001</v>
      </c>
      <c r="T1899" t="s">
        <v>874</v>
      </c>
      <c r="U1899" t="s">
        <v>874</v>
      </c>
      <c r="V1899" t="s">
        <v>874</v>
      </c>
      <c r="W1899" t="s">
        <v>874</v>
      </c>
      <c r="X1899" t="s">
        <v>56</v>
      </c>
      <c r="Y1899">
        <v>7.4630000000000001</v>
      </c>
      <c r="Z1899">
        <v>0.501</v>
      </c>
      <c r="AA1899" t="s">
        <v>874</v>
      </c>
      <c r="AB1899" t="s">
        <v>874</v>
      </c>
      <c r="AC1899">
        <v>0.85299999999999998</v>
      </c>
      <c r="AD1899" s="19">
        <v>2.2328703703703705E-2</v>
      </c>
      <c r="AE1899" t="s">
        <v>1108</v>
      </c>
    </row>
    <row r="1900" spans="1:31" x14ac:dyDescent="0.35">
      <c r="A1900" t="s">
        <v>2059</v>
      </c>
      <c r="B1900" t="s">
        <v>311</v>
      </c>
      <c r="C1900">
        <v>1266</v>
      </c>
      <c r="D1900" s="9">
        <v>40130.731249999997</v>
      </c>
      <c r="E1900" s="9">
        <v>41397.04791666667</v>
      </c>
      <c r="F1900">
        <v>375</v>
      </c>
      <c r="G1900">
        <v>375</v>
      </c>
      <c r="H1900">
        <v>193</v>
      </c>
      <c r="I1900">
        <v>182</v>
      </c>
      <c r="J1900">
        <v>46</v>
      </c>
      <c r="K1900">
        <v>329</v>
      </c>
      <c r="L1900">
        <v>266</v>
      </c>
      <c r="M1900">
        <v>63</v>
      </c>
      <c r="N1900">
        <v>0.24099999999999999</v>
      </c>
      <c r="O1900">
        <v>0.22800000000000001</v>
      </c>
      <c r="P1900">
        <v>7.0999999999999994E-2</v>
      </c>
      <c r="Q1900">
        <v>0.35599999999999998</v>
      </c>
      <c r="R1900">
        <v>0.39800000000000002</v>
      </c>
      <c r="S1900">
        <v>0.39800000000000002</v>
      </c>
      <c r="T1900">
        <v>0.89400000000000002</v>
      </c>
      <c r="U1900">
        <v>0.51400000000000001</v>
      </c>
      <c r="V1900">
        <v>0.84899999999999998</v>
      </c>
      <c r="W1900">
        <v>176.96600000000001</v>
      </c>
      <c r="X1900" t="s">
        <v>56</v>
      </c>
      <c r="Y1900">
        <v>2.8090000000000002</v>
      </c>
      <c r="Z1900">
        <v>0.93700000000000006</v>
      </c>
      <c r="AA1900">
        <v>0.88600000000000001</v>
      </c>
      <c r="AB1900">
        <v>0.84399999999999997</v>
      </c>
      <c r="AC1900">
        <v>0.91800000000000004</v>
      </c>
      <c r="AD1900" s="19">
        <v>45824.913265625</v>
      </c>
      <c r="AE1900" t="s">
        <v>2215</v>
      </c>
    </row>
    <row r="1901" spans="1:31" hidden="1" x14ac:dyDescent="0.35">
      <c r="A1901" t="s">
        <v>111</v>
      </c>
      <c r="B1901" t="s">
        <v>312</v>
      </c>
      <c r="C1901">
        <v>71</v>
      </c>
      <c r="D1901" s="9">
        <v>45537.314583333333</v>
      </c>
      <c r="E1901" s="9">
        <v>45608.399305555555</v>
      </c>
      <c r="F1901" t="s">
        <v>871</v>
      </c>
      <c r="G1901" t="s">
        <v>871</v>
      </c>
      <c r="H1901">
        <v>1</v>
      </c>
      <c r="I1901">
        <v>13</v>
      </c>
      <c r="J1901">
        <v>9</v>
      </c>
      <c r="K1901" t="s">
        <v>872</v>
      </c>
      <c r="L1901">
        <v>5</v>
      </c>
      <c r="M1901">
        <v>1</v>
      </c>
      <c r="N1901" t="s">
        <v>874</v>
      </c>
      <c r="O1901">
        <v>0.20100000000000001</v>
      </c>
      <c r="P1901">
        <v>0.115</v>
      </c>
      <c r="Q1901">
        <v>5.5E-2</v>
      </c>
      <c r="R1901">
        <v>8.5999999999999993E-2</v>
      </c>
      <c r="S1901">
        <v>7.4999999999999997E-2</v>
      </c>
      <c r="T1901" t="s">
        <v>874</v>
      </c>
      <c r="U1901" t="s">
        <v>874</v>
      </c>
      <c r="V1901" t="s">
        <v>874</v>
      </c>
      <c r="W1901" t="s">
        <v>874</v>
      </c>
      <c r="X1901" t="s">
        <v>56</v>
      </c>
      <c r="Y1901">
        <v>18.181999999999999</v>
      </c>
      <c r="Z1901" t="s">
        <v>874</v>
      </c>
      <c r="AA1901">
        <v>0.89900000000000002</v>
      </c>
      <c r="AB1901">
        <v>0.91500000000000004</v>
      </c>
      <c r="AC1901">
        <v>0.88300000000000001</v>
      </c>
      <c r="AD1901" s="19">
        <v>2.2422453703703705E-2</v>
      </c>
      <c r="AE1901" t="s">
        <v>1108</v>
      </c>
    </row>
    <row r="1902" spans="1:31" x14ac:dyDescent="0.35">
      <c r="A1902" t="s">
        <v>1184</v>
      </c>
      <c r="B1902" t="s">
        <v>311</v>
      </c>
      <c r="C1902">
        <v>3495</v>
      </c>
      <c r="D1902" s="9">
        <v>40016.182210648149</v>
      </c>
      <c r="E1902" s="9">
        <v>43511.399282407408</v>
      </c>
      <c r="F1902">
        <v>538</v>
      </c>
      <c r="G1902">
        <v>538</v>
      </c>
      <c r="H1902">
        <v>241</v>
      </c>
      <c r="I1902">
        <v>297</v>
      </c>
      <c r="J1902">
        <v>45</v>
      </c>
      <c r="K1902">
        <v>493</v>
      </c>
      <c r="L1902">
        <v>419</v>
      </c>
      <c r="M1902">
        <v>74</v>
      </c>
      <c r="N1902">
        <v>0.124</v>
      </c>
      <c r="O1902">
        <v>0.188</v>
      </c>
      <c r="P1902">
        <v>1.9E-2</v>
      </c>
      <c r="Q1902">
        <v>0.26200000000000001</v>
      </c>
      <c r="R1902">
        <v>0.29299999999999998</v>
      </c>
      <c r="S1902">
        <v>0.28000000000000003</v>
      </c>
      <c r="T1902">
        <v>0.89400000000000002</v>
      </c>
      <c r="U1902">
        <v>0.39700000000000002</v>
      </c>
      <c r="V1902">
        <v>0.93899999999999995</v>
      </c>
      <c r="W1902">
        <v>282.44299999999998</v>
      </c>
      <c r="X1902" t="s">
        <v>56</v>
      </c>
      <c r="Y1902">
        <v>3.8170000000000002</v>
      </c>
      <c r="Z1902">
        <v>0.95299999999999996</v>
      </c>
      <c r="AA1902">
        <v>0.89700000000000002</v>
      </c>
      <c r="AB1902">
        <v>0.96499999999999997</v>
      </c>
      <c r="AC1902">
        <v>0.93600000000000005</v>
      </c>
      <c r="AD1902" s="19">
        <v>45825.299453171298</v>
      </c>
      <c r="AE1902" t="s">
        <v>2333</v>
      </c>
    </row>
    <row r="1903" spans="1:31" hidden="1" x14ac:dyDescent="0.35">
      <c r="A1903" t="s">
        <v>112</v>
      </c>
      <c r="B1903" t="s">
        <v>312</v>
      </c>
      <c r="C1903">
        <v>47</v>
      </c>
      <c r="D1903" s="9">
        <v>45140.356249999997</v>
      </c>
      <c r="E1903" s="9">
        <v>45188.279166666667</v>
      </c>
      <c r="F1903" t="s">
        <v>871</v>
      </c>
      <c r="G1903" t="s">
        <v>871</v>
      </c>
      <c r="H1903">
        <v>4</v>
      </c>
      <c r="I1903">
        <v>1</v>
      </c>
      <c r="J1903">
        <v>1</v>
      </c>
      <c r="K1903" t="s">
        <v>872</v>
      </c>
      <c r="L1903">
        <v>4</v>
      </c>
      <c r="M1903">
        <v>-1</v>
      </c>
      <c r="N1903" t="s">
        <v>874</v>
      </c>
      <c r="O1903" t="s">
        <v>874</v>
      </c>
      <c r="P1903" t="s">
        <v>874</v>
      </c>
      <c r="Q1903">
        <v>4.2999999999999997E-2</v>
      </c>
      <c r="R1903">
        <v>0</v>
      </c>
      <c r="S1903" t="s">
        <v>874</v>
      </c>
      <c r="T1903" t="s">
        <v>874</v>
      </c>
      <c r="U1903" t="s">
        <v>874</v>
      </c>
      <c r="V1903" t="s">
        <v>874</v>
      </c>
      <c r="W1903" t="s">
        <v>874</v>
      </c>
      <c r="X1903" t="s">
        <v>62</v>
      </c>
      <c r="Y1903">
        <v>23.256</v>
      </c>
      <c r="Z1903" t="s">
        <v>874</v>
      </c>
      <c r="AA1903" t="s">
        <v>874</v>
      </c>
      <c r="AB1903" t="s">
        <v>874</v>
      </c>
      <c r="AC1903">
        <v>0.6</v>
      </c>
      <c r="AD1903" s="19">
        <v>2.251736111111111E-2</v>
      </c>
      <c r="AE1903" t="s">
        <v>1108</v>
      </c>
    </row>
    <row r="1904" spans="1:31" x14ac:dyDescent="0.35">
      <c r="A1904" t="s">
        <v>2019</v>
      </c>
      <c r="B1904" t="s">
        <v>311</v>
      </c>
      <c r="C1904">
        <v>2148</v>
      </c>
      <c r="D1904" s="9">
        <v>39104.481944444444</v>
      </c>
      <c r="E1904" s="9">
        <v>41253.384722222225</v>
      </c>
      <c r="F1904">
        <v>59</v>
      </c>
      <c r="G1904">
        <v>59</v>
      </c>
      <c r="H1904">
        <v>14</v>
      </c>
      <c r="I1904">
        <v>45</v>
      </c>
      <c r="J1904">
        <v>3</v>
      </c>
      <c r="K1904">
        <v>56</v>
      </c>
      <c r="L1904">
        <v>47</v>
      </c>
      <c r="M1904">
        <v>9</v>
      </c>
      <c r="N1904">
        <v>8.9999999999999993E-3</v>
      </c>
      <c r="O1904">
        <v>2.1000000000000001E-2</v>
      </c>
      <c r="P1904">
        <v>2E-3</v>
      </c>
      <c r="Q1904">
        <v>2.5000000000000001E-2</v>
      </c>
      <c r="R1904">
        <v>2.8000000000000001E-2</v>
      </c>
      <c r="S1904">
        <v>2.5999999999999999E-2</v>
      </c>
      <c r="T1904">
        <v>0.89300000000000002</v>
      </c>
      <c r="U1904">
        <v>0.3</v>
      </c>
      <c r="V1904">
        <v>0.93300000000000005</v>
      </c>
      <c r="W1904">
        <v>360</v>
      </c>
      <c r="X1904" t="s">
        <v>56</v>
      </c>
      <c r="Y1904">
        <v>40</v>
      </c>
      <c r="Z1904">
        <v>0.71899999999999997</v>
      </c>
      <c r="AA1904">
        <v>0.92800000000000005</v>
      </c>
      <c r="AB1904">
        <v>0.89800000000000002</v>
      </c>
      <c r="AC1904">
        <v>0.90400000000000003</v>
      </c>
      <c r="AD1904" s="19">
        <v>45824.901482395835</v>
      </c>
      <c r="AE1904" t="s">
        <v>2024</v>
      </c>
    </row>
    <row r="1905" spans="1:31" hidden="1" x14ac:dyDescent="0.35">
      <c r="A1905" t="s">
        <v>113</v>
      </c>
      <c r="B1905" t="s">
        <v>312</v>
      </c>
      <c r="C1905">
        <v>98</v>
      </c>
      <c r="D1905" s="9">
        <v>45495.547222222223</v>
      </c>
      <c r="E1905" s="9">
        <v>45594.181944444441</v>
      </c>
      <c r="F1905" t="s">
        <v>871</v>
      </c>
      <c r="G1905" t="s">
        <v>871</v>
      </c>
      <c r="H1905">
        <v>4</v>
      </c>
      <c r="I1905">
        <v>9</v>
      </c>
      <c r="J1905">
        <v>7</v>
      </c>
      <c r="K1905" t="s">
        <v>872</v>
      </c>
      <c r="L1905">
        <v>3</v>
      </c>
      <c r="M1905">
        <v>4</v>
      </c>
      <c r="N1905">
        <v>6.2E-2</v>
      </c>
      <c r="O1905">
        <v>0.155</v>
      </c>
      <c r="P1905">
        <v>5.8000000000000003E-2</v>
      </c>
      <c r="Q1905">
        <v>0.13300000000000001</v>
      </c>
      <c r="R1905">
        <v>0.159</v>
      </c>
      <c r="S1905">
        <v>7.9000000000000001E-2</v>
      </c>
      <c r="T1905">
        <v>0.83599999999999997</v>
      </c>
      <c r="U1905">
        <v>0.28599999999999998</v>
      </c>
      <c r="V1905">
        <v>0.73299999999999998</v>
      </c>
      <c r="W1905">
        <v>4045.1129999999998</v>
      </c>
      <c r="X1905" t="s">
        <v>56</v>
      </c>
      <c r="Y1905">
        <v>7.5190000000000001</v>
      </c>
      <c r="Z1905">
        <v>0.84299999999999997</v>
      </c>
      <c r="AA1905">
        <v>0.93</v>
      </c>
      <c r="AB1905">
        <v>0.81699999999999995</v>
      </c>
      <c r="AC1905">
        <v>0.999</v>
      </c>
      <c r="AD1905" s="19">
        <v>2.2693287037037036E-2</v>
      </c>
      <c r="AE1905" t="s">
        <v>1108</v>
      </c>
    </row>
    <row r="1906" spans="1:31" x14ac:dyDescent="0.35">
      <c r="A1906" t="s">
        <v>1123</v>
      </c>
      <c r="B1906" t="s">
        <v>311</v>
      </c>
      <c r="C1906">
        <v>3725</v>
      </c>
      <c r="D1906" s="9">
        <v>37881.724305555559</v>
      </c>
      <c r="E1906" s="9">
        <v>41607.511111111111</v>
      </c>
      <c r="F1906">
        <v>3742</v>
      </c>
      <c r="G1906">
        <v>3742</v>
      </c>
      <c r="H1906">
        <v>1770</v>
      </c>
      <c r="I1906">
        <v>1972</v>
      </c>
      <c r="J1906">
        <v>429</v>
      </c>
      <c r="K1906">
        <v>3313</v>
      </c>
      <c r="L1906">
        <v>2836</v>
      </c>
      <c r="M1906">
        <v>477</v>
      </c>
      <c r="N1906">
        <v>0.83</v>
      </c>
      <c r="O1906">
        <v>0.96199999999999997</v>
      </c>
      <c r="P1906">
        <v>0.26100000000000001</v>
      </c>
      <c r="Q1906">
        <v>1.365</v>
      </c>
      <c r="R1906">
        <v>1.5309999999999999</v>
      </c>
      <c r="S1906">
        <v>1.5549999999999999</v>
      </c>
      <c r="T1906">
        <v>0.89200000000000002</v>
      </c>
      <c r="U1906">
        <v>0.46300000000000002</v>
      </c>
      <c r="V1906">
        <v>0.85399999999999998</v>
      </c>
      <c r="W1906">
        <v>349.45100000000002</v>
      </c>
      <c r="X1906" t="s">
        <v>56</v>
      </c>
      <c r="Y1906">
        <v>0.73299999999999998</v>
      </c>
      <c r="Z1906">
        <v>0.91</v>
      </c>
      <c r="AA1906">
        <v>0.91400000000000003</v>
      </c>
      <c r="AB1906">
        <v>0.95099999999999996</v>
      </c>
      <c r="AC1906">
        <v>0.91300000000000003</v>
      </c>
      <c r="AD1906" s="19">
        <v>45824.908171481482</v>
      </c>
      <c r="AE1906" t="s">
        <v>2215</v>
      </c>
    </row>
    <row r="1907" spans="1:31" hidden="1" x14ac:dyDescent="0.35">
      <c r="A1907" t="s">
        <v>114</v>
      </c>
      <c r="B1907" t="s">
        <v>312</v>
      </c>
      <c r="C1907">
        <v>98</v>
      </c>
      <c r="D1907" s="9">
        <v>45502.995138888888</v>
      </c>
      <c r="E1907" s="9">
        <v>45601.138888888891</v>
      </c>
      <c r="F1907" t="s">
        <v>871</v>
      </c>
      <c r="G1907" t="s">
        <v>871</v>
      </c>
      <c r="H1907">
        <v>12</v>
      </c>
      <c r="I1907">
        <v>7</v>
      </c>
      <c r="J1907">
        <v>1</v>
      </c>
      <c r="K1907" t="s">
        <v>872</v>
      </c>
      <c r="L1907">
        <v>12</v>
      </c>
      <c r="M1907">
        <v>7</v>
      </c>
      <c r="N1907">
        <v>0.115</v>
      </c>
      <c r="O1907">
        <v>8.1000000000000003E-2</v>
      </c>
      <c r="P1907" t="s">
        <v>874</v>
      </c>
      <c r="Q1907">
        <v>9.5000000000000001E-2</v>
      </c>
      <c r="R1907">
        <v>0.19600000000000001</v>
      </c>
      <c r="S1907">
        <v>0.17699999999999999</v>
      </c>
      <c r="T1907" t="s">
        <v>874</v>
      </c>
      <c r="U1907" t="s">
        <v>874</v>
      </c>
      <c r="V1907" t="s">
        <v>874</v>
      </c>
      <c r="W1907" t="s">
        <v>874</v>
      </c>
      <c r="X1907" t="s">
        <v>56</v>
      </c>
      <c r="Y1907">
        <v>10.526</v>
      </c>
      <c r="Z1907">
        <v>0.93100000000000005</v>
      </c>
      <c r="AA1907">
        <v>0.86199999999999999</v>
      </c>
      <c r="AB1907" t="s">
        <v>874</v>
      </c>
      <c r="AC1907">
        <v>0.95199999999999996</v>
      </c>
      <c r="AD1907" s="19">
        <v>2.2792824074074073E-2</v>
      </c>
      <c r="AE1907" t="s">
        <v>1108</v>
      </c>
    </row>
    <row r="1908" spans="1:31" x14ac:dyDescent="0.35">
      <c r="A1908" t="s">
        <v>1195</v>
      </c>
      <c r="B1908" t="s">
        <v>311</v>
      </c>
      <c r="C1908">
        <v>1676</v>
      </c>
      <c r="D1908" s="9">
        <v>39947.160416666666</v>
      </c>
      <c r="E1908" s="9">
        <v>41623.637499999997</v>
      </c>
      <c r="F1908">
        <v>3419</v>
      </c>
      <c r="G1908">
        <v>3419</v>
      </c>
      <c r="H1908">
        <v>296</v>
      </c>
      <c r="I1908">
        <v>3123</v>
      </c>
      <c r="J1908">
        <v>717</v>
      </c>
      <c r="K1908">
        <v>2702</v>
      </c>
      <c r="L1908">
        <v>2247</v>
      </c>
      <c r="M1908">
        <v>455</v>
      </c>
      <c r="N1908">
        <v>0.22700000000000001</v>
      </c>
      <c r="O1908">
        <v>2.5840000000000001</v>
      </c>
      <c r="P1908">
        <v>0.58299999999999996</v>
      </c>
      <c r="Q1908">
        <v>1.988</v>
      </c>
      <c r="R1908">
        <v>2.2280000000000002</v>
      </c>
      <c r="S1908">
        <v>2.1680000000000001</v>
      </c>
      <c r="T1908">
        <v>0.89200000000000002</v>
      </c>
      <c r="U1908">
        <v>8.1000000000000003E-2</v>
      </c>
      <c r="V1908">
        <v>0.79300000000000004</v>
      </c>
      <c r="W1908">
        <v>228.87299999999999</v>
      </c>
      <c r="X1908" t="s">
        <v>56</v>
      </c>
      <c r="Y1908">
        <v>0.503</v>
      </c>
      <c r="Z1908">
        <v>0.88500000000000001</v>
      </c>
      <c r="AA1908">
        <v>0.93600000000000005</v>
      </c>
      <c r="AB1908">
        <v>0.92600000000000005</v>
      </c>
      <c r="AC1908">
        <v>0.91600000000000004</v>
      </c>
      <c r="AD1908" s="19">
        <v>45824.971099305556</v>
      </c>
      <c r="AE1908" t="s">
        <v>2225</v>
      </c>
    </row>
    <row r="1909" spans="1:31" hidden="1" x14ac:dyDescent="0.35">
      <c r="A1909" t="s">
        <v>115</v>
      </c>
      <c r="B1909" t="s">
        <v>312</v>
      </c>
      <c r="C1909">
        <v>97</v>
      </c>
      <c r="D1909" s="9">
        <v>45484.782638888886</v>
      </c>
      <c r="E1909" s="9">
        <v>45582.091666666667</v>
      </c>
      <c r="F1909" t="s">
        <v>871</v>
      </c>
      <c r="G1909" t="s">
        <v>871</v>
      </c>
      <c r="H1909">
        <v>2</v>
      </c>
      <c r="I1909">
        <v>2</v>
      </c>
      <c r="J1909">
        <v>1</v>
      </c>
      <c r="K1909" t="s">
        <v>872</v>
      </c>
      <c r="L1909">
        <v>4</v>
      </c>
      <c r="M1909">
        <v>-1</v>
      </c>
      <c r="N1909">
        <v>2.4E-2</v>
      </c>
      <c r="O1909">
        <v>1.2E-2</v>
      </c>
      <c r="P1909" t="s">
        <v>874</v>
      </c>
      <c r="Q1909">
        <v>3.7999999999999999E-2</v>
      </c>
      <c r="R1909" s="24" t="s">
        <v>2291</v>
      </c>
      <c r="S1909">
        <v>3.3000000000000002E-2</v>
      </c>
      <c r="T1909" t="s">
        <v>874</v>
      </c>
      <c r="U1909" t="s">
        <v>874</v>
      </c>
      <c r="V1909" t="s">
        <v>874</v>
      </c>
      <c r="W1909" t="s">
        <v>874</v>
      </c>
      <c r="X1909" t="s">
        <v>56</v>
      </c>
      <c r="Y1909">
        <v>26.315999999999999</v>
      </c>
      <c r="Z1909">
        <v>1</v>
      </c>
      <c r="AA1909">
        <v>1</v>
      </c>
      <c r="AB1909" t="s">
        <v>874</v>
      </c>
      <c r="AC1909">
        <v>0.89400000000000002</v>
      </c>
      <c r="AD1909" s="19">
        <v>2.2890046296296297E-2</v>
      </c>
      <c r="AE1909" t="s">
        <v>1108</v>
      </c>
    </row>
    <row r="1910" spans="1:31" x14ac:dyDescent="0.35">
      <c r="A1910" t="s">
        <v>158</v>
      </c>
      <c r="B1910" t="s">
        <v>311</v>
      </c>
      <c r="C1910">
        <v>7958</v>
      </c>
      <c r="D1910" s="9">
        <v>37652.447916666664</v>
      </c>
      <c r="E1910" s="9">
        <v>45610.768750000003</v>
      </c>
      <c r="F1910">
        <v>24947</v>
      </c>
      <c r="G1910">
        <v>24890</v>
      </c>
      <c r="H1910">
        <v>9471</v>
      </c>
      <c r="I1910">
        <v>15419</v>
      </c>
      <c r="J1910">
        <v>4967</v>
      </c>
      <c r="K1910">
        <v>19923</v>
      </c>
      <c r="L1910">
        <v>18775</v>
      </c>
      <c r="M1910">
        <v>1148</v>
      </c>
      <c r="N1910">
        <v>1.7110000000000001</v>
      </c>
      <c r="O1910">
        <v>3.4079999999999999</v>
      </c>
      <c r="P1910">
        <v>0.95599999999999996</v>
      </c>
      <c r="Q1910">
        <v>3.714</v>
      </c>
      <c r="R1910">
        <v>4.1630000000000003</v>
      </c>
      <c r="S1910">
        <v>3.9020000000000001</v>
      </c>
      <c r="T1910">
        <v>0.89200000000000002</v>
      </c>
      <c r="U1910">
        <v>0.33400000000000002</v>
      </c>
      <c r="V1910">
        <v>0.81299999999999994</v>
      </c>
      <c r="W1910">
        <v>309.101</v>
      </c>
      <c r="X1910" t="s">
        <v>56</v>
      </c>
      <c r="Y1910">
        <v>0.26900000000000002</v>
      </c>
      <c r="Z1910">
        <v>0.97599999999999998</v>
      </c>
      <c r="AA1910">
        <v>0.93899999999999995</v>
      </c>
      <c r="AB1910">
        <v>0.93700000000000006</v>
      </c>
      <c r="AC1910">
        <v>0.95399999999999996</v>
      </c>
      <c r="AD1910" s="19">
        <v>2.8444444444444442E-2</v>
      </c>
      <c r="AE1910" t="s">
        <v>1108</v>
      </c>
    </row>
    <row r="1911" spans="1:31" hidden="1" x14ac:dyDescent="0.35">
      <c r="A1911" t="s">
        <v>116</v>
      </c>
      <c r="B1911" t="s">
        <v>312</v>
      </c>
      <c r="C1911">
        <v>0</v>
      </c>
      <c r="D1911" s="9">
        <v>45210.57916666667</v>
      </c>
      <c r="E1911" s="9">
        <v>45210.579861111109</v>
      </c>
      <c r="F1911" t="s">
        <v>871</v>
      </c>
      <c r="G1911" t="s">
        <v>871</v>
      </c>
      <c r="H1911">
        <v>1</v>
      </c>
      <c r="I1911">
        <v>1</v>
      </c>
      <c r="J1911">
        <v>18</v>
      </c>
      <c r="K1911" t="s">
        <v>872</v>
      </c>
      <c r="L1911">
        <v>1</v>
      </c>
      <c r="M1911">
        <v>-17</v>
      </c>
      <c r="N1911" t="s">
        <v>874</v>
      </c>
      <c r="O1911" t="s">
        <v>874</v>
      </c>
      <c r="P1911">
        <v>9</v>
      </c>
      <c r="Q1911" t="s">
        <v>874</v>
      </c>
      <c r="R1911">
        <v>0</v>
      </c>
      <c r="S1911">
        <v>-9</v>
      </c>
      <c r="T1911" t="s">
        <v>874</v>
      </c>
      <c r="U1911" t="s">
        <v>874</v>
      </c>
      <c r="V1911" t="s">
        <v>874</v>
      </c>
      <c r="W1911" t="s">
        <v>874</v>
      </c>
      <c r="X1911" t="s">
        <v>56</v>
      </c>
      <c r="Y1911" t="s">
        <v>874</v>
      </c>
      <c r="Z1911" t="s">
        <v>874</v>
      </c>
      <c r="AA1911" t="s">
        <v>874</v>
      </c>
      <c r="AB1911">
        <v>0.71499999999999997</v>
      </c>
      <c r="AC1911" t="s">
        <v>874</v>
      </c>
      <c r="AD1911" s="19">
        <v>2.2996527777777779E-2</v>
      </c>
      <c r="AE1911" t="s">
        <v>1108</v>
      </c>
    </row>
    <row r="1912" spans="1:31" x14ac:dyDescent="0.35">
      <c r="A1912" t="s">
        <v>158</v>
      </c>
      <c r="B1912" t="s">
        <v>311</v>
      </c>
      <c r="C1912">
        <v>7958</v>
      </c>
      <c r="D1912" s="9">
        <v>37652.447916666664</v>
      </c>
      <c r="E1912" s="9">
        <v>45610.768750000003</v>
      </c>
      <c r="F1912">
        <v>24947</v>
      </c>
      <c r="G1912">
        <v>24890</v>
      </c>
      <c r="H1912">
        <v>9471</v>
      </c>
      <c r="I1912">
        <v>15419</v>
      </c>
      <c r="J1912">
        <v>4967</v>
      </c>
      <c r="K1912">
        <v>19923</v>
      </c>
      <c r="L1912">
        <v>18775</v>
      </c>
      <c r="M1912">
        <v>1148</v>
      </c>
      <c r="N1912">
        <v>1.7110000000000001</v>
      </c>
      <c r="O1912">
        <v>3.4079999999999999</v>
      </c>
      <c r="P1912">
        <v>0.95599999999999996</v>
      </c>
      <c r="Q1912">
        <v>3.714</v>
      </c>
      <c r="R1912">
        <v>4.1630000000000003</v>
      </c>
      <c r="S1912">
        <v>3.9020000000000001</v>
      </c>
      <c r="T1912">
        <v>0.89200000000000002</v>
      </c>
      <c r="U1912">
        <v>0.33400000000000002</v>
      </c>
      <c r="V1912">
        <v>0.81299999999999994</v>
      </c>
      <c r="W1912">
        <v>309.101</v>
      </c>
      <c r="X1912" t="s">
        <v>56</v>
      </c>
      <c r="Y1912">
        <v>0.26900000000000002</v>
      </c>
      <c r="Z1912">
        <v>0.97599999999999998</v>
      </c>
      <c r="AA1912">
        <v>0.93899999999999995</v>
      </c>
      <c r="AB1912">
        <v>0.93700000000000006</v>
      </c>
      <c r="AC1912">
        <v>0.95399999999999996</v>
      </c>
      <c r="AD1912" s="19">
        <v>3.8724537037037036E-2</v>
      </c>
      <c r="AE1912" t="s">
        <v>1108</v>
      </c>
    </row>
    <row r="1913" spans="1:31" hidden="1" x14ac:dyDescent="0.35">
      <c r="A1913" t="s">
        <v>117</v>
      </c>
      <c r="B1913" t="s">
        <v>312</v>
      </c>
      <c r="C1913">
        <v>87</v>
      </c>
      <c r="D1913" s="9">
        <v>45330.67291666667</v>
      </c>
      <c r="E1913" s="9">
        <v>45418.617361111108</v>
      </c>
      <c r="F1913" t="s">
        <v>871</v>
      </c>
      <c r="G1913" t="s">
        <v>871</v>
      </c>
      <c r="H1913">
        <v>6</v>
      </c>
      <c r="I1913">
        <v>1</v>
      </c>
      <c r="J1913">
        <v>1</v>
      </c>
      <c r="K1913" t="s">
        <v>872</v>
      </c>
      <c r="L1913">
        <v>5</v>
      </c>
      <c r="M1913">
        <v>0</v>
      </c>
      <c r="N1913">
        <v>0.107</v>
      </c>
      <c r="O1913" t="s">
        <v>874</v>
      </c>
      <c r="P1913">
        <v>0</v>
      </c>
      <c r="Q1913">
        <v>0.03</v>
      </c>
      <c r="R1913">
        <v>0.107</v>
      </c>
      <c r="S1913">
        <v>0.107</v>
      </c>
      <c r="T1913" t="s">
        <v>874</v>
      </c>
      <c r="U1913" t="s">
        <v>874</v>
      </c>
      <c r="V1913" t="s">
        <v>874</v>
      </c>
      <c r="W1913" t="s">
        <v>874</v>
      </c>
      <c r="X1913" t="s">
        <v>56</v>
      </c>
      <c r="Y1913">
        <v>33.332999999999998</v>
      </c>
      <c r="Z1913">
        <v>0.84099999999999997</v>
      </c>
      <c r="AA1913" t="s">
        <v>874</v>
      </c>
      <c r="AB1913">
        <v>0</v>
      </c>
      <c r="AC1913">
        <v>0.75</v>
      </c>
      <c r="AD1913" s="19">
        <v>2.3084490740740742E-2</v>
      </c>
      <c r="AE1913" t="s">
        <v>1108</v>
      </c>
    </row>
    <row r="1914" spans="1:31" x14ac:dyDescent="0.35">
      <c r="A1914" t="s">
        <v>1334</v>
      </c>
      <c r="B1914" t="s">
        <v>311</v>
      </c>
      <c r="C1914">
        <v>5458</v>
      </c>
      <c r="D1914" s="9">
        <v>38925.885324074072</v>
      </c>
      <c r="E1914" s="9">
        <v>44384.304872685185</v>
      </c>
      <c r="F1914">
        <v>196</v>
      </c>
      <c r="G1914">
        <v>196</v>
      </c>
      <c r="H1914">
        <v>0</v>
      </c>
      <c r="I1914">
        <v>196</v>
      </c>
      <c r="J1914">
        <v>39</v>
      </c>
      <c r="K1914">
        <v>157</v>
      </c>
      <c r="L1914">
        <v>126</v>
      </c>
      <c r="M1914">
        <v>31</v>
      </c>
      <c r="N1914">
        <v>0</v>
      </c>
      <c r="O1914">
        <v>4.3999999999999997E-2</v>
      </c>
      <c r="P1914">
        <v>7.0000000000000001E-3</v>
      </c>
      <c r="Q1914">
        <v>3.3000000000000002E-2</v>
      </c>
      <c r="R1914">
        <v>3.6999999999999998E-2</v>
      </c>
      <c r="S1914">
        <v>3.6999999999999998E-2</v>
      </c>
      <c r="T1914">
        <v>0.89200000000000002</v>
      </c>
      <c r="U1914">
        <v>0</v>
      </c>
      <c r="V1914">
        <v>0.84099999999999997</v>
      </c>
      <c r="W1914">
        <v>939.39400000000001</v>
      </c>
      <c r="X1914" t="s">
        <v>56</v>
      </c>
      <c r="Y1914">
        <v>30.303000000000001</v>
      </c>
      <c r="Z1914">
        <v>0</v>
      </c>
      <c r="AA1914">
        <v>0.94799999999999995</v>
      </c>
      <c r="AB1914">
        <v>0.97199999999999998</v>
      </c>
      <c r="AC1914">
        <v>0.93799999999999994</v>
      </c>
      <c r="AD1914" s="19">
        <v>45825.075645289355</v>
      </c>
      <c r="AE1914" t="s">
        <v>2397</v>
      </c>
    </row>
    <row r="1915" spans="1:31" hidden="1" x14ac:dyDescent="0.35">
      <c r="A1915" t="s">
        <v>118</v>
      </c>
      <c r="B1915" t="s">
        <v>312</v>
      </c>
      <c r="C1915">
        <v>1</v>
      </c>
      <c r="D1915" s="9">
        <v>45559.925694444442</v>
      </c>
      <c r="E1915" s="9">
        <v>45561.708333333336</v>
      </c>
      <c r="F1915" t="s">
        <v>871</v>
      </c>
      <c r="G1915" t="s">
        <v>871</v>
      </c>
      <c r="H1915">
        <v>1</v>
      </c>
      <c r="I1915">
        <v>1</v>
      </c>
      <c r="J1915">
        <v>1</v>
      </c>
      <c r="K1915" t="s">
        <v>872</v>
      </c>
      <c r="L1915">
        <v>1</v>
      </c>
      <c r="M1915">
        <v>-1</v>
      </c>
      <c r="N1915" t="s">
        <v>874</v>
      </c>
      <c r="O1915" t="s">
        <v>874</v>
      </c>
      <c r="P1915" t="s">
        <v>874</v>
      </c>
      <c r="Q1915" t="s">
        <v>874</v>
      </c>
      <c r="R1915">
        <v>0</v>
      </c>
      <c r="S1915" t="s">
        <v>874</v>
      </c>
      <c r="T1915" t="s">
        <v>874</v>
      </c>
      <c r="U1915" t="s">
        <v>874</v>
      </c>
      <c r="V1915" t="s">
        <v>874</v>
      </c>
      <c r="W1915" t="s">
        <v>874</v>
      </c>
      <c r="X1915" t="s">
        <v>56</v>
      </c>
      <c r="Y1915" t="s">
        <v>874</v>
      </c>
      <c r="Z1915" t="s">
        <v>874</v>
      </c>
      <c r="AA1915" t="s">
        <v>874</v>
      </c>
      <c r="AB1915" t="s">
        <v>874</v>
      </c>
      <c r="AC1915" t="s">
        <v>874</v>
      </c>
      <c r="AD1915" s="19">
        <v>2.3180555555555555E-2</v>
      </c>
      <c r="AE1915" t="s">
        <v>1108</v>
      </c>
    </row>
    <row r="1916" spans="1:31" x14ac:dyDescent="0.35">
      <c r="A1916" t="s">
        <v>1332</v>
      </c>
      <c r="B1916" t="s">
        <v>311</v>
      </c>
      <c r="C1916">
        <v>2186</v>
      </c>
      <c r="D1916" s="9">
        <v>39433.451388888891</v>
      </c>
      <c r="E1916" s="9">
        <v>41620.040972222225</v>
      </c>
      <c r="F1916">
        <v>1858</v>
      </c>
      <c r="G1916">
        <v>1858</v>
      </c>
      <c r="H1916">
        <v>222</v>
      </c>
      <c r="I1916">
        <v>1636</v>
      </c>
      <c r="J1916">
        <v>181</v>
      </c>
      <c r="K1916">
        <v>1677</v>
      </c>
      <c r="L1916">
        <v>1454</v>
      </c>
      <c r="M1916">
        <v>223</v>
      </c>
      <c r="N1916">
        <v>0.11600000000000001</v>
      </c>
      <c r="O1916">
        <v>0.78600000000000003</v>
      </c>
      <c r="P1916">
        <v>8.7999999999999995E-2</v>
      </c>
      <c r="Q1916">
        <v>0.72499999999999998</v>
      </c>
      <c r="R1916">
        <v>0.81399999999999995</v>
      </c>
      <c r="S1916">
        <v>0.81200000000000006</v>
      </c>
      <c r="T1916">
        <v>0.89100000000000001</v>
      </c>
      <c r="U1916">
        <v>0.129</v>
      </c>
      <c r="V1916">
        <v>0.90200000000000002</v>
      </c>
      <c r="W1916">
        <v>307.58600000000001</v>
      </c>
      <c r="X1916" t="s">
        <v>56</v>
      </c>
      <c r="Y1916">
        <v>1.379</v>
      </c>
      <c r="Z1916">
        <v>0.876</v>
      </c>
      <c r="AA1916">
        <v>0.91100000000000003</v>
      </c>
      <c r="AB1916">
        <v>0.86699999999999999</v>
      </c>
      <c r="AC1916">
        <v>0.90100000000000002</v>
      </c>
      <c r="AD1916" s="19">
        <v>45824.777513113426</v>
      </c>
      <c r="AE1916" t="s">
        <v>1824</v>
      </c>
    </row>
    <row r="1917" spans="1:31" hidden="1" x14ac:dyDescent="0.35">
      <c r="A1917" t="s">
        <v>119</v>
      </c>
      <c r="B1917" t="s">
        <v>312</v>
      </c>
      <c r="C1917">
        <v>99</v>
      </c>
      <c r="D1917" s="9">
        <v>45504.601388888892</v>
      </c>
      <c r="E1917" s="9">
        <v>45604.599305555559</v>
      </c>
      <c r="F1917" t="s">
        <v>871</v>
      </c>
      <c r="G1917" t="s">
        <v>871</v>
      </c>
      <c r="H1917">
        <v>62</v>
      </c>
      <c r="I1917">
        <v>7</v>
      </c>
      <c r="J1917">
        <v>1</v>
      </c>
      <c r="K1917" t="s">
        <v>872</v>
      </c>
      <c r="L1917">
        <v>45</v>
      </c>
      <c r="M1917">
        <v>24</v>
      </c>
      <c r="N1917">
        <v>1.0960000000000001</v>
      </c>
      <c r="O1917">
        <v>7.1999999999999995E-2</v>
      </c>
      <c r="P1917" t="s">
        <v>874</v>
      </c>
      <c r="Q1917">
        <v>0.58099999999999996</v>
      </c>
      <c r="R1917" s="24" t="s">
        <v>2292</v>
      </c>
      <c r="S1917">
        <v>1.038</v>
      </c>
      <c r="T1917" t="s">
        <v>874</v>
      </c>
      <c r="U1917" t="s">
        <v>874</v>
      </c>
      <c r="V1917" t="s">
        <v>874</v>
      </c>
      <c r="W1917" t="s">
        <v>874</v>
      </c>
      <c r="X1917" t="s">
        <v>56</v>
      </c>
      <c r="Y1917">
        <v>1.7210000000000001</v>
      </c>
      <c r="Z1917">
        <v>0.66800000000000004</v>
      </c>
      <c r="AA1917">
        <v>0.96299999999999997</v>
      </c>
      <c r="AB1917" t="s">
        <v>874</v>
      </c>
      <c r="AC1917">
        <v>0.80800000000000005</v>
      </c>
      <c r="AD1917" s="19">
        <v>2.3289351851851853E-2</v>
      </c>
      <c r="AE1917" t="s">
        <v>1108</v>
      </c>
    </row>
    <row r="1918" spans="1:31" x14ac:dyDescent="0.35">
      <c r="A1918" t="s">
        <v>293</v>
      </c>
      <c r="B1918" t="s">
        <v>311</v>
      </c>
      <c r="C1918">
        <v>2572</v>
      </c>
      <c r="D1918" s="9">
        <v>41957.190127314818</v>
      </c>
      <c r="E1918" s="9">
        <v>44529.799988425926</v>
      </c>
      <c r="F1918">
        <v>134</v>
      </c>
      <c r="G1918">
        <v>134</v>
      </c>
      <c r="H1918">
        <v>82</v>
      </c>
      <c r="I1918">
        <v>52</v>
      </c>
      <c r="J1918">
        <v>28</v>
      </c>
      <c r="K1918">
        <v>106</v>
      </c>
      <c r="L1918">
        <v>99</v>
      </c>
      <c r="M1918">
        <v>7</v>
      </c>
      <c r="N1918">
        <v>0.03</v>
      </c>
      <c r="O1918">
        <v>2.8000000000000001E-2</v>
      </c>
      <c r="P1918">
        <v>1.2E-2</v>
      </c>
      <c r="Q1918">
        <v>4.1000000000000002E-2</v>
      </c>
      <c r="R1918">
        <v>4.5999999999999999E-2</v>
      </c>
      <c r="S1918">
        <v>4.1000000000000002E-2</v>
      </c>
      <c r="T1918">
        <v>0.89100000000000001</v>
      </c>
      <c r="U1918">
        <v>0.51700000000000002</v>
      </c>
      <c r="V1918">
        <v>0.79300000000000004</v>
      </c>
      <c r="W1918">
        <v>170.732</v>
      </c>
      <c r="X1918" t="s">
        <v>56</v>
      </c>
      <c r="Y1918">
        <v>24.39</v>
      </c>
      <c r="Z1918">
        <v>0.91700000000000004</v>
      </c>
      <c r="AA1918">
        <v>0.86299999999999999</v>
      </c>
      <c r="AB1918">
        <v>0.89400000000000002</v>
      </c>
      <c r="AC1918">
        <v>0.89200000000000002</v>
      </c>
      <c r="AD1918" s="19">
        <v>45825.237197835646</v>
      </c>
      <c r="AE1918" t="s">
        <v>2357</v>
      </c>
    </row>
    <row r="1919" spans="1:31" hidden="1" x14ac:dyDescent="0.35">
      <c r="A1919" t="s">
        <v>120</v>
      </c>
      <c r="B1919" t="s">
        <v>312</v>
      </c>
      <c r="C1919">
        <v>94</v>
      </c>
      <c r="D1919" s="9">
        <v>45474.559027777781</v>
      </c>
      <c r="E1919" s="9">
        <v>45569.370138888888</v>
      </c>
      <c r="F1919" t="s">
        <v>871</v>
      </c>
      <c r="G1919" t="s">
        <v>871</v>
      </c>
      <c r="H1919">
        <v>9</v>
      </c>
      <c r="I1919">
        <v>4</v>
      </c>
      <c r="J1919">
        <v>4</v>
      </c>
      <c r="K1919" t="s">
        <v>872</v>
      </c>
      <c r="L1919">
        <v>20</v>
      </c>
      <c r="M1919">
        <v>-10</v>
      </c>
      <c r="N1919">
        <v>0.42199999999999999</v>
      </c>
      <c r="O1919">
        <v>3.6999999999999998E-2</v>
      </c>
      <c r="P1919">
        <v>3.2000000000000001E-2</v>
      </c>
      <c r="Q1919">
        <v>0.36499999999999999</v>
      </c>
      <c r="R1919" s="24" t="s">
        <v>2293</v>
      </c>
      <c r="S1919">
        <v>8.8999999999999996E-2</v>
      </c>
      <c r="T1919">
        <v>0.85499999999999998</v>
      </c>
      <c r="U1919">
        <v>0.91900000000000004</v>
      </c>
      <c r="V1919">
        <v>0.93</v>
      </c>
      <c r="W1919">
        <v>68.492999999999995</v>
      </c>
      <c r="X1919" t="s">
        <v>56</v>
      </c>
      <c r="Y1919">
        <v>2.74</v>
      </c>
      <c r="Z1919">
        <v>0.746</v>
      </c>
      <c r="AA1919">
        <v>0.92500000000000004</v>
      </c>
      <c r="AB1919">
        <v>0.95899999999999996</v>
      </c>
      <c r="AC1919">
        <v>0.85399999999999998</v>
      </c>
      <c r="AD1919" s="19">
        <v>2.3503472222222224E-2</v>
      </c>
      <c r="AE1919" t="s">
        <v>1108</v>
      </c>
    </row>
    <row r="1920" spans="1:31" x14ac:dyDescent="0.35">
      <c r="A1920" t="s">
        <v>984</v>
      </c>
      <c r="B1920" t="s">
        <v>311</v>
      </c>
      <c r="C1920">
        <v>3144</v>
      </c>
      <c r="D1920" s="9">
        <v>41014.749374999999</v>
      </c>
      <c r="E1920" s="9">
        <v>44159.094988425924</v>
      </c>
      <c r="F1920">
        <v>128</v>
      </c>
      <c r="G1920">
        <v>128</v>
      </c>
      <c r="H1920">
        <v>89</v>
      </c>
      <c r="I1920">
        <v>39</v>
      </c>
      <c r="J1920">
        <v>36</v>
      </c>
      <c r="K1920">
        <v>92</v>
      </c>
      <c r="L1920">
        <v>88</v>
      </c>
      <c r="M1920">
        <v>4</v>
      </c>
      <c r="N1920">
        <v>3.7999999999999999E-2</v>
      </c>
      <c r="O1920">
        <v>2.4E-2</v>
      </c>
      <c r="P1920">
        <v>1.6E-2</v>
      </c>
      <c r="Q1920">
        <v>4.1000000000000002E-2</v>
      </c>
      <c r="R1920">
        <v>4.5999999999999999E-2</v>
      </c>
      <c r="S1920">
        <v>4.4999999999999998E-2</v>
      </c>
      <c r="T1920">
        <v>0.89100000000000001</v>
      </c>
      <c r="U1920">
        <v>0.61299999999999999</v>
      </c>
      <c r="V1920">
        <v>0.74199999999999999</v>
      </c>
      <c r="W1920">
        <v>97.561000000000007</v>
      </c>
      <c r="X1920" t="s">
        <v>56</v>
      </c>
      <c r="Y1920">
        <v>24.39</v>
      </c>
      <c r="Z1920">
        <v>0.80600000000000005</v>
      </c>
      <c r="AA1920" s="19">
        <v>0.749</v>
      </c>
      <c r="AB1920">
        <v>0.75700000000000001</v>
      </c>
      <c r="AC1920" s="23">
        <v>0.623</v>
      </c>
      <c r="AD1920" s="19">
        <v>45825.200068981481</v>
      </c>
      <c r="AE1920" t="s">
        <v>2388</v>
      </c>
    </row>
    <row r="1921" spans="1:31" hidden="1" x14ac:dyDescent="0.35">
      <c r="A1921" t="s">
        <v>121</v>
      </c>
      <c r="B1921" t="s">
        <v>312</v>
      </c>
      <c r="C1921">
        <v>99</v>
      </c>
      <c r="D1921" s="9">
        <v>45505.327777777777</v>
      </c>
      <c r="E1921" s="9">
        <v>45604.427083333336</v>
      </c>
      <c r="F1921" t="s">
        <v>871</v>
      </c>
      <c r="G1921" t="s">
        <v>871</v>
      </c>
      <c r="H1921">
        <v>50</v>
      </c>
      <c r="I1921">
        <v>56</v>
      </c>
      <c r="J1921">
        <v>89</v>
      </c>
      <c r="K1921" t="s">
        <v>872</v>
      </c>
      <c r="L1921">
        <v>110</v>
      </c>
      <c r="M1921">
        <v>-94</v>
      </c>
      <c r="N1921">
        <v>0.46700000000000003</v>
      </c>
      <c r="O1921">
        <v>0.66700000000000004</v>
      </c>
      <c r="P1921">
        <v>1.2290000000000001</v>
      </c>
      <c r="Q1921">
        <v>1.385</v>
      </c>
      <c r="R1921">
        <v>-9.5000000000000001E-2</v>
      </c>
      <c r="S1921">
        <v>8.5999999999999993E-2</v>
      </c>
      <c r="T1921">
        <v>-14.579000000000001</v>
      </c>
      <c r="U1921">
        <v>0.41199999999999998</v>
      </c>
      <c r="V1921">
        <v>-8.4000000000000005E-2</v>
      </c>
      <c r="W1921">
        <v>475.81200000000001</v>
      </c>
      <c r="X1921" t="s">
        <v>56</v>
      </c>
      <c r="Y1921">
        <v>0.72199999999999998</v>
      </c>
      <c r="Z1921">
        <v>0.89500000000000002</v>
      </c>
      <c r="AA1921">
        <v>0.96899999999999997</v>
      </c>
      <c r="AB1921">
        <v>0.61399999999999999</v>
      </c>
      <c r="AC1921">
        <v>0.94299999999999995</v>
      </c>
      <c r="AD1921" s="19">
        <v>2.3682870370370371E-2</v>
      </c>
      <c r="AE1921" t="s">
        <v>1108</v>
      </c>
    </row>
    <row r="1922" spans="1:31" x14ac:dyDescent="0.35">
      <c r="A1922" t="s">
        <v>1332</v>
      </c>
      <c r="B1922" t="s">
        <v>311</v>
      </c>
      <c r="C1922">
        <v>2774</v>
      </c>
      <c r="D1922" s="9">
        <v>39433.118414351855</v>
      </c>
      <c r="E1922" s="9">
        <v>42207.377002314817</v>
      </c>
      <c r="F1922">
        <v>1892</v>
      </c>
      <c r="G1922">
        <v>1892</v>
      </c>
      <c r="H1922">
        <v>222</v>
      </c>
      <c r="I1922">
        <v>1670</v>
      </c>
      <c r="J1922">
        <v>202</v>
      </c>
      <c r="K1922">
        <v>1690</v>
      </c>
      <c r="L1922">
        <v>1476</v>
      </c>
      <c r="M1922">
        <v>214</v>
      </c>
      <c r="N1922">
        <v>0.112</v>
      </c>
      <c r="O1922">
        <v>0.74</v>
      </c>
      <c r="P1922">
        <v>7.4999999999999997E-2</v>
      </c>
      <c r="Q1922">
        <v>0.69199999999999995</v>
      </c>
      <c r="R1922">
        <v>0.77700000000000002</v>
      </c>
      <c r="S1922">
        <v>0.751</v>
      </c>
      <c r="T1922">
        <v>0.89100000000000001</v>
      </c>
      <c r="U1922">
        <v>0.13100000000000001</v>
      </c>
      <c r="V1922">
        <v>0.91200000000000003</v>
      </c>
      <c r="W1922">
        <v>309.24900000000002</v>
      </c>
      <c r="X1922" t="s">
        <v>56</v>
      </c>
      <c r="Y1922">
        <v>1.4450000000000001</v>
      </c>
      <c r="Z1922">
        <v>0.85599999999999998</v>
      </c>
      <c r="AA1922">
        <v>0.89700000000000002</v>
      </c>
      <c r="AB1922">
        <v>0.875</v>
      </c>
      <c r="AC1922">
        <v>0.89</v>
      </c>
      <c r="AD1922" s="19">
        <v>45825.075240914353</v>
      </c>
      <c r="AE1922" t="s">
        <v>2397</v>
      </c>
    </row>
    <row r="1923" spans="1:31" hidden="1" x14ac:dyDescent="0.35">
      <c r="A1923" t="s">
        <v>122</v>
      </c>
      <c r="B1923" t="s">
        <v>312</v>
      </c>
      <c r="C1923">
        <v>85</v>
      </c>
      <c r="D1923" s="9">
        <v>45495.500694444447</v>
      </c>
      <c r="E1923" s="9">
        <v>45581.348611111112</v>
      </c>
      <c r="F1923" t="s">
        <v>871</v>
      </c>
      <c r="G1923" t="s">
        <v>871</v>
      </c>
      <c r="H1923">
        <v>2</v>
      </c>
      <c r="I1923">
        <v>1</v>
      </c>
      <c r="J1923">
        <v>6</v>
      </c>
      <c r="K1923" t="s">
        <v>872</v>
      </c>
      <c r="L1923">
        <v>8</v>
      </c>
      <c r="M1923">
        <v>-10</v>
      </c>
      <c r="N1923" t="s">
        <v>874</v>
      </c>
      <c r="O1923" t="s">
        <v>874</v>
      </c>
      <c r="P1923">
        <v>7.4999999999999997E-2</v>
      </c>
      <c r="Q1923">
        <v>6.3E-2</v>
      </c>
      <c r="R1923">
        <v>0</v>
      </c>
      <c r="S1923">
        <v>-8.0000000000000002E-3</v>
      </c>
      <c r="T1923" t="s">
        <v>874</v>
      </c>
      <c r="U1923" t="s">
        <v>874</v>
      </c>
      <c r="V1923" t="s">
        <v>874</v>
      </c>
      <c r="W1923" t="s">
        <v>874</v>
      </c>
      <c r="X1923" t="s">
        <v>56</v>
      </c>
      <c r="Y1923">
        <v>15.872999999999999</v>
      </c>
      <c r="Z1923" t="s">
        <v>874</v>
      </c>
      <c r="AA1923" t="s">
        <v>874</v>
      </c>
      <c r="AB1923">
        <v>0.91100000000000003</v>
      </c>
      <c r="AC1923">
        <v>0.873</v>
      </c>
      <c r="AD1923" s="19">
        <v>2.3780092592592592E-2</v>
      </c>
      <c r="AE1923" t="s">
        <v>1108</v>
      </c>
    </row>
    <row r="1924" spans="1:31" x14ac:dyDescent="0.35">
      <c r="A1924" t="s">
        <v>1542</v>
      </c>
      <c r="B1924" t="s">
        <v>311</v>
      </c>
      <c r="C1924">
        <v>6115</v>
      </c>
      <c r="D1924" s="9">
        <v>38444.251157407409</v>
      </c>
      <c r="E1924" s="9">
        <v>44559.525000000001</v>
      </c>
      <c r="F1924">
        <v>797</v>
      </c>
      <c r="G1924">
        <v>797</v>
      </c>
      <c r="H1924">
        <v>232</v>
      </c>
      <c r="I1924">
        <v>565</v>
      </c>
      <c r="J1924">
        <v>68</v>
      </c>
      <c r="K1924">
        <v>729</v>
      </c>
      <c r="L1924">
        <v>687</v>
      </c>
      <c r="M1924">
        <v>42</v>
      </c>
      <c r="N1924">
        <v>3.9E-2</v>
      </c>
      <c r="O1924">
        <v>0.1</v>
      </c>
      <c r="P1924">
        <v>0.01</v>
      </c>
      <c r="Q1924">
        <v>0.115</v>
      </c>
      <c r="R1924">
        <v>0.129</v>
      </c>
      <c r="S1924">
        <v>0.124</v>
      </c>
      <c r="T1924">
        <v>0.89100000000000001</v>
      </c>
      <c r="U1924">
        <v>0.28100000000000003</v>
      </c>
      <c r="V1924">
        <v>0.92800000000000005</v>
      </c>
      <c r="W1924">
        <v>365.21699999999998</v>
      </c>
      <c r="X1924" t="s">
        <v>56</v>
      </c>
      <c r="Y1924">
        <v>8.6959999999999997</v>
      </c>
      <c r="Z1924">
        <v>0.71699999999999997</v>
      </c>
      <c r="AA1924">
        <v>0.60699999999999998</v>
      </c>
      <c r="AB1924">
        <v>0.76800000000000002</v>
      </c>
      <c r="AC1924">
        <v>0.61899999999999999</v>
      </c>
      <c r="AD1924" s="19">
        <v>45825.124620486109</v>
      </c>
      <c r="AE1924" t="s">
        <v>2397</v>
      </c>
    </row>
    <row r="1925" spans="1:31" hidden="1" x14ac:dyDescent="0.35">
      <c r="A1925" t="s">
        <v>123</v>
      </c>
      <c r="B1925" t="s">
        <v>312</v>
      </c>
      <c r="C1925">
        <v>62</v>
      </c>
      <c r="D1925" s="9">
        <v>45400.734722222223</v>
      </c>
      <c r="E1925" s="9">
        <v>45463.576388888891</v>
      </c>
      <c r="F1925" t="s">
        <v>871</v>
      </c>
      <c r="G1925" t="s">
        <v>871</v>
      </c>
      <c r="H1925">
        <v>1</v>
      </c>
      <c r="I1925">
        <v>1</v>
      </c>
      <c r="J1925">
        <v>1</v>
      </c>
      <c r="K1925" t="s">
        <v>872</v>
      </c>
      <c r="L1925">
        <v>2</v>
      </c>
      <c r="M1925">
        <v>-1</v>
      </c>
      <c r="N1925" t="s">
        <v>874</v>
      </c>
      <c r="O1925" t="s">
        <v>874</v>
      </c>
      <c r="P1925" t="s">
        <v>874</v>
      </c>
      <c r="Q1925">
        <v>1.6E-2</v>
      </c>
      <c r="R1925">
        <v>0</v>
      </c>
      <c r="S1925">
        <v>0.02</v>
      </c>
      <c r="T1925" t="s">
        <v>874</v>
      </c>
      <c r="U1925" t="s">
        <v>874</v>
      </c>
      <c r="V1925" t="s">
        <v>874</v>
      </c>
      <c r="W1925" t="s">
        <v>874</v>
      </c>
      <c r="X1925" t="s">
        <v>56</v>
      </c>
      <c r="Y1925">
        <v>62.5</v>
      </c>
      <c r="Z1925" t="s">
        <v>874</v>
      </c>
      <c r="AA1925" t="s">
        <v>874</v>
      </c>
      <c r="AB1925" t="s">
        <v>874</v>
      </c>
      <c r="AC1925">
        <v>1</v>
      </c>
      <c r="AD1925" s="19">
        <v>2.3881944444444445E-2</v>
      </c>
      <c r="AE1925" t="s">
        <v>1108</v>
      </c>
    </row>
    <row r="1926" spans="1:31" x14ac:dyDescent="0.35">
      <c r="A1926" t="s">
        <v>1676</v>
      </c>
      <c r="B1926" t="s">
        <v>311</v>
      </c>
      <c r="C1926">
        <v>2425</v>
      </c>
      <c r="D1926" s="9">
        <v>42089.643182870372</v>
      </c>
      <c r="E1926" s="9">
        <v>44514.718206018515</v>
      </c>
      <c r="F1926">
        <v>77</v>
      </c>
      <c r="G1926">
        <v>77</v>
      </c>
      <c r="H1926">
        <v>25</v>
      </c>
      <c r="I1926">
        <v>52</v>
      </c>
      <c r="J1926">
        <v>9</v>
      </c>
      <c r="K1926">
        <v>68</v>
      </c>
      <c r="L1926">
        <v>49</v>
      </c>
      <c r="M1926">
        <v>19</v>
      </c>
      <c r="N1926">
        <v>1.7999999999999999E-2</v>
      </c>
      <c r="O1926">
        <v>3.1E-2</v>
      </c>
      <c r="P1926">
        <v>3.0000000000000001E-3</v>
      </c>
      <c r="Q1926">
        <v>4.1000000000000002E-2</v>
      </c>
      <c r="R1926">
        <v>4.5999999999999999E-2</v>
      </c>
      <c r="S1926">
        <v>0.04</v>
      </c>
      <c r="T1926">
        <v>0.89100000000000001</v>
      </c>
      <c r="U1926">
        <v>0.36699999999999999</v>
      </c>
      <c r="V1926">
        <v>0.93899999999999995</v>
      </c>
      <c r="W1926">
        <v>463.41500000000002</v>
      </c>
      <c r="X1926" t="s">
        <v>56</v>
      </c>
      <c r="Y1926">
        <v>24.39</v>
      </c>
      <c r="Z1926">
        <v>0.86799999999999999</v>
      </c>
      <c r="AA1926">
        <v>0.84499999999999997</v>
      </c>
      <c r="AB1926">
        <v>0.78200000000000003</v>
      </c>
      <c r="AC1926">
        <v>0.97199999999999998</v>
      </c>
      <c r="AD1926" s="19">
        <v>45825.159281273147</v>
      </c>
      <c r="AE1926" t="s">
        <v>2397</v>
      </c>
    </row>
    <row r="1927" spans="1:31" hidden="1" x14ac:dyDescent="0.35">
      <c r="A1927" t="s">
        <v>124</v>
      </c>
      <c r="B1927" t="s">
        <v>312</v>
      </c>
      <c r="C1927">
        <v>71</v>
      </c>
      <c r="D1927" s="9">
        <v>45327.411111111112</v>
      </c>
      <c r="E1927" s="9">
        <v>45398.539583333331</v>
      </c>
      <c r="F1927" t="s">
        <v>871</v>
      </c>
      <c r="G1927" t="s">
        <v>871</v>
      </c>
      <c r="H1927">
        <v>1</v>
      </c>
      <c r="I1927">
        <v>1</v>
      </c>
      <c r="J1927">
        <v>28</v>
      </c>
      <c r="K1927" t="s">
        <v>872</v>
      </c>
      <c r="L1927">
        <v>1</v>
      </c>
      <c r="M1927">
        <v>-27</v>
      </c>
      <c r="N1927" t="s">
        <v>874</v>
      </c>
      <c r="O1927" t="s">
        <v>874</v>
      </c>
      <c r="P1927">
        <v>0.19400000000000001</v>
      </c>
      <c r="Q1927" t="s">
        <v>874</v>
      </c>
      <c r="R1927">
        <v>0</v>
      </c>
      <c r="S1927">
        <v>-0.19400000000000001</v>
      </c>
      <c r="T1927" t="s">
        <v>874</v>
      </c>
      <c r="U1927" t="s">
        <v>874</v>
      </c>
      <c r="V1927" t="s">
        <v>874</v>
      </c>
      <c r="W1927" t="s">
        <v>874</v>
      </c>
      <c r="X1927" t="s">
        <v>56</v>
      </c>
      <c r="Y1927" t="s">
        <v>874</v>
      </c>
      <c r="Z1927" t="s">
        <v>874</v>
      </c>
      <c r="AA1927" t="s">
        <v>874</v>
      </c>
      <c r="AB1927">
        <v>0.61299999999999999</v>
      </c>
      <c r="AC1927" t="s">
        <v>874</v>
      </c>
      <c r="AD1927" s="19">
        <v>2.3989583333333332E-2</v>
      </c>
      <c r="AE1927" t="s">
        <v>1108</v>
      </c>
    </row>
    <row r="1928" spans="1:31" x14ac:dyDescent="0.35">
      <c r="A1928" t="s">
        <v>1262</v>
      </c>
      <c r="B1928" t="s">
        <v>311</v>
      </c>
      <c r="C1928">
        <v>2074</v>
      </c>
      <c r="D1928" s="9">
        <v>39389.68472222222</v>
      </c>
      <c r="E1928" s="9">
        <v>41463.967361111114</v>
      </c>
      <c r="F1928">
        <v>249</v>
      </c>
      <c r="G1928">
        <v>249</v>
      </c>
      <c r="H1928">
        <v>53</v>
      </c>
      <c r="I1928">
        <v>196</v>
      </c>
      <c r="J1928">
        <v>16</v>
      </c>
      <c r="K1928">
        <v>233</v>
      </c>
      <c r="L1928">
        <v>175</v>
      </c>
      <c r="M1928">
        <v>58</v>
      </c>
      <c r="N1928">
        <v>3.2000000000000001E-2</v>
      </c>
      <c r="O1928">
        <v>0.114</v>
      </c>
      <c r="P1928">
        <v>0.01</v>
      </c>
      <c r="Q1928">
        <v>0.121</v>
      </c>
      <c r="R1928">
        <v>0.13600000000000001</v>
      </c>
      <c r="S1928">
        <v>0.13600000000000001</v>
      </c>
      <c r="T1928">
        <v>0.89</v>
      </c>
      <c r="U1928">
        <v>0.219</v>
      </c>
      <c r="V1928">
        <v>0.93200000000000005</v>
      </c>
      <c r="W1928">
        <v>479.339</v>
      </c>
      <c r="X1928" t="s">
        <v>56</v>
      </c>
      <c r="Y1928">
        <v>8.2639999999999993</v>
      </c>
      <c r="Z1928">
        <v>0.871</v>
      </c>
      <c r="AA1928">
        <v>0.95</v>
      </c>
      <c r="AB1928">
        <v>0.96099999999999997</v>
      </c>
      <c r="AC1928">
        <v>0.90200000000000002</v>
      </c>
      <c r="AD1928" s="19">
        <v>45824.758093078701</v>
      </c>
      <c r="AE1928" t="s">
        <v>1824</v>
      </c>
    </row>
    <row r="1929" spans="1:31" hidden="1" x14ac:dyDescent="0.35">
      <c r="A1929" t="s">
        <v>125</v>
      </c>
      <c r="B1929" t="s">
        <v>312</v>
      </c>
      <c r="C1929">
        <v>99</v>
      </c>
      <c r="D1929" s="9">
        <v>45504.363194444442</v>
      </c>
      <c r="E1929" s="9">
        <v>45603.651388888888</v>
      </c>
      <c r="F1929" t="s">
        <v>871</v>
      </c>
      <c r="G1929" t="s">
        <v>871</v>
      </c>
      <c r="H1929">
        <v>71</v>
      </c>
      <c r="I1929">
        <v>22</v>
      </c>
      <c r="J1929">
        <v>6</v>
      </c>
      <c r="K1929" t="s">
        <v>872</v>
      </c>
      <c r="L1929">
        <v>84</v>
      </c>
      <c r="M1929">
        <v>4</v>
      </c>
      <c r="N1929">
        <v>0.74299999999999999</v>
      </c>
      <c r="O1929">
        <v>0.22</v>
      </c>
      <c r="P1929">
        <v>6.0999999999999999E-2</v>
      </c>
      <c r="Q1929">
        <v>0.86899999999999999</v>
      </c>
      <c r="R1929" s="24" t="s">
        <v>2294</v>
      </c>
      <c r="S1929">
        <v>0.91</v>
      </c>
      <c r="T1929">
        <v>0.96299999999999997</v>
      </c>
      <c r="U1929">
        <v>0.77200000000000002</v>
      </c>
      <c r="V1929">
        <v>0.93700000000000006</v>
      </c>
      <c r="W1929">
        <v>311.85300000000001</v>
      </c>
      <c r="X1929" t="s">
        <v>56</v>
      </c>
      <c r="Y1929">
        <v>1.151</v>
      </c>
      <c r="Z1929">
        <v>0.98299999999999998</v>
      </c>
      <c r="AA1929">
        <v>0.97199999999999998</v>
      </c>
      <c r="AB1929">
        <v>0.91400000000000003</v>
      </c>
      <c r="AC1929">
        <v>0.96799999999999997</v>
      </c>
      <c r="AD1929" s="19">
        <v>2.4160879629629629E-2</v>
      </c>
      <c r="AE1929" t="s">
        <v>1108</v>
      </c>
    </row>
    <row r="1930" spans="1:31" x14ac:dyDescent="0.35">
      <c r="A1930" t="s">
        <v>1140</v>
      </c>
      <c r="B1930" t="s">
        <v>311</v>
      </c>
      <c r="C1930">
        <v>1699</v>
      </c>
      <c r="D1930" s="9">
        <v>42608.568912037037</v>
      </c>
      <c r="E1930" s="9">
        <v>44308.460231481484</v>
      </c>
      <c r="F1930">
        <v>393</v>
      </c>
      <c r="G1930">
        <v>393</v>
      </c>
      <c r="H1930">
        <v>136</v>
      </c>
      <c r="I1930">
        <v>257</v>
      </c>
      <c r="J1930">
        <v>109</v>
      </c>
      <c r="K1930">
        <v>284</v>
      </c>
      <c r="L1930">
        <v>231</v>
      </c>
      <c r="M1930">
        <v>53</v>
      </c>
      <c r="N1930">
        <v>0.108</v>
      </c>
      <c r="O1930">
        <v>0.26200000000000001</v>
      </c>
      <c r="P1930">
        <v>0.115</v>
      </c>
      <c r="Q1930">
        <v>0.22700000000000001</v>
      </c>
      <c r="R1930">
        <v>0.255</v>
      </c>
      <c r="S1930">
        <v>0.246</v>
      </c>
      <c r="T1930">
        <v>0.89</v>
      </c>
      <c r="U1930">
        <v>0.29199999999999998</v>
      </c>
      <c r="V1930">
        <v>0.68899999999999995</v>
      </c>
      <c r="W1930">
        <v>233.48</v>
      </c>
      <c r="X1930" t="s">
        <v>56</v>
      </c>
      <c r="Y1930">
        <v>4.4050000000000002</v>
      </c>
      <c r="Z1930">
        <v>0.94399999999999995</v>
      </c>
      <c r="AA1930">
        <v>0.95599999999999996</v>
      </c>
      <c r="AB1930">
        <v>0.876</v>
      </c>
      <c r="AC1930">
        <v>0.89300000000000002</v>
      </c>
      <c r="AD1930" s="19">
        <v>45825.282925914355</v>
      </c>
      <c r="AE1930" t="s">
        <v>2357</v>
      </c>
    </row>
    <row r="1931" spans="1:31" hidden="1" x14ac:dyDescent="0.35">
      <c r="A1931" t="s">
        <v>126</v>
      </c>
      <c r="B1931" t="s">
        <v>312</v>
      </c>
      <c r="C1931">
        <v>0</v>
      </c>
      <c r="D1931" s="9">
        <v>45455.491666666669</v>
      </c>
      <c r="E1931" s="9">
        <v>45455.491666666669</v>
      </c>
      <c r="F1931" t="s">
        <v>871</v>
      </c>
      <c r="G1931" t="s">
        <v>871</v>
      </c>
      <c r="H1931">
        <v>1</v>
      </c>
      <c r="I1931">
        <v>1</v>
      </c>
      <c r="J1931">
        <v>1</v>
      </c>
      <c r="K1931" t="s">
        <v>872</v>
      </c>
      <c r="L1931">
        <v>1</v>
      </c>
      <c r="M1931">
        <v>0</v>
      </c>
      <c r="N1931" t="s">
        <v>874</v>
      </c>
      <c r="O1931" t="s">
        <v>874</v>
      </c>
      <c r="P1931" t="s">
        <v>874</v>
      </c>
      <c r="Q1931" t="s">
        <v>874</v>
      </c>
      <c r="R1931">
        <v>0</v>
      </c>
      <c r="S1931" t="s">
        <v>874</v>
      </c>
      <c r="T1931" t="s">
        <v>874</v>
      </c>
      <c r="U1931" t="s">
        <v>874</v>
      </c>
      <c r="V1931" t="s">
        <v>874</v>
      </c>
      <c r="W1931" t="s">
        <v>874</v>
      </c>
      <c r="X1931" t="s">
        <v>92</v>
      </c>
      <c r="Y1931" t="s">
        <v>874</v>
      </c>
      <c r="Z1931" t="s">
        <v>874</v>
      </c>
      <c r="AA1931" t="s">
        <v>874</v>
      </c>
      <c r="AB1931" t="s">
        <v>874</v>
      </c>
      <c r="AC1931" t="s">
        <v>874</v>
      </c>
      <c r="AD1931" s="19">
        <v>2.426388888888889E-2</v>
      </c>
      <c r="AE1931" t="s">
        <v>1108</v>
      </c>
    </row>
    <row r="1932" spans="1:31" x14ac:dyDescent="0.35">
      <c r="A1932" t="s">
        <v>1403</v>
      </c>
      <c r="B1932" t="s">
        <v>311</v>
      </c>
      <c r="C1932">
        <v>3081</v>
      </c>
      <c r="D1932" s="9">
        <v>41478.444502314815</v>
      </c>
      <c r="E1932" s="9">
        <v>44560.366041666668</v>
      </c>
      <c r="F1932">
        <v>1472</v>
      </c>
      <c r="G1932">
        <v>1472</v>
      </c>
      <c r="H1932">
        <v>286</v>
      </c>
      <c r="I1932">
        <v>1186</v>
      </c>
      <c r="J1932">
        <v>205</v>
      </c>
      <c r="K1932">
        <v>1267</v>
      </c>
      <c r="L1932">
        <v>965</v>
      </c>
      <c r="M1932">
        <v>302</v>
      </c>
      <c r="N1932">
        <v>9.6000000000000002E-2</v>
      </c>
      <c r="O1932">
        <v>0.435</v>
      </c>
      <c r="P1932">
        <v>0.10199999999999999</v>
      </c>
      <c r="Q1932">
        <v>0.38200000000000001</v>
      </c>
      <c r="R1932">
        <v>0.42899999999999999</v>
      </c>
      <c r="S1932">
        <v>0.44800000000000001</v>
      </c>
      <c r="T1932">
        <v>0.89</v>
      </c>
      <c r="U1932">
        <v>0.18099999999999999</v>
      </c>
      <c r="V1932">
        <v>0.80800000000000005</v>
      </c>
      <c r="W1932">
        <v>790.57600000000002</v>
      </c>
      <c r="X1932" t="s">
        <v>56</v>
      </c>
      <c r="Y1932">
        <v>2.6179999999999999</v>
      </c>
      <c r="Z1932">
        <v>0.81100000000000005</v>
      </c>
      <c r="AA1932">
        <v>0.93799999999999994</v>
      </c>
      <c r="AB1932">
        <v>0.84099999999999997</v>
      </c>
      <c r="AC1932">
        <v>0.89</v>
      </c>
      <c r="AD1932" s="19">
        <v>45825.091813356485</v>
      </c>
      <c r="AE1932" t="s">
        <v>2397</v>
      </c>
    </row>
    <row r="1933" spans="1:31" hidden="1" x14ac:dyDescent="0.35">
      <c r="A1933" t="s">
        <v>127</v>
      </c>
      <c r="B1933" t="s">
        <v>312</v>
      </c>
      <c r="C1933">
        <v>86</v>
      </c>
      <c r="D1933" s="9">
        <v>45453.291666666664</v>
      </c>
      <c r="E1933" s="9">
        <v>45539.331944444442</v>
      </c>
      <c r="F1933" t="s">
        <v>871</v>
      </c>
      <c r="G1933" t="s">
        <v>871</v>
      </c>
      <c r="H1933">
        <v>9</v>
      </c>
      <c r="I1933">
        <v>3</v>
      </c>
      <c r="J1933">
        <v>9</v>
      </c>
      <c r="K1933" t="s">
        <v>872</v>
      </c>
      <c r="L1933">
        <v>19</v>
      </c>
      <c r="M1933">
        <v>-17</v>
      </c>
      <c r="N1933">
        <v>8.2000000000000003E-2</v>
      </c>
      <c r="O1933">
        <v>1.9E-2</v>
      </c>
      <c r="P1933" t="s">
        <v>874</v>
      </c>
      <c r="Q1933">
        <v>0.182</v>
      </c>
      <c r="R1933">
        <v>0.10100000000000001</v>
      </c>
      <c r="S1933">
        <v>-2.1999999999999999E-2</v>
      </c>
      <c r="T1933" t="s">
        <v>874</v>
      </c>
      <c r="U1933" t="s">
        <v>874</v>
      </c>
      <c r="V1933" t="s">
        <v>874</v>
      </c>
      <c r="W1933" t="s">
        <v>874</v>
      </c>
      <c r="X1933" t="s">
        <v>56</v>
      </c>
      <c r="Y1933">
        <v>5.4950000000000001</v>
      </c>
      <c r="Z1933">
        <v>0.68200000000000005</v>
      </c>
      <c r="AA1933">
        <v>0.75</v>
      </c>
      <c r="AB1933" t="s">
        <v>874</v>
      </c>
      <c r="AC1933">
        <v>0.72699999999999998</v>
      </c>
      <c r="AD1933" s="19">
        <v>2.4359953703703703E-2</v>
      </c>
      <c r="AE1933" t="s">
        <v>1108</v>
      </c>
    </row>
    <row r="1934" spans="1:31" x14ac:dyDescent="0.35">
      <c r="A1934" t="s">
        <v>1346</v>
      </c>
      <c r="B1934" t="s">
        <v>311</v>
      </c>
      <c r="C1934">
        <v>3755</v>
      </c>
      <c r="D1934" s="9">
        <v>37801.378472222219</v>
      </c>
      <c r="E1934" s="9">
        <v>41557.218055555553</v>
      </c>
      <c r="F1934">
        <v>214</v>
      </c>
      <c r="G1934">
        <v>214</v>
      </c>
      <c r="H1934">
        <v>39</v>
      </c>
      <c r="I1934">
        <v>175</v>
      </c>
      <c r="J1934">
        <v>11</v>
      </c>
      <c r="K1934">
        <v>203</v>
      </c>
      <c r="L1934">
        <v>136</v>
      </c>
      <c r="M1934">
        <v>67</v>
      </c>
      <c r="N1934">
        <v>1.2999999999999999E-2</v>
      </c>
      <c r="O1934">
        <v>4.4999999999999998E-2</v>
      </c>
      <c r="P1934">
        <v>4.0000000000000001E-3</v>
      </c>
      <c r="Q1934">
        <v>4.8000000000000001E-2</v>
      </c>
      <c r="R1934">
        <v>5.3999999999999999E-2</v>
      </c>
      <c r="S1934">
        <v>5.2999999999999999E-2</v>
      </c>
      <c r="T1934">
        <v>0.88900000000000001</v>
      </c>
      <c r="U1934">
        <v>0.224</v>
      </c>
      <c r="V1934">
        <v>0.93100000000000005</v>
      </c>
      <c r="W1934">
        <v>1395.8330000000001</v>
      </c>
      <c r="X1934" t="s">
        <v>56</v>
      </c>
      <c r="Y1934">
        <v>20.832999999999998</v>
      </c>
      <c r="Z1934">
        <v>0.88600000000000001</v>
      </c>
      <c r="AA1934">
        <v>0.94899999999999995</v>
      </c>
      <c r="AB1934">
        <v>0.81799999999999995</v>
      </c>
      <c r="AC1934">
        <v>0.93300000000000005</v>
      </c>
      <c r="AD1934" s="19">
        <v>45824.778679930554</v>
      </c>
      <c r="AE1934" t="s">
        <v>1824</v>
      </c>
    </row>
    <row r="1935" spans="1:31" hidden="1" x14ac:dyDescent="0.35">
      <c r="A1935" t="s">
        <v>128</v>
      </c>
      <c r="B1935" t="s">
        <v>312</v>
      </c>
      <c r="C1935">
        <v>0</v>
      </c>
      <c r="D1935" s="9">
        <v>45359.502083333333</v>
      </c>
      <c r="E1935" s="9">
        <v>45359.502083333333</v>
      </c>
      <c r="F1935" t="s">
        <v>871</v>
      </c>
      <c r="G1935" t="s">
        <v>871</v>
      </c>
      <c r="H1935">
        <v>1</v>
      </c>
      <c r="I1935">
        <v>1</v>
      </c>
      <c r="J1935">
        <v>1</v>
      </c>
      <c r="K1935" t="s">
        <v>872</v>
      </c>
      <c r="L1935">
        <v>1</v>
      </c>
      <c r="M1935">
        <v>0</v>
      </c>
      <c r="N1935" t="s">
        <v>874</v>
      </c>
      <c r="O1935">
        <v>0</v>
      </c>
      <c r="P1935" t="s">
        <v>874</v>
      </c>
      <c r="Q1935" t="s">
        <v>874</v>
      </c>
      <c r="R1935">
        <v>0</v>
      </c>
      <c r="S1935" t="s">
        <v>874</v>
      </c>
      <c r="T1935" t="s">
        <v>874</v>
      </c>
      <c r="U1935" t="s">
        <v>874</v>
      </c>
      <c r="V1935" t="s">
        <v>874</v>
      </c>
      <c r="W1935" t="s">
        <v>874</v>
      </c>
      <c r="X1935" t="s">
        <v>62</v>
      </c>
      <c r="Y1935" t="s">
        <v>874</v>
      </c>
      <c r="Z1935" t="s">
        <v>874</v>
      </c>
      <c r="AA1935">
        <v>0</v>
      </c>
      <c r="AB1935" t="s">
        <v>874</v>
      </c>
      <c r="AC1935" t="s">
        <v>874</v>
      </c>
      <c r="AD1935" s="19">
        <v>2.4446759259259258E-2</v>
      </c>
      <c r="AE1935" t="s">
        <v>1108</v>
      </c>
    </row>
    <row r="1936" spans="1:31" x14ac:dyDescent="0.35">
      <c r="A1936" t="s">
        <v>1466</v>
      </c>
      <c r="B1936" t="s">
        <v>311</v>
      </c>
      <c r="C1936">
        <v>2629</v>
      </c>
      <c r="D1936" s="9">
        <v>38993.957638888889</v>
      </c>
      <c r="E1936" s="9">
        <v>41623.602083333331</v>
      </c>
      <c r="F1936">
        <v>157</v>
      </c>
      <c r="G1936">
        <v>157</v>
      </c>
      <c r="H1936">
        <v>52</v>
      </c>
      <c r="I1936">
        <v>105</v>
      </c>
      <c r="J1936">
        <v>18</v>
      </c>
      <c r="K1936">
        <v>139</v>
      </c>
      <c r="L1936">
        <v>120</v>
      </c>
      <c r="M1936">
        <v>19</v>
      </c>
      <c r="N1936">
        <v>0.02</v>
      </c>
      <c r="O1936">
        <v>4.1000000000000002E-2</v>
      </c>
      <c r="P1936">
        <v>7.0000000000000001E-3</v>
      </c>
      <c r="Q1936">
        <v>4.8000000000000001E-2</v>
      </c>
      <c r="R1936">
        <v>5.3999999999999999E-2</v>
      </c>
      <c r="S1936">
        <v>5.5E-2</v>
      </c>
      <c r="T1936">
        <v>0.88900000000000001</v>
      </c>
      <c r="U1936">
        <v>0.32800000000000001</v>
      </c>
      <c r="V1936">
        <v>0.88500000000000001</v>
      </c>
      <c r="W1936">
        <v>395.83300000000003</v>
      </c>
      <c r="X1936" t="s">
        <v>56</v>
      </c>
      <c r="Y1936">
        <v>20.832999999999998</v>
      </c>
      <c r="Z1936">
        <v>0.90500000000000003</v>
      </c>
      <c r="AA1936">
        <v>0.94199999999999995</v>
      </c>
      <c r="AB1936">
        <v>0.95899999999999996</v>
      </c>
      <c r="AC1936">
        <v>0.85399999999999998</v>
      </c>
      <c r="AD1936" s="19">
        <v>45824.882037164352</v>
      </c>
      <c r="AE1936" t="s">
        <v>2024</v>
      </c>
    </row>
    <row r="1937" spans="1:31" hidden="1" x14ac:dyDescent="0.35">
      <c r="A1937" t="s">
        <v>129</v>
      </c>
      <c r="B1937" t="s">
        <v>312</v>
      </c>
      <c r="C1937">
        <v>92</v>
      </c>
      <c r="D1937" s="9">
        <v>45516.008333333331</v>
      </c>
      <c r="E1937" s="9">
        <v>45608.707638888889</v>
      </c>
      <c r="F1937" t="s">
        <v>871</v>
      </c>
      <c r="G1937" t="s">
        <v>871</v>
      </c>
      <c r="H1937">
        <v>47</v>
      </c>
      <c r="I1937">
        <v>1</v>
      </c>
      <c r="J1937">
        <v>4</v>
      </c>
      <c r="K1937" t="s">
        <v>872</v>
      </c>
      <c r="L1937">
        <v>37</v>
      </c>
      <c r="M1937">
        <v>5</v>
      </c>
      <c r="N1937">
        <v>0.50800000000000001</v>
      </c>
      <c r="O1937" t="s">
        <v>874</v>
      </c>
      <c r="P1937">
        <v>7.3999999999999996E-2</v>
      </c>
      <c r="Q1937">
        <v>0.43099999999999999</v>
      </c>
      <c r="R1937">
        <v>0.434</v>
      </c>
      <c r="S1937">
        <v>0.47599999999999998</v>
      </c>
      <c r="T1937" t="s">
        <v>874</v>
      </c>
      <c r="U1937" t="s">
        <v>874</v>
      </c>
      <c r="V1937" t="s">
        <v>874</v>
      </c>
      <c r="W1937" t="s">
        <v>874</v>
      </c>
      <c r="X1937" t="s">
        <v>56</v>
      </c>
      <c r="Y1937">
        <v>2.3199999999999998</v>
      </c>
      <c r="Z1937">
        <v>0.98799999999999999</v>
      </c>
      <c r="AA1937" t="s">
        <v>874</v>
      </c>
      <c r="AB1937">
        <v>0.6</v>
      </c>
      <c r="AC1937">
        <v>0.92</v>
      </c>
      <c r="AD1937" s="19">
        <v>2.4543981481481479E-2</v>
      </c>
      <c r="AE1937" t="s">
        <v>1108</v>
      </c>
    </row>
    <row r="1938" spans="1:31" x14ac:dyDescent="0.35">
      <c r="A1938" t="s">
        <v>2137</v>
      </c>
      <c r="B1938" t="s">
        <v>311</v>
      </c>
      <c r="C1938">
        <v>3780</v>
      </c>
      <c r="D1938" s="9">
        <v>37708.006249999999</v>
      </c>
      <c r="E1938" s="9">
        <v>41488.302083333336</v>
      </c>
      <c r="F1938">
        <v>2124</v>
      </c>
      <c r="G1938">
        <v>2124</v>
      </c>
      <c r="H1938">
        <v>1115</v>
      </c>
      <c r="I1938">
        <v>1009</v>
      </c>
      <c r="J1938">
        <v>660</v>
      </c>
      <c r="K1938">
        <v>1464</v>
      </c>
      <c r="L1938">
        <v>1461</v>
      </c>
      <c r="M1938">
        <v>3</v>
      </c>
      <c r="N1938">
        <v>0.73299999999999998</v>
      </c>
      <c r="O1938">
        <v>0.53400000000000003</v>
      </c>
      <c r="P1938">
        <v>0.186</v>
      </c>
      <c r="Q1938">
        <v>0.96099999999999997</v>
      </c>
      <c r="R1938">
        <v>1.081</v>
      </c>
      <c r="S1938">
        <v>0.62</v>
      </c>
      <c r="T1938">
        <v>0.88900000000000001</v>
      </c>
      <c r="U1938">
        <v>0.57899999999999996</v>
      </c>
      <c r="V1938">
        <v>0.85299999999999998</v>
      </c>
      <c r="W1938">
        <v>3.1219999999999999</v>
      </c>
      <c r="X1938" t="s">
        <v>80</v>
      </c>
      <c r="Y1938">
        <v>1.0409999999999999</v>
      </c>
      <c r="Z1938">
        <v>0.94499999999999995</v>
      </c>
      <c r="AA1938">
        <v>0.94799999999999995</v>
      </c>
      <c r="AB1938">
        <v>0.87</v>
      </c>
      <c r="AC1938">
        <v>0.98399999999999999</v>
      </c>
      <c r="AD1938" s="19">
        <v>45824.937216759259</v>
      </c>
      <c r="AE1938" t="s">
        <v>2215</v>
      </c>
    </row>
    <row r="1939" spans="1:31" hidden="1" x14ac:dyDescent="0.35">
      <c r="A1939" t="s">
        <v>130</v>
      </c>
      <c r="B1939" t="s">
        <v>312</v>
      </c>
      <c r="C1939">
        <v>8</v>
      </c>
      <c r="D1939" s="9">
        <v>45187.520833333336</v>
      </c>
      <c r="E1939" s="9">
        <v>45195.532638888886</v>
      </c>
      <c r="F1939" t="s">
        <v>871</v>
      </c>
      <c r="G1939" t="s">
        <v>871</v>
      </c>
      <c r="H1939">
        <v>2</v>
      </c>
      <c r="I1939">
        <v>1</v>
      </c>
      <c r="J1939">
        <v>1</v>
      </c>
      <c r="K1939" t="s">
        <v>872</v>
      </c>
      <c r="L1939">
        <v>1</v>
      </c>
      <c r="M1939">
        <v>1</v>
      </c>
      <c r="N1939">
        <v>0.111</v>
      </c>
      <c r="O1939" t="s">
        <v>874</v>
      </c>
      <c r="P1939">
        <v>0</v>
      </c>
      <c r="Q1939" t="s">
        <v>874</v>
      </c>
      <c r="R1939">
        <v>0.111</v>
      </c>
      <c r="S1939">
        <v>0.111</v>
      </c>
      <c r="T1939" t="s">
        <v>874</v>
      </c>
      <c r="U1939" t="s">
        <v>874</v>
      </c>
      <c r="V1939" t="s">
        <v>874</v>
      </c>
      <c r="W1939" t="s">
        <v>874</v>
      </c>
      <c r="X1939" t="s">
        <v>56</v>
      </c>
      <c r="Y1939" t="s">
        <v>874</v>
      </c>
      <c r="Z1939">
        <v>1</v>
      </c>
      <c r="AA1939" t="s">
        <v>874</v>
      </c>
      <c r="AB1939">
        <v>0</v>
      </c>
      <c r="AC1939" t="s">
        <v>874</v>
      </c>
      <c r="AD1939" s="19">
        <v>2.4636574074074075E-2</v>
      </c>
      <c r="AE1939" t="s">
        <v>1108</v>
      </c>
    </row>
    <row r="1940" spans="1:31" x14ac:dyDescent="0.35">
      <c r="A1940" t="s">
        <v>1485</v>
      </c>
      <c r="B1940" t="s">
        <v>311</v>
      </c>
      <c r="C1940">
        <v>5921</v>
      </c>
      <c r="D1940" s="9">
        <v>38637.645555555559</v>
      </c>
      <c r="E1940" s="9">
        <v>44559.521064814813</v>
      </c>
      <c r="F1940">
        <v>264</v>
      </c>
      <c r="G1940">
        <v>264</v>
      </c>
      <c r="H1940">
        <v>56</v>
      </c>
      <c r="I1940">
        <v>208</v>
      </c>
      <c r="J1940">
        <v>141</v>
      </c>
      <c r="K1940">
        <v>123</v>
      </c>
      <c r="L1940">
        <v>100</v>
      </c>
      <c r="M1940">
        <v>23</v>
      </c>
      <c r="N1940">
        <v>8.9999999999999993E-3</v>
      </c>
      <c r="O1940">
        <v>3.3000000000000002E-2</v>
      </c>
      <c r="P1940">
        <v>2.4E-2</v>
      </c>
      <c r="Q1940">
        <v>1.6E-2</v>
      </c>
      <c r="R1940">
        <v>1.7999999999999999E-2</v>
      </c>
      <c r="S1940">
        <v>1.7999999999999999E-2</v>
      </c>
      <c r="T1940">
        <v>0.88900000000000001</v>
      </c>
      <c r="U1940">
        <v>0.214</v>
      </c>
      <c r="V1940">
        <v>0.42899999999999999</v>
      </c>
      <c r="W1940">
        <v>1437.5</v>
      </c>
      <c r="X1940" t="s">
        <v>56</v>
      </c>
      <c r="Y1940">
        <v>62.5</v>
      </c>
      <c r="Z1940">
        <v>0.97699999999999998</v>
      </c>
      <c r="AA1940">
        <v>0.98099999999999998</v>
      </c>
      <c r="AB1940">
        <v>0.98499999999999999</v>
      </c>
      <c r="AC1940">
        <v>0.99</v>
      </c>
      <c r="AD1940" s="19">
        <v>45825.110901342596</v>
      </c>
      <c r="AE1940" t="s">
        <v>2397</v>
      </c>
    </row>
    <row r="1941" spans="1:31" hidden="1" x14ac:dyDescent="0.35">
      <c r="A1941" t="s">
        <v>131</v>
      </c>
      <c r="B1941" t="s">
        <v>312</v>
      </c>
      <c r="C1941">
        <v>99</v>
      </c>
      <c r="D1941" s="9">
        <v>45505.25</v>
      </c>
      <c r="E1941" s="9">
        <v>45604.477083333331</v>
      </c>
      <c r="F1941" t="s">
        <v>871</v>
      </c>
      <c r="G1941" t="s">
        <v>871</v>
      </c>
      <c r="H1941">
        <v>53</v>
      </c>
      <c r="I1941">
        <v>101</v>
      </c>
      <c r="J1941">
        <v>79</v>
      </c>
      <c r="K1941" t="s">
        <v>872</v>
      </c>
      <c r="L1941">
        <v>98</v>
      </c>
      <c r="M1941">
        <v>-22</v>
      </c>
      <c r="N1941">
        <v>0.66400000000000003</v>
      </c>
      <c r="O1941">
        <v>1.097</v>
      </c>
      <c r="P1941">
        <v>0.83499999999999996</v>
      </c>
      <c r="Q1941">
        <v>0.89200000000000002</v>
      </c>
      <c r="R1941" s="24" t="s">
        <v>2262</v>
      </c>
      <c r="S1941">
        <v>0.90600000000000003</v>
      </c>
      <c r="T1941">
        <v>0.96299999999999997</v>
      </c>
      <c r="U1941">
        <v>0.377</v>
      </c>
      <c r="V1941">
        <v>0.52600000000000002</v>
      </c>
      <c r="W1941">
        <v>371.07600000000002</v>
      </c>
      <c r="X1941" t="s">
        <v>56</v>
      </c>
      <c r="Y1941">
        <v>1.121</v>
      </c>
      <c r="Z1941">
        <v>0.97399999999999998</v>
      </c>
      <c r="AA1941">
        <v>0.98099999999999998</v>
      </c>
      <c r="AB1941">
        <v>0.57499999999999996</v>
      </c>
      <c r="AC1941">
        <v>0.91600000000000004</v>
      </c>
      <c r="AD1941" s="19">
        <v>2.4793981481481479E-2</v>
      </c>
      <c r="AE1941" t="s">
        <v>1108</v>
      </c>
    </row>
    <row r="1942" spans="1:31" x14ac:dyDescent="0.35">
      <c r="A1942" t="s">
        <v>1523</v>
      </c>
      <c r="B1942" t="s">
        <v>311</v>
      </c>
      <c r="C1942">
        <v>2570</v>
      </c>
      <c r="D1942" s="9">
        <v>41994.516342592593</v>
      </c>
      <c r="E1942" s="9">
        <v>44565.321932870371</v>
      </c>
      <c r="F1942">
        <v>4705</v>
      </c>
      <c r="G1942">
        <v>4705</v>
      </c>
      <c r="H1942">
        <v>480</v>
      </c>
      <c r="I1942">
        <v>4225</v>
      </c>
      <c r="J1942">
        <v>910</v>
      </c>
      <c r="K1942">
        <v>3795</v>
      </c>
      <c r="L1942">
        <v>3216</v>
      </c>
      <c r="M1942">
        <v>579</v>
      </c>
      <c r="N1942">
        <v>0.191</v>
      </c>
      <c r="O1942">
        <v>1.7230000000000001</v>
      </c>
      <c r="P1942">
        <v>0.39600000000000002</v>
      </c>
      <c r="Q1942">
        <v>1.349</v>
      </c>
      <c r="R1942">
        <v>1.518</v>
      </c>
      <c r="S1942">
        <v>1.5069999999999999</v>
      </c>
      <c r="T1942">
        <v>0.88900000000000001</v>
      </c>
      <c r="U1942">
        <v>0.1</v>
      </c>
      <c r="V1942">
        <v>0.79300000000000004</v>
      </c>
      <c r="W1942">
        <v>429.20699999999999</v>
      </c>
      <c r="X1942" t="s">
        <v>56</v>
      </c>
      <c r="Y1942">
        <v>0.74099999999999999</v>
      </c>
      <c r="Z1942">
        <v>0.96499999999999997</v>
      </c>
      <c r="AA1942">
        <v>0.97599999999999998</v>
      </c>
      <c r="AB1942">
        <v>0.98499999999999999</v>
      </c>
      <c r="AC1942">
        <v>0.98499999999999999</v>
      </c>
      <c r="AD1942" s="19">
        <v>45825.119732789353</v>
      </c>
      <c r="AE1942" t="s">
        <v>2397</v>
      </c>
    </row>
    <row r="1943" spans="1:31" hidden="1" x14ac:dyDescent="0.35">
      <c r="A1943" t="s">
        <v>132</v>
      </c>
      <c r="B1943" t="s">
        <v>312</v>
      </c>
      <c r="C1943">
        <v>99</v>
      </c>
      <c r="D1943" s="9">
        <v>45506.677083333336</v>
      </c>
      <c r="E1943" s="9">
        <v>45606.493055555555</v>
      </c>
      <c r="F1943" t="s">
        <v>871</v>
      </c>
      <c r="G1943" t="s">
        <v>871</v>
      </c>
      <c r="H1943">
        <v>163</v>
      </c>
      <c r="I1943">
        <v>89</v>
      </c>
      <c r="J1943">
        <v>122</v>
      </c>
      <c r="K1943" t="s">
        <v>872</v>
      </c>
      <c r="L1943">
        <v>159</v>
      </c>
      <c r="M1943">
        <v>-28</v>
      </c>
      <c r="N1943">
        <v>1.613</v>
      </c>
      <c r="O1943">
        <v>0.86699999999999999</v>
      </c>
      <c r="P1943">
        <v>1.631</v>
      </c>
      <c r="Q1943">
        <v>1.71</v>
      </c>
      <c r="R1943">
        <v>0.84899999999999998</v>
      </c>
      <c r="S1943">
        <v>0.86299999999999999</v>
      </c>
      <c r="T1943">
        <v>2.0139999999999998</v>
      </c>
      <c r="U1943">
        <v>0.65</v>
      </c>
      <c r="V1943">
        <v>0.34200000000000003</v>
      </c>
      <c r="W1943">
        <v>152.047</v>
      </c>
      <c r="X1943" t="s">
        <v>62</v>
      </c>
      <c r="Y1943">
        <v>0.58499999999999996</v>
      </c>
      <c r="Z1943">
        <v>0.99099999999999999</v>
      </c>
      <c r="AA1943">
        <v>0.97199999999999998</v>
      </c>
      <c r="AB1943">
        <v>0.44900000000000001</v>
      </c>
      <c r="AC1943">
        <v>0.94699999999999995</v>
      </c>
      <c r="AD1943" s="19">
        <v>2.495949074074074E-2</v>
      </c>
      <c r="AE1943" t="s">
        <v>1108</v>
      </c>
    </row>
    <row r="1944" spans="1:31" x14ac:dyDescent="0.35">
      <c r="A1944" t="s">
        <v>1687</v>
      </c>
      <c r="B1944" t="s">
        <v>311</v>
      </c>
      <c r="C1944">
        <v>2494</v>
      </c>
      <c r="D1944" s="9">
        <v>41392.667233796295</v>
      </c>
      <c r="E1944" s="9">
        <v>43886.98710648148</v>
      </c>
      <c r="F1944">
        <v>834</v>
      </c>
      <c r="G1944">
        <v>834</v>
      </c>
      <c r="H1944">
        <v>172</v>
      </c>
      <c r="I1944">
        <v>662</v>
      </c>
      <c r="J1944">
        <v>66</v>
      </c>
      <c r="K1944">
        <v>768</v>
      </c>
      <c r="L1944">
        <v>657</v>
      </c>
      <c r="M1944">
        <v>111</v>
      </c>
      <c r="N1944">
        <v>8.5999999999999993E-2</v>
      </c>
      <c r="O1944">
        <v>0.35</v>
      </c>
      <c r="P1944">
        <v>0.03</v>
      </c>
      <c r="Q1944">
        <v>0.36099999999999999</v>
      </c>
      <c r="R1944">
        <v>0.40600000000000003</v>
      </c>
      <c r="S1944">
        <v>0.39800000000000002</v>
      </c>
      <c r="T1944">
        <v>0.88900000000000001</v>
      </c>
      <c r="U1944">
        <v>0.19700000000000001</v>
      </c>
      <c r="V1944">
        <v>0.93100000000000005</v>
      </c>
      <c r="W1944">
        <v>307.47899999999998</v>
      </c>
      <c r="X1944" t="s">
        <v>56</v>
      </c>
      <c r="Y1944">
        <v>2.77</v>
      </c>
      <c r="Z1944">
        <v>0.85199999999999998</v>
      </c>
      <c r="AA1944">
        <v>0.93700000000000006</v>
      </c>
      <c r="AB1944">
        <v>0.88200000000000001</v>
      </c>
      <c r="AC1944">
        <v>0.95499999999999996</v>
      </c>
      <c r="AD1944" s="19">
        <v>45825.161694988426</v>
      </c>
      <c r="AE1944" t="s">
        <v>2397</v>
      </c>
    </row>
    <row r="1945" spans="1:31" hidden="1" x14ac:dyDescent="0.35">
      <c r="A1945" t="s">
        <v>133</v>
      </c>
      <c r="B1945" t="s">
        <v>312</v>
      </c>
      <c r="C1945">
        <v>0</v>
      </c>
      <c r="D1945" s="9">
        <v>45293.759027777778</v>
      </c>
      <c r="E1945" s="9">
        <v>45293.760416666664</v>
      </c>
      <c r="F1945" t="s">
        <v>871</v>
      </c>
      <c r="G1945" t="s">
        <v>871</v>
      </c>
      <c r="H1945">
        <v>1</v>
      </c>
      <c r="I1945">
        <v>1</v>
      </c>
      <c r="J1945">
        <v>2</v>
      </c>
      <c r="K1945" t="s">
        <v>872</v>
      </c>
      <c r="L1945">
        <v>1</v>
      </c>
      <c r="M1945">
        <v>-1</v>
      </c>
      <c r="N1945" t="s">
        <v>874</v>
      </c>
      <c r="O1945" t="s">
        <v>874</v>
      </c>
      <c r="P1945">
        <v>1</v>
      </c>
      <c r="Q1945" t="s">
        <v>874</v>
      </c>
      <c r="R1945">
        <v>0</v>
      </c>
      <c r="S1945">
        <v>-1</v>
      </c>
      <c r="T1945" t="s">
        <v>874</v>
      </c>
      <c r="U1945" t="s">
        <v>874</v>
      </c>
      <c r="V1945" t="s">
        <v>874</v>
      </c>
      <c r="W1945" t="s">
        <v>874</v>
      </c>
      <c r="X1945" t="s">
        <v>56</v>
      </c>
      <c r="Y1945" t="s">
        <v>874</v>
      </c>
      <c r="Z1945" t="s">
        <v>874</v>
      </c>
      <c r="AA1945" t="s">
        <v>874</v>
      </c>
      <c r="AB1945">
        <v>1</v>
      </c>
      <c r="AC1945" t="s">
        <v>874</v>
      </c>
      <c r="AD1945" s="19">
        <v>2.5064814814814814E-2</v>
      </c>
      <c r="AE1945" t="s">
        <v>1108</v>
      </c>
    </row>
    <row r="1946" spans="1:31" x14ac:dyDescent="0.35">
      <c r="A1946" t="s">
        <v>1725</v>
      </c>
      <c r="B1946" t="s">
        <v>311</v>
      </c>
      <c r="C1946">
        <v>2757</v>
      </c>
      <c r="D1946" s="9">
        <v>39428.104027777779</v>
      </c>
      <c r="E1946" s="9">
        <v>42185.879918981482</v>
      </c>
      <c r="F1946">
        <v>45</v>
      </c>
      <c r="G1946">
        <v>45</v>
      </c>
      <c r="H1946">
        <v>9</v>
      </c>
      <c r="I1946">
        <v>36</v>
      </c>
      <c r="J1946">
        <v>1</v>
      </c>
      <c r="K1946">
        <v>44</v>
      </c>
      <c r="L1946">
        <v>27</v>
      </c>
      <c r="M1946">
        <v>17</v>
      </c>
      <c r="N1946">
        <v>3.0000000000000001E-3</v>
      </c>
      <c r="O1946">
        <v>2.4E-2</v>
      </c>
      <c r="P1946">
        <v>0</v>
      </c>
      <c r="Q1946">
        <v>2.4E-2</v>
      </c>
      <c r="R1946">
        <v>2.7E-2</v>
      </c>
      <c r="S1946">
        <v>2.1000000000000001E-2</v>
      </c>
      <c r="T1946">
        <v>0.88900000000000001</v>
      </c>
      <c r="U1946">
        <v>0.111</v>
      </c>
      <c r="V1946">
        <v>1</v>
      </c>
      <c r="W1946">
        <v>708.33299999999997</v>
      </c>
      <c r="X1946" t="s">
        <v>56</v>
      </c>
      <c r="Y1946">
        <v>41.667000000000002</v>
      </c>
      <c r="Z1946">
        <v>0.66500000000000004</v>
      </c>
      <c r="AA1946">
        <v>0.83099999999999996</v>
      </c>
      <c r="AB1946">
        <v>0</v>
      </c>
      <c r="AC1946">
        <v>0.82599999999999996</v>
      </c>
      <c r="AD1946" s="19">
        <v>45825.171110937503</v>
      </c>
      <c r="AE1946" t="s">
        <v>2397</v>
      </c>
    </row>
    <row r="1947" spans="1:31" hidden="1" x14ac:dyDescent="0.35">
      <c r="A1947" t="s">
        <v>134</v>
      </c>
      <c r="B1947" t="s">
        <v>312</v>
      </c>
      <c r="C1947">
        <v>0</v>
      </c>
      <c r="D1947" s="9">
        <v>45489.520138888889</v>
      </c>
      <c r="E1947" s="9">
        <v>45489.529861111114</v>
      </c>
      <c r="F1947" t="s">
        <v>871</v>
      </c>
      <c r="G1947" t="s">
        <v>871</v>
      </c>
      <c r="H1947">
        <v>1</v>
      </c>
      <c r="I1947">
        <v>1</v>
      </c>
      <c r="J1947">
        <v>3</v>
      </c>
      <c r="K1947" t="s">
        <v>872</v>
      </c>
      <c r="L1947">
        <v>1</v>
      </c>
      <c r="M1947">
        <v>-2</v>
      </c>
      <c r="N1947" t="s">
        <v>874</v>
      </c>
      <c r="O1947" t="s">
        <v>874</v>
      </c>
      <c r="P1947" t="s">
        <v>874</v>
      </c>
      <c r="Q1947" t="s">
        <v>874</v>
      </c>
      <c r="R1947">
        <v>0</v>
      </c>
      <c r="S1947" t="s">
        <v>874</v>
      </c>
      <c r="T1947" t="s">
        <v>874</v>
      </c>
      <c r="U1947" t="s">
        <v>874</v>
      </c>
      <c r="V1947" t="s">
        <v>874</v>
      </c>
      <c r="W1947" t="s">
        <v>874</v>
      </c>
      <c r="X1947" t="s">
        <v>62</v>
      </c>
      <c r="Y1947" t="s">
        <v>874</v>
      </c>
      <c r="Z1947" t="s">
        <v>874</v>
      </c>
      <c r="AA1947" t="s">
        <v>874</v>
      </c>
      <c r="AB1947" t="s">
        <v>874</v>
      </c>
      <c r="AC1947" t="s">
        <v>874</v>
      </c>
      <c r="AD1947" s="19">
        <v>2.516087962962963E-2</v>
      </c>
      <c r="AE1947" t="s">
        <v>1108</v>
      </c>
    </row>
    <row r="1948" spans="1:31" x14ac:dyDescent="0.35">
      <c r="A1948" t="s">
        <v>1727</v>
      </c>
      <c r="B1948" t="s">
        <v>311</v>
      </c>
      <c r="C1948">
        <v>2629</v>
      </c>
      <c r="D1948" s="9">
        <v>41935.599259259259</v>
      </c>
      <c r="E1948" s="9">
        <v>44565.104039351849</v>
      </c>
      <c r="F1948">
        <v>3498</v>
      </c>
      <c r="G1948">
        <v>3498</v>
      </c>
      <c r="H1948">
        <v>555</v>
      </c>
      <c r="I1948">
        <v>2943</v>
      </c>
      <c r="J1948">
        <v>494</v>
      </c>
      <c r="K1948">
        <v>3004</v>
      </c>
      <c r="L1948">
        <v>2644</v>
      </c>
      <c r="M1948">
        <v>360</v>
      </c>
      <c r="N1948">
        <v>0.20499999999999999</v>
      </c>
      <c r="O1948">
        <v>1.2410000000000001</v>
      </c>
      <c r="P1948">
        <v>0.20399999999999999</v>
      </c>
      <c r="Q1948">
        <v>1.1040000000000001</v>
      </c>
      <c r="R1948">
        <v>1.242</v>
      </c>
      <c r="S1948">
        <v>1.2430000000000001</v>
      </c>
      <c r="T1948">
        <v>0.88900000000000001</v>
      </c>
      <c r="U1948">
        <v>0.14199999999999999</v>
      </c>
      <c r="V1948">
        <v>0.85899999999999999</v>
      </c>
      <c r="W1948">
        <v>326.08699999999999</v>
      </c>
      <c r="X1948" t="s">
        <v>56</v>
      </c>
      <c r="Y1948">
        <v>0.90600000000000003</v>
      </c>
      <c r="Z1948">
        <v>0.99299999999999999</v>
      </c>
      <c r="AA1948">
        <v>0.99099999999999999</v>
      </c>
      <c r="AB1948">
        <v>0.99</v>
      </c>
      <c r="AC1948">
        <v>0.99</v>
      </c>
      <c r="AD1948" s="19">
        <v>45825.171602557872</v>
      </c>
      <c r="AE1948" t="s">
        <v>2397</v>
      </c>
    </row>
    <row r="1949" spans="1:31" hidden="1" x14ac:dyDescent="0.35">
      <c r="A1949" t="s">
        <v>135</v>
      </c>
      <c r="B1949" t="s">
        <v>312</v>
      </c>
      <c r="C1949">
        <v>0</v>
      </c>
      <c r="D1949" s="9">
        <v>45237.556250000001</v>
      </c>
      <c r="E1949" s="9">
        <v>45237.556250000001</v>
      </c>
      <c r="F1949" t="s">
        <v>871</v>
      </c>
      <c r="G1949" t="s">
        <v>871</v>
      </c>
      <c r="H1949">
        <v>1</v>
      </c>
      <c r="I1949">
        <v>1</v>
      </c>
      <c r="J1949">
        <v>1</v>
      </c>
      <c r="K1949" t="s">
        <v>872</v>
      </c>
      <c r="L1949">
        <v>1</v>
      </c>
      <c r="M1949">
        <v>0</v>
      </c>
      <c r="N1949" t="s">
        <v>874</v>
      </c>
      <c r="O1949" t="s">
        <v>874</v>
      </c>
      <c r="P1949" t="s">
        <v>874</v>
      </c>
      <c r="Q1949" t="s">
        <v>874</v>
      </c>
      <c r="R1949">
        <v>0</v>
      </c>
      <c r="S1949" t="s">
        <v>874</v>
      </c>
      <c r="T1949" t="s">
        <v>874</v>
      </c>
      <c r="U1949" t="s">
        <v>874</v>
      </c>
      <c r="V1949" t="s">
        <v>874</v>
      </c>
      <c r="W1949" t="s">
        <v>874</v>
      </c>
      <c r="X1949" t="s">
        <v>56</v>
      </c>
      <c r="Y1949" t="s">
        <v>874</v>
      </c>
      <c r="Z1949" t="s">
        <v>874</v>
      </c>
      <c r="AA1949" t="s">
        <v>874</v>
      </c>
      <c r="AB1949" t="s">
        <v>874</v>
      </c>
      <c r="AC1949" t="s">
        <v>874</v>
      </c>
      <c r="AD1949" s="19">
        <v>2.5270833333333336E-2</v>
      </c>
      <c r="AE1949" t="s">
        <v>1108</v>
      </c>
    </row>
    <row r="1950" spans="1:31" x14ac:dyDescent="0.35">
      <c r="A1950" t="s">
        <v>1993</v>
      </c>
      <c r="B1950" t="s">
        <v>311</v>
      </c>
      <c r="C1950">
        <v>1034</v>
      </c>
      <c r="D1950" s="9">
        <v>40059.953472222223</v>
      </c>
      <c r="E1950" s="9">
        <v>41094.679166666669</v>
      </c>
      <c r="F1950">
        <v>68</v>
      </c>
      <c r="G1950">
        <v>68</v>
      </c>
      <c r="H1950">
        <v>24</v>
      </c>
      <c r="I1950">
        <v>44</v>
      </c>
      <c r="J1950">
        <v>0</v>
      </c>
      <c r="K1950">
        <v>68</v>
      </c>
      <c r="L1950">
        <v>58</v>
      </c>
      <c r="M1950">
        <v>10</v>
      </c>
      <c r="N1950">
        <v>2.8000000000000001E-2</v>
      </c>
      <c r="O1950">
        <v>5.1999999999999998E-2</v>
      </c>
      <c r="P1950">
        <v>0</v>
      </c>
      <c r="Q1950">
        <v>7.0999999999999994E-2</v>
      </c>
      <c r="R1950">
        <v>0.08</v>
      </c>
      <c r="S1950">
        <v>0.08</v>
      </c>
      <c r="T1950">
        <v>0.88800000000000001</v>
      </c>
      <c r="U1950">
        <v>0.35</v>
      </c>
      <c r="V1950">
        <v>1</v>
      </c>
      <c r="W1950">
        <v>140.845</v>
      </c>
      <c r="X1950" t="s">
        <v>56</v>
      </c>
      <c r="Y1950">
        <v>14.085000000000001</v>
      </c>
      <c r="Z1950">
        <v>0.85799999999999998</v>
      </c>
      <c r="AA1950">
        <v>0.86399999999999999</v>
      </c>
      <c r="AB1950">
        <v>0</v>
      </c>
      <c r="AC1950">
        <v>0.88100000000000001</v>
      </c>
      <c r="AD1950" s="19">
        <v>45824.895370694445</v>
      </c>
      <c r="AE1950" t="s">
        <v>2024</v>
      </c>
    </row>
    <row r="1951" spans="1:31" hidden="1" x14ac:dyDescent="0.35">
      <c r="A1951" t="s">
        <v>136</v>
      </c>
      <c r="B1951" t="s">
        <v>312</v>
      </c>
      <c r="C1951">
        <v>99</v>
      </c>
      <c r="D1951" s="9">
        <v>45509.676388888889</v>
      </c>
      <c r="E1951" s="9">
        <v>45609.430555555555</v>
      </c>
      <c r="F1951" t="s">
        <v>871</v>
      </c>
      <c r="G1951" t="s">
        <v>871</v>
      </c>
      <c r="H1951">
        <v>352</v>
      </c>
      <c r="I1951">
        <v>56</v>
      </c>
      <c r="J1951">
        <v>248</v>
      </c>
      <c r="K1951" t="s">
        <v>872</v>
      </c>
      <c r="L1951">
        <v>253</v>
      </c>
      <c r="M1951">
        <v>-92</v>
      </c>
      <c r="N1951">
        <v>3.319</v>
      </c>
      <c r="O1951">
        <v>0.58699999999999997</v>
      </c>
      <c r="P1951">
        <v>3.34</v>
      </c>
      <c r="Q1951">
        <v>2.7080000000000002</v>
      </c>
      <c r="R1951" s="24" t="s">
        <v>2295</v>
      </c>
      <c r="S1951">
        <v>0.39900000000000002</v>
      </c>
      <c r="T1951">
        <v>4.7839999999999998</v>
      </c>
      <c r="U1951">
        <v>0.85</v>
      </c>
      <c r="V1951">
        <v>0.14499999999999999</v>
      </c>
      <c r="W1951">
        <v>117.43</v>
      </c>
      <c r="X1951" t="s">
        <v>62</v>
      </c>
      <c r="Y1951">
        <v>0.36899999999999999</v>
      </c>
      <c r="Z1951">
        <v>0.89900000000000002</v>
      </c>
      <c r="AA1951">
        <v>0.97599999999999998</v>
      </c>
      <c r="AB1951">
        <v>0.49299999999999999</v>
      </c>
      <c r="AC1951">
        <v>0.97199999999999998</v>
      </c>
      <c r="AD1951" s="19">
        <v>2.5446759259259259E-2</v>
      </c>
      <c r="AE1951" t="s">
        <v>1108</v>
      </c>
    </row>
    <row r="1952" spans="1:31" x14ac:dyDescent="0.35">
      <c r="A1952" t="s">
        <v>61</v>
      </c>
      <c r="B1952" t="s">
        <v>311</v>
      </c>
      <c r="C1952">
        <v>797</v>
      </c>
      <c r="D1952" s="9">
        <v>40848.160416666666</v>
      </c>
      <c r="E1952" s="9">
        <v>41645.802777777775</v>
      </c>
      <c r="F1952">
        <v>953</v>
      </c>
      <c r="G1952">
        <v>953</v>
      </c>
      <c r="H1952">
        <v>753</v>
      </c>
      <c r="I1952">
        <v>200</v>
      </c>
      <c r="J1952">
        <v>166</v>
      </c>
      <c r="K1952">
        <v>787</v>
      </c>
      <c r="L1952">
        <v>708</v>
      </c>
      <c r="M1952">
        <v>79</v>
      </c>
      <c r="N1952">
        <v>1.1890000000000001</v>
      </c>
      <c r="O1952">
        <v>0.33900000000000002</v>
      </c>
      <c r="P1952">
        <v>0.22</v>
      </c>
      <c r="Q1952">
        <v>1.161</v>
      </c>
      <c r="R1952">
        <v>1.3080000000000001</v>
      </c>
      <c r="S1952">
        <v>1.2729999999999999</v>
      </c>
      <c r="T1952">
        <v>0.88800000000000001</v>
      </c>
      <c r="U1952">
        <v>0.77800000000000002</v>
      </c>
      <c r="V1952">
        <v>0.85599999999999998</v>
      </c>
      <c r="W1952">
        <v>68.045000000000002</v>
      </c>
      <c r="X1952" t="s">
        <v>56</v>
      </c>
      <c r="Y1952">
        <v>0.86099999999999999</v>
      </c>
      <c r="Z1952">
        <v>0.94599999999999995</v>
      </c>
      <c r="AA1952">
        <v>0.93600000000000005</v>
      </c>
      <c r="AB1952">
        <v>0.95</v>
      </c>
      <c r="AC1952">
        <v>0.93700000000000006</v>
      </c>
      <c r="AD1952" s="19">
        <v>45824.914294780094</v>
      </c>
      <c r="AE1952" t="s">
        <v>2215</v>
      </c>
    </row>
    <row r="1953" spans="1:31" hidden="1" x14ac:dyDescent="0.35">
      <c r="A1953" t="s">
        <v>137</v>
      </c>
      <c r="B1953" t="s">
        <v>312</v>
      </c>
      <c r="C1953">
        <v>0</v>
      </c>
      <c r="D1953" s="9">
        <v>45558.958333333336</v>
      </c>
      <c r="E1953" s="9">
        <v>45558.958333333336</v>
      </c>
      <c r="F1953" t="s">
        <v>871</v>
      </c>
      <c r="G1953" t="s">
        <v>871</v>
      </c>
      <c r="H1953">
        <v>1</v>
      </c>
      <c r="I1953">
        <v>1</v>
      </c>
      <c r="J1953">
        <v>1</v>
      </c>
      <c r="K1953" t="s">
        <v>872</v>
      </c>
      <c r="L1953">
        <v>1</v>
      </c>
      <c r="M1953">
        <v>0</v>
      </c>
      <c r="N1953" t="s">
        <v>874</v>
      </c>
      <c r="O1953" t="s">
        <v>874</v>
      </c>
      <c r="P1953" t="s">
        <v>874</v>
      </c>
      <c r="Q1953" t="s">
        <v>874</v>
      </c>
      <c r="R1953">
        <v>0</v>
      </c>
      <c r="S1953" t="s">
        <v>874</v>
      </c>
      <c r="T1953" t="s">
        <v>874</v>
      </c>
      <c r="U1953" t="s">
        <v>874</v>
      </c>
      <c r="V1953" t="s">
        <v>874</v>
      </c>
      <c r="W1953" t="s">
        <v>874</v>
      </c>
      <c r="X1953" t="s">
        <v>92</v>
      </c>
      <c r="Y1953" t="s">
        <v>874</v>
      </c>
      <c r="Z1953" t="s">
        <v>874</v>
      </c>
      <c r="AA1953" t="s">
        <v>874</v>
      </c>
      <c r="AB1953" t="s">
        <v>874</v>
      </c>
      <c r="AC1953" t="s">
        <v>874</v>
      </c>
      <c r="AD1953" s="19">
        <v>2.5541666666666667E-2</v>
      </c>
      <c r="AE1953" t="s">
        <v>1108</v>
      </c>
    </row>
    <row r="1954" spans="1:31" x14ac:dyDescent="0.35">
      <c r="A1954" t="s">
        <v>164</v>
      </c>
      <c r="B1954" t="s">
        <v>311</v>
      </c>
      <c r="C1954">
        <v>2485</v>
      </c>
      <c r="D1954" s="9">
        <v>39143.401388888888</v>
      </c>
      <c r="E1954" s="9">
        <v>41629.20208333333</v>
      </c>
      <c r="F1954">
        <v>5181</v>
      </c>
      <c r="G1954">
        <v>5181</v>
      </c>
      <c r="H1954">
        <v>1765</v>
      </c>
      <c r="I1954">
        <v>3416</v>
      </c>
      <c r="J1954">
        <v>887</v>
      </c>
      <c r="K1954">
        <v>4294</v>
      </c>
      <c r="L1954">
        <v>3853</v>
      </c>
      <c r="M1954">
        <v>441</v>
      </c>
      <c r="N1954">
        <v>0.94299999999999995</v>
      </c>
      <c r="O1954">
        <v>1.8149999999999999</v>
      </c>
      <c r="P1954">
        <v>0.47499999999999998</v>
      </c>
      <c r="Q1954">
        <v>2.028</v>
      </c>
      <c r="R1954">
        <v>2.2829999999999999</v>
      </c>
      <c r="S1954">
        <v>2.2999999999999998</v>
      </c>
      <c r="T1954">
        <v>0.88800000000000001</v>
      </c>
      <c r="U1954">
        <v>0.34200000000000003</v>
      </c>
      <c r="V1954">
        <v>0.82799999999999996</v>
      </c>
      <c r="W1954">
        <v>217.45599999999999</v>
      </c>
      <c r="X1954" t="s">
        <v>56</v>
      </c>
      <c r="Y1954">
        <v>0.49299999999999999</v>
      </c>
      <c r="Z1954">
        <v>0.96099999999999997</v>
      </c>
      <c r="AA1954">
        <v>0.97899999999999998</v>
      </c>
      <c r="AB1954">
        <v>0.95599999999999996</v>
      </c>
      <c r="AC1954">
        <v>0.97799999999999998</v>
      </c>
      <c r="AD1954" s="19">
        <v>45824.938325995368</v>
      </c>
      <c r="AE1954" t="s">
        <v>2215</v>
      </c>
    </row>
    <row r="1955" spans="1:31" hidden="1" x14ac:dyDescent="0.35">
      <c r="A1955" t="s">
        <v>138</v>
      </c>
      <c r="B1955" t="s">
        <v>312</v>
      </c>
      <c r="C1955">
        <v>79</v>
      </c>
      <c r="D1955" s="9">
        <v>45525.365277777775</v>
      </c>
      <c r="E1955" s="9">
        <v>45604.581250000003</v>
      </c>
      <c r="F1955" t="s">
        <v>871</v>
      </c>
      <c r="G1955" t="s">
        <v>871</v>
      </c>
      <c r="H1955">
        <v>3</v>
      </c>
      <c r="I1955">
        <v>6</v>
      </c>
      <c r="J1955">
        <v>1</v>
      </c>
      <c r="K1955" t="s">
        <v>872</v>
      </c>
      <c r="L1955">
        <v>7</v>
      </c>
      <c r="M1955">
        <v>1</v>
      </c>
      <c r="N1955">
        <v>2.4E-2</v>
      </c>
      <c r="O1955">
        <v>5.8000000000000003E-2</v>
      </c>
      <c r="P1955" t="s">
        <v>874</v>
      </c>
      <c r="Q1955">
        <v>5.1999999999999998E-2</v>
      </c>
      <c r="R1955">
        <v>8.2000000000000003E-2</v>
      </c>
      <c r="S1955">
        <v>7.8E-2</v>
      </c>
      <c r="T1955" t="s">
        <v>874</v>
      </c>
      <c r="U1955" t="s">
        <v>874</v>
      </c>
      <c r="V1955" t="s">
        <v>874</v>
      </c>
      <c r="W1955" t="s">
        <v>874</v>
      </c>
      <c r="X1955" t="s">
        <v>62</v>
      </c>
      <c r="Y1955">
        <v>19.231000000000002</v>
      </c>
      <c r="Z1955">
        <v>0.84499999999999997</v>
      </c>
      <c r="AA1955">
        <v>0.79</v>
      </c>
      <c r="AB1955" t="s">
        <v>874</v>
      </c>
      <c r="AC1955">
        <v>0.85799999999999998</v>
      </c>
      <c r="AD1955" s="19">
        <v>2.5644675925925925E-2</v>
      </c>
      <c r="AE1955" t="s">
        <v>1108</v>
      </c>
    </row>
    <row r="1956" spans="1:31" x14ac:dyDescent="0.35">
      <c r="A1956" t="s">
        <v>2204</v>
      </c>
      <c r="B1956" t="s">
        <v>311</v>
      </c>
      <c r="C1956">
        <v>2165</v>
      </c>
      <c r="D1956" s="9">
        <v>38960.407638888886</v>
      </c>
      <c r="E1956" s="9">
        <v>41125.550694444442</v>
      </c>
      <c r="F1956">
        <v>266</v>
      </c>
      <c r="G1956">
        <v>266</v>
      </c>
      <c r="H1956">
        <v>109</v>
      </c>
      <c r="I1956">
        <v>157</v>
      </c>
      <c r="J1956">
        <v>59</v>
      </c>
      <c r="K1956">
        <v>207</v>
      </c>
      <c r="L1956">
        <v>204</v>
      </c>
      <c r="M1956">
        <v>3</v>
      </c>
      <c r="N1956">
        <v>0.104</v>
      </c>
      <c r="O1956">
        <v>9.0999999999999998E-2</v>
      </c>
      <c r="P1956">
        <v>4.2999999999999997E-2</v>
      </c>
      <c r="Q1956">
        <v>0.13500000000000001</v>
      </c>
      <c r="R1956">
        <v>0.152</v>
      </c>
      <c r="S1956">
        <v>0.151</v>
      </c>
      <c r="T1956">
        <v>0.88800000000000001</v>
      </c>
      <c r="U1956">
        <v>0.53300000000000003</v>
      </c>
      <c r="V1956">
        <v>0.77900000000000003</v>
      </c>
      <c r="W1956">
        <v>22.222000000000001</v>
      </c>
      <c r="X1956" t="s">
        <v>80</v>
      </c>
      <c r="Y1956">
        <v>7.407</v>
      </c>
      <c r="Z1956">
        <v>0.64900000000000002</v>
      </c>
      <c r="AA1956">
        <v>0.56999999999999995</v>
      </c>
      <c r="AB1956">
        <v>0.91200000000000003</v>
      </c>
      <c r="AC1956">
        <v>0.68600000000000005</v>
      </c>
      <c r="AD1956" s="19">
        <v>45824.956975011577</v>
      </c>
      <c r="AE1956" t="s">
        <v>2215</v>
      </c>
    </row>
    <row r="1957" spans="1:31" hidden="1" x14ac:dyDescent="0.35">
      <c r="A1957" t="s">
        <v>139</v>
      </c>
      <c r="B1957" t="s">
        <v>312</v>
      </c>
      <c r="C1957">
        <v>96</v>
      </c>
      <c r="D1957" s="9">
        <v>45385.875694444447</v>
      </c>
      <c r="E1957" s="9">
        <v>45482.788888888892</v>
      </c>
      <c r="F1957" t="s">
        <v>871</v>
      </c>
      <c r="G1957" t="s">
        <v>871</v>
      </c>
      <c r="H1957">
        <v>1</v>
      </c>
      <c r="I1957">
        <v>1</v>
      </c>
      <c r="J1957">
        <v>1</v>
      </c>
      <c r="K1957" t="s">
        <v>872</v>
      </c>
      <c r="L1957">
        <v>1</v>
      </c>
      <c r="M1957">
        <v>-1</v>
      </c>
      <c r="N1957" t="s">
        <v>874</v>
      </c>
      <c r="O1957" t="s">
        <v>874</v>
      </c>
      <c r="P1957" t="s">
        <v>874</v>
      </c>
      <c r="Q1957" t="s">
        <v>874</v>
      </c>
      <c r="R1957">
        <v>0</v>
      </c>
      <c r="S1957" t="s">
        <v>874</v>
      </c>
      <c r="T1957" t="s">
        <v>874</v>
      </c>
      <c r="U1957" t="s">
        <v>874</v>
      </c>
      <c r="V1957" t="s">
        <v>874</v>
      </c>
      <c r="W1957" t="s">
        <v>874</v>
      </c>
      <c r="X1957" t="s">
        <v>56</v>
      </c>
      <c r="Y1957" t="s">
        <v>874</v>
      </c>
      <c r="Z1957" t="s">
        <v>874</v>
      </c>
      <c r="AA1957" t="s">
        <v>874</v>
      </c>
      <c r="AB1957" t="s">
        <v>874</v>
      </c>
      <c r="AC1957" t="s">
        <v>874</v>
      </c>
      <c r="AD1957" s="19">
        <v>2.5747685185185182E-2</v>
      </c>
      <c r="AE1957" t="s">
        <v>1108</v>
      </c>
    </row>
    <row r="1958" spans="1:31" x14ac:dyDescent="0.35">
      <c r="A1958" t="s">
        <v>1762</v>
      </c>
      <c r="B1958" t="s">
        <v>311</v>
      </c>
      <c r="C1958">
        <v>6001</v>
      </c>
      <c r="D1958" s="9">
        <v>38069.117361111108</v>
      </c>
      <c r="E1958" s="9">
        <v>44071.114583333336</v>
      </c>
      <c r="F1958">
        <v>8899</v>
      </c>
      <c r="G1958">
        <v>8645</v>
      </c>
      <c r="H1958">
        <v>98</v>
      </c>
      <c r="I1958">
        <v>8547</v>
      </c>
      <c r="J1958">
        <v>2591</v>
      </c>
      <c r="K1958">
        <v>6054</v>
      </c>
      <c r="L1958">
        <v>5808</v>
      </c>
      <c r="M1958">
        <v>246</v>
      </c>
      <c r="N1958">
        <v>4.7E-2</v>
      </c>
      <c r="O1958">
        <v>1.625</v>
      </c>
      <c r="P1958">
        <v>0.50700000000000001</v>
      </c>
      <c r="Q1958">
        <v>1.034</v>
      </c>
      <c r="R1958">
        <v>1.165</v>
      </c>
      <c r="S1958">
        <v>1.1739999999999999</v>
      </c>
      <c r="T1958">
        <v>0.88800000000000001</v>
      </c>
      <c r="U1958">
        <v>2.8000000000000001E-2</v>
      </c>
      <c r="V1958">
        <v>0.69699999999999995</v>
      </c>
      <c r="W1958">
        <v>237.911</v>
      </c>
      <c r="X1958" t="s">
        <v>56</v>
      </c>
      <c r="Y1958">
        <v>0.96699999999999997</v>
      </c>
      <c r="Z1958">
        <v>0.98399999999999999</v>
      </c>
      <c r="AA1958">
        <v>0.98399999999999999</v>
      </c>
      <c r="AB1958">
        <v>0.92300000000000004</v>
      </c>
      <c r="AC1958">
        <v>0.98199999999999998</v>
      </c>
      <c r="AD1958" s="19">
        <v>45825.046286342593</v>
      </c>
      <c r="AE1958" t="s">
        <v>1766</v>
      </c>
    </row>
    <row r="1959" spans="1:31" hidden="1" x14ac:dyDescent="0.35">
      <c r="A1959" t="s">
        <v>140</v>
      </c>
      <c r="B1959" t="s">
        <v>312</v>
      </c>
      <c r="C1959">
        <v>77</v>
      </c>
      <c r="D1959" s="9">
        <v>45520.161111111112</v>
      </c>
      <c r="E1959" s="9">
        <v>45597.492361111108</v>
      </c>
      <c r="F1959" t="s">
        <v>871</v>
      </c>
      <c r="G1959" t="s">
        <v>871</v>
      </c>
      <c r="H1959">
        <v>4</v>
      </c>
      <c r="I1959">
        <v>9</v>
      </c>
      <c r="J1959">
        <v>6</v>
      </c>
      <c r="K1959" t="s">
        <v>872</v>
      </c>
      <c r="L1959">
        <v>8</v>
      </c>
      <c r="M1959">
        <v>-2</v>
      </c>
      <c r="N1959">
        <v>0.115</v>
      </c>
      <c r="O1959">
        <v>0.58599999999999997</v>
      </c>
      <c r="P1959">
        <v>7.0999999999999994E-2</v>
      </c>
      <c r="Q1959">
        <v>0.114</v>
      </c>
      <c r="R1959">
        <v>0.63</v>
      </c>
      <c r="S1959">
        <v>7.4999999999999997E-2</v>
      </c>
      <c r="T1959">
        <v>0.18099999999999999</v>
      </c>
      <c r="U1959">
        <v>0.16400000000000001</v>
      </c>
      <c r="V1959">
        <v>0.89900000000000002</v>
      </c>
      <c r="W1959">
        <v>131.57900000000001</v>
      </c>
      <c r="X1959" t="s">
        <v>56</v>
      </c>
      <c r="Y1959">
        <v>8.7720000000000002</v>
      </c>
      <c r="Z1959">
        <v>0.89700000000000002</v>
      </c>
      <c r="AA1959">
        <v>0.85899999999999999</v>
      </c>
      <c r="AB1959">
        <v>0.69</v>
      </c>
      <c r="AC1959">
        <v>0.74099999999999999</v>
      </c>
      <c r="AD1959" s="19">
        <v>2.5899305555555554E-2</v>
      </c>
      <c r="AE1959" t="s">
        <v>1108</v>
      </c>
    </row>
    <row r="1960" spans="1:31" x14ac:dyDescent="0.35">
      <c r="A1960" t="s">
        <v>210</v>
      </c>
      <c r="B1960" t="s">
        <v>311</v>
      </c>
      <c r="C1960">
        <v>1397</v>
      </c>
      <c r="D1960" s="9">
        <v>44210.468055555553</v>
      </c>
      <c r="E1960" s="9">
        <v>45607.750694444447</v>
      </c>
      <c r="F1960">
        <v>1618</v>
      </c>
      <c r="G1960">
        <v>1428</v>
      </c>
      <c r="H1960">
        <v>1406</v>
      </c>
      <c r="I1960">
        <v>22</v>
      </c>
      <c r="J1960">
        <v>252</v>
      </c>
      <c r="K1960">
        <v>1176</v>
      </c>
      <c r="L1960">
        <v>939</v>
      </c>
      <c r="M1960">
        <v>237</v>
      </c>
      <c r="N1960">
        <v>1.083</v>
      </c>
      <c r="O1960">
        <v>0.02</v>
      </c>
      <c r="P1960">
        <v>0.20699999999999999</v>
      </c>
      <c r="Q1960">
        <v>0.79600000000000004</v>
      </c>
      <c r="R1960">
        <v>0.89600000000000002</v>
      </c>
      <c r="S1960">
        <v>0.93200000000000005</v>
      </c>
      <c r="T1960">
        <v>0.88800000000000001</v>
      </c>
      <c r="U1960">
        <v>0.98199999999999998</v>
      </c>
      <c r="V1960">
        <v>0.81200000000000006</v>
      </c>
      <c r="W1960">
        <v>297.73899999999998</v>
      </c>
      <c r="X1960" t="s">
        <v>56</v>
      </c>
      <c r="Y1960">
        <v>1.256</v>
      </c>
      <c r="Z1960">
        <v>0.97</v>
      </c>
      <c r="AA1960">
        <v>0.96799999999999997</v>
      </c>
      <c r="AB1960">
        <v>0.88600000000000001</v>
      </c>
      <c r="AC1960">
        <v>0.97899999999999998</v>
      </c>
      <c r="AD1960" s="19">
        <v>3.5040509259259257E-2</v>
      </c>
      <c r="AE1960" t="s">
        <v>1108</v>
      </c>
    </row>
    <row r="1961" spans="1:31" hidden="1" x14ac:dyDescent="0.35">
      <c r="A1961" t="s">
        <v>141</v>
      </c>
      <c r="B1961" t="s">
        <v>312</v>
      </c>
      <c r="C1961">
        <v>86</v>
      </c>
      <c r="D1961" s="9">
        <v>45518.723611111112</v>
      </c>
      <c r="E1961" s="9">
        <v>45604.878472222219</v>
      </c>
      <c r="F1961" t="s">
        <v>871</v>
      </c>
      <c r="G1961" t="s">
        <v>871</v>
      </c>
      <c r="H1961">
        <v>1</v>
      </c>
      <c r="I1961">
        <v>3</v>
      </c>
      <c r="J1961">
        <v>2</v>
      </c>
      <c r="K1961" t="s">
        <v>872</v>
      </c>
      <c r="L1961">
        <v>5</v>
      </c>
      <c r="M1961">
        <v>-2</v>
      </c>
      <c r="N1961" t="s">
        <v>874</v>
      </c>
      <c r="O1961">
        <v>3.6999999999999998E-2</v>
      </c>
      <c r="P1961">
        <v>3.3000000000000002E-2</v>
      </c>
      <c r="Q1961">
        <v>4.3999999999999997E-2</v>
      </c>
      <c r="R1961">
        <v>4.0000000000000001E-3</v>
      </c>
      <c r="S1961">
        <v>3.6999999999999998E-2</v>
      </c>
      <c r="T1961" t="s">
        <v>874</v>
      </c>
      <c r="U1961" t="s">
        <v>874</v>
      </c>
      <c r="V1961" t="s">
        <v>874</v>
      </c>
      <c r="W1961" t="s">
        <v>874</v>
      </c>
      <c r="X1961" t="s">
        <v>80</v>
      </c>
      <c r="Y1961">
        <v>22.727</v>
      </c>
      <c r="Z1961" t="s">
        <v>874</v>
      </c>
      <c r="AA1961">
        <v>0.99</v>
      </c>
      <c r="AB1961">
        <v>1</v>
      </c>
      <c r="AC1961">
        <v>0.98299999999999998</v>
      </c>
      <c r="AD1961" s="19">
        <v>2.6010416666666668E-2</v>
      </c>
      <c r="AE1961" t="s">
        <v>1108</v>
      </c>
    </row>
    <row r="1962" spans="1:31" x14ac:dyDescent="0.35">
      <c r="A1962" t="s">
        <v>303</v>
      </c>
      <c r="B1962" t="s">
        <v>311</v>
      </c>
      <c r="C1962">
        <v>1380</v>
      </c>
      <c r="D1962" s="9">
        <v>44229.352777777778</v>
      </c>
      <c r="E1962" s="9">
        <v>45609.734027777777</v>
      </c>
      <c r="F1962">
        <v>707</v>
      </c>
      <c r="G1962">
        <v>590</v>
      </c>
      <c r="H1962">
        <v>582</v>
      </c>
      <c r="I1962">
        <v>8</v>
      </c>
      <c r="J1962">
        <v>150</v>
      </c>
      <c r="K1962">
        <v>440</v>
      </c>
      <c r="L1962">
        <v>335</v>
      </c>
      <c r="M1962">
        <v>105</v>
      </c>
      <c r="N1962">
        <v>0.434</v>
      </c>
      <c r="O1962">
        <v>5.0000000000000001E-3</v>
      </c>
      <c r="P1962">
        <v>0.153</v>
      </c>
      <c r="Q1962">
        <v>0.254</v>
      </c>
      <c r="R1962">
        <v>0.28599999999999998</v>
      </c>
      <c r="S1962">
        <v>0.32200000000000001</v>
      </c>
      <c r="T1962">
        <v>0.88800000000000001</v>
      </c>
      <c r="U1962">
        <v>0.98899999999999999</v>
      </c>
      <c r="V1962">
        <v>0.65100000000000002</v>
      </c>
      <c r="W1962">
        <v>413.38600000000002</v>
      </c>
      <c r="X1962" t="s">
        <v>56</v>
      </c>
      <c r="Y1962">
        <v>3.9369999999999998</v>
      </c>
      <c r="Z1962">
        <v>0.877</v>
      </c>
      <c r="AA1962">
        <v>0.95199999999999996</v>
      </c>
      <c r="AB1962">
        <v>0.83899999999999997</v>
      </c>
      <c r="AC1962">
        <v>0.91400000000000003</v>
      </c>
      <c r="AD1962" s="19">
        <v>5.6898148148148151E-3</v>
      </c>
      <c r="AE1962" t="s">
        <v>1108</v>
      </c>
    </row>
    <row r="1963" spans="1:31" hidden="1" x14ac:dyDescent="0.35">
      <c r="A1963" t="s">
        <v>142</v>
      </c>
      <c r="B1963" t="s">
        <v>312</v>
      </c>
      <c r="C1963">
        <v>99</v>
      </c>
      <c r="D1963" s="9">
        <v>45503.251388888886</v>
      </c>
      <c r="E1963" s="9">
        <v>45602.868750000001</v>
      </c>
      <c r="F1963" t="s">
        <v>871</v>
      </c>
      <c r="G1963" t="s">
        <v>871</v>
      </c>
      <c r="H1963">
        <v>66</v>
      </c>
      <c r="I1963">
        <v>55</v>
      </c>
      <c r="J1963">
        <v>10</v>
      </c>
      <c r="K1963" t="s">
        <v>872</v>
      </c>
      <c r="L1963">
        <v>64</v>
      </c>
      <c r="M1963">
        <v>46</v>
      </c>
      <c r="N1963">
        <v>0.82899999999999996</v>
      </c>
      <c r="O1963">
        <v>0.67200000000000004</v>
      </c>
      <c r="P1963">
        <v>0.14499999999999999</v>
      </c>
      <c r="Q1963">
        <v>0.72099999999999997</v>
      </c>
      <c r="R1963" s="24" t="s">
        <v>2296</v>
      </c>
      <c r="S1963">
        <v>1.3819999999999999</v>
      </c>
      <c r="T1963">
        <v>0.53200000000000003</v>
      </c>
      <c r="U1963">
        <v>0.55200000000000005</v>
      </c>
      <c r="V1963">
        <v>0.90300000000000002</v>
      </c>
      <c r="W1963">
        <v>206.65700000000001</v>
      </c>
      <c r="X1963" t="s">
        <v>56</v>
      </c>
      <c r="Y1963">
        <v>1.387</v>
      </c>
      <c r="Z1963">
        <v>0.89400000000000002</v>
      </c>
      <c r="AA1963">
        <v>0.95599999999999996</v>
      </c>
      <c r="AB1963">
        <v>0.92</v>
      </c>
      <c r="AC1963">
        <v>0.95599999999999996</v>
      </c>
      <c r="AD1963" s="19">
        <v>2.6185185185185186E-2</v>
      </c>
      <c r="AE1963" t="s">
        <v>1108</v>
      </c>
    </row>
    <row r="1964" spans="1:31" x14ac:dyDescent="0.35">
      <c r="A1964" t="s">
        <v>210</v>
      </c>
      <c r="B1964" t="s">
        <v>311</v>
      </c>
      <c r="C1964">
        <v>1397</v>
      </c>
      <c r="D1964" s="9">
        <v>44210.468055555553</v>
      </c>
      <c r="E1964" s="9">
        <v>45607.750694444447</v>
      </c>
      <c r="F1964">
        <v>1618</v>
      </c>
      <c r="G1964">
        <v>1428</v>
      </c>
      <c r="H1964">
        <v>1406</v>
      </c>
      <c r="I1964">
        <v>22</v>
      </c>
      <c r="J1964">
        <v>252</v>
      </c>
      <c r="K1964">
        <v>1176</v>
      </c>
      <c r="L1964">
        <v>939</v>
      </c>
      <c r="M1964">
        <v>237</v>
      </c>
      <c r="N1964">
        <v>1.083</v>
      </c>
      <c r="O1964">
        <v>0.02</v>
      </c>
      <c r="P1964">
        <v>0.20699999999999999</v>
      </c>
      <c r="Q1964">
        <v>0.79600000000000004</v>
      </c>
      <c r="R1964">
        <v>0.89600000000000002</v>
      </c>
      <c r="S1964">
        <v>0.93200000000000005</v>
      </c>
      <c r="T1964">
        <v>0.88800000000000001</v>
      </c>
      <c r="U1964">
        <v>0.98199999999999998</v>
      </c>
      <c r="V1964">
        <v>0.81200000000000006</v>
      </c>
      <c r="W1964">
        <v>297.73899999999998</v>
      </c>
      <c r="X1964" t="s">
        <v>56</v>
      </c>
      <c r="Y1964">
        <v>1.256</v>
      </c>
      <c r="Z1964">
        <v>0.97</v>
      </c>
      <c r="AA1964">
        <v>0.96799999999999997</v>
      </c>
      <c r="AB1964">
        <v>0.88600000000000001</v>
      </c>
      <c r="AC1964">
        <v>0.97899999999999998</v>
      </c>
      <c r="AD1964" s="19">
        <v>1.0417824074074074E-2</v>
      </c>
      <c r="AE1964" t="s">
        <v>1108</v>
      </c>
    </row>
    <row r="1965" spans="1:31" hidden="1" x14ac:dyDescent="0.35">
      <c r="A1965" t="s">
        <v>143</v>
      </c>
      <c r="B1965" t="s">
        <v>312</v>
      </c>
      <c r="C1965">
        <v>97</v>
      </c>
      <c r="D1965" s="9">
        <v>45442.224999999999</v>
      </c>
      <c r="E1965" s="9">
        <v>45539.622916666667</v>
      </c>
      <c r="F1965" t="s">
        <v>871</v>
      </c>
      <c r="G1965" t="s">
        <v>871</v>
      </c>
      <c r="H1965">
        <v>5</v>
      </c>
      <c r="I1965">
        <v>1</v>
      </c>
      <c r="J1965">
        <v>1</v>
      </c>
      <c r="K1965" t="s">
        <v>872</v>
      </c>
      <c r="L1965">
        <v>2</v>
      </c>
      <c r="M1965">
        <v>1</v>
      </c>
      <c r="N1965">
        <v>3.2000000000000001E-2</v>
      </c>
      <c r="O1965" t="s">
        <v>874</v>
      </c>
      <c r="P1965" t="s">
        <v>874</v>
      </c>
      <c r="Q1965">
        <v>1</v>
      </c>
      <c r="R1965">
        <v>0</v>
      </c>
      <c r="S1965">
        <v>2.1999999999999999E-2</v>
      </c>
      <c r="T1965" t="s">
        <v>874</v>
      </c>
      <c r="U1965" t="s">
        <v>874</v>
      </c>
      <c r="V1965" t="s">
        <v>874</v>
      </c>
      <c r="W1965" t="s">
        <v>874</v>
      </c>
      <c r="X1965" t="s">
        <v>56</v>
      </c>
      <c r="Y1965">
        <v>1</v>
      </c>
      <c r="Z1965">
        <v>0.90100000000000002</v>
      </c>
      <c r="AA1965" t="s">
        <v>874</v>
      </c>
      <c r="AB1965" t="s">
        <v>874</v>
      </c>
      <c r="AC1965">
        <v>1</v>
      </c>
      <c r="AD1965" s="19">
        <v>2.6282407407407411E-2</v>
      </c>
      <c r="AE1965" t="s">
        <v>1108</v>
      </c>
    </row>
    <row r="1966" spans="1:31" x14ac:dyDescent="0.35">
      <c r="A1966" t="s">
        <v>303</v>
      </c>
      <c r="B1966" t="s">
        <v>311</v>
      </c>
      <c r="C1966">
        <v>1380</v>
      </c>
      <c r="D1966" s="9">
        <v>44229.352777777778</v>
      </c>
      <c r="E1966" s="9">
        <v>45609.734027777777</v>
      </c>
      <c r="F1966">
        <v>707</v>
      </c>
      <c r="G1966">
        <v>590</v>
      </c>
      <c r="H1966">
        <v>582</v>
      </c>
      <c r="I1966">
        <v>8</v>
      </c>
      <c r="J1966">
        <v>150</v>
      </c>
      <c r="K1966">
        <v>440</v>
      </c>
      <c r="L1966">
        <v>335</v>
      </c>
      <c r="M1966">
        <v>105</v>
      </c>
      <c r="N1966">
        <v>0.434</v>
      </c>
      <c r="O1966">
        <v>5.0000000000000001E-3</v>
      </c>
      <c r="P1966">
        <v>0.153</v>
      </c>
      <c r="Q1966">
        <v>0.254</v>
      </c>
      <c r="R1966">
        <v>0.28599999999999998</v>
      </c>
      <c r="S1966">
        <v>0.32200000000000001</v>
      </c>
      <c r="T1966">
        <v>0.88800000000000001</v>
      </c>
      <c r="U1966">
        <v>0.98899999999999999</v>
      </c>
      <c r="V1966">
        <v>0.65100000000000002</v>
      </c>
      <c r="W1966">
        <v>413.38600000000002</v>
      </c>
      <c r="X1966" t="s">
        <v>56</v>
      </c>
      <c r="Y1966">
        <v>3.9369999999999998</v>
      </c>
      <c r="Z1966">
        <v>0.877</v>
      </c>
      <c r="AA1966">
        <v>0.95199999999999996</v>
      </c>
      <c r="AB1966">
        <v>0.83899999999999997</v>
      </c>
      <c r="AC1966">
        <v>0.91400000000000003</v>
      </c>
      <c r="AD1966" s="19">
        <v>3.4987268518518522E-2</v>
      </c>
      <c r="AE1966" t="s">
        <v>1108</v>
      </c>
    </row>
    <row r="1967" spans="1:31" hidden="1" x14ac:dyDescent="0.35">
      <c r="A1967" t="s">
        <v>144</v>
      </c>
      <c r="B1967" t="s">
        <v>312</v>
      </c>
      <c r="C1967">
        <v>99</v>
      </c>
      <c r="D1967" s="9">
        <v>45509.317361111112</v>
      </c>
      <c r="E1967" s="9">
        <v>45608.802777777775</v>
      </c>
      <c r="F1967" t="s">
        <v>871</v>
      </c>
      <c r="G1967" t="s">
        <v>871</v>
      </c>
      <c r="H1967">
        <v>55</v>
      </c>
      <c r="I1967">
        <v>5</v>
      </c>
      <c r="J1967">
        <v>18</v>
      </c>
      <c r="K1967" t="s">
        <v>872</v>
      </c>
      <c r="L1967">
        <v>48</v>
      </c>
      <c r="M1967">
        <v>-5</v>
      </c>
      <c r="N1967">
        <v>0.47699999999999998</v>
      </c>
      <c r="O1967">
        <v>0.09</v>
      </c>
      <c r="P1967">
        <v>0.16400000000000001</v>
      </c>
      <c r="Q1967">
        <v>0.47099999999999997</v>
      </c>
      <c r="R1967" s="24" t="s">
        <v>2297</v>
      </c>
      <c r="S1967">
        <v>0.36499999999999999</v>
      </c>
      <c r="T1967">
        <v>1.169</v>
      </c>
      <c r="U1967">
        <v>0.84099999999999997</v>
      </c>
      <c r="V1967">
        <v>0.71099999999999997</v>
      </c>
      <c r="W1967">
        <v>507.43099999999998</v>
      </c>
      <c r="X1967" t="s">
        <v>62</v>
      </c>
      <c r="Y1967">
        <v>2.1230000000000002</v>
      </c>
      <c r="Z1967">
        <v>0.97399999999999998</v>
      </c>
      <c r="AA1967">
        <v>0.96799999999999997</v>
      </c>
      <c r="AB1967">
        <v>0.95499999999999996</v>
      </c>
      <c r="AC1967">
        <v>0.98299999999999998</v>
      </c>
      <c r="AD1967" s="19">
        <v>2.6440972222222223E-2</v>
      </c>
      <c r="AE1967" t="s">
        <v>1108</v>
      </c>
    </row>
    <row r="1968" spans="1:31" x14ac:dyDescent="0.35">
      <c r="A1968" t="s">
        <v>76</v>
      </c>
      <c r="B1968" t="s">
        <v>311</v>
      </c>
      <c r="C1968">
        <v>2812</v>
      </c>
      <c r="D1968" s="9">
        <v>41753.263888888891</v>
      </c>
      <c r="E1968" s="9">
        <v>44565.53769675926</v>
      </c>
      <c r="F1968">
        <v>2123</v>
      </c>
      <c r="G1968">
        <v>2123</v>
      </c>
      <c r="H1968">
        <v>1811</v>
      </c>
      <c r="I1968">
        <v>312</v>
      </c>
      <c r="J1968">
        <v>11</v>
      </c>
      <c r="K1968">
        <v>2112</v>
      </c>
      <c r="L1968">
        <v>1957</v>
      </c>
      <c r="M1968">
        <v>155</v>
      </c>
      <c r="N1968">
        <v>1.105</v>
      </c>
      <c r="O1968">
        <v>0.13300000000000001</v>
      </c>
      <c r="P1968">
        <v>6.9000000000000006E-2</v>
      </c>
      <c r="Q1968">
        <v>1.038</v>
      </c>
      <c r="R1968">
        <v>1.169</v>
      </c>
      <c r="S1968">
        <v>1.0289999999999999</v>
      </c>
      <c r="T1968">
        <v>0.88800000000000001</v>
      </c>
      <c r="U1968">
        <v>0.89300000000000002</v>
      </c>
      <c r="V1968">
        <v>0.94399999999999995</v>
      </c>
      <c r="W1968">
        <v>149.32599999999999</v>
      </c>
      <c r="X1968" t="s">
        <v>56</v>
      </c>
      <c r="Y1968">
        <v>0.96299999999999997</v>
      </c>
      <c r="Z1968">
        <v>0.90900000000000003</v>
      </c>
      <c r="AA1968">
        <v>0.98599999999999999</v>
      </c>
      <c r="AB1968">
        <v>0.76300000000000001</v>
      </c>
      <c r="AC1968">
        <v>0.90800000000000003</v>
      </c>
      <c r="AD1968" s="19">
        <v>45825.284036203702</v>
      </c>
      <c r="AE1968" t="s">
        <v>2357</v>
      </c>
    </row>
    <row r="1969" spans="1:31" hidden="1" x14ac:dyDescent="0.35">
      <c r="A1969" t="s">
        <v>145</v>
      </c>
      <c r="B1969" t="s">
        <v>312</v>
      </c>
      <c r="C1969">
        <v>99</v>
      </c>
      <c r="D1969" s="9">
        <v>45504.873611111114</v>
      </c>
      <c r="E1969" s="9">
        <v>45604.709722222222</v>
      </c>
      <c r="F1969" t="s">
        <v>871</v>
      </c>
      <c r="G1969" t="s">
        <v>871</v>
      </c>
      <c r="H1969">
        <v>214</v>
      </c>
      <c r="I1969">
        <v>60</v>
      </c>
      <c r="J1969">
        <v>69</v>
      </c>
      <c r="K1969" t="s">
        <v>872</v>
      </c>
      <c r="L1969">
        <v>232</v>
      </c>
      <c r="M1969">
        <v>-28</v>
      </c>
      <c r="N1969">
        <v>1.974</v>
      </c>
      <c r="O1969">
        <v>0.58299999999999996</v>
      </c>
      <c r="P1969">
        <v>0.70799999999999996</v>
      </c>
      <c r="Q1969">
        <v>2.3610000000000002</v>
      </c>
      <c r="R1969">
        <v>1.849</v>
      </c>
      <c r="S1969">
        <v>1.8220000000000001</v>
      </c>
      <c r="T1969">
        <v>1.2769999999999999</v>
      </c>
      <c r="U1969">
        <v>0.77200000000000002</v>
      </c>
      <c r="V1969">
        <v>0.72299999999999998</v>
      </c>
      <c r="W1969">
        <v>104.617</v>
      </c>
      <c r="X1969" t="s">
        <v>62</v>
      </c>
      <c r="Y1969">
        <v>0.42399999999999999</v>
      </c>
      <c r="Z1969">
        <v>0.99199999999999999</v>
      </c>
      <c r="AA1969">
        <v>0.98799999999999999</v>
      </c>
      <c r="AB1969">
        <v>0.747</v>
      </c>
      <c r="AC1969">
        <v>0.995</v>
      </c>
      <c r="AD1969" s="19">
        <v>2.6608796296296297E-2</v>
      </c>
      <c r="AE1969" t="s">
        <v>1108</v>
      </c>
    </row>
    <row r="1970" spans="1:31" x14ac:dyDescent="0.35">
      <c r="A1970" t="s">
        <v>1076</v>
      </c>
      <c r="B1970" t="s">
        <v>311</v>
      </c>
      <c r="C1970">
        <v>3923</v>
      </c>
      <c r="D1970" s="9">
        <v>40641.83761574074</v>
      </c>
      <c r="E1970" s="9">
        <v>44565.664629629631</v>
      </c>
      <c r="F1970">
        <v>3339</v>
      </c>
      <c r="G1970">
        <v>3339</v>
      </c>
      <c r="H1970">
        <v>983</v>
      </c>
      <c r="I1970">
        <v>2356</v>
      </c>
      <c r="J1970">
        <v>587</v>
      </c>
      <c r="K1970">
        <v>2752</v>
      </c>
      <c r="L1970">
        <v>2262</v>
      </c>
      <c r="M1970">
        <v>490</v>
      </c>
      <c r="N1970">
        <v>0.33200000000000002</v>
      </c>
      <c r="O1970">
        <v>0.75800000000000001</v>
      </c>
      <c r="P1970">
        <v>0.20399999999999999</v>
      </c>
      <c r="Q1970">
        <v>0.78700000000000003</v>
      </c>
      <c r="R1970">
        <v>0.88600000000000001</v>
      </c>
      <c r="S1970">
        <v>0.88200000000000001</v>
      </c>
      <c r="T1970">
        <v>0.88800000000000001</v>
      </c>
      <c r="U1970">
        <v>0.30499999999999999</v>
      </c>
      <c r="V1970">
        <v>0.81299999999999994</v>
      </c>
      <c r="W1970">
        <v>622.61800000000005</v>
      </c>
      <c r="X1970" t="s">
        <v>56</v>
      </c>
      <c r="Y1970">
        <v>1.2709999999999999</v>
      </c>
      <c r="Z1970">
        <v>0.98299999999999998</v>
      </c>
      <c r="AA1970" s="19">
        <v>0.96899999999999997</v>
      </c>
      <c r="AB1970">
        <v>0.96099999999999997</v>
      </c>
      <c r="AC1970" s="23">
        <v>0.96</v>
      </c>
      <c r="AD1970" s="19">
        <v>45825.228586516205</v>
      </c>
      <c r="AE1970" t="s">
        <v>2377</v>
      </c>
    </row>
    <row r="1971" spans="1:31" hidden="1" x14ac:dyDescent="0.35">
      <c r="A1971" t="s">
        <v>146</v>
      </c>
      <c r="B1971" t="s">
        <v>312</v>
      </c>
      <c r="C1971">
        <v>99</v>
      </c>
      <c r="D1971" s="9">
        <v>45509.871527777781</v>
      </c>
      <c r="E1971" s="9">
        <v>45609.640972222223</v>
      </c>
      <c r="F1971" t="s">
        <v>871</v>
      </c>
      <c r="G1971" t="s">
        <v>871</v>
      </c>
      <c r="H1971">
        <v>249</v>
      </c>
      <c r="I1971">
        <v>4</v>
      </c>
      <c r="J1971">
        <v>54</v>
      </c>
      <c r="K1971" t="s">
        <v>872</v>
      </c>
      <c r="L1971">
        <v>106</v>
      </c>
      <c r="M1971">
        <v>92</v>
      </c>
      <c r="N1971">
        <v>2.0840000000000001</v>
      </c>
      <c r="O1971">
        <v>3.1E-2</v>
      </c>
      <c r="P1971">
        <v>0.56899999999999995</v>
      </c>
      <c r="Q1971">
        <v>0.97299999999999998</v>
      </c>
      <c r="R1971" s="24" t="s">
        <v>2298</v>
      </c>
      <c r="S1971">
        <v>1.464</v>
      </c>
      <c r="T1971">
        <v>0.629</v>
      </c>
      <c r="U1971">
        <v>0.98499999999999999</v>
      </c>
      <c r="V1971">
        <v>0.73099999999999998</v>
      </c>
      <c r="W1971">
        <v>399.79399999999998</v>
      </c>
      <c r="X1971" t="s">
        <v>56</v>
      </c>
      <c r="Y1971">
        <v>1.028</v>
      </c>
      <c r="Z1971">
        <v>0.92200000000000004</v>
      </c>
      <c r="AA1971">
        <v>0.6</v>
      </c>
      <c r="AB1971">
        <v>0.63600000000000001</v>
      </c>
      <c r="AC1971">
        <v>0.98899999999999999</v>
      </c>
      <c r="AD1971" s="19">
        <v>2.6769675925925926E-2</v>
      </c>
      <c r="AE1971" t="s">
        <v>1108</v>
      </c>
    </row>
    <row r="1972" spans="1:31" x14ac:dyDescent="0.35">
      <c r="A1972" t="s">
        <v>908</v>
      </c>
      <c r="B1972" t="s">
        <v>311</v>
      </c>
      <c r="C1972">
        <v>3361</v>
      </c>
      <c r="D1972" s="9">
        <v>41205.277870370373</v>
      </c>
      <c r="E1972" s="9">
        <v>44566.333773148152</v>
      </c>
      <c r="F1972">
        <v>213845</v>
      </c>
      <c r="G1972">
        <v>213845</v>
      </c>
      <c r="H1972">
        <v>0</v>
      </c>
      <c r="I1972">
        <v>213845</v>
      </c>
      <c r="J1972">
        <v>180180</v>
      </c>
      <c r="K1972">
        <v>33665</v>
      </c>
      <c r="L1972">
        <v>25367</v>
      </c>
      <c r="M1972">
        <v>8298</v>
      </c>
      <c r="N1972">
        <v>0</v>
      </c>
      <c r="O1972">
        <v>56.771000000000001</v>
      </c>
      <c r="P1972">
        <v>47.673999999999999</v>
      </c>
      <c r="Q1972">
        <v>8.0820000000000007</v>
      </c>
      <c r="R1972">
        <v>9.0969999999999995</v>
      </c>
      <c r="S1972">
        <v>9.1790000000000003</v>
      </c>
      <c r="T1972">
        <v>0.88800000000000001</v>
      </c>
      <c r="U1972">
        <v>0</v>
      </c>
      <c r="V1972">
        <v>0.16</v>
      </c>
      <c r="W1972">
        <v>1026.7260000000001</v>
      </c>
      <c r="X1972" t="s">
        <v>56</v>
      </c>
      <c r="Y1972">
        <v>0.124</v>
      </c>
      <c r="Z1972">
        <v>0</v>
      </c>
      <c r="AA1972" s="19">
        <v>0.97799999999999998</v>
      </c>
      <c r="AB1972">
        <v>0.98</v>
      </c>
      <c r="AC1972" s="23">
        <v>0.92800000000000005</v>
      </c>
      <c r="AD1972" s="19">
        <v>45825.219778726852</v>
      </c>
      <c r="AE1972" t="s">
        <v>2383</v>
      </c>
    </row>
    <row r="1973" spans="1:31" hidden="1" x14ac:dyDescent="0.35">
      <c r="A1973" t="s">
        <v>147</v>
      </c>
      <c r="B1973" t="s">
        <v>312</v>
      </c>
      <c r="C1973">
        <v>67</v>
      </c>
      <c r="D1973" s="9">
        <v>44960.699305555558</v>
      </c>
      <c r="E1973" s="9">
        <v>45028.336805555555</v>
      </c>
      <c r="F1973" t="s">
        <v>871</v>
      </c>
      <c r="G1973" t="s">
        <v>871</v>
      </c>
      <c r="H1973">
        <v>1</v>
      </c>
      <c r="I1973">
        <v>1</v>
      </c>
      <c r="J1973">
        <v>19</v>
      </c>
      <c r="K1973" t="s">
        <v>872</v>
      </c>
      <c r="L1973">
        <v>6</v>
      </c>
      <c r="M1973">
        <v>-22</v>
      </c>
      <c r="N1973" t="s">
        <v>874</v>
      </c>
      <c r="O1973" t="s">
        <v>874</v>
      </c>
      <c r="P1973" t="s">
        <v>874</v>
      </c>
      <c r="Q1973">
        <v>4.4999999999999998E-2</v>
      </c>
      <c r="R1973">
        <v>0</v>
      </c>
      <c r="S1973">
        <v>-0.127</v>
      </c>
      <c r="T1973" t="s">
        <v>874</v>
      </c>
      <c r="U1973" t="s">
        <v>874</v>
      </c>
      <c r="V1973" t="s">
        <v>874</v>
      </c>
      <c r="W1973" t="s">
        <v>874</v>
      </c>
      <c r="X1973" t="s">
        <v>56</v>
      </c>
      <c r="Y1973">
        <v>22.222000000000001</v>
      </c>
      <c r="Z1973" t="s">
        <v>874</v>
      </c>
      <c r="AA1973" t="s">
        <v>874</v>
      </c>
      <c r="AB1973" t="s">
        <v>874</v>
      </c>
      <c r="AC1973">
        <v>0.42899999999999999</v>
      </c>
      <c r="AD1973" s="19">
        <v>2.6868055555555558E-2</v>
      </c>
      <c r="AE1973" t="s">
        <v>1108</v>
      </c>
    </row>
    <row r="1974" spans="1:31" x14ac:dyDescent="0.35">
      <c r="A1974" t="s">
        <v>1717</v>
      </c>
      <c r="B1974" t="s">
        <v>311</v>
      </c>
      <c r="C1974">
        <v>3460</v>
      </c>
      <c r="D1974" s="9">
        <v>38163.695833333331</v>
      </c>
      <c r="E1974" s="9">
        <v>41624.314583333333</v>
      </c>
      <c r="F1974">
        <v>5504</v>
      </c>
      <c r="G1974">
        <v>5504</v>
      </c>
      <c r="H1974">
        <v>339</v>
      </c>
      <c r="I1974">
        <v>5165</v>
      </c>
      <c r="J1974">
        <v>825</v>
      </c>
      <c r="K1974">
        <v>4679</v>
      </c>
      <c r="L1974">
        <v>4038</v>
      </c>
      <c r="M1974">
        <v>641</v>
      </c>
      <c r="N1974">
        <v>0.13</v>
      </c>
      <c r="O1974">
        <v>1.976</v>
      </c>
      <c r="P1974">
        <v>0.30099999999999999</v>
      </c>
      <c r="Q1974">
        <v>1.601</v>
      </c>
      <c r="R1974">
        <v>1.8049999999999999</v>
      </c>
      <c r="S1974">
        <v>1.756</v>
      </c>
      <c r="T1974">
        <v>0.88700000000000001</v>
      </c>
      <c r="U1974">
        <v>6.2E-2</v>
      </c>
      <c r="V1974">
        <v>0.85699999999999998</v>
      </c>
      <c r="W1974">
        <v>400.375</v>
      </c>
      <c r="X1974" t="s">
        <v>56</v>
      </c>
      <c r="Y1974">
        <v>0.625</v>
      </c>
      <c r="Z1974">
        <v>0.82299999999999995</v>
      </c>
      <c r="AA1974">
        <v>0.86199999999999999</v>
      </c>
      <c r="AB1974">
        <v>0.97099999999999997</v>
      </c>
      <c r="AC1974">
        <v>0.84099999999999997</v>
      </c>
      <c r="AD1974" s="19">
        <v>45824.82783574074</v>
      </c>
      <c r="AE1974" t="s">
        <v>1824</v>
      </c>
    </row>
    <row r="1975" spans="1:31" hidden="1" x14ac:dyDescent="0.35">
      <c r="A1975" t="s">
        <v>148</v>
      </c>
      <c r="B1975" t="s">
        <v>312</v>
      </c>
      <c r="C1975">
        <v>97</v>
      </c>
      <c r="D1975" s="9">
        <v>45526.347222222219</v>
      </c>
      <c r="E1975" s="9">
        <v>45623.367361111108</v>
      </c>
      <c r="F1975" t="s">
        <v>871</v>
      </c>
      <c r="G1975" t="s">
        <v>871</v>
      </c>
      <c r="H1975">
        <v>41</v>
      </c>
      <c r="I1975">
        <v>12</v>
      </c>
      <c r="J1975">
        <v>3</v>
      </c>
      <c r="K1975" t="s">
        <v>872</v>
      </c>
      <c r="L1975">
        <v>29</v>
      </c>
      <c r="M1975">
        <v>20</v>
      </c>
      <c r="N1975">
        <v>0.47599999999999998</v>
      </c>
      <c r="O1975">
        <v>0.15</v>
      </c>
      <c r="P1975">
        <v>0.13500000000000001</v>
      </c>
      <c r="Q1975">
        <v>0.315</v>
      </c>
      <c r="R1975">
        <v>0.49099999999999999</v>
      </c>
      <c r="S1975">
        <v>0.58599999999999997</v>
      </c>
      <c r="T1975">
        <v>0.64200000000000002</v>
      </c>
      <c r="U1975">
        <v>0.76</v>
      </c>
      <c r="V1975">
        <v>0.78400000000000003</v>
      </c>
      <c r="W1975">
        <v>177.77799999999999</v>
      </c>
      <c r="X1975" t="s">
        <v>56</v>
      </c>
      <c r="Y1975">
        <v>3.1749999999999998</v>
      </c>
      <c r="Z1975">
        <v>0.93500000000000005</v>
      </c>
      <c r="AA1975">
        <v>0.94699999999999995</v>
      </c>
      <c r="AB1975">
        <v>0.94199999999999995</v>
      </c>
      <c r="AC1975">
        <v>0.97799999999999998</v>
      </c>
      <c r="AD1975" s="19">
        <v>2.7020833333333331E-2</v>
      </c>
      <c r="AE1975" t="s">
        <v>1108</v>
      </c>
    </row>
    <row r="1976" spans="1:31" x14ac:dyDescent="0.35">
      <c r="A1976" t="s">
        <v>1858</v>
      </c>
      <c r="B1976" t="s">
        <v>311</v>
      </c>
      <c r="C1976">
        <v>3559</v>
      </c>
      <c r="D1976" s="9">
        <v>38065.962500000001</v>
      </c>
      <c r="E1976" s="9">
        <v>41625.372916666667</v>
      </c>
      <c r="F1976">
        <v>682</v>
      </c>
      <c r="G1976">
        <v>682</v>
      </c>
      <c r="H1976">
        <v>106</v>
      </c>
      <c r="I1976">
        <v>576</v>
      </c>
      <c r="J1976">
        <v>223</v>
      </c>
      <c r="K1976">
        <v>459</v>
      </c>
      <c r="L1976">
        <v>423</v>
      </c>
      <c r="M1976">
        <v>36</v>
      </c>
      <c r="N1976">
        <v>3.3000000000000002E-2</v>
      </c>
      <c r="O1976">
        <v>0.17199999999999999</v>
      </c>
      <c r="P1976">
        <v>7.1999999999999995E-2</v>
      </c>
      <c r="Q1976">
        <v>0.11799999999999999</v>
      </c>
      <c r="R1976">
        <v>0.13300000000000001</v>
      </c>
      <c r="S1976">
        <v>0.126</v>
      </c>
      <c r="T1976">
        <v>0.88700000000000001</v>
      </c>
      <c r="U1976">
        <v>0.161</v>
      </c>
      <c r="V1976">
        <v>0.64900000000000002</v>
      </c>
      <c r="W1976">
        <v>305.08499999999998</v>
      </c>
      <c r="X1976" t="s">
        <v>56</v>
      </c>
      <c r="Y1976">
        <v>8.4749999999999996</v>
      </c>
      <c r="Z1976">
        <v>0.84199999999999997</v>
      </c>
      <c r="AA1976">
        <v>0.96499999999999997</v>
      </c>
      <c r="AB1976">
        <v>0.97899999999999998</v>
      </c>
      <c r="AC1976">
        <v>0.94899999999999995</v>
      </c>
      <c r="AD1976" s="19">
        <v>45824.858002013891</v>
      </c>
      <c r="AE1976" t="s">
        <v>2024</v>
      </c>
    </row>
    <row r="1977" spans="1:31" hidden="1" x14ac:dyDescent="0.35">
      <c r="A1977" t="s">
        <v>149</v>
      </c>
      <c r="B1977" t="s">
        <v>312</v>
      </c>
      <c r="C1977">
        <v>84</v>
      </c>
      <c r="D1977" s="9">
        <v>45525.253472222219</v>
      </c>
      <c r="E1977" s="9">
        <v>45609.552777777775</v>
      </c>
      <c r="F1977" t="s">
        <v>871</v>
      </c>
      <c r="G1977" t="s">
        <v>871</v>
      </c>
      <c r="H1977">
        <v>14</v>
      </c>
      <c r="I1977">
        <v>2</v>
      </c>
      <c r="J1977">
        <v>3</v>
      </c>
      <c r="K1977" t="s">
        <v>872</v>
      </c>
      <c r="L1977">
        <v>7</v>
      </c>
      <c r="M1977">
        <v>7</v>
      </c>
      <c r="N1977">
        <v>0.17899999999999999</v>
      </c>
      <c r="O1977">
        <v>5.2999999999999999E-2</v>
      </c>
      <c r="P1977">
        <v>3.1E-2</v>
      </c>
      <c r="Q1977">
        <v>6.7000000000000004E-2</v>
      </c>
      <c r="R1977" s="24" t="s">
        <v>2268</v>
      </c>
      <c r="S1977">
        <v>0.16900000000000001</v>
      </c>
      <c r="T1977">
        <v>0.33300000000000002</v>
      </c>
      <c r="U1977">
        <v>0.77200000000000002</v>
      </c>
      <c r="V1977">
        <v>0.86599999999999999</v>
      </c>
      <c r="W1977">
        <v>671.64200000000005</v>
      </c>
      <c r="X1977" t="s">
        <v>56</v>
      </c>
      <c r="Y1977">
        <v>14.925000000000001</v>
      </c>
      <c r="Z1977">
        <v>0.92500000000000004</v>
      </c>
      <c r="AA1977">
        <v>1</v>
      </c>
      <c r="AB1977">
        <v>0.75</v>
      </c>
      <c r="AC1977">
        <v>0.78500000000000003</v>
      </c>
      <c r="AD1977" s="19">
        <v>2.7173611111111114E-2</v>
      </c>
      <c r="AE1977" t="s">
        <v>1108</v>
      </c>
    </row>
    <row r="1978" spans="1:31" x14ac:dyDescent="0.35">
      <c r="A1978" t="s">
        <v>2132</v>
      </c>
      <c r="B1978" t="s">
        <v>311</v>
      </c>
      <c r="C1978">
        <v>1436</v>
      </c>
      <c r="D1978" s="9">
        <v>38562.04583333333</v>
      </c>
      <c r="E1978" s="9">
        <v>39998.915972222225</v>
      </c>
      <c r="F1978">
        <v>104</v>
      </c>
      <c r="G1978">
        <v>104</v>
      </c>
      <c r="H1978">
        <v>77</v>
      </c>
      <c r="I1978">
        <v>27</v>
      </c>
      <c r="J1978">
        <v>10</v>
      </c>
      <c r="K1978">
        <v>94</v>
      </c>
      <c r="L1978">
        <v>70</v>
      </c>
      <c r="M1978">
        <v>24</v>
      </c>
      <c r="N1978">
        <v>6.8000000000000005E-2</v>
      </c>
      <c r="O1978">
        <v>1.7000000000000001E-2</v>
      </c>
      <c r="P1978">
        <v>2.3E-2</v>
      </c>
      <c r="Q1978">
        <v>5.5E-2</v>
      </c>
      <c r="R1978">
        <v>6.2E-2</v>
      </c>
      <c r="S1978">
        <v>6.8000000000000005E-2</v>
      </c>
      <c r="T1978">
        <v>0.88700000000000001</v>
      </c>
      <c r="U1978">
        <v>0.8</v>
      </c>
      <c r="V1978">
        <v>0.72899999999999998</v>
      </c>
      <c r="W1978">
        <v>436.36399999999998</v>
      </c>
      <c r="X1978" t="s">
        <v>56</v>
      </c>
      <c r="Y1978">
        <v>18.181999999999999</v>
      </c>
      <c r="Z1978">
        <v>0.46100000000000002</v>
      </c>
      <c r="AA1978">
        <v>0.78800000000000003</v>
      </c>
      <c r="AB1978">
        <v>0.48399999999999999</v>
      </c>
      <c r="AC1978">
        <v>0.47199999999999998</v>
      </c>
      <c r="AD1978" s="19">
        <v>45824.935815925928</v>
      </c>
      <c r="AE1978" t="s">
        <v>2215</v>
      </c>
    </row>
    <row r="1979" spans="1:31" hidden="1" x14ac:dyDescent="0.35">
      <c r="A1979" t="s">
        <v>150</v>
      </c>
      <c r="B1979" t="s">
        <v>312</v>
      </c>
      <c r="C1979">
        <v>99</v>
      </c>
      <c r="D1979" s="9">
        <v>45505.495833333334</v>
      </c>
      <c r="E1979" s="9">
        <v>45604.863888888889</v>
      </c>
      <c r="F1979" t="s">
        <v>871</v>
      </c>
      <c r="G1979" t="s">
        <v>871</v>
      </c>
      <c r="H1979">
        <v>199</v>
      </c>
      <c r="I1979">
        <v>270</v>
      </c>
      <c r="J1979">
        <v>251</v>
      </c>
      <c r="K1979" t="s">
        <v>872</v>
      </c>
      <c r="L1979">
        <v>320</v>
      </c>
      <c r="M1979">
        <v>-101</v>
      </c>
      <c r="N1979">
        <v>2.5449999999999999</v>
      </c>
      <c r="O1979">
        <v>2.9590000000000001</v>
      </c>
      <c r="P1979">
        <v>5.2110000000000003</v>
      </c>
      <c r="Q1979">
        <v>3.742</v>
      </c>
      <c r="R1979" s="24" t="s">
        <v>2299</v>
      </c>
      <c r="S1979">
        <v>2.464</v>
      </c>
      <c r="T1979">
        <v>12.771000000000001</v>
      </c>
      <c r="U1979">
        <v>0.46200000000000002</v>
      </c>
      <c r="V1979">
        <v>5.2999999999999999E-2</v>
      </c>
      <c r="W1979">
        <v>391.76900000000001</v>
      </c>
      <c r="X1979" t="s">
        <v>62</v>
      </c>
      <c r="Y1979">
        <v>0.26700000000000002</v>
      </c>
      <c r="Z1979">
        <v>0.95799999999999996</v>
      </c>
      <c r="AA1979">
        <v>0.98</v>
      </c>
      <c r="AB1979">
        <v>0.24099999999999999</v>
      </c>
      <c r="AC1979">
        <v>0.95599999999999996</v>
      </c>
      <c r="AD1979" s="19">
        <v>2.738888888888889E-2</v>
      </c>
      <c r="AE1979" t="s">
        <v>1108</v>
      </c>
    </row>
    <row r="1980" spans="1:31" x14ac:dyDescent="0.35">
      <c r="A1980" t="s">
        <v>1371</v>
      </c>
      <c r="B1980" t="s">
        <v>311</v>
      </c>
      <c r="C1980">
        <v>3429</v>
      </c>
      <c r="D1980" s="9">
        <v>41135.600868055553</v>
      </c>
      <c r="E1980" s="9">
        <v>44565.354386574072</v>
      </c>
      <c r="F1980">
        <v>2450</v>
      </c>
      <c r="G1980">
        <v>2450</v>
      </c>
      <c r="H1980">
        <v>289</v>
      </c>
      <c r="I1980">
        <v>2161</v>
      </c>
      <c r="J1980">
        <v>307</v>
      </c>
      <c r="K1980">
        <v>2143</v>
      </c>
      <c r="L1980">
        <v>1779</v>
      </c>
      <c r="M1980">
        <v>364</v>
      </c>
      <c r="N1980">
        <v>7.6999999999999999E-2</v>
      </c>
      <c r="O1980">
        <v>0.68</v>
      </c>
      <c r="P1980">
        <v>0.109</v>
      </c>
      <c r="Q1980">
        <v>0.57499999999999996</v>
      </c>
      <c r="R1980">
        <v>0.64800000000000002</v>
      </c>
      <c r="S1980">
        <v>0.64400000000000002</v>
      </c>
      <c r="T1980">
        <v>0.88700000000000001</v>
      </c>
      <c r="U1980">
        <v>0.10199999999999999</v>
      </c>
      <c r="V1980">
        <v>0.85599999999999998</v>
      </c>
      <c r="W1980">
        <v>633.04300000000001</v>
      </c>
      <c r="X1980" t="s">
        <v>56</v>
      </c>
      <c r="Y1980">
        <v>1.7390000000000001</v>
      </c>
      <c r="Z1980">
        <v>0.99</v>
      </c>
      <c r="AA1980">
        <v>0.98399999999999999</v>
      </c>
      <c r="AB1980">
        <v>0.95399999999999996</v>
      </c>
      <c r="AC1980">
        <v>0.98099999999999998</v>
      </c>
      <c r="AD1980" s="19">
        <v>45825.08425521991</v>
      </c>
      <c r="AE1980" t="s">
        <v>2397</v>
      </c>
    </row>
    <row r="1981" spans="1:31" hidden="1" x14ac:dyDescent="0.35">
      <c r="A1981" t="s">
        <v>151</v>
      </c>
      <c r="B1981" t="s">
        <v>312</v>
      </c>
      <c r="C1981">
        <v>0</v>
      </c>
      <c r="D1981" s="9">
        <v>45190.631944444445</v>
      </c>
      <c r="E1981" s="9">
        <v>45191.570138888892</v>
      </c>
      <c r="F1981" t="s">
        <v>871</v>
      </c>
      <c r="G1981" t="s">
        <v>871</v>
      </c>
      <c r="H1981">
        <v>1</v>
      </c>
      <c r="I1981">
        <v>1</v>
      </c>
      <c r="J1981">
        <v>1</v>
      </c>
      <c r="K1981" t="s">
        <v>872</v>
      </c>
      <c r="L1981">
        <v>1</v>
      </c>
      <c r="M1981">
        <v>-1</v>
      </c>
      <c r="N1981" t="s">
        <v>874</v>
      </c>
      <c r="O1981" t="s">
        <v>874</v>
      </c>
      <c r="P1981" t="s">
        <v>874</v>
      </c>
      <c r="Q1981" t="s">
        <v>874</v>
      </c>
      <c r="R1981">
        <v>0</v>
      </c>
      <c r="S1981" t="s">
        <v>874</v>
      </c>
      <c r="T1981" t="s">
        <v>874</v>
      </c>
      <c r="U1981" t="s">
        <v>874</v>
      </c>
      <c r="V1981" t="s">
        <v>874</v>
      </c>
      <c r="W1981" t="s">
        <v>874</v>
      </c>
      <c r="X1981" t="s">
        <v>80</v>
      </c>
      <c r="Y1981" t="s">
        <v>874</v>
      </c>
      <c r="Z1981" t="s">
        <v>874</v>
      </c>
      <c r="AA1981" t="s">
        <v>874</v>
      </c>
      <c r="AB1981" t="s">
        <v>874</v>
      </c>
      <c r="AC1981" t="s">
        <v>874</v>
      </c>
      <c r="AD1981" s="19">
        <v>2.7484953703703702E-2</v>
      </c>
      <c r="AE1981" t="s">
        <v>1108</v>
      </c>
    </row>
    <row r="1982" spans="1:31" x14ac:dyDescent="0.35">
      <c r="A1982" t="s">
        <v>1315</v>
      </c>
      <c r="B1982" t="s">
        <v>311</v>
      </c>
      <c r="C1982">
        <v>1116</v>
      </c>
      <c r="D1982" s="9">
        <v>40505.73541666667</v>
      </c>
      <c r="E1982" s="9">
        <v>41621.945138888892</v>
      </c>
      <c r="F1982">
        <v>1063</v>
      </c>
      <c r="G1982">
        <v>1063</v>
      </c>
      <c r="H1982">
        <v>231</v>
      </c>
      <c r="I1982">
        <v>832</v>
      </c>
      <c r="J1982">
        <v>46</v>
      </c>
      <c r="K1982">
        <v>1017</v>
      </c>
      <c r="L1982">
        <v>831</v>
      </c>
      <c r="M1982">
        <v>186</v>
      </c>
      <c r="N1982">
        <v>0.215</v>
      </c>
      <c r="O1982">
        <v>0.78600000000000003</v>
      </c>
      <c r="P1982">
        <v>4.2000000000000003E-2</v>
      </c>
      <c r="Q1982">
        <v>0.85</v>
      </c>
      <c r="R1982">
        <v>0.95899999999999996</v>
      </c>
      <c r="S1982">
        <v>0.95899999999999996</v>
      </c>
      <c r="T1982">
        <v>0.88600000000000001</v>
      </c>
      <c r="U1982">
        <v>0.215</v>
      </c>
      <c r="V1982">
        <v>0.95799999999999996</v>
      </c>
      <c r="W1982">
        <v>218.82400000000001</v>
      </c>
      <c r="X1982" t="s">
        <v>56</v>
      </c>
      <c r="Y1982">
        <v>1.1759999999999999</v>
      </c>
      <c r="Z1982">
        <v>0.99299999999999999</v>
      </c>
      <c r="AA1982">
        <v>0.996</v>
      </c>
      <c r="AB1982">
        <v>0.98299999999999998</v>
      </c>
      <c r="AC1982">
        <v>0.98899999999999999</v>
      </c>
      <c r="AD1982" s="19">
        <v>45824.773422222221</v>
      </c>
      <c r="AE1982" t="s">
        <v>1824</v>
      </c>
    </row>
    <row r="1983" spans="1:31" hidden="1" x14ac:dyDescent="0.35">
      <c r="A1983" t="s">
        <v>152</v>
      </c>
      <c r="B1983" t="s">
        <v>312</v>
      </c>
      <c r="C1983">
        <v>0</v>
      </c>
      <c r="D1983" s="9">
        <v>45210.580555555556</v>
      </c>
      <c r="E1983" s="9">
        <v>45210.580555555556</v>
      </c>
      <c r="F1983" t="s">
        <v>871</v>
      </c>
      <c r="G1983" t="s">
        <v>871</v>
      </c>
      <c r="H1983">
        <v>1</v>
      </c>
      <c r="I1983">
        <v>1</v>
      </c>
      <c r="J1983">
        <v>1</v>
      </c>
      <c r="K1983" t="s">
        <v>872</v>
      </c>
      <c r="L1983">
        <v>1</v>
      </c>
      <c r="M1983">
        <v>0</v>
      </c>
      <c r="N1983" t="s">
        <v>874</v>
      </c>
      <c r="O1983" t="s">
        <v>874</v>
      </c>
      <c r="P1983" t="s">
        <v>874</v>
      </c>
      <c r="Q1983" t="s">
        <v>874</v>
      </c>
      <c r="R1983">
        <v>0</v>
      </c>
      <c r="S1983" t="s">
        <v>874</v>
      </c>
      <c r="T1983" t="s">
        <v>874</v>
      </c>
      <c r="U1983" t="s">
        <v>874</v>
      </c>
      <c r="V1983" t="s">
        <v>874</v>
      </c>
      <c r="W1983" t="s">
        <v>874</v>
      </c>
      <c r="X1983" t="s">
        <v>62</v>
      </c>
      <c r="Y1983" t="s">
        <v>874</v>
      </c>
      <c r="Z1983" t="s">
        <v>874</v>
      </c>
      <c r="AA1983" t="s">
        <v>874</v>
      </c>
      <c r="AB1983" t="s">
        <v>874</v>
      </c>
      <c r="AC1983" t="s">
        <v>874</v>
      </c>
      <c r="AD1983" s="19">
        <v>2.7606481481481478E-2</v>
      </c>
      <c r="AE1983" t="s">
        <v>1108</v>
      </c>
    </row>
    <row r="1984" spans="1:31" x14ac:dyDescent="0.35">
      <c r="A1984" t="s">
        <v>1439</v>
      </c>
      <c r="B1984" t="s">
        <v>311</v>
      </c>
      <c r="C1984">
        <v>990</v>
      </c>
      <c r="D1984" s="9">
        <v>40630.43472222222</v>
      </c>
      <c r="E1984" s="9">
        <v>41620.976388888892</v>
      </c>
      <c r="F1984">
        <v>177</v>
      </c>
      <c r="G1984">
        <v>177</v>
      </c>
      <c r="H1984">
        <v>56</v>
      </c>
      <c r="I1984">
        <v>121</v>
      </c>
      <c r="J1984">
        <v>19</v>
      </c>
      <c r="K1984">
        <v>158</v>
      </c>
      <c r="L1984">
        <v>135</v>
      </c>
      <c r="M1984">
        <v>23</v>
      </c>
      <c r="N1984">
        <v>9.1999999999999998E-2</v>
      </c>
      <c r="O1984">
        <v>0.156</v>
      </c>
      <c r="P1984">
        <v>3.6999999999999998E-2</v>
      </c>
      <c r="Q1984">
        <v>0.187</v>
      </c>
      <c r="R1984">
        <v>0.21099999999999999</v>
      </c>
      <c r="S1984">
        <v>0.20399999999999999</v>
      </c>
      <c r="T1984">
        <v>0.88600000000000001</v>
      </c>
      <c r="U1984">
        <v>0.371</v>
      </c>
      <c r="V1984">
        <v>0.85099999999999998</v>
      </c>
      <c r="W1984">
        <v>122.995</v>
      </c>
      <c r="X1984" t="s">
        <v>56</v>
      </c>
      <c r="Y1984">
        <v>5.3479999999999999</v>
      </c>
      <c r="Z1984">
        <v>0.95299999999999996</v>
      </c>
      <c r="AA1984">
        <v>0.94399999999999995</v>
      </c>
      <c r="AB1984">
        <v>0.86899999999999999</v>
      </c>
      <c r="AC1984">
        <v>0.94</v>
      </c>
      <c r="AD1984" s="19">
        <v>45824.793216157406</v>
      </c>
      <c r="AE1984" t="s">
        <v>1824</v>
      </c>
    </row>
    <row r="1985" spans="1:31" hidden="1" x14ac:dyDescent="0.35">
      <c r="A1985" t="s">
        <v>153</v>
      </c>
      <c r="B1985" t="s">
        <v>312</v>
      </c>
      <c r="C1985">
        <v>89</v>
      </c>
      <c r="D1985" s="9">
        <v>45517.654861111114</v>
      </c>
      <c r="E1985" s="9">
        <v>45607.618750000001</v>
      </c>
      <c r="F1985" t="s">
        <v>871</v>
      </c>
      <c r="G1985" t="s">
        <v>871</v>
      </c>
      <c r="H1985">
        <v>10</v>
      </c>
      <c r="I1985">
        <v>5</v>
      </c>
      <c r="J1985">
        <v>1</v>
      </c>
      <c r="K1985" t="s">
        <v>872</v>
      </c>
      <c r="L1985">
        <v>8</v>
      </c>
      <c r="M1985">
        <v>7</v>
      </c>
      <c r="N1985">
        <v>0.122</v>
      </c>
      <c r="O1985">
        <v>5.8999999999999997E-2</v>
      </c>
      <c r="P1985" t="s">
        <v>874</v>
      </c>
      <c r="Q1985">
        <v>8.1000000000000003E-2</v>
      </c>
      <c r="R1985">
        <v>0.18099999999999999</v>
      </c>
      <c r="S1985">
        <v>0.17499999999999999</v>
      </c>
      <c r="T1985" t="s">
        <v>874</v>
      </c>
      <c r="U1985" t="s">
        <v>874</v>
      </c>
      <c r="V1985" t="s">
        <v>874</v>
      </c>
      <c r="W1985" t="s">
        <v>874</v>
      </c>
      <c r="X1985" t="s">
        <v>56</v>
      </c>
      <c r="Y1985">
        <v>12.346</v>
      </c>
      <c r="Z1985">
        <v>0.74399999999999999</v>
      </c>
      <c r="AA1985">
        <v>0.95</v>
      </c>
      <c r="AB1985" t="s">
        <v>874</v>
      </c>
      <c r="AC1985">
        <v>0.64400000000000002</v>
      </c>
      <c r="AD1985" s="19">
        <v>2.7704861111111111E-2</v>
      </c>
      <c r="AE1985" t="s">
        <v>1108</v>
      </c>
    </row>
    <row r="1986" spans="1:31" x14ac:dyDescent="0.35">
      <c r="A1986" t="s">
        <v>281</v>
      </c>
      <c r="B1986" t="s">
        <v>311</v>
      </c>
      <c r="C1986">
        <v>2478</v>
      </c>
      <c r="D1986" s="9">
        <v>43126.15902777778</v>
      </c>
      <c r="E1986" s="9">
        <v>45604.509722222225</v>
      </c>
      <c r="F1986">
        <v>2728</v>
      </c>
      <c r="G1986">
        <v>2728</v>
      </c>
      <c r="H1986">
        <v>2333</v>
      </c>
      <c r="I1986">
        <v>395</v>
      </c>
      <c r="J1986">
        <v>1205</v>
      </c>
      <c r="K1986">
        <v>1523</v>
      </c>
      <c r="L1986">
        <v>1215</v>
      </c>
      <c r="M1986">
        <v>308</v>
      </c>
      <c r="N1986">
        <v>0.91600000000000004</v>
      </c>
      <c r="O1986">
        <v>0.14599999999999999</v>
      </c>
      <c r="P1986">
        <v>0.52500000000000002</v>
      </c>
      <c r="Q1986">
        <v>0.47599999999999998</v>
      </c>
      <c r="R1986">
        <v>0.53700000000000003</v>
      </c>
      <c r="S1986">
        <v>0.56299999999999994</v>
      </c>
      <c r="T1986">
        <v>0.88600000000000001</v>
      </c>
      <c r="U1986">
        <v>0.86299999999999999</v>
      </c>
      <c r="V1986">
        <v>0.50600000000000001</v>
      </c>
      <c r="W1986">
        <v>647.05899999999997</v>
      </c>
      <c r="X1986" t="s">
        <v>56</v>
      </c>
      <c r="Y1986">
        <v>2.101</v>
      </c>
      <c r="Z1986">
        <v>0.99099999999999999</v>
      </c>
      <c r="AA1986">
        <v>0.95399999999999996</v>
      </c>
      <c r="AB1986">
        <v>0.65600000000000003</v>
      </c>
      <c r="AC1986">
        <v>0.85499999999999998</v>
      </c>
      <c r="AD1986" s="19">
        <v>2.8645833333333331E-3</v>
      </c>
      <c r="AE1986" t="s">
        <v>1108</v>
      </c>
    </row>
    <row r="1987" spans="1:31" hidden="1" x14ac:dyDescent="0.35">
      <c r="A1987" t="s">
        <v>154</v>
      </c>
      <c r="B1987" t="s">
        <v>312</v>
      </c>
      <c r="C1987">
        <v>0</v>
      </c>
      <c r="D1987" s="9">
        <v>45343.411805555559</v>
      </c>
      <c r="E1987" s="9">
        <v>45343.418055555558</v>
      </c>
      <c r="F1987" t="s">
        <v>871</v>
      </c>
      <c r="G1987" t="s">
        <v>871</v>
      </c>
      <c r="H1987">
        <v>1</v>
      </c>
      <c r="I1987">
        <v>2</v>
      </c>
      <c r="J1987">
        <v>2</v>
      </c>
      <c r="K1987" t="s">
        <v>872</v>
      </c>
      <c r="L1987">
        <v>1</v>
      </c>
      <c r="M1987">
        <v>-1</v>
      </c>
      <c r="N1987" t="s">
        <v>874</v>
      </c>
      <c r="O1987">
        <v>1</v>
      </c>
      <c r="P1987" t="s">
        <v>874</v>
      </c>
      <c r="Q1987" t="s">
        <v>874</v>
      </c>
      <c r="R1987">
        <v>0</v>
      </c>
      <c r="S1987">
        <v>0</v>
      </c>
      <c r="T1987" t="s">
        <v>874</v>
      </c>
      <c r="U1987" t="s">
        <v>874</v>
      </c>
      <c r="V1987" t="s">
        <v>874</v>
      </c>
      <c r="W1987" t="s">
        <v>874</v>
      </c>
      <c r="X1987" t="s">
        <v>56</v>
      </c>
      <c r="Y1987" t="s">
        <v>874</v>
      </c>
      <c r="Z1987" t="s">
        <v>874</v>
      </c>
      <c r="AA1987">
        <v>1</v>
      </c>
      <c r="AB1987" t="s">
        <v>874</v>
      </c>
      <c r="AC1987" t="s">
        <v>874</v>
      </c>
      <c r="AD1987" s="19">
        <v>2.782060185185185E-2</v>
      </c>
      <c r="AE1987" t="s">
        <v>1108</v>
      </c>
    </row>
    <row r="1988" spans="1:31" x14ac:dyDescent="0.35">
      <c r="A1988" t="s">
        <v>281</v>
      </c>
      <c r="B1988" t="s">
        <v>311</v>
      </c>
      <c r="C1988">
        <v>2478</v>
      </c>
      <c r="D1988" s="9">
        <v>43126.15902777778</v>
      </c>
      <c r="E1988" s="9">
        <v>45604.509722222225</v>
      </c>
      <c r="F1988">
        <v>2728</v>
      </c>
      <c r="G1988">
        <v>2728</v>
      </c>
      <c r="H1988">
        <v>2333</v>
      </c>
      <c r="I1988">
        <v>395</v>
      </c>
      <c r="J1988">
        <v>1205</v>
      </c>
      <c r="K1988">
        <v>1523</v>
      </c>
      <c r="L1988">
        <v>1215</v>
      </c>
      <c r="M1988">
        <v>308</v>
      </c>
      <c r="N1988">
        <v>0.91600000000000004</v>
      </c>
      <c r="O1988">
        <v>0.14599999999999999</v>
      </c>
      <c r="P1988">
        <v>0.52500000000000002</v>
      </c>
      <c r="Q1988">
        <v>0.47599999999999998</v>
      </c>
      <c r="R1988">
        <v>0.53700000000000003</v>
      </c>
      <c r="S1988">
        <v>0.56299999999999994</v>
      </c>
      <c r="T1988">
        <v>0.88600000000000001</v>
      </c>
      <c r="U1988">
        <v>0.86299999999999999</v>
      </c>
      <c r="V1988">
        <v>0.50600000000000001</v>
      </c>
      <c r="W1988">
        <v>647.05899999999997</v>
      </c>
      <c r="X1988" t="s">
        <v>56</v>
      </c>
      <c r="Y1988">
        <v>2.101</v>
      </c>
      <c r="Z1988">
        <v>0.99099999999999999</v>
      </c>
      <c r="AA1988">
        <v>0.95399999999999996</v>
      </c>
      <c r="AB1988">
        <v>0.65600000000000003</v>
      </c>
      <c r="AC1988">
        <v>0.85499999999999998</v>
      </c>
      <c r="AD1988" s="19">
        <v>2.9302083333333333E-2</v>
      </c>
      <c r="AE1988" t="s">
        <v>1108</v>
      </c>
    </row>
    <row r="1989" spans="1:31" hidden="1" x14ac:dyDescent="0.35">
      <c r="A1989" t="s">
        <v>155</v>
      </c>
      <c r="B1989" t="s">
        <v>312</v>
      </c>
      <c r="C1989">
        <v>99</v>
      </c>
      <c r="D1989" s="9">
        <v>45508.004861111112</v>
      </c>
      <c r="E1989" s="9">
        <v>45607.655555555553</v>
      </c>
      <c r="F1989" t="s">
        <v>871</v>
      </c>
      <c r="G1989" t="s">
        <v>871</v>
      </c>
      <c r="H1989">
        <v>133</v>
      </c>
      <c r="I1989">
        <v>128</v>
      </c>
      <c r="J1989">
        <v>68</v>
      </c>
      <c r="K1989" t="s">
        <v>872</v>
      </c>
      <c r="L1989">
        <v>257</v>
      </c>
      <c r="M1989">
        <v>-63</v>
      </c>
      <c r="N1989">
        <v>1.357</v>
      </c>
      <c r="O1989">
        <v>1.3640000000000001</v>
      </c>
      <c r="P1989">
        <v>0.70599999999999996</v>
      </c>
      <c r="Q1989">
        <v>2.4510000000000001</v>
      </c>
      <c r="R1989">
        <v>2.0150000000000001</v>
      </c>
      <c r="S1989">
        <v>2.012</v>
      </c>
      <c r="T1989">
        <v>1.216</v>
      </c>
      <c r="U1989">
        <v>0.499</v>
      </c>
      <c r="V1989">
        <v>0.74099999999999999</v>
      </c>
      <c r="W1989">
        <v>272.13400000000001</v>
      </c>
      <c r="X1989" t="s">
        <v>62</v>
      </c>
      <c r="Y1989">
        <v>0.40799999999999997</v>
      </c>
      <c r="Z1989">
        <v>0.98799999999999999</v>
      </c>
      <c r="AA1989">
        <v>0.97</v>
      </c>
      <c r="AB1989">
        <v>0.97099999999999997</v>
      </c>
      <c r="AC1989">
        <v>0.97899999999999998</v>
      </c>
      <c r="AD1989" s="19">
        <v>2.8062500000000001E-2</v>
      </c>
      <c r="AE1989" t="s">
        <v>1108</v>
      </c>
    </row>
    <row r="1990" spans="1:31" x14ac:dyDescent="0.35">
      <c r="A1990" t="s">
        <v>1057</v>
      </c>
      <c r="B1990" t="s">
        <v>311</v>
      </c>
      <c r="C1990">
        <v>4653</v>
      </c>
      <c r="D1990" s="9">
        <v>39912.404363425929</v>
      </c>
      <c r="E1990" s="9">
        <v>44565.651666666665</v>
      </c>
      <c r="F1990">
        <v>2586</v>
      </c>
      <c r="G1990">
        <v>2586</v>
      </c>
      <c r="H1990">
        <v>707</v>
      </c>
      <c r="I1990">
        <v>1879</v>
      </c>
      <c r="J1990">
        <v>497</v>
      </c>
      <c r="K1990">
        <v>2089</v>
      </c>
      <c r="L1990">
        <v>1822</v>
      </c>
      <c r="M1990">
        <v>267</v>
      </c>
      <c r="N1990">
        <v>0.16300000000000001</v>
      </c>
      <c r="O1990">
        <v>0.38400000000000001</v>
      </c>
      <c r="P1990">
        <v>0.109</v>
      </c>
      <c r="Q1990">
        <v>0.38800000000000001</v>
      </c>
      <c r="R1990">
        <v>0.438</v>
      </c>
      <c r="S1990">
        <v>0.434</v>
      </c>
      <c r="T1990">
        <v>0.88600000000000001</v>
      </c>
      <c r="U1990">
        <v>0.29799999999999999</v>
      </c>
      <c r="V1990">
        <v>0.80100000000000005</v>
      </c>
      <c r="W1990">
        <v>688.14400000000001</v>
      </c>
      <c r="X1990" t="s">
        <v>56</v>
      </c>
      <c r="Y1990">
        <v>2.577</v>
      </c>
      <c r="Z1990">
        <v>0.95899999999999996</v>
      </c>
      <c r="AA1990" s="19">
        <v>0.94199999999999995</v>
      </c>
      <c r="AB1990">
        <v>0.97299999999999998</v>
      </c>
      <c r="AC1990" s="23">
        <v>0.96299999999999997</v>
      </c>
      <c r="AD1990" s="19">
        <v>45825.222936689817</v>
      </c>
      <c r="AE1990" t="s">
        <v>2377</v>
      </c>
    </row>
    <row r="1991" spans="1:31" hidden="1" x14ac:dyDescent="0.35">
      <c r="A1991" t="s">
        <v>156</v>
      </c>
      <c r="B1991" t="s">
        <v>312</v>
      </c>
      <c r="C1991">
        <v>0</v>
      </c>
      <c r="D1991" s="9">
        <v>45441.829861111109</v>
      </c>
      <c r="E1991" s="9">
        <v>45441.855555555558</v>
      </c>
      <c r="F1991" t="s">
        <v>871</v>
      </c>
      <c r="G1991" t="s">
        <v>871</v>
      </c>
      <c r="H1991">
        <v>1</v>
      </c>
      <c r="I1991">
        <v>1</v>
      </c>
      <c r="J1991">
        <v>1</v>
      </c>
      <c r="K1991" t="s">
        <v>872</v>
      </c>
      <c r="L1991">
        <v>1</v>
      </c>
      <c r="M1991">
        <v>-1</v>
      </c>
      <c r="N1991" t="s">
        <v>874</v>
      </c>
      <c r="O1991" t="s">
        <v>874</v>
      </c>
      <c r="P1991" t="s">
        <v>874</v>
      </c>
      <c r="Q1991" t="s">
        <v>874</v>
      </c>
      <c r="R1991">
        <v>0</v>
      </c>
      <c r="S1991" t="s">
        <v>874</v>
      </c>
      <c r="T1991" t="s">
        <v>874</v>
      </c>
      <c r="U1991" t="s">
        <v>874</v>
      </c>
      <c r="V1991" t="s">
        <v>874</v>
      </c>
      <c r="W1991" t="s">
        <v>874</v>
      </c>
      <c r="X1991" t="s">
        <v>56</v>
      </c>
      <c r="Y1991" t="s">
        <v>874</v>
      </c>
      <c r="Z1991" t="s">
        <v>874</v>
      </c>
      <c r="AA1991" t="s">
        <v>874</v>
      </c>
      <c r="AB1991" t="s">
        <v>874</v>
      </c>
      <c r="AC1991" t="s">
        <v>874</v>
      </c>
      <c r="AD1991" s="19">
        <v>2.8158564814814817E-2</v>
      </c>
      <c r="AE1991" t="s">
        <v>1108</v>
      </c>
    </row>
    <row r="1992" spans="1:31" x14ac:dyDescent="0.35">
      <c r="A1992" t="s">
        <v>1241</v>
      </c>
      <c r="B1992" t="s">
        <v>311</v>
      </c>
      <c r="C1992">
        <v>7626</v>
      </c>
      <c r="D1992" s="9">
        <v>36931.36440972222</v>
      </c>
      <c r="E1992" s="9">
        <v>44557.52715277778</v>
      </c>
      <c r="F1992">
        <v>1725</v>
      </c>
      <c r="G1992">
        <v>1725</v>
      </c>
      <c r="H1992">
        <v>67</v>
      </c>
      <c r="I1992">
        <v>1658</v>
      </c>
      <c r="J1992">
        <v>638</v>
      </c>
      <c r="K1992">
        <v>1087</v>
      </c>
      <c r="L1992">
        <v>822</v>
      </c>
      <c r="M1992">
        <v>265</v>
      </c>
      <c r="N1992">
        <v>1.4999999999999999E-2</v>
      </c>
      <c r="O1992">
        <v>0.26600000000000001</v>
      </c>
      <c r="P1992">
        <v>0.106</v>
      </c>
      <c r="Q1992">
        <v>0.155</v>
      </c>
      <c r="R1992">
        <v>0.17499999999999999</v>
      </c>
      <c r="S1992">
        <v>0.124</v>
      </c>
      <c r="T1992">
        <v>0.88600000000000001</v>
      </c>
      <c r="U1992">
        <v>5.2999999999999999E-2</v>
      </c>
      <c r="V1992">
        <v>0.623</v>
      </c>
      <c r="W1992">
        <v>1709.6769999999999</v>
      </c>
      <c r="X1992" t="s">
        <v>56</v>
      </c>
      <c r="Y1992">
        <v>6.452</v>
      </c>
      <c r="Z1992">
        <v>0.74399999999999999</v>
      </c>
      <c r="AA1992">
        <v>0.77300000000000002</v>
      </c>
      <c r="AB1992">
        <v>0.52800000000000002</v>
      </c>
      <c r="AC1992">
        <v>0.70899999999999996</v>
      </c>
      <c r="AD1992" s="19">
        <v>45825.053006481481</v>
      </c>
      <c r="AE1992" t="s">
        <v>2397</v>
      </c>
    </row>
    <row r="1993" spans="1:31" hidden="1" x14ac:dyDescent="0.35">
      <c r="A1993" t="s">
        <v>157</v>
      </c>
      <c r="B1993" t="s">
        <v>312</v>
      </c>
      <c r="C1993">
        <v>21</v>
      </c>
      <c r="D1993" s="9">
        <v>45540.520833333336</v>
      </c>
      <c r="E1993" s="9">
        <v>45561.595833333333</v>
      </c>
      <c r="F1993" t="s">
        <v>871</v>
      </c>
      <c r="G1993" t="s">
        <v>871</v>
      </c>
      <c r="H1993">
        <v>3</v>
      </c>
      <c r="I1993">
        <v>1</v>
      </c>
      <c r="J1993">
        <v>1</v>
      </c>
      <c r="K1993" t="s">
        <v>872</v>
      </c>
      <c r="L1993">
        <v>3</v>
      </c>
      <c r="M1993">
        <v>0</v>
      </c>
      <c r="N1993">
        <v>0.16700000000000001</v>
      </c>
      <c r="O1993" t="s">
        <v>874</v>
      </c>
      <c r="P1993" t="s">
        <v>874</v>
      </c>
      <c r="Q1993">
        <v>0.13600000000000001</v>
      </c>
      <c r="R1993">
        <v>0</v>
      </c>
      <c r="S1993">
        <v>0.158</v>
      </c>
      <c r="T1993" t="s">
        <v>874</v>
      </c>
      <c r="U1993" t="s">
        <v>874</v>
      </c>
      <c r="V1993" t="s">
        <v>874</v>
      </c>
      <c r="W1993" t="s">
        <v>874</v>
      </c>
      <c r="X1993" t="s">
        <v>56</v>
      </c>
      <c r="Y1993">
        <v>7.3529999999999998</v>
      </c>
      <c r="Z1993">
        <v>0.75</v>
      </c>
      <c r="AA1993" t="s">
        <v>874</v>
      </c>
      <c r="AB1993" t="s">
        <v>874</v>
      </c>
      <c r="AC1993">
        <v>0.75</v>
      </c>
      <c r="AD1993" s="19">
        <v>2.8256944444444446E-2</v>
      </c>
      <c r="AE1993" t="s">
        <v>1108</v>
      </c>
    </row>
    <row r="1994" spans="1:31" x14ac:dyDescent="0.35">
      <c r="A1994" t="s">
        <v>1956</v>
      </c>
      <c r="B1994" t="s">
        <v>311</v>
      </c>
      <c r="C1994">
        <v>1044</v>
      </c>
      <c r="D1994" s="9">
        <v>40559.724999999999</v>
      </c>
      <c r="E1994" s="9">
        <v>41603.90347222222</v>
      </c>
      <c r="F1994">
        <v>89</v>
      </c>
      <c r="G1994">
        <v>89</v>
      </c>
      <c r="H1994">
        <v>12</v>
      </c>
      <c r="I1994">
        <v>77</v>
      </c>
      <c r="J1994">
        <v>8</v>
      </c>
      <c r="K1994">
        <v>81</v>
      </c>
      <c r="L1994">
        <v>57</v>
      </c>
      <c r="M1994">
        <v>24</v>
      </c>
      <c r="N1994">
        <v>1.6E-2</v>
      </c>
      <c r="O1994">
        <v>7.4999999999999997E-2</v>
      </c>
      <c r="P1994">
        <v>1.2999999999999999E-2</v>
      </c>
      <c r="Q1994">
        <v>6.9000000000000006E-2</v>
      </c>
      <c r="R1994">
        <v>7.8E-2</v>
      </c>
      <c r="S1994">
        <v>7.8E-2</v>
      </c>
      <c r="T1994">
        <v>0.88500000000000001</v>
      </c>
      <c r="U1994">
        <v>0.17599999999999999</v>
      </c>
      <c r="V1994">
        <v>0.85699999999999998</v>
      </c>
      <c r="W1994">
        <v>347.82600000000002</v>
      </c>
      <c r="X1994" t="s">
        <v>56</v>
      </c>
      <c r="Y1994">
        <v>14.493</v>
      </c>
      <c r="Z1994">
        <v>0.91200000000000003</v>
      </c>
      <c r="AA1994">
        <v>0.98099999999999998</v>
      </c>
      <c r="AB1994">
        <v>0.90700000000000003</v>
      </c>
      <c r="AC1994">
        <v>0.96899999999999997</v>
      </c>
      <c r="AD1994" s="19">
        <v>45824.883557743058</v>
      </c>
      <c r="AE1994" t="s">
        <v>2024</v>
      </c>
    </row>
    <row r="1995" spans="1:31" hidden="1" x14ac:dyDescent="0.35">
      <c r="A1995" t="s">
        <v>158</v>
      </c>
      <c r="B1995" t="s">
        <v>312</v>
      </c>
      <c r="C1995">
        <v>99</v>
      </c>
      <c r="D1995" s="9">
        <v>45511.486111111109</v>
      </c>
      <c r="E1995" s="9">
        <v>45610.768750000003</v>
      </c>
      <c r="F1995" t="s">
        <v>871</v>
      </c>
      <c r="G1995" t="s">
        <v>871</v>
      </c>
      <c r="H1995">
        <v>10</v>
      </c>
      <c r="I1995">
        <v>3</v>
      </c>
      <c r="J1995">
        <v>4</v>
      </c>
      <c r="K1995" t="s">
        <v>872</v>
      </c>
      <c r="L1995">
        <v>8</v>
      </c>
      <c r="M1995">
        <v>2</v>
      </c>
      <c r="N1995">
        <v>8.4000000000000005E-2</v>
      </c>
      <c r="O1995">
        <v>7.6999999999999999E-2</v>
      </c>
      <c r="P1995">
        <v>0.17199999999999999</v>
      </c>
      <c r="Q1995">
        <v>0.14699999999999999</v>
      </c>
      <c r="R1995">
        <v>-1.0999999999999999E-2</v>
      </c>
      <c r="S1995">
        <v>8.7999999999999995E-2</v>
      </c>
      <c r="T1995">
        <v>-13.364000000000001</v>
      </c>
      <c r="U1995">
        <v>0.52200000000000002</v>
      </c>
      <c r="V1995">
        <v>-6.8000000000000005E-2</v>
      </c>
      <c r="W1995">
        <v>7809.5240000000003</v>
      </c>
      <c r="X1995" t="s">
        <v>56</v>
      </c>
      <c r="Y1995">
        <v>6.8029999999999999</v>
      </c>
      <c r="Z1995">
        <v>0.81299999999999994</v>
      </c>
      <c r="AA1995">
        <v>0.95899999999999996</v>
      </c>
      <c r="AB1995">
        <v>0.995</v>
      </c>
      <c r="AC1995">
        <v>0.81799999999999995</v>
      </c>
      <c r="AD1995" s="19">
        <v>2.8501157407407409E-2</v>
      </c>
      <c r="AE1995" t="s">
        <v>1108</v>
      </c>
    </row>
    <row r="1996" spans="1:31" x14ac:dyDescent="0.35">
      <c r="A1996" t="s">
        <v>191</v>
      </c>
      <c r="B1996" t="s">
        <v>311</v>
      </c>
      <c r="C1996">
        <v>1244</v>
      </c>
      <c r="D1996" s="9">
        <v>40367.947222222225</v>
      </c>
      <c r="E1996" s="9">
        <v>41612.347222222219</v>
      </c>
      <c r="F1996">
        <v>172</v>
      </c>
      <c r="G1996">
        <v>172</v>
      </c>
      <c r="H1996">
        <v>90</v>
      </c>
      <c r="I1996">
        <v>82</v>
      </c>
      <c r="J1996">
        <v>22</v>
      </c>
      <c r="K1996">
        <v>150</v>
      </c>
      <c r="L1996">
        <v>134</v>
      </c>
      <c r="M1996">
        <v>16</v>
      </c>
      <c r="N1996">
        <v>6.6000000000000003E-2</v>
      </c>
      <c r="O1996">
        <v>6.6000000000000003E-2</v>
      </c>
      <c r="P1996">
        <v>1.9E-2</v>
      </c>
      <c r="Q1996">
        <v>0.1</v>
      </c>
      <c r="R1996">
        <v>0.113</v>
      </c>
      <c r="S1996">
        <v>0.112</v>
      </c>
      <c r="T1996">
        <v>0.88500000000000001</v>
      </c>
      <c r="U1996">
        <v>0.5</v>
      </c>
      <c r="V1996">
        <v>0.85599999999999998</v>
      </c>
      <c r="W1996">
        <v>160</v>
      </c>
      <c r="X1996" t="s">
        <v>56</v>
      </c>
      <c r="Y1996">
        <v>10</v>
      </c>
      <c r="Z1996">
        <v>0.92500000000000004</v>
      </c>
      <c r="AA1996">
        <v>0.93100000000000005</v>
      </c>
      <c r="AB1996">
        <v>0.94399999999999995</v>
      </c>
      <c r="AC1996">
        <v>0.89500000000000002</v>
      </c>
      <c r="AD1996" s="19">
        <v>45824.928332743053</v>
      </c>
      <c r="AE1996" t="s">
        <v>2215</v>
      </c>
    </row>
    <row r="1997" spans="1:31" hidden="1" x14ac:dyDescent="0.35">
      <c r="A1997" t="s">
        <v>159</v>
      </c>
      <c r="B1997" t="s">
        <v>312</v>
      </c>
      <c r="C1997">
        <v>99</v>
      </c>
      <c r="D1997" s="9">
        <v>45505.466666666667</v>
      </c>
      <c r="E1997" s="9">
        <v>45604.841666666667</v>
      </c>
      <c r="F1997" t="s">
        <v>871</v>
      </c>
      <c r="G1997" t="s">
        <v>871</v>
      </c>
      <c r="H1997">
        <v>5</v>
      </c>
      <c r="I1997">
        <v>5</v>
      </c>
      <c r="J1997">
        <v>1</v>
      </c>
      <c r="K1997" t="s">
        <v>872</v>
      </c>
      <c r="L1997">
        <v>4</v>
      </c>
      <c r="M1997">
        <v>4</v>
      </c>
      <c r="N1997">
        <v>0.14299999999999999</v>
      </c>
      <c r="O1997">
        <v>4.3999999999999997E-2</v>
      </c>
      <c r="P1997" t="s">
        <v>874</v>
      </c>
      <c r="Q1997">
        <v>2.4E-2</v>
      </c>
      <c r="R1997">
        <v>0.187</v>
      </c>
      <c r="S1997">
        <v>7.2999999999999995E-2</v>
      </c>
      <c r="T1997" t="s">
        <v>874</v>
      </c>
      <c r="U1997" t="s">
        <v>874</v>
      </c>
      <c r="V1997" t="s">
        <v>874</v>
      </c>
      <c r="W1997" t="s">
        <v>874</v>
      </c>
      <c r="X1997" t="s">
        <v>62</v>
      </c>
      <c r="Y1997">
        <v>41.667000000000002</v>
      </c>
      <c r="Z1997">
        <v>0.94099999999999995</v>
      </c>
      <c r="AA1997">
        <v>0.98499999999999999</v>
      </c>
      <c r="AB1997" t="s">
        <v>874</v>
      </c>
      <c r="AC1997">
        <v>0.74299999999999999</v>
      </c>
      <c r="AD1997" s="19">
        <v>2.8605324074074075E-2</v>
      </c>
      <c r="AE1997" t="s">
        <v>1108</v>
      </c>
    </row>
    <row r="1998" spans="1:31" x14ac:dyDescent="0.35">
      <c r="A1998" t="s">
        <v>120</v>
      </c>
      <c r="B1998" t="s">
        <v>311</v>
      </c>
      <c r="C1998">
        <v>5004</v>
      </c>
      <c r="D1998" s="9">
        <v>40564.916666666664</v>
      </c>
      <c r="E1998" s="9">
        <v>45569.370138888888</v>
      </c>
      <c r="F1998">
        <v>15610</v>
      </c>
      <c r="G1998">
        <v>15434</v>
      </c>
      <c r="H1998">
        <v>6185</v>
      </c>
      <c r="I1998">
        <v>9249</v>
      </c>
      <c r="J1998">
        <v>4058</v>
      </c>
      <c r="K1998">
        <v>11376</v>
      </c>
      <c r="L1998">
        <v>11351</v>
      </c>
      <c r="M1998">
        <v>25</v>
      </c>
      <c r="N1998">
        <v>1.4610000000000001</v>
      </c>
      <c r="O1998">
        <v>2.7879999999999998</v>
      </c>
      <c r="P1998">
        <v>1.091</v>
      </c>
      <c r="Q1998">
        <v>2.794</v>
      </c>
      <c r="R1998">
        <v>3.1579999999999999</v>
      </c>
      <c r="S1998">
        <v>2.7589999999999999</v>
      </c>
      <c r="T1998">
        <v>0.88500000000000001</v>
      </c>
      <c r="U1998">
        <v>0.34399999999999997</v>
      </c>
      <c r="V1998">
        <v>0.74299999999999999</v>
      </c>
      <c r="W1998">
        <v>8.9480000000000004</v>
      </c>
      <c r="X1998" t="s">
        <v>80</v>
      </c>
      <c r="Y1998">
        <v>0.35799999999999998</v>
      </c>
      <c r="Z1998">
        <v>0.95099999999999996</v>
      </c>
      <c r="AA1998">
        <v>0.97099999999999997</v>
      </c>
      <c r="AB1998">
        <v>0.99299999999999999</v>
      </c>
      <c r="AC1998">
        <v>0.99299999999999999</v>
      </c>
      <c r="AD1998" s="19">
        <v>2.3446759259259257E-2</v>
      </c>
      <c r="AE1998" t="s">
        <v>1108</v>
      </c>
    </row>
    <row r="1999" spans="1:31" hidden="1" x14ac:dyDescent="0.35">
      <c r="A1999" t="s">
        <v>160</v>
      </c>
      <c r="B1999" t="s">
        <v>312</v>
      </c>
      <c r="C1999">
        <v>53</v>
      </c>
      <c r="D1999" s="9">
        <v>45490.665277777778</v>
      </c>
      <c r="E1999" s="9">
        <v>45544.643750000003</v>
      </c>
      <c r="F1999" t="s">
        <v>871</v>
      </c>
      <c r="G1999" t="s">
        <v>871</v>
      </c>
      <c r="H1999">
        <v>2</v>
      </c>
      <c r="I1999">
        <v>1</v>
      </c>
      <c r="J1999">
        <v>2</v>
      </c>
      <c r="K1999" t="s">
        <v>872</v>
      </c>
      <c r="L1999">
        <v>2</v>
      </c>
      <c r="M1999">
        <v>-2</v>
      </c>
      <c r="N1999">
        <v>1.9E-2</v>
      </c>
      <c r="O1999" t="s">
        <v>874</v>
      </c>
      <c r="P1999" t="s">
        <v>874</v>
      </c>
      <c r="Q1999">
        <v>1</v>
      </c>
      <c r="R1999">
        <v>0</v>
      </c>
      <c r="S1999">
        <v>-1E-3</v>
      </c>
      <c r="T1999" t="s">
        <v>874</v>
      </c>
      <c r="U1999" t="s">
        <v>874</v>
      </c>
      <c r="V1999" t="s">
        <v>874</v>
      </c>
      <c r="W1999" t="s">
        <v>874</v>
      </c>
      <c r="X1999" t="s">
        <v>56</v>
      </c>
      <c r="Y1999">
        <v>1</v>
      </c>
      <c r="Z1999">
        <v>1</v>
      </c>
      <c r="AA1999" t="s">
        <v>874</v>
      </c>
      <c r="AB1999" t="s">
        <v>874</v>
      </c>
      <c r="AC1999">
        <v>1</v>
      </c>
      <c r="AD1999" s="19">
        <v>2.8701388888888891E-2</v>
      </c>
      <c r="AE1999" t="s">
        <v>1108</v>
      </c>
    </row>
    <row r="2000" spans="1:31" x14ac:dyDescent="0.35">
      <c r="A2000" t="s">
        <v>120</v>
      </c>
      <c r="B2000" t="s">
        <v>311</v>
      </c>
      <c r="C2000">
        <v>5004</v>
      </c>
      <c r="D2000" s="9">
        <v>40564.916666666664</v>
      </c>
      <c r="E2000" s="9">
        <v>45569.370138888888</v>
      </c>
      <c r="F2000">
        <v>15610</v>
      </c>
      <c r="G2000">
        <v>15434</v>
      </c>
      <c r="H2000">
        <v>6185</v>
      </c>
      <c r="I2000">
        <v>9249</v>
      </c>
      <c r="J2000">
        <v>4058</v>
      </c>
      <c r="K2000">
        <v>11376</v>
      </c>
      <c r="L2000">
        <v>11351</v>
      </c>
      <c r="M2000">
        <v>25</v>
      </c>
      <c r="N2000">
        <v>1.4610000000000001</v>
      </c>
      <c r="O2000">
        <v>2.7879999999999998</v>
      </c>
      <c r="P2000">
        <v>1.091</v>
      </c>
      <c r="Q2000">
        <v>2.794</v>
      </c>
      <c r="R2000">
        <v>3.1579999999999999</v>
      </c>
      <c r="S2000">
        <v>2.7589999999999999</v>
      </c>
      <c r="T2000">
        <v>0.88500000000000001</v>
      </c>
      <c r="U2000">
        <v>0.34399999999999997</v>
      </c>
      <c r="V2000">
        <v>0.74299999999999999</v>
      </c>
      <c r="W2000">
        <v>8.9480000000000004</v>
      </c>
      <c r="X2000" t="s">
        <v>80</v>
      </c>
      <c r="Y2000">
        <v>0.35799999999999998</v>
      </c>
      <c r="Z2000">
        <v>0.95099999999999996</v>
      </c>
      <c r="AA2000">
        <v>0.97099999999999997</v>
      </c>
      <c r="AB2000">
        <v>0.99299999999999999</v>
      </c>
      <c r="AC2000">
        <v>0.99299999999999999</v>
      </c>
      <c r="AD2000" s="19">
        <v>2.873726851851852E-2</v>
      </c>
      <c r="AE2000" t="s">
        <v>1108</v>
      </c>
    </row>
    <row r="2001" spans="1:31" hidden="1" x14ac:dyDescent="0.35">
      <c r="A2001" t="s">
        <v>161</v>
      </c>
      <c r="B2001" t="s">
        <v>312</v>
      </c>
      <c r="C2001">
        <v>20</v>
      </c>
      <c r="D2001" s="9">
        <v>45342.679861111108</v>
      </c>
      <c r="E2001" s="9">
        <v>45363.445833333331</v>
      </c>
      <c r="F2001" t="s">
        <v>871</v>
      </c>
      <c r="G2001" t="s">
        <v>871</v>
      </c>
      <c r="H2001">
        <v>2</v>
      </c>
      <c r="I2001">
        <v>1</v>
      </c>
      <c r="J2001">
        <v>1</v>
      </c>
      <c r="K2001" t="s">
        <v>872</v>
      </c>
      <c r="L2001">
        <v>3</v>
      </c>
      <c r="M2001">
        <v>-2</v>
      </c>
      <c r="N2001">
        <v>4.8000000000000001E-2</v>
      </c>
      <c r="O2001" t="s">
        <v>874</v>
      </c>
      <c r="P2001" t="s">
        <v>874</v>
      </c>
      <c r="Q2001">
        <v>7.0999999999999994E-2</v>
      </c>
      <c r="R2001">
        <v>0</v>
      </c>
      <c r="S2001">
        <v>4.8000000000000001E-2</v>
      </c>
      <c r="T2001" t="s">
        <v>874</v>
      </c>
      <c r="U2001" t="s">
        <v>874</v>
      </c>
      <c r="V2001" t="s">
        <v>874</v>
      </c>
      <c r="W2001" t="s">
        <v>874</v>
      </c>
      <c r="X2001" t="s">
        <v>56</v>
      </c>
      <c r="Y2001">
        <v>14.085000000000001</v>
      </c>
      <c r="Z2001">
        <v>1</v>
      </c>
      <c r="AA2001" t="s">
        <v>874</v>
      </c>
      <c r="AB2001" t="s">
        <v>874</v>
      </c>
      <c r="AC2001">
        <v>0.75</v>
      </c>
      <c r="AD2001" s="19">
        <v>2.8796296296296296E-2</v>
      </c>
      <c r="AE2001" t="s">
        <v>1108</v>
      </c>
    </row>
    <row r="2002" spans="1:31" x14ac:dyDescent="0.35">
      <c r="A2002" t="s">
        <v>128</v>
      </c>
      <c r="B2002" t="s">
        <v>311</v>
      </c>
      <c r="C2002">
        <v>1717</v>
      </c>
      <c r="D2002" s="9">
        <v>42781.604768518519</v>
      </c>
      <c r="E2002" s="9">
        <v>44498.903321759259</v>
      </c>
      <c r="F2002">
        <v>41</v>
      </c>
      <c r="G2002">
        <v>41</v>
      </c>
      <c r="H2002">
        <v>41</v>
      </c>
      <c r="I2002">
        <v>0</v>
      </c>
      <c r="J2002">
        <v>3</v>
      </c>
      <c r="K2002">
        <v>38</v>
      </c>
      <c r="L2002">
        <v>34</v>
      </c>
      <c r="M2002">
        <v>4</v>
      </c>
      <c r="N2002">
        <v>2.7E-2</v>
      </c>
      <c r="O2002">
        <v>0</v>
      </c>
      <c r="P2002">
        <v>1E-3</v>
      </c>
      <c r="Q2002">
        <v>2.3E-2</v>
      </c>
      <c r="R2002">
        <v>2.5999999999999999E-2</v>
      </c>
      <c r="S2002">
        <v>2.5999999999999999E-2</v>
      </c>
      <c r="T2002">
        <v>0.88500000000000001</v>
      </c>
      <c r="U2002">
        <v>1</v>
      </c>
      <c r="V2002">
        <v>0.96299999999999997</v>
      </c>
      <c r="W2002">
        <v>173.91300000000001</v>
      </c>
      <c r="X2002" t="s">
        <v>56</v>
      </c>
      <c r="Y2002">
        <v>43.478000000000002</v>
      </c>
      <c r="Z2002">
        <v>0.96499999999999997</v>
      </c>
      <c r="AA2002">
        <v>0</v>
      </c>
      <c r="AB2002">
        <v>0.875</v>
      </c>
      <c r="AC2002">
        <v>0.98299999999999998</v>
      </c>
      <c r="AD2002" s="19">
        <v>45825.273876817133</v>
      </c>
      <c r="AE2002" t="s">
        <v>2357</v>
      </c>
    </row>
    <row r="2003" spans="1:31" hidden="1" x14ac:dyDescent="0.35">
      <c r="A2003" t="s">
        <v>162</v>
      </c>
      <c r="B2003" t="s">
        <v>312</v>
      </c>
      <c r="C2003">
        <v>0</v>
      </c>
      <c r="D2003" s="9">
        <v>45491.699305555558</v>
      </c>
      <c r="E2003" s="9">
        <v>45491.699305555558</v>
      </c>
      <c r="F2003" t="s">
        <v>871</v>
      </c>
      <c r="G2003" t="s">
        <v>871</v>
      </c>
      <c r="H2003">
        <v>1</v>
      </c>
      <c r="I2003">
        <v>1</v>
      </c>
      <c r="J2003">
        <v>1</v>
      </c>
      <c r="K2003" t="s">
        <v>872</v>
      </c>
      <c r="L2003">
        <v>1</v>
      </c>
      <c r="M2003">
        <v>0</v>
      </c>
      <c r="N2003" t="s">
        <v>874</v>
      </c>
      <c r="O2003" t="s">
        <v>874</v>
      </c>
      <c r="P2003" t="s">
        <v>874</v>
      </c>
      <c r="Q2003" t="s">
        <v>874</v>
      </c>
      <c r="R2003">
        <v>0</v>
      </c>
      <c r="S2003" t="s">
        <v>874</v>
      </c>
      <c r="T2003" t="s">
        <v>874</v>
      </c>
      <c r="U2003" t="s">
        <v>874</v>
      </c>
      <c r="V2003" t="s">
        <v>874</v>
      </c>
      <c r="W2003" t="s">
        <v>874</v>
      </c>
      <c r="X2003" t="s">
        <v>56</v>
      </c>
      <c r="Y2003" t="s">
        <v>874</v>
      </c>
      <c r="Z2003" t="s">
        <v>874</v>
      </c>
      <c r="AA2003" t="s">
        <v>874</v>
      </c>
      <c r="AB2003" t="s">
        <v>874</v>
      </c>
      <c r="AC2003" t="s">
        <v>874</v>
      </c>
      <c r="AD2003" s="19">
        <v>2.8894675925925924E-2</v>
      </c>
      <c r="AE2003" t="s">
        <v>1108</v>
      </c>
    </row>
    <row r="2004" spans="1:31" x14ac:dyDescent="0.35">
      <c r="A2004" t="s">
        <v>982</v>
      </c>
      <c r="B2004" t="s">
        <v>311</v>
      </c>
      <c r="C2004">
        <v>6126</v>
      </c>
      <c r="D2004" s="9">
        <v>38426.963067129633</v>
      </c>
      <c r="E2004" s="9">
        <v>44553.264884259261</v>
      </c>
      <c r="F2004">
        <v>1144</v>
      </c>
      <c r="G2004">
        <v>1144</v>
      </c>
      <c r="H2004">
        <v>197</v>
      </c>
      <c r="I2004">
        <v>947</v>
      </c>
      <c r="J2004">
        <v>276</v>
      </c>
      <c r="K2004">
        <v>868</v>
      </c>
      <c r="L2004">
        <v>811</v>
      </c>
      <c r="M2004">
        <v>57</v>
      </c>
      <c r="N2004">
        <v>4.1000000000000002E-2</v>
      </c>
      <c r="O2004">
        <v>0.26800000000000002</v>
      </c>
      <c r="P2004">
        <v>7.4999999999999997E-2</v>
      </c>
      <c r="Q2004">
        <v>0.20699999999999999</v>
      </c>
      <c r="R2004">
        <v>0.23400000000000001</v>
      </c>
      <c r="S2004">
        <v>0.23100000000000001</v>
      </c>
      <c r="T2004">
        <v>0.88500000000000001</v>
      </c>
      <c r="U2004">
        <v>0.13300000000000001</v>
      </c>
      <c r="V2004">
        <v>0.75700000000000001</v>
      </c>
      <c r="W2004">
        <v>275.36200000000002</v>
      </c>
      <c r="X2004" t="s">
        <v>56</v>
      </c>
      <c r="Y2004">
        <v>4.8310000000000004</v>
      </c>
      <c r="Z2004">
        <v>0.85199999999999998</v>
      </c>
      <c r="AA2004" s="19">
        <v>0.85699999999999998</v>
      </c>
      <c r="AB2004">
        <v>0.88</v>
      </c>
      <c r="AC2004" s="23">
        <v>0.81899999999999995</v>
      </c>
      <c r="AD2004" s="19">
        <v>45825.199613391203</v>
      </c>
      <c r="AE2004" t="s">
        <v>2388</v>
      </c>
    </row>
    <row r="2005" spans="1:31" hidden="1" x14ac:dyDescent="0.35">
      <c r="A2005" t="s">
        <v>163</v>
      </c>
      <c r="B2005" t="s">
        <v>312</v>
      </c>
      <c r="C2005">
        <v>64</v>
      </c>
      <c r="D2005" s="9">
        <v>43207.435416666667</v>
      </c>
      <c r="E2005" s="9">
        <v>43271.777083333334</v>
      </c>
      <c r="F2005" t="s">
        <v>871</v>
      </c>
      <c r="G2005" t="s">
        <v>871</v>
      </c>
      <c r="H2005">
        <v>1</v>
      </c>
      <c r="I2005">
        <v>1</v>
      </c>
      <c r="J2005">
        <v>3</v>
      </c>
      <c r="K2005" t="s">
        <v>872</v>
      </c>
      <c r="L2005">
        <v>1</v>
      </c>
      <c r="M2005">
        <v>-2</v>
      </c>
      <c r="N2005" t="s">
        <v>874</v>
      </c>
      <c r="O2005" t="s">
        <v>874</v>
      </c>
      <c r="P2005">
        <v>2.3E-2</v>
      </c>
      <c r="Q2005" t="s">
        <v>874</v>
      </c>
      <c r="R2005">
        <v>0</v>
      </c>
      <c r="S2005">
        <v>-2.3E-2</v>
      </c>
      <c r="T2005" t="s">
        <v>874</v>
      </c>
      <c r="U2005" t="s">
        <v>874</v>
      </c>
      <c r="V2005" t="s">
        <v>874</v>
      </c>
      <c r="W2005" t="s">
        <v>874</v>
      </c>
      <c r="X2005" t="s">
        <v>56</v>
      </c>
      <c r="Y2005" t="s">
        <v>874</v>
      </c>
      <c r="Z2005" t="s">
        <v>874</v>
      </c>
      <c r="AA2005" t="s">
        <v>874</v>
      </c>
      <c r="AB2005">
        <v>0.75</v>
      </c>
      <c r="AC2005" t="s">
        <v>874</v>
      </c>
      <c r="AD2005" s="19">
        <v>2.8989583333333332E-2</v>
      </c>
      <c r="AE2005" t="s">
        <v>1108</v>
      </c>
    </row>
    <row r="2006" spans="1:31" x14ac:dyDescent="0.35">
      <c r="A2006" t="s">
        <v>1508</v>
      </c>
      <c r="B2006" t="s">
        <v>311</v>
      </c>
      <c r="C2006">
        <v>3508</v>
      </c>
      <c r="D2006" s="9">
        <v>39720.167233796295</v>
      </c>
      <c r="E2006" s="9">
        <v>43228.469155092593</v>
      </c>
      <c r="F2006">
        <v>251</v>
      </c>
      <c r="G2006">
        <v>251</v>
      </c>
      <c r="H2006">
        <v>69</v>
      </c>
      <c r="I2006">
        <v>182</v>
      </c>
      <c r="J2006">
        <v>18</v>
      </c>
      <c r="K2006">
        <v>233</v>
      </c>
      <c r="L2006">
        <v>218</v>
      </c>
      <c r="M2006">
        <v>15</v>
      </c>
      <c r="N2006">
        <v>2.7E-2</v>
      </c>
      <c r="O2006">
        <v>5.6000000000000001E-2</v>
      </c>
      <c r="P2006">
        <v>5.0000000000000001E-3</v>
      </c>
      <c r="Q2006">
        <v>6.9000000000000006E-2</v>
      </c>
      <c r="R2006">
        <v>7.8E-2</v>
      </c>
      <c r="S2006">
        <v>7.1999999999999995E-2</v>
      </c>
      <c r="T2006">
        <v>0.88500000000000001</v>
      </c>
      <c r="U2006">
        <v>0.32500000000000001</v>
      </c>
      <c r="V2006">
        <v>0.94</v>
      </c>
      <c r="W2006">
        <v>217.39099999999999</v>
      </c>
      <c r="X2006" t="s">
        <v>56</v>
      </c>
      <c r="Y2006">
        <v>14.493</v>
      </c>
      <c r="Z2006">
        <v>0.77900000000000003</v>
      </c>
      <c r="AA2006">
        <v>0.92300000000000004</v>
      </c>
      <c r="AB2006">
        <v>0.95</v>
      </c>
      <c r="AC2006">
        <v>0.89100000000000001</v>
      </c>
      <c r="AD2006" s="19">
        <v>45825.116155127318</v>
      </c>
      <c r="AE2006" t="s">
        <v>2397</v>
      </c>
    </row>
    <row r="2007" spans="1:31" hidden="1" x14ac:dyDescent="0.35">
      <c r="A2007" t="s">
        <v>164</v>
      </c>
      <c r="B2007" t="s">
        <v>312</v>
      </c>
      <c r="C2007">
        <v>87</v>
      </c>
      <c r="D2007" s="9">
        <v>44824.480555555558</v>
      </c>
      <c r="E2007" s="9">
        <v>44911.640972222223</v>
      </c>
      <c r="F2007" t="s">
        <v>871</v>
      </c>
      <c r="G2007" t="s">
        <v>871</v>
      </c>
      <c r="H2007">
        <v>1</v>
      </c>
      <c r="I2007">
        <v>1</v>
      </c>
      <c r="J2007">
        <v>1</v>
      </c>
      <c r="K2007" t="s">
        <v>872</v>
      </c>
      <c r="L2007">
        <v>1</v>
      </c>
      <c r="M2007">
        <v>-1</v>
      </c>
      <c r="N2007" t="s">
        <v>874</v>
      </c>
      <c r="O2007" t="s">
        <v>874</v>
      </c>
      <c r="P2007" t="s">
        <v>874</v>
      </c>
      <c r="Q2007" t="s">
        <v>874</v>
      </c>
      <c r="R2007">
        <v>0</v>
      </c>
      <c r="S2007">
        <v>-1.0999999999999999E-2</v>
      </c>
      <c r="T2007" t="s">
        <v>874</v>
      </c>
      <c r="U2007" t="s">
        <v>874</v>
      </c>
      <c r="V2007" t="s">
        <v>874</v>
      </c>
      <c r="W2007" t="s">
        <v>874</v>
      </c>
      <c r="X2007" t="s">
        <v>80</v>
      </c>
      <c r="Y2007" t="s">
        <v>874</v>
      </c>
      <c r="Z2007" t="s">
        <v>874</v>
      </c>
      <c r="AA2007" t="s">
        <v>874</v>
      </c>
      <c r="AB2007" t="s">
        <v>874</v>
      </c>
      <c r="AC2007" t="s">
        <v>874</v>
      </c>
      <c r="AD2007" s="19">
        <v>2.9107638888888891E-2</v>
      </c>
      <c r="AE2007" t="s">
        <v>1108</v>
      </c>
    </row>
    <row r="2008" spans="1:31" x14ac:dyDescent="0.35">
      <c r="A2008" t="s">
        <v>902</v>
      </c>
      <c r="B2008" t="s">
        <v>311</v>
      </c>
      <c r="C2008">
        <v>2466</v>
      </c>
      <c r="D2008" s="9">
        <v>39148.321527777778</v>
      </c>
      <c r="E2008" s="9">
        <v>41614.959027777775</v>
      </c>
      <c r="F2008">
        <v>719</v>
      </c>
      <c r="G2008">
        <v>719</v>
      </c>
      <c r="H2008">
        <v>221</v>
      </c>
      <c r="I2008">
        <v>498</v>
      </c>
      <c r="J2008">
        <v>104</v>
      </c>
      <c r="K2008">
        <v>615</v>
      </c>
      <c r="L2008">
        <v>532</v>
      </c>
      <c r="M2008">
        <v>83</v>
      </c>
      <c r="N2008">
        <v>0.112</v>
      </c>
      <c r="O2008">
        <v>0.26300000000000001</v>
      </c>
      <c r="P2008">
        <v>5.5E-2</v>
      </c>
      <c r="Q2008">
        <v>0.28299999999999997</v>
      </c>
      <c r="R2008">
        <v>0.32</v>
      </c>
      <c r="S2008">
        <v>0.313</v>
      </c>
      <c r="T2008">
        <v>0.88400000000000001</v>
      </c>
      <c r="U2008">
        <v>0.29899999999999999</v>
      </c>
      <c r="V2008">
        <v>0.85299999999999998</v>
      </c>
      <c r="W2008">
        <v>293.286</v>
      </c>
      <c r="X2008" t="s">
        <v>56</v>
      </c>
      <c r="Y2008">
        <v>3.5339999999999998</v>
      </c>
      <c r="Z2008">
        <v>0.99</v>
      </c>
      <c r="AA2008">
        <v>0.97899999999999998</v>
      </c>
      <c r="AB2008">
        <v>0.93899999999999995</v>
      </c>
      <c r="AC2008">
        <v>0.98499999999999999</v>
      </c>
      <c r="AD2008" s="19">
        <v>45824.903344861108</v>
      </c>
      <c r="AE2008" t="s">
        <v>2043</v>
      </c>
    </row>
    <row r="2009" spans="1:31" hidden="1" x14ac:dyDescent="0.35">
      <c r="A2009" t="s">
        <v>165</v>
      </c>
      <c r="B2009" t="s">
        <v>312</v>
      </c>
      <c r="C2009">
        <v>82</v>
      </c>
      <c r="D2009" s="9">
        <v>45498.431250000001</v>
      </c>
      <c r="E2009" s="9">
        <v>45581.320833333331</v>
      </c>
      <c r="F2009" t="s">
        <v>871</v>
      </c>
      <c r="G2009" t="s">
        <v>871</v>
      </c>
      <c r="H2009">
        <v>2</v>
      </c>
      <c r="I2009">
        <v>6</v>
      </c>
      <c r="J2009">
        <v>1</v>
      </c>
      <c r="K2009" t="s">
        <v>872</v>
      </c>
      <c r="L2009">
        <v>2</v>
      </c>
      <c r="M2009">
        <v>4</v>
      </c>
      <c r="N2009">
        <v>0.5</v>
      </c>
      <c r="O2009">
        <v>5.2999999999999999E-2</v>
      </c>
      <c r="P2009" t="s">
        <v>874</v>
      </c>
      <c r="Q2009">
        <v>1.7999999999999999E-2</v>
      </c>
      <c r="R2009">
        <v>0.55300000000000005</v>
      </c>
      <c r="S2009">
        <v>6.5000000000000002E-2</v>
      </c>
      <c r="T2009" t="s">
        <v>874</v>
      </c>
      <c r="U2009" t="s">
        <v>874</v>
      </c>
      <c r="V2009" t="s">
        <v>874</v>
      </c>
      <c r="W2009" t="s">
        <v>874</v>
      </c>
      <c r="X2009" t="s">
        <v>56</v>
      </c>
      <c r="Y2009">
        <v>55.555999999999997</v>
      </c>
      <c r="Z2009">
        <v>1</v>
      </c>
      <c r="AA2009">
        <v>0.76700000000000002</v>
      </c>
      <c r="AB2009" t="s">
        <v>874</v>
      </c>
      <c r="AC2009">
        <v>1</v>
      </c>
      <c r="AD2009" s="19">
        <v>2.9237268518518517E-2</v>
      </c>
      <c r="AE2009" t="s">
        <v>1108</v>
      </c>
    </row>
    <row r="2010" spans="1:31" x14ac:dyDescent="0.35">
      <c r="A2010" t="s">
        <v>1185</v>
      </c>
      <c r="B2010" t="s">
        <v>311</v>
      </c>
      <c r="C2010">
        <v>1252</v>
      </c>
      <c r="D2010" s="9">
        <v>40374.458333333336</v>
      </c>
      <c r="E2010" s="9">
        <v>41627.158333333333</v>
      </c>
      <c r="F2010">
        <v>229</v>
      </c>
      <c r="G2010">
        <v>229</v>
      </c>
      <c r="H2010">
        <v>50</v>
      </c>
      <c r="I2010">
        <v>179</v>
      </c>
      <c r="J2010">
        <v>40</v>
      </c>
      <c r="K2010">
        <v>189</v>
      </c>
      <c r="L2010">
        <v>164</v>
      </c>
      <c r="M2010">
        <v>25</v>
      </c>
      <c r="N2010">
        <v>3.5999999999999997E-2</v>
      </c>
      <c r="O2010">
        <v>0.14299999999999999</v>
      </c>
      <c r="P2010">
        <v>3.2000000000000001E-2</v>
      </c>
      <c r="Q2010">
        <v>0.13</v>
      </c>
      <c r="R2010">
        <v>0.14699999999999999</v>
      </c>
      <c r="S2010">
        <v>0.14799999999999999</v>
      </c>
      <c r="T2010">
        <v>0.88400000000000001</v>
      </c>
      <c r="U2010">
        <v>0.20100000000000001</v>
      </c>
      <c r="V2010">
        <v>0.82099999999999995</v>
      </c>
      <c r="W2010">
        <v>192.30799999999999</v>
      </c>
      <c r="X2010" t="s">
        <v>56</v>
      </c>
      <c r="Y2010">
        <v>7.6920000000000002</v>
      </c>
      <c r="Z2010">
        <v>0.98499999999999999</v>
      </c>
      <c r="AA2010">
        <v>0.95299999999999996</v>
      </c>
      <c r="AB2010">
        <v>0.85</v>
      </c>
      <c r="AC2010">
        <v>0.96099999999999997</v>
      </c>
      <c r="AD2010" s="19">
        <v>45824.9653209838</v>
      </c>
      <c r="AE2010" t="s">
        <v>2225</v>
      </c>
    </row>
    <row r="2011" spans="1:31" hidden="1" x14ac:dyDescent="0.35">
      <c r="A2011" t="s">
        <v>166</v>
      </c>
      <c r="B2011" t="s">
        <v>312</v>
      </c>
      <c r="C2011">
        <v>94</v>
      </c>
      <c r="D2011" s="9">
        <v>45513.397222222222</v>
      </c>
      <c r="E2011" s="9">
        <v>45607.62777777778</v>
      </c>
      <c r="F2011" t="s">
        <v>871</v>
      </c>
      <c r="G2011" t="s">
        <v>871</v>
      </c>
      <c r="H2011">
        <v>16</v>
      </c>
      <c r="I2011">
        <v>17</v>
      </c>
      <c r="J2011">
        <v>6</v>
      </c>
      <c r="K2011" t="s">
        <v>872</v>
      </c>
      <c r="L2011">
        <v>28</v>
      </c>
      <c r="M2011">
        <v>0</v>
      </c>
      <c r="N2011">
        <v>0.16700000000000001</v>
      </c>
      <c r="O2011">
        <v>0.20399999999999999</v>
      </c>
      <c r="P2011">
        <v>5.8999999999999997E-2</v>
      </c>
      <c r="Q2011">
        <v>0.373</v>
      </c>
      <c r="R2011">
        <v>0.312</v>
      </c>
      <c r="S2011">
        <v>0.29799999999999999</v>
      </c>
      <c r="T2011">
        <v>1.196</v>
      </c>
      <c r="U2011">
        <v>0.45</v>
      </c>
      <c r="V2011">
        <v>0.84099999999999997</v>
      </c>
      <c r="W2011">
        <v>769.43700000000001</v>
      </c>
      <c r="X2011" t="s">
        <v>62</v>
      </c>
      <c r="Y2011">
        <v>2.681</v>
      </c>
      <c r="Z2011">
        <v>0.96199999999999997</v>
      </c>
      <c r="AA2011">
        <v>0.95199999999999996</v>
      </c>
      <c r="AB2011">
        <v>0.753</v>
      </c>
      <c r="AC2011">
        <v>0.88500000000000001</v>
      </c>
      <c r="AD2011" s="19">
        <v>2.942476851851852E-2</v>
      </c>
      <c r="AE2011" t="s">
        <v>1108</v>
      </c>
    </row>
    <row r="2012" spans="1:31" x14ac:dyDescent="0.35">
      <c r="A2012" t="s">
        <v>121</v>
      </c>
      <c r="B2012" t="s">
        <v>311</v>
      </c>
      <c r="C2012">
        <v>5028</v>
      </c>
      <c r="D2012" s="9">
        <v>40575.62777777778</v>
      </c>
      <c r="E2012" s="9">
        <v>45604.427083333336</v>
      </c>
      <c r="F2012">
        <v>5415</v>
      </c>
      <c r="G2012">
        <v>5415</v>
      </c>
      <c r="H2012">
        <v>2595</v>
      </c>
      <c r="I2012">
        <v>2820</v>
      </c>
      <c r="J2012">
        <v>1382</v>
      </c>
      <c r="K2012">
        <v>4033</v>
      </c>
      <c r="L2012">
        <v>3374</v>
      </c>
      <c r="M2012">
        <v>659</v>
      </c>
      <c r="N2012">
        <v>0.90700000000000003</v>
      </c>
      <c r="O2012">
        <v>0.90800000000000003</v>
      </c>
      <c r="P2012">
        <v>0.44900000000000001</v>
      </c>
      <c r="Q2012">
        <v>1.208</v>
      </c>
      <c r="R2012">
        <v>1.3660000000000001</v>
      </c>
      <c r="S2012">
        <v>1.37</v>
      </c>
      <c r="T2012">
        <v>0.88400000000000001</v>
      </c>
      <c r="U2012">
        <v>0.5</v>
      </c>
      <c r="V2012">
        <v>0.753</v>
      </c>
      <c r="W2012">
        <v>545.53</v>
      </c>
      <c r="X2012" t="s">
        <v>56</v>
      </c>
      <c r="Y2012">
        <v>0.82799999999999996</v>
      </c>
      <c r="Z2012">
        <v>0.97399999999999998</v>
      </c>
      <c r="AA2012">
        <v>0.99</v>
      </c>
      <c r="AB2012">
        <v>0.98099999999999998</v>
      </c>
      <c r="AC2012">
        <v>0.98499999999999999</v>
      </c>
      <c r="AD2012" s="19">
        <v>2.3622685185185184E-2</v>
      </c>
      <c r="AE2012" t="s">
        <v>1108</v>
      </c>
    </row>
    <row r="2013" spans="1:31" hidden="1" x14ac:dyDescent="0.35">
      <c r="A2013" t="s">
        <v>167</v>
      </c>
      <c r="B2013" t="s">
        <v>312</v>
      </c>
      <c r="C2013">
        <v>63</v>
      </c>
      <c r="D2013" s="9">
        <v>45330.490972222222</v>
      </c>
      <c r="E2013" s="9">
        <v>45393.550694444442</v>
      </c>
      <c r="F2013" t="s">
        <v>871</v>
      </c>
      <c r="G2013" t="s">
        <v>871</v>
      </c>
      <c r="H2013">
        <v>2</v>
      </c>
      <c r="I2013">
        <v>1</v>
      </c>
      <c r="J2013">
        <v>1</v>
      </c>
      <c r="K2013" t="s">
        <v>872</v>
      </c>
      <c r="L2013">
        <v>4</v>
      </c>
      <c r="M2013">
        <v>-2</v>
      </c>
      <c r="N2013">
        <v>0.03</v>
      </c>
      <c r="O2013" t="s">
        <v>874</v>
      </c>
      <c r="P2013" t="s">
        <v>874</v>
      </c>
      <c r="Q2013">
        <v>5.1999999999999998E-2</v>
      </c>
      <c r="R2013">
        <v>0</v>
      </c>
      <c r="S2013">
        <v>3.5999999999999997E-2</v>
      </c>
      <c r="T2013" t="s">
        <v>874</v>
      </c>
      <c r="U2013" t="s">
        <v>874</v>
      </c>
      <c r="V2013" t="s">
        <v>874</v>
      </c>
      <c r="W2013" t="s">
        <v>874</v>
      </c>
      <c r="X2013" t="s">
        <v>56</v>
      </c>
      <c r="Y2013">
        <v>19.231000000000002</v>
      </c>
      <c r="Z2013">
        <v>1</v>
      </c>
      <c r="AA2013" t="s">
        <v>874</v>
      </c>
      <c r="AB2013" t="s">
        <v>874</v>
      </c>
      <c r="AC2013">
        <v>0.96599999999999997</v>
      </c>
      <c r="AD2013" s="19">
        <v>2.9524305555555557E-2</v>
      </c>
      <c r="AE2013" t="s">
        <v>1108</v>
      </c>
    </row>
    <row r="2014" spans="1:31" x14ac:dyDescent="0.35">
      <c r="A2014" t="s">
        <v>121</v>
      </c>
      <c r="B2014" t="s">
        <v>311</v>
      </c>
      <c r="C2014">
        <v>5028</v>
      </c>
      <c r="D2014" s="9">
        <v>40575.62777777778</v>
      </c>
      <c r="E2014" s="9">
        <v>45604.427083333336</v>
      </c>
      <c r="F2014">
        <v>5415</v>
      </c>
      <c r="G2014">
        <v>5415</v>
      </c>
      <c r="H2014">
        <v>2595</v>
      </c>
      <c r="I2014">
        <v>2820</v>
      </c>
      <c r="J2014">
        <v>1382</v>
      </c>
      <c r="K2014">
        <v>4033</v>
      </c>
      <c r="L2014">
        <v>3374</v>
      </c>
      <c r="M2014">
        <v>659</v>
      </c>
      <c r="N2014">
        <v>0.90700000000000003</v>
      </c>
      <c r="O2014">
        <v>0.90800000000000003</v>
      </c>
      <c r="P2014">
        <v>0.44900000000000001</v>
      </c>
      <c r="Q2014">
        <v>1.208</v>
      </c>
      <c r="R2014">
        <v>1.3660000000000001</v>
      </c>
      <c r="S2014">
        <v>1.37</v>
      </c>
      <c r="T2014">
        <v>0.88400000000000001</v>
      </c>
      <c r="U2014">
        <v>0.5</v>
      </c>
      <c r="V2014">
        <v>0.753</v>
      </c>
      <c r="W2014">
        <v>545.53</v>
      </c>
      <c r="X2014" t="s">
        <v>56</v>
      </c>
      <c r="Y2014">
        <v>0.82799999999999996</v>
      </c>
      <c r="Z2014">
        <v>0.97399999999999998</v>
      </c>
      <c r="AA2014">
        <v>0.99</v>
      </c>
      <c r="AB2014">
        <v>0.98099999999999998</v>
      </c>
      <c r="AC2014">
        <v>0.98499999999999999</v>
      </c>
      <c r="AD2014" s="19">
        <v>2.9053240740740737E-2</v>
      </c>
      <c r="AE2014" t="s">
        <v>1108</v>
      </c>
    </row>
    <row r="2015" spans="1:31" hidden="1" x14ac:dyDescent="0.35">
      <c r="A2015" t="s">
        <v>168</v>
      </c>
      <c r="B2015" t="s">
        <v>312</v>
      </c>
      <c r="C2015">
        <v>94</v>
      </c>
      <c r="D2015" s="9">
        <v>45509.302777777775</v>
      </c>
      <c r="E2015" s="9">
        <v>45604.267361111109</v>
      </c>
      <c r="F2015" t="s">
        <v>871</v>
      </c>
      <c r="G2015" t="s">
        <v>871</v>
      </c>
      <c r="H2015">
        <v>1</v>
      </c>
      <c r="I2015">
        <v>2</v>
      </c>
      <c r="J2015">
        <v>2</v>
      </c>
      <c r="K2015" t="s">
        <v>872</v>
      </c>
      <c r="L2015">
        <v>6</v>
      </c>
      <c r="M2015">
        <v>-5</v>
      </c>
      <c r="N2015" t="s">
        <v>874</v>
      </c>
      <c r="O2015">
        <v>1.7000000000000001E-2</v>
      </c>
      <c r="P2015">
        <v>1</v>
      </c>
      <c r="Q2015">
        <v>3.6999999999999998E-2</v>
      </c>
      <c r="R2015">
        <v>-0.98299999999999998</v>
      </c>
      <c r="S2015">
        <v>1.9E-2</v>
      </c>
      <c r="T2015" t="s">
        <v>874</v>
      </c>
      <c r="U2015" t="s">
        <v>874</v>
      </c>
      <c r="V2015" t="s">
        <v>874</v>
      </c>
      <c r="W2015" t="s">
        <v>874</v>
      </c>
      <c r="X2015" t="s">
        <v>56</v>
      </c>
      <c r="Y2015">
        <v>27.027000000000001</v>
      </c>
      <c r="Z2015" t="s">
        <v>874</v>
      </c>
      <c r="AA2015">
        <v>1</v>
      </c>
      <c r="AB2015">
        <v>1</v>
      </c>
      <c r="AC2015">
        <v>0.85099999999999998</v>
      </c>
      <c r="AD2015" s="19">
        <v>2.963773148148148E-2</v>
      </c>
      <c r="AE2015" t="s">
        <v>1108</v>
      </c>
    </row>
    <row r="2016" spans="1:31" x14ac:dyDescent="0.35">
      <c r="A2016" t="s">
        <v>923</v>
      </c>
      <c r="B2016" t="s">
        <v>311</v>
      </c>
      <c r="C2016">
        <v>1577</v>
      </c>
      <c r="D2016" s="9">
        <v>42633.548761574071</v>
      </c>
      <c r="E2016" s="9">
        <v>44210.810266203705</v>
      </c>
      <c r="F2016">
        <v>118</v>
      </c>
      <c r="G2016">
        <v>118</v>
      </c>
      <c r="H2016">
        <v>74</v>
      </c>
      <c r="I2016">
        <v>44</v>
      </c>
      <c r="J2016">
        <v>17</v>
      </c>
      <c r="K2016">
        <v>101</v>
      </c>
      <c r="L2016">
        <v>97</v>
      </c>
      <c r="M2016">
        <v>4</v>
      </c>
      <c r="N2016">
        <v>7.0000000000000007E-2</v>
      </c>
      <c r="O2016">
        <v>3.1E-2</v>
      </c>
      <c r="P2016">
        <v>1.4999999999999999E-2</v>
      </c>
      <c r="Q2016">
        <v>7.5999999999999998E-2</v>
      </c>
      <c r="R2016">
        <v>8.5999999999999993E-2</v>
      </c>
      <c r="S2016">
        <v>7.8E-2</v>
      </c>
      <c r="T2016">
        <v>0.88400000000000001</v>
      </c>
      <c r="U2016">
        <v>0.69299999999999995</v>
      </c>
      <c r="V2016">
        <v>0.85099999999999998</v>
      </c>
      <c r="W2016">
        <v>52.631999999999998</v>
      </c>
      <c r="X2016" t="s">
        <v>56</v>
      </c>
      <c r="Y2016">
        <v>13.157999999999999</v>
      </c>
      <c r="Z2016">
        <v>0.95699999999999996</v>
      </c>
      <c r="AA2016">
        <v>0.94599999999999995</v>
      </c>
      <c r="AB2016">
        <v>0.93100000000000005</v>
      </c>
      <c r="AC2016">
        <v>0.98299999999999998</v>
      </c>
      <c r="AD2016" s="19">
        <v>45825.182330474534</v>
      </c>
      <c r="AE2016" t="s">
        <v>2396</v>
      </c>
    </row>
    <row r="2017" spans="1:31" hidden="1" x14ac:dyDescent="0.35">
      <c r="A2017" t="s">
        <v>169</v>
      </c>
      <c r="B2017" t="s">
        <v>312</v>
      </c>
      <c r="C2017">
        <v>64</v>
      </c>
      <c r="D2017" s="9">
        <v>44866.571527777778</v>
      </c>
      <c r="E2017" s="9">
        <v>44930.65</v>
      </c>
      <c r="F2017" t="s">
        <v>871</v>
      </c>
      <c r="G2017" t="s">
        <v>871</v>
      </c>
      <c r="H2017">
        <v>1</v>
      </c>
      <c r="I2017">
        <v>1</v>
      </c>
      <c r="J2017">
        <v>1</v>
      </c>
      <c r="K2017" t="s">
        <v>872</v>
      </c>
      <c r="L2017">
        <v>1</v>
      </c>
      <c r="M2017">
        <v>0</v>
      </c>
      <c r="N2017" t="s">
        <v>874</v>
      </c>
      <c r="O2017" t="s">
        <v>874</v>
      </c>
      <c r="P2017" t="s">
        <v>874</v>
      </c>
      <c r="Q2017" t="s">
        <v>874</v>
      </c>
      <c r="R2017">
        <v>0</v>
      </c>
      <c r="S2017">
        <v>1.6E-2</v>
      </c>
      <c r="T2017" t="s">
        <v>874</v>
      </c>
      <c r="U2017" t="s">
        <v>874</v>
      </c>
      <c r="V2017" t="s">
        <v>874</v>
      </c>
      <c r="W2017" t="s">
        <v>874</v>
      </c>
      <c r="X2017" t="s">
        <v>56</v>
      </c>
      <c r="Y2017" t="s">
        <v>874</v>
      </c>
      <c r="Z2017" t="s">
        <v>874</v>
      </c>
      <c r="AA2017" t="s">
        <v>874</v>
      </c>
      <c r="AB2017" t="s">
        <v>874</v>
      </c>
      <c r="AC2017" t="s">
        <v>874</v>
      </c>
      <c r="AD2017" s="19">
        <v>2.9737268518518521E-2</v>
      </c>
      <c r="AE2017" t="s">
        <v>1108</v>
      </c>
    </row>
    <row r="2018" spans="1:31" x14ac:dyDescent="0.35">
      <c r="A2018" t="s">
        <v>1303</v>
      </c>
      <c r="B2018" t="s">
        <v>311</v>
      </c>
      <c r="C2018">
        <v>658</v>
      </c>
      <c r="D2018" s="9">
        <v>40960.93472222222</v>
      </c>
      <c r="E2018" s="9">
        <v>41619.934027777781</v>
      </c>
      <c r="F2018">
        <v>435</v>
      </c>
      <c r="G2018">
        <v>435</v>
      </c>
      <c r="H2018">
        <v>52</v>
      </c>
      <c r="I2018">
        <v>383</v>
      </c>
      <c r="J2018">
        <v>28</v>
      </c>
      <c r="K2018">
        <v>407</v>
      </c>
      <c r="L2018">
        <v>362</v>
      </c>
      <c r="M2018">
        <v>45</v>
      </c>
      <c r="N2018">
        <v>8.3000000000000004E-2</v>
      </c>
      <c r="O2018">
        <v>0.58299999999999996</v>
      </c>
      <c r="P2018">
        <v>4.9000000000000002E-2</v>
      </c>
      <c r="Q2018">
        <v>0.54500000000000004</v>
      </c>
      <c r="R2018">
        <v>0.61699999999999999</v>
      </c>
      <c r="S2018">
        <v>0.61299999999999999</v>
      </c>
      <c r="T2018">
        <v>0.88300000000000001</v>
      </c>
      <c r="U2018">
        <v>0.125</v>
      </c>
      <c r="V2018">
        <v>0.92600000000000005</v>
      </c>
      <c r="W2018">
        <v>82.569000000000003</v>
      </c>
      <c r="X2018" t="s">
        <v>56</v>
      </c>
      <c r="Y2018">
        <v>1.835</v>
      </c>
      <c r="Z2018">
        <v>0.67200000000000004</v>
      </c>
      <c r="AA2018">
        <v>0.98599999999999999</v>
      </c>
      <c r="AB2018">
        <v>0.98799999999999999</v>
      </c>
      <c r="AC2018">
        <v>0.98599999999999999</v>
      </c>
      <c r="AD2018" s="19">
        <v>45824.772847962966</v>
      </c>
      <c r="AE2018" t="s">
        <v>1824</v>
      </c>
    </row>
    <row r="2019" spans="1:31" hidden="1" x14ac:dyDescent="0.35">
      <c r="A2019" t="s">
        <v>170</v>
      </c>
      <c r="B2019" t="s">
        <v>312</v>
      </c>
      <c r="C2019">
        <v>97</v>
      </c>
      <c r="D2019" s="9">
        <v>45513.536111111112</v>
      </c>
      <c r="E2019" s="9">
        <v>45611.491666666669</v>
      </c>
      <c r="F2019" t="s">
        <v>871</v>
      </c>
      <c r="G2019" t="s">
        <v>871</v>
      </c>
      <c r="H2019">
        <v>32</v>
      </c>
      <c r="I2019">
        <v>57</v>
      </c>
      <c r="J2019">
        <v>5</v>
      </c>
      <c r="K2019" t="s">
        <v>872</v>
      </c>
      <c r="L2019">
        <v>77</v>
      </c>
      <c r="M2019">
        <v>6</v>
      </c>
      <c r="N2019">
        <v>0.36199999999999999</v>
      </c>
      <c r="O2019">
        <v>0.51300000000000001</v>
      </c>
      <c r="P2019">
        <v>6.5000000000000002E-2</v>
      </c>
      <c r="Q2019">
        <v>0.82099999999999995</v>
      </c>
      <c r="R2019">
        <v>0.81</v>
      </c>
      <c r="S2019">
        <v>0.80200000000000005</v>
      </c>
      <c r="T2019">
        <v>1.014</v>
      </c>
      <c r="U2019">
        <v>0.41399999999999998</v>
      </c>
      <c r="V2019">
        <v>0.92600000000000005</v>
      </c>
      <c r="W2019">
        <v>176.614</v>
      </c>
      <c r="X2019" t="s">
        <v>62</v>
      </c>
      <c r="Y2019">
        <v>1.218</v>
      </c>
      <c r="Z2019">
        <v>0.91300000000000003</v>
      </c>
      <c r="AA2019">
        <v>0.97099999999999997</v>
      </c>
      <c r="AB2019">
        <v>0.97</v>
      </c>
      <c r="AC2019">
        <v>0.96099999999999997</v>
      </c>
      <c r="AD2019" s="19">
        <v>2.990162037037037E-2</v>
      </c>
      <c r="AE2019" t="s">
        <v>1108</v>
      </c>
    </row>
    <row r="2020" spans="1:31" x14ac:dyDescent="0.35">
      <c r="A2020" t="s">
        <v>1667</v>
      </c>
      <c r="B2020" t="s">
        <v>311</v>
      </c>
      <c r="C2020">
        <v>524</v>
      </c>
      <c r="D2020" s="9">
        <v>41096.227083333331</v>
      </c>
      <c r="E2020" s="9">
        <v>41621.113888888889</v>
      </c>
      <c r="F2020">
        <v>311</v>
      </c>
      <c r="G2020">
        <v>311</v>
      </c>
      <c r="H2020">
        <v>56</v>
      </c>
      <c r="I2020">
        <v>255</v>
      </c>
      <c r="J2020">
        <v>9</v>
      </c>
      <c r="K2020">
        <v>302</v>
      </c>
      <c r="L2020">
        <v>276</v>
      </c>
      <c r="M2020">
        <v>26</v>
      </c>
      <c r="N2020">
        <v>9.4E-2</v>
      </c>
      <c r="O2020">
        <v>0.47599999999999998</v>
      </c>
      <c r="P2020">
        <v>2.1999999999999999E-2</v>
      </c>
      <c r="Q2020">
        <v>0.48399999999999999</v>
      </c>
      <c r="R2020">
        <v>0.54800000000000004</v>
      </c>
      <c r="S2020">
        <v>0.53700000000000003</v>
      </c>
      <c r="T2020">
        <v>0.88300000000000001</v>
      </c>
      <c r="U2020">
        <v>0.16500000000000001</v>
      </c>
      <c r="V2020">
        <v>0.96099999999999997</v>
      </c>
      <c r="W2020">
        <v>53.719000000000001</v>
      </c>
      <c r="X2020" t="s">
        <v>56</v>
      </c>
      <c r="Y2020">
        <v>2.0659999999999998</v>
      </c>
      <c r="Z2020">
        <v>0.82899999999999996</v>
      </c>
      <c r="AA2020">
        <v>0.995</v>
      </c>
      <c r="AB2020">
        <v>0.96799999999999997</v>
      </c>
      <c r="AC2020">
        <v>0.98499999999999999</v>
      </c>
      <c r="AD2020" s="19">
        <v>45824.82888371528</v>
      </c>
      <c r="AE2020" t="s">
        <v>1824</v>
      </c>
    </row>
    <row r="2021" spans="1:31" hidden="1" x14ac:dyDescent="0.35">
      <c r="A2021" t="s">
        <v>171</v>
      </c>
      <c r="B2021" t="s">
        <v>312</v>
      </c>
      <c r="C2021">
        <v>98</v>
      </c>
      <c r="D2021" s="9">
        <v>45509.216666666667</v>
      </c>
      <c r="E2021" s="9">
        <v>45607.525000000001</v>
      </c>
      <c r="F2021" t="s">
        <v>871</v>
      </c>
      <c r="G2021" t="s">
        <v>871</v>
      </c>
      <c r="H2021">
        <v>20</v>
      </c>
      <c r="I2021">
        <v>16</v>
      </c>
      <c r="J2021">
        <v>5</v>
      </c>
      <c r="K2021" t="s">
        <v>872</v>
      </c>
      <c r="L2021">
        <v>25</v>
      </c>
      <c r="M2021">
        <v>7</v>
      </c>
      <c r="N2021">
        <v>0.17100000000000001</v>
      </c>
      <c r="O2021">
        <v>0.13300000000000001</v>
      </c>
      <c r="P2021">
        <v>4.3999999999999997E-2</v>
      </c>
      <c r="Q2021">
        <v>0.27600000000000002</v>
      </c>
      <c r="R2021" s="24" t="s">
        <v>2300</v>
      </c>
      <c r="S2021">
        <v>0.26400000000000001</v>
      </c>
      <c r="T2021">
        <v>1.0620000000000001</v>
      </c>
      <c r="U2021">
        <v>0.56200000000000006</v>
      </c>
      <c r="V2021">
        <v>0.85499999999999998</v>
      </c>
      <c r="W2021">
        <v>224.63800000000001</v>
      </c>
      <c r="X2021" t="s">
        <v>62</v>
      </c>
      <c r="Y2021">
        <v>3.6230000000000002</v>
      </c>
      <c r="Z2021">
        <v>0.94699999999999995</v>
      </c>
      <c r="AA2021">
        <v>0.95499999999999996</v>
      </c>
      <c r="AB2021">
        <v>0.94799999999999995</v>
      </c>
      <c r="AC2021">
        <v>0.95399999999999996</v>
      </c>
      <c r="AD2021" s="19">
        <v>3.006597222222222E-2</v>
      </c>
      <c r="AE2021" t="s">
        <v>1108</v>
      </c>
    </row>
    <row r="2022" spans="1:31" x14ac:dyDescent="0.35">
      <c r="A2022" t="s">
        <v>1435</v>
      </c>
      <c r="B2022" t="s">
        <v>311</v>
      </c>
      <c r="C2022">
        <v>3138</v>
      </c>
      <c r="D2022" s="9">
        <v>38484.88958333333</v>
      </c>
      <c r="E2022" s="9">
        <v>41623.599999999999</v>
      </c>
      <c r="F2022">
        <v>619</v>
      </c>
      <c r="G2022">
        <v>619</v>
      </c>
      <c r="H2022">
        <v>78</v>
      </c>
      <c r="I2022">
        <v>541</v>
      </c>
      <c r="J2022">
        <v>199</v>
      </c>
      <c r="K2022">
        <v>420</v>
      </c>
      <c r="L2022">
        <v>330</v>
      </c>
      <c r="M2022">
        <v>90</v>
      </c>
      <c r="N2022">
        <v>2.8000000000000001E-2</v>
      </c>
      <c r="O2022">
        <v>0.17899999999999999</v>
      </c>
      <c r="P2022">
        <v>7.9000000000000001E-2</v>
      </c>
      <c r="Q2022">
        <v>0.113</v>
      </c>
      <c r="R2022">
        <v>0.128</v>
      </c>
      <c r="S2022">
        <v>0.129</v>
      </c>
      <c r="T2022">
        <v>0.88300000000000001</v>
      </c>
      <c r="U2022">
        <v>0.13500000000000001</v>
      </c>
      <c r="V2022">
        <v>0.61799999999999999</v>
      </c>
      <c r="W2022">
        <v>796.46</v>
      </c>
      <c r="X2022" t="s">
        <v>56</v>
      </c>
      <c r="Y2022">
        <v>8.85</v>
      </c>
      <c r="Z2022">
        <v>0.98499999999999999</v>
      </c>
      <c r="AA2022">
        <v>0.98</v>
      </c>
      <c r="AB2022">
        <v>0.98299999999999998</v>
      </c>
      <c r="AC2022">
        <v>0.99099999999999999</v>
      </c>
      <c r="AD2022" s="19">
        <v>45824.866965740737</v>
      </c>
      <c r="AE2022" t="s">
        <v>2024</v>
      </c>
    </row>
    <row r="2023" spans="1:31" hidden="1" x14ac:dyDescent="0.35">
      <c r="A2023" t="s">
        <v>172</v>
      </c>
      <c r="B2023" t="s">
        <v>312</v>
      </c>
      <c r="C2023">
        <v>90</v>
      </c>
      <c r="D2023" s="9">
        <v>45518.674305555556</v>
      </c>
      <c r="E2023" s="9">
        <v>45609.55</v>
      </c>
      <c r="F2023" t="s">
        <v>871</v>
      </c>
      <c r="G2023" t="s">
        <v>871</v>
      </c>
      <c r="H2023">
        <v>3</v>
      </c>
      <c r="I2023">
        <v>8</v>
      </c>
      <c r="J2023">
        <v>1</v>
      </c>
      <c r="K2023" t="s">
        <v>872</v>
      </c>
      <c r="L2023">
        <v>11</v>
      </c>
      <c r="M2023">
        <v>0</v>
      </c>
      <c r="N2023">
        <v>2.1999999999999999E-2</v>
      </c>
      <c r="O2023">
        <v>0.11700000000000001</v>
      </c>
      <c r="P2023" t="s">
        <v>874</v>
      </c>
      <c r="Q2023">
        <v>9.9000000000000005E-2</v>
      </c>
      <c r="R2023">
        <v>0.13900000000000001</v>
      </c>
      <c r="S2023">
        <v>0.111</v>
      </c>
      <c r="T2023" t="s">
        <v>874</v>
      </c>
      <c r="U2023" t="s">
        <v>874</v>
      </c>
      <c r="V2023" t="s">
        <v>874</v>
      </c>
      <c r="W2023" t="s">
        <v>874</v>
      </c>
      <c r="X2023" t="s">
        <v>56</v>
      </c>
      <c r="Y2023">
        <v>10.101000000000001</v>
      </c>
      <c r="Z2023">
        <v>0.92300000000000004</v>
      </c>
      <c r="AA2023">
        <v>0.90800000000000003</v>
      </c>
      <c r="AB2023" t="s">
        <v>874</v>
      </c>
      <c r="AC2023">
        <v>0.88500000000000001</v>
      </c>
      <c r="AD2023" s="19">
        <v>3.0160879629629631E-2</v>
      </c>
      <c r="AE2023" t="s">
        <v>1108</v>
      </c>
    </row>
    <row r="2024" spans="1:31" x14ac:dyDescent="0.35">
      <c r="A2024" t="s">
        <v>266</v>
      </c>
      <c r="B2024" t="s">
        <v>311</v>
      </c>
      <c r="C2024">
        <v>1596</v>
      </c>
      <c r="D2024" s="9">
        <v>40031.180555555555</v>
      </c>
      <c r="E2024" s="9">
        <v>41627.229166666664</v>
      </c>
      <c r="F2024">
        <v>421</v>
      </c>
      <c r="G2024">
        <v>421</v>
      </c>
      <c r="H2024">
        <v>300</v>
      </c>
      <c r="I2024">
        <v>121</v>
      </c>
      <c r="J2024">
        <v>30</v>
      </c>
      <c r="K2024">
        <v>391</v>
      </c>
      <c r="L2024">
        <v>350</v>
      </c>
      <c r="M2024">
        <v>41</v>
      </c>
      <c r="N2024">
        <v>0.22</v>
      </c>
      <c r="O2024">
        <v>8.2000000000000003E-2</v>
      </c>
      <c r="P2024">
        <v>2.1000000000000001E-2</v>
      </c>
      <c r="Q2024">
        <v>0.248</v>
      </c>
      <c r="R2024">
        <v>0.28100000000000003</v>
      </c>
      <c r="S2024">
        <v>0.27</v>
      </c>
      <c r="T2024">
        <v>0.88300000000000001</v>
      </c>
      <c r="U2024">
        <v>0.72799999999999998</v>
      </c>
      <c r="V2024">
        <v>0.93</v>
      </c>
      <c r="W2024">
        <v>165.32300000000001</v>
      </c>
      <c r="X2024" t="s">
        <v>56</v>
      </c>
      <c r="Y2024">
        <v>4.032</v>
      </c>
      <c r="Z2024">
        <v>0.90800000000000003</v>
      </c>
      <c r="AA2024">
        <v>0.97299999999999998</v>
      </c>
      <c r="AB2024">
        <v>0.97499999999999998</v>
      </c>
      <c r="AC2024">
        <v>0.94699999999999995</v>
      </c>
      <c r="AD2024" s="19">
        <v>45824.921515393522</v>
      </c>
      <c r="AE2024" t="s">
        <v>2215</v>
      </c>
    </row>
    <row r="2025" spans="1:31" hidden="1" x14ac:dyDescent="0.35">
      <c r="A2025" t="s">
        <v>173</v>
      </c>
      <c r="B2025" t="s">
        <v>312</v>
      </c>
      <c r="C2025">
        <v>97</v>
      </c>
      <c r="D2025" s="9">
        <v>45510.470138888886</v>
      </c>
      <c r="E2025" s="9">
        <v>45607.711805555555</v>
      </c>
      <c r="F2025" t="s">
        <v>871</v>
      </c>
      <c r="G2025" t="s">
        <v>871</v>
      </c>
      <c r="H2025">
        <v>17</v>
      </c>
      <c r="I2025">
        <v>8</v>
      </c>
      <c r="J2025">
        <v>9</v>
      </c>
      <c r="K2025" t="s">
        <v>872</v>
      </c>
      <c r="L2025">
        <v>21</v>
      </c>
      <c r="M2025">
        <v>-6</v>
      </c>
      <c r="N2025">
        <v>0.31900000000000001</v>
      </c>
      <c r="O2025">
        <v>6.6000000000000003E-2</v>
      </c>
      <c r="P2025">
        <v>0.20599999999999999</v>
      </c>
      <c r="Q2025">
        <v>0.20399999999999999</v>
      </c>
      <c r="R2025" s="24" t="s">
        <v>2301</v>
      </c>
      <c r="S2025">
        <v>0.20599999999999999</v>
      </c>
      <c r="T2025">
        <v>1.1399999999999999</v>
      </c>
      <c r="U2025">
        <v>0.82899999999999996</v>
      </c>
      <c r="V2025">
        <v>0.46500000000000002</v>
      </c>
      <c r="W2025">
        <v>259.80399999999997</v>
      </c>
      <c r="X2025" t="s">
        <v>62</v>
      </c>
      <c r="Y2025">
        <v>4.9020000000000001</v>
      </c>
      <c r="Z2025">
        <v>0.92400000000000004</v>
      </c>
      <c r="AA2025">
        <v>0.93700000000000006</v>
      </c>
      <c r="AB2025">
        <v>0.61499999999999999</v>
      </c>
      <c r="AC2025">
        <v>0.93100000000000005</v>
      </c>
      <c r="AD2025" s="19">
        <v>3.0318287037037036E-2</v>
      </c>
      <c r="AE2025" t="s">
        <v>1108</v>
      </c>
    </row>
    <row r="2026" spans="1:31" x14ac:dyDescent="0.35">
      <c r="A2026" t="s">
        <v>2089</v>
      </c>
      <c r="B2026" t="s">
        <v>311</v>
      </c>
      <c r="C2026">
        <v>1494</v>
      </c>
      <c r="D2026" s="9">
        <v>40085.668055555558</v>
      </c>
      <c r="E2026" s="9">
        <v>41580.056944444441</v>
      </c>
      <c r="F2026">
        <v>131</v>
      </c>
      <c r="G2026">
        <v>131</v>
      </c>
      <c r="H2026">
        <v>103</v>
      </c>
      <c r="I2026">
        <v>28</v>
      </c>
      <c r="J2026">
        <v>15</v>
      </c>
      <c r="K2026">
        <v>116</v>
      </c>
      <c r="L2026">
        <v>81</v>
      </c>
      <c r="M2026">
        <v>35</v>
      </c>
      <c r="N2026">
        <v>0.09</v>
      </c>
      <c r="O2026">
        <v>2.7E-2</v>
      </c>
      <c r="P2026">
        <v>2.3E-2</v>
      </c>
      <c r="Q2026">
        <v>8.3000000000000004E-2</v>
      </c>
      <c r="R2026">
        <v>9.4E-2</v>
      </c>
      <c r="S2026">
        <v>9.7000000000000003E-2</v>
      </c>
      <c r="T2026">
        <v>0.88300000000000001</v>
      </c>
      <c r="U2026">
        <v>0.76900000000000002</v>
      </c>
      <c r="V2026">
        <v>0.80300000000000005</v>
      </c>
      <c r="W2026">
        <v>421.68700000000001</v>
      </c>
      <c r="X2026" t="s">
        <v>56</v>
      </c>
      <c r="Y2026">
        <v>12.048</v>
      </c>
      <c r="Z2026">
        <v>0.93100000000000005</v>
      </c>
      <c r="AA2026">
        <v>0.94899999999999995</v>
      </c>
      <c r="AB2026">
        <v>0.48199999999999998</v>
      </c>
      <c r="AC2026">
        <v>0.95199999999999996</v>
      </c>
      <c r="AD2026" s="19">
        <v>45824.922668807871</v>
      </c>
      <c r="AE2026" t="s">
        <v>2215</v>
      </c>
    </row>
    <row r="2027" spans="1:31" hidden="1" x14ac:dyDescent="0.35">
      <c r="A2027" t="s">
        <v>174</v>
      </c>
      <c r="B2027" t="s">
        <v>312</v>
      </c>
      <c r="C2027">
        <v>100</v>
      </c>
      <c r="D2027" s="9">
        <v>45509.545138888891</v>
      </c>
      <c r="E2027" s="9">
        <v>45609.633333333331</v>
      </c>
      <c r="F2027" t="s">
        <v>871</v>
      </c>
      <c r="G2027" t="s">
        <v>871</v>
      </c>
      <c r="H2027">
        <v>108</v>
      </c>
      <c r="I2027">
        <v>36</v>
      </c>
      <c r="J2027">
        <v>23</v>
      </c>
      <c r="K2027" t="s">
        <v>872</v>
      </c>
      <c r="L2027">
        <v>94</v>
      </c>
      <c r="M2027">
        <v>28</v>
      </c>
      <c r="N2027">
        <v>1.3979999999999999</v>
      </c>
      <c r="O2027">
        <v>0.35299999999999998</v>
      </c>
      <c r="P2027">
        <v>0.214</v>
      </c>
      <c r="Q2027">
        <v>0.88400000000000001</v>
      </c>
      <c r="R2027">
        <v>1.5369999999999999</v>
      </c>
      <c r="S2027">
        <v>1.502</v>
      </c>
      <c r="T2027">
        <v>0.57499999999999996</v>
      </c>
      <c r="U2027">
        <v>0.79800000000000004</v>
      </c>
      <c r="V2027">
        <v>0.878</v>
      </c>
      <c r="W2027">
        <v>235.29400000000001</v>
      </c>
      <c r="X2027" t="s">
        <v>56</v>
      </c>
      <c r="Y2027">
        <v>1.131</v>
      </c>
      <c r="Z2027">
        <v>0.90200000000000002</v>
      </c>
      <c r="AA2027">
        <v>0.96299999999999997</v>
      </c>
      <c r="AB2027">
        <v>0.95</v>
      </c>
      <c r="AC2027">
        <v>0.98199999999999998</v>
      </c>
      <c r="AD2027" s="19">
        <v>3.047800925925926E-2</v>
      </c>
      <c r="AE2027" t="s">
        <v>1108</v>
      </c>
    </row>
    <row r="2028" spans="1:31" x14ac:dyDescent="0.35">
      <c r="A2028" t="s">
        <v>954</v>
      </c>
      <c r="B2028" t="s">
        <v>311</v>
      </c>
      <c r="C2028">
        <v>6243</v>
      </c>
      <c r="D2028" s="9">
        <v>37883.34375</v>
      </c>
      <c r="E2028" s="9">
        <v>44127.130555555559</v>
      </c>
      <c r="F2028">
        <v>42324</v>
      </c>
      <c r="G2028">
        <v>42324</v>
      </c>
      <c r="H2028">
        <v>0</v>
      </c>
      <c r="I2028">
        <v>42324</v>
      </c>
      <c r="J2028">
        <v>22048</v>
      </c>
      <c r="K2028">
        <v>20276</v>
      </c>
      <c r="L2028">
        <v>14220</v>
      </c>
      <c r="M2028">
        <v>6056</v>
      </c>
      <c r="N2028">
        <v>0</v>
      </c>
      <c r="O2028">
        <v>7.9569999999999999</v>
      </c>
      <c r="P2028">
        <v>4.88</v>
      </c>
      <c r="Q2028">
        <v>2.7170000000000001</v>
      </c>
      <c r="R2028">
        <v>3.077</v>
      </c>
      <c r="S2028">
        <v>3.7170000000000001</v>
      </c>
      <c r="T2028">
        <v>0.88300000000000001</v>
      </c>
      <c r="U2028">
        <v>0</v>
      </c>
      <c r="V2028">
        <v>0.38700000000000001</v>
      </c>
      <c r="W2028">
        <v>2228.9290000000001</v>
      </c>
      <c r="X2028" t="s">
        <v>56</v>
      </c>
      <c r="Y2028">
        <v>0.36799999999999999</v>
      </c>
      <c r="Z2028">
        <v>0</v>
      </c>
      <c r="AA2028">
        <v>0.98899999999999999</v>
      </c>
      <c r="AB2028">
        <v>0.92600000000000005</v>
      </c>
      <c r="AC2028">
        <v>0.98</v>
      </c>
      <c r="AD2028" s="19">
        <v>45825.041927233797</v>
      </c>
      <c r="AE2028" t="s">
        <v>1766</v>
      </c>
    </row>
    <row r="2029" spans="1:31" hidden="1" x14ac:dyDescent="0.35">
      <c r="A2029" t="s">
        <v>175</v>
      </c>
      <c r="B2029" t="s">
        <v>312</v>
      </c>
      <c r="C2029">
        <v>94</v>
      </c>
      <c r="D2029" s="9">
        <v>45513.601388888892</v>
      </c>
      <c r="E2029" s="9">
        <v>45608.436805555553</v>
      </c>
      <c r="F2029" t="s">
        <v>871</v>
      </c>
      <c r="G2029" t="s">
        <v>871</v>
      </c>
      <c r="H2029">
        <v>81</v>
      </c>
      <c r="I2029">
        <v>1</v>
      </c>
      <c r="J2029">
        <v>10</v>
      </c>
      <c r="K2029" t="s">
        <v>872</v>
      </c>
      <c r="L2029">
        <v>12</v>
      </c>
      <c r="M2029">
        <v>59</v>
      </c>
      <c r="N2029">
        <v>0.78300000000000003</v>
      </c>
      <c r="O2029" t="s">
        <v>874</v>
      </c>
      <c r="P2029">
        <v>0.51800000000000002</v>
      </c>
      <c r="Q2029">
        <v>0.378</v>
      </c>
      <c r="R2029">
        <v>0.26500000000000001</v>
      </c>
      <c r="S2029">
        <v>0.65100000000000002</v>
      </c>
      <c r="T2029" t="s">
        <v>874</v>
      </c>
      <c r="U2029" t="s">
        <v>874</v>
      </c>
      <c r="V2029" t="s">
        <v>874</v>
      </c>
      <c r="W2029" t="s">
        <v>874</v>
      </c>
      <c r="X2029" t="s">
        <v>56</v>
      </c>
      <c r="Y2029">
        <v>2.6459999999999999</v>
      </c>
      <c r="Z2029">
        <v>0.75</v>
      </c>
      <c r="AA2029" t="s">
        <v>874</v>
      </c>
      <c r="AB2029">
        <v>0.76600000000000001</v>
      </c>
      <c r="AC2029">
        <v>0.54900000000000004</v>
      </c>
      <c r="AD2029" s="19">
        <v>3.0567129629629628E-2</v>
      </c>
      <c r="AE2029" t="s">
        <v>1108</v>
      </c>
    </row>
    <row r="2030" spans="1:31" x14ac:dyDescent="0.35">
      <c r="A2030" t="s">
        <v>1037</v>
      </c>
      <c r="B2030" t="s">
        <v>311</v>
      </c>
      <c r="C2030">
        <v>896</v>
      </c>
      <c r="D2030" s="9">
        <v>43298.199988425928</v>
      </c>
      <c r="E2030" s="9">
        <v>44194.744131944448</v>
      </c>
      <c r="F2030">
        <v>135</v>
      </c>
      <c r="G2030">
        <v>135</v>
      </c>
      <c r="H2030">
        <v>55</v>
      </c>
      <c r="I2030">
        <v>80</v>
      </c>
      <c r="J2030">
        <v>20</v>
      </c>
      <c r="K2030">
        <v>115</v>
      </c>
      <c r="L2030">
        <v>91</v>
      </c>
      <c r="M2030">
        <v>24</v>
      </c>
      <c r="N2030">
        <v>4.5999999999999999E-2</v>
      </c>
      <c r="O2030">
        <v>0.115</v>
      </c>
      <c r="P2030">
        <v>2.4E-2</v>
      </c>
      <c r="Q2030">
        <v>0.121</v>
      </c>
      <c r="R2030">
        <v>0.13700000000000001</v>
      </c>
      <c r="S2030">
        <v>0.11600000000000001</v>
      </c>
      <c r="T2030">
        <v>0.88300000000000001</v>
      </c>
      <c r="U2030">
        <v>0.28599999999999998</v>
      </c>
      <c r="V2030">
        <v>0.85099999999999998</v>
      </c>
      <c r="W2030">
        <v>198.34700000000001</v>
      </c>
      <c r="X2030" t="s">
        <v>56</v>
      </c>
      <c r="Y2030">
        <v>8.2639999999999993</v>
      </c>
      <c r="Z2030">
        <v>0.89400000000000002</v>
      </c>
      <c r="AA2030" s="19">
        <v>0.63600000000000001</v>
      </c>
      <c r="AB2030">
        <v>0.63</v>
      </c>
      <c r="AC2030" s="23">
        <v>0.73799999999999999</v>
      </c>
      <c r="AD2030" s="19">
        <v>45825.213644722222</v>
      </c>
      <c r="AE2030" t="s">
        <v>2387</v>
      </c>
    </row>
    <row r="2031" spans="1:31" hidden="1" x14ac:dyDescent="0.35">
      <c r="A2031" t="s">
        <v>176</v>
      </c>
      <c r="B2031" t="s">
        <v>312</v>
      </c>
      <c r="C2031">
        <v>99</v>
      </c>
      <c r="D2031" s="9">
        <v>45098.663194444445</v>
      </c>
      <c r="E2031" s="9">
        <v>45197.800694444442</v>
      </c>
      <c r="F2031" t="s">
        <v>871</v>
      </c>
      <c r="G2031" t="s">
        <v>871</v>
      </c>
      <c r="H2031">
        <v>7</v>
      </c>
      <c r="I2031">
        <v>4</v>
      </c>
      <c r="J2031">
        <v>3</v>
      </c>
      <c r="K2031" t="s">
        <v>872</v>
      </c>
      <c r="L2031">
        <v>11</v>
      </c>
      <c r="M2031">
        <v>-4</v>
      </c>
      <c r="N2031">
        <v>8.6999999999999994E-2</v>
      </c>
      <c r="O2031">
        <v>6.9000000000000006E-2</v>
      </c>
      <c r="P2031">
        <v>6.7000000000000004E-2</v>
      </c>
      <c r="Q2031">
        <v>0.129</v>
      </c>
      <c r="R2031">
        <v>8.8999999999999996E-2</v>
      </c>
      <c r="S2031">
        <v>9.4E-2</v>
      </c>
      <c r="T2031">
        <v>1.4490000000000001</v>
      </c>
      <c r="U2031">
        <v>0.55800000000000005</v>
      </c>
      <c r="V2031">
        <v>0.57099999999999995</v>
      </c>
      <c r="W2031">
        <v>15.504</v>
      </c>
      <c r="X2031" t="s">
        <v>92</v>
      </c>
      <c r="Y2031">
        <v>7.7519999999999998</v>
      </c>
      <c r="Z2031">
        <v>0.79700000000000004</v>
      </c>
      <c r="AA2031">
        <v>0.97</v>
      </c>
      <c r="AB2031">
        <v>0.999</v>
      </c>
      <c r="AC2031">
        <v>0.92</v>
      </c>
      <c r="AD2031" s="19">
        <v>3.0717592592592591E-2</v>
      </c>
      <c r="AE2031" t="s">
        <v>1108</v>
      </c>
    </row>
    <row r="2032" spans="1:31" x14ac:dyDescent="0.35">
      <c r="A2032" t="s">
        <v>1586</v>
      </c>
      <c r="B2032" t="s">
        <v>311</v>
      </c>
      <c r="C2032">
        <v>2324</v>
      </c>
      <c r="D2032" s="9">
        <v>38522.486111111109</v>
      </c>
      <c r="E2032" s="9">
        <v>40846.663888888892</v>
      </c>
      <c r="F2032">
        <v>6383</v>
      </c>
      <c r="G2032">
        <v>6383</v>
      </c>
      <c r="H2032">
        <v>681</v>
      </c>
      <c r="I2032">
        <v>5702</v>
      </c>
      <c r="J2032">
        <v>585</v>
      </c>
      <c r="K2032">
        <v>5798</v>
      </c>
      <c r="L2032">
        <v>4846</v>
      </c>
      <c r="M2032">
        <v>952</v>
      </c>
      <c r="N2032">
        <v>0.50800000000000001</v>
      </c>
      <c r="O2032">
        <v>4.0609999999999999</v>
      </c>
      <c r="P2032">
        <v>0.505</v>
      </c>
      <c r="Q2032">
        <v>3.585</v>
      </c>
      <c r="R2032">
        <v>4.0640000000000001</v>
      </c>
      <c r="S2032">
        <v>4.1079999999999997</v>
      </c>
      <c r="T2032">
        <v>0.88200000000000001</v>
      </c>
      <c r="U2032">
        <v>0.111</v>
      </c>
      <c r="V2032">
        <v>0.88900000000000001</v>
      </c>
      <c r="W2032">
        <v>265.55099999999999</v>
      </c>
      <c r="X2032" t="s">
        <v>56</v>
      </c>
      <c r="Y2032">
        <v>0.27900000000000003</v>
      </c>
      <c r="Z2032">
        <v>0.85399999999999998</v>
      </c>
      <c r="AA2032">
        <v>0.80100000000000005</v>
      </c>
      <c r="AB2032">
        <v>0.82099999999999995</v>
      </c>
      <c r="AC2032">
        <v>0.81200000000000006</v>
      </c>
      <c r="AD2032" s="19">
        <v>45824.809142534723</v>
      </c>
      <c r="AE2032" t="s">
        <v>1824</v>
      </c>
    </row>
    <row r="2033" spans="1:31" hidden="1" x14ac:dyDescent="0.35">
      <c r="A2033" t="s">
        <v>177</v>
      </c>
      <c r="B2033" t="s">
        <v>312</v>
      </c>
      <c r="C2033">
        <v>99</v>
      </c>
      <c r="D2033" s="9">
        <v>45490.335416666669</v>
      </c>
      <c r="E2033" s="9">
        <v>45589.477083333331</v>
      </c>
      <c r="F2033" t="s">
        <v>871</v>
      </c>
      <c r="G2033" t="s">
        <v>871</v>
      </c>
      <c r="H2033">
        <v>1</v>
      </c>
      <c r="I2033">
        <v>1</v>
      </c>
      <c r="J2033">
        <v>1</v>
      </c>
      <c r="K2033" t="s">
        <v>872</v>
      </c>
      <c r="L2033">
        <v>4</v>
      </c>
      <c r="M2033">
        <v>-4</v>
      </c>
      <c r="N2033" t="s">
        <v>874</v>
      </c>
      <c r="O2033" t="s">
        <v>874</v>
      </c>
      <c r="P2033" t="s">
        <v>874</v>
      </c>
      <c r="Q2033">
        <v>2.5000000000000001E-2</v>
      </c>
      <c r="R2033">
        <v>0</v>
      </c>
      <c r="S2033" t="s">
        <v>874</v>
      </c>
      <c r="T2033" t="s">
        <v>874</v>
      </c>
      <c r="U2033" t="s">
        <v>874</v>
      </c>
      <c r="V2033" t="s">
        <v>874</v>
      </c>
      <c r="W2033" t="s">
        <v>874</v>
      </c>
      <c r="X2033" t="s">
        <v>56</v>
      </c>
      <c r="Y2033">
        <v>40</v>
      </c>
      <c r="Z2033" t="s">
        <v>874</v>
      </c>
      <c r="AA2033" t="s">
        <v>874</v>
      </c>
      <c r="AB2033" t="s">
        <v>874</v>
      </c>
      <c r="AC2033">
        <v>0.85899999999999999</v>
      </c>
      <c r="AD2033" s="19">
        <v>3.084722222222222E-2</v>
      </c>
      <c r="AE2033" t="s">
        <v>1108</v>
      </c>
    </row>
    <row r="2034" spans="1:31" x14ac:dyDescent="0.35">
      <c r="A2034" t="s">
        <v>1645</v>
      </c>
      <c r="B2034" t="s">
        <v>311</v>
      </c>
      <c r="C2034">
        <v>3223</v>
      </c>
      <c r="D2034" s="9">
        <v>38384.754166666666</v>
      </c>
      <c r="E2034" s="9">
        <v>41607.955555555556</v>
      </c>
      <c r="F2034">
        <v>937</v>
      </c>
      <c r="G2034">
        <v>937</v>
      </c>
      <c r="H2034">
        <v>205</v>
      </c>
      <c r="I2034">
        <v>732</v>
      </c>
      <c r="J2034">
        <v>146</v>
      </c>
      <c r="K2034">
        <v>791</v>
      </c>
      <c r="L2034">
        <v>642</v>
      </c>
      <c r="M2034">
        <v>149</v>
      </c>
      <c r="N2034">
        <v>6.9000000000000006E-2</v>
      </c>
      <c r="O2034">
        <v>0.24399999999999999</v>
      </c>
      <c r="P2034">
        <v>0.05</v>
      </c>
      <c r="Q2034">
        <v>0.23200000000000001</v>
      </c>
      <c r="R2034">
        <v>0.26300000000000001</v>
      </c>
      <c r="S2034">
        <v>0.25700000000000001</v>
      </c>
      <c r="T2034">
        <v>0.88200000000000001</v>
      </c>
      <c r="U2034">
        <v>0.22</v>
      </c>
      <c r="V2034">
        <v>0.84</v>
      </c>
      <c r="W2034">
        <v>642.24099999999999</v>
      </c>
      <c r="X2034" t="s">
        <v>56</v>
      </c>
      <c r="Y2034">
        <v>4.3099999999999996</v>
      </c>
      <c r="Z2034">
        <v>0.81399999999999995</v>
      </c>
      <c r="AA2034">
        <v>0.94499999999999995</v>
      </c>
      <c r="AB2034">
        <v>0.95599999999999996</v>
      </c>
      <c r="AC2034">
        <v>0.88900000000000001</v>
      </c>
      <c r="AD2034" s="19">
        <v>45824.817886643519</v>
      </c>
      <c r="AE2034" t="s">
        <v>1824</v>
      </c>
    </row>
    <row r="2035" spans="1:31" hidden="1" x14ac:dyDescent="0.35">
      <c r="A2035" t="s">
        <v>178</v>
      </c>
      <c r="B2035" t="s">
        <v>312</v>
      </c>
      <c r="C2035">
        <v>28</v>
      </c>
      <c r="D2035" s="9">
        <v>45551.293749999997</v>
      </c>
      <c r="E2035" s="9">
        <v>45579.643055555556</v>
      </c>
      <c r="F2035" t="s">
        <v>871</v>
      </c>
      <c r="G2035" t="s">
        <v>871</v>
      </c>
      <c r="H2035">
        <v>1</v>
      </c>
      <c r="I2035">
        <v>1</v>
      </c>
      <c r="J2035">
        <v>1</v>
      </c>
      <c r="K2035" t="s">
        <v>872</v>
      </c>
      <c r="L2035">
        <v>1</v>
      </c>
      <c r="M2035">
        <v>-1</v>
      </c>
      <c r="N2035" t="s">
        <v>874</v>
      </c>
      <c r="O2035" t="s">
        <v>874</v>
      </c>
      <c r="P2035" t="s">
        <v>874</v>
      </c>
      <c r="Q2035" t="s">
        <v>874</v>
      </c>
      <c r="R2035">
        <v>0</v>
      </c>
      <c r="S2035" t="s">
        <v>874</v>
      </c>
      <c r="T2035" t="s">
        <v>874</v>
      </c>
      <c r="U2035" t="s">
        <v>874</v>
      </c>
      <c r="V2035" t="s">
        <v>874</v>
      </c>
      <c r="W2035" t="s">
        <v>874</v>
      </c>
      <c r="X2035" t="s">
        <v>56</v>
      </c>
      <c r="Y2035" t="s">
        <v>874</v>
      </c>
      <c r="Z2035" t="s">
        <v>874</v>
      </c>
      <c r="AA2035" t="s">
        <v>874</v>
      </c>
      <c r="AB2035" t="s">
        <v>874</v>
      </c>
      <c r="AC2035" t="s">
        <v>874</v>
      </c>
      <c r="AD2035" s="19">
        <v>3.0943287037037037E-2</v>
      </c>
      <c r="AE2035" t="s">
        <v>1108</v>
      </c>
    </row>
    <row r="2036" spans="1:31" x14ac:dyDescent="0.35">
      <c r="A2036" t="s">
        <v>1918</v>
      </c>
      <c r="B2036" t="s">
        <v>311</v>
      </c>
      <c r="C2036">
        <v>1392</v>
      </c>
      <c r="D2036" s="9">
        <v>38107.084722222222</v>
      </c>
      <c r="E2036" s="9">
        <v>39499.48333333333</v>
      </c>
      <c r="F2036">
        <v>43</v>
      </c>
      <c r="G2036">
        <v>43</v>
      </c>
      <c r="H2036">
        <v>3</v>
      </c>
      <c r="I2036">
        <v>40</v>
      </c>
      <c r="J2036">
        <v>15</v>
      </c>
      <c r="K2036">
        <v>28</v>
      </c>
      <c r="L2036">
        <v>20</v>
      </c>
      <c r="M2036">
        <v>8</v>
      </c>
      <c r="N2036">
        <v>3.0000000000000001E-3</v>
      </c>
      <c r="O2036">
        <v>0.03</v>
      </c>
      <c r="P2036">
        <v>1.6E-2</v>
      </c>
      <c r="Q2036">
        <v>1.4999999999999999E-2</v>
      </c>
      <c r="R2036">
        <v>1.7000000000000001E-2</v>
      </c>
      <c r="S2036">
        <v>1.7999999999999999E-2</v>
      </c>
      <c r="T2036">
        <v>0.88200000000000001</v>
      </c>
      <c r="U2036">
        <v>9.0999999999999998E-2</v>
      </c>
      <c r="V2036">
        <v>0.51500000000000001</v>
      </c>
      <c r="W2036">
        <v>533.33299999999997</v>
      </c>
      <c r="X2036" t="s">
        <v>56</v>
      </c>
      <c r="Y2036">
        <v>66.667000000000002</v>
      </c>
      <c r="Z2036">
        <v>0.996</v>
      </c>
      <c r="AA2036">
        <v>0.93200000000000005</v>
      </c>
      <c r="AB2036">
        <v>0.79700000000000004</v>
      </c>
      <c r="AC2036">
        <v>0.83099999999999996</v>
      </c>
      <c r="AD2036" s="19">
        <v>45824.872847638886</v>
      </c>
      <c r="AE2036" t="s">
        <v>2024</v>
      </c>
    </row>
    <row r="2037" spans="1:31" hidden="1" x14ac:dyDescent="0.35">
      <c r="A2037" t="s">
        <v>179</v>
      </c>
      <c r="B2037" t="s">
        <v>312</v>
      </c>
      <c r="C2037">
        <v>100</v>
      </c>
      <c r="D2037" s="9">
        <v>45509.334027777775</v>
      </c>
      <c r="E2037" s="9">
        <v>45609.354166666664</v>
      </c>
      <c r="F2037" t="s">
        <v>871</v>
      </c>
      <c r="G2037" t="s">
        <v>871</v>
      </c>
      <c r="H2037">
        <v>64</v>
      </c>
      <c r="I2037">
        <v>120</v>
      </c>
      <c r="J2037">
        <v>72</v>
      </c>
      <c r="K2037" t="s">
        <v>872</v>
      </c>
      <c r="L2037">
        <v>145</v>
      </c>
      <c r="M2037">
        <v>-34</v>
      </c>
      <c r="N2037">
        <v>0.58699999999999997</v>
      </c>
      <c r="O2037">
        <v>1.1140000000000001</v>
      </c>
      <c r="P2037">
        <v>0.72099999999999997</v>
      </c>
      <c r="Q2037">
        <v>1.337</v>
      </c>
      <c r="R2037" s="24" t="s">
        <v>2302</v>
      </c>
      <c r="S2037">
        <v>1.042</v>
      </c>
      <c r="T2037">
        <v>1.3640000000000001</v>
      </c>
      <c r="U2037">
        <v>0.34499999999999997</v>
      </c>
      <c r="V2037">
        <v>0.57599999999999996</v>
      </c>
      <c r="W2037">
        <v>135.37799999999999</v>
      </c>
      <c r="X2037" t="s">
        <v>62</v>
      </c>
      <c r="Y2037">
        <v>0.748</v>
      </c>
      <c r="Z2037">
        <v>0.98499999999999999</v>
      </c>
      <c r="AA2037">
        <v>0.98699999999999999</v>
      </c>
      <c r="AB2037">
        <v>0.93300000000000005</v>
      </c>
      <c r="AC2037">
        <v>0.97699999999999998</v>
      </c>
      <c r="AD2037" s="19">
        <v>3.1113425925925923E-2</v>
      </c>
      <c r="AE2037" t="s">
        <v>1108</v>
      </c>
    </row>
    <row r="2038" spans="1:31" x14ac:dyDescent="0.35">
      <c r="A2038" t="s">
        <v>1946</v>
      </c>
      <c r="B2038" t="s">
        <v>311</v>
      </c>
      <c r="C2038">
        <v>2765</v>
      </c>
      <c r="D2038" s="9">
        <v>38798.244444444441</v>
      </c>
      <c r="E2038" s="9">
        <v>41563.974999999999</v>
      </c>
      <c r="F2038">
        <v>58</v>
      </c>
      <c r="G2038">
        <v>58</v>
      </c>
      <c r="H2038">
        <v>25</v>
      </c>
      <c r="I2038">
        <v>33</v>
      </c>
      <c r="J2038">
        <v>15</v>
      </c>
      <c r="K2038">
        <v>43</v>
      </c>
      <c r="L2038">
        <v>33</v>
      </c>
      <c r="M2038">
        <v>10</v>
      </c>
      <c r="N2038">
        <v>1.0999999999999999E-2</v>
      </c>
      <c r="O2038">
        <v>1.4999999999999999E-2</v>
      </c>
      <c r="P2038">
        <v>8.9999999999999993E-3</v>
      </c>
      <c r="Q2038">
        <v>1.4999999999999999E-2</v>
      </c>
      <c r="R2038">
        <v>1.7000000000000001E-2</v>
      </c>
      <c r="S2038">
        <v>1.7999999999999999E-2</v>
      </c>
      <c r="T2038">
        <v>0.88200000000000001</v>
      </c>
      <c r="U2038">
        <v>0.42299999999999999</v>
      </c>
      <c r="V2038">
        <v>0.65400000000000003</v>
      </c>
      <c r="W2038">
        <v>666.66700000000003</v>
      </c>
      <c r="X2038" t="s">
        <v>56</v>
      </c>
      <c r="Y2038">
        <v>66.667000000000002</v>
      </c>
      <c r="Z2038">
        <v>0.92800000000000005</v>
      </c>
      <c r="AA2038">
        <v>0.88</v>
      </c>
      <c r="AB2038">
        <v>0.94399999999999995</v>
      </c>
      <c r="AC2038">
        <v>0.95499999999999996</v>
      </c>
      <c r="AD2038" s="19">
        <v>45824.880314074071</v>
      </c>
      <c r="AE2038" t="s">
        <v>2024</v>
      </c>
    </row>
    <row r="2039" spans="1:31" hidden="1" x14ac:dyDescent="0.35">
      <c r="A2039" t="s">
        <v>180</v>
      </c>
      <c r="B2039" t="s">
        <v>312</v>
      </c>
      <c r="C2039">
        <v>66</v>
      </c>
      <c r="D2039" s="9">
        <v>45510.474999999999</v>
      </c>
      <c r="E2039" s="9">
        <v>45577.044444444444</v>
      </c>
      <c r="F2039" t="s">
        <v>871</v>
      </c>
      <c r="G2039" t="s">
        <v>871</v>
      </c>
      <c r="H2039">
        <v>1</v>
      </c>
      <c r="I2039">
        <v>1</v>
      </c>
      <c r="J2039">
        <v>1</v>
      </c>
      <c r="K2039" t="s">
        <v>872</v>
      </c>
      <c r="L2039">
        <v>1</v>
      </c>
      <c r="M2039">
        <v>1</v>
      </c>
      <c r="N2039" t="s">
        <v>874</v>
      </c>
      <c r="O2039" t="s">
        <v>874</v>
      </c>
      <c r="P2039" t="s">
        <v>874</v>
      </c>
      <c r="Q2039" t="s">
        <v>874</v>
      </c>
      <c r="R2039">
        <v>0</v>
      </c>
      <c r="S2039">
        <v>1.4999999999999999E-2</v>
      </c>
      <c r="T2039" t="s">
        <v>874</v>
      </c>
      <c r="U2039" t="s">
        <v>874</v>
      </c>
      <c r="V2039" t="s">
        <v>874</v>
      </c>
      <c r="W2039" t="s">
        <v>874</v>
      </c>
      <c r="X2039" t="s">
        <v>56</v>
      </c>
      <c r="Y2039" t="s">
        <v>874</v>
      </c>
      <c r="Z2039" t="s">
        <v>874</v>
      </c>
      <c r="AA2039" t="s">
        <v>874</v>
      </c>
      <c r="AB2039" t="s">
        <v>874</v>
      </c>
      <c r="AC2039" t="s">
        <v>874</v>
      </c>
      <c r="AD2039" s="19">
        <v>3.1218750000000003E-2</v>
      </c>
      <c r="AE2039" t="s">
        <v>1108</v>
      </c>
    </row>
    <row r="2040" spans="1:31" x14ac:dyDescent="0.35">
      <c r="A2040" t="s">
        <v>180</v>
      </c>
      <c r="B2040" t="s">
        <v>311</v>
      </c>
      <c r="C2040">
        <v>2249</v>
      </c>
      <c r="D2040" s="9">
        <v>43327.535416666666</v>
      </c>
      <c r="E2040" s="9">
        <v>45577.044444444444</v>
      </c>
      <c r="F2040">
        <v>1929</v>
      </c>
      <c r="G2040">
        <v>1928</v>
      </c>
      <c r="H2040">
        <v>1153</v>
      </c>
      <c r="I2040">
        <v>775</v>
      </c>
      <c r="J2040">
        <v>349</v>
      </c>
      <c r="K2040">
        <v>1579</v>
      </c>
      <c r="L2040">
        <v>1489</v>
      </c>
      <c r="M2040">
        <v>90</v>
      </c>
      <c r="N2040">
        <v>1.0089999999999999</v>
      </c>
      <c r="O2040">
        <v>0.70499999999999996</v>
      </c>
      <c r="P2040">
        <v>0.224</v>
      </c>
      <c r="Q2040">
        <v>1.3140000000000001</v>
      </c>
      <c r="R2040">
        <v>1.49</v>
      </c>
      <c r="S2040">
        <v>1.335</v>
      </c>
      <c r="T2040">
        <v>0.88200000000000001</v>
      </c>
      <c r="U2040">
        <v>0.58899999999999997</v>
      </c>
      <c r="V2040">
        <v>0.86899999999999999</v>
      </c>
      <c r="W2040">
        <v>68.492999999999995</v>
      </c>
      <c r="X2040" t="s">
        <v>56</v>
      </c>
      <c r="Y2040">
        <v>0.76100000000000001</v>
      </c>
      <c r="Z2040">
        <v>0.997</v>
      </c>
      <c r="AA2040">
        <v>0.93799999999999994</v>
      </c>
      <c r="AB2040">
        <v>0.97699999999999998</v>
      </c>
      <c r="AC2040">
        <v>0.99299999999999999</v>
      </c>
      <c r="AD2040" s="19">
        <v>3.1218750000000003E-2</v>
      </c>
      <c r="AE2040" t="s">
        <v>1108</v>
      </c>
    </row>
    <row r="2041" spans="1:31" hidden="1" x14ac:dyDescent="0.35">
      <c r="A2041" t="s">
        <v>181</v>
      </c>
      <c r="B2041" t="s">
        <v>312</v>
      </c>
      <c r="C2041">
        <v>97</v>
      </c>
      <c r="D2041" s="9">
        <v>45509.831944444442</v>
      </c>
      <c r="E2041" s="9">
        <v>45607.60833333333</v>
      </c>
      <c r="F2041" t="s">
        <v>871</v>
      </c>
      <c r="G2041" t="s">
        <v>871</v>
      </c>
      <c r="H2041">
        <v>153</v>
      </c>
      <c r="I2041">
        <v>2</v>
      </c>
      <c r="J2041">
        <v>52</v>
      </c>
      <c r="K2041" t="s">
        <v>872</v>
      </c>
      <c r="L2041">
        <v>56</v>
      </c>
      <c r="M2041">
        <v>48</v>
      </c>
      <c r="N2041">
        <v>1.498</v>
      </c>
      <c r="O2041">
        <v>0.25</v>
      </c>
      <c r="P2041">
        <v>0.54600000000000004</v>
      </c>
      <c r="Q2041">
        <v>0.46800000000000003</v>
      </c>
      <c r="R2041">
        <v>1.202</v>
      </c>
      <c r="S2041">
        <v>0.98299999999999998</v>
      </c>
      <c r="T2041">
        <v>0.38900000000000001</v>
      </c>
      <c r="U2041">
        <v>0.85699999999999998</v>
      </c>
      <c r="V2041">
        <v>0.68799999999999994</v>
      </c>
      <c r="W2041">
        <v>666.66700000000003</v>
      </c>
      <c r="X2041" t="s">
        <v>56</v>
      </c>
      <c r="Y2041">
        <v>2.137</v>
      </c>
      <c r="Z2041">
        <v>0.872</v>
      </c>
      <c r="AA2041">
        <v>1</v>
      </c>
      <c r="AB2041">
        <v>0.79800000000000004</v>
      </c>
      <c r="AC2041">
        <v>0.97599999999999998</v>
      </c>
      <c r="AD2041" s="19">
        <v>3.1381944444444448E-2</v>
      </c>
      <c r="AE2041" t="s">
        <v>1108</v>
      </c>
    </row>
    <row r="2042" spans="1:31" x14ac:dyDescent="0.35">
      <c r="A2042" t="s">
        <v>180</v>
      </c>
      <c r="B2042" t="s">
        <v>311</v>
      </c>
      <c r="C2042">
        <v>2249</v>
      </c>
      <c r="D2042" s="9">
        <v>43327.535416666666</v>
      </c>
      <c r="E2042" s="9">
        <v>45577.044444444444</v>
      </c>
      <c r="F2042">
        <v>1929</v>
      </c>
      <c r="G2042">
        <v>1928</v>
      </c>
      <c r="H2042">
        <v>1153</v>
      </c>
      <c r="I2042">
        <v>775</v>
      </c>
      <c r="J2042">
        <v>349</v>
      </c>
      <c r="K2042">
        <v>1579</v>
      </c>
      <c r="L2042">
        <v>1489</v>
      </c>
      <c r="M2042">
        <v>90</v>
      </c>
      <c r="N2042">
        <v>1.0089999999999999</v>
      </c>
      <c r="O2042">
        <v>0.70499999999999996</v>
      </c>
      <c r="P2042">
        <v>0.224</v>
      </c>
      <c r="Q2042">
        <v>1.3140000000000001</v>
      </c>
      <c r="R2042">
        <v>1.49</v>
      </c>
      <c r="S2042">
        <v>1.335</v>
      </c>
      <c r="T2042">
        <v>0.88200000000000001</v>
      </c>
      <c r="U2042">
        <v>0.58899999999999997</v>
      </c>
      <c r="V2042">
        <v>0.86899999999999999</v>
      </c>
      <c r="W2042">
        <v>68.492999999999995</v>
      </c>
      <c r="X2042" t="s">
        <v>56</v>
      </c>
      <c r="Y2042">
        <v>0.76100000000000001</v>
      </c>
      <c r="Z2042">
        <v>0.997</v>
      </c>
      <c r="AA2042">
        <v>0.93799999999999994</v>
      </c>
      <c r="AB2042">
        <v>0.97699999999999998</v>
      </c>
      <c r="AC2042">
        <v>0.99299999999999999</v>
      </c>
      <c r="AD2042" s="19">
        <v>2.7511574074074075E-3</v>
      </c>
      <c r="AE2042" t="s">
        <v>1108</v>
      </c>
    </row>
    <row r="2043" spans="1:31" hidden="1" x14ac:dyDescent="0.35">
      <c r="A2043" t="s">
        <v>182</v>
      </c>
      <c r="B2043" t="s">
        <v>312</v>
      </c>
      <c r="C2043">
        <v>99</v>
      </c>
      <c r="D2043" s="9">
        <v>45482.821527777778</v>
      </c>
      <c r="E2043" s="9">
        <v>45582.365277777775</v>
      </c>
      <c r="F2043" t="s">
        <v>871</v>
      </c>
      <c r="G2043" t="s">
        <v>871</v>
      </c>
      <c r="H2043">
        <v>8</v>
      </c>
      <c r="I2043">
        <v>2</v>
      </c>
      <c r="J2043">
        <v>1</v>
      </c>
      <c r="K2043" t="s">
        <v>872</v>
      </c>
      <c r="L2043">
        <v>6</v>
      </c>
      <c r="M2043">
        <v>3</v>
      </c>
      <c r="N2043">
        <v>5.8000000000000003E-2</v>
      </c>
      <c r="O2043">
        <v>0.2</v>
      </c>
      <c r="P2043" t="s">
        <v>874</v>
      </c>
      <c r="Q2043">
        <v>8.5000000000000006E-2</v>
      </c>
      <c r="R2043">
        <v>0.25800000000000001</v>
      </c>
      <c r="S2043">
        <v>7.0000000000000007E-2</v>
      </c>
      <c r="T2043" t="s">
        <v>874</v>
      </c>
      <c r="U2043" t="s">
        <v>874</v>
      </c>
      <c r="V2043" t="s">
        <v>874</v>
      </c>
      <c r="W2043" t="s">
        <v>874</v>
      </c>
      <c r="X2043" t="s">
        <v>56</v>
      </c>
      <c r="Y2043">
        <v>11.765000000000001</v>
      </c>
      <c r="Z2043">
        <v>0.91800000000000004</v>
      </c>
      <c r="AA2043">
        <v>1</v>
      </c>
      <c r="AB2043" t="s">
        <v>874</v>
      </c>
      <c r="AC2043">
        <v>0.86199999999999999</v>
      </c>
      <c r="AD2043" s="19">
        <v>3.1468750000000004E-2</v>
      </c>
      <c r="AE2043" t="s">
        <v>1108</v>
      </c>
    </row>
    <row r="2044" spans="1:31" x14ac:dyDescent="0.35">
      <c r="A2044" t="s">
        <v>1467</v>
      </c>
      <c r="B2044" t="s">
        <v>311</v>
      </c>
      <c r="C2044">
        <v>5919</v>
      </c>
      <c r="D2044" s="9">
        <v>38631.401261574072</v>
      </c>
      <c r="E2044" s="9">
        <v>44550.706990740742</v>
      </c>
      <c r="F2044">
        <v>166</v>
      </c>
      <c r="G2044">
        <v>166</v>
      </c>
      <c r="H2044">
        <v>51</v>
      </c>
      <c r="I2044">
        <v>115</v>
      </c>
      <c r="J2044">
        <v>61</v>
      </c>
      <c r="K2044">
        <v>105</v>
      </c>
      <c r="L2044">
        <v>93</v>
      </c>
      <c r="M2044">
        <v>12</v>
      </c>
      <c r="N2044">
        <v>8.0000000000000002E-3</v>
      </c>
      <c r="O2044">
        <v>1.9E-2</v>
      </c>
      <c r="P2044">
        <v>0.01</v>
      </c>
      <c r="Q2044">
        <v>1.4999999999999999E-2</v>
      </c>
      <c r="R2044">
        <v>1.7000000000000001E-2</v>
      </c>
      <c r="S2044">
        <v>1.7000000000000001E-2</v>
      </c>
      <c r="T2044">
        <v>0.88200000000000001</v>
      </c>
      <c r="U2044">
        <v>0.29599999999999999</v>
      </c>
      <c r="V2044">
        <v>0.63</v>
      </c>
      <c r="W2044">
        <v>800</v>
      </c>
      <c r="X2044" t="s">
        <v>56</v>
      </c>
      <c r="Y2044">
        <v>66.667000000000002</v>
      </c>
      <c r="Z2044">
        <v>0.94399999999999995</v>
      </c>
      <c r="AA2044">
        <v>0.97199999999999998</v>
      </c>
      <c r="AB2044">
        <v>0.99199999999999999</v>
      </c>
      <c r="AC2044">
        <v>0.98299999999999998</v>
      </c>
      <c r="AD2044" s="19">
        <v>45825.10682228009</v>
      </c>
      <c r="AE2044" t="s">
        <v>2397</v>
      </c>
    </row>
    <row r="2045" spans="1:31" hidden="1" x14ac:dyDescent="0.35">
      <c r="A2045" t="s">
        <v>183</v>
      </c>
      <c r="B2045" t="s">
        <v>312</v>
      </c>
      <c r="C2045">
        <v>99</v>
      </c>
      <c r="D2045" s="9">
        <v>45509.34097222222</v>
      </c>
      <c r="E2045" s="9">
        <v>45608.484722222223</v>
      </c>
      <c r="F2045" t="s">
        <v>871</v>
      </c>
      <c r="G2045" t="s">
        <v>871</v>
      </c>
      <c r="H2045">
        <v>23</v>
      </c>
      <c r="I2045">
        <v>1</v>
      </c>
      <c r="J2045">
        <v>4</v>
      </c>
      <c r="K2045" t="s">
        <v>872</v>
      </c>
      <c r="L2045">
        <v>22</v>
      </c>
      <c r="M2045">
        <v>-4</v>
      </c>
      <c r="N2045">
        <v>0.2</v>
      </c>
      <c r="O2045" t="s">
        <v>874</v>
      </c>
      <c r="P2045">
        <v>0.04</v>
      </c>
      <c r="Q2045">
        <v>0.18099999999999999</v>
      </c>
      <c r="R2045">
        <v>0.16</v>
      </c>
      <c r="S2045">
        <v>0.159</v>
      </c>
      <c r="T2045" t="s">
        <v>874</v>
      </c>
      <c r="U2045" t="s">
        <v>874</v>
      </c>
      <c r="V2045" t="s">
        <v>874</v>
      </c>
      <c r="W2045" t="s">
        <v>874</v>
      </c>
      <c r="X2045" t="s">
        <v>56</v>
      </c>
      <c r="Y2045">
        <v>5.5250000000000004</v>
      </c>
      <c r="Z2045">
        <v>0.877</v>
      </c>
      <c r="AA2045" t="s">
        <v>874</v>
      </c>
      <c r="AB2045">
        <v>0.61599999999999999</v>
      </c>
      <c r="AC2045">
        <v>0.874</v>
      </c>
      <c r="AD2045" s="19">
        <v>3.1568287037037034E-2</v>
      </c>
      <c r="AE2045" t="s">
        <v>1108</v>
      </c>
    </row>
    <row r="2046" spans="1:31" x14ac:dyDescent="0.35">
      <c r="A2046" t="s">
        <v>1487</v>
      </c>
      <c r="B2046" t="s">
        <v>311</v>
      </c>
      <c r="C2046">
        <v>6351</v>
      </c>
      <c r="D2046" s="9">
        <v>38213.980451388888</v>
      </c>
      <c r="E2046" s="9">
        <v>44565.452916666669</v>
      </c>
      <c r="F2046">
        <v>462</v>
      </c>
      <c r="G2046">
        <v>462</v>
      </c>
      <c r="H2046">
        <v>51</v>
      </c>
      <c r="I2046">
        <v>411</v>
      </c>
      <c r="J2046">
        <v>201</v>
      </c>
      <c r="K2046">
        <v>261</v>
      </c>
      <c r="L2046">
        <v>183</v>
      </c>
      <c r="M2046">
        <v>78</v>
      </c>
      <c r="N2046">
        <v>8.0000000000000002E-3</v>
      </c>
      <c r="O2046">
        <v>6.5000000000000002E-2</v>
      </c>
      <c r="P2046">
        <v>3.9E-2</v>
      </c>
      <c r="Q2046">
        <v>0.03</v>
      </c>
      <c r="R2046">
        <v>3.4000000000000002E-2</v>
      </c>
      <c r="S2046">
        <v>3.6999999999999998E-2</v>
      </c>
      <c r="T2046">
        <v>0.88200000000000001</v>
      </c>
      <c r="U2046">
        <v>0.11</v>
      </c>
      <c r="V2046">
        <v>0.46600000000000003</v>
      </c>
      <c r="W2046">
        <v>2600</v>
      </c>
      <c r="X2046" t="s">
        <v>56</v>
      </c>
      <c r="Y2046">
        <v>33.332999999999998</v>
      </c>
      <c r="Z2046">
        <v>0.96499999999999997</v>
      </c>
      <c r="AA2046">
        <v>0.98799999999999999</v>
      </c>
      <c r="AB2046">
        <v>0.93500000000000005</v>
      </c>
      <c r="AC2046">
        <v>0.98</v>
      </c>
      <c r="AD2046" s="19">
        <v>45825.11140833333</v>
      </c>
      <c r="AE2046" t="s">
        <v>2397</v>
      </c>
    </row>
    <row r="2047" spans="1:31" hidden="1" x14ac:dyDescent="0.35">
      <c r="A2047" t="s">
        <v>184</v>
      </c>
      <c r="B2047" t="s">
        <v>312</v>
      </c>
      <c r="C2047">
        <v>89</v>
      </c>
      <c r="D2047" s="9">
        <v>45281.347916666666</v>
      </c>
      <c r="E2047" s="9">
        <v>45370.606249999997</v>
      </c>
      <c r="F2047" t="s">
        <v>871</v>
      </c>
      <c r="G2047" t="s">
        <v>871</v>
      </c>
      <c r="H2047">
        <v>1</v>
      </c>
      <c r="I2047">
        <v>1</v>
      </c>
      <c r="J2047">
        <v>1</v>
      </c>
      <c r="K2047" t="s">
        <v>872</v>
      </c>
      <c r="L2047">
        <v>1</v>
      </c>
      <c r="M2047">
        <v>-1</v>
      </c>
      <c r="N2047" t="s">
        <v>874</v>
      </c>
      <c r="O2047" t="s">
        <v>874</v>
      </c>
      <c r="P2047" t="s">
        <v>874</v>
      </c>
      <c r="Q2047" t="s">
        <v>874</v>
      </c>
      <c r="R2047">
        <v>0</v>
      </c>
      <c r="S2047" t="s">
        <v>874</v>
      </c>
      <c r="T2047" t="s">
        <v>874</v>
      </c>
      <c r="U2047" t="s">
        <v>874</v>
      </c>
      <c r="V2047" t="s">
        <v>874</v>
      </c>
      <c r="W2047" t="s">
        <v>874</v>
      </c>
      <c r="X2047" t="s">
        <v>80</v>
      </c>
      <c r="Y2047" t="s">
        <v>874</v>
      </c>
      <c r="Z2047" t="s">
        <v>874</v>
      </c>
      <c r="AA2047" t="s">
        <v>874</v>
      </c>
      <c r="AB2047" t="s">
        <v>874</v>
      </c>
      <c r="AC2047" t="s">
        <v>874</v>
      </c>
      <c r="AD2047" s="19">
        <v>3.1668981481481479E-2</v>
      </c>
      <c r="AE2047" t="s">
        <v>1108</v>
      </c>
    </row>
    <row r="2048" spans="1:31" x14ac:dyDescent="0.35">
      <c r="A2048" t="s">
        <v>1586</v>
      </c>
      <c r="B2048" t="s">
        <v>311</v>
      </c>
      <c r="C2048">
        <v>2324</v>
      </c>
      <c r="D2048" s="9">
        <v>38522.152777777781</v>
      </c>
      <c r="E2048" s="9">
        <v>40846.330613425926</v>
      </c>
      <c r="F2048">
        <v>6383</v>
      </c>
      <c r="G2048">
        <v>6383</v>
      </c>
      <c r="H2048">
        <v>681</v>
      </c>
      <c r="I2048">
        <v>5702</v>
      </c>
      <c r="J2048">
        <v>585</v>
      </c>
      <c r="K2048">
        <v>5798</v>
      </c>
      <c r="L2048">
        <v>4846</v>
      </c>
      <c r="M2048">
        <v>952</v>
      </c>
      <c r="N2048">
        <v>0.50800000000000001</v>
      </c>
      <c r="O2048">
        <v>4.0609999999999999</v>
      </c>
      <c r="P2048">
        <v>0.505</v>
      </c>
      <c r="Q2048">
        <v>3.585</v>
      </c>
      <c r="R2048">
        <v>4.0640000000000001</v>
      </c>
      <c r="S2048">
        <v>4.1079999999999997</v>
      </c>
      <c r="T2048">
        <v>0.88200000000000001</v>
      </c>
      <c r="U2048">
        <v>0.111</v>
      </c>
      <c r="V2048">
        <v>0.88900000000000001</v>
      </c>
      <c r="W2048">
        <v>265.55099999999999</v>
      </c>
      <c r="X2048" t="s">
        <v>56</v>
      </c>
      <c r="Y2048">
        <v>0.27900000000000003</v>
      </c>
      <c r="Z2048">
        <v>0.85399999999999998</v>
      </c>
      <c r="AA2048">
        <v>0.80100000000000005</v>
      </c>
      <c r="AB2048">
        <v>0.82099999999999995</v>
      </c>
      <c r="AC2048">
        <v>0.81200000000000006</v>
      </c>
      <c r="AD2048" s="19">
        <v>45825.13657505787</v>
      </c>
      <c r="AE2048" t="s">
        <v>2397</v>
      </c>
    </row>
    <row r="2049" spans="1:31" hidden="1" x14ac:dyDescent="0.35">
      <c r="A2049" t="s">
        <v>185</v>
      </c>
      <c r="B2049" t="s">
        <v>312</v>
      </c>
      <c r="C2049">
        <v>0</v>
      </c>
      <c r="D2049" s="9">
        <v>45525.368750000001</v>
      </c>
      <c r="E2049" s="9">
        <v>45525.368750000001</v>
      </c>
      <c r="F2049" t="s">
        <v>871</v>
      </c>
      <c r="G2049" t="s">
        <v>871</v>
      </c>
      <c r="H2049">
        <v>1</v>
      </c>
      <c r="I2049">
        <v>1</v>
      </c>
      <c r="J2049">
        <v>1</v>
      </c>
      <c r="K2049" t="s">
        <v>872</v>
      </c>
      <c r="L2049">
        <v>1</v>
      </c>
      <c r="M2049">
        <v>0</v>
      </c>
      <c r="N2049" t="s">
        <v>874</v>
      </c>
      <c r="O2049" t="s">
        <v>874</v>
      </c>
      <c r="P2049" t="s">
        <v>874</v>
      </c>
      <c r="Q2049" t="s">
        <v>874</v>
      </c>
      <c r="R2049">
        <v>0</v>
      </c>
      <c r="S2049" t="s">
        <v>874</v>
      </c>
      <c r="T2049" t="s">
        <v>874</v>
      </c>
      <c r="U2049" t="s">
        <v>874</v>
      </c>
      <c r="V2049" t="s">
        <v>874</v>
      </c>
      <c r="W2049" t="s">
        <v>874</v>
      </c>
      <c r="X2049" t="s">
        <v>56</v>
      </c>
      <c r="Y2049" t="s">
        <v>874</v>
      </c>
      <c r="Z2049" t="s">
        <v>874</v>
      </c>
      <c r="AA2049" t="s">
        <v>874</v>
      </c>
      <c r="AB2049" t="s">
        <v>874</v>
      </c>
      <c r="AC2049" t="s">
        <v>874</v>
      </c>
      <c r="AD2049" s="19">
        <v>3.1762731481481482E-2</v>
      </c>
      <c r="AE2049" t="s">
        <v>1108</v>
      </c>
    </row>
    <row r="2050" spans="1:31" x14ac:dyDescent="0.35">
      <c r="A2050" t="s">
        <v>1376</v>
      </c>
      <c r="B2050" t="s">
        <v>311</v>
      </c>
      <c r="C2050">
        <v>753</v>
      </c>
      <c r="D2050" s="9">
        <v>40865.052083333336</v>
      </c>
      <c r="E2050" s="9">
        <v>41618.757638888892</v>
      </c>
      <c r="F2050">
        <v>43</v>
      </c>
      <c r="G2050">
        <v>43</v>
      </c>
      <c r="H2050">
        <v>43</v>
      </c>
      <c r="I2050">
        <v>0</v>
      </c>
      <c r="J2050">
        <v>1</v>
      </c>
      <c r="K2050">
        <v>42</v>
      </c>
      <c r="L2050">
        <v>40</v>
      </c>
      <c r="M2050">
        <v>2</v>
      </c>
      <c r="N2050">
        <v>5.8999999999999997E-2</v>
      </c>
      <c r="O2050">
        <v>0</v>
      </c>
      <c r="P2050">
        <v>0</v>
      </c>
      <c r="Q2050">
        <v>5.1999999999999998E-2</v>
      </c>
      <c r="R2050">
        <v>5.8999999999999997E-2</v>
      </c>
      <c r="S2050">
        <v>5.8000000000000003E-2</v>
      </c>
      <c r="T2050">
        <v>0.88100000000000001</v>
      </c>
      <c r="U2050">
        <v>1</v>
      </c>
      <c r="V2050">
        <v>1</v>
      </c>
      <c r="W2050">
        <v>38.462000000000003</v>
      </c>
      <c r="X2050" t="s">
        <v>56</v>
      </c>
      <c r="Y2050">
        <v>19.231000000000002</v>
      </c>
      <c r="Z2050">
        <v>0.95799999999999996</v>
      </c>
      <c r="AA2050">
        <v>0</v>
      </c>
      <c r="AB2050">
        <v>0</v>
      </c>
      <c r="AC2050">
        <v>0.85599999999999998</v>
      </c>
      <c r="AD2050" s="19">
        <v>45824.786095300929</v>
      </c>
      <c r="AE2050" t="s">
        <v>1824</v>
      </c>
    </row>
    <row r="2051" spans="1:31" hidden="1" x14ac:dyDescent="0.35">
      <c r="A2051" t="s">
        <v>186</v>
      </c>
      <c r="B2051" t="s">
        <v>312</v>
      </c>
      <c r="C2051">
        <v>0</v>
      </c>
      <c r="D2051" s="9">
        <v>45553.75</v>
      </c>
      <c r="E2051" s="9">
        <v>45553.75</v>
      </c>
      <c r="F2051" t="s">
        <v>871</v>
      </c>
      <c r="G2051" t="s">
        <v>871</v>
      </c>
      <c r="H2051">
        <v>1</v>
      </c>
      <c r="I2051">
        <v>1</v>
      </c>
      <c r="J2051">
        <v>1</v>
      </c>
      <c r="K2051" t="s">
        <v>872</v>
      </c>
      <c r="L2051">
        <v>1</v>
      </c>
      <c r="M2051">
        <v>0</v>
      </c>
      <c r="N2051" t="s">
        <v>874</v>
      </c>
      <c r="O2051" t="s">
        <v>874</v>
      </c>
      <c r="P2051" t="s">
        <v>874</v>
      </c>
      <c r="Q2051" t="s">
        <v>874</v>
      </c>
      <c r="R2051">
        <v>0</v>
      </c>
      <c r="S2051" t="s">
        <v>874</v>
      </c>
      <c r="T2051" t="s">
        <v>874</v>
      </c>
      <c r="U2051" t="s">
        <v>874</v>
      </c>
      <c r="V2051" t="s">
        <v>874</v>
      </c>
      <c r="W2051" t="s">
        <v>874</v>
      </c>
      <c r="X2051" t="s">
        <v>56</v>
      </c>
      <c r="Y2051" t="s">
        <v>874</v>
      </c>
      <c r="Z2051" t="s">
        <v>874</v>
      </c>
      <c r="AA2051" t="s">
        <v>874</v>
      </c>
      <c r="AB2051" t="s">
        <v>874</v>
      </c>
      <c r="AC2051" t="s">
        <v>874</v>
      </c>
      <c r="AD2051" s="19">
        <v>3.1870370370370368E-2</v>
      </c>
      <c r="AE2051" t="s">
        <v>1108</v>
      </c>
    </row>
    <row r="2052" spans="1:31" x14ac:dyDescent="0.35">
      <c r="A2052" t="s">
        <v>1508</v>
      </c>
      <c r="B2052" t="s">
        <v>311</v>
      </c>
      <c r="C2052">
        <v>1894</v>
      </c>
      <c r="D2052" s="9">
        <v>39720.5</v>
      </c>
      <c r="E2052" s="9">
        <v>41614.502083333333</v>
      </c>
      <c r="F2052">
        <v>193</v>
      </c>
      <c r="G2052">
        <v>193</v>
      </c>
      <c r="H2052">
        <v>65</v>
      </c>
      <c r="I2052">
        <v>128</v>
      </c>
      <c r="J2052">
        <v>9</v>
      </c>
      <c r="K2052">
        <v>184</v>
      </c>
      <c r="L2052">
        <v>166</v>
      </c>
      <c r="M2052">
        <v>18</v>
      </c>
      <c r="N2052">
        <v>4.3999999999999997E-2</v>
      </c>
      <c r="O2052">
        <v>9.6000000000000002E-2</v>
      </c>
      <c r="P2052">
        <v>5.0000000000000001E-3</v>
      </c>
      <c r="Q2052">
        <v>0.11899999999999999</v>
      </c>
      <c r="R2052">
        <v>0.13500000000000001</v>
      </c>
      <c r="S2052">
        <v>0.13</v>
      </c>
      <c r="T2052">
        <v>0.88100000000000001</v>
      </c>
      <c r="U2052">
        <v>0.314</v>
      </c>
      <c r="V2052">
        <v>0.96399999999999997</v>
      </c>
      <c r="W2052">
        <v>151.261</v>
      </c>
      <c r="X2052" t="s">
        <v>56</v>
      </c>
      <c r="Y2052">
        <v>8.4030000000000005</v>
      </c>
      <c r="Z2052">
        <v>0.95299999999999996</v>
      </c>
      <c r="AA2052">
        <v>0.94799999999999995</v>
      </c>
      <c r="AB2052">
        <v>0.88100000000000001</v>
      </c>
      <c r="AC2052">
        <v>0.96599999999999997</v>
      </c>
      <c r="AD2052" s="19">
        <v>45824.795111296298</v>
      </c>
      <c r="AE2052" t="s">
        <v>1824</v>
      </c>
    </row>
    <row r="2053" spans="1:31" hidden="1" x14ac:dyDescent="0.35">
      <c r="A2053" t="s">
        <v>187</v>
      </c>
      <c r="B2053" t="s">
        <v>312</v>
      </c>
      <c r="C2053">
        <v>0</v>
      </c>
      <c r="D2053" s="9">
        <v>45306.397222222222</v>
      </c>
      <c r="E2053" s="9">
        <v>45306.397222222222</v>
      </c>
      <c r="F2053" t="s">
        <v>871</v>
      </c>
      <c r="G2053" t="s">
        <v>871</v>
      </c>
      <c r="H2053">
        <v>1</v>
      </c>
      <c r="I2053">
        <v>1</v>
      </c>
      <c r="J2053">
        <v>1</v>
      </c>
      <c r="K2053" t="s">
        <v>872</v>
      </c>
      <c r="L2053">
        <v>1</v>
      </c>
      <c r="M2053">
        <v>0</v>
      </c>
      <c r="N2053" t="s">
        <v>874</v>
      </c>
      <c r="O2053" t="s">
        <v>874</v>
      </c>
      <c r="P2053" t="s">
        <v>874</v>
      </c>
      <c r="Q2053" t="s">
        <v>874</v>
      </c>
      <c r="R2053">
        <v>0</v>
      </c>
      <c r="S2053" t="s">
        <v>874</v>
      </c>
      <c r="T2053" t="s">
        <v>874</v>
      </c>
      <c r="U2053" t="s">
        <v>874</v>
      </c>
      <c r="V2053" t="s">
        <v>874</v>
      </c>
      <c r="W2053" t="s">
        <v>874</v>
      </c>
      <c r="X2053" t="s">
        <v>56</v>
      </c>
      <c r="Y2053" t="s">
        <v>874</v>
      </c>
      <c r="Z2053" t="s">
        <v>874</v>
      </c>
      <c r="AA2053" t="s">
        <v>874</v>
      </c>
      <c r="AB2053" t="s">
        <v>874</v>
      </c>
      <c r="AC2053" t="s">
        <v>874</v>
      </c>
      <c r="AD2053" s="19">
        <v>3.1968749999999997E-2</v>
      </c>
      <c r="AE2053" t="s">
        <v>1108</v>
      </c>
    </row>
    <row r="2054" spans="1:31" x14ac:dyDescent="0.35">
      <c r="A2054" t="s">
        <v>1500</v>
      </c>
      <c r="B2054" t="s">
        <v>311</v>
      </c>
      <c r="C2054">
        <v>3124</v>
      </c>
      <c r="D2054" s="9">
        <v>38473.476388888892</v>
      </c>
      <c r="E2054" s="9">
        <v>41598.359027777777</v>
      </c>
      <c r="F2054">
        <v>236</v>
      </c>
      <c r="G2054">
        <v>236</v>
      </c>
      <c r="H2054">
        <v>23</v>
      </c>
      <c r="I2054">
        <v>213</v>
      </c>
      <c r="J2054">
        <v>54</v>
      </c>
      <c r="K2054">
        <v>182</v>
      </c>
      <c r="L2054">
        <v>120</v>
      </c>
      <c r="M2054">
        <v>62</v>
      </c>
      <c r="N2054">
        <v>8.0000000000000002E-3</v>
      </c>
      <c r="O2054">
        <v>7.2999999999999995E-2</v>
      </c>
      <c r="P2054">
        <v>2.1999999999999999E-2</v>
      </c>
      <c r="Q2054">
        <v>5.1999999999999998E-2</v>
      </c>
      <c r="R2054">
        <v>5.8999999999999997E-2</v>
      </c>
      <c r="S2054">
        <v>6.0999999999999999E-2</v>
      </c>
      <c r="T2054">
        <v>0.88100000000000001</v>
      </c>
      <c r="U2054">
        <v>9.9000000000000005E-2</v>
      </c>
      <c r="V2054">
        <v>0.72799999999999998</v>
      </c>
      <c r="W2054">
        <v>1192.308</v>
      </c>
      <c r="X2054" t="s">
        <v>56</v>
      </c>
      <c r="Y2054">
        <v>19.231000000000002</v>
      </c>
      <c r="Z2054">
        <v>0.92400000000000004</v>
      </c>
      <c r="AA2054">
        <v>0.97299999999999998</v>
      </c>
      <c r="AB2054">
        <v>0.94799999999999995</v>
      </c>
      <c r="AC2054">
        <v>0.93600000000000005</v>
      </c>
      <c r="AD2054" s="19">
        <v>45824.888785810188</v>
      </c>
      <c r="AE2054" t="s">
        <v>2024</v>
      </c>
    </row>
    <row r="2055" spans="1:31" hidden="1" x14ac:dyDescent="0.35">
      <c r="A2055" t="s">
        <v>188</v>
      </c>
      <c r="B2055" t="s">
        <v>312</v>
      </c>
      <c r="C2055">
        <v>97</v>
      </c>
      <c r="D2055" s="9">
        <v>45511.426388888889</v>
      </c>
      <c r="E2055" s="9">
        <v>45609.231249999997</v>
      </c>
      <c r="F2055" t="s">
        <v>871</v>
      </c>
      <c r="G2055" t="s">
        <v>871</v>
      </c>
      <c r="H2055">
        <v>24</v>
      </c>
      <c r="I2055">
        <v>18</v>
      </c>
      <c r="J2055">
        <v>1</v>
      </c>
      <c r="K2055" t="s">
        <v>872</v>
      </c>
      <c r="L2055">
        <v>15</v>
      </c>
      <c r="M2055">
        <v>26</v>
      </c>
      <c r="N2055">
        <v>0.21199999999999999</v>
      </c>
      <c r="O2055">
        <v>0.184</v>
      </c>
      <c r="P2055" t="s">
        <v>874</v>
      </c>
      <c r="Q2055">
        <v>0.20699999999999999</v>
      </c>
      <c r="R2055">
        <v>0.39600000000000002</v>
      </c>
      <c r="S2055">
        <v>0.40200000000000002</v>
      </c>
      <c r="T2055" t="s">
        <v>874</v>
      </c>
      <c r="U2055" t="s">
        <v>874</v>
      </c>
      <c r="V2055" t="s">
        <v>874</v>
      </c>
      <c r="W2055" t="s">
        <v>874</v>
      </c>
      <c r="X2055" t="s">
        <v>56</v>
      </c>
      <c r="Y2055">
        <v>4.8310000000000004</v>
      </c>
      <c r="Z2055">
        <v>0.754</v>
      </c>
      <c r="AA2055">
        <v>0.83199999999999996</v>
      </c>
      <c r="AB2055" t="s">
        <v>874</v>
      </c>
      <c r="AC2055">
        <v>0.82499999999999996</v>
      </c>
      <c r="AD2055" s="19">
        <v>3.2065972222222225E-2</v>
      </c>
      <c r="AE2055" t="s">
        <v>1108</v>
      </c>
    </row>
    <row r="2056" spans="1:31" x14ac:dyDescent="0.35">
      <c r="A2056" t="s">
        <v>264</v>
      </c>
      <c r="B2056" t="s">
        <v>311</v>
      </c>
      <c r="C2056">
        <v>2661</v>
      </c>
      <c r="D2056" s="9">
        <v>38966.052083333336</v>
      </c>
      <c r="E2056" s="9">
        <v>41627.86041666667</v>
      </c>
      <c r="F2056">
        <v>668</v>
      </c>
      <c r="G2056">
        <v>668</v>
      </c>
      <c r="H2056">
        <v>483</v>
      </c>
      <c r="I2056">
        <v>185</v>
      </c>
      <c r="J2056">
        <v>44</v>
      </c>
      <c r="K2056">
        <v>624</v>
      </c>
      <c r="L2056">
        <v>528</v>
      </c>
      <c r="M2056">
        <v>96</v>
      </c>
      <c r="N2056">
        <v>0.193</v>
      </c>
      <c r="O2056">
        <v>7.5999999999999998E-2</v>
      </c>
      <c r="P2056">
        <v>1.7000000000000001E-2</v>
      </c>
      <c r="Q2056">
        <v>0.222</v>
      </c>
      <c r="R2056">
        <v>0.252</v>
      </c>
      <c r="S2056">
        <v>0.248</v>
      </c>
      <c r="T2056">
        <v>0.88100000000000001</v>
      </c>
      <c r="U2056">
        <v>0.71699999999999997</v>
      </c>
      <c r="V2056">
        <v>0.93700000000000006</v>
      </c>
      <c r="W2056">
        <v>432.43200000000002</v>
      </c>
      <c r="X2056" t="s">
        <v>56</v>
      </c>
      <c r="Y2056">
        <v>4.5049999999999999</v>
      </c>
      <c r="Z2056">
        <v>0.95499999999999996</v>
      </c>
      <c r="AA2056">
        <v>0.98499999999999999</v>
      </c>
      <c r="AB2056">
        <v>0.98699999999999999</v>
      </c>
      <c r="AC2056">
        <v>0.96699999999999997</v>
      </c>
      <c r="AD2056" s="19">
        <v>45824.916329016203</v>
      </c>
      <c r="AE2056" t="s">
        <v>2215</v>
      </c>
    </row>
    <row r="2057" spans="1:31" hidden="1" x14ac:dyDescent="0.35">
      <c r="A2057" t="s">
        <v>189</v>
      </c>
      <c r="B2057" t="s">
        <v>312</v>
      </c>
      <c r="C2057">
        <v>99</v>
      </c>
      <c r="D2057" s="9">
        <v>45496.397916666669</v>
      </c>
      <c r="E2057" s="9">
        <v>45595.477083333331</v>
      </c>
      <c r="F2057" t="s">
        <v>871</v>
      </c>
      <c r="G2057" t="s">
        <v>871</v>
      </c>
      <c r="H2057">
        <v>3</v>
      </c>
      <c r="I2057">
        <v>7</v>
      </c>
      <c r="J2057">
        <v>1</v>
      </c>
      <c r="K2057" t="s">
        <v>872</v>
      </c>
      <c r="L2057">
        <v>5</v>
      </c>
      <c r="M2057">
        <v>3</v>
      </c>
      <c r="N2057">
        <v>3.1E-2</v>
      </c>
      <c r="O2057">
        <v>7.0000000000000007E-2</v>
      </c>
      <c r="P2057" t="s">
        <v>874</v>
      </c>
      <c r="Q2057">
        <v>7.0999999999999994E-2</v>
      </c>
      <c r="R2057">
        <v>0.10100000000000001</v>
      </c>
      <c r="S2057">
        <v>8.6999999999999994E-2</v>
      </c>
      <c r="T2057" t="s">
        <v>874</v>
      </c>
      <c r="U2057" t="s">
        <v>874</v>
      </c>
      <c r="V2057" t="s">
        <v>874</v>
      </c>
      <c r="W2057" t="s">
        <v>874</v>
      </c>
      <c r="X2057" t="s">
        <v>56</v>
      </c>
      <c r="Y2057">
        <v>14.085000000000001</v>
      </c>
      <c r="Z2057">
        <v>0.96</v>
      </c>
      <c r="AA2057">
        <v>0.77700000000000002</v>
      </c>
      <c r="AB2057" t="s">
        <v>874</v>
      </c>
      <c r="AC2057">
        <v>0.92800000000000005</v>
      </c>
      <c r="AD2057" s="19">
        <v>3.2166666666666663E-2</v>
      </c>
      <c r="AE2057" t="s">
        <v>1108</v>
      </c>
    </row>
    <row r="2058" spans="1:31" x14ac:dyDescent="0.35">
      <c r="A2058" t="s">
        <v>119</v>
      </c>
      <c r="B2058" t="s">
        <v>311</v>
      </c>
      <c r="C2058">
        <v>4816</v>
      </c>
      <c r="D2058" s="9">
        <v>40788.470833333333</v>
      </c>
      <c r="E2058" s="9">
        <v>45604.599305555559</v>
      </c>
      <c r="F2058">
        <v>2576</v>
      </c>
      <c r="G2058">
        <v>2576</v>
      </c>
      <c r="H2058">
        <v>1629</v>
      </c>
      <c r="I2058">
        <v>947</v>
      </c>
      <c r="J2058">
        <v>297</v>
      </c>
      <c r="K2058">
        <v>2279</v>
      </c>
      <c r="L2058">
        <v>1970</v>
      </c>
      <c r="M2058">
        <v>309</v>
      </c>
      <c r="N2058">
        <v>0.40200000000000002</v>
      </c>
      <c r="O2058">
        <v>0.30299999999999999</v>
      </c>
      <c r="P2058">
        <v>8.8999999999999996E-2</v>
      </c>
      <c r="Q2058">
        <v>0.54300000000000004</v>
      </c>
      <c r="R2058">
        <v>0.61599999999999999</v>
      </c>
      <c r="S2058">
        <v>0.59399999999999997</v>
      </c>
      <c r="T2058">
        <v>0.88100000000000001</v>
      </c>
      <c r="U2058">
        <v>0.56999999999999995</v>
      </c>
      <c r="V2058">
        <v>0.874</v>
      </c>
      <c r="W2058">
        <v>569.06100000000004</v>
      </c>
      <c r="X2058" t="s">
        <v>56</v>
      </c>
      <c r="Y2058">
        <v>1.8420000000000001</v>
      </c>
      <c r="Z2058">
        <v>0.97899999999999998</v>
      </c>
      <c r="AA2058">
        <v>0.82699999999999996</v>
      </c>
      <c r="AB2058">
        <v>0.86299999999999999</v>
      </c>
      <c r="AC2058">
        <v>0.95199999999999996</v>
      </c>
      <c r="AD2058" s="19">
        <v>2.3289351851851853E-2</v>
      </c>
      <c r="AE2058" t="s">
        <v>1108</v>
      </c>
    </row>
    <row r="2059" spans="1:31" hidden="1" x14ac:dyDescent="0.35">
      <c r="A2059" t="s">
        <v>190</v>
      </c>
      <c r="B2059" t="s">
        <v>312</v>
      </c>
      <c r="C2059">
        <v>97</v>
      </c>
      <c r="D2059" s="9">
        <v>45511.277083333334</v>
      </c>
      <c r="E2059" s="9">
        <v>45608.441666666666</v>
      </c>
      <c r="F2059" t="s">
        <v>871</v>
      </c>
      <c r="G2059" t="s">
        <v>871</v>
      </c>
      <c r="H2059">
        <v>10</v>
      </c>
      <c r="I2059">
        <v>1</v>
      </c>
      <c r="J2059">
        <v>1</v>
      </c>
      <c r="K2059" t="s">
        <v>872</v>
      </c>
      <c r="L2059">
        <v>1</v>
      </c>
      <c r="M2059">
        <v>10</v>
      </c>
      <c r="N2059">
        <v>7.9000000000000001E-2</v>
      </c>
      <c r="O2059" t="s">
        <v>874</v>
      </c>
      <c r="P2059" t="s">
        <v>874</v>
      </c>
      <c r="Q2059" t="s">
        <v>874</v>
      </c>
      <c r="R2059">
        <v>0</v>
      </c>
      <c r="S2059">
        <v>8.8999999999999996E-2</v>
      </c>
      <c r="T2059" t="s">
        <v>874</v>
      </c>
      <c r="U2059" t="s">
        <v>874</v>
      </c>
      <c r="V2059" t="s">
        <v>874</v>
      </c>
      <c r="W2059" t="s">
        <v>874</v>
      </c>
      <c r="X2059" t="s">
        <v>62</v>
      </c>
      <c r="Y2059" t="s">
        <v>874</v>
      </c>
      <c r="Z2059">
        <v>0.97599999999999998</v>
      </c>
      <c r="AA2059" t="s">
        <v>874</v>
      </c>
      <c r="AB2059" t="s">
        <v>874</v>
      </c>
      <c r="AC2059" t="s">
        <v>874</v>
      </c>
      <c r="AD2059" s="19">
        <v>3.2273148148148148E-2</v>
      </c>
      <c r="AE2059" t="s">
        <v>1108</v>
      </c>
    </row>
    <row r="2060" spans="1:31" x14ac:dyDescent="0.35">
      <c r="A2060" t="s">
        <v>119</v>
      </c>
      <c r="B2060" t="s">
        <v>311</v>
      </c>
      <c r="C2060">
        <v>4816</v>
      </c>
      <c r="D2060" s="9">
        <v>40788.470833333333</v>
      </c>
      <c r="E2060" s="9">
        <v>45604.599305555559</v>
      </c>
      <c r="F2060">
        <v>2576</v>
      </c>
      <c r="G2060">
        <v>2576</v>
      </c>
      <c r="H2060">
        <v>1629</v>
      </c>
      <c r="I2060">
        <v>947</v>
      </c>
      <c r="J2060">
        <v>297</v>
      </c>
      <c r="K2060">
        <v>2279</v>
      </c>
      <c r="L2060">
        <v>1970</v>
      </c>
      <c r="M2060">
        <v>309</v>
      </c>
      <c r="N2060">
        <v>0.40200000000000002</v>
      </c>
      <c r="O2060">
        <v>0.30299999999999999</v>
      </c>
      <c r="P2060">
        <v>8.8999999999999996E-2</v>
      </c>
      <c r="Q2060">
        <v>0.54300000000000004</v>
      </c>
      <c r="R2060">
        <v>0.61599999999999999</v>
      </c>
      <c r="S2060">
        <v>0.59399999999999997</v>
      </c>
      <c r="T2060">
        <v>0.88100000000000001</v>
      </c>
      <c r="U2060">
        <v>0.56999999999999995</v>
      </c>
      <c r="V2060">
        <v>0.874</v>
      </c>
      <c r="W2060">
        <v>569.06100000000004</v>
      </c>
      <c r="X2060" t="s">
        <v>56</v>
      </c>
      <c r="Y2060">
        <v>1.8420000000000001</v>
      </c>
      <c r="Z2060">
        <v>0.97899999999999998</v>
      </c>
      <c r="AA2060">
        <v>0.82699999999999996</v>
      </c>
      <c r="AB2060">
        <v>0.86299999999999999</v>
      </c>
      <c r="AC2060">
        <v>0.95199999999999996</v>
      </c>
      <c r="AD2060" s="19">
        <v>2.8394675925925927E-2</v>
      </c>
      <c r="AE2060" t="s">
        <v>1108</v>
      </c>
    </row>
    <row r="2061" spans="1:31" hidden="1" x14ac:dyDescent="0.35">
      <c r="A2061" t="s">
        <v>191</v>
      </c>
      <c r="B2061" t="s">
        <v>312</v>
      </c>
      <c r="C2061">
        <v>99</v>
      </c>
      <c r="D2061" s="9">
        <v>45384.808333333334</v>
      </c>
      <c r="E2061" s="9">
        <v>45484.634722222225</v>
      </c>
      <c r="F2061" t="s">
        <v>871</v>
      </c>
      <c r="G2061" t="s">
        <v>871</v>
      </c>
      <c r="H2061">
        <v>2</v>
      </c>
      <c r="I2061">
        <v>1</v>
      </c>
      <c r="J2061">
        <v>1</v>
      </c>
      <c r="K2061" t="s">
        <v>872</v>
      </c>
      <c r="L2061">
        <v>1</v>
      </c>
      <c r="M2061">
        <v>1</v>
      </c>
      <c r="N2061">
        <v>0.01</v>
      </c>
      <c r="O2061" t="s">
        <v>874</v>
      </c>
      <c r="P2061" t="s">
        <v>874</v>
      </c>
      <c r="Q2061" t="s">
        <v>874</v>
      </c>
      <c r="R2061">
        <v>0</v>
      </c>
      <c r="S2061">
        <v>1.4999999999999999E-2</v>
      </c>
      <c r="T2061" t="s">
        <v>874</v>
      </c>
      <c r="U2061" t="s">
        <v>874</v>
      </c>
      <c r="V2061" t="s">
        <v>874</v>
      </c>
      <c r="W2061" t="s">
        <v>874</v>
      </c>
      <c r="X2061" t="s">
        <v>56</v>
      </c>
      <c r="Y2061" t="s">
        <v>874</v>
      </c>
      <c r="Z2061">
        <v>1</v>
      </c>
      <c r="AA2061" t="s">
        <v>874</v>
      </c>
      <c r="AB2061" t="s">
        <v>874</v>
      </c>
      <c r="AC2061" t="s">
        <v>874</v>
      </c>
      <c r="AD2061" s="19">
        <v>3.2369212962962961E-2</v>
      </c>
      <c r="AE2061" t="s">
        <v>1108</v>
      </c>
    </row>
    <row r="2062" spans="1:31" x14ac:dyDescent="0.35">
      <c r="A2062" t="s">
        <v>247</v>
      </c>
      <c r="B2062" t="s">
        <v>311</v>
      </c>
      <c r="C2062">
        <v>3483</v>
      </c>
      <c r="D2062" s="9">
        <v>41082.302384259259</v>
      </c>
      <c r="E2062" s="9">
        <v>44565.808483796296</v>
      </c>
      <c r="F2062">
        <v>2222</v>
      </c>
      <c r="G2062">
        <v>2222</v>
      </c>
      <c r="H2062">
        <v>1804</v>
      </c>
      <c r="I2062">
        <v>418</v>
      </c>
      <c r="J2062">
        <v>208</v>
      </c>
      <c r="K2062">
        <v>2014</v>
      </c>
      <c r="L2062">
        <v>1666</v>
      </c>
      <c r="M2062">
        <v>348</v>
      </c>
      <c r="N2062">
        <v>0.78300000000000003</v>
      </c>
      <c r="O2062">
        <v>0.19600000000000001</v>
      </c>
      <c r="P2062">
        <v>9.7000000000000003E-2</v>
      </c>
      <c r="Q2062">
        <v>0.77700000000000002</v>
      </c>
      <c r="R2062">
        <v>0.88200000000000001</v>
      </c>
      <c r="S2062">
        <v>0.90200000000000002</v>
      </c>
      <c r="T2062">
        <v>0.88100000000000001</v>
      </c>
      <c r="U2062">
        <v>0.8</v>
      </c>
      <c r="V2062">
        <v>0.90100000000000002</v>
      </c>
      <c r="W2062">
        <v>447.87599999999998</v>
      </c>
      <c r="X2062" t="s">
        <v>56</v>
      </c>
      <c r="Y2062">
        <v>1.2869999999999999</v>
      </c>
      <c r="Z2062">
        <v>0.91800000000000004</v>
      </c>
      <c r="AA2062">
        <v>0.876</v>
      </c>
      <c r="AB2062">
        <v>0.89100000000000001</v>
      </c>
      <c r="AC2062">
        <v>0.95399999999999996</v>
      </c>
      <c r="AD2062" s="19">
        <v>45825.246878402781</v>
      </c>
      <c r="AE2062" t="s">
        <v>2357</v>
      </c>
    </row>
    <row r="2063" spans="1:31" hidden="1" x14ac:dyDescent="0.35">
      <c r="A2063" t="s">
        <v>192</v>
      </c>
      <c r="B2063" t="s">
        <v>312</v>
      </c>
      <c r="C2063">
        <v>100</v>
      </c>
      <c r="D2063" s="9">
        <v>45509.049305555556</v>
      </c>
      <c r="E2063" s="9">
        <v>45609.199305555558</v>
      </c>
      <c r="F2063" t="s">
        <v>871</v>
      </c>
      <c r="G2063" t="s">
        <v>871</v>
      </c>
      <c r="H2063">
        <v>50</v>
      </c>
      <c r="I2063">
        <v>2</v>
      </c>
      <c r="J2063">
        <v>4</v>
      </c>
      <c r="K2063" t="s">
        <v>872</v>
      </c>
      <c r="L2063">
        <v>60</v>
      </c>
      <c r="M2063">
        <v>-11</v>
      </c>
      <c r="N2063">
        <v>0.44400000000000001</v>
      </c>
      <c r="O2063">
        <v>2.7E-2</v>
      </c>
      <c r="P2063">
        <v>3.9E-2</v>
      </c>
      <c r="Q2063">
        <v>0.50900000000000001</v>
      </c>
      <c r="R2063" s="24" t="s">
        <v>2303</v>
      </c>
      <c r="S2063">
        <v>0.42</v>
      </c>
      <c r="T2063">
        <v>1.1779999999999999</v>
      </c>
      <c r="U2063">
        <v>0.94299999999999995</v>
      </c>
      <c r="V2063">
        <v>0.91700000000000004</v>
      </c>
      <c r="W2063">
        <v>253.43799999999999</v>
      </c>
      <c r="X2063" t="s">
        <v>62</v>
      </c>
      <c r="Y2063">
        <v>1.9650000000000001</v>
      </c>
      <c r="Z2063">
        <v>0.97399999999999998</v>
      </c>
      <c r="AA2063">
        <v>1</v>
      </c>
      <c r="AB2063">
        <v>0.90500000000000003</v>
      </c>
      <c r="AC2063">
        <v>0.92500000000000004</v>
      </c>
      <c r="AD2063" s="19">
        <v>3.253009259259259E-2</v>
      </c>
      <c r="AE2063" t="s">
        <v>1108</v>
      </c>
    </row>
    <row r="2064" spans="1:31" x14ac:dyDescent="0.35">
      <c r="A2064" t="s">
        <v>63</v>
      </c>
      <c r="B2064" t="s">
        <v>311</v>
      </c>
      <c r="C2064">
        <v>3080</v>
      </c>
      <c r="D2064" s="9">
        <v>41183.223900462966</v>
      </c>
      <c r="E2064" s="9">
        <v>44263.34815972222</v>
      </c>
      <c r="F2064">
        <v>481</v>
      </c>
      <c r="G2064">
        <v>481</v>
      </c>
      <c r="H2064">
        <v>276</v>
      </c>
      <c r="I2064">
        <v>205</v>
      </c>
      <c r="J2064">
        <v>34</v>
      </c>
      <c r="K2064">
        <v>447</v>
      </c>
      <c r="L2064">
        <v>429</v>
      </c>
      <c r="M2064">
        <v>18</v>
      </c>
      <c r="N2064">
        <v>0.126</v>
      </c>
      <c r="O2064">
        <v>8.3000000000000004E-2</v>
      </c>
      <c r="P2064">
        <v>1.6E-2</v>
      </c>
      <c r="Q2064">
        <v>0.17</v>
      </c>
      <c r="R2064">
        <v>0.193</v>
      </c>
      <c r="S2064">
        <v>0.183</v>
      </c>
      <c r="T2064">
        <v>0.88100000000000001</v>
      </c>
      <c r="U2064">
        <v>0.60299999999999998</v>
      </c>
      <c r="V2064">
        <v>0.92300000000000004</v>
      </c>
      <c r="W2064">
        <v>105.88200000000001</v>
      </c>
      <c r="X2064" t="s">
        <v>56</v>
      </c>
      <c r="Y2064">
        <v>5.8819999999999997</v>
      </c>
      <c r="Z2064">
        <v>0.82499999999999996</v>
      </c>
      <c r="AA2064">
        <v>0.98299999999999998</v>
      </c>
      <c r="AB2064">
        <v>0.97899999999999998</v>
      </c>
      <c r="AC2064">
        <v>0.92</v>
      </c>
      <c r="AD2064" s="19">
        <v>45825.287182824075</v>
      </c>
      <c r="AE2064" t="s">
        <v>2357</v>
      </c>
    </row>
    <row r="2065" spans="1:31" hidden="1" x14ac:dyDescent="0.35">
      <c r="A2065" t="s">
        <v>193</v>
      </c>
      <c r="B2065" t="s">
        <v>312</v>
      </c>
      <c r="C2065">
        <v>0</v>
      </c>
      <c r="D2065" s="9">
        <v>44476.466666666667</v>
      </c>
      <c r="E2065" s="9">
        <v>44476.466666666667</v>
      </c>
      <c r="F2065" t="s">
        <v>871</v>
      </c>
      <c r="G2065" t="s">
        <v>871</v>
      </c>
      <c r="H2065">
        <v>1</v>
      </c>
      <c r="I2065">
        <v>1</v>
      </c>
      <c r="J2065">
        <v>1</v>
      </c>
      <c r="K2065" t="s">
        <v>872</v>
      </c>
      <c r="L2065">
        <v>1</v>
      </c>
      <c r="M2065">
        <v>0</v>
      </c>
      <c r="N2065" t="s">
        <v>874</v>
      </c>
      <c r="O2065" t="s">
        <v>874</v>
      </c>
      <c r="P2065" t="s">
        <v>874</v>
      </c>
      <c r="Q2065" t="s">
        <v>874</v>
      </c>
      <c r="R2065">
        <v>0</v>
      </c>
      <c r="S2065" t="s">
        <v>874</v>
      </c>
      <c r="T2065" t="s">
        <v>874</v>
      </c>
      <c r="U2065" t="s">
        <v>874</v>
      </c>
      <c r="V2065" t="s">
        <v>874</v>
      </c>
      <c r="W2065" t="s">
        <v>874</v>
      </c>
      <c r="X2065" t="s">
        <v>56</v>
      </c>
      <c r="Y2065" t="s">
        <v>874</v>
      </c>
      <c r="Z2065" t="s">
        <v>874</v>
      </c>
      <c r="AA2065" t="s">
        <v>874</v>
      </c>
      <c r="AB2065" t="s">
        <v>874</v>
      </c>
      <c r="AC2065" t="s">
        <v>874</v>
      </c>
      <c r="AD2065" s="19">
        <v>3.2628472222222218E-2</v>
      </c>
      <c r="AE2065" t="s">
        <v>1108</v>
      </c>
    </row>
    <row r="2066" spans="1:31" x14ac:dyDescent="0.35">
      <c r="A2066" t="s">
        <v>1463</v>
      </c>
      <c r="B2066" t="s">
        <v>311</v>
      </c>
      <c r="C2066">
        <v>6136</v>
      </c>
      <c r="D2066" s="9">
        <v>38414.801608796297</v>
      </c>
      <c r="E2066" s="9">
        <v>44550.875104166669</v>
      </c>
      <c r="F2066">
        <v>686</v>
      </c>
      <c r="G2066">
        <v>686</v>
      </c>
      <c r="H2066">
        <v>76</v>
      </c>
      <c r="I2066">
        <v>610</v>
      </c>
      <c r="J2066">
        <v>234</v>
      </c>
      <c r="K2066">
        <v>452</v>
      </c>
      <c r="L2066">
        <v>419</v>
      </c>
      <c r="M2066">
        <v>33</v>
      </c>
      <c r="N2066">
        <v>1.2E-2</v>
      </c>
      <c r="O2066">
        <v>9.0999999999999998E-2</v>
      </c>
      <c r="P2066">
        <v>3.5999999999999997E-2</v>
      </c>
      <c r="Q2066">
        <v>5.8999999999999997E-2</v>
      </c>
      <c r="R2066">
        <v>6.7000000000000004E-2</v>
      </c>
      <c r="S2066">
        <v>6.6000000000000003E-2</v>
      </c>
      <c r="T2066">
        <v>0.88100000000000001</v>
      </c>
      <c r="U2066">
        <v>0.11700000000000001</v>
      </c>
      <c r="V2066">
        <v>0.65</v>
      </c>
      <c r="W2066">
        <v>559.322</v>
      </c>
      <c r="X2066" t="s">
        <v>56</v>
      </c>
      <c r="Y2066">
        <v>16.949000000000002</v>
      </c>
      <c r="Z2066">
        <v>0.98</v>
      </c>
      <c r="AA2066">
        <v>0.98299999999999998</v>
      </c>
      <c r="AB2066">
        <v>0.98</v>
      </c>
      <c r="AC2066">
        <v>0.96599999999999997</v>
      </c>
      <c r="AD2066" s="19">
        <v>45825.105889953702</v>
      </c>
      <c r="AE2066" t="s">
        <v>2397</v>
      </c>
    </row>
    <row r="2067" spans="1:31" hidden="1" x14ac:dyDescent="0.35">
      <c r="A2067" t="s">
        <v>194</v>
      </c>
      <c r="B2067" t="s">
        <v>312</v>
      </c>
      <c r="C2067">
        <v>0</v>
      </c>
      <c r="D2067" s="9">
        <v>45551.450694444444</v>
      </c>
      <c r="E2067" s="9">
        <v>45551.450694444444</v>
      </c>
      <c r="F2067" t="s">
        <v>871</v>
      </c>
      <c r="G2067" t="s">
        <v>871</v>
      </c>
      <c r="H2067">
        <v>1</v>
      </c>
      <c r="I2067">
        <v>1</v>
      </c>
      <c r="J2067">
        <v>1</v>
      </c>
      <c r="K2067" t="s">
        <v>872</v>
      </c>
      <c r="L2067">
        <v>1</v>
      </c>
      <c r="M2067">
        <v>0</v>
      </c>
      <c r="N2067" t="s">
        <v>874</v>
      </c>
      <c r="O2067" t="s">
        <v>874</v>
      </c>
      <c r="P2067" t="s">
        <v>874</v>
      </c>
      <c r="Q2067" t="s">
        <v>874</v>
      </c>
      <c r="R2067">
        <v>0</v>
      </c>
      <c r="S2067" t="s">
        <v>874</v>
      </c>
      <c r="T2067" t="s">
        <v>874</v>
      </c>
      <c r="U2067" t="s">
        <v>874</v>
      </c>
      <c r="V2067" t="s">
        <v>874</v>
      </c>
      <c r="W2067" t="s">
        <v>874</v>
      </c>
      <c r="X2067" t="s">
        <v>56</v>
      </c>
      <c r="Y2067" t="s">
        <v>874</v>
      </c>
      <c r="Z2067" t="s">
        <v>874</v>
      </c>
      <c r="AA2067" t="s">
        <v>874</v>
      </c>
      <c r="AB2067" t="s">
        <v>874</v>
      </c>
      <c r="AC2067" t="s">
        <v>874</v>
      </c>
      <c r="AD2067" s="19">
        <v>3.2726851851851854E-2</v>
      </c>
      <c r="AE2067" t="s">
        <v>1108</v>
      </c>
    </row>
    <row r="2068" spans="1:31" x14ac:dyDescent="0.35">
      <c r="A2068" t="s">
        <v>1490</v>
      </c>
      <c r="B2068" t="s">
        <v>311</v>
      </c>
      <c r="C2068">
        <v>5943</v>
      </c>
      <c r="D2068" s="9">
        <v>38596.17895833333</v>
      </c>
      <c r="E2068" s="9">
        <v>44539.436956018515</v>
      </c>
      <c r="F2068">
        <v>404</v>
      </c>
      <c r="G2068">
        <v>404</v>
      </c>
      <c r="H2068">
        <v>95</v>
      </c>
      <c r="I2068">
        <v>309</v>
      </c>
      <c r="J2068">
        <v>125</v>
      </c>
      <c r="K2068">
        <v>279</v>
      </c>
      <c r="L2068">
        <v>251</v>
      </c>
      <c r="M2068">
        <v>28</v>
      </c>
      <c r="N2068">
        <v>1.7999999999999999E-2</v>
      </c>
      <c r="O2068">
        <v>6.5000000000000002E-2</v>
      </c>
      <c r="P2068">
        <v>2.4E-2</v>
      </c>
      <c r="Q2068">
        <v>5.1999999999999998E-2</v>
      </c>
      <c r="R2068">
        <v>5.8999999999999997E-2</v>
      </c>
      <c r="S2068">
        <v>5.6000000000000001E-2</v>
      </c>
      <c r="T2068">
        <v>0.88100000000000001</v>
      </c>
      <c r="U2068">
        <v>0.217</v>
      </c>
      <c r="V2068">
        <v>0.71099999999999997</v>
      </c>
      <c r="W2068">
        <v>538.46199999999999</v>
      </c>
      <c r="X2068" t="s">
        <v>56</v>
      </c>
      <c r="Y2068">
        <v>19.231000000000002</v>
      </c>
      <c r="Z2068">
        <v>0.93799999999999994</v>
      </c>
      <c r="AA2068">
        <v>0.94499999999999995</v>
      </c>
      <c r="AB2068">
        <v>0.98199999999999998</v>
      </c>
      <c r="AC2068">
        <v>0.92900000000000005</v>
      </c>
      <c r="AD2068" s="19">
        <v>45825.112155960647</v>
      </c>
      <c r="AE2068" t="s">
        <v>2397</v>
      </c>
    </row>
    <row r="2069" spans="1:31" hidden="1" x14ac:dyDescent="0.35">
      <c r="A2069" t="s">
        <v>195</v>
      </c>
      <c r="B2069" t="s">
        <v>312</v>
      </c>
      <c r="C2069">
        <v>100</v>
      </c>
      <c r="D2069" s="9">
        <v>45508.275694444441</v>
      </c>
      <c r="E2069" s="9">
        <v>45608.411805555559</v>
      </c>
      <c r="F2069" t="s">
        <v>871</v>
      </c>
      <c r="G2069" t="s">
        <v>871</v>
      </c>
      <c r="H2069">
        <v>124</v>
      </c>
      <c r="I2069">
        <v>80</v>
      </c>
      <c r="J2069">
        <v>24</v>
      </c>
      <c r="K2069" t="s">
        <v>872</v>
      </c>
      <c r="L2069">
        <v>250</v>
      </c>
      <c r="M2069">
        <v>-69</v>
      </c>
      <c r="N2069">
        <v>1.1839999999999999</v>
      </c>
      <c r="O2069">
        <v>0.81299999999999994</v>
      </c>
      <c r="P2069">
        <v>0.19700000000000001</v>
      </c>
      <c r="Q2069">
        <v>2.6269999999999998</v>
      </c>
      <c r="R2069" s="24" t="s">
        <v>2304</v>
      </c>
      <c r="S2069">
        <v>1.768</v>
      </c>
      <c r="T2069">
        <v>1.4590000000000001</v>
      </c>
      <c r="U2069">
        <v>0.59299999999999997</v>
      </c>
      <c r="V2069">
        <v>0.90100000000000002</v>
      </c>
      <c r="W2069">
        <v>153.78800000000001</v>
      </c>
      <c r="X2069" t="s">
        <v>62</v>
      </c>
      <c r="Y2069">
        <v>0.38100000000000001</v>
      </c>
      <c r="Z2069">
        <v>0.94099999999999995</v>
      </c>
      <c r="AA2069">
        <v>0.97899999999999998</v>
      </c>
      <c r="AB2069">
        <v>0.96199999999999997</v>
      </c>
      <c r="AC2069">
        <v>0.84699999999999998</v>
      </c>
      <c r="AD2069" s="19">
        <v>3.2893518518518516E-2</v>
      </c>
      <c r="AE2069" t="s">
        <v>1108</v>
      </c>
    </row>
    <row r="2070" spans="1:31" x14ac:dyDescent="0.35">
      <c r="A2070" t="s">
        <v>1504</v>
      </c>
      <c r="B2070" t="s">
        <v>311</v>
      </c>
      <c r="C2070">
        <v>5265</v>
      </c>
      <c r="D2070" s="9">
        <v>39181.336122685185</v>
      </c>
      <c r="E2070" s="9">
        <v>44447.134247685186</v>
      </c>
      <c r="F2070">
        <v>399</v>
      </c>
      <c r="G2070">
        <v>399</v>
      </c>
      <c r="H2070">
        <v>114</v>
      </c>
      <c r="I2070">
        <v>285</v>
      </c>
      <c r="J2070">
        <v>45</v>
      </c>
      <c r="K2070">
        <v>354</v>
      </c>
      <c r="L2070">
        <v>315</v>
      </c>
      <c r="M2070">
        <v>39</v>
      </c>
      <c r="N2070">
        <v>2.5999999999999999E-2</v>
      </c>
      <c r="O2070">
        <v>6.9000000000000006E-2</v>
      </c>
      <c r="P2070">
        <v>1.0999999999999999E-2</v>
      </c>
      <c r="Q2070">
        <v>7.3999999999999996E-2</v>
      </c>
      <c r="R2070">
        <v>8.4000000000000005E-2</v>
      </c>
      <c r="S2070">
        <v>8.5000000000000006E-2</v>
      </c>
      <c r="T2070">
        <v>0.88100000000000001</v>
      </c>
      <c r="U2070">
        <v>0.27400000000000002</v>
      </c>
      <c r="V2070">
        <v>0.88400000000000001</v>
      </c>
      <c r="W2070">
        <v>527.02700000000004</v>
      </c>
      <c r="X2070" t="s">
        <v>56</v>
      </c>
      <c r="Y2070">
        <v>13.513999999999999</v>
      </c>
      <c r="Z2070">
        <v>0.91</v>
      </c>
      <c r="AA2070">
        <v>0.95299999999999996</v>
      </c>
      <c r="AB2070">
        <v>0.92900000000000005</v>
      </c>
      <c r="AC2070">
        <v>0.93799999999999994</v>
      </c>
      <c r="AD2070" s="19">
        <v>45825.115267256944</v>
      </c>
      <c r="AE2070" t="s">
        <v>2397</v>
      </c>
    </row>
    <row r="2071" spans="1:31" hidden="1" x14ac:dyDescent="0.35">
      <c r="A2071" t="s">
        <v>196</v>
      </c>
      <c r="B2071" t="s">
        <v>312</v>
      </c>
      <c r="C2071">
        <v>97</v>
      </c>
      <c r="D2071" s="9">
        <v>45510.455555555556</v>
      </c>
      <c r="E2071" s="9">
        <v>45607.677777777775</v>
      </c>
      <c r="F2071" t="s">
        <v>871</v>
      </c>
      <c r="G2071" t="s">
        <v>871</v>
      </c>
      <c r="H2071">
        <v>99</v>
      </c>
      <c r="I2071">
        <v>91</v>
      </c>
      <c r="J2071">
        <v>23</v>
      </c>
      <c r="K2071" t="s">
        <v>872</v>
      </c>
      <c r="L2071">
        <v>146</v>
      </c>
      <c r="M2071">
        <v>20</v>
      </c>
      <c r="N2071">
        <v>1.026</v>
      </c>
      <c r="O2071">
        <v>1.0349999999999999</v>
      </c>
      <c r="P2071">
        <v>0.25900000000000001</v>
      </c>
      <c r="Q2071">
        <v>2.117</v>
      </c>
      <c r="R2071">
        <v>1.802</v>
      </c>
      <c r="S2071">
        <v>1.8080000000000001</v>
      </c>
      <c r="T2071">
        <v>1.175</v>
      </c>
      <c r="U2071">
        <v>0.498</v>
      </c>
      <c r="V2071">
        <v>0.874</v>
      </c>
      <c r="W2071">
        <v>114.785</v>
      </c>
      <c r="X2071" t="s">
        <v>62</v>
      </c>
      <c r="Y2071">
        <v>0.47199999999999998</v>
      </c>
      <c r="Z2071">
        <v>0.98099999999999998</v>
      </c>
      <c r="AA2071">
        <v>0.98499999999999999</v>
      </c>
      <c r="AB2071">
        <v>0.93899999999999995</v>
      </c>
      <c r="AC2071">
        <v>0.92700000000000005</v>
      </c>
      <c r="AD2071" s="19">
        <v>3.3055555555555553E-2</v>
      </c>
      <c r="AE2071" t="s">
        <v>1108</v>
      </c>
    </row>
    <row r="2072" spans="1:31" x14ac:dyDescent="0.35">
      <c r="A2072" t="s">
        <v>1616</v>
      </c>
      <c r="B2072" t="s">
        <v>311</v>
      </c>
      <c r="C2072">
        <v>556</v>
      </c>
      <c r="D2072" s="9">
        <v>41023.957638888889</v>
      </c>
      <c r="E2072" s="9">
        <v>41580.193749999999</v>
      </c>
      <c r="F2072">
        <v>67</v>
      </c>
      <c r="G2072">
        <v>67</v>
      </c>
      <c r="H2072">
        <v>30</v>
      </c>
      <c r="I2072">
        <v>37</v>
      </c>
      <c r="J2072">
        <v>2</v>
      </c>
      <c r="K2072">
        <v>65</v>
      </c>
      <c r="L2072">
        <v>51</v>
      </c>
      <c r="M2072">
        <v>14</v>
      </c>
      <c r="N2072">
        <v>5.1999999999999998E-2</v>
      </c>
      <c r="O2072">
        <v>7.4999999999999997E-2</v>
      </c>
      <c r="P2072">
        <v>0.01</v>
      </c>
      <c r="Q2072">
        <v>0.10299999999999999</v>
      </c>
      <c r="R2072">
        <v>0.11700000000000001</v>
      </c>
      <c r="S2072">
        <v>0.122</v>
      </c>
      <c r="T2072">
        <v>0.88</v>
      </c>
      <c r="U2072">
        <v>0.40899999999999997</v>
      </c>
      <c r="V2072">
        <v>0.92100000000000004</v>
      </c>
      <c r="W2072">
        <v>135.922</v>
      </c>
      <c r="X2072" t="s">
        <v>56</v>
      </c>
      <c r="Y2072">
        <v>9.7089999999999996</v>
      </c>
      <c r="Z2072">
        <v>0.96299999999999997</v>
      </c>
      <c r="AA2072">
        <v>0.94599999999999995</v>
      </c>
      <c r="AB2072">
        <v>1</v>
      </c>
      <c r="AC2072">
        <v>0.97099999999999997</v>
      </c>
      <c r="AD2072" s="19">
        <v>45824.819990555552</v>
      </c>
      <c r="AE2072" t="s">
        <v>1824</v>
      </c>
    </row>
    <row r="2073" spans="1:31" hidden="1" x14ac:dyDescent="0.35">
      <c r="A2073" t="s">
        <v>197</v>
      </c>
      <c r="B2073" t="s">
        <v>312</v>
      </c>
      <c r="C2073">
        <v>100</v>
      </c>
      <c r="D2073" s="9">
        <v>45503.574999999997</v>
      </c>
      <c r="E2073" s="9">
        <v>45603.836111111108</v>
      </c>
      <c r="F2073" t="s">
        <v>871</v>
      </c>
      <c r="G2073" t="s">
        <v>871</v>
      </c>
      <c r="H2073">
        <v>247</v>
      </c>
      <c r="I2073">
        <v>3</v>
      </c>
      <c r="J2073">
        <v>25</v>
      </c>
      <c r="K2073" t="s">
        <v>872</v>
      </c>
      <c r="L2073">
        <v>256</v>
      </c>
      <c r="M2073">
        <v>-32</v>
      </c>
      <c r="N2073">
        <v>1.7869999999999999</v>
      </c>
      <c r="O2073">
        <v>3.6999999999999998E-2</v>
      </c>
      <c r="P2073">
        <v>0.24099999999999999</v>
      </c>
      <c r="Q2073">
        <v>2.09</v>
      </c>
      <c r="R2073" s="24" t="s">
        <v>2305</v>
      </c>
      <c r="S2073">
        <v>1.6379999999999999</v>
      </c>
      <c r="T2073">
        <v>1.32</v>
      </c>
      <c r="U2073">
        <v>0.98</v>
      </c>
      <c r="V2073">
        <v>0.86799999999999999</v>
      </c>
      <c r="W2073">
        <v>101.914</v>
      </c>
      <c r="X2073" t="s">
        <v>62</v>
      </c>
      <c r="Y2073">
        <v>0.47799999999999998</v>
      </c>
      <c r="Z2073">
        <v>0.88800000000000001</v>
      </c>
      <c r="AA2073">
        <v>0.83199999999999996</v>
      </c>
      <c r="AB2073">
        <v>0.92800000000000005</v>
      </c>
      <c r="AC2073">
        <v>0.94799999999999995</v>
      </c>
      <c r="AD2073" s="19">
        <v>3.3228009259259263E-2</v>
      </c>
      <c r="AE2073" t="s">
        <v>1108</v>
      </c>
    </row>
    <row r="2074" spans="1:31" x14ac:dyDescent="0.35">
      <c r="A2074" t="s">
        <v>1175</v>
      </c>
      <c r="B2074" t="s">
        <v>311</v>
      </c>
      <c r="C2074">
        <v>3390</v>
      </c>
      <c r="D2074" s="9">
        <v>38224.690972222219</v>
      </c>
      <c r="E2074" s="9">
        <v>41614.768055555556</v>
      </c>
      <c r="F2074">
        <v>1511</v>
      </c>
      <c r="G2074">
        <v>1511</v>
      </c>
      <c r="H2074">
        <v>483</v>
      </c>
      <c r="I2074">
        <v>1028</v>
      </c>
      <c r="J2074">
        <v>118</v>
      </c>
      <c r="K2074">
        <v>1393</v>
      </c>
      <c r="L2074">
        <v>1155</v>
      </c>
      <c r="M2074">
        <v>238</v>
      </c>
      <c r="N2074">
        <v>0.182</v>
      </c>
      <c r="O2074">
        <v>0.40100000000000002</v>
      </c>
      <c r="P2074">
        <v>4.9000000000000002E-2</v>
      </c>
      <c r="Q2074">
        <v>0.47</v>
      </c>
      <c r="R2074">
        <v>0.53400000000000003</v>
      </c>
      <c r="S2074">
        <v>0.53400000000000003</v>
      </c>
      <c r="T2074">
        <v>0.88</v>
      </c>
      <c r="U2074">
        <v>0.312</v>
      </c>
      <c r="V2074">
        <v>0.91600000000000004</v>
      </c>
      <c r="W2074">
        <v>506.38299999999998</v>
      </c>
      <c r="X2074" t="s">
        <v>56</v>
      </c>
      <c r="Y2074">
        <v>2.1280000000000001</v>
      </c>
      <c r="Z2074">
        <v>0.94799999999999995</v>
      </c>
      <c r="AA2074">
        <v>0.92400000000000004</v>
      </c>
      <c r="AB2074">
        <v>0.97399999999999998</v>
      </c>
      <c r="AC2074">
        <v>0.94199999999999995</v>
      </c>
      <c r="AD2074" s="19">
        <v>45824.960719988427</v>
      </c>
      <c r="AE2074" t="s">
        <v>2225</v>
      </c>
    </row>
    <row r="2075" spans="1:31" hidden="1" x14ac:dyDescent="0.35">
      <c r="A2075" t="s">
        <v>198</v>
      </c>
      <c r="B2075" t="s">
        <v>312</v>
      </c>
      <c r="C2075">
        <v>99</v>
      </c>
      <c r="D2075" s="9">
        <v>45507.970138888886</v>
      </c>
      <c r="E2075" s="9">
        <v>45607.84375</v>
      </c>
      <c r="F2075" t="s">
        <v>871</v>
      </c>
      <c r="G2075" t="s">
        <v>871</v>
      </c>
      <c r="H2075">
        <v>85</v>
      </c>
      <c r="I2075">
        <v>1</v>
      </c>
      <c r="J2075">
        <v>20</v>
      </c>
      <c r="K2075" t="s">
        <v>872</v>
      </c>
      <c r="L2075">
        <v>28</v>
      </c>
      <c r="M2075">
        <v>36</v>
      </c>
      <c r="N2075">
        <v>0.76700000000000002</v>
      </c>
      <c r="O2075" t="s">
        <v>874</v>
      </c>
      <c r="P2075">
        <v>0.17899999999999999</v>
      </c>
      <c r="Q2075">
        <v>0.24</v>
      </c>
      <c r="R2075" s="24" t="s">
        <v>2306</v>
      </c>
      <c r="S2075">
        <v>0.55300000000000005</v>
      </c>
      <c r="T2075" t="s">
        <v>874</v>
      </c>
      <c r="U2075" t="s">
        <v>874</v>
      </c>
      <c r="V2075" t="s">
        <v>874</v>
      </c>
      <c r="W2075" t="s">
        <v>874</v>
      </c>
      <c r="X2075" t="s">
        <v>56</v>
      </c>
      <c r="Y2075">
        <v>4.1669999999999998</v>
      </c>
      <c r="Z2075">
        <v>0.88300000000000001</v>
      </c>
      <c r="AA2075" t="s">
        <v>874</v>
      </c>
      <c r="AB2075">
        <v>0.72499999999999998</v>
      </c>
      <c r="AC2075">
        <v>0.95599999999999996</v>
      </c>
      <c r="AD2075" s="19">
        <v>3.3328703703703701E-2</v>
      </c>
      <c r="AE2075" t="s">
        <v>1108</v>
      </c>
    </row>
    <row r="2076" spans="1:31" x14ac:dyDescent="0.35">
      <c r="A2076" t="s">
        <v>102</v>
      </c>
      <c r="B2076" t="s">
        <v>311</v>
      </c>
      <c r="C2076">
        <v>1750</v>
      </c>
      <c r="D2076" s="9">
        <v>43853.795138888891</v>
      </c>
      <c r="E2076" s="9">
        <v>45604.789583333331</v>
      </c>
      <c r="F2076">
        <v>3508</v>
      </c>
      <c r="G2076">
        <v>3508</v>
      </c>
      <c r="H2076">
        <v>2441</v>
      </c>
      <c r="I2076">
        <v>1067</v>
      </c>
      <c r="J2076">
        <v>417</v>
      </c>
      <c r="K2076">
        <v>3091</v>
      </c>
      <c r="L2076">
        <v>2394</v>
      </c>
      <c r="M2076">
        <v>697</v>
      </c>
      <c r="N2076">
        <v>1.4139999999999999</v>
      </c>
      <c r="O2076">
        <v>0.66500000000000004</v>
      </c>
      <c r="P2076">
        <v>0.28499999999999998</v>
      </c>
      <c r="Q2076">
        <v>1.5780000000000001</v>
      </c>
      <c r="R2076">
        <v>1.794</v>
      </c>
      <c r="S2076">
        <v>1.77</v>
      </c>
      <c r="T2076">
        <v>0.88</v>
      </c>
      <c r="U2076">
        <v>0.68</v>
      </c>
      <c r="V2076">
        <v>0.86299999999999999</v>
      </c>
      <c r="W2076">
        <v>441.69799999999998</v>
      </c>
      <c r="X2076" t="s">
        <v>56</v>
      </c>
      <c r="Y2076">
        <v>0.63400000000000001</v>
      </c>
      <c r="Z2076">
        <v>0.98099999999999998</v>
      </c>
      <c r="AA2076">
        <v>0.97299999999999998</v>
      </c>
      <c r="AB2076">
        <v>0.94</v>
      </c>
      <c r="AC2076">
        <v>0.99299999999999999</v>
      </c>
      <c r="AD2076" s="19">
        <v>2.1140046296296296E-2</v>
      </c>
      <c r="AE2076" t="s">
        <v>1108</v>
      </c>
    </row>
    <row r="2077" spans="1:31" hidden="1" x14ac:dyDescent="0.35">
      <c r="A2077" t="s">
        <v>199</v>
      </c>
      <c r="B2077" t="s">
        <v>312</v>
      </c>
      <c r="C2077">
        <v>98</v>
      </c>
      <c r="D2077" s="9">
        <v>45509.688194444447</v>
      </c>
      <c r="E2077" s="9">
        <v>45608.39166666667</v>
      </c>
      <c r="F2077" t="s">
        <v>871</v>
      </c>
      <c r="G2077" t="s">
        <v>871</v>
      </c>
      <c r="H2077">
        <v>87</v>
      </c>
      <c r="I2077">
        <v>42</v>
      </c>
      <c r="J2077">
        <v>15</v>
      </c>
      <c r="K2077" t="s">
        <v>872</v>
      </c>
      <c r="L2077">
        <v>95</v>
      </c>
      <c r="M2077">
        <v>18</v>
      </c>
      <c r="N2077">
        <v>0.92800000000000005</v>
      </c>
      <c r="O2077">
        <v>0.49099999999999999</v>
      </c>
      <c r="P2077">
        <v>0.19800000000000001</v>
      </c>
      <c r="Q2077">
        <v>1.0089999999999999</v>
      </c>
      <c r="R2077">
        <v>1.2210000000000001</v>
      </c>
      <c r="S2077">
        <v>1.244</v>
      </c>
      <c r="T2077">
        <v>0.82599999999999996</v>
      </c>
      <c r="U2077">
        <v>0.65400000000000003</v>
      </c>
      <c r="V2077">
        <v>0.86</v>
      </c>
      <c r="W2077">
        <v>177.40299999999999</v>
      </c>
      <c r="X2077" t="s">
        <v>56</v>
      </c>
      <c r="Y2077">
        <v>0.99099999999999999</v>
      </c>
      <c r="Z2077">
        <v>0.96699999999999997</v>
      </c>
      <c r="AA2077">
        <v>0.95699999999999996</v>
      </c>
      <c r="AB2077">
        <v>0.76700000000000002</v>
      </c>
      <c r="AC2077">
        <v>0.95799999999999996</v>
      </c>
      <c r="AD2077" s="19">
        <v>3.3489583333333336E-2</v>
      </c>
      <c r="AE2077" t="s">
        <v>1108</v>
      </c>
    </row>
    <row r="2078" spans="1:31" x14ac:dyDescent="0.35">
      <c r="A2078" t="s">
        <v>102</v>
      </c>
      <c r="B2078" t="s">
        <v>311</v>
      </c>
      <c r="C2078">
        <v>1750</v>
      </c>
      <c r="D2078" s="9">
        <v>43853.795138888891</v>
      </c>
      <c r="E2078" s="9">
        <v>45604.789583333331</v>
      </c>
      <c r="F2078">
        <v>3508</v>
      </c>
      <c r="G2078">
        <v>3508</v>
      </c>
      <c r="H2078">
        <v>2441</v>
      </c>
      <c r="I2078">
        <v>1067</v>
      </c>
      <c r="J2078">
        <v>417</v>
      </c>
      <c r="K2078">
        <v>3091</v>
      </c>
      <c r="L2078">
        <v>2394</v>
      </c>
      <c r="M2078">
        <v>697</v>
      </c>
      <c r="N2078">
        <v>1.4139999999999999</v>
      </c>
      <c r="O2078">
        <v>0.66500000000000004</v>
      </c>
      <c r="P2078">
        <v>0.28499999999999998</v>
      </c>
      <c r="Q2078">
        <v>1.5780000000000001</v>
      </c>
      <c r="R2078">
        <v>1.794</v>
      </c>
      <c r="S2078">
        <v>1.77</v>
      </c>
      <c r="T2078">
        <v>0.88</v>
      </c>
      <c r="U2078">
        <v>0.68</v>
      </c>
      <c r="V2078">
        <v>0.86299999999999999</v>
      </c>
      <c r="W2078">
        <v>441.69799999999998</v>
      </c>
      <c r="X2078" t="s">
        <v>56</v>
      </c>
      <c r="Y2078">
        <v>0.63400000000000001</v>
      </c>
      <c r="Z2078">
        <v>0.98099999999999998</v>
      </c>
      <c r="AA2078">
        <v>0.97299999999999998</v>
      </c>
      <c r="AB2078">
        <v>0.94</v>
      </c>
      <c r="AC2078">
        <v>0.99299999999999999</v>
      </c>
      <c r="AD2078" s="19">
        <v>2.4098379629629629E-2</v>
      </c>
      <c r="AE2078" t="s">
        <v>1108</v>
      </c>
    </row>
    <row r="2079" spans="1:31" hidden="1" x14ac:dyDescent="0.35">
      <c r="A2079" t="s">
        <v>200</v>
      </c>
      <c r="B2079" t="s">
        <v>312</v>
      </c>
      <c r="C2079">
        <v>82</v>
      </c>
      <c r="D2079" s="9">
        <v>45526.363888888889</v>
      </c>
      <c r="E2079" s="9">
        <v>45608.606249999997</v>
      </c>
      <c r="F2079" t="s">
        <v>871</v>
      </c>
      <c r="G2079" t="s">
        <v>871</v>
      </c>
      <c r="H2079">
        <v>10</v>
      </c>
      <c r="I2079">
        <v>7</v>
      </c>
      <c r="J2079">
        <v>1</v>
      </c>
      <c r="K2079" t="s">
        <v>872</v>
      </c>
      <c r="L2079">
        <v>16</v>
      </c>
      <c r="M2079">
        <v>0</v>
      </c>
      <c r="N2079">
        <v>0.18099999999999999</v>
      </c>
      <c r="O2079">
        <v>0.114</v>
      </c>
      <c r="P2079" t="s">
        <v>874</v>
      </c>
      <c r="Q2079">
        <v>0.19900000000000001</v>
      </c>
      <c r="R2079">
        <v>0.29499999999999998</v>
      </c>
      <c r="S2079">
        <v>0.27300000000000002</v>
      </c>
      <c r="T2079" t="s">
        <v>874</v>
      </c>
      <c r="U2079" t="s">
        <v>874</v>
      </c>
      <c r="V2079" t="s">
        <v>874</v>
      </c>
      <c r="W2079" t="s">
        <v>874</v>
      </c>
      <c r="X2079" t="s">
        <v>56</v>
      </c>
      <c r="Y2079">
        <v>5.0250000000000004</v>
      </c>
      <c r="Z2079">
        <v>0.78</v>
      </c>
      <c r="AA2079">
        <v>0.90500000000000003</v>
      </c>
      <c r="AB2079" t="s">
        <v>874</v>
      </c>
      <c r="AC2079">
        <v>0.79200000000000004</v>
      </c>
      <c r="AD2079" s="19">
        <v>3.3586805555555557E-2</v>
      </c>
      <c r="AE2079" t="s">
        <v>1108</v>
      </c>
    </row>
    <row r="2080" spans="1:31" x14ac:dyDescent="0.35">
      <c r="A2080" t="s">
        <v>1614</v>
      </c>
      <c r="B2080" t="s">
        <v>311</v>
      </c>
      <c r="C2080">
        <v>6986</v>
      </c>
      <c r="D2080" s="9">
        <v>37560.752268518518</v>
      </c>
      <c r="E2080" s="9">
        <v>44546.757280092592</v>
      </c>
      <c r="F2080">
        <v>314</v>
      </c>
      <c r="G2080">
        <v>314</v>
      </c>
      <c r="H2080">
        <v>13</v>
      </c>
      <c r="I2080">
        <v>301</v>
      </c>
      <c r="J2080">
        <v>127</v>
      </c>
      <c r="K2080">
        <v>187</v>
      </c>
      <c r="L2080">
        <v>147</v>
      </c>
      <c r="M2080">
        <v>40</v>
      </c>
      <c r="N2080">
        <v>2E-3</v>
      </c>
      <c r="O2080">
        <v>4.2000000000000003E-2</v>
      </c>
      <c r="P2080">
        <v>1.9E-2</v>
      </c>
      <c r="Q2080">
        <v>2.1999999999999999E-2</v>
      </c>
      <c r="R2080">
        <v>2.5000000000000001E-2</v>
      </c>
      <c r="S2080">
        <v>2.1000000000000001E-2</v>
      </c>
      <c r="T2080">
        <v>0.88</v>
      </c>
      <c r="U2080">
        <v>4.4999999999999998E-2</v>
      </c>
      <c r="V2080">
        <v>0.56799999999999995</v>
      </c>
      <c r="W2080">
        <v>1818.182</v>
      </c>
      <c r="X2080" t="s">
        <v>56</v>
      </c>
      <c r="Y2080">
        <v>45.454999999999998</v>
      </c>
      <c r="Z2080">
        <v>0.93899999999999995</v>
      </c>
      <c r="AA2080">
        <v>0.94599999999999995</v>
      </c>
      <c r="AB2080">
        <v>0.69199999999999995</v>
      </c>
      <c r="AC2080">
        <v>0.874</v>
      </c>
      <c r="AD2080" s="19">
        <v>45825.143804861109</v>
      </c>
      <c r="AE2080" t="s">
        <v>2397</v>
      </c>
    </row>
    <row r="2081" spans="1:31" hidden="1" x14ac:dyDescent="0.35">
      <c r="A2081" t="s">
        <v>201</v>
      </c>
      <c r="B2081" t="s">
        <v>312</v>
      </c>
      <c r="C2081">
        <v>98</v>
      </c>
      <c r="D2081" s="9">
        <v>45506.746527777781</v>
      </c>
      <c r="E2081" s="9">
        <v>45604.913888888892</v>
      </c>
      <c r="F2081" t="s">
        <v>871</v>
      </c>
      <c r="G2081" t="s">
        <v>871</v>
      </c>
      <c r="H2081">
        <v>34</v>
      </c>
      <c r="I2081">
        <v>6</v>
      </c>
      <c r="J2081">
        <v>3</v>
      </c>
      <c r="K2081" t="s">
        <v>872</v>
      </c>
      <c r="L2081">
        <v>35</v>
      </c>
      <c r="M2081">
        <v>3</v>
      </c>
      <c r="N2081">
        <v>0.34200000000000003</v>
      </c>
      <c r="O2081">
        <v>6.7000000000000004E-2</v>
      </c>
      <c r="P2081">
        <v>2.5999999999999999E-2</v>
      </c>
      <c r="Q2081">
        <v>0.35399999999999998</v>
      </c>
      <c r="R2081">
        <v>0.38300000000000001</v>
      </c>
      <c r="S2081">
        <v>0.376</v>
      </c>
      <c r="T2081">
        <v>0.92400000000000004</v>
      </c>
      <c r="U2081">
        <v>0.83599999999999997</v>
      </c>
      <c r="V2081">
        <v>0.93600000000000005</v>
      </c>
      <c r="W2081">
        <v>375.70600000000002</v>
      </c>
      <c r="X2081" t="s">
        <v>56</v>
      </c>
      <c r="Y2081">
        <v>2.8250000000000002</v>
      </c>
      <c r="Z2081">
        <v>0.96799999999999997</v>
      </c>
      <c r="AA2081">
        <v>0.93400000000000005</v>
      </c>
      <c r="AB2081">
        <v>0.97</v>
      </c>
      <c r="AC2081">
        <v>0.98699999999999999</v>
      </c>
      <c r="AD2081" s="19">
        <v>3.3741898148148153E-2</v>
      </c>
      <c r="AE2081" t="s">
        <v>1108</v>
      </c>
    </row>
    <row r="2082" spans="1:31" x14ac:dyDescent="0.35">
      <c r="A2082" t="s">
        <v>1513</v>
      </c>
      <c r="B2082" t="s">
        <v>311</v>
      </c>
      <c r="C2082">
        <v>2335</v>
      </c>
      <c r="D2082" s="9">
        <v>39287.670138888891</v>
      </c>
      <c r="E2082" s="9">
        <v>41622.997916666667</v>
      </c>
      <c r="F2082">
        <v>214</v>
      </c>
      <c r="G2082">
        <v>214</v>
      </c>
      <c r="H2082">
        <v>38</v>
      </c>
      <c r="I2082">
        <v>176</v>
      </c>
      <c r="J2082">
        <v>20</v>
      </c>
      <c r="K2082">
        <v>194</v>
      </c>
      <c r="L2082">
        <v>163</v>
      </c>
      <c r="M2082">
        <v>31</v>
      </c>
      <c r="N2082">
        <v>2.1000000000000001E-2</v>
      </c>
      <c r="O2082">
        <v>8.8999999999999996E-2</v>
      </c>
      <c r="P2082">
        <v>1.0999999999999999E-2</v>
      </c>
      <c r="Q2082">
        <v>8.6999999999999994E-2</v>
      </c>
      <c r="R2082">
        <v>9.9000000000000005E-2</v>
      </c>
      <c r="S2082">
        <v>0.1</v>
      </c>
      <c r="T2082">
        <v>0.879</v>
      </c>
      <c r="U2082">
        <v>0.191</v>
      </c>
      <c r="V2082">
        <v>0.9</v>
      </c>
      <c r="W2082">
        <v>356.322</v>
      </c>
      <c r="X2082" t="s">
        <v>56</v>
      </c>
      <c r="Y2082">
        <v>11.494</v>
      </c>
      <c r="Z2082">
        <v>0.94399999999999995</v>
      </c>
      <c r="AA2082">
        <v>0.96499999999999997</v>
      </c>
      <c r="AB2082">
        <v>0.79400000000000004</v>
      </c>
      <c r="AC2082">
        <v>0.92400000000000004</v>
      </c>
      <c r="AD2082" s="19">
        <v>45824.799864872686</v>
      </c>
      <c r="AE2082" t="s">
        <v>1824</v>
      </c>
    </row>
    <row r="2083" spans="1:31" hidden="1" x14ac:dyDescent="0.35">
      <c r="A2083" t="s">
        <v>202</v>
      </c>
      <c r="B2083" t="s">
        <v>312</v>
      </c>
      <c r="C2083">
        <v>99</v>
      </c>
      <c r="D2083" s="9">
        <v>45505.104166666664</v>
      </c>
      <c r="E2083" s="9">
        <v>45604.96597222222</v>
      </c>
      <c r="F2083" t="s">
        <v>871</v>
      </c>
      <c r="G2083" t="s">
        <v>871</v>
      </c>
      <c r="H2083">
        <v>37</v>
      </c>
      <c r="I2083">
        <v>3</v>
      </c>
      <c r="J2083">
        <v>11</v>
      </c>
      <c r="K2083" t="s">
        <v>872</v>
      </c>
      <c r="L2083">
        <v>20</v>
      </c>
      <c r="M2083">
        <v>10</v>
      </c>
      <c r="N2083">
        <v>0.377</v>
      </c>
      <c r="O2083">
        <v>0.28999999999999998</v>
      </c>
      <c r="P2083">
        <v>9.6000000000000002E-2</v>
      </c>
      <c r="Q2083">
        <v>0.16400000000000001</v>
      </c>
      <c r="R2083" s="24" t="s">
        <v>2307</v>
      </c>
      <c r="S2083">
        <v>0.36399999999999999</v>
      </c>
      <c r="T2083">
        <v>0.28699999999999998</v>
      </c>
      <c r="U2083">
        <v>0.56499999999999995</v>
      </c>
      <c r="V2083">
        <v>0.85599999999999998</v>
      </c>
      <c r="W2083">
        <v>853.65899999999999</v>
      </c>
      <c r="X2083" t="s">
        <v>56</v>
      </c>
      <c r="Y2083">
        <v>6.0979999999999999</v>
      </c>
      <c r="Z2083">
        <v>0.90900000000000003</v>
      </c>
      <c r="AA2083">
        <v>0.871</v>
      </c>
      <c r="AB2083">
        <v>0.5</v>
      </c>
      <c r="AC2083">
        <v>0.93600000000000005</v>
      </c>
      <c r="AD2083" s="19">
        <v>3.3895833333333333E-2</v>
      </c>
      <c r="AE2083" t="s">
        <v>1108</v>
      </c>
    </row>
    <row r="2084" spans="1:31" x14ac:dyDescent="0.35">
      <c r="A2084" t="s">
        <v>1203</v>
      </c>
      <c r="B2084" t="s">
        <v>311</v>
      </c>
      <c r="C2084">
        <v>2220</v>
      </c>
      <c r="D2084" s="9">
        <v>39407.107638888891</v>
      </c>
      <c r="E2084" s="9">
        <v>41627.20208333333</v>
      </c>
      <c r="F2084">
        <v>2991</v>
      </c>
      <c r="G2084">
        <v>2991</v>
      </c>
      <c r="H2084">
        <v>1015</v>
      </c>
      <c r="I2084">
        <v>1976</v>
      </c>
      <c r="J2084">
        <v>267</v>
      </c>
      <c r="K2084">
        <v>2724</v>
      </c>
      <c r="L2084">
        <v>2414</v>
      </c>
      <c r="M2084">
        <v>311</v>
      </c>
      <c r="N2084">
        <v>0.47</v>
      </c>
      <c r="O2084">
        <v>0.98599999999999999</v>
      </c>
      <c r="P2084">
        <v>0.16300000000000001</v>
      </c>
      <c r="Q2084">
        <v>1.1359999999999999</v>
      </c>
      <c r="R2084">
        <v>1.2929999999999999</v>
      </c>
      <c r="S2084">
        <v>1.3089999999999999</v>
      </c>
      <c r="T2084">
        <v>0.879</v>
      </c>
      <c r="U2084">
        <v>0.32300000000000001</v>
      </c>
      <c r="V2084">
        <v>0.88800000000000001</v>
      </c>
      <c r="W2084">
        <v>273.76799999999997</v>
      </c>
      <c r="X2084" t="s">
        <v>56</v>
      </c>
      <c r="Y2084">
        <v>0.88</v>
      </c>
      <c r="Z2084">
        <v>0.98899999999999999</v>
      </c>
      <c r="AA2084">
        <v>0.99199999999999999</v>
      </c>
      <c r="AB2084">
        <v>0.94699999999999995</v>
      </c>
      <c r="AC2084">
        <v>0.99</v>
      </c>
      <c r="AD2084" s="19">
        <v>45824.959567141203</v>
      </c>
      <c r="AE2084" t="s">
        <v>2225</v>
      </c>
    </row>
    <row r="2085" spans="1:31" hidden="1" x14ac:dyDescent="0.35">
      <c r="A2085" t="s">
        <v>203</v>
      </c>
      <c r="B2085" t="s">
        <v>312</v>
      </c>
      <c r="C2085">
        <v>99</v>
      </c>
      <c r="D2085" s="9">
        <v>45509.323611111111</v>
      </c>
      <c r="E2085" s="9">
        <v>45608.521527777775</v>
      </c>
      <c r="F2085" t="s">
        <v>871</v>
      </c>
      <c r="G2085" t="s">
        <v>871</v>
      </c>
      <c r="H2085">
        <v>143</v>
      </c>
      <c r="I2085">
        <v>59</v>
      </c>
      <c r="J2085">
        <v>96</v>
      </c>
      <c r="K2085" t="s">
        <v>872</v>
      </c>
      <c r="L2085">
        <v>165</v>
      </c>
      <c r="M2085">
        <v>-58</v>
      </c>
      <c r="N2085">
        <v>1.454</v>
      </c>
      <c r="O2085">
        <v>0.60599999999999998</v>
      </c>
      <c r="P2085">
        <v>0.95499999999999996</v>
      </c>
      <c r="Q2085">
        <v>1.7789999999999999</v>
      </c>
      <c r="R2085">
        <v>1.105</v>
      </c>
      <c r="S2085">
        <v>1.0720000000000001</v>
      </c>
      <c r="T2085">
        <v>1.61</v>
      </c>
      <c r="U2085">
        <v>0.70599999999999996</v>
      </c>
      <c r="V2085">
        <v>0.53600000000000003</v>
      </c>
      <c r="W2085">
        <v>212.47900000000001</v>
      </c>
      <c r="X2085" t="s">
        <v>62</v>
      </c>
      <c r="Y2085">
        <v>0.56200000000000006</v>
      </c>
      <c r="Z2085">
        <v>0.99199999999999999</v>
      </c>
      <c r="AA2085">
        <v>0.94299999999999995</v>
      </c>
      <c r="AB2085">
        <v>0.92500000000000004</v>
      </c>
      <c r="AC2085">
        <v>0.97599999999999998</v>
      </c>
      <c r="AD2085" s="19">
        <v>3.4065972222222227E-2</v>
      </c>
      <c r="AE2085" t="s">
        <v>1108</v>
      </c>
    </row>
    <row r="2086" spans="1:31" x14ac:dyDescent="0.35">
      <c r="A2086" t="s">
        <v>235</v>
      </c>
      <c r="B2086" t="s">
        <v>311</v>
      </c>
      <c r="C2086">
        <v>5292</v>
      </c>
      <c r="D2086" s="9">
        <v>40317.636111111111</v>
      </c>
      <c r="E2086" s="9">
        <v>45610.458333333336</v>
      </c>
      <c r="F2086">
        <v>10730</v>
      </c>
      <c r="G2086">
        <v>10699</v>
      </c>
      <c r="H2086">
        <v>3580</v>
      </c>
      <c r="I2086">
        <v>7119</v>
      </c>
      <c r="J2086">
        <v>2183</v>
      </c>
      <c r="K2086">
        <v>8516</v>
      </c>
      <c r="L2086">
        <v>7210</v>
      </c>
      <c r="M2086">
        <v>1306</v>
      </c>
      <c r="N2086">
        <v>0.83599999999999997</v>
      </c>
      <c r="O2086">
        <v>1.619</v>
      </c>
      <c r="P2086">
        <v>0.55800000000000005</v>
      </c>
      <c r="Q2086">
        <v>1.667</v>
      </c>
      <c r="R2086">
        <v>1.897</v>
      </c>
      <c r="S2086">
        <v>1.952</v>
      </c>
      <c r="T2086">
        <v>0.879</v>
      </c>
      <c r="U2086">
        <v>0.34100000000000003</v>
      </c>
      <c r="V2086">
        <v>0.77300000000000002</v>
      </c>
      <c r="W2086">
        <v>783.44299999999998</v>
      </c>
      <c r="X2086" t="s">
        <v>56</v>
      </c>
      <c r="Y2086">
        <v>0.6</v>
      </c>
      <c r="Z2086">
        <v>0.95899999999999996</v>
      </c>
      <c r="AA2086">
        <v>0.96099999999999997</v>
      </c>
      <c r="AB2086">
        <v>0.88700000000000001</v>
      </c>
      <c r="AC2086">
        <v>0.94099999999999995</v>
      </c>
      <c r="AD2086" s="19">
        <v>3.8238425925925926E-2</v>
      </c>
      <c r="AE2086" t="s">
        <v>1108</v>
      </c>
    </row>
    <row r="2087" spans="1:31" hidden="1" x14ac:dyDescent="0.35">
      <c r="A2087" t="s">
        <v>204</v>
      </c>
      <c r="B2087" t="s">
        <v>312</v>
      </c>
      <c r="C2087">
        <v>99</v>
      </c>
      <c r="D2087" s="9">
        <v>45504.863194444442</v>
      </c>
      <c r="E2087" s="9">
        <v>45604.063888888886</v>
      </c>
      <c r="F2087" t="s">
        <v>871</v>
      </c>
      <c r="G2087" t="s">
        <v>871</v>
      </c>
      <c r="H2087">
        <v>112</v>
      </c>
      <c r="I2087">
        <v>1</v>
      </c>
      <c r="J2087">
        <v>8</v>
      </c>
      <c r="K2087" t="s">
        <v>872</v>
      </c>
      <c r="L2087">
        <v>19</v>
      </c>
      <c r="M2087">
        <v>85</v>
      </c>
      <c r="N2087">
        <v>1.1659999999999999</v>
      </c>
      <c r="O2087" t="s">
        <v>874</v>
      </c>
      <c r="P2087">
        <v>7.5999999999999998E-2</v>
      </c>
      <c r="Q2087">
        <v>0.22500000000000001</v>
      </c>
      <c r="R2087" s="24" t="s">
        <v>2308</v>
      </c>
      <c r="S2087">
        <v>1.1020000000000001</v>
      </c>
      <c r="T2087" t="s">
        <v>874</v>
      </c>
      <c r="U2087" t="s">
        <v>874</v>
      </c>
      <c r="V2087" t="s">
        <v>874</v>
      </c>
      <c r="W2087" t="s">
        <v>874</v>
      </c>
      <c r="X2087" t="s">
        <v>56</v>
      </c>
      <c r="Y2087">
        <v>4.444</v>
      </c>
      <c r="Z2087">
        <v>0.95599999999999996</v>
      </c>
      <c r="AA2087" t="s">
        <v>874</v>
      </c>
      <c r="AB2087">
        <v>0.91300000000000003</v>
      </c>
      <c r="AC2087">
        <v>0.97499999999999998</v>
      </c>
      <c r="AD2087" s="19">
        <v>3.416319444444444E-2</v>
      </c>
      <c r="AE2087" t="s">
        <v>1108</v>
      </c>
    </row>
    <row r="2088" spans="1:31" x14ac:dyDescent="0.35">
      <c r="A2088" t="s">
        <v>235</v>
      </c>
      <c r="B2088" t="s">
        <v>311</v>
      </c>
      <c r="C2088">
        <v>5292</v>
      </c>
      <c r="D2088" s="9">
        <v>40317.636111111111</v>
      </c>
      <c r="E2088" s="9">
        <v>45610.458333333336</v>
      </c>
      <c r="F2088">
        <v>10730</v>
      </c>
      <c r="G2088">
        <v>10699</v>
      </c>
      <c r="H2088">
        <v>3580</v>
      </c>
      <c r="I2088">
        <v>7119</v>
      </c>
      <c r="J2088">
        <v>2183</v>
      </c>
      <c r="K2088">
        <v>8516</v>
      </c>
      <c r="L2088">
        <v>7210</v>
      </c>
      <c r="M2088">
        <v>1306</v>
      </c>
      <c r="N2088">
        <v>0.83599999999999997</v>
      </c>
      <c r="O2088">
        <v>1.619</v>
      </c>
      <c r="P2088">
        <v>0.55800000000000005</v>
      </c>
      <c r="Q2088">
        <v>1.667</v>
      </c>
      <c r="R2088">
        <v>1.897</v>
      </c>
      <c r="S2088">
        <v>1.952</v>
      </c>
      <c r="T2088">
        <v>0.879</v>
      </c>
      <c r="U2088">
        <v>0.34100000000000003</v>
      </c>
      <c r="V2088">
        <v>0.77300000000000002</v>
      </c>
      <c r="W2088">
        <v>783.44299999999998</v>
      </c>
      <c r="X2088" t="s">
        <v>56</v>
      </c>
      <c r="Y2088">
        <v>0.6</v>
      </c>
      <c r="Z2088">
        <v>0.95899999999999996</v>
      </c>
      <c r="AA2088">
        <v>0.96099999999999997</v>
      </c>
      <c r="AB2088">
        <v>0.88700000000000001</v>
      </c>
      <c r="AC2088">
        <v>0.94099999999999995</v>
      </c>
      <c r="AD2088" s="19">
        <v>1.6964120370370372E-2</v>
      </c>
      <c r="AE2088" t="s">
        <v>1108</v>
      </c>
    </row>
    <row r="2089" spans="1:31" hidden="1" x14ac:dyDescent="0.35">
      <c r="A2089" t="s">
        <v>205</v>
      </c>
      <c r="B2089" t="s">
        <v>312</v>
      </c>
      <c r="C2089">
        <v>98</v>
      </c>
      <c r="D2089" s="9">
        <v>45509.286805555559</v>
      </c>
      <c r="E2089" s="9">
        <v>45607.706944444442</v>
      </c>
      <c r="F2089" t="s">
        <v>871</v>
      </c>
      <c r="G2089" t="s">
        <v>871</v>
      </c>
      <c r="H2089">
        <v>95</v>
      </c>
      <c r="I2089">
        <v>57</v>
      </c>
      <c r="J2089">
        <v>20</v>
      </c>
      <c r="K2089" t="s">
        <v>872</v>
      </c>
      <c r="L2089">
        <v>83</v>
      </c>
      <c r="M2089">
        <v>50</v>
      </c>
      <c r="N2089">
        <v>1.0349999999999999</v>
      </c>
      <c r="O2089">
        <v>0.77500000000000002</v>
      </c>
      <c r="P2089">
        <v>0.17699999999999999</v>
      </c>
      <c r="Q2089">
        <v>0.95899999999999996</v>
      </c>
      <c r="R2089">
        <v>1.633</v>
      </c>
      <c r="S2089">
        <v>1.5740000000000001</v>
      </c>
      <c r="T2089">
        <v>0.58699999999999997</v>
      </c>
      <c r="U2089">
        <v>0.57199999999999995</v>
      </c>
      <c r="V2089">
        <v>0.90200000000000002</v>
      </c>
      <c r="W2089">
        <v>319.08199999999999</v>
      </c>
      <c r="X2089" t="s">
        <v>56</v>
      </c>
      <c r="Y2089">
        <v>1.0429999999999999</v>
      </c>
      <c r="Z2089">
        <v>0.96399999999999997</v>
      </c>
      <c r="AA2089">
        <v>0.95799999999999996</v>
      </c>
      <c r="AB2089">
        <v>0.91800000000000004</v>
      </c>
      <c r="AC2089">
        <v>0.96699999999999997</v>
      </c>
      <c r="AD2089" s="19">
        <v>3.432175925925926E-2</v>
      </c>
      <c r="AE2089" t="s">
        <v>1108</v>
      </c>
    </row>
    <row r="2090" spans="1:31" x14ac:dyDescent="0.35">
      <c r="A2090" t="s">
        <v>1418</v>
      </c>
      <c r="B2090" t="s">
        <v>311</v>
      </c>
      <c r="C2090">
        <v>1336</v>
      </c>
      <c r="D2090" s="9">
        <v>43194.73704861111</v>
      </c>
      <c r="E2090" s="9">
        <v>44531.588900462964</v>
      </c>
      <c r="F2090">
        <v>42</v>
      </c>
      <c r="G2090">
        <v>42</v>
      </c>
      <c r="H2090">
        <v>13</v>
      </c>
      <c r="I2090">
        <v>29</v>
      </c>
      <c r="J2090">
        <v>3</v>
      </c>
      <c r="K2090">
        <v>39</v>
      </c>
      <c r="L2090">
        <v>22</v>
      </c>
      <c r="M2090">
        <v>17</v>
      </c>
      <c r="N2090">
        <v>1.2999999999999999E-2</v>
      </c>
      <c r="O2090">
        <v>2.1999999999999999E-2</v>
      </c>
      <c r="P2090">
        <v>2E-3</v>
      </c>
      <c r="Q2090">
        <v>2.9000000000000001E-2</v>
      </c>
      <c r="R2090">
        <v>3.3000000000000002E-2</v>
      </c>
      <c r="S2090">
        <v>3.2000000000000001E-2</v>
      </c>
      <c r="T2090">
        <v>0.879</v>
      </c>
      <c r="U2090">
        <v>0.371</v>
      </c>
      <c r="V2090">
        <v>0.94299999999999995</v>
      </c>
      <c r="W2090">
        <v>586.20699999999999</v>
      </c>
      <c r="X2090" t="s">
        <v>56</v>
      </c>
      <c r="Y2090">
        <v>34.482999999999997</v>
      </c>
      <c r="Z2090">
        <v>0.97499999999999998</v>
      </c>
      <c r="AA2090">
        <v>0.97899999999999998</v>
      </c>
      <c r="AB2090">
        <v>0.98099999999999998</v>
      </c>
      <c r="AC2090">
        <v>0.88100000000000001</v>
      </c>
      <c r="AD2090" s="19">
        <v>45825.095516527777</v>
      </c>
      <c r="AE2090" t="s">
        <v>2397</v>
      </c>
    </row>
    <row r="2091" spans="1:31" hidden="1" x14ac:dyDescent="0.35">
      <c r="A2091" t="s">
        <v>206</v>
      </c>
      <c r="B2091" t="s">
        <v>312</v>
      </c>
      <c r="C2091">
        <v>99</v>
      </c>
      <c r="D2091" s="9">
        <v>45509.414583333331</v>
      </c>
      <c r="E2091" s="9">
        <v>45608.553472222222</v>
      </c>
      <c r="F2091" t="s">
        <v>871</v>
      </c>
      <c r="G2091" t="s">
        <v>871</v>
      </c>
      <c r="H2091">
        <v>304</v>
      </c>
      <c r="I2091">
        <v>117</v>
      </c>
      <c r="J2091">
        <v>89</v>
      </c>
      <c r="K2091" t="s">
        <v>872</v>
      </c>
      <c r="L2091">
        <v>260</v>
      </c>
      <c r="M2091">
        <v>71</v>
      </c>
      <c r="N2091">
        <v>3.2519999999999998</v>
      </c>
      <c r="O2091">
        <v>1.1140000000000001</v>
      </c>
      <c r="P2091">
        <v>0.95</v>
      </c>
      <c r="Q2091">
        <v>2.5529999999999999</v>
      </c>
      <c r="R2091" s="24" t="s">
        <v>2309</v>
      </c>
      <c r="S2091">
        <v>3.5009999999999999</v>
      </c>
      <c r="T2091">
        <v>0.747</v>
      </c>
      <c r="U2091">
        <v>0.745</v>
      </c>
      <c r="V2091">
        <v>0.78200000000000003</v>
      </c>
      <c r="W2091">
        <v>248.727</v>
      </c>
      <c r="X2091" t="s">
        <v>56</v>
      </c>
      <c r="Y2091">
        <v>0.39200000000000002</v>
      </c>
      <c r="Z2091">
        <v>0.99</v>
      </c>
      <c r="AA2091">
        <v>0.99099999999999999</v>
      </c>
      <c r="AB2091">
        <v>0.91700000000000004</v>
      </c>
      <c r="AC2091">
        <v>0.996</v>
      </c>
      <c r="AD2091" s="19">
        <v>3.4488425925925929E-2</v>
      </c>
      <c r="AE2091" t="s">
        <v>1108</v>
      </c>
    </row>
    <row r="2092" spans="1:31" x14ac:dyDescent="0.35">
      <c r="A2092" t="s">
        <v>1203</v>
      </c>
      <c r="B2092" t="s">
        <v>311</v>
      </c>
      <c r="C2092">
        <v>4962</v>
      </c>
      <c r="D2092" s="9">
        <v>39406.441365740742</v>
      </c>
      <c r="E2092" s="9">
        <v>44368.749120370368</v>
      </c>
      <c r="F2092">
        <v>4232</v>
      </c>
      <c r="G2092">
        <v>4232</v>
      </c>
      <c r="H2092">
        <v>1283</v>
      </c>
      <c r="I2092">
        <v>2949</v>
      </c>
      <c r="J2092">
        <v>460</v>
      </c>
      <c r="K2092">
        <v>3772</v>
      </c>
      <c r="L2092">
        <v>3641</v>
      </c>
      <c r="M2092">
        <v>131</v>
      </c>
      <c r="N2092">
        <v>0.38400000000000001</v>
      </c>
      <c r="O2092">
        <v>0.79</v>
      </c>
      <c r="P2092">
        <v>0.105</v>
      </c>
      <c r="Q2092">
        <v>0.93899999999999995</v>
      </c>
      <c r="R2092">
        <v>1.069</v>
      </c>
      <c r="S2092">
        <v>0.99099999999999999</v>
      </c>
      <c r="T2092">
        <v>0.878</v>
      </c>
      <c r="U2092">
        <v>0.32700000000000001</v>
      </c>
      <c r="V2092">
        <v>0.91100000000000003</v>
      </c>
      <c r="W2092">
        <v>139.51</v>
      </c>
      <c r="X2092" t="s">
        <v>56</v>
      </c>
      <c r="Y2092">
        <v>1.0649999999999999</v>
      </c>
      <c r="Z2092">
        <v>0.95099999999999996</v>
      </c>
      <c r="AA2092">
        <v>0.97899999999999998</v>
      </c>
      <c r="AB2092">
        <v>0.93200000000000005</v>
      </c>
      <c r="AC2092">
        <v>0.97599999999999998</v>
      </c>
      <c r="AD2092" s="19">
        <v>45825.30456960648</v>
      </c>
      <c r="AE2092" t="s">
        <v>2333</v>
      </c>
    </row>
    <row r="2093" spans="1:31" hidden="1" x14ac:dyDescent="0.35">
      <c r="A2093" t="s">
        <v>207</v>
      </c>
      <c r="B2093" t="s">
        <v>312</v>
      </c>
      <c r="C2093">
        <v>99</v>
      </c>
      <c r="D2093" s="9">
        <v>45508.837500000001</v>
      </c>
      <c r="E2093" s="9">
        <v>45608.574305555558</v>
      </c>
      <c r="F2093" t="s">
        <v>871</v>
      </c>
      <c r="G2093" t="s">
        <v>871</v>
      </c>
      <c r="H2093">
        <v>1</v>
      </c>
      <c r="I2093">
        <v>3291</v>
      </c>
      <c r="J2093">
        <v>742</v>
      </c>
      <c r="K2093" t="s">
        <v>872</v>
      </c>
      <c r="L2093">
        <v>2230</v>
      </c>
      <c r="M2093">
        <v>318</v>
      </c>
      <c r="N2093">
        <v>0</v>
      </c>
      <c r="O2093">
        <v>34.131999999999998</v>
      </c>
      <c r="P2093">
        <v>7.8689999999999998</v>
      </c>
      <c r="Q2093">
        <v>26.771000000000001</v>
      </c>
      <c r="R2093" s="24" t="s">
        <v>2310</v>
      </c>
      <c r="S2093">
        <v>26.042999999999999</v>
      </c>
      <c r="T2093">
        <v>1.0189999999999999</v>
      </c>
      <c r="U2093">
        <v>0</v>
      </c>
      <c r="V2093">
        <v>0.76900000000000002</v>
      </c>
      <c r="W2093">
        <v>156.92400000000001</v>
      </c>
      <c r="X2093" t="s">
        <v>62</v>
      </c>
      <c r="Y2093">
        <v>3.6999999999999998E-2</v>
      </c>
      <c r="Z2093">
        <v>0</v>
      </c>
      <c r="AA2093">
        <v>0.98499999999999999</v>
      </c>
      <c r="AB2093">
        <v>0.96799999999999997</v>
      </c>
      <c r="AC2093">
        <v>0.85499999999999998</v>
      </c>
      <c r="AD2093" s="19">
        <v>3.4746527777777779E-2</v>
      </c>
      <c r="AE2093" t="s">
        <v>1108</v>
      </c>
    </row>
    <row r="2094" spans="1:31" x14ac:dyDescent="0.35">
      <c r="A2094" t="s">
        <v>1247</v>
      </c>
      <c r="B2094" t="s">
        <v>311</v>
      </c>
      <c r="C2094">
        <v>7173</v>
      </c>
      <c r="D2094" s="9">
        <v>37386.692800925928</v>
      </c>
      <c r="E2094" s="9">
        <v>44560.522881944446</v>
      </c>
      <c r="F2094">
        <v>5009</v>
      </c>
      <c r="G2094">
        <v>5009</v>
      </c>
      <c r="H2094">
        <v>778</v>
      </c>
      <c r="I2094">
        <v>4231</v>
      </c>
      <c r="J2094">
        <v>1381</v>
      </c>
      <c r="K2094">
        <v>3628</v>
      </c>
      <c r="L2094">
        <v>3304</v>
      </c>
      <c r="M2094">
        <v>324</v>
      </c>
      <c r="N2094">
        <v>0.112</v>
      </c>
      <c r="O2094">
        <v>0.752</v>
      </c>
      <c r="P2094">
        <v>0.25800000000000001</v>
      </c>
      <c r="Q2094">
        <v>0.53200000000000003</v>
      </c>
      <c r="R2094">
        <v>0.60599999999999998</v>
      </c>
      <c r="S2094">
        <v>0.59499999999999997</v>
      </c>
      <c r="T2094">
        <v>0.878</v>
      </c>
      <c r="U2094">
        <v>0.13</v>
      </c>
      <c r="V2094">
        <v>0.70099999999999996</v>
      </c>
      <c r="W2094">
        <v>609.02300000000002</v>
      </c>
      <c r="X2094" t="s">
        <v>56</v>
      </c>
      <c r="Y2094">
        <v>1.88</v>
      </c>
      <c r="Z2094">
        <v>0.85</v>
      </c>
      <c r="AA2094">
        <v>0.93400000000000005</v>
      </c>
      <c r="AB2094">
        <v>0.88600000000000001</v>
      </c>
      <c r="AC2094">
        <v>0.94</v>
      </c>
      <c r="AD2094" s="19">
        <v>45825.054380601854</v>
      </c>
      <c r="AE2094" t="s">
        <v>2397</v>
      </c>
    </row>
    <row r="2095" spans="1:31" hidden="1" x14ac:dyDescent="0.35">
      <c r="A2095" t="s">
        <v>208</v>
      </c>
      <c r="B2095" t="s">
        <v>312</v>
      </c>
      <c r="C2095">
        <v>89</v>
      </c>
      <c r="D2095" s="9">
        <v>45512.294444444444</v>
      </c>
      <c r="E2095" s="9">
        <v>45601.82916666667</v>
      </c>
      <c r="F2095" t="s">
        <v>871</v>
      </c>
      <c r="G2095" t="s">
        <v>871</v>
      </c>
      <c r="H2095">
        <v>5</v>
      </c>
      <c r="I2095">
        <v>1</v>
      </c>
      <c r="J2095">
        <v>4</v>
      </c>
      <c r="K2095" t="s">
        <v>872</v>
      </c>
      <c r="L2095">
        <v>1</v>
      </c>
      <c r="M2095">
        <v>0</v>
      </c>
      <c r="N2095">
        <v>5.8999999999999997E-2</v>
      </c>
      <c r="O2095" t="s">
        <v>874</v>
      </c>
      <c r="P2095">
        <v>5.0999999999999997E-2</v>
      </c>
      <c r="Q2095" t="s">
        <v>874</v>
      </c>
      <c r="R2095">
        <v>8.0000000000000002E-3</v>
      </c>
      <c r="S2095">
        <v>7.0000000000000001E-3</v>
      </c>
      <c r="T2095" t="s">
        <v>874</v>
      </c>
      <c r="U2095" t="s">
        <v>874</v>
      </c>
      <c r="V2095" t="s">
        <v>874</v>
      </c>
      <c r="W2095" t="s">
        <v>874</v>
      </c>
      <c r="X2095" t="s">
        <v>62</v>
      </c>
      <c r="Y2095" t="s">
        <v>874</v>
      </c>
      <c r="Z2095">
        <v>0.63800000000000001</v>
      </c>
      <c r="AA2095" t="s">
        <v>874</v>
      </c>
      <c r="AB2095">
        <v>0.79100000000000004</v>
      </c>
      <c r="AC2095" t="s">
        <v>874</v>
      </c>
      <c r="AD2095" s="19">
        <v>3.4834490740740735E-2</v>
      </c>
      <c r="AE2095" t="s">
        <v>1108</v>
      </c>
    </row>
    <row r="2096" spans="1:31" x14ac:dyDescent="0.35">
      <c r="A2096" t="s">
        <v>1478</v>
      </c>
      <c r="B2096" t="s">
        <v>311</v>
      </c>
      <c r="C2096">
        <v>5770</v>
      </c>
      <c r="D2096" s="9">
        <v>38782.81082175926</v>
      </c>
      <c r="E2096" s="9">
        <v>44552.898657407408</v>
      </c>
      <c r="F2096">
        <v>402</v>
      </c>
      <c r="G2096">
        <v>402</v>
      </c>
      <c r="H2096">
        <v>103</v>
      </c>
      <c r="I2096">
        <v>299</v>
      </c>
      <c r="J2096">
        <v>132</v>
      </c>
      <c r="K2096">
        <v>270</v>
      </c>
      <c r="L2096">
        <v>244</v>
      </c>
      <c r="M2096">
        <v>26</v>
      </c>
      <c r="N2096">
        <v>1.7999999999999999E-2</v>
      </c>
      <c r="O2096">
        <v>5.3999999999999999E-2</v>
      </c>
      <c r="P2096">
        <v>2.3E-2</v>
      </c>
      <c r="Q2096">
        <v>4.2999999999999997E-2</v>
      </c>
      <c r="R2096">
        <v>4.9000000000000002E-2</v>
      </c>
      <c r="S2096">
        <v>4.9000000000000002E-2</v>
      </c>
      <c r="T2096">
        <v>0.878</v>
      </c>
      <c r="U2096">
        <v>0.25</v>
      </c>
      <c r="V2096">
        <v>0.68100000000000005</v>
      </c>
      <c r="W2096">
        <v>604.65099999999995</v>
      </c>
      <c r="X2096" t="s">
        <v>56</v>
      </c>
      <c r="Y2096">
        <v>23.256</v>
      </c>
      <c r="Z2096">
        <v>0.99399999999999999</v>
      </c>
      <c r="AA2096">
        <v>0.99399999999999999</v>
      </c>
      <c r="AB2096">
        <v>0.95899999999999996</v>
      </c>
      <c r="AC2096">
        <v>0.98799999999999999</v>
      </c>
      <c r="AD2096" s="19">
        <v>45825.109391863429</v>
      </c>
      <c r="AE2096" t="s">
        <v>2397</v>
      </c>
    </row>
    <row r="2097" spans="1:31" hidden="1" x14ac:dyDescent="0.35">
      <c r="A2097" t="s">
        <v>209</v>
      </c>
      <c r="B2097" t="s">
        <v>312</v>
      </c>
      <c r="C2097">
        <v>97</v>
      </c>
      <c r="D2097" s="9">
        <v>45511.315972222219</v>
      </c>
      <c r="E2097" s="9">
        <v>45609.268055555556</v>
      </c>
      <c r="F2097" t="s">
        <v>871</v>
      </c>
      <c r="G2097" t="s">
        <v>871</v>
      </c>
      <c r="H2097">
        <v>77</v>
      </c>
      <c r="I2097">
        <v>1</v>
      </c>
      <c r="J2097">
        <v>23</v>
      </c>
      <c r="K2097" t="s">
        <v>872</v>
      </c>
      <c r="L2097">
        <v>49</v>
      </c>
      <c r="M2097">
        <v>6</v>
      </c>
      <c r="N2097">
        <v>0.99</v>
      </c>
      <c r="O2097" t="s">
        <v>874</v>
      </c>
      <c r="P2097">
        <v>0.16600000000000001</v>
      </c>
      <c r="Q2097">
        <v>0.57699999999999996</v>
      </c>
      <c r="R2097">
        <v>0.82399999999999995</v>
      </c>
      <c r="S2097">
        <v>0.82699999999999996</v>
      </c>
      <c r="T2097" t="s">
        <v>874</v>
      </c>
      <c r="U2097" t="s">
        <v>874</v>
      </c>
      <c r="V2097" t="s">
        <v>874</v>
      </c>
      <c r="W2097" t="s">
        <v>874</v>
      </c>
      <c r="X2097" t="s">
        <v>56</v>
      </c>
      <c r="Y2097">
        <v>1.7330000000000001</v>
      </c>
      <c r="Z2097">
        <v>0.86399999999999999</v>
      </c>
      <c r="AA2097" t="s">
        <v>874</v>
      </c>
      <c r="AB2097">
        <v>0.82099999999999995</v>
      </c>
      <c r="AC2097">
        <v>0.92100000000000004</v>
      </c>
      <c r="AD2097" s="19">
        <v>3.4937499999999996E-2</v>
      </c>
      <c r="AE2097" t="s">
        <v>1108</v>
      </c>
    </row>
    <row r="2098" spans="1:31" x14ac:dyDescent="0.35">
      <c r="A2098" t="s">
        <v>1494</v>
      </c>
      <c r="B2098" t="s">
        <v>311</v>
      </c>
      <c r="C2098">
        <v>6005</v>
      </c>
      <c r="D2098" s="9">
        <v>38511.03979166667</v>
      </c>
      <c r="E2098" s="9">
        <v>44516.830671296295</v>
      </c>
      <c r="F2098">
        <v>940</v>
      </c>
      <c r="G2098">
        <v>940</v>
      </c>
      <c r="H2098">
        <v>111</v>
      </c>
      <c r="I2098">
        <v>829</v>
      </c>
      <c r="J2098">
        <v>315</v>
      </c>
      <c r="K2098">
        <v>625</v>
      </c>
      <c r="L2098">
        <v>548</v>
      </c>
      <c r="M2098">
        <v>77</v>
      </c>
      <c r="N2098">
        <v>1.7000000000000001E-2</v>
      </c>
      <c r="O2098">
        <v>0.159</v>
      </c>
      <c r="P2098">
        <v>6.0999999999999999E-2</v>
      </c>
      <c r="Q2098">
        <v>0.10100000000000001</v>
      </c>
      <c r="R2098">
        <v>0.115</v>
      </c>
      <c r="S2098">
        <v>0.108</v>
      </c>
      <c r="T2098">
        <v>0.878</v>
      </c>
      <c r="U2098">
        <v>9.7000000000000003E-2</v>
      </c>
      <c r="V2098">
        <v>0.65300000000000002</v>
      </c>
      <c r="W2098">
        <v>762.37599999999998</v>
      </c>
      <c r="X2098" t="s">
        <v>56</v>
      </c>
      <c r="Y2098">
        <v>9.9009999999999998</v>
      </c>
      <c r="Z2098">
        <v>0.98299999999999998</v>
      </c>
      <c r="AA2098">
        <v>0.94799999999999995</v>
      </c>
      <c r="AB2098">
        <v>0.97899999999999998</v>
      </c>
      <c r="AC2098">
        <v>0.97299999999999998</v>
      </c>
      <c r="AD2098" s="19">
        <v>45825.113052592591</v>
      </c>
      <c r="AE2098" t="s">
        <v>2397</v>
      </c>
    </row>
    <row r="2099" spans="1:31" hidden="1" x14ac:dyDescent="0.35">
      <c r="A2099" t="s">
        <v>210</v>
      </c>
      <c r="B2099" t="s">
        <v>312</v>
      </c>
      <c r="C2099">
        <v>96</v>
      </c>
      <c r="D2099" s="9">
        <v>45510.96875</v>
      </c>
      <c r="E2099" s="9">
        <v>45607.750694444447</v>
      </c>
      <c r="F2099" t="s">
        <v>871</v>
      </c>
      <c r="G2099" t="s">
        <v>871</v>
      </c>
      <c r="H2099">
        <v>155</v>
      </c>
      <c r="I2099">
        <v>2</v>
      </c>
      <c r="J2099">
        <v>38</v>
      </c>
      <c r="K2099" t="s">
        <v>872</v>
      </c>
      <c r="L2099">
        <v>98</v>
      </c>
      <c r="M2099">
        <v>20</v>
      </c>
      <c r="N2099">
        <v>1.7150000000000001</v>
      </c>
      <c r="O2099">
        <v>1.6E-2</v>
      </c>
      <c r="P2099">
        <v>0.45100000000000001</v>
      </c>
      <c r="Q2099">
        <v>1.02</v>
      </c>
      <c r="R2099">
        <v>1.28</v>
      </c>
      <c r="S2099">
        <v>1.337</v>
      </c>
      <c r="T2099">
        <v>0.79700000000000004</v>
      </c>
      <c r="U2099">
        <v>0.99099999999999999</v>
      </c>
      <c r="V2099">
        <v>0.73899999999999999</v>
      </c>
      <c r="W2099">
        <v>232.35300000000001</v>
      </c>
      <c r="X2099" t="s">
        <v>56</v>
      </c>
      <c r="Y2099">
        <v>0.98</v>
      </c>
      <c r="Z2099">
        <v>0.98099999999999998</v>
      </c>
      <c r="AA2099">
        <v>1</v>
      </c>
      <c r="AB2099">
        <v>0.872</v>
      </c>
      <c r="AC2099">
        <v>0.97899999999999998</v>
      </c>
      <c r="AD2099" s="19">
        <v>3.5098379629629632E-2</v>
      </c>
      <c r="AE2099" t="s">
        <v>1108</v>
      </c>
    </row>
    <row r="2100" spans="1:31" x14ac:dyDescent="0.35">
      <c r="A2100" t="s">
        <v>1587</v>
      </c>
      <c r="B2100" t="s">
        <v>311</v>
      </c>
      <c r="C2100">
        <v>2026</v>
      </c>
      <c r="D2100" s="9">
        <v>39597.805555555555</v>
      </c>
      <c r="E2100" s="9">
        <v>41624.349305555559</v>
      </c>
      <c r="F2100">
        <v>693</v>
      </c>
      <c r="G2100">
        <v>693</v>
      </c>
      <c r="H2100">
        <v>177</v>
      </c>
      <c r="I2100">
        <v>516</v>
      </c>
      <c r="J2100">
        <v>113</v>
      </c>
      <c r="K2100">
        <v>580</v>
      </c>
      <c r="L2100">
        <v>497</v>
      </c>
      <c r="M2100">
        <v>83</v>
      </c>
      <c r="N2100">
        <v>8.3000000000000004E-2</v>
      </c>
      <c r="O2100">
        <v>0.24299999999999999</v>
      </c>
      <c r="P2100">
        <v>5.8000000000000003E-2</v>
      </c>
      <c r="Q2100">
        <v>0.23499999999999999</v>
      </c>
      <c r="R2100">
        <v>0.26800000000000002</v>
      </c>
      <c r="S2100">
        <v>0.26900000000000002</v>
      </c>
      <c r="T2100">
        <v>0.877</v>
      </c>
      <c r="U2100">
        <v>0.255</v>
      </c>
      <c r="V2100">
        <v>0.82199999999999995</v>
      </c>
      <c r="W2100">
        <v>353.19099999999997</v>
      </c>
      <c r="X2100" t="s">
        <v>56</v>
      </c>
      <c r="Y2100">
        <v>4.2549999999999999</v>
      </c>
      <c r="Z2100">
        <v>0.96699999999999997</v>
      </c>
      <c r="AA2100">
        <v>0.97899999999999998</v>
      </c>
      <c r="AB2100">
        <v>0.98899999999999999</v>
      </c>
      <c r="AC2100">
        <v>0.98499999999999999</v>
      </c>
      <c r="AD2100" s="19">
        <v>45824.769855335646</v>
      </c>
      <c r="AE2100" t="s">
        <v>1824</v>
      </c>
    </row>
    <row r="2101" spans="1:31" hidden="1" x14ac:dyDescent="0.35">
      <c r="A2101" t="s">
        <v>211</v>
      </c>
      <c r="B2101" t="s">
        <v>312</v>
      </c>
      <c r="C2101">
        <v>0</v>
      </c>
      <c r="D2101" s="9">
        <v>45602.79583333333</v>
      </c>
      <c r="E2101" s="9">
        <v>45602.79583333333</v>
      </c>
      <c r="F2101" t="s">
        <v>871</v>
      </c>
      <c r="G2101" t="s">
        <v>871</v>
      </c>
      <c r="H2101">
        <v>1</v>
      </c>
      <c r="I2101">
        <v>1</v>
      </c>
      <c r="J2101">
        <v>1</v>
      </c>
      <c r="K2101" t="s">
        <v>872</v>
      </c>
      <c r="L2101">
        <v>1</v>
      </c>
      <c r="M2101">
        <v>0</v>
      </c>
      <c r="N2101" t="s">
        <v>874</v>
      </c>
      <c r="O2101" t="s">
        <v>874</v>
      </c>
      <c r="P2101" t="s">
        <v>874</v>
      </c>
      <c r="Q2101" t="s">
        <v>874</v>
      </c>
      <c r="R2101">
        <v>0</v>
      </c>
      <c r="S2101" t="s">
        <v>874</v>
      </c>
      <c r="T2101" t="s">
        <v>874</v>
      </c>
      <c r="U2101" t="s">
        <v>874</v>
      </c>
      <c r="V2101" t="s">
        <v>874</v>
      </c>
      <c r="W2101" t="s">
        <v>874</v>
      </c>
      <c r="X2101" t="s">
        <v>56</v>
      </c>
      <c r="Y2101" t="s">
        <v>874</v>
      </c>
      <c r="Z2101" t="s">
        <v>874</v>
      </c>
      <c r="AA2101" t="s">
        <v>874</v>
      </c>
      <c r="AB2101" t="s">
        <v>874</v>
      </c>
      <c r="AC2101" t="s">
        <v>874</v>
      </c>
      <c r="AD2101" s="19">
        <v>3.5193287037037037E-2</v>
      </c>
      <c r="AE2101" t="s">
        <v>1108</v>
      </c>
    </row>
    <row r="2102" spans="1:31" x14ac:dyDescent="0.35">
      <c r="A2102" t="s">
        <v>1322</v>
      </c>
      <c r="B2102" t="s">
        <v>311</v>
      </c>
      <c r="C2102">
        <v>2272</v>
      </c>
      <c r="D2102" s="9">
        <v>39346.15902777778</v>
      </c>
      <c r="E2102" s="9">
        <v>41619.122916666667</v>
      </c>
      <c r="F2102">
        <v>317</v>
      </c>
      <c r="G2102">
        <v>317</v>
      </c>
      <c r="H2102">
        <v>81</v>
      </c>
      <c r="I2102">
        <v>236</v>
      </c>
      <c r="J2102">
        <v>13</v>
      </c>
      <c r="K2102">
        <v>304</v>
      </c>
      <c r="L2102">
        <v>268</v>
      </c>
      <c r="M2102">
        <v>36</v>
      </c>
      <c r="N2102">
        <v>3.9E-2</v>
      </c>
      <c r="O2102">
        <v>0.14000000000000001</v>
      </c>
      <c r="P2102">
        <v>8.0000000000000002E-3</v>
      </c>
      <c r="Q2102">
        <v>0.15</v>
      </c>
      <c r="R2102">
        <v>0.17100000000000001</v>
      </c>
      <c r="S2102">
        <v>0.16700000000000001</v>
      </c>
      <c r="T2102">
        <v>0.877</v>
      </c>
      <c r="U2102">
        <v>0.218</v>
      </c>
      <c r="V2102">
        <v>0.95499999999999996</v>
      </c>
      <c r="W2102">
        <v>240</v>
      </c>
      <c r="X2102" t="s">
        <v>56</v>
      </c>
      <c r="Y2102">
        <v>6.6669999999999998</v>
      </c>
      <c r="Z2102">
        <v>0.94399999999999995</v>
      </c>
      <c r="AA2102">
        <v>0.9</v>
      </c>
      <c r="AB2102">
        <v>0.878</v>
      </c>
      <c r="AC2102">
        <v>0.91500000000000004</v>
      </c>
      <c r="AD2102" s="19">
        <v>45824.776272708332</v>
      </c>
      <c r="AE2102" t="s">
        <v>1824</v>
      </c>
    </row>
    <row r="2103" spans="1:31" hidden="1" x14ac:dyDescent="0.35">
      <c r="A2103" t="s">
        <v>212</v>
      </c>
      <c r="B2103" t="s">
        <v>312</v>
      </c>
      <c r="C2103">
        <v>99</v>
      </c>
      <c r="D2103" s="9">
        <v>45509.349305555559</v>
      </c>
      <c r="E2103" s="9">
        <v>45608.934027777781</v>
      </c>
      <c r="F2103" t="s">
        <v>871</v>
      </c>
      <c r="G2103" t="s">
        <v>871</v>
      </c>
      <c r="H2103">
        <v>199</v>
      </c>
      <c r="I2103">
        <v>1</v>
      </c>
      <c r="J2103">
        <v>16</v>
      </c>
      <c r="K2103" t="s">
        <v>872</v>
      </c>
      <c r="L2103">
        <v>114</v>
      </c>
      <c r="M2103">
        <v>70</v>
      </c>
      <c r="N2103">
        <v>1.794</v>
      </c>
      <c r="O2103">
        <v>0</v>
      </c>
      <c r="P2103">
        <v>0.17699999999999999</v>
      </c>
      <c r="Q2103">
        <v>1.274</v>
      </c>
      <c r="R2103">
        <v>1.617</v>
      </c>
      <c r="S2103">
        <v>1.6240000000000001</v>
      </c>
      <c r="T2103">
        <v>0.78800000000000003</v>
      </c>
      <c r="U2103">
        <v>1</v>
      </c>
      <c r="V2103">
        <v>0.90100000000000002</v>
      </c>
      <c r="W2103">
        <v>580.06299999999999</v>
      </c>
      <c r="X2103" t="s">
        <v>56</v>
      </c>
      <c r="Y2103">
        <v>0.78500000000000003</v>
      </c>
      <c r="Z2103">
        <v>0.99399999999999999</v>
      </c>
      <c r="AA2103">
        <v>0</v>
      </c>
      <c r="AB2103">
        <v>0.97199999999999998</v>
      </c>
      <c r="AC2103">
        <v>0.98399999999999999</v>
      </c>
      <c r="AD2103" s="19">
        <v>3.5340277777777776E-2</v>
      </c>
      <c r="AE2103" t="s">
        <v>1108</v>
      </c>
    </row>
    <row r="2104" spans="1:31" x14ac:dyDescent="0.35">
      <c r="A2104" t="s">
        <v>1373</v>
      </c>
      <c r="B2104" t="s">
        <v>311</v>
      </c>
      <c r="C2104">
        <v>2004</v>
      </c>
      <c r="D2104" s="9">
        <v>39329.90625</v>
      </c>
      <c r="E2104" s="9">
        <v>41334.011805555558</v>
      </c>
      <c r="F2104">
        <v>232</v>
      </c>
      <c r="G2104">
        <v>232</v>
      </c>
      <c r="H2104">
        <v>40</v>
      </c>
      <c r="I2104">
        <v>192</v>
      </c>
      <c r="J2104">
        <v>11</v>
      </c>
      <c r="K2104">
        <v>221</v>
      </c>
      <c r="L2104">
        <v>183</v>
      </c>
      <c r="M2104">
        <v>38</v>
      </c>
      <c r="N2104">
        <v>1.7999999999999999E-2</v>
      </c>
      <c r="O2104">
        <v>0.13300000000000001</v>
      </c>
      <c r="P2104">
        <v>5.0000000000000001E-3</v>
      </c>
      <c r="Q2104">
        <v>0.128</v>
      </c>
      <c r="R2104">
        <v>0.14599999999999999</v>
      </c>
      <c r="S2104">
        <v>0.13800000000000001</v>
      </c>
      <c r="T2104">
        <v>0.877</v>
      </c>
      <c r="U2104">
        <v>0.11899999999999999</v>
      </c>
      <c r="V2104">
        <v>0.96699999999999997</v>
      </c>
      <c r="W2104">
        <v>296.875</v>
      </c>
      <c r="X2104" t="s">
        <v>56</v>
      </c>
      <c r="Y2104">
        <v>7.8120000000000003</v>
      </c>
      <c r="Z2104">
        <v>0.77900000000000003</v>
      </c>
      <c r="AA2104">
        <v>0.95699999999999996</v>
      </c>
      <c r="AB2104">
        <v>0.85599999999999998</v>
      </c>
      <c r="AC2104">
        <v>0.95399999999999996</v>
      </c>
      <c r="AD2104" s="19">
        <v>45824.785889247687</v>
      </c>
      <c r="AE2104" t="s">
        <v>1824</v>
      </c>
    </row>
    <row r="2105" spans="1:31" hidden="1" x14ac:dyDescent="0.35">
      <c r="A2105" t="s">
        <v>213</v>
      </c>
      <c r="B2105" t="s">
        <v>312</v>
      </c>
      <c r="C2105">
        <v>99</v>
      </c>
      <c r="D2105" s="9">
        <v>45503.777083333334</v>
      </c>
      <c r="E2105" s="9">
        <v>45603.59375</v>
      </c>
      <c r="F2105" t="s">
        <v>871</v>
      </c>
      <c r="G2105" t="s">
        <v>871</v>
      </c>
      <c r="H2105">
        <v>27</v>
      </c>
      <c r="I2105">
        <v>1</v>
      </c>
      <c r="J2105">
        <v>7</v>
      </c>
      <c r="K2105" t="s">
        <v>872</v>
      </c>
      <c r="L2105">
        <v>36</v>
      </c>
      <c r="M2105">
        <v>-14</v>
      </c>
      <c r="N2105">
        <v>0.34699999999999998</v>
      </c>
      <c r="O2105" t="s">
        <v>874</v>
      </c>
      <c r="P2105">
        <v>0.104</v>
      </c>
      <c r="Q2105">
        <v>0.34300000000000003</v>
      </c>
      <c r="R2105">
        <v>0.24299999999999999</v>
      </c>
      <c r="S2105">
        <v>0.28799999999999998</v>
      </c>
      <c r="T2105" t="s">
        <v>874</v>
      </c>
      <c r="U2105" t="s">
        <v>874</v>
      </c>
      <c r="V2105" t="s">
        <v>874</v>
      </c>
      <c r="W2105" t="s">
        <v>874</v>
      </c>
      <c r="X2105" t="s">
        <v>56</v>
      </c>
      <c r="Y2105">
        <v>2.915</v>
      </c>
      <c r="Z2105">
        <v>0.90300000000000002</v>
      </c>
      <c r="AA2105" t="s">
        <v>874</v>
      </c>
      <c r="AB2105">
        <v>0.89500000000000002</v>
      </c>
      <c r="AC2105">
        <v>0.96199999999999997</v>
      </c>
      <c r="AD2105" s="19">
        <v>3.5446759259259261E-2</v>
      </c>
      <c r="AE2105" t="s">
        <v>1108</v>
      </c>
    </row>
    <row r="2106" spans="1:31" x14ac:dyDescent="0.35">
      <c r="A2106" t="s">
        <v>1732</v>
      </c>
      <c r="B2106" t="s">
        <v>311</v>
      </c>
      <c r="C2106">
        <v>776</v>
      </c>
      <c r="D2106" s="9">
        <v>38303.286111111112</v>
      </c>
      <c r="E2106" s="9">
        <v>39079.64166666667</v>
      </c>
      <c r="F2106">
        <v>51</v>
      </c>
      <c r="G2106">
        <v>51</v>
      </c>
      <c r="H2106">
        <v>23</v>
      </c>
      <c r="I2106">
        <v>28</v>
      </c>
      <c r="J2106">
        <v>0</v>
      </c>
      <c r="K2106">
        <v>51</v>
      </c>
      <c r="L2106">
        <v>24</v>
      </c>
      <c r="M2106">
        <v>27</v>
      </c>
      <c r="N2106">
        <v>9.8000000000000004E-2</v>
      </c>
      <c r="O2106">
        <v>0.04</v>
      </c>
      <c r="P2106">
        <v>0</v>
      </c>
      <c r="Q2106">
        <v>0.121</v>
      </c>
      <c r="R2106">
        <v>0.13800000000000001</v>
      </c>
      <c r="S2106">
        <v>8.2000000000000003E-2</v>
      </c>
      <c r="T2106">
        <v>0.877</v>
      </c>
      <c r="U2106">
        <v>0.71</v>
      </c>
      <c r="V2106">
        <v>1</v>
      </c>
      <c r="W2106">
        <v>223.14</v>
      </c>
      <c r="X2106" t="s">
        <v>56</v>
      </c>
      <c r="Y2106">
        <v>8.2639999999999993</v>
      </c>
      <c r="Z2106">
        <v>0.75</v>
      </c>
      <c r="AA2106">
        <v>0.66200000000000003</v>
      </c>
      <c r="AB2106">
        <v>0</v>
      </c>
      <c r="AC2106">
        <v>0.748</v>
      </c>
      <c r="AD2106" s="19">
        <v>45824.834945543982</v>
      </c>
      <c r="AE2106" t="s">
        <v>1824</v>
      </c>
    </row>
    <row r="2107" spans="1:31" hidden="1" x14ac:dyDescent="0.35">
      <c r="A2107" t="s">
        <v>214</v>
      </c>
      <c r="B2107" t="s">
        <v>312</v>
      </c>
      <c r="C2107">
        <v>0</v>
      </c>
      <c r="D2107" s="9">
        <v>45545.081944444442</v>
      </c>
      <c r="E2107" s="9">
        <v>45545.081944444442</v>
      </c>
      <c r="F2107" t="s">
        <v>871</v>
      </c>
      <c r="G2107" t="s">
        <v>871</v>
      </c>
      <c r="H2107">
        <v>1</v>
      </c>
      <c r="I2107">
        <v>1</v>
      </c>
      <c r="J2107">
        <v>1</v>
      </c>
      <c r="K2107" t="s">
        <v>872</v>
      </c>
      <c r="L2107">
        <v>11</v>
      </c>
      <c r="M2107">
        <v>-10</v>
      </c>
      <c r="N2107" t="s">
        <v>874</v>
      </c>
      <c r="O2107" t="s">
        <v>874</v>
      </c>
      <c r="P2107" t="s">
        <v>874</v>
      </c>
      <c r="Q2107" t="s">
        <v>874</v>
      </c>
      <c r="R2107">
        <v>0</v>
      </c>
      <c r="S2107" t="s">
        <v>874</v>
      </c>
      <c r="T2107" t="s">
        <v>874</v>
      </c>
      <c r="U2107" t="s">
        <v>874</v>
      </c>
      <c r="V2107" t="s">
        <v>874</v>
      </c>
      <c r="W2107" t="s">
        <v>874</v>
      </c>
      <c r="X2107" t="s">
        <v>56</v>
      </c>
      <c r="Y2107" t="s">
        <v>874</v>
      </c>
      <c r="Z2107" t="s">
        <v>874</v>
      </c>
      <c r="AA2107" t="s">
        <v>874</v>
      </c>
      <c r="AB2107" t="s">
        <v>874</v>
      </c>
      <c r="AC2107" t="s">
        <v>874</v>
      </c>
      <c r="AD2107" s="19">
        <v>3.5537037037037041E-2</v>
      </c>
      <c r="AE2107" t="s">
        <v>1108</v>
      </c>
    </row>
    <row r="2108" spans="1:31" x14ac:dyDescent="0.35">
      <c r="A2108" t="s">
        <v>895</v>
      </c>
      <c r="B2108" t="s">
        <v>311</v>
      </c>
      <c r="C2108">
        <v>2424</v>
      </c>
      <c r="D2108" s="9">
        <v>41702.40347222222</v>
      </c>
      <c r="E2108" s="9">
        <v>44126.754166666666</v>
      </c>
      <c r="F2108">
        <v>24099</v>
      </c>
      <c r="G2108">
        <v>24099</v>
      </c>
      <c r="H2108">
        <v>20040</v>
      </c>
      <c r="I2108">
        <v>4059</v>
      </c>
      <c r="J2108">
        <v>0</v>
      </c>
      <c r="K2108">
        <v>24099</v>
      </c>
      <c r="L2108">
        <v>20506</v>
      </c>
      <c r="M2108">
        <v>3593</v>
      </c>
      <c r="N2108">
        <v>8.83</v>
      </c>
      <c r="O2108">
        <v>1.784</v>
      </c>
      <c r="P2108">
        <v>0</v>
      </c>
      <c r="Q2108">
        <v>9.3130000000000006</v>
      </c>
      <c r="R2108">
        <v>10.614000000000001</v>
      </c>
      <c r="S2108">
        <v>10.603</v>
      </c>
      <c r="T2108">
        <v>0.877</v>
      </c>
      <c r="U2108">
        <v>0.83199999999999996</v>
      </c>
      <c r="V2108">
        <v>1</v>
      </c>
      <c r="W2108">
        <v>385.80500000000001</v>
      </c>
      <c r="X2108" t="s">
        <v>56</v>
      </c>
      <c r="Y2108">
        <v>0.107</v>
      </c>
      <c r="Z2108">
        <v>0.98499999999999999</v>
      </c>
      <c r="AA2108">
        <v>0.99199999999999999</v>
      </c>
      <c r="AB2108">
        <v>0</v>
      </c>
      <c r="AC2108">
        <v>0.98</v>
      </c>
      <c r="AD2108" s="19">
        <v>45825.043659571762</v>
      </c>
      <c r="AE2108" t="s">
        <v>1766</v>
      </c>
    </row>
    <row r="2109" spans="1:31" hidden="1" x14ac:dyDescent="0.35">
      <c r="A2109" t="s">
        <v>215</v>
      </c>
      <c r="B2109" t="s">
        <v>312</v>
      </c>
      <c r="C2109">
        <v>79</v>
      </c>
      <c r="D2109" s="9">
        <v>45511.602777777778</v>
      </c>
      <c r="E2109" s="9">
        <v>45590.686805555553</v>
      </c>
      <c r="F2109" t="s">
        <v>871</v>
      </c>
      <c r="G2109" t="s">
        <v>871</v>
      </c>
      <c r="H2109">
        <v>1</v>
      </c>
      <c r="I2109">
        <v>5</v>
      </c>
      <c r="J2109">
        <v>3</v>
      </c>
      <c r="K2109" t="s">
        <v>872</v>
      </c>
      <c r="L2109">
        <v>12</v>
      </c>
      <c r="M2109">
        <v>-9</v>
      </c>
      <c r="N2109" t="s">
        <v>874</v>
      </c>
      <c r="O2109">
        <v>4.2999999999999997E-2</v>
      </c>
      <c r="P2109" t="s">
        <v>874</v>
      </c>
      <c r="Q2109">
        <v>8.2000000000000003E-2</v>
      </c>
      <c r="R2109">
        <v>0</v>
      </c>
      <c r="S2109">
        <v>4.8000000000000001E-2</v>
      </c>
      <c r="T2109" t="s">
        <v>874</v>
      </c>
      <c r="U2109" t="s">
        <v>874</v>
      </c>
      <c r="V2109" t="s">
        <v>874</v>
      </c>
      <c r="W2109" t="s">
        <v>874</v>
      </c>
      <c r="X2109" t="s">
        <v>56</v>
      </c>
      <c r="Y2109">
        <v>12.195</v>
      </c>
      <c r="Z2109" t="s">
        <v>874</v>
      </c>
      <c r="AA2109">
        <v>0.84899999999999998</v>
      </c>
      <c r="AB2109" t="s">
        <v>874</v>
      </c>
      <c r="AC2109">
        <v>0.23100000000000001</v>
      </c>
      <c r="AD2109" s="19">
        <v>3.5635416666666669E-2</v>
      </c>
      <c r="AE2109" t="s">
        <v>1108</v>
      </c>
    </row>
    <row r="2110" spans="1:31" x14ac:dyDescent="0.35">
      <c r="A2110" t="s">
        <v>1171</v>
      </c>
      <c r="B2110" t="s">
        <v>311</v>
      </c>
      <c r="C2110">
        <v>5337</v>
      </c>
      <c r="D2110" s="9">
        <v>38754.801446759258</v>
      </c>
      <c r="E2110" s="9">
        <v>44092.397164351853</v>
      </c>
      <c r="F2110">
        <v>1032</v>
      </c>
      <c r="G2110">
        <v>1032</v>
      </c>
      <c r="H2110">
        <v>178</v>
      </c>
      <c r="I2110">
        <v>854</v>
      </c>
      <c r="J2110">
        <v>196</v>
      </c>
      <c r="K2110">
        <v>836</v>
      </c>
      <c r="L2110">
        <v>686</v>
      </c>
      <c r="M2110">
        <v>150</v>
      </c>
      <c r="N2110">
        <v>4.3999999999999997E-2</v>
      </c>
      <c r="O2110">
        <v>0.16500000000000001</v>
      </c>
      <c r="P2110">
        <v>4.5999999999999999E-2</v>
      </c>
      <c r="Q2110">
        <v>0.14299999999999999</v>
      </c>
      <c r="R2110">
        <v>0.16300000000000001</v>
      </c>
      <c r="S2110">
        <v>0.158</v>
      </c>
      <c r="T2110">
        <v>0.877</v>
      </c>
      <c r="U2110">
        <v>0.21099999999999999</v>
      </c>
      <c r="V2110">
        <v>0.78</v>
      </c>
      <c r="W2110">
        <v>1048.951</v>
      </c>
      <c r="X2110" t="s">
        <v>56</v>
      </c>
      <c r="Y2110">
        <v>6.9930000000000003</v>
      </c>
      <c r="Z2110">
        <v>0.84099999999999997</v>
      </c>
      <c r="AA2110">
        <v>0.90400000000000003</v>
      </c>
      <c r="AB2110">
        <v>0.93600000000000005</v>
      </c>
      <c r="AC2110">
        <v>0.86299999999999999</v>
      </c>
      <c r="AD2110" s="19">
        <v>45825.296161886574</v>
      </c>
      <c r="AE2110" t="s">
        <v>2333</v>
      </c>
    </row>
    <row r="2111" spans="1:31" hidden="1" x14ac:dyDescent="0.35">
      <c r="A2111" t="s">
        <v>216</v>
      </c>
      <c r="B2111" t="s">
        <v>312</v>
      </c>
      <c r="C2111">
        <v>82</v>
      </c>
      <c r="D2111" s="9">
        <v>45476.613194444442</v>
      </c>
      <c r="E2111" s="9">
        <v>45559.313888888886</v>
      </c>
      <c r="F2111" t="s">
        <v>871</v>
      </c>
      <c r="G2111" t="s">
        <v>871</v>
      </c>
      <c r="H2111">
        <v>6</v>
      </c>
      <c r="I2111">
        <v>4</v>
      </c>
      <c r="J2111">
        <v>4</v>
      </c>
      <c r="K2111" t="s">
        <v>872</v>
      </c>
      <c r="L2111">
        <v>15</v>
      </c>
      <c r="M2111">
        <v>-10</v>
      </c>
      <c r="N2111">
        <v>6.9000000000000006E-2</v>
      </c>
      <c r="O2111" t="s">
        <v>874</v>
      </c>
      <c r="P2111">
        <v>7.2999999999999995E-2</v>
      </c>
      <c r="Q2111">
        <v>0.19700000000000001</v>
      </c>
      <c r="R2111">
        <v>-4.0000000000000001E-3</v>
      </c>
      <c r="S2111">
        <v>8.3000000000000004E-2</v>
      </c>
      <c r="T2111" t="s">
        <v>874</v>
      </c>
      <c r="U2111" t="s">
        <v>874</v>
      </c>
      <c r="V2111" t="s">
        <v>874</v>
      </c>
      <c r="W2111" t="s">
        <v>874</v>
      </c>
      <c r="X2111" t="s">
        <v>56</v>
      </c>
      <c r="Y2111">
        <v>5.0759999999999996</v>
      </c>
      <c r="Z2111">
        <v>0.876</v>
      </c>
      <c r="AA2111" t="s">
        <v>874</v>
      </c>
      <c r="AB2111">
        <v>0.95799999999999996</v>
      </c>
      <c r="AC2111">
        <v>0.88500000000000001</v>
      </c>
      <c r="AD2111" s="19">
        <v>3.5729166666666666E-2</v>
      </c>
      <c r="AE2111" t="s">
        <v>1108</v>
      </c>
    </row>
    <row r="2112" spans="1:31" x14ac:dyDescent="0.35">
      <c r="A2112" t="s">
        <v>153</v>
      </c>
      <c r="B2112" t="s">
        <v>311</v>
      </c>
      <c r="C2112">
        <v>2498</v>
      </c>
      <c r="D2112" s="9">
        <v>42052.691400462965</v>
      </c>
      <c r="E2112" s="9">
        <v>44551.663738425923</v>
      </c>
      <c r="F2112">
        <v>524</v>
      </c>
      <c r="G2112">
        <v>524</v>
      </c>
      <c r="H2112">
        <v>40</v>
      </c>
      <c r="I2112">
        <v>484</v>
      </c>
      <c r="J2112">
        <v>128</v>
      </c>
      <c r="K2112">
        <v>396</v>
      </c>
      <c r="L2112">
        <v>344</v>
      </c>
      <c r="M2112">
        <v>52</v>
      </c>
      <c r="N2112">
        <v>1.7000000000000001E-2</v>
      </c>
      <c r="O2112">
        <v>0.24</v>
      </c>
      <c r="P2112">
        <v>7.0000000000000007E-2</v>
      </c>
      <c r="Q2112">
        <v>0.16400000000000001</v>
      </c>
      <c r="R2112">
        <v>0.187</v>
      </c>
      <c r="S2112">
        <v>0.17199999999999999</v>
      </c>
      <c r="T2112">
        <v>0.877</v>
      </c>
      <c r="U2112">
        <v>6.6000000000000003E-2</v>
      </c>
      <c r="V2112">
        <v>0.72799999999999998</v>
      </c>
      <c r="W2112">
        <v>317.07299999999998</v>
      </c>
      <c r="X2112" t="s">
        <v>56</v>
      </c>
      <c r="Y2112">
        <v>6.0979999999999999</v>
      </c>
      <c r="Z2112">
        <v>0.58499999999999996</v>
      </c>
      <c r="AA2112">
        <v>0.92600000000000005</v>
      </c>
      <c r="AB2112">
        <v>0.89900000000000002</v>
      </c>
      <c r="AC2112">
        <v>0.97199999999999998</v>
      </c>
      <c r="AD2112" s="19">
        <v>45825.266821770834</v>
      </c>
      <c r="AE2112" t="s">
        <v>2357</v>
      </c>
    </row>
    <row r="2113" spans="1:31" hidden="1" x14ac:dyDescent="0.35">
      <c r="A2113" t="s">
        <v>217</v>
      </c>
      <c r="B2113" t="s">
        <v>312</v>
      </c>
      <c r="C2113">
        <v>99</v>
      </c>
      <c r="D2113" s="9">
        <v>45453.559027777781</v>
      </c>
      <c r="E2113" s="9">
        <v>45552.652083333334</v>
      </c>
      <c r="F2113" t="s">
        <v>871</v>
      </c>
      <c r="G2113" t="s">
        <v>871</v>
      </c>
      <c r="H2113">
        <v>2</v>
      </c>
      <c r="I2113">
        <v>2</v>
      </c>
      <c r="J2113">
        <v>10</v>
      </c>
      <c r="K2113" t="s">
        <v>872</v>
      </c>
      <c r="L2113">
        <v>9</v>
      </c>
      <c r="M2113">
        <v>-16</v>
      </c>
      <c r="N2113">
        <v>9.0999999999999998E-2</v>
      </c>
      <c r="O2113">
        <v>0.16700000000000001</v>
      </c>
      <c r="P2113">
        <v>8.8999999999999996E-2</v>
      </c>
      <c r="Q2113">
        <v>0.113</v>
      </c>
      <c r="R2113">
        <v>0.16900000000000001</v>
      </c>
      <c r="S2113">
        <v>-6.8000000000000005E-2</v>
      </c>
      <c r="T2113">
        <v>0.66900000000000004</v>
      </c>
      <c r="U2113">
        <v>0.35299999999999998</v>
      </c>
      <c r="V2113">
        <v>0.65500000000000003</v>
      </c>
      <c r="W2113">
        <v>964.60199999999998</v>
      </c>
      <c r="X2113" t="s">
        <v>56</v>
      </c>
      <c r="Y2113">
        <v>8.85</v>
      </c>
      <c r="Z2113">
        <v>1</v>
      </c>
      <c r="AA2113">
        <v>1</v>
      </c>
      <c r="AB2113">
        <v>0.74099999999999999</v>
      </c>
      <c r="AC2113">
        <v>0.86</v>
      </c>
      <c r="AD2113" s="19">
        <v>3.5887731481481479E-2</v>
      </c>
      <c r="AE2113" t="s">
        <v>1108</v>
      </c>
    </row>
    <row r="2114" spans="1:31" x14ac:dyDescent="0.35">
      <c r="A2114" t="s">
        <v>1137</v>
      </c>
      <c r="B2114" t="s">
        <v>311</v>
      </c>
      <c r="C2114">
        <v>2056</v>
      </c>
      <c r="D2114" s="9">
        <v>42082.256736111114</v>
      </c>
      <c r="E2114" s="9">
        <v>44138.486597222225</v>
      </c>
      <c r="F2114">
        <v>212</v>
      </c>
      <c r="G2114">
        <v>212</v>
      </c>
      <c r="H2114">
        <v>94</v>
      </c>
      <c r="I2114">
        <v>118</v>
      </c>
      <c r="J2114">
        <v>9</v>
      </c>
      <c r="K2114">
        <v>203</v>
      </c>
      <c r="L2114">
        <v>160</v>
      </c>
      <c r="M2114">
        <v>43</v>
      </c>
      <c r="N2114">
        <v>7.1999999999999995E-2</v>
      </c>
      <c r="O2114">
        <v>0.11899999999999999</v>
      </c>
      <c r="P2114">
        <v>1.2E-2</v>
      </c>
      <c r="Q2114">
        <v>0.157</v>
      </c>
      <c r="R2114">
        <v>0.17899999999999999</v>
      </c>
      <c r="S2114">
        <v>0.17699999999999999</v>
      </c>
      <c r="T2114">
        <v>0.877</v>
      </c>
      <c r="U2114">
        <v>0.377</v>
      </c>
      <c r="V2114">
        <v>0.93700000000000006</v>
      </c>
      <c r="W2114">
        <v>273.88499999999999</v>
      </c>
      <c r="X2114" t="s">
        <v>56</v>
      </c>
      <c r="Y2114">
        <v>6.3689999999999998</v>
      </c>
      <c r="Z2114">
        <v>0.88</v>
      </c>
      <c r="AA2114">
        <v>0.96499999999999997</v>
      </c>
      <c r="AB2114">
        <v>0.91300000000000003</v>
      </c>
      <c r="AC2114">
        <v>0.97</v>
      </c>
      <c r="AD2114" s="19">
        <v>45825.279493530092</v>
      </c>
      <c r="AE2114" t="s">
        <v>2357</v>
      </c>
    </row>
    <row r="2115" spans="1:31" hidden="1" x14ac:dyDescent="0.35">
      <c r="A2115" t="s">
        <v>218</v>
      </c>
      <c r="B2115" t="s">
        <v>312</v>
      </c>
      <c r="C2115">
        <v>93</v>
      </c>
      <c r="D2115" s="9">
        <v>45509.332638888889</v>
      </c>
      <c r="E2115" s="9">
        <v>45602.695833333331</v>
      </c>
      <c r="F2115" t="s">
        <v>871</v>
      </c>
      <c r="G2115" t="s">
        <v>871</v>
      </c>
      <c r="H2115">
        <v>13</v>
      </c>
      <c r="I2115">
        <v>12</v>
      </c>
      <c r="J2115">
        <v>1</v>
      </c>
      <c r="K2115" t="s">
        <v>872</v>
      </c>
      <c r="L2115">
        <v>19</v>
      </c>
      <c r="M2115">
        <v>5</v>
      </c>
      <c r="N2115">
        <v>0.19800000000000001</v>
      </c>
      <c r="O2115">
        <v>0.10299999999999999</v>
      </c>
      <c r="P2115" t="s">
        <v>874</v>
      </c>
      <c r="Q2115">
        <v>0.17699999999999999</v>
      </c>
      <c r="R2115">
        <v>0.30099999999999999</v>
      </c>
      <c r="S2115">
        <v>0.23899999999999999</v>
      </c>
      <c r="T2115" t="s">
        <v>874</v>
      </c>
      <c r="U2115" t="s">
        <v>874</v>
      </c>
      <c r="V2115" t="s">
        <v>874</v>
      </c>
      <c r="W2115" t="s">
        <v>874</v>
      </c>
      <c r="X2115" t="s">
        <v>56</v>
      </c>
      <c r="Y2115">
        <v>5.65</v>
      </c>
      <c r="Z2115">
        <v>0.77100000000000002</v>
      </c>
      <c r="AA2115">
        <v>0.97299999999999998</v>
      </c>
      <c r="AB2115" t="s">
        <v>874</v>
      </c>
      <c r="AC2115">
        <v>0.90100000000000002</v>
      </c>
      <c r="AD2115" s="19">
        <v>3.5987268518518523E-2</v>
      </c>
      <c r="AE2115" t="s">
        <v>1108</v>
      </c>
    </row>
    <row r="2116" spans="1:31" x14ac:dyDescent="0.35">
      <c r="A2116" t="s">
        <v>1322</v>
      </c>
      <c r="B2116" t="s">
        <v>311</v>
      </c>
      <c r="C2116">
        <v>2272</v>
      </c>
      <c r="D2116" s="9">
        <v>39345.826284722221</v>
      </c>
      <c r="E2116" s="9">
        <v>41618.789907407408</v>
      </c>
      <c r="F2116">
        <v>317</v>
      </c>
      <c r="G2116">
        <v>317</v>
      </c>
      <c r="H2116">
        <v>81</v>
      </c>
      <c r="I2116">
        <v>236</v>
      </c>
      <c r="J2116">
        <v>13</v>
      </c>
      <c r="K2116">
        <v>304</v>
      </c>
      <c r="L2116">
        <v>268</v>
      </c>
      <c r="M2116">
        <v>36</v>
      </c>
      <c r="N2116">
        <v>3.9E-2</v>
      </c>
      <c r="O2116">
        <v>0.14000000000000001</v>
      </c>
      <c r="P2116">
        <v>8.0000000000000002E-3</v>
      </c>
      <c r="Q2116">
        <v>0.15</v>
      </c>
      <c r="R2116">
        <v>0.17100000000000001</v>
      </c>
      <c r="S2116">
        <v>0.16700000000000001</v>
      </c>
      <c r="T2116">
        <v>0.877</v>
      </c>
      <c r="U2116">
        <v>0.218</v>
      </c>
      <c r="V2116">
        <v>0.95499999999999996</v>
      </c>
      <c r="W2116">
        <v>240</v>
      </c>
      <c r="X2116" t="s">
        <v>56</v>
      </c>
      <c r="Y2116">
        <v>6.6669999999999998</v>
      </c>
      <c r="Z2116">
        <v>0.94399999999999995</v>
      </c>
      <c r="AA2116">
        <v>0.9</v>
      </c>
      <c r="AB2116">
        <v>0.878</v>
      </c>
      <c r="AC2116">
        <v>0.91500000000000004</v>
      </c>
      <c r="AD2116" s="19">
        <v>45825.072731701388</v>
      </c>
      <c r="AE2116" t="s">
        <v>2397</v>
      </c>
    </row>
    <row r="2117" spans="1:31" hidden="1" x14ac:dyDescent="0.35">
      <c r="A2117" t="s">
        <v>219</v>
      </c>
      <c r="B2117" t="s">
        <v>312</v>
      </c>
      <c r="C2117">
        <v>99</v>
      </c>
      <c r="D2117" s="9">
        <v>45504.373611111114</v>
      </c>
      <c r="E2117" s="9">
        <v>45603.779861111114</v>
      </c>
      <c r="F2117" t="s">
        <v>871</v>
      </c>
      <c r="G2117" t="s">
        <v>871</v>
      </c>
      <c r="H2117">
        <v>25</v>
      </c>
      <c r="I2117">
        <v>2</v>
      </c>
      <c r="J2117">
        <v>5</v>
      </c>
      <c r="K2117" t="s">
        <v>872</v>
      </c>
      <c r="L2117">
        <v>15</v>
      </c>
      <c r="M2117">
        <v>8</v>
      </c>
      <c r="N2117">
        <v>0.23499999999999999</v>
      </c>
      <c r="O2117">
        <v>4.8000000000000001E-2</v>
      </c>
      <c r="P2117">
        <v>5.7000000000000002E-2</v>
      </c>
      <c r="Q2117">
        <v>0.152</v>
      </c>
      <c r="R2117" s="24" t="s">
        <v>2311</v>
      </c>
      <c r="S2117">
        <v>0.188</v>
      </c>
      <c r="T2117">
        <v>0.67300000000000004</v>
      </c>
      <c r="U2117">
        <v>0.83</v>
      </c>
      <c r="V2117">
        <v>0.79900000000000004</v>
      </c>
      <c r="W2117">
        <v>710.52599999999995</v>
      </c>
      <c r="X2117" t="s">
        <v>56</v>
      </c>
      <c r="Y2117">
        <v>6.5789999999999997</v>
      </c>
      <c r="Z2117">
        <v>0.95</v>
      </c>
      <c r="AA2117">
        <v>1</v>
      </c>
      <c r="AB2117">
        <v>0.91500000000000004</v>
      </c>
      <c r="AC2117">
        <v>0.86899999999999999</v>
      </c>
      <c r="AD2117" s="19">
        <v>3.6141203703703703E-2</v>
      </c>
      <c r="AE2117" t="s">
        <v>1108</v>
      </c>
    </row>
    <row r="2118" spans="1:31" x14ac:dyDescent="0.35">
      <c r="A2118" t="s">
        <v>1732</v>
      </c>
      <c r="B2118" t="s">
        <v>311</v>
      </c>
      <c r="C2118">
        <v>776</v>
      </c>
      <c r="D2118" s="9">
        <v>38302.953009259261</v>
      </c>
      <c r="E2118" s="9">
        <v>39079.308888888889</v>
      </c>
      <c r="F2118">
        <v>51</v>
      </c>
      <c r="G2118">
        <v>51</v>
      </c>
      <c r="H2118">
        <v>23</v>
      </c>
      <c r="I2118">
        <v>28</v>
      </c>
      <c r="J2118">
        <v>0</v>
      </c>
      <c r="K2118">
        <v>51</v>
      </c>
      <c r="L2118">
        <v>24</v>
      </c>
      <c r="M2118">
        <v>27</v>
      </c>
      <c r="N2118">
        <v>9.8000000000000004E-2</v>
      </c>
      <c r="O2118">
        <v>0.04</v>
      </c>
      <c r="P2118">
        <v>0</v>
      </c>
      <c r="Q2118">
        <v>0.121</v>
      </c>
      <c r="R2118">
        <v>0.13800000000000001</v>
      </c>
      <c r="S2118">
        <v>8.2000000000000003E-2</v>
      </c>
      <c r="T2118">
        <v>0.877</v>
      </c>
      <c r="U2118">
        <v>0.71</v>
      </c>
      <c r="V2118">
        <v>1</v>
      </c>
      <c r="W2118">
        <v>223.14</v>
      </c>
      <c r="X2118" t="s">
        <v>56</v>
      </c>
      <c r="Y2118">
        <v>8.2639999999999993</v>
      </c>
      <c r="Z2118">
        <v>0.75</v>
      </c>
      <c r="AA2118">
        <v>0.66200000000000003</v>
      </c>
      <c r="AB2118">
        <v>0</v>
      </c>
      <c r="AC2118">
        <v>0.748</v>
      </c>
      <c r="AD2118" s="19">
        <v>45825.172914247683</v>
      </c>
      <c r="AE2118" t="s">
        <v>2397</v>
      </c>
    </row>
    <row r="2119" spans="1:31" hidden="1" x14ac:dyDescent="0.35">
      <c r="A2119" t="s">
        <v>220</v>
      </c>
      <c r="B2119" t="s">
        <v>312</v>
      </c>
      <c r="C2119">
        <v>98</v>
      </c>
      <c r="D2119" s="9">
        <v>45509.107638888891</v>
      </c>
      <c r="E2119" s="9">
        <v>45607.76458333333</v>
      </c>
      <c r="F2119" t="s">
        <v>871</v>
      </c>
      <c r="G2119" t="s">
        <v>871</v>
      </c>
      <c r="H2119">
        <v>131</v>
      </c>
      <c r="I2119">
        <v>1</v>
      </c>
      <c r="J2119">
        <v>22</v>
      </c>
      <c r="K2119" t="s">
        <v>872</v>
      </c>
      <c r="L2119">
        <v>123</v>
      </c>
      <c r="M2119">
        <v>-12</v>
      </c>
      <c r="N2119">
        <v>1.2869999999999999</v>
      </c>
      <c r="O2119" t="s">
        <v>874</v>
      </c>
      <c r="P2119">
        <v>0.21299999999999999</v>
      </c>
      <c r="Q2119">
        <v>1.3009999999999999</v>
      </c>
      <c r="R2119" s="24" t="s">
        <v>2312</v>
      </c>
      <c r="S2119">
        <v>1.1040000000000001</v>
      </c>
      <c r="T2119" t="s">
        <v>874</v>
      </c>
      <c r="U2119" t="s">
        <v>874</v>
      </c>
      <c r="V2119" t="s">
        <v>874</v>
      </c>
      <c r="W2119" t="s">
        <v>874</v>
      </c>
      <c r="X2119" t="s">
        <v>56</v>
      </c>
      <c r="Y2119">
        <v>0.76900000000000002</v>
      </c>
      <c r="Z2119">
        <v>0.96399999999999997</v>
      </c>
      <c r="AA2119" t="s">
        <v>874</v>
      </c>
      <c r="AB2119">
        <v>0.94899999999999995</v>
      </c>
      <c r="AC2119">
        <v>0.99399999999999999</v>
      </c>
      <c r="AD2119" s="19">
        <v>3.6243055555555556E-2</v>
      </c>
      <c r="AE2119" t="s">
        <v>1108</v>
      </c>
    </row>
    <row r="2120" spans="1:31" x14ac:dyDescent="0.35">
      <c r="A2120" t="s">
        <v>1645</v>
      </c>
      <c r="B2120" t="s">
        <v>311</v>
      </c>
      <c r="C2120">
        <v>6182</v>
      </c>
      <c r="D2120" s="9">
        <v>38384.421099537038</v>
      </c>
      <c r="E2120" s="9">
        <v>44566.456296296295</v>
      </c>
      <c r="F2120">
        <v>1106</v>
      </c>
      <c r="G2120">
        <v>1106</v>
      </c>
      <c r="H2120">
        <v>213</v>
      </c>
      <c r="I2120">
        <v>893</v>
      </c>
      <c r="J2120">
        <v>295</v>
      </c>
      <c r="K2120">
        <v>811</v>
      </c>
      <c r="L2120">
        <v>779</v>
      </c>
      <c r="M2120">
        <v>32</v>
      </c>
      <c r="N2120">
        <v>4.9000000000000002E-2</v>
      </c>
      <c r="O2120">
        <v>0.157</v>
      </c>
      <c r="P2120">
        <v>4.4999999999999998E-2</v>
      </c>
      <c r="Q2120">
        <v>0.14099999999999999</v>
      </c>
      <c r="R2120">
        <v>0.161</v>
      </c>
      <c r="S2120">
        <v>0.13700000000000001</v>
      </c>
      <c r="T2120">
        <v>0.876</v>
      </c>
      <c r="U2120">
        <v>0.23799999999999999</v>
      </c>
      <c r="V2120">
        <v>0.78200000000000003</v>
      </c>
      <c r="W2120">
        <v>226.95</v>
      </c>
      <c r="X2120" t="s">
        <v>56</v>
      </c>
      <c r="Y2120">
        <v>7.0919999999999996</v>
      </c>
      <c r="Z2120">
        <v>0.70299999999999996</v>
      </c>
      <c r="AA2120">
        <v>0.872</v>
      </c>
      <c r="AB2120">
        <v>0.97699999999999998</v>
      </c>
      <c r="AC2120">
        <v>0.82699999999999996</v>
      </c>
      <c r="AD2120" s="19">
        <v>45825.151952129629</v>
      </c>
      <c r="AE2120" t="s">
        <v>2397</v>
      </c>
    </row>
    <row r="2121" spans="1:31" hidden="1" x14ac:dyDescent="0.35">
      <c r="A2121" t="s">
        <v>221</v>
      </c>
      <c r="B2121" t="s">
        <v>312</v>
      </c>
      <c r="C2121">
        <v>0</v>
      </c>
      <c r="D2121" s="9">
        <v>45406.45416666667</v>
      </c>
      <c r="E2121" s="9">
        <v>45406.45416666667</v>
      </c>
      <c r="F2121" t="s">
        <v>871</v>
      </c>
      <c r="G2121" t="s">
        <v>871</v>
      </c>
      <c r="H2121">
        <v>1</v>
      </c>
      <c r="I2121">
        <v>1</v>
      </c>
      <c r="J2121">
        <v>1</v>
      </c>
      <c r="K2121" t="s">
        <v>872</v>
      </c>
      <c r="L2121">
        <v>1</v>
      </c>
      <c r="M2121">
        <v>0</v>
      </c>
      <c r="N2121" t="s">
        <v>874</v>
      </c>
      <c r="O2121" t="s">
        <v>874</v>
      </c>
      <c r="P2121" t="s">
        <v>874</v>
      </c>
      <c r="Q2121" t="s">
        <v>874</v>
      </c>
      <c r="R2121">
        <v>0</v>
      </c>
      <c r="S2121" t="s">
        <v>874</v>
      </c>
      <c r="T2121" t="s">
        <v>874</v>
      </c>
      <c r="U2121" t="s">
        <v>874</v>
      </c>
      <c r="V2121" t="s">
        <v>874</v>
      </c>
      <c r="W2121" t="s">
        <v>874</v>
      </c>
      <c r="X2121" t="s">
        <v>80</v>
      </c>
      <c r="Y2121" t="s">
        <v>874</v>
      </c>
      <c r="Z2121" t="s">
        <v>874</v>
      </c>
      <c r="AA2121" t="s">
        <v>874</v>
      </c>
      <c r="AB2121" t="s">
        <v>874</v>
      </c>
      <c r="AC2121" t="s">
        <v>874</v>
      </c>
      <c r="AD2121" s="19">
        <v>3.6347222222222225E-2</v>
      </c>
      <c r="AE2121" t="s">
        <v>1108</v>
      </c>
    </row>
    <row r="2122" spans="1:31" x14ac:dyDescent="0.35">
      <c r="A2122" t="s">
        <v>1938</v>
      </c>
      <c r="B2122" t="s">
        <v>311</v>
      </c>
      <c r="C2122">
        <v>1258</v>
      </c>
      <c r="D2122" s="9">
        <v>37961.850694444445</v>
      </c>
      <c r="E2122" s="9">
        <v>39219.969444444447</v>
      </c>
      <c r="F2122">
        <v>54</v>
      </c>
      <c r="G2122">
        <v>54</v>
      </c>
      <c r="H2122">
        <v>8</v>
      </c>
      <c r="I2122">
        <v>46</v>
      </c>
      <c r="J2122">
        <v>14</v>
      </c>
      <c r="K2122">
        <v>40</v>
      </c>
      <c r="L2122">
        <v>29</v>
      </c>
      <c r="M2122">
        <v>11</v>
      </c>
      <c r="N2122">
        <v>0.01</v>
      </c>
      <c r="O2122">
        <v>4.4999999999999998E-2</v>
      </c>
      <c r="P2122">
        <v>1.4999999999999999E-2</v>
      </c>
      <c r="Q2122">
        <v>3.5000000000000003E-2</v>
      </c>
      <c r="R2122">
        <v>0.04</v>
      </c>
      <c r="S2122">
        <v>3.5000000000000003E-2</v>
      </c>
      <c r="T2122">
        <v>0.875</v>
      </c>
      <c r="U2122">
        <v>0.182</v>
      </c>
      <c r="V2122">
        <v>0.72699999999999998</v>
      </c>
      <c r="W2122">
        <v>314.286</v>
      </c>
      <c r="X2122" t="s">
        <v>56</v>
      </c>
      <c r="Y2122">
        <v>28.571000000000002</v>
      </c>
      <c r="Z2122">
        <v>0.94599999999999995</v>
      </c>
      <c r="AA2122">
        <v>0.93</v>
      </c>
      <c r="AB2122">
        <v>0.624</v>
      </c>
      <c r="AC2122">
        <v>0.94299999999999995</v>
      </c>
      <c r="AD2122" s="19">
        <v>45824.878250520836</v>
      </c>
      <c r="AE2122" t="s">
        <v>2024</v>
      </c>
    </row>
    <row r="2123" spans="1:31" hidden="1" x14ac:dyDescent="0.35">
      <c r="A2123" t="s">
        <v>222</v>
      </c>
      <c r="B2123" t="s">
        <v>312</v>
      </c>
      <c r="C2123">
        <v>99</v>
      </c>
      <c r="D2123" s="9">
        <v>45509.675694444442</v>
      </c>
      <c r="E2123" s="9">
        <v>45609.646527777775</v>
      </c>
      <c r="F2123" t="s">
        <v>871</v>
      </c>
      <c r="G2123" t="s">
        <v>871</v>
      </c>
      <c r="H2123">
        <v>96</v>
      </c>
      <c r="I2123">
        <v>1</v>
      </c>
      <c r="J2123">
        <v>29</v>
      </c>
      <c r="K2123" t="s">
        <v>872</v>
      </c>
      <c r="L2123">
        <v>67</v>
      </c>
      <c r="M2123">
        <v>0</v>
      </c>
      <c r="N2123">
        <v>0.88200000000000001</v>
      </c>
      <c r="O2123" t="s">
        <v>874</v>
      </c>
      <c r="P2123">
        <v>0.39</v>
      </c>
      <c r="Q2123">
        <v>0.58399999999999996</v>
      </c>
      <c r="R2123">
        <v>0.49199999999999999</v>
      </c>
      <c r="S2123">
        <v>0.53700000000000003</v>
      </c>
      <c r="T2123" t="s">
        <v>874</v>
      </c>
      <c r="U2123" t="s">
        <v>874</v>
      </c>
      <c r="V2123" t="s">
        <v>874</v>
      </c>
      <c r="W2123" t="s">
        <v>874</v>
      </c>
      <c r="X2123" t="s">
        <v>62</v>
      </c>
      <c r="Y2123">
        <v>1.712</v>
      </c>
      <c r="Z2123">
        <v>0.96899999999999997</v>
      </c>
      <c r="AA2123" t="s">
        <v>874</v>
      </c>
      <c r="AB2123">
        <v>0.89100000000000001</v>
      </c>
      <c r="AC2123">
        <v>0.98099999999999998</v>
      </c>
      <c r="AD2123" s="19">
        <v>3.6449074074074071E-2</v>
      </c>
      <c r="AE2123" t="s">
        <v>1108</v>
      </c>
    </row>
    <row r="2124" spans="1:31" x14ac:dyDescent="0.35">
      <c r="A2124" t="s">
        <v>160</v>
      </c>
      <c r="B2124" t="s">
        <v>311</v>
      </c>
      <c r="C2124">
        <v>5998</v>
      </c>
      <c r="D2124" s="9">
        <v>39546.265972222223</v>
      </c>
      <c r="E2124" s="9">
        <v>45544.643750000003</v>
      </c>
      <c r="F2124">
        <v>132</v>
      </c>
      <c r="G2124">
        <v>132</v>
      </c>
      <c r="H2124">
        <v>81</v>
      </c>
      <c r="I2124">
        <v>51</v>
      </c>
      <c r="J2124">
        <v>36</v>
      </c>
      <c r="K2124">
        <v>96</v>
      </c>
      <c r="L2124">
        <v>93</v>
      </c>
      <c r="M2124">
        <v>3</v>
      </c>
      <c r="N2124">
        <v>1.2E-2</v>
      </c>
      <c r="O2124">
        <v>8.9999999999999993E-3</v>
      </c>
      <c r="P2124">
        <v>5.0000000000000001E-3</v>
      </c>
      <c r="Q2124">
        <v>1.4E-2</v>
      </c>
      <c r="R2124">
        <v>1.6E-2</v>
      </c>
      <c r="S2124">
        <v>1.4999999999999999E-2</v>
      </c>
      <c r="T2124">
        <v>0.875</v>
      </c>
      <c r="U2124">
        <v>0.57099999999999995</v>
      </c>
      <c r="V2124">
        <v>0.76200000000000001</v>
      </c>
      <c r="W2124">
        <v>214.286</v>
      </c>
      <c r="X2124" t="s">
        <v>56</v>
      </c>
      <c r="Y2124">
        <v>71.429000000000002</v>
      </c>
      <c r="Z2124">
        <v>0.97499999999999998</v>
      </c>
      <c r="AA2124">
        <v>0.88900000000000001</v>
      </c>
      <c r="AB2124">
        <v>0.92</v>
      </c>
      <c r="AC2124">
        <v>0.98299999999999998</v>
      </c>
      <c r="AD2124" s="19">
        <v>2.8701388888888891E-2</v>
      </c>
      <c r="AE2124" t="s">
        <v>1108</v>
      </c>
    </row>
    <row r="2125" spans="1:31" hidden="1" x14ac:dyDescent="0.35">
      <c r="A2125" t="s">
        <v>223</v>
      </c>
      <c r="B2125" t="s">
        <v>312</v>
      </c>
      <c r="C2125">
        <v>0</v>
      </c>
      <c r="D2125" s="9">
        <v>45397.377083333333</v>
      </c>
      <c r="E2125" s="9">
        <v>45397.377083333333</v>
      </c>
      <c r="F2125" t="s">
        <v>871</v>
      </c>
      <c r="G2125" t="s">
        <v>871</v>
      </c>
      <c r="H2125">
        <v>1</v>
      </c>
      <c r="I2125">
        <v>1</v>
      </c>
      <c r="J2125">
        <v>1</v>
      </c>
      <c r="K2125" t="s">
        <v>872</v>
      </c>
      <c r="L2125">
        <v>1</v>
      </c>
      <c r="M2125">
        <v>0</v>
      </c>
      <c r="N2125" t="s">
        <v>874</v>
      </c>
      <c r="O2125" t="s">
        <v>874</v>
      </c>
      <c r="P2125" t="s">
        <v>874</v>
      </c>
      <c r="Q2125" t="s">
        <v>874</v>
      </c>
      <c r="R2125">
        <v>0</v>
      </c>
      <c r="S2125" t="s">
        <v>874</v>
      </c>
      <c r="T2125" t="s">
        <v>874</v>
      </c>
      <c r="U2125" t="s">
        <v>874</v>
      </c>
      <c r="V2125" t="s">
        <v>874</v>
      </c>
      <c r="W2125" t="s">
        <v>874</v>
      </c>
      <c r="X2125" t="s">
        <v>56</v>
      </c>
      <c r="Y2125" t="s">
        <v>874</v>
      </c>
      <c r="Z2125" t="s">
        <v>874</v>
      </c>
      <c r="AA2125" t="s">
        <v>874</v>
      </c>
      <c r="AB2125" t="s">
        <v>874</v>
      </c>
      <c r="AC2125" t="s">
        <v>874</v>
      </c>
      <c r="AD2125" s="19">
        <v>3.6543981481481483E-2</v>
      </c>
      <c r="AE2125" t="s">
        <v>1108</v>
      </c>
    </row>
    <row r="2126" spans="1:31" x14ac:dyDescent="0.35">
      <c r="A2126" t="s">
        <v>160</v>
      </c>
      <c r="B2126" t="s">
        <v>311</v>
      </c>
      <c r="C2126">
        <v>5998</v>
      </c>
      <c r="D2126" s="9">
        <v>39546.265972222223</v>
      </c>
      <c r="E2126" s="9">
        <v>45544.643750000003</v>
      </c>
      <c r="F2126">
        <v>132</v>
      </c>
      <c r="G2126">
        <v>132</v>
      </c>
      <c r="H2126">
        <v>81</v>
      </c>
      <c r="I2126">
        <v>51</v>
      </c>
      <c r="J2126">
        <v>36</v>
      </c>
      <c r="K2126">
        <v>96</v>
      </c>
      <c r="L2126">
        <v>93</v>
      </c>
      <c r="M2126">
        <v>3</v>
      </c>
      <c r="N2126">
        <v>1.2E-2</v>
      </c>
      <c r="O2126">
        <v>8.9999999999999993E-3</v>
      </c>
      <c r="P2126">
        <v>5.0000000000000001E-3</v>
      </c>
      <c r="Q2126">
        <v>1.4E-2</v>
      </c>
      <c r="R2126">
        <v>1.6E-2</v>
      </c>
      <c r="S2126">
        <v>1.4999999999999999E-2</v>
      </c>
      <c r="T2126">
        <v>0.875</v>
      </c>
      <c r="U2126">
        <v>0.57099999999999995</v>
      </c>
      <c r="V2126">
        <v>0.76200000000000001</v>
      </c>
      <c r="W2126">
        <v>214.286</v>
      </c>
      <c r="X2126" t="s">
        <v>56</v>
      </c>
      <c r="Y2126">
        <v>71.429000000000002</v>
      </c>
      <c r="Z2126">
        <v>0.97499999999999998</v>
      </c>
      <c r="AA2126">
        <v>0.88900000000000001</v>
      </c>
      <c r="AB2126">
        <v>0.92</v>
      </c>
      <c r="AC2126">
        <v>0.98299999999999998</v>
      </c>
      <c r="AD2126" s="19">
        <v>3.9241898148148151E-2</v>
      </c>
      <c r="AE2126" t="s">
        <v>1108</v>
      </c>
    </row>
    <row r="2127" spans="1:31" hidden="1" x14ac:dyDescent="0.35">
      <c r="A2127" t="s">
        <v>224</v>
      </c>
      <c r="B2127" t="s">
        <v>312</v>
      </c>
      <c r="C2127">
        <v>98</v>
      </c>
      <c r="D2127" s="9">
        <v>45510.450694444444</v>
      </c>
      <c r="E2127" s="9">
        <v>45609.412499999999</v>
      </c>
      <c r="F2127" t="s">
        <v>871</v>
      </c>
      <c r="G2127" t="s">
        <v>871</v>
      </c>
      <c r="H2127">
        <v>1</v>
      </c>
      <c r="I2127">
        <v>8</v>
      </c>
      <c r="J2127">
        <v>3</v>
      </c>
      <c r="K2127" t="s">
        <v>872</v>
      </c>
      <c r="L2127">
        <v>11</v>
      </c>
      <c r="M2127">
        <v>-4</v>
      </c>
      <c r="N2127" t="s">
        <v>874</v>
      </c>
      <c r="O2127">
        <v>6.4000000000000001E-2</v>
      </c>
      <c r="P2127">
        <v>0.02</v>
      </c>
      <c r="Q2127">
        <v>0.10299999999999999</v>
      </c>
      <c r="R2127">
        <v>4.3999999999999997E-2</v>
      </c>
      <c r="S2127">
        <v>4.2000000000000003E-2</v>
      </c>
      <c r="T2127" t="s">
        <v>874</v>
      </c>
      <c r="U2127" t="s">
        <v>874</v>
      </c>
      <c r="V2127" t="s">
        <v>874</v>
      </c>
      <c r="W2127" t="s">
        <v>874</v>
      </c>
      <c r="X2127" t="s">
        <v>56</v>
      </c>
      <c r="Y2127">
        <v>9.7089999999999996</v>
      </c>
      <c r="Z2127" t="s">
        <v>874</v>
      </c>
      <c r="AA2127">
        <v>0.92900000000000005</v>
      </c>
      <c r="AB2127">
        <v>0.81299999999999994</v>
      </c>
      <c r="AC2127">
        <v>0.94699999999999995</v>
      </c>
      <c r="AD2127" s="19">
        <v>3.6641203703703704E-2</v>
      </c>
      <c r="AE2127" t="s">
        <v>1108</v>
      </c>
    </row>
    <row r="2128" spans="1:31" x14ac:dyDescent="0.35">
      <c r="A2128" t="s">
        <v>1276</v>
      </c>
      <c r="B2128" t="s">
        <v>311</v>
      </c>
      <c r="C2128">
        <v>2625</v>
      </c>
      <c r="D2128" s="9">
        <v>40116.003564814811</v>
      </c>
      <c r="E2128" s="9">
        <v>42741.703518518516</v>
      </c>
      <c r="F2128">
        <v>5066</v>
      </c>
      <c r="G2128">
        <v>5066</v>
      </c>
      <c r="H2128">
        <v>503</v>
      </c>
      <c r="I2128">
        <v>4563</v>
      </c>
      <c r="J2128">
        <v>917</v>
      </c>
      <c r="K2128">
        <v>4149</v>
      </c>
      <c r="L2128">
        <v>3460</v>
      </c>
      <c r="M2128">
        <v>689</v>
      </c>
      <c r="N2128">
        <v>0.20699999999999999</v>
      </c>
      <c r="O2128">
        <v>1.75</v>
      </c>
      <c r="P2128">
        <v>0.432</v>
      </c>
      <c r="Q2128">
        <v>1.335</v>
      </c>
      <c r="R2128">
        <v>1.5249999999999999</v>
      </c>
      <c r="S2128">
        <v>1.5720000000000001</v>
      </c>
      <c r="T2128">
        <v>0.875</v>
      </c>
      <c r="U2128">
        <v>0.106</v>
      </c>
      <c r="V2128">
        <v>0.77900000000000003</v>
      </c>
      <c r="W2128">
        <v>516.10500000000002</v>
      </c>
      <c r="X2128" t="s">
        <v>56</v>
      </c>
      <c r="Y2128">
        <v>0.749</v>
      </c>
      <c r="Z2128">
        <v>0.95499999999999996</v>
      </c>
      <c r="AA2128">
        <v>0.98299999999999998</v>
      </c>
      <c r="AB2128">
        <v>0.93500000000000005</v>
      </c>
      <c r="AC2128">
        <v>0.98</v>
      </c>
      <c r="AD2128" s="19">
        <v>45825.060938831019</v>
      </c>
      <c r="AE2128" t="s">
        <v>2397</v>
      </c>
    </row>
    <row r="2129" spans="1:31" hidden="1" x14ac:dyDescent="0.35">
      <c r="A2129" t="s">
        <v>225</v>
      </c>
      <c r="B2129" t="s">
        <v>312</v>
      </c>
      <c r="C2129">
        <v>99</v>
      </c>
      <c r="D2129" s="9">
        <v>45512.07916666667</v>
      </c>
      <c r="E2129" s="9">
        <v>45611.665277777778</v>
      </c>
      <c r="F2129" t="s">
        <v>871</v>
      </c>
      <c r="G2129" t="s">
        <v>871</v>
      </c>
      <c r="H2129">
        <v>688</v>
      </c>
      <c r="I2129">
        <v>360</v>
      </c>
      <c r="J2129">
        <v>139</v>
      </c>
      <c r="K2129" t="s">
        <v>872</v>
      </c>
      <c r="L2129">
        <v>737</v>
      </c>
      <c r="M2129">
        <v>171</v>
      </c>
      <c r="N2129">
        <v>6.4589999999999996</v>
      </c>
      <c r="O2129">
        <v>3.6909999999999998</v>
      </c>
      <c r="P2129">
        <v>1.2270000000000001</v>
      </c>
      <c r="Q2129">
        <v>6.625</v>
      </c>
      <c r="R2129" s="24" t="s">
        <v>2313</v>
      </c>
      <c r="S2129">
        <v>8.8819999999999997</v>
      </c>
      <c r="T2129">
        <v>0.74199999999999999</v>
      </c>
      <c r="U2129">
        <v>0.63600000000000001</v>
      </c>
      <c r="V2129">
        <v>0.879</v>
      </c>
      <c r="W2129">
        <v>180.83</v>
      </c>
      <c r="X2129" t="s">
        <v>56</v>
      </c>
      <c r="Y2129">
        <v>0.151</v>
      </c>
      <c r="Z2129">
        <v>0.98299999999999998</v>
      </c>
      <c r="AA2129">
        <v>0.99399999999999999</v>
      </c>
      <c r="AB2129">
        <v>0.96699999999999997</v>
      </c>
      <c r="AC2129">
        <v>0.99299999999999999</v>
      </c>
      <c r="AD2129" s="19">
        <v>3.6824074074074072E-2</v>
      </c>
      <c r="AE2129" t="s">
        <v>1108</v>
      </c>
    </row>
    <row r="2130" spans="1:31" x14ac:dyDescent="0.35">
      <c r="A2130" t="s">
        <v>1449</v>
      </c>
      <c r="B2130" t="s">
        <v>311</v>
      </c>
      <c r="C2130">
        <v>3985</v>
      </c>
      <c r="D2130" s="9">
        <v>40571.668611111112</v>
      </c>
      <c r="E2130" s="9">
        <v>44556.911226851851</v>
      </c>
      <c r="F2130">
        <v>269</v>
      </c>
      <c r="G2130">
        <v>269</v>
      </c>
      <c r="H2130">
        <v>98</v>
      </c>
      <c r="I2130">
        <v>171</v>
      </c>
      <c r="J2130">
        <v>31</v>
      </c>
      <c r="K2130">
        <v>238</v>
      </c>
      <c r="L2130">
        <v>230</v>
      </c>
      <c r="M2130">
        <v>8</v>
      </c>
      <c r="N2130">
        <v>3.6999999999999998E-2</v>
      </c>
      <c r="O2130">
        <v>4.3999999999999997E-2</v>
      </c>
      <c r="P2130">
        <v>8.9999999999999993E-3</v>
      </c>
      <c r="Q2130">
        <v>6.3E-2</v>
      </c>
      <c r="R2130">
        <v>7.1999999999999995E-2</v>
      </c>
      <c r="S2130">
        <v>6.4000000000000001E-2</v>
      </c>
      <c r="T2130">
        <v>0.875</v>
      </c>
      <c r="U2130">
        <v>0.45700000000000002</v>
      </c>
      <c r="V2130">
        <v>0.88900000000000001</v>
      </c>
      <c r="W2130">
        <v>126.98399999999999</v>
      </c>
      <c r="X2130" t="s">
        <v>56</v>
      </c>
      <c r="Y2130">
        <v>15.872999999999999</v>
      </c>
      <c r="Z2130">
        <v>0.92</v>
      </c>
      <c r="AA2130">
        <v>0.96799999999999997</v>
      </c>
      <c r="AB2130">
        <v>0.93</v>
      </c>
      <c r="AC2130">
        <v>0.96399999999999997</v>
      </c>
      <c r="AD2130" s="19">
        <v>45825.102605659726</v>
      </c>
      <c r="AE2130" t="s">
        <v>2397</v>
      </c>
    </row>
    <row r="2131" spans="1:31" hidden="1" x14ac:dyDescent="0.35">
      <c r="A2131" t="s">
        <v>226</v>
      </c>
      <c r="B2131" t="s">
        <v>312</v>
      </c>
      <c r="C2131">
        <v>100</v>
      </c>
      <c r="D2131" s="9">
        <v>45509.107638888891</v>
      </c>
      <c r="E2131" s="9">
        <v>45609.71875</v>
      </c>
      <c r="F2131" t="s">
        <v>871</v>
      </c>
      <c r="G2131" t="s">
        <v>871</v>
      </c>
      <c r="H2131">
        <v>863</v>
      </c>
      <c r="I2131">
        <v>64</v>
      </c>
      <c r="J2131">
        <v>364</v>
      </c>
      <c r="K2131" t="s">
        <v>872</v>
      </c>
      <c r="L2131">
        <v>647</v>
      </c>
      <c r="M2131">
        <v>-83</v>
      </c>
      <c r="N2131">
        <v>7.9880000000000004</v>
      </c>
      <c r="O2131">
        <v>0.82099999999999995</v>
      </c>
      <c r="P2131">
        <v>3.9340000000000002</v>
      </c>
      <c r="Q2131">
        <v>5.9249999999999998</v>
      </c>
      <c r="R2131" s="24" t="s">
        <v>2314</v>
      </c>
      <c r="S2131">
        <v>4.3849999999999998</v>
      </c>
      <c r="T2131">
        <v>1.2150000000000001</v>
      </c>
      <c r="U2131">
        <v>0.90700000000000003</v>
      </c>
      <c r="V2131">
        <v>0.55300000000000005</v>
      </c>
      <c r="W2131">
        <v>75.781000000000006</v>
      </c>
      <c r="X2131" t="s">
        <v>62</v>
      </c>
      <c r="Y2131">
        <v>0.16900000000000001</v>
      </c>
      <c r="Z2131">
        <v>0.439</v>
      </c>
      <c r="AA2131">
        <v>0.98599999999999999</v>
      </c>
      <c r="AB2131">
        <v>0.53</v>
      </c>
      <c r="AC2131">
        <v>0.70499999999999996</v>
      </c>
      <c r="AD2131" s="19">
        <v>3.7009259259259256E-2</v>
      </c>
      <c r="AE2131" t="s">
        <v>1108</v>
      </c>
    </row>
    <row r="2132" spans="1:31" x14ac:dyDescent="0.35">
      <c r="A2132" t="s">
        <v>1598</v>
      </c>
      <c r="B2132" t="s">
        <v>311</v>
      </c>
      <c r="C2132">
        <v>4778</v>
      </c>
      <c r="D2132" s="9">
        <v>38327.390555555554</v>
      </c>
      <c r="E2132" s="9">
        <v>43105.445543981485</v>
      </c>
      <c r="F2132">
        <v>642</v>
      </c>
      <c r="G2132">
        <v>642</v>
      </c>
      <c r="H2132">
        <v>67</v>
      </c>
      <c r="I2132">
        <v>575</v>
      </c>
      <c r="J2132">
        <v>88</v>
      </c>
      <c r="K2132">
        <v>554</v>
      </c>
      <c r="L2132">
        <v>463</v>
      </c>
      <c r="M2132">
        <v>91</v>
      </c>
      <c r="N2132">
        <v>2.5000000000000001E-2</v>
      </c>
      <c r="O2132">
        <v>0.221</v>
      </c>
      <c r="P2132">
        <v>3.7999999999999999E-2</v>
      </c>
      <c r="Q2132">
        <v>0.182</v>
      </c>
      <c r="R2132">
        <v>0.20799999999999999</v>
      </c>
      <c r="S2132">
        <v>0.21199999999999999</v>
      </c>
      <c r="T2132">
        <v>0.875</v>
      </c>
      <c r="U2132">
        <v>0.10199999999999999</v>
      </c>
      <c r="V2132">
        <v>0.84599999999999997</v>
      </c>
      <c r="W2132">
        <v>500</v>
      </c>
      <c r="X2132" t="s">
        <v>56</v>
      </c>
      <c r="Y2132">
        <v>5.4950000000000001</v>
      </c>
      <c r="Z2132">
        <v>0.93600000000000005</v>
      </c>
      <c r="AA2132">
        <v>0.94</v>
      </c>
      <c r="AB2132">
        <v>0.97599999999999998</v>
      </c>
      <c r="AC2132">
        <v>0.97199999999999998</v>
      </c>
      <c r="AD2132" s="19">
        <v>45825.139581076386</v>
      </c>
      <c r="AE2132" t="s">
        <v>2397</v>
      </c>
    </row>
    <row r="2133" spans="1:31" hidden="1" x14ac:dyDescent="0.35">
      <c r="A2133" t="s">
        <v>227</v>
      </c>
      <c r="B2133" t="s">
        <v>312</v>
      </c>
      <c r="C2133">
        <v>99</v>
      </c>
      <c r="D2133" s="9">
        <v>45509.311111111114</v>
      </c>
      <c r="E2133" s="9">
        <v>45608.693055555559</v>
      </c>
      <c r="F2133" t="s">
        <v>871</v>
      </c>
      <c r="G2133" t="s">
        <v>871</v>
      </c>
      <c r="H2133">
        <v>34</v>
      </c>
      <c r="I2133">
        <v>1</v>
      </c>
      <c r="J2133">
        <v>18</v>
      </c>
      <c r="K2133" t="s">
        <v>872</v>
      </c>
      <c r="L2133">
        <v>25</v>
      </c>
      <c r="M2133">
        <v>-8</v>
      </c>
      <c r="N2133">
        <v>0.29499999999999998</v>
      </c>
      <c r="O2133" t="s">
        <v>874</v>
      </c>
      <c r="P2133">
        <v>0.215</v>
      </c>
      <c r="Q2133">
        <v>0.248</v>
      </c>
      <c r="R2133">
        <v>0.08</v>
      </c>
      <c r="S2133">
        <v>9.8000000000000004E-2</v>
      </c>
      <c r="T2133" t="s">
        <v>874</v>
      </c>
      <c r="U2133" t="s">
        <v>874</v>
      </c>
      <c r="V2133" t="s">
        <v>874</v>
      </c>
      <c r="W2133" t="s">
        <v>874</v>
      </c>
      <c r="X2133" t="s">
        <v>56</v>
      </c>
      <c r="Y2133">
        <v>4.032</v>
      </c>
      <c r="Z2133">
        <v>0.96</v>
      </c>
      <c r="AA2133" t="s">
        <v>874</v>
      </c>
      <c r="AB2133">
        <v>0.79600000000000004</v>
      </c>
      <c r="AC2133">
        <v>0.95399999999999996</v>
      </c>
      <c r="AD2133" s="19">
        <v>3.7107638888888884E-2</v>
      </c>
      <c r="AE2133" t="s">
        <v>1108</v>
      </c>
    </row>
    <row r="2134" spans="1:31" x14ac:dyDescent="0.35">
      <c r="A2134" t="s">
        <v>1651</v>
      </c>
      <c r="B2134" t="s">
        <v>311</v>
      </c>
      <c r="C2134">
        <v>6289</v>
      </c>
      <c r="D2134" s="9">
        <v>38254.890740740739</v>
      </c>
      <c r="E2134" s="9">
        <v>44544.386932870373</v>
      </c>
      <c r="F2134">
        <v>6665</v>
      </c>
      <c r="G2134">
        <v>6665</v>
      </c>
      <c r="H2134">
        <v>332</v>
      </c>
      <c r="I2134">
        <v>6333</v>
      </c>
      <c r="J2134">
        <v>1114</v>
      </c>
      <c r="K2134">
        <v>5551</v>
      </c>
      <c r="L2134">
        <v>4273</v>
      </c>
      <c r="M2134">
        <v>1278</v>
      </c>
      <c r="N2134">
        <v>6.0999999999999999E-2</v>
      </c>
      <c r="O2134">
        <v>1.4379999999999999</v>
      </c>
      <c r="P2134">
        <v>0.27</v>
      </c>
      <c r="Q2134">
        <v>1.075</v>
      </c>
      <c r="R2134">
        <v>1.2290000000000001</v>
      </c>
      <c r="S2134">
        <v>1.2150000000000001</v>
      </c>
      <c r="T2134">
        <v>0.875</v>
      </c>
      <c r="U2134">
        <v>4.1000000000000002E-2</v>
      </c>
      <c r="V2134">
        <v>0.82</v>
      </c>
      <c r="W2134">
        <v>1188.837</v>
      </c>
      <c r="X2134" t="s">
        <v>56</v>
      </c>
      <c r="Y2134">
        <v>0.93</v>
      </c>
      <c r="Z2134">
        <v>0.85099999999999998</v>
      </c>
      <c r="AA2134">
        <v>0.90400000000000003</v>
      </c>
      <c r="AB2134">
        <v>0.93500000000000005</v>
      </c>
      <c r="AC2134">
        <v>0.94299999999999995</v>
      </c>
      <c r="AD2134" s="19">
        <v>45825.153504293979</v>
      </c>
      <c r="AE2134" t="s">
        <v>2397</v>
      </c>
    </row>
    <row r="2135" spans="1:31" hidden="1" x14ac:dyDescent="0.35">
      <c r="A2135" t="s">
        <v>228</v>
      </c>
      <c r="B2135" t="s">
        <v>312</v>
      </c>
      <c r="C2135">
        <v>98</v>
      </c>
      <c r="D2135" s="9">
        <v>45505.393055555556</v>
      </c>
      <c r="E2135" s="9">
        <v>45603.6</v>
      </c>
      <c r="F2135" t="s">
        <v>871</v>
      </c>
      <c r="G2135" t="s">
        <v>871</v>
      </c>
      <c r="H2135">
        <v>73</v>
      </c>
      <c r="I2135">
        <v>13</v>
      </c>
      <c r="J2135">
        <v>8</v>
      </c>
      <c r="K2135" t="s">
        <v>872</v>
      </c>
      <c r="L2135">
        <v>65</v>
      </c>
      <c r="M2135">
        <v>12</v>
      </c>
      <c r="N2135">
        <v>0.82099999999999995</v>
      </c>
      <c r="O2135">
        <v>0.154</v>
      </c>
      <c r="P2135">
        <v>8.3000000000000004E-2</v>
      </c>
      <c r="Q2135">
        <v>0.70299999999999996</v>
      </c>
      <c r="R2135">
        <v>0.89200000000000002</v>
      </c>
      <c r="S2135">
        <v>0.875</v>
      </c>
      <c r="T2135">
        <v>0.78800000000000003</v>
      </c>
      <c r="U2135">
        <v>0.84199999999999997</v>
      </c>
      <c r="V2135">
        <v>0.91500000000000004</v>
      </c>
      <c r="W2135">
        <v>145.09200000000001</v>
      </c>
      <c r="X2135" t="s">
        <v>56</v>
      </c>
      <c r="Y2135">
        <v>1.4219999999999999</v>
      </c>
      <c r="Z2135">
        <v>0.97099999999999997</v>
      </c>
      <c r="AA2135">
        <v>0.96399999999999997</v>
      </c>
      <c r="AB2135">
        <v>0.92700000000000005</v>
      </c>
      <c r="AC2135">
        <v>0.98599999999999999</v>
      </c>
      <c r="AD2135" s="19">
        <v>3.7260416666666671E-2</v>
      </c>
      <c r="AE2135" t="s">
        <v>1108</v>
      </c>
    </row>
    <row r="2136" spans="1:31" x14ac:dyDescent="0.35">
      <c r="A2136" t="s">
        <v>1325</v>
      </c>
      <c r="B2136" t="s">
        <v>311</v>
      </c>
      <c r="C2136">
        <v>3051</v>
      </c>
      <c r="D2136" s="9">
        <v>38541.588194444441</v>
      </c>
      <c r="E2136" s="9">
        <v>41592.856249999997</v>
      </c>
      <c r="F2136">
        <v>1602</v>
      </c>
      <c r="G2136">
        <v>1602</v>
      </c>
      <c r="H2136">
        <v>334</v>
      </c>
      <c r="I2136">
        <v>1268</v>
      </c>
      <c r="J2136">
        <v>350</v>
      </c>
      <c r="K2136">
        <v>1252</v>
      </c>
      <c r="L2136">
        <v>1219</v>
      </c>
      <c r="M2136">
        <v>33</v>
      </c>
      <c r="N2136">
        <v>0.112</v>
      </c>
      <c r="O2136">
        <v>0.50900000000000001</v>
      </c>
      <c r="P2136">
        <v>8.7999999999999995E-2</v>
      </c>
      <c r="Q2136">
        <v>0.46600000000000003</v>
      </c>
      <c r="R2136">
        <v>0.53300000000000003</v>
      </c>
      <c r="S2136">
        <v>0.43099999999999999</v>
      </c>
      <c r="T2136">
        <v>0.874</v>
      </c>
      <c r="U2136">
        <v>0.18</v>
      </c>
      <c r="V2136">
        <v>0.85799999999999998</v>
      </c>
      <c r="W2136">
        <v>70.814999999999998</v>
      </c>
      <c r="X2136" t="s">
        <v>56</v>
      </c>
      <c r="Y2136">
        <v>2.1459999999999999</v>
      </c>
      <c r="Z2136">
        <v>0.81799999999999995</v>
      </c>
      <c r="AA2136">
        <v>0.88300000000000001</v>
      </c>
      <c r="AB2136">
        <v>0.745</v>
      </c>
      <c r="AC2136">
        <v>0.88400000000000001</v>
      </c>
      <c r="AD2136" s="19">
        <v>45824.766661678237</v>
      </c>
      <c r="AE2136" t="s">
        <v>1824</v>
      </c>
    </row>
    <row r="2137" spans="1:31" hidden="1" x14ac:dyDescent="0.35">
      <c r="A2137" t="s">
        <v>229</v>
      </c>
      <c r="B2137" t="s">
        <v>312</v>
      </c>
      <c r="C2137">
        <v>45</v>
      </c>
      <c r="D2137" s="9">
        <v>45376.280555555553</v>
      </c>
      <c r="E2137" s="9">
        <v>45421.488194444442</v>
      </c>
      <c r="F2137" t="s">
        <v>871</v>
      </c>
      <c r="G2137" t="s">
        <v>871</v>
      </c>
      <c r="H2137">
        <v>2</v>
      </c>
      <c r="I2137">
        <v>1</v>
      </c>
      <c r="J2137">
        <v>1</v>
      </c>
      <c r="K2137" t="s">
        <v>872</v>
      </c>
      <c r="L2137">
        <v>1</v>
      </c>
      <c r="M2137">
        <v>-1</v>
      </c>
      <c r="N2137">
        <v>2.1999999999999999E-2</v>
      </c>
      <c r="O2137" t="s">
        <v>874</v>
      </c>
      <c r="P2137" t="s">
        <v>874</v>
      </c>
      <c r="Q2137" t="s">
        <v>874</v>
      </c>
      <c r="R2137">
        <v>0</v>
      </c>
      <c r="S2137">
        <v>1.0999999999999999E-2</v>
      </c>
      <c r="T2137" t="s">
        <v>874</v>
      </c>
      <c r="U2137" t="s">
        <v>874</v>
      </c>
      <c r="V2137" t="s">
        <v>874</v>
      </c>
      <c r="W2137" t="s">
        <v>874</v>
      </c>
      <c r="X2137" t="s">
        <v>62</v>
      </c>
      <c r="Y2137" t="s">
        <v>874</v>
      </c>
      <c r="Z2137">
        <v>1</v>
      </c>
      <c r="AA2137" t="s">
        <v>874</v>
      </c>
      <c r="AB2137" t="s">
        <v>874</v>
      </c>
      <c r="AC2137" t="s">
        <v>874</v>
      </c>
      <c r="AD2137" s="19">
        <v>3.73587962962963E-2</v>
      </c>
      <c r="AE2137" t="s">
        <v>1108</v>
      </c>
    </row>
    <row r="2138" spans="1:31" x14ac:dyDescent="0.35">
      <c r="A2138" t="s">
        <v>1760</v>
      </c>
      <c r="B2138" t="s">
        <v>311</v>
      </c>
      <c r="C2138">
        <v>6754</v>
      </c>
      <c r="D2138" s="9">
        <v>37371.540277777778</v>
      </c>
      <c r="E2138" s="9">
        <v>44126.46875</v>
      </c>
      <c r="F2138">
        <v>63765</v>
      </c>
      <c r="G2138">
        <v>58593</v>
      </c>
      <c r="H2138">
        <v>4182</v>
      </c>
      <c r="I2138">
        <v>54411</v>
      </c>
      <c r="J2138">
        <v>15675</v>
      </c>
      <c r="K2138">
        <v>42918</v>
      </c>
      <c r="L2138">
        <v>29110</v>
      </c>
      <c r="M2138">
        <v>13808</v>
      </c>
      <c r="N2138">
        <v>0.625</v>
      </c>
      <c r="O2138">
        <v>9.8290000000000006</v>
      </c>
      <c r="P2138">
        <v>3.7730000000000001</v>
      </c>
      <c r="Q2138">
        <v>5.8410000000000002</v>
      </c>
      <c r="R2138">
        <v>6.681</v>
      </c>
      <c r="S2138">
        <v>7.1390000000000002</v>
      </c>
      <c r="T2138">
        <v>0.874</v>
      </c>
      <c r="U2138">
        <v>0.06</v>
      </c>
      <c r="V2138">
        <v>0.63900000000000001</v>
      </c>
      <c r="W2138">
        <v>2363.9789999999998</v>
      </c>
      <c r="X2138" t="s">
        <v>56</v>
      </c>
      <c r="Y2138">
        <v>0.17100000000000001</v>
      </c>
      <c r="Z2138">
        <v>0.99099999999999999</v>
      </c>
      <c r="AA2138">
        <v>0.99199999999999999</v>
      </c>
      <c r="AB2138">
        <v>0.94599999999999995</v>
      </c>
      <c r="AC2138">
        <v>0.995</v>
      </c>
      <c r="AD2138" s="19">
        <v>45825.045749722223</v>
      </c>
      <c r="AE2138" t="s">
        <v>1766</v>
      </c>
    </row>
    <row r="2139" spans="1:31" hidden="1" x14ac:dyDescent="0.35">
      <c r="A2139" t="s">
        <v>230</v>
      </c>
      <c r="B2139" t="s">
        <v>312</v>
      </c>
      <c r="C2139">
        <v>0</v>
      </c>
      <c r="D2139" s="9">
        <v>45527.323611111111</v>
      </c>
      <c r="E2139" s="9">
        <v>45527.347222222219</v>
      </c>
      <c r="F2139" t="s">
        <v>871</v>
      </c>
      <c r="G2139" t="s">
        <v>871</v>
      </c>
      <c r="H2139">
        <v>1</v>
      </c>
      <c r="I2139">
        <v>1</v>
      </c>
      <c r="J2139">
        <v>1</v>
      </c>
      <c r="K2139" t="s">
        <v>872</v>
      </c>
      <c r="L2139">
        <v>1</v>
      </c>
      <c r="M2139">
        <v>-1</v>
      </c>
      <c r="N2139" t="s">
        <v>874</v>
      </c>
      <c r="O2139" t="s">
        <v>874</v>
      </c>
      <c r="P2139" t="s">
        <v>874</v>
      </c>
      <c r="Q2139" t="s">
        <v>874</v>
      </c>
      <c r="R2139">
        <v>0</v>
      </c>
      <c r="S2139" t="s">
        <v>874</v>
      </c>
      <c r="T2139" t="s">
        <v>874</v>
      </c>
      <c r="U2139" t="s">
        <v>874</v>
      </c>
      <c r="V2139" t="s">
        <v>874</v>
      </c>
      <c r="W2139" t="s">
        <v>874</v>
      </c>
      <c r="X2139" t="s">
        <v>56</v>
      </c>
      <c r="Y2139" t="s">
        <v>874</v>
      </c>
      <c r="Z2139" t="s">
        <v>874</v>
      </c>
      <c r="AA2139" t="s">
        <v>874</v>
      </c>
      <c r="AB2139" t="s">
        <v>874</v>
      </c>
      <c r="AC2139" t="s">
        <v>874</v>
      </c>
      <c r="AD2139" s="19">
        <v>3.7467592592592587E-2</v>
      </c>
      <c r="AE2139" t="s">
        <v>1108</v>
      </c>
    </row>
    <row r="2140" spans="1:31" x14ac:dyDescent="0.35">
      <c r="A2140" t="s">
        <v>1176</v>
      </c>
      <c r="B2140" t="s">
        <v>311</v>
      </c>
      <c r="C2140">
        <v>5523</v>
      </c>
      <c r="D2140" s="9">
        <v>37951.358124999999</v>
      </c>
      <c r="E2140" s="9">
        <v>43474.675543981481</v>
      </c>
      <c r="F2140">
        <v>17090</v>
      </c>
      <c r="G2140">
        <v>17090</v>
      </c>
      <c r="H2140">
        <v>3102</v>
      </c>
      <c r="I2140">
        <v>13988</v>
      </c>
      <c r="J2140">
        <v>5469</v>
      </c>
      <c r="K2140">
        <v>11621</v>
      </c>
      <c r="L2140">
        <v>10147</v>
      </c>
      <c r="M2140">
        <v>1474</v>
      </c>
      <c r="N2140">
        <v>0.58199999999999996</v>
      </c>
      <c r="O2140">
        <v>2.601</v>
      </c>
      <c r="P2140">
        <v>1.08</v>
      </c>
      <c r="Q2140">
        <v>1.8380000000000001</v>
      </c>
      <c r="R2140">
        <v>2.1030000000000002</v>
      </c>
      <c r="S2140">
        <v>2.1520000000000001</v>
      </c>
      <c r="T2140">
        <v>0.874</v>
      </c>
      <c r="U2140">
        <v>0.183</v>
      </c>
      <c r="V2140">
        <v>0.66100000000000003</v>
      </c>
      <c r="W2140">
        <v>801.95899999999995</v>
      </c>
      <c r="X2140" t="s">
        <v>56</v>
      </c>
      <c r="Y2140">
        <v>0.54400000000000004</v>
      </c>
      <c r="Z2140">
        <v>0.997</v>
      </c>
      <c r="AA2140">
        <v>0.999</v>
      </c>
      <c r="AB2140">
        <v>0.96699999999999997</v>
      </c>
      <c r="AC2140">
        <v>0.995</v>
      </c>
      <c r="AD2140" s="19">
        <v>45825.297501354165</v>
      </c>
      <c r="AE2140" t="s">
        <v>2333</v>
      </c>
    </row>
    <row r="2141" spans="1:31" hidden="1" x14ac:dyDescent="0.35">
      <c r="A2141" t="s">
        <v>231</v>
      </c>
      <c r="B2141" t="s">
        <v>312</v>
      </c>
      <c r="C2141">
        <v>0</v>
      </c>
      <c r="D2141" s="9">
        <v>44834.263194444444</v>
      </c>
      <c r="E2141" s="9">
        <v>44834.263194444444</v>
      </c>
      <c r="F2141" t="s">
        <v>871</v>
      </c>
      <c r="G2141" t="s">
        <v>871</v>
      </c>
      <c r="H2141">
        <v>1</v>
      </c>
      <c r="I2141">
        <v>1</v>
      </c>
      <c r="J2141">
        <v>2</v>
      </c>
      <c r="K2141" t="s">
        <v>872</v>
      </c>
      <c r="L2141">
        <v>1</v>
      </c>
      <c r="M2141">
        <v>-1</v>
      </c>
      <c r="N2141" t="s">
        <v>874</v>
      </c>
      <c r="O2141" t="s">
        <v>874</v>
      </c>
      <c r="P2141" t="s">
        <v>874</v>
      </c>
      <c r="Q2141" t="s">
        <v>874</v>
      </c>
      <c r="R2141">
        <v>0</v>
      </c>
      <c r="S2141" t="s">
        <v>874</v>
      </c>
      <c r="T2141" t="s">
        <v>874</v>
      </c>
      <c r="U2141" t="s">
        <v>874</v>
      </c>
      <c r="V2141" t="s">
        <v>874</v>
      </c>
      <c r="W2141" t="s">
        <v>874</v>
      </c>
      <c r="X2141" t="s">
        <v>62</v>
      </c>
      <c r="Y2141" t="s">
        <v>874</v>
      </c>
      <c r="Z2141" t="s">
        <v>874</v>
      </c>
      <c r="AA2141" t="s">
        <v>874</v>
      </c>
      <c r="AB2141" t="s">
        <v>874</v>
      </c>
      <c r="AC2141" t="s">
        <v>874</v>
      </c>
      <c r="AD2141" s="19">
        <v>3.7565972222222223E-2</v>
      </c>
      <c r="AE2141" t="s">
        <v>1108</v>
      </c>
    </row>
    <row r="2142" spans="1:31" x14ac:dyDescent="0.35">
      <c r="A2142" t="s">
        <v>1411</v>
      </c>
      <c r="B2142" t="s">
        <v>311</v>
      </c>
      <c r="C2142">
        <v>647</v>
      </c>
      <c r="D2142" s="9">
        <v>40974.866666666669</v>
      </c>
      <c r="E2142" s="9">
        <v>41622.026388888888</v>
      </c>
      <c r="F2142">
        <v>1094</v>
      </c>
      <c r="G2142">
        <v>1094</v>
      </c>
      <c r="H2142">
        <v>140</v>
      </c>
      <c r="I2142">
        <v>954</v>
      </c>
      <c r="J2142">
        <v>101</v>
      </c>
      <c r="K2142">
        <v>993</v>
      </c>
      <c r="L2142">
        <v>847</v>
      </c>
      <c r="M2142">
        <v>146</v>
      </c>
      <c r="N2142">
        <v>0.17799999999999999</v>
      </c>
      <c r="O2142">
        <v>1.468</v>
      </c>
      <c r="P2142">
        <v>0.185</v>
      </c>
      <c r="Q2142">
        <v>1.2749999999999999</v>
      </c>
      <c r="R2142">
        <v>1.4610000000000001</v>
      </c>
      <c r="S2142">
        <v>1.4690000000000001</v>
      </c>
      <c r="T2142">
        <v>0.873</v>
      </c>
      <c r="U2142">
        <v>0.108</v>
      </c>
      <c r="V2142">
        <v>0.88800000000000001</v>
      </c>
      <c r="W2142">
        <v>114.51</v>
      </c>
      <c r="X2142" t="s">
        <v>56</v>
      </c>
      <c r="Y2142">
        <v>0.78400000000000003</v>
      </c>
      <c r="Z2142">
        <v>0.96499999999999997</v>
      </c>
      <c r="AA2142">
        <v>0.995</v>
      </c>
      <c r="AB2142">
        <v>0.92300000000000004</v>
      </c>
      <c r="AC2142">
        <v>0.99</v>
      </c>
      <c r="AD2142" s="19">
        <v>45824.790882233799</v>
      </c>
      <c r="AE2142" t="s">
        <v>1824</v>
      </c>
    </row>
    <row r="2143" spans="1:31" hidden="1" x14ac:dyDescent="0.35">
      <c r="A2143" t="s">
        <v>232</v>
      </c>
      <c r="B2143" t="s">
        <v>312</v>
      </c>
      <c r="C2143">
        <v>99</v>
      </c>
      <c r="D2143" s="9">
        <v>45510.326388888891</v>
      </c>
      <c r="E2143" s="9">
        <v>45609.640972222223</v>
      </c>
      <c r="F2143" t="s">
        <v>871</v>
      </c>
      <c r="G2143" t="s">
        <v>871</v>
      </c>
      <c r="H2143">
        <v>45</v>
      </c>
      <c r="I2143">
        <v>1</v>
      </c>
      <c r="J2143">
        <v>4</v>
      </c>
      <c r="K2143" t="s">
        <v>872</v>
      </c>
      <c r="L2143">
        <v>27</v>
      </c>
      <c r="M2143">
        <v>13</v>
      </c>
      <c r="N2143">
        <v>0.39900000000000002</v>
      </c>
      <c r="O2143">
        <v>0</v>
      </c>
      <c r="P2143">
        <v>2.5999999999999999E-2</v>
      </c>
      <c r="Q2143">
        <v>0.22600000000000001</v>
      </c>
      <c r="R2143">
        <v>0.373</v>
      </c>
      <c r="S2143">
        <v>0.36</v>
      </c>
      <c r="T2143">
        <v>0.60599999999999998</v>
      </c>
      <c r="U2143">
        <v>1</v>
      </c>
      <c r="V2143">
        <v>0.93500000000000005</v>
      </c>
      <c r="W2143">
        <v>349.55799999999999</v>
      </c>
      <c r="X2143" t="s">
        <v>56</v>
      </c>
      <c r="Y2143">
        <v>4.4249999999999998</v>
      </c>
      <c r="Z2143">
        <v>0.94499999999999995</v>
      </c>
      <c r="AA2143">
        <v>0</v>
      </c>
      <c r="AB2143">
        <v>0.6</v>
      </c>
      <c r="AC2143">
        <v>0.93700000000000006</v>
      </c>
      <c r="AD2143" s="19">
        <v>3.7760416666666664E-2</v>
      </c>
      <c r="AE2143" t="s">
        <v>1108</v>
      </c>
    </row>
    <row r="2144" spans="1:31" x14ac:dyDescent="0.35">
      <c r="A2144" t="s">
        <v>1073</v>
      </c>
      <c r="B2144" t="s">
        <v>311</v>
      </c>
      <c r="C2144">
        <v>3775</v>
      </c>
      <c r="D2144" s="9">
        <v>40350.538194444445</v>
      </c>
      <c r="E2144" s="9">
        <v>44125.636805555558</v>
      </c>
      <c r="F2144">
        <v>1298</v>
      </c>
      <c r="G2144">
        <v>1243</v>
      </c>
      <c r="H2144">
        <v>291</v>
      </c>
      <c r="I2144">
        <v>952</v>
      </c>
      <c r="J2144">
        <v>339</v>
      </c>
      <c r="K2144">
        <v>904</v>
      </c>
      <c r="L2144">
        <v>731</v>
      </c>
      <c r="M2144">
        <v>173</v>
      </c>
      <c r="N2144">
        <v>0.14199999999999999</v>
      </c>
      <c r="O2144">
        <v>0.32</v>
      </c>
      <c r="P2144">
        <v>0.13</v>
      </c>
      <c r="Q2144">
        <v>0.28999999999999998</v>
      </c>
      <c r="R2144">
        <v>0.33200000000000002</v>
      </c>
      <c r="S2144">
        <v>0.32500000000000001</v>
      </c>
      <c r="T2144">
        <v>0.873</v>
      </c>
      <c r="U2144">
        <v>0.307</v>
      </c>
      <c r="V2144">
        <v>0.71899999999999997</v>
      </c>
      <c r="W2144">
        <v>596.55200000000002</v>
      </c>
      <c r="X2144" t="s">
        <v>56</v>
      </c>
      <c r="Y2144">
        <v>3.448</v>
      </c>
      <c r="Z2144">
        <v>0.94499999999999995</v>
      </c>
      <c r="AA2144">
        <v>0.96699999999999997</v>
      </c>
      <c r="AB2144">
        <v>0.96399999999999997</v>
      </c>
      <c r="AC2144">
        <v>0.95499999999999996</v>
      </c>
      <c r="AD2144" s="19">
        <v>45825.044457129632</v>
      </c>
      <c r="AE2144" t="s">
        <v>1766</v>
      </c>
    </row>
    <row r="2145" spans="1:31" hidden="1" x14ac:dyDescent="0.35">
      <c r="A2145" t="s">
        <v>233</v>
      </c>
      <c r="B2145" t="s">
        <v>312</v>
      </c>
      <c r="C2145">
        <v>99</v>
      </c>
      <c r="D2145" s="9">
        <v>45510.527083333334</v>
      </c>
      <c r="E2145" s="9">
        <v>45610.490972222222</v>
      </c>
      <c r="F2145" t="s">
        <v>871</v>
      </c>
      <c r="G2145" t="s">
        <v>871</v>
      </c>
      <c r="H2145">
        <v>116</v>
      </c>
      <c r="I2145">
        <v>169</v>
      </c>
      <c r="J2145">
        <v>19</v>
      </c>
      <c r="K2145" t="s">
        <v>872</v>
      </c>
      <c r="L2145">
        <v>240</v>
      </c>
      <c r="M2145">
        <v>25</v>
      </c>
      <c r="N2145">
        <v>1.1539999999999999</v>
      </c>
      <c r="O2145">
        <v>1.63</v>
      </c>
      <c r="P2145">
        <v>0.16600000000000001</v>
      </c>
      <c r="Q2145">
        <v>2.4079999999999999</v>
      </c>
      <c r="R2145">
        <v>2.6179999999999999</v>
      </c>
      <c r="S2145">
        <v>2.6120000000000001</v>
      </c>
      <c r="T2145">
        <v>0.92</v>
      </c>
      <c r="U2145">
        <v>0.41499999999999998</v>
      </c>
      <c r="V2145">
        <v>0.94</v>
      </c>
      <c r="W2145">
        <v>412.791</v>
      </c>
      <c r="X2145" t="s">
        <v>56</v>
      </c>
      <c r="Y2145">
        <v>0.41499999999999998</v>
      </c>
      <c r="Z2145">
        <v>0.96599999999999997</v>
      </c>
      <c r="AA2145">
        <v>0.98899999999999999</v>
      </c>
      <c r="AB2145">
        <v>0.97399999999999998</v>
      </c>
      <c r="AC2145">
        <v>0.97799999999999998</v>
      </c>
      <c r="AD2145" s="19">
        <v>3.7972222222222227E-2</v>
      </c>
      <c r="AE2145" t="s">
        <v>1108</v>
      </c>
    </row>
    <row r="2146" spans="1:31" x14ac:dyDescent="0.35">
      <c r="A2146" t="s">
        <v>1007</v>
      </c>
      <c r="B2146" t="s">
        <v>311</v>
      </c>
      <c r="C2146">
        <v>683</v>
      </c>
      <c r="D2146" s="9">
        <v>43845.441168981481</v>
      </c>
      <c r="E2146" s="9">
        <v>44528.911759259259</v>
      </c>
      <c r="F2146">
        <v>142</v>
      </c>
      <c r="G2146">
        <v>142</v>
      </c>
      <c r="H2146">
        <v>101</v>
      </c>
      <c r="I2146">
        <v>41</v>
      </c>
      <c r="J2146">
        <v>36</v>
      </c>
      <c r="K2146">
        <v>106</v>
      </c>
      <c r="L2146">
        <v>94</v>
      </c>
      <c r="M2146">
        <v>12</v>
      </c>
      <c r="N2146">
        <v>0.252</v>
      </c>
      <c r="O2146">
        <v>7.8E-2</v>
      </c>
      <c r="P2146">
        <v>7.9000000000000001E-2</v>
      </c>
      <c r="Q2146">
        <v>0.219</v>
      </c>
      <c r="R2146">
        <v>0.251</v>
      </c>
      <c r="S2146">
        <v>0.254</v>
      </c>
      <c r="T2146">
        <v>0.873</v>
      </c>
      <c r="U2146">
        <v>0.76400000000000001</v>
      </c>
      <c r="V2146">
        <v>0.76100000000000001</v>
      </c>
      <c r="W2146">
        <v>54.795000000000002</v>
      </c>
      <c r="X2146" t="s">
        <v>56</v>
      </c>
      <c r="Y2146">
        <v>4.5659999999999998</v>
      </c>
      <c r="Z2146">
        <v>0.97499999999999998</v>
      </c>
      <c r="AA2146" s="19">
        <v>0.97899999999999998</v>
      </c>
      <c r="AB2146">
        <v>0.54400000000000004</v>
      </c>
      <c r="AC2146" s="23">
        <v>0.95299999999999996</v>
      </c>
      <c r="AD2146" s="19">
        <v>45825.205491111112</v>
      </c>
      <c r="AE2146" t="s">
        <v>2388</v>
      </c>
    </row>
    <row r="2147" spans="1:31" hidden="1" x14ac:dyDescent="0.35">
      <c r="A2147" t="s">
        <v>234</v>
      </c>
      <c r="B2147" t="s">
        <v>312</v>
      </c>
      <c r="C2147">
        <v>98</v>
      </c>
      <c r="D2147" s="9">
        <v>45510.871527777781</v>
      </c>
      <c r="E2147" s="9">
        <v>45609.679861111108</v>
      </c>
      <c r="F2147" t="s">
        <v>871</v>
      </c>
      <c r="G2147" t="s">
        <v>871</v>
      </c>
      <c r="H2147">
        <v>33</v>
      </c>
      <c r="I2147">
        <v>1</v>
      </c>
      <c r="J2147">
        <v>20</v>
      </c>
      <c r="K2147" t="s">
        <v>872</v>
      </c>
      <c r="L2147">
        <v>49</v>
      </c>
      <c r="M2147">
        <v>-36</v>
      </c>
      <c r="N2147">
        <v>0.316</v>
      </c>
      <c r="O2147" t="s">
        <v>874</v>
      </c>
      <c r="P2147">
        <v>0.17199999999999999</v>
      </c>
      <c r="Q2147">
        <v>0.434</v>
      </c>
      <c r="R2147" s="24" t="s">
        <v>1814</v>
      </c>
      <c r="S2147">
        <v>0.17199999999999999</v>
      </c>
      <c r="T2147" t="s">
        <v>874</v>
      </c>
      <c r="U2147" t="s">
        <v>874</v>
      </c>
      <c r="V2147" t="s">
        <v>874</v>
      </c>
      <c r="W2147" t="s">
        <v>874</v>
      </c>
      <c r="X2147" t="s">
        <v>56</v>
      </c>
      <c r="Y2147">
        <v>2.3039999999999998</v>
      </c>
      <c r="Z2147">
        <v>0.98899999999999999</v>
      </c>
      <c r="AA2147" t="s">
        <v>874</v>
      </c>
      <c r="AB2147">
        <v>0.85399999999999998</v>
      </c>
      <c r="AC2147">
        <v>0.92200000000000004</v>
      </c>
      <c r="AD2147" s="19">
        <v>3.8077546296296297E-2</v>
      </c>
      <c r="AE2147" t="s">
        <v>1108</v>
      </c>
    </row>
    <row r="2148" spans="1:31" x14ac:dyDescent="0.35">
      <c r="A2148" t="s">
        <v>942</v>
      </c>
      <c r="B2148" t="s">
        <v>311</v>
      </c>
      <c r="C2148">
        <v>5318</v>
      </c>
      <c r="D2148" s="9">
        <v>39247.267627314817</v>
      </c>
      <c r="E2148" s="9">
        <v>44565.42900462963</v>
      </c>
      <c r="F2148">
        <v>13273</v>
      </c>
      <c r="G2148">
        <v>13273</v>
      </c>
      <c r="H2148">
        <v>0</v>
      </c>
      <c r="I2148">
        <v>13273</v>
      </c>
      <c r="J2148">
        <v>5502</v>
      </c>
      <c r="K2148">
        <v>7771</v>
      </c>
      <c r="L2148">
        <v>5426</v>
      </c>
      <c r="M2148">
        <v>2345</v>
      </c>
      <c r="N2148">
        <v>0</v>
      </c>
      <c r="O2148">
        <v>3.2519999999999998</v>
      </c>
      <c r="P2148">
        <v>1.512</v>
      </c>
      <c r="Q2148">
        <v>1.5189999999999999</v>
      </c>
      <c r="R2148">
        <v>1.74</v>
      </c>
      <c r="S2148">
        <v>1.804</v>
      </c>
      <c r="T2148">
        <v>0.873</v>
      </c>
      <c r="U2148">
        <v>0</v>
      </c>
      <c r="V2148">
        <v>0.53500000000000003</v>
      </c>
      <c r="W2148">
        <v>1543.779</v>
      </c>
      <c r="X2148" t="s">
        <v>56</v>
      </c>
      <c r="Y2148">
        <v>0.65800000000000003</v>
      </c>
      <c r="Z2148">
        <v>0</v>
      </c>
      <c r="AA2148">
        <v>0.94499999999999995</v>
      </c>
      <c r="AB2148">
        <v>0.96399999999999997</v>
      </c>
      <c r="AC2148">
        <v>0.90100000000000002</v>
      </c>
      <c r="AD2148" s="19">
        <v>45825.18784810185</v>
      </c>
      <c r="AE2148" t="s">
        <v>2392</v>
      </c>
    </row>
    <row r="2149" spans="1:31" hidden="1" x14ac:dyDescent="0.35">
      <c r="A2149" t="s">
        <v>235</v>
      </c>
      <c r="B2149" t="s">
        <v>312</v>
      </c>
      <c r="C2149">
        <v>99</v>
      </c>
      <c r="D2149" s="9">
        <v>45510.720138888886</v>
      </c>
      <c r="E2149" s="9">
        <v>45610.458333333336</v>
      </c>
      <c r="F2149" t="s">
        <v>871</v>
      </c>
      <c r="G2149" t="s">
        <v>871</v>
      </c>
      <c r="H2149">
        <v>52</v>
      </c>
      <c r="I2149">
        <v>263</v>
      </c>
      <c r="J2149">
        <v>38</v>
      </c>
      <c r="K2149" t="s">
        <v>872</v>
      </c>
      <c r="L2149">
        <v>179</v>
      </c>
      <c r="M2149">
        <v>97</v>
      </c>
      <c r="N2149">
        <v>0.44600000000000001</v>
      </c>
      <c r="O2149">
        <v>2.4900000000000002</v>
      </c>
      <c r="P2149">
        <v>0.48599999999999999</v>
      </c>
      <c r="Q2149">
        <v>1.655</v>
      </c>
      <c r="R2149">
        <v>2.4500000000000002</v>
      </c>
      <c r="S2149">
        <v>2.48</v>
      </c>
      <c r="T2149">
        <v>0.67600000000000005</v>
      </c>
      <c r="U2149">
        <v>0.152</v>
      </c>
      <c r="V2149">
        <v>0.83399999999999996</v>
      </c>
      <c r="W2149">
        <v>789.12400000000002</v>
      </c>
      <c r="X2149" t="s">
        <v>56</v>
      </c>
      <c r="Y2149">
        <v>0.60399999999999998</v>
      </c>
      <c r="Z2149">
        <v>0.94699999999999995</v>
      </c>
      <c r="AA2149">
        <v>0.97499999999999998</v>
      </c>
      <c r="AB2149">
        <v>0.83799999999999997</v>
      </c>
      <c r="AC2149">
        <v>0.95799999999999996</v>
      </c>
      <c r="AD2149" s="19">
        <v>3.8302083333333334E-2</v>
      </c>
      <c r="AE2149" t="s">
        <v>1108</v>
      </c>
    </row>
    <row r="2150" spans="1:31" x14ac:dyDescent="0.35">
      <c r="A2150" t="s">
        <v>1324</v>
      </c>
      <c r="B2150" t="s">
        <v>311</v>
      </c>
      <c r="C2150">
        <v>2269</v>
      </c>
      <c r="D2150" s="9">
        <v>39346.154166666667</v>
      </c>
      <c r="E2150" s="9">
        <v>41615.871527777781</v>
      </c>
      <c r="F2150">
        <v>1517</v>
      </c>
      <c r="G2150">
        <v>1517</v>
      </c>
      <c r="H2150">
        <v>723</v>
      </c>
      <c r="I2150">
        <v>794</v>
      </c>
      <c r="J2150">
        <v>118</v>
      </c>
      <c r="K2150">
        <v>1399</v>
      </c>
      <c r="L2150">
        <v>1290</v>
      </c>
      <c r="M2150">
        <v>109</v>
      </c>
      <c r="N2150">
        <v>0.371</v>
      </c>
      <c r="O2150">
        <v>0.41299999999999998</v>
      </c>
      <c r="P2150">
        <v>5.8000000000000003E-2</v>
      </c>
      <c r="Q2150">
        <v>0.63300000000000001</v>
      </c>
      <c r="R2150">
        <v>0.72599999999999998</v>
      </c>
      <c r="S2150">
        <v>0.68200000000000005</v>
      </c>
      <c r="T2150">
        <v>0.872</v>
      </c>
      <c r="U2150">
        <v>0.47299999999999998</v>
      </c>
      <c r="V2150">
        <v>0.92600000000000005</v>
      </c>
      <c r="W2150">
        <v>172.196</v>
      </c>
      <c r="X2150" t="s">
        <v>56</v>
      </c>
      <c r="Y2150">
        <v>1.58</v>
      </c>
      <c r="Z2150">
        <v>0.93</v>
      </c>
      <c r="AA2150">
        <v>0.98599999999999999</v>
      </c>
      <c r="AB2150">
        <v>0.98299999999999998</v>
      </c>
      <c r="AC2150">
        <v>0.99299999999999999</v>
      </c>
      <c r="AD2150" s="19">
        <v>45824.771672499999</v>
      </c>
      <c r="AE2150" t="s">
        <v>1824</v>
      </c>
    </row>
    <row r="2151" spans="1:31" hidden="1" x14ac:dyDescent="0.35">
      <c r="A2151" t="s">
        <v>236</v>
      </c>
      <c r="B2151" t="s">
        <v>312</v>
      </c>
      <c r="C2151">
        <v>98</v>
      </c>
      <c r="D2151" s="9">
        <v>45511.804861111108</v>
      </c>
      <c r="E2151" s="9">
        <v>45610.095138888886</v>
      </c>
      <c r="F2151" t="s">
        <v>871</v>
      </c>
      <c r="G2151" t="s">
        <v>871</v>
      </c>
      <c r="H2151">
        <v>135</v>
      </c>
      <c r="I2151">
        <v>3</v>
      </c>
      <c r="J2151">
        <v>13</v>
      </c>
      <c r="K2151" t="s">
        <v>872</v>
      </c>
      <c r="L2151">
        <v>161</v>
      </c>
      <c r="M2151">
        <v>-35</v>
      </c>
      <c r="N2151">
        <v>1.3759999999999999</v>
      </c>
      <c r="O2151">
        <v>0.185</v>
      </c>
      <c r="P2151">
        <v>9.2999999999999999E-2</v>
      </c>
      <c r="Q2151">
        <v>1.522</v>
      </c>
      <c r="R2151">
        <v>1.468</v>
      </c>
      <c r="S2151">
        <v>1.2669999999999999</v>
      </c>
      <c r="T2151">
        <v>1.0369999999999999</v>
      </c>
      <c r="U2151">
        <v>0.88100000000000001</v>
      </c>
      <c r="V2151">
        <v>0.94</v>
      </c>
      <c r="W2151">
        <v>67.016999999999996</v>
      </c>
      <c r="X2151" t="s">
        <v>62</v>
      </c>
      <c r="Y2151">
        <v>0.65700000000000003</v>
      </c>
      <c r="Z2151">
        <v>0.94599999999999995</v>
      </c>
      <c r="AA2151">
        <v>0.83199999999999996</v>
      </c>
      <c r="AB2151">
        <v>0.93899999999999995</v>
      </c>
      <c r="AC2151">
        <v>0.80700000000000005</v>
      </c>
      <c r="AD2151" s="19">
        <v>3.8469907407407411E-2</v>
      </c>
      <c r="AE2151" t="s">
        <v>1108</v>
      </c>
    </row>
    <row r="2152" spans="1:31" x14ac:dyDescent="0.35">
      <c r="A2152" t="s">
        <v>1548</v>
      </c>
      <c r="B2152" t="s">
        <v>311</v>
      </c>
      <c r="C2152">
        <v>3367</v>
      </c>
      <c r="D2152" s="9">
        <v>38246.489583333336</v>
      </c>
      <c r="E2152" s="9">
        <v>41614.02847222222</v>
      </c>
      <c r="F2152">
        <v>3512</v>
      </c>
      <c r="G2152">
        <v>3512</v>
      </c>
      <c r="H2152">
        <v>301</v>
      </c>
      <c r="I2152">
        <v>3211</v>
      </c>
      <c r="J2152">
        <v>448</v>
      </c>
      <c r="K2152">
        <v>3064</v>
      </c>
      <c r="L2152">
        <v>2568</v>
      </c>
      <c r="M2152">
        <v>496</v>
      </c>
      <c r="N2152">
        <v>0.107</v>
      </c>
      <c r="O2152">
        <v>1.1160000000000001</v>
      </c>
      <c r="P2152">
        <v>0.16900000000000001</v>
      </c>
      <c r="Q2152">
        <v>0.91900000000000004</v>
      </c>
      <c r="R2152">
        <v>1.054</v>
      </c>
      <c r="S2152">
        <v>1.0569999999999999</v>
      </c>
      <c r="T2152">
        <v>0.872</v>
      </c>
      <c r="U2152">
        <v>8.6999999999999994E-2</v>
      </c>
      <c r="V2152">
        <v>0.86199999999999999</v>
      </c>
      <c r="W2152">
        <v>539.71699999999998</v>
      </c>
      <c r="X2152" t="s">
        <v>56</v>
      </c>
      <c r="Y2152">
        <v>1.0880000000000001</v>
      </c>
      <c r="Z2152">
        <v>0.96499999999999997</v>
      </c>
      <c r="AA2152">
        <v>0.98599999999999999</v>
      </c>
      <c r="AB2152">
        <v>0.97899999999999998</v>
      </c>
      <c r="AC2152">
        <v>0.98199999999999998</v>
      </c>
      <c r="AD2152" s="19">
        <v>45824.797796631945</v>
      </c>
      <c r="AE2152" t="s">
        <v>1824</v>
      </c>
    </row>
    <row r="2153" spans="1:31" hidden="1" x14ac:dyDescent="0.35">
      <c r="A2153" t="s">
        <v>237</v>
      </c>
      <c r="B2153" t="s">
        <v>312</v>
      </c>
      <c r="C2153">
        <v>99</v>
      </c>
      <c r="D2153" s="9">
        <v>45524.573611111111</v>
      </c>
      <c r="E2153" s="9">
        <v>45623.614583333336</v>
      </c>
      <c r="F2153" t="s">
        <v>871</v>
      </c>
      <c r="G2153" t="s">
        <v>871</v>
      </c>
      <c r="H2153">
        <v>84</v>
      </c>
      <c r="I2153">
        <v>202</v>
      </c>
      <c r="J2153">
        <v>22</v>
      </c>
      <c r="K2153" t="s">
        <v>872</v>
      </c>
      <c r="L2153">
        <v>169</v>
      </c>
      <c r="M2153">
        <v>96</v>
      </c>
      <c r="N2153">
        <v>0.72399999999999998</v>
      </c>
      <c r="O2153">
        <v>1.53</v>
      </c>
      <c r="P2153">
        <v>0.21299999999999999</v>
      </c>
      <c r="Q2153">
        <v>2.0019999999999998</v>
      </c>
      <c r="R2153">
        <v>2.0409999999999999</v>
      </c>
      <c r="S2153">
        <v>1.972</v>
      </c>
      <c r="T2153">
        <v>0.98099999999999998</v>
      </c>
      <c r="U2153">
        <v>0.32100000000000001</v>
      </c>
      <c r="V2153">
        <v>0.90600000000000003</v>
      </c>
      <c r="W2153">
        <v>107.892</v>
      </c>
      <c r="X2153" t="s">
        <v>56</v>
      </c>
      <c r="Y2153">
        <v>0.5</v>
      </c>
      <c r="Z2153">
        <v>0.96099999999999997</v>
      </c>
      <c r="AA2153">
        <v>0.88500000000000001</v>
      </c>
      <c r="AB2153">
        <v>0.96099999999999997</v>
      </c>
      <c r="AC2153">
        <v>0.92400000000000004</v>
      </c>
      <c r="AD2153" s="19">
        <v>3.8649305555555555E-2</v>
      </c>
      <c r="AE2153" t="s">
        <v>1108</v>
      </c>
    </row>
    <row r="2154" spans="1:31" x14ac:dyDescent="0.35">
      <c r="A2154" t="s">
        <v>296</v>
      </c>
      <c r="B2154" t="s">
        <v>311</v>
      </c>
      <c r="C2154">
        <v>1762</v>
      </c>
      <c r="D2154" s="9">
        <v>42635.509108796294</v>
      </c>
      <c r="E2154" s="9">
        <v>44397.6565625</v>
      </c>
      <c r="F2154">
        <v>85</v>
      </c>
      <c r="G2154">
        <v>85</v>
      </c>
      <c r="H2154">
        <v>34</v>
      </c>
      <c r="I2154">
        <v>51</v>
      </c>
      <c r="J2154">
        <v>7</v>
      </c>
      <c r="K2154">
        <v>78</v>
      </c>
      <c r="L2154">
        <v>67</v>
      </c>
      <c r="M2154">
        <v>11</v>
      </c>
      <c r="N2154">
        <v>0.02</v>
      </c>
      <c r="O2154">
        <v>3.1E-2</v>
      </c>
      <c r="P2154">
        <v>4.0000000000000001E-3</v>
      </c>
      <c r="Q2154">
        <v>4.1000000000000002E-2</v>
      </c>
      <c r="R2154">
        <v>4.7E-2</v>
      </c>
      <c r="S2154">
        <v>4.7E-2</v>
      </c>
      <c r="T2154">
        <v>0.872</v>
      </c>
      <c r="U2154">
        <v>0.39200000000000002</v>
      </c>
      <c r="V2154">
        <v>0.92200000000000004</v>
      </c>
      <c r="W2154">
        <v>268.29300000000001</v>
      </c>
      <c r="X2154" t="s">
        <v>56</v>
      </c>
      <c r="Y2154">
        <v>24.39</v>
      </c>
      <c r="Z2154">
        <v>0.90100000000000002</v>
      </c>
      <c r="AA2154">
        <v>0.96299999999999997</v>
      </c>
      <c r="AB2154">
        <v>0.95799999999999996</v>
      </c>
      <c r="AC2154">
        <v>0.93899999999999995</v>
      </c>
      <c r="AD2154" s="19">
        <v>45825.236569363427</v>
      </c>
      <c r="AE2154" t="s">
        <v>2357</v>
      </c>
    </row>
    <row r="2155" spans="1:31" hidden="1" x14ac:dyDescent="0.35">
      <c r="A2155" t="s">
        <v>238</v>
      </c>
      <c r="B2155" t="s">
        <v>312</v>
      </c>
      <c r="C2155">
        <v>7</v>
      </c>
      <c r="D2155" s="9">
        <v>45548.128472222219</v>
      </c>
      <c r="E2155" s="9">
        <v>45555.331250000003</v>
      </c>
      <c r="F2155" t="s">
        <v>871</v>
      </c>
      <c r="G2155" t="s">
        <v>871</v>
      </c>
      <c r="H2155">
        <v>1</v>
      </c>
      <c r="I2155">
        <v>1</v>
      </c>
      <c r="J2155">
        <v>1</v>
      </c>
      <c r="K2155" t="s">
        <v>872</v>
      </c>
      <c r="L2155">
        <v>1</v>
      </c>
      <c r="M2155">
        <v>-1</v>
      </c>
      <c r="N2155" t="s">
        <v>874</v>
      </c>
      <c r="O2155" t="s">
        <v>874</v>
      </c>
      <c r="P2155" t="s">
        <v>874</v>
      </c>
      <c r="Q2155" t="s">
        <v>874</v>
      </c>
      <c r="R2155">
        <v>0</v>
      </c>
      <c r="S2155" t="s">
        <v>874</v>
      </c>
      <c r="T2155" t="s">
        <v>874</v>
      </c>
      <c r="U2155" t="s">
        <v>874</v>
      </c>
      <c r="V2155" t="s">
        <v>874</v>
      </c>
      <c r="W2155" t="s">
        <v>874</v>
      </c>
      <c r="X2155" t="s">
        <v>62</v>
      </c>
      <c r="Y2155" t="s">
        <v>874</v>
      </c>
      <c r="Z2155" t="s">
        <v>874</v>
      </c>
      <c r="AA2155" t="s">
        <v>874</v>
      </c>
      <c r="AB2155" t="s">
        <v>874</v>
      </c>
      <c r="AC2155" t="s">
        <v>874</v>
      </c>
      <c r="AD2155" s="19">
        <v>3.8747685185185191E-2</v>
      </c>
      <c r="AE2155" t="s">
        <v>1108</v>
      </c>
    </row>
    <row r="2156" spans="1:31" x14ac:dyDescent="0.35">
      <c r="A2156" t="s">
        <v>1300</v>
      </c>
      <c r="B2156" t="s">
        <v>311</v>
      </c>
      <c r="C2156">
        <v>2198</v>
      </c>
      <c r="D2156" s="9">
        <v>41966.012916666667</v>
      </c>
      <c r="E2156" s="9">
        <v>44164.643692129626</v>
      </c>
      <c r="F2156">
        <v>331</v>
      </c>
      <c r="G2156">
        <v>331</v>
      </c>
      <c r="H2156">
        <v>102</v>
      </c>
      <c r="I2156">
        <v>229</v>
      </c>
      <c r="J2156">
        <v>26</v>
      </c>
      <c r="K2156">
        <v>305</v>
      </c>
      <c r="L2156">
        <v>279</v>
      </c>
      <c r="M2156">
        <v>26</v>
      </c>
      <c r="N2156">
        <v>5.0999999999999997E-2</v>
      </c>
      <c r="O2156">
        <v>0.125</v>
      </c>
      <c r="P2156">
        <v>1.2E-2</v>
      </c>
      <c r="Q2156">
        <v>0.14299999999999999</v>
      </c>
      <c r="R2156">
        <v>0.16400000000000001</v>
      </c>
      <c r="S2156">
        <v>0.16200000000000001</v>
      </c>
      <c r="T2156">
        <v>0.872</v>
      </c>
      <c r="U2156">
        <v>0.28999999999999998</v>
      </c>
      <c r="V2156">
        <v>0.93200000000000005</v>
      </c>
      <c r="W2156">
        <v>181.81800000000001</v>
      </c>
      <c r="X2156" t="s">
        <v>56</v>
      </c>
      <c r="Y2156">
        <v>6.9930000000000003</v>
      </c>
      <c r="Z2156">
        <v>0.96699999999999997</v>
      </c>
      <c r="AA2156">
        <v>0.98099999999999998</v>
      </c>
      <c r="AB2156">
        <v>0.97099999999999997</v>
      </c>
      <c r="AC2156">
        <v>0.99199999999999999</v>
      </c>
      <c r="AD2156" s="19">
        <v>45825.06661858796</v>
      </c>
      <c r="AE2156" t="s">
        <v>2397</v>
      </c>
    </row>
    <row r="2157" spans="1:31" hidden="1" x14ac:dyDescent="0.35">
      <c r="A2157" t="s">
        <v>239</v>
      </c>
      <c r="B2157" t="s">
        <v>312</v>
      </c>
      <c r="C2157">
        <v>98</v>
      </c>
      <c r="D2157" s="9">
        <v>45506.538194444445</v>
      </c>
      <c r="E2157" s="9">
        <v>45604.603472222225</v>
      </c>
      <c r="F2157" t="s">
        <v>871</v>
      </c>
      <c r="G2157" t="s">
        <v>871</v>
      </c>
      <c r="H2157">
        <v>28</v>
      </c>
      <c r="I2157">
        <v>17</v>
      </c>
      <c r="J2157">
        <v>1</v>
      </c>
      <c r="K2157" t="s">
        <v>872</v>
      </c>
      <c r="L2157">
        <v>27</v>
      </c>
      <c r="M2157">
        <v>16</v>
      </c>
      <c r="N2157">
        <v>0.27600000000000002</v>
      </c>
      <c r="O2157">
        <v>0.182</v>
      </c>
      <c r="P2157" t="s">
        <v>874</v>
      </c>
      <c r="Q2157">
        <v>0.502</v>
      </c>
      <c r="R2157">
        <v>0.45800000000000002</v>
      </c>
      <c r="S2157">
        <v>0.44600000000000001</v>
      </c>
      <c r="T2157" t="s">
        <v>874</v>
      </c>
      <c r="U2157" t="s">
        <v>874</v>
      </c>
      <c r="V2157" t="s">
        <v>874</v>
      </c>
      <c r="W2157" t="s">
        <v>874</v>
      </c>
      <c r="X2157" t="s">
        <v>56</v>
      </c>
      <c r="Y2157">
        <v>1.992</v>
      </c>
      <c r="Z2157">
        <v>0.85399999999999998</v>
      </c>
      <c r="AA2157">
        <v>0.83299999999999996</v>
      </c>
      <c r="AB2157" t="s">
        <v>874</v>
      </c>
      <c r="AC2157">
        <v>0.91700000000000004</v>
      </c>
      <c r="AD2157" s="19">
        <v>3.8844907407407404E-2</v>
      </c>
      <c r="AE2157" t="s">
        <v>1108</v>
      </c>
    </row>
    <row r="2158" spans="1:31" x14ac:dyDescent="0.35">
      <c r="A2158" t="s">
        <v>1316</v>
      </c>
      <c r="B2158" t="s">
        <v>311</v>
      </c>
      <c r="C2158">
        <v>1828</v>
      </c>
      <c r="D2158" s="9">
        <v>39792.752083333333</v>
      </c>
      <c r="E2158" s="9">
        <v>41621.59097222222</v>
      </c>
      <c r="F2158">
        <v>269</v>
      </c>
      <c r="G2158">
        <v>269</v>
      </c>
      <c r="H2158">
        <v>34</v>
      </c>
      <c r="I2158">
        <v>235</v>
      </c>
      <c r="J2158">
        <v>39</v>
      </c>
      <c r="K2158">
        <v>230</v>
      </c>
      <c r="L2158">
        <v>208</v>
      </c>
      <c r="M2158">
        <v>22</v>
      </c>
      <c r="N2158">
        <v>1.4E-2</v>
      </c>
      <c r="O2158">
        <v>0.124</v>
      </c>
      <c r="P2158">
        <v>2.1999999999999999E-2</v>
      </c>
      <c r="Q2158">
        <v>0.10100000000000001</v>
      </c>
      <c r="R2158">
        <v>0.11600000000000001</v>
      </c>
      <c r="S2158">
        <v>0.115</v>
      </c>
      <c r="T2158">
        <v>0.871</v>
      </c>
      <c r="U2158">
        <v>0.10100000000000001</v>
      </c>
      <c r="V2158">
        <v>0.84099999999999997</v>
      </c>
      <c r="W2158">
        <v>217.822</v>
      </c>
      <c r="X2158" t="s">
        <v>56</v>
      </c>
      <c r="Y2158">
        <v>9.9009999999999998</v>
      </c>
      <c r="Z2158">
        <v>0.95299999999999996</v>
      </c>
      <c r="AA2158">
        <v>0.99299999999999999</v>
      </c>
      <c r="AB2158">
        <v>0.94699999999999995</v>
      </c>
      <c r="AC2158">
        <v>0.97799999999999998</v>
      </c>
      <c r="AD2158" s="19">
        <v>45824.773701284721</v>
      </c>
      <c r="AE2158" t="s">
        <v>1824</v>
      </c>
    </row>
    <row r="2159" spans="1:31" hidden="1" x14ac:dyDescent="0.35">
      <c r="A2159" t="s">
        <v>240</v>
      </c>
      <c r="B2159" t="s">
        <v>312</v>
      </c>
      <c r="C2159">
        <v>0</v>
      </c>
      <c r="D2159" s="9">
        <v>45114.524305555555</v>
      </c>
      <c r="E2159" s="9">
        <v>45114.7</v>
      </c>
      <c r="F2159" t="s">
        <v>871</v>
      </c>
      <c r="G2159" t="s">
        <v>871</v>
      </c>
      <c r="H2159">
        <v>5</v>
      </c>
      <c r="I2159">
        <v>1</v>
      </c>
      <c r="J2159">
        <v>1</v>
      </c>
      <c r="K2159" t="s">
        <v>872</v>
      </c>
      <c r="L2159">
        <v>7</v>
      </c>
      <c r="M2159">
        <v>-4</v>
      </c>
      <c r="N2159">
        <v>2.5</v>
      </c>
      <c r="O2159" t="s">
        <v>874</v>
      </c>
      <c r="P2159" t="s">
        <v>874</v>
      </c>
      <c r="Q2159" t="s">
        <v>874</v>
      </c>
      <c r="R2159">
        <v>0</v>
      </c>
      <c r="S2159">
        <v>2</v>
      </c>
      <c r="T2159" t="s">
        <v>874</v>
      </c>
      <c r="U2159" t="s">
        <v>874</v>
      </c>
      <c r="V2159" t="s">
        <v>874</v>
      </c>
      <c r="W2159" t="s">
        <v>874</v>
      </c>
      <c r="X2159" t="s">
        <v>56</v>
      </c>
      <c r="Y2159" t="s">
        <v>874</v>
      </c>
      <c r="Z2159">
        <v>0.5</v>
      </c>
      <c r="AA2159" t="s">
        <v>874</v>
      </c>
      <c r="AB2159" t="s">
        <v>874</v>
      </c>
      <c r="AC2159" t="s">
        <v>874</v>
      </c>
      <c r="AD2159" s="19">
        <v>3.8946759259259257E-2</v>
      </c>
      <c r="AE2159" t="s">
        <v>1108</v>
      </c>
    </row>
    <row r="2160" spans="1:31" x14ac:dyDescent="0.35">
      <c r="A2160" t="s">
        <v>1453</v>
      </c>
      <c r="B2160" t="s">
        <v>311</v>
      </c>
      <c r="C2160">
        <v>2953</v>
      </c>
      <c r="D2160" s="9">
        <v>38591.21875</v>
      </c>
      <c r="E2160" s="9">
        <v>41545.147916666669</v>
      </c>
      <c r="F2160">
        <v>279</v>
      </c>
      <c r="G2160">
        <v>279</v>
      </c>
      <c r="H2160">
        <v>30</v>
      </c>
      <c r="I2160">
        <v>249</v>
      </c>
      <c r="J2160">
        <v>58</v>
      </c>
      <c r="K2160">
        <v>221</v>
      </c>
      <c r="L2160">
        <v>184</v>
      </c>
      <c r="M2160">
        <v>37</v>
      </c>
      <c r="N2160">
        <v>1.0999999999999999E-2</v>
      </c>
      <c r="O2160">
        <v>8.1000000000000003E-2</v>
      </c>
      <c r="P2160">
        <v>2.1999999999999999E-2</v>
      </c>
      <c r="Q2160">
        <v>6.0999999999999999E-2</v>
      </c>
      <c r="R2160">
        <v>7.0000000000000007E-2</v>
      </c>
      <c r="S2160">
        <v>7.0000000000000007E-2</v>
      </c>
      <c r="T2160">
        <v>0.871</v>
      </c>
      <c r="U2160">
        <v>0.12</v>
      </c>
      <c r="V2160">
        <v>0.76100000000000001</v>
      </c>
      <c r="W2160">
        <v>606.55700000000002</v>
      </c>
      <c r="X2160" t="s">
        <v>56</v>
      </c>
      <c r="Y2160">
        <v>16.393000000000001</v>
      </c>
      <c r="Z2160">
        <v>0.92500000000000004</v>
      </c>
      <c r="AA2160">
        <v>0.98799999999999999</v>
      </c>
      <c r="AB2160">
        <v>0.96599999999999997</v>
      </c>
      <c r="AC2160">
        <v>0.98299999999999998</v>
      </c>
      <c r="AD2160" s="19">
        <v>45824.874571111111</v>
      </c>
      <c r="AE2160" t="s">
        <v>2024</v>
      </c>
    </row>
    <row r="2161" spans="1:31" hidden="1" x14ac:dyDescent="0.35">
      <c r="A2161" t="s">
        <v>241</v>
      </c>
      <c r="B2161" t="s">
        <v>312</v>
      </c>
      <c r="C2161">
        <v>99</v>
      </c>
      <c r="D2161" s="9">
        <v>45510.001388888886</v>
      </c>
      <c r="E2161" s="9">
        <v>45609.830555555556</v>
      </c>
      <c r="F2161" t="s">
        <v>871</v>
      </c>
      <c r="G2161" t="s">
        <v>871</v>
      </c>
      <c r="H2161">
        <v>31</v>
      </c>
      <c r="I2161">
        <v>6</v>
      </c>
      <c r="J2161">
        <v>2</v>
      </c>
      <c r="K2161" t="s">
        <v>872</v>
      </c>
      <c r="L2161">
        <v>42</v>
      </c>
      <c r="M2161">
        <v>-8</v>
      </c>
      <c r="N2161">
        <v>0.249</v>
      </c>
      <c r="O2161">
        <v>3.6999999999999998E-2</v>
      </c>
      <c r="P2161">
        <v>1.2E-2</v>
      </c>
      <c r="Q2161">
        <v>0.315</v>
      </c>
      <c r="R2161" s="24" t="s">
        <v>2218</v>
      </c>
      <c r="S2161">
        <v>0.255</v>
      </c>
      <c r="T2161">
        <v>1.1499999999999999</v>
      </c>
      <c r="U2161">
        <v>0.871</v>
      </c>
      <c r="V2161">
        <v>0.95799999999999996</v>
      </c>
      <c r="W2161">
        <v>876.19</v>
      </c>
      <c r="X2161" t="s">
        <v>62</v>
      </c>
      <c r="Y2161">
        <v>3.1749999999999998</v>
      </c>
      <c r="Z2161">
        <v>0.89300000000000002</v>
      </c>
      <c r="AA2161">
        <v>0.76600000000000001</v>
      </c>
      <c r="AB2161">
        <v>1</v>
      </c>
      <c r="AC2161">
        <v>0.9</v>
      </c>
      <c r="AD2161" s="19">
        <v>3.9116898148148144E-2</v>
      </c>
      <c r="AE2161" t="s">
        <v>1108</v>
      </c>
    </row>
    <row r="2162" spans="1:31" x14ac:dyDescent="0.35">
      <c r="A2162" t="s">
        <v>162</v>
      </c>
      <c r="B2162" t="s">
        <v>311</v>
      </c>
      <c r="C2162">
        <v>6292</v>
      </c>
      <c r="D2162" s="9">
        <v>39198.963194444441</v>
      </c>
      <c r="E2162" s="9">
        <v>45491.699305555558</v>
      </c>
      <c r="F2162">
        <v>423</v>
      </c>
      <c r="G2162">
        <v>423</v>
      </c>
      <c r="H2162">
        <v>227</v>
      </c>
      <c r="I2162">
        <v>196</v>
      </c>
      <c r="J2162">
        <v>34</v>
      </c>
      <c r="K2162">
        <v>389</v>
      </c>
      <c r="L2162">
        <v>370</v>
      </c>
      <c r="M2162">
        <v>19</v>
      </c>
      <c r="N2162">
        <v>3.2000000000000001E-2</v>
      </c>
      <c r="O2162">
        <v>3.4000000000000002E-2</v>
      </c>
      <c r="P2162">
        <v>4.0000000000000001E-3</v>
      </c>
      <c r="Q2162">
        <v>5.3999999999999999E-2</v>
      </c>
      <c r="R2162">
        <v>6.2E-2</v>
      </c>
      <c r="S2162">
        <v>5.8999999999999997E-2</v>
      </c>
      <c r="T2162">
        <v>0.871</v>
      </c>
      <c r="U2162">
        <v>0.48499999999999999</v>
      </c>
      <c r="V2162">
        <v>0.93899999999999995</v>
      </c>
      <c r="W2162">
        <v>351.85199999999998</v>
      </c>
      <c r="X2162" t="s">
        <v>56</v>
      </c>
      <c r="Y2162">
        <v>18.518999999999998</v>
      </c>
      <c r="Z2162">
        <v>0.63100000000000001</v>
      </c>
      <c r="AA2162">
        <v>0.76200000000000001</v>
      </c>
      <c r="AB2162">
        <v>0.88900000000000001</v>
      </c>
      <c r="AC2162">
        <v>0.67800000000000005</v>
      </c>
      <c r="AD2162" s="19">
        <v>2.8894675925925924E-2</v>
      </c>
      <c r="AE2162" t="s">
        <v>1108</v>
      </c>
    </row>
    <row r="2163" spans="1:31" hidden="1" x14ac:dyDescent="0.35">
      <c r="A2163" t="s">
        <v>242</v>
      </c>
      <c r="B2163" t="s">
        <v>312</v>
      </c>
      <c r="C2163">
        <v>99</v>
      </c>
      <c r="D2163" s="9">
        <v>45510.456250000003</v>
      </c>
      <c r="E2163" s="9">
        <v>45609.717361111114</v>
      </c>
      <c r="F2163" t="s">
        <v>871</v>
      </c>
      <c r="G2163" t="s">
        <v>871</v>
      </c>
      <c r="H2163">
        <v>290</v>
      </c>
      <c r="I2163">
        <v>1</v>
      </c>
      <c r="J2163">
        <v>1</v>
      </c>
      <c r="K2163" t="s">
        <v>872</v>
      </c>
      <c r="L2163">
        <v>75</v>
      </c>
      <c r="M2163">
        <v>214</v>
      </c>
      <c r="N2163">
        <v>2.9169999999999998</v>
      </c>
      <c r="O2163">
        <v>0</v>
      </c>
      <c r="P2163" t="s">
        <v>874</v>
      </c>
      <c r="Q2163">
        <v>0.92600000000000005</v>
      </c>
      <c r="R2163">
        <v>2.9169999999999998</v>
      </c>
      <c r="S2163">
        <v>2.9169999999999998</v>
      </c>
      <c r="T2163" t="s">
        <v>874</v>
      </c>
      <c r="U2163" t="s">
        <v>874</v>
      </c>
      <c r="V2163" t="s">
        <v>874</v>
      </c>
      <c r="W2163" t="s">
        <v>874</v>
      </c>
      <c r="X2163" t="s">
        <v>56</v>
      </c>
      <c r="Y2163">
        <v>1.08</v>
      </c>
      <c r="Z2163">
        <v>0.998</v>
      </c>
      <c r="AA2163">
        <v>0</v>
      </c>
      <c r="AB2163" t="s">
        <v>874</v>
      </c>
      <c r="AC2163">
        <v>0.97199999999999998</v>
      </c>
      <c r="AD2163" s="19">
        <v>3.9217592592592596E-2</v>
      </c>
      <c r="AE2163" t="s">
        <v>1108</v>
      </c>
    </row>
    <row r="2164" spans="1:31" x14ac:dyDescent="0.35">
      <c r="A2164" t="s">
        <v>195</v>
      </c>
      <c r="B2164" t="s">
        <v>311</v>
      </c>
      <c r="C2164">
        <v>887</v>
      </c>
      <c r="D2164" s="9">
        <v>44721.271527777775</v>
      </c>
      <c r="E2164" s="9">
        <v>45608.411805555559</v>
      </c>
      <c r="F2164">
        <v>2333</v>
      </c>
      <c r="G2164">
        <v>2292</v>
      </c>
      <c r="H2164">
        <v>1354</v>
      </c>
      <c r="I2164">
        <v>938</v>
      </c>
      <c r="J2164">
        <v>181</v>
      </c>
      <c r="K2164">
        <v>2111</v>
      </c>
      <c r="L2164">
        <v>1707</v>
      </c>
      <c r="M2164">
        <v>404</v>
      </c>
      <c r="N2164">
        <v>2.1720000000000002</v>
      </c>
      <c r="O2164">
        <v>1.4410000000000001</v>
      </c>
      <c r="P2164">
        <v>0.26900000000000002</v>
      </c>
      <c r="Q2164">
        <v>2.9140000000000001</v>
      </c>
      <c r="R2164">
        <v>3.3439999999999999</v>
      </c>
      <c r="S2164">
        <v>3.3580000000000001</v>
      </c>
      <c r="T2164">
        <v>0.871</v>
      </c>
      <c r="U2164">
        <v>0.60099999999999998</v>
      </c>
      <c r="V2164">
        <v>0.92600000000000005</v>
      </c>
      <c r="W2164">
        <v>138.64099999999999</v>
      </c>
      <c r="X2164" t="s">
        <v>56</v>
      </c>
      <c r="Y2164">
        <v>0.34300000000000003</v>
      </c>
      <c r="Z2164">
        <v>0.997</v>
      </c>
      <c r="AA2164">
        <v>0.97199999999999998</v>
      </c>
      <c r="AB2164">
        <v>0.997</v>
      </c>
      <c r="AC2164">
        <v>0.98299999999999998</v>
      </c>
      <c r="AD2164" s="19">
        <v>3.2833333333333332E-2</v>
      </c>
      <c r="AE2164" t="s">
        <v>1108</v>
      </c>
    </row>
    <row r="2165" spans="1:31" hidden="1" x14ac:dyDescent="0.35">
      <c r="A2165" t="s">
        <v>243</v>
      </c>
      <c r="B2165" t="s">
        <v>312</v>
      </c>
      <c r="C2165">
        <v>85</v>
      </c>
      <c r="D2165" s="9">
        <v>45517.654166666667</v>
      </c>
      <c r="E2165" s="9">
        <v>45603.529166666667</v>
      </c>
      <c r="F2165" t="s">
        <v>871</v>
      </c>
      <c r="G2165" t="s">
        <v>871</v>
      </c>
      <c r="H2165">
        <v>9</v>
      </c>
      <c r="I2165">
        <v>38</v>
      </c>
      <c r="J2165">
        <v>1</v>
      </c>
      <c r="K2165" t="s">
        <v>872</v>
      </c>
      <c r="L2165">
        <v>39</v>
      </c>
      <c r="M2165">
        <v>6</v>
      </c>
      <c r="N2165">
        <v>8.4000000000000005E-2</v>
      </c>
      <c r="O2165">
        <v>0.55100000000000005</v>
      </c>
      <c r="P2165" t="s">
        <v>874</v>
      </c>
      <c r="Q2165">
        <v>0.57099999999999995</v>
      </c>
      <c r="R2165">
        <v>0.63500000000000001</v>
      </c>
      <c r="S2165">
        <v>0.57099999999999995</v>
      </c>
      <c r="T2165" t="s">
        <v>874</v>
      </c>
      <c r="U2165" t="s">
        <v>874</v>
      </c>
      <c r="V2165" t="s">
        <v>874</v>
      </c>
      <c r="W2165" t="s">
        <v>874</v>
      </c>
      <c r="X2165" t="s">
        <v>56</v>
      </c>
      <c r="Y2165">
        <v>1.7509999999999999</v>
      </c>
      <c r="Z2165">
        <v>0.96099999999999997</v>
      </c>
      <c r="AA2165">
        <v>0.33500000000000002</v>
      </c>
      <c r="AB2165" t="s">
        <v>874</v>
      </c>
      <c r="AC2165">
        <v>0.36799999999999999</v>
      </c>
      <c r="AD2165" s="19">
        <v>3.9318287037037034E-2</v>
      </c>
      <c r="AE2165" t="s">
        <v>1108</v>
      </c>
    </row>
    <row r="2166" spans="1:31" x14ac:dyDescent="0.35">
      <c r="A2166" t="s">
        <v>162</v>
      </c>
      <c r="B2166" t="s">
        <v>311</v>
      </c>
      <c r="C2166">
        <v>6292</v>
      </c>
      <c r="D2166" s="9">
        <v>39198.963194444441</v>
      </c>
      <c r="E2166" s="9">
        <v>45491.699305555558</v>
      </c>
      <c r="F2166">
        <v>423</v>
      </c>
      <c r="G2166">
        <v>423</v>
      </c>
      <c r="H2166">
        <v>227</v>
      </c>
      <c r="I2166">
        <v>196</v>
      </c>
      <c r="J2166">
        <v>34</v>
      </c>
      <c r="K2166">
        <v>389</v>
      </c>
      <c r="L2166">
        <v>370</v>
      </c>
      <c r="M2166">
        <v>19</v>
      </c>
      <c r="N2166">
        <v>3.2000000000000001E-2</v>
      </c>
      <c r="O2166">
        <v>3.4000000000000002E-2</v>
      </c>
      <c r="P2166">
        <v>4.0000000000000001E-3</v>
      </c>
      <c r="Q2166">
        <v>5.3999999999999999E-2</v>
      </c>
      <c r="R2166">
        <v>6.2E-2</v>
      </c>
      <c r="S2166">
        <v>5.8999999999999997E-2</v>
      </c>
      <c r="T2166">
        <v>0.871</v>
      </c>
      <c r="U2166">
        <v>0.48499999999999999</v>
      </c>
      <c r="V2166">
        <v>0.93899999999999995</v>
      </c>
      <c r="W2166">
        <v>351.85199999999998</v>
      </c>
      <c r="X2166" t="s">
        <v>56</v>
      </c>
      <c r="Y2166">
        <v>18.518999999999998</v>
      </c>
      <c r="Z2166">
        <v>0.63100000000000001</v>
      </c>
      <c r="AA2166">
        <v>0.76200000000000001</v>
      </c>
      <c r="AB2166">
        <v>0.88900000000000001</v>
      </c>
      <c r="AC2166">
        <v>0.67800000000000005</v>
      </c>
      <c r="AD2166" s="19">
        <v>3.9663194444444445E-2</v>
      </c>
      <c r="AE2166" t="s">
        <v>1108</v>
      </c>
    </row>
    <row r="2167" spans="1:31" hidden="1" x14ac:dyDescent="0.35">
      <c r="A2167" t="s">
        <v>244</v>
      </c>
      <c r="B2167" t="s">
        <v>312</v>
      </c>
      <c r="C2167">
        <v>57</v>
      </c>
      <c r="D2167" s="9">
        <v>45069.777083333334</v>
      </c>
      <c r="E2167" s="9">
        <v>45127.595138888886</v>
      </c>
      <c r="F2167" t="s">
        <v>871</v>
      </c>
      <c r="G2167" t="s">
        <v>871</v>
      </c>
      <c r="H2167">
        <v>1</v>
      </c>
      <c r="I2167">
        <v>1</v>
      </c>
      <c r="J2167">
        <v>2</v>
      </c>
      <c r="K2167" t="s">
        <v>872</v>
      </c>
      <c r="L2167">
        <v>5</v>
      </c>
      <c r="M2167">
        <v>-7</v>
      </c>
      <c r="N2167" t="s">
        <v>874</v>
      </c>
      <c r="O2167" t="s">
        <v>874</v>
      </c>
      <c r="P2167">
        <v>9.0999999999999998E-2</v>
      </c>
      <c r="Q2167">
        <v>0.20799999999999999</v>
      </c>
      <c r="R2167">
        <v>0</v>
      </c>
      <c r="S2167">
        <v>-3.1E-2</v>
      </c>
      <c r="T2167" t="s">
        <v>874</v>
      </c>
      <c r="U2167" t="s">
        <v>874</v>
      </c>
      <c r="V2167" t="s">
        <v>874</v>
      </c>
      <c r="W2167" t="s">
        <v>874</v>
      </c>
      <c r="X2167" t="s">
        <v>80</v>
      </c>
      <c r="Y2167">
        <v>4.8079999999999998</v>
      </c>
      <c r="Z2167" t="s">
        <v>874</v>
      </c>
      <c r="AA2167" t="s">
        <v>874</v>
      </c>
      <c r="AB2167">
        <v>1</v>
      </c>
      <c r="AC2167">
        <v>0.5</v>
      </c>
      <c r="AD2167" s="19">
        <v>3.9414351851851853E-2</v>
      </c>
      <c r="AE2167" t="s">
        <v>1108</v>
      </c>
    </row>
    <row r="2168" spans="1:31" x14ac:dyDescent="0.35">
      <c r="A2168" t="s">
        <v>195</v>
      </c>
      <c r="B2168" t="s">
        <v>311</v>
      </c>
      <c r="C2168">
        <v>887</v>
      </c>
      <c r="D2168" s="9">
        <v>44721.271527777775</v>
      </c>
      <c r="E2168" s="9">
        <v>45608.411805555559</v>
      </c>
      <c r="F2168">
        <v>2333</v>
      </c>
      <c r="G2168">
        <v>2292</v>
      </c>
      <c r="H2168">
        <v>1354</v>
      </c>
      <c r="I2168">
        <v>938</v>
      </c>
      <c r="J2168">
        <v>181</v>
      </c>
      <c r="K2168">
        <v>2111</v>
      </c>
      <c r="L2168">
        <v>1707</v>
      </c>
      <c r="M2168">
        <v>404</v>
      </c>
      <c r="N2168">
        <v>2.1720000000000002</v>
      </c>
      <c r="O2168">
        <v>1.4410000000000001</v>
      </c>
      <c r="P2168">
        <v>0.26900000000000002</v>
      </c>
      <c r="Q2168">
        <v>2.9140000000000001</v>
      </c>
      <c r="R2168">
        <v>3.3439999999999999</v>
      </c>
      <c r="S2168">
        <v>3.3580000000000001</v>
      </c>
      <c r="T2168">
        <v>0.871</v>
      </c>
      <c r="U2168">
        <v>0.60099999999999998</v>
      </c>
      <c r="V2168">
        <v>0.92600000000000005</v>
      </c>
      <c r="W2168">
        <v>138.64099999999999</v>
      </c>
      <c r="X2168" t="s">
        <v>56</v>
      </c>
      <c r="Y2168">
        <v>0.34300000000000003</v>
      </c>
      <c r="Z2168">
        <v>0.997</v>
      </c>
      <c r="AA2168">
        <v>0.97199999999999998</v>
      </c>
      <c r="AB2168">
        <v>0.997</v>
      </c>
      <c r="AC2168">
        <v>0.98299999999999998</v>
      </c>
      <c r="AD2168" s="19">
        <v>6.1979166666666667E-3</v>
      </c>
      <c r="AE2168" t="s">
        <v>1108</v>
      </c>
    </row>
    <row r="2169" spans="1:31" hidden="1" x14ac:dyDescent="0.35">
      <c r="A2169" t="s">
        <v>245</v>
      </c>
      <c r="B2169" t="s">
        <v>312</v>
      </c>
      <c r="C2169">
        <v>0</v>
      </c>
      <c r="D2169" s="9">
        <v>44435.231944444444</v>
      </c>
      <c r="E2169" s="9">
        <v>44435.231944444444</v>
      </c>
      <c r="F2169" t="s">
        <v>871</v>
      </c>
      <c r="G2169" t="s">
        <v>871</v>
      </c>
      <c r="H2169">
        <v>1</v>
      </c>
      <c r="I2169">
        <v>1</v>
      </c>
      <c r="J2169">
        <v>1</v>
      </c>
      <c r="K2169" t="s">
        <v>872</v>
      </c>
      <c r="L2169">
        <v>1</v>
      </c>
      <c r="M2169">
        <v>0</v>
      </c>
      <c r="N2169" t="s">
        <v>874</v>
      </c>
      <c r="O2169" t="s">
        <v>874</v>
      </c>
      <c r="P2169" t="s">
        <v>874</v>
      </c>
      <c r="Q2169" t="s">
        <v>874</v>
      </c>
      <c r="R2169">
        <v>0</v>
      </c>
      <c r="S2169" t="s">
        <v>874</v>
      </c>
      <c r="T2169" t="s">
        <v>874</v>
      </c>
      <c r="U2169" t="s">
        <v>874</v>
      </c>
      <c r="V2169" t="s">
        <v>874</v>
      </c>
      <c r="W2169" t="s">
        <v>874</v>
      </c>
      <c r="X2169" t="s">
        <v>80</v>
      </c>
      <c r="Y2169" t="s">
        <v>874</v>
      </c>
      <c r="Z2169" t="s">
        <v>874</v>
      </c>
      <c r="AA2169" t="s">
        <v>874</v>
      </c>
      <c r="AB2169" t="s">
        <v>874</v>
      </c>
      <c r="AC2169" t="s">
        <v>874</v>
      </c>
      <c r="AD2169" s="19">
        <v>3.9531249999999997E-2</v>
      </c>
      <c r="AE2169" t="s">
        <v>1108</v>
      </c>
    </row>
    <row r="2170" spans="1:31" x14ac:dyDescent="0.35">
      <c r="A2170" t="s">
        <v>1362</v>
      </c>
      <c r="B2170" t="s">
        <v>311</v>
      </c>
      <c r="C2170">
        <v>2717</v>
      </c>
      <c r="D2170" s="9">
        <v>41848.94158564815</v>
      </c>
      <c r="E2170" s="9">
        <v>44566.303356481483</v>
      </c>
      <c r="F2170">
        <v>3426</v>
      </c>
      <c r="G2170">
        <v>3426</v>
      </c>
      <c r="H2170">
        <v>280</v>
      </c>
      <c r="I2170">
        <v>3146</v>
      </c>
      <c r="J2170">
        <v>238</v>
      </c>
      <c r="K2170">
        <v>3188</v>
      </c>
      <c r="L2170">
        <v>2696</v>
      </c>
      <c r="M2170">
        <v>492</v>
      </c>
      <c r="N2170">
        <v>0.105</v>
      </c>
      <c r="O2170">
        <v>1.143</v>
      </c>
      <c r="P2170">
        <v>0.09</v>
      </c>
      <c r="Q2170">
        <v>1.0089999999999999</v>
      </c>
      <c r="R2170">
        <v>1.1579999999999999</v>
      </c>
      <c r="S2170">
        <v>1.155</v>
      </c>
      <c r="T2170">
        <v>0.871</v>
      </c>
      <c r="U2170">
        <v>8.4000000000000005E-2</v>
      </c>
      <c r="V2170">
        <v>0.92800000000000005</v>
      </c>
      <c r="W2170">
        <v>487.61099999999999</v>
      </c>
      <c r="X2170" t="s">
        <v>56</v>
      </c>
      <c r="Y2170">
        <v>0.99099999999999999</v>
      </c>
      <c r="Z2170">
        <v>0.96399999999999997</v>
      </c>
      <c r="AA2170">
        <v>0.99399999999999999</v>
      </c>
      <c r="AB2170">
        <v>0.95899999999999996</v>
      </c>
      <c r="AC2170">
        <v>0.98799999999999999</v>
      </c>
      <c r="AD2170" s="19">
        <v>45825.082178842589</v>
      </c>
      <c r="AE2170" t="s">
        <v>2397</v>
      </c>
    </row>
    <row r="2171" spans="1:31" hidden="1" x14ac:dyDescent="0.35">
      <c r="A2171" t="s">
        <v>246</v>
      </c>
      <c r="B2171" t="s">
        <v>312</v>
      </c>
      <c r="C2171">
        <v>100</v>
      </c>
      <c r="D2171" s="9">
        <v>45504.816666666666</v>
      </c>
      <c r="E2171" s="9">
        <v>45604.898611111108</v>
      </c>
      <c r="F2171" t="s">
        <v>871</v>
      </c>
      <c r="G2171" t="s">
        <v>871</v>
      </c>
      <c r="H2171">
        <v>825</v>
      </c>
      <c r="I2171">
        <v>157</v>
      </c>
      <c r="J2171">
        <v>122</v>
      </c>
      <c r="K2171" t="s">
        <v>872</v>
      </c>
      <c r="L2171">
        <v>687</v>
      </c>
      <c r="M2171">
        <v>172</v>
      </c>
      <c r="N2171">
        <v>8.0489999999999995</v>
      </c>
      <c r="O2171">
        <v>1.649</v>
      </c>
      <c r="P2171">
        <v>1.4530000000000001</v>
      </c>
      <c r="Q2171">
        <v>6.7949999999999999</v>
      </c>
      <c r="R2171" s="24" t="s">
        <v>2315</v>
      </c>
      <c r="S2171">
        <v>8.2899999999999991</v>
      </c>
      <c r="T2171">
        <v>0.82399999999999995</v>
      </c>
      <c r="U2171">
        <v>0.83</v>
      </c>
      <c r="V2171">
        <v>0.85</v>
      </c>
      <c r="W2171">
        <v>148.197</v>
      </c>
      <c r="X2171" t="s">
        <v>56</v>
      </c>
      <c r="Y2171">
        <v>0.14699999999999999</v>
      </c>
      <c r="Z2171">
        <v>0.997</v>
      </c>
      <c r="AA2171">
        <v>0.99299999999999999</v>
      </c>
      <c r="AB2171">
        <v>0.95599999999999996</v>
      </c>
      <c r="AC2171">
        <v>0.998</v>
      </c>
      <c r="AD2171" s="19">
        <v>3.9738425925925927E-2</v>
      </c>
      <c r="AE2171" t="s">
        <v>1108</v>
      </c>
    </row>
    <row r="2172" spans="1:31" x14ac:dyDescent="0.35">
      <c r="A2172" t="s">
        <v>1117</v>
      </c>
      <c r="B2172" t="s">
        <v>311</v>
      </c>
      <c r="C2172">
        <v>161</v>
      </c>
      <c r="D2172" s="9">
        <v>41464.988194444442</v>
      </c>
      <c r="E2172" s="9">
        <v>41626.055555555555</v>
      </c>
      <c r="F2172">
        <v>235</v>
      </c>
      <c r="G2172">
        <v>235</v>
      </c>
      <c r="H2172">
        <v>129</v>
      </c>
      <c r="I2172">
        <v>106</v>
      </c>
      <c r="J2172">
        <v>9</v>
      </c>
      <c r="K2172">
        <v>226</v>
      </c>
      <c r="L2172">
        <v>150</v>
      </c>
      <c r="M2172">
        <v>76</v>
      </c>
      <c r="N2172">
        <v>0.78900000000000003</v>
      </c>
      <c r="O2172">
        <v>0.71799999999999997</v>
      </c>
      <c r="P2172">
        <v>0.111</v>
      </c>
      <c r="Q2172">
        <v>1.2150000000000001</v>
      </c>
      <c r="R2172">
        <v>1.3959999999999999</v>
      </c>
      <c r="S2172">
        <v>1.3580000000000001</v>
      </c>
      <c r="T2172">
        <v>0.87</v>
      </c>
      <c r="U2172">
        <v>0.52400000000000002</v>
      </c>
      <c r="V2172">
        <v>0.92600000000000005</v>
      </c>
      <c r="W2172">
        <v>62.551000000000002</v>
      </c>
      <c r="X2172" t="s">
        <v>56</v>
      </c>
      <c r="Y2172">
        <v>0.82299999999999995</v>
      </c>
      <c r="Z2172">
        <v>0.98</v>
      </c>
      <c r="AA2172">
        <v>0.90900000000000003</v>
      </c>
      <c r="AB2172">
        <v>0.96499999999999997</v>
      </c>
      <c r="AC2172">
        <v>0.87</v>
      </c>
      <c r="AD2172" s="19">
        <v>45824.933933888889</v>
      </c>
      <c r="AE2172" t="s">
        <v>2215</v>
      </c>
    </row>
    <row r="2173" spans="1:31" hidden="1" x14ac:dyDescent="0.35">
      <c r="A2173" t="s">
        <v>247</v>
      </c>
      <c r="B2173" t="s">
        <v>312</v>
      </c>
      <c r="C2173">
        <v>99</v>
      </c>
      <c r="D2173" s="9">
        <v>45505.417361111111</v>
      </c>
      <c r="E2173" s="9">
        <v>45604.688194444447</v>
      </c>
      <c r="F2173" t="s">
        <v>871</v>
      </c>
      <c r="G2173" t="s">
        <v>871</v>
      </c>
      <c r="H2173">
        <v>53</v>
      </c>
      <c r="I2173">
        <v>12</v>
      </c>
      <c r="J2173">
        <v>6</v>
      </c>
      <c r="K2173" t="s">
        <v>872</v>
      </c>
      <c r="L2173">
        <v>41</v>
      </c>
      <c r="M2173">
        <v>17</v>
      </c>
      <c r="N2173">
        <v>0.48299999999999998</v>
      </c>
      <c r="O2173">
        <v>9.1999999999999998E-2</v>
      </c>
      <c r="P2173">
        <v>5.6000000000000001E-2</v>
      </c>
      <c r="Q2173">
        <v>0.36599999999999999</v>
      </c>
      <c r="R2173" s="24" t="s">
        <v>2316</v>
      </c>
      <c r="S2173">
        <v>0.52300000000000002</v>
      </c>
      <c r="T2173">
        <v>0.70499999999999996</v>
      </c>
      <c r="U2173">
        <v>0.84</v>
      </c>
      <c r="V2173">
        <v>0.90300000000000002</v>
      </c>
      <c r="W2173">
        <v>674.86300000000006</v>
      </c>
      <c r="X2173" t="s">
        <v>56</v>
      </c>
      <c r="Y2173">
        <v>2.7320000000000002</v>
      </c>
      <c r="Z2173">
        <v>0.91400000000000003</v>
      </c>
      <c r="AA2173">
        <v>0.96599999999999997</v>
      </c>
      <c r="AB2173">
        <v>0.98399999999999999</v>
      </c>
      <c r="AC2173">
        <v>0.96899999999999997</v>
      </c>
      <c r="AD2173" s="19">
        <v>3.9928240740740743E-2</v>
      </c>
      <c r="AE2173" t="s">
        <v>1108</v>
      </c>
    </row>
    <row r="2174" spans="1:31" x14ac:dyDescent="0.35">
      <c r="A2174" t="s">
        <v>124</v>
      </c>
      <c r="B2174" t="s">
        <v>311</v>
      </c>
      <c r="C2174">
        <v>2703</v>
      </c>
      <c r="D2174" s="9">
        <v>42695.45416666667</v>
      </c>
      <c r="E2174" s="9">
        <v>45398.539583333331</v>
      </c>
      <c r="F2174">
        <v>1962</v>
      </c>
      <c r="G2174">
        <v>1962</v>
      </c>
      <c r="H2174">
        <v>1640</v>
      </c>
      <c r="I2174">
        <v>322</v>
      </c>
      <c r="J2174">
        <v>252</v>
      </c>
      <c r="K2174">
        <v>1710</v>
      </c>
      <c r="L2174">
        <v>1533</v>
      </c>
      <c r="M2174">
        <v>177</v>
      </c>
      <c r="N2174">
        <v>1.0429999999999999</v>
      </c>
      <c r="O2174">
        <v>0.29199999999999998</v>
      </c>
      <c r="P2174">
        <v>0.111</v>
      </c>
      <c r="Q2174">
        <v>1.0649999999999999</v>
      </c>
      <c r="R2174">
        <v>1.224</v>
      </c>
      <c r="S2174">
        <v>1.0429999999999999</v>
      </c>
      <c r="T2174">
        <v>0.87</v>
      </c>
      <c r="U2174">
        <v>0.78100000000000003</v>
      </c>
      <c r="V2174">
        <v>0.91700000000000004</v>
      </c>
      <c r="W2174">
        <v>166.197</v>
      </c>
      <c r="X2174" t="s">
        <v>56</v>
      </c>
      <c r="Y2174">
        <v>0.93899999999999995</v>
      </c>
      <c r="Z2174">
        <v>0.93600000000000005</v>
      </c>
      <c r="AA2174">
        <v>0.91700000000000004</v>
      </c>
      <c r="AB2174">
        <v>0.84399999999999997</v>
      </c>
      <c r="AC2174">
        <v>0.91400000000000003</v>
      </c>
      <c r="AD2174" s="19">
        <v>2.3989583333333332E-2</v>
      </c>
      <c r="AE2174" t="s">
        <v>1108</v>
      </c>
    </row>
    <row r="2175" spans="1:31" hidden="1" x14ac:dyDescent="0.35">
      <c r="A2175" t="s">
        <v>248</v>
      </c>
      <c r="B2175" t="s">
        <v>312</v>
      </c>
      <c r="C2175">
        <v>49</v>
      </c>
      <c r="D2175" s="9">
        <v>45413.121527777781</v>
      </c>
      <c r="E2175" s="9">
        <v>45462.273611111108</v>
      </c>
      <c r="F2175" t="s">
        <v>871</v>
      </c>
      <c r="G2175" t="s">
        <v>871</v>
      </c>
      <c r="H2175">
        <v>1</v>
      </c>
      <c r="I2175">
        <v>4</v>
      </c>
      <c r="J2175">
        <v>1</v>
      </c>
      <c r="K2175" t="s">
        <v>872</v>
      </c>
      <c r="L2175">
        <v>1</v>
      </c>
      <c r="M2175">
        <v>3</v>
      </c>
      <c r="N2175" t="s">
        <v>874</v>
      </c>
      <c r="O2175">
        <v>0.05</v>
      </c>
      <c r="P2175" t="s">
        <v>874</v>
      </c>
      <c r="Q2175" t="s">
        <v>874</v>
      </c>
      <c r="R2175">
        <v>0</v>
      </c>
      <c r="S2175">
        <v>0.05</v>
      </c>
      <c r="T2175" t="s">
        <v>874</v>
      </c>
      <c r="U2175" t="s">
        <v>874</v>
      </c>
      <c r="V2175" t="s">
        <v>874</v>
      </c>
      <c r="W2175" t="s">
        <v>874</v>
      </c>
      <c r="X2175" t="s">
        <v>56</v>
      </c>
      <c r="Y2175" t="s">
        <v>874</v>
      </c>
      <c r="Z2175" t="s">
        <v>874</v>
      </c>
      <c r="AA2175">
        <v>0.9</v>
      </c>
      <c r="AB2175" t="s">
        <v>874</v>
      </c>
      <c r="AC2175" t="s">
        <v>874</v>
      </c>
      <c r="AD2175" s="19">
        <v>4.0034722222222222E-2</v>
      </c>
      <c r="AE2175" t="s">
        <v>1108</v>
      </c>
    </row>
    <row r="2176" spans="1:31" x14ac:dyDescent="0.35">
      <c r="A2176" t="s">
        <v>124</v>
      </c>
      <c r="B2176" t="s">
        <v>311</v>
      </c>
      <c r="C2176">
        <v>2703</v>
      </c>
      <c r="D2176" s="9">
        <v>42695.45416666667</v>
      </c>
      <c r="E2176" s="9">
        <v>45398.539583333331</v>
      </c>
      <c r="F2176">
        <v>1962</v>
      </c>
      <c r="G2176">
        <v>1962</v>
      </c>
      <c r="H2176">
        <v>1640</v>
      </c>
      <c r="I2176">
        <v>322</v>
      </c>
      <c r="J2176">
        <v>252</v>
      </c>
      <c r="K2176">
        <v>1710</v>
      </c>
      <c r="L2176">
        <v>1533</v>
      </c>
      <c r="M2176">
        <v>177</v>
      </c>
      <c r="N2176">
        <v>1.0429999999999999</v>
      </c>
      <c r="O2176">
        <v>0.29199999999999998</v>
      </c>
      <c r="P2176">
        <v>0.111</v>
      </c>
      <c r="Q2176">
        <v>1.0649999999999999</v>
      </c>
      <c r="R2176">
        <v>1.224</v>
      </c>
      <c r="S2176">
        <v>1.0429999999999999</v>
      </c>
      <c r="T2176">
        <v>0.87</v>
      </c>
      <c r="U2176">
        <v>0.78100000000000003</v>
      </c>
      <c r="V2176">
        <v>0.91700000000000004</v>
      </c>
      <c r="W2176">
        <v>166.197</v>
      </c>
      <c r="X2176" t="s">
        <v>56</v>
      </c>
      <c r="Y2176">
        <v>0.93899999999999995</v>
      </c>
      <c r="Z2176">
        <v>0.93600000000000005</v>
      </c>
      <c r="AA2176">
        <v>0.91700000000000004</v>
      </c>
      <c r="AB2176">
        <v>0.84399999999999997</v>
      </c>
      <c r="AC2176">
        <v>0.91400000000000003</v>
      </c>
      <c r="AD2176" s="19">
        <v>2.9780092592592594E-2</v>
      </c>
      <c r="AE2176" t="s">
        <v>1108</v>
      </c>
    </row>
    <row r="2177" spans="1:31" hidden="1" x14ac:dyDescent="0.35">
      <c r="A2177" t="s">
        <v>249</v>
      </c>
      <c r="B2177" t="s">
        <v>312</v>
      </c>
      <c r="C2177">
        <v>95</v>
      </c>
      <c r="D2177" s="9">
        <v>45505.511111111111</v>
      </c>
      <c r="E2177" s="9">
        <v>45600.877083333333</v>
      </c>
      <c r="F2177" t="s">
        <v>871</v>
      </c>
      <c r="G2177" t="s">
        <v>871</v>
      </c>
      <c r="H2177">
        <v>8</v>
      </c>
      <c r="I2177">
        <v>8</v>
      </c>
      <c r="J2177">
        <v>2</v>
      </c>
      <c r="K2177" t="s">
        <v>872</v>
      </c>
      <c r="L2177">
        <v>30</v>
      </c>
      <c r="M2177">
        <v>-15</v>
      </c>
      <c r="N2177">
        <v>8.4000000000000005E-2</v>
      </c>
      <c r="O2177">
        <v>7.9000000000000001E-2</v>
      </c>
      <c r="P2177">
        <v>1.4999999999999999E-2</v>
      </c>
      <c r="Q2177">
        <v>0.314</v>
      </c>
      <c r="R2177" s="24" t="s">
        <v>2317</v>
      </c>
      <c r="S2177">
        <v>0.13700000000000001</v>
      </c>
      <c r="T2177">
        <v>2.1219999999999999</v>
      </c>
      <c r="U2177">
        <v>0.51500000000000001</v>
      </c>
      <c r="V2177">
        <v>0.90800000000000003</v>
      </c>
      <c r="W2177">
        <v>213.376</v>
      </c>
      <c r="X2177" t="s">
        <v>62</v>
      </c>
      <c r="Y2177">
        <v>3.1850000000000001</v>
      </c>
      <c r="Z2177">
        <v>0.95699999999999996</v>
      </c>
      <c r="AA2177">
        <v>0.95399999999999996</v>
      </c>
      <c r="AB2177">
        <v>1</v>
      </c>
      <c r="AC2177">
        <v>0.60699999999999998</v>
      </c>
      <c r="AD2177" s="19">
        <v>4.0194444444444449E-2</v>
      </c>
      <c r="AE2177" t="s">
        <v>1108</v>
      </c>
    </row>
    <row r="2178" spans="1:31" x14ac:dyDescent="0.35">
      <c r="A2178" t="s">
        <v>1265</v>
      </c>
      <c r="B2178" t="s">
        <v>311</v>
      </c>
      <c r="C2178">
        <v>7160</v>
      </c>
      <c r="D2178" s="9">
        <v>37392.336793981478</v>
      </c>
      <c r="E2178" s="9">
        <v>44553.159155092595</v>
      </c>
      <c r="F2178">
        <v>192</v>
      </c>
      <c r="G2178">
        <v>192</v>
      </c>
      <c r="H2178">
        <v>29</v>
      </c>
      <c r="I2178">
        <v>163</v>
      </c>
      <c r="J2178">
        <v>46</v>
      </c>
      <c r="K2178">
        <v>146</v>
      </c>
      <c r="L2178">
        <v>139</v>
      </c>
      <c r="M2178">
        <v>7</v>
      </c>
      <c r="N2178">
        <v>5.0000000000000001E-3</v>
      </c>
      <c r="O2178">
        <v>2.4E-2</v>
      </c>
      <c r="P2178">
        <v>6.0000000000000001E-3</v>
      </c>
      <c r="Q2178">
        <v>0.02</v>
      </c>
      <c r="R2178">
        <v>2.3E-2</v>
      </c>
      <c r="S2178">
        <v>2.1000000000000001E-2</v>
      </c>
      <c r="T2178">
        <v>0.87</v>
      </c>
      <c r="U2178">
        <v>0.17199999999999999</v>
      </c>
      <c r="V2178">
        <v>0.79300000000000004</v>
      </c>
      <c r="W2178">
        <v>350</v>
      </c>
      <c r="X2178" t="s">
        <v>56</v>
      </c>
      <c r="Y2178">
        <v>50</v>
      </c>
      <c r="Z2178">
        <v>0.72099999999999997</v>
      </c>
      <c r="AA2178">
        <v>0.90200000000000002</v>
      </c>
      <c r="AB2178">
        <v>0.89300000000000002</v>
      </c>
      <c r="AC2178">
        <v>0.83399999999999996</v>
      </c>
      <c r="AD2178" s="19">
        <v>45825.058429537035</v>
      </c>
      <c r="AE2178" t="s">
        <v>2397</v>
      </c>
    </row>
    <row r="2179" spans="1:31" hidden="1" x14ac:dyDescent="0.35">
      <c r="A2179" t="s">
        <v>250</v>
      </c>
      <c r="B2179" t="s">
        <v>312</v>
      </c>
      <c r="C2179">
        <v>99</v>
      </c>
      <c r="D2179" s="9">
        <v>45510.65347222222</v>
      </c>
      <c r="E2179" s="9">
        <v>45610.581944444442</v>
      </c>
      <c r="F2179" t="s">
        <v>871</v>
      </c>
      <c r="G2179" t="s">
        <v>871</v>
      </c>
      <c r="H2179">
        <v>7</v>
      </c>
      <c r="I2179">
        <v>25</v>
      </c>
      <c r="J2179">
        <v>15</v>
      </c>
      <c r="K2179" t="s">
        <v>872</v>
      </c>
      <c r="L2179">
        <v>17</v>
      </c>
      <c r="M2179">
        <v>-1</v>
      </c>
      <c r="N2179">
        <v>9.8000000000000004E-2</v>
      </c>
      <c r="O2179">
        <v>0.22500000000000001</v>
      </c>
      <c r="P2179">
        <v>0.114</v>
      </c>
      <c r="Q2179">
        <v>0.159</v>
      </c>
      <c r="R2179" s="24" t="s">
        <v>2318</v>
      </c>
      <c r="S2179">
        <v>0.19500000000000001</v>
      </c>
      <c r="T2179">
        <v>0.76100000000000001</v>
      </c>
      <c r="U2179">
        <v>0.30299999999999999</v>
      </c>
      <c r="V2179">
        <v>0.64700000000000002</v>
      </c>
      <c r="W2179">
        <v>125.786</v>
      </c>
      <c r="X2179" t="s">
        <v>56</v>
      </c>
      <c r="Y2179">
        <v>6.2889999999999997</v>
      </c>
      <c r="Z2179">
        <v>0.96599999999999997</v>
      </c>
      <c r="AA2179">
        <v>0.91600000000000004</v>
      </c>
      <c r="AB2179">
        <v>0.81200000000000006</v>
      </c>
      <c r="AC2179">
        <v>0.95699999999999996</v>
      </c>
      <c r="AD2179" s="19">
        <v>4.0355324074074071E-2</v>
      </c>
      <c r="AE2179" t="s">
        <v>1108</v>
      </c>
    </row>
    <row r="2180" spans="1:31" x14ac:dyDescent="0.35">
      <c r="A2180" t="s">
        <v>1666</v>
      </c>
      <c r="B2180" t="s">
        <v>311</v>
      </c>
      <c r="C2180">
        <v>1851</v>
      </c>
      <c r="D2180" s="9">
        <v>42475.141516203701</v>
      </c>
      <c r="E2180" s="9">
        <v>44326.300868055558</v>
      </c>
      <c r="F2180">
        <v>127</v>
      </c>
      <c r="G2180">
        <v>127</v>
      </c>
      <c r="H2180">
        <v>13</v>
      </c>
      <c r="I2180">
        <v>114</v>
      </c>
      <c r="J2180">
        <v>6</v>
      </c>
      <c r="K2180">
        <v>121</v>
      </c>
      <c r="L2180">
        <v>104</v>
      </c>
      <c r="M2180">
        <v>17</v>
      </c>
      <c r="N2180">
        <v>6.0000000000000001E-3</v>
      </c>
      <c r="O2180">
        <v>4.3999999999999997E-2</v>
      </c>
      <c r="P2180">
        <v>4.0000000000000001E-3</v>
      </c>
      <c r="Q2180">
        <v>0.04</v>
      </c>
      <c r="R2180">
        <v>4.5999999999999999E-2</v>
      </c>
      <c r="S2180">
        <v>4.7E-2</v>
      </c>
      <c r="T2180">
        <v>0.87</v>
      </c>
      <c r="U2180">
        <v>0.12</v>
      </c>
      <c r="V2180">
        <v>0.92</v>
      </c>
      <c r="W2180">
        <v>425</v>
      </c>
      <c r="X2180" t="s">
        <v>56</v>
      </c>
      <c r="Y2180">
        <v>25</v>
      </c>
      <c r="Z2180">
        <v>0.70099999999999996</v>
      </c>
      <c r="AA2180">
        <v>0.496</v>
      </c>
      <c r="AB2180">
        <v>0.83699999999999997</v>
      </c>
      <c r="AC2180">
        <v>0.41099999999999998</v>
      </c>
      <c r="AD2180" s="19">
        <v>45825.156906493059</v>
      </c>
      <c r="AE2180" t="s">
        <v>2397</v>
      </c>
    </row>
    <row r="2181" spans="1:31" hidden="1" x14ac:dyDescent="0.35">
      <c r="A2181" t="s">
        <v>251</v>
      </c>
      <c r="B2181" t="s">
        <v>312</v>
      </c>
      <c r="C2181">
        <v>100</v>
      </c>
      <c r="D2181" s="9">
        <v>45511.404166666667</v>
      </c>
      <c r="E2181" s="9">
        <v>45611.663888888892</v>
      </c>
      <c r="F2181" t="s">
        <v>871</v>
      </c>
      <c r="G2181" t="s">
        <v>871</v>
      </c>
      <c r="H2181">
        <v>499</v>
      </c>
      <c r="I2181">
        <v>1727</v>
      </c>
      <c r="J2181">
        <v>648</v>
      </c>
      <c r="K2181" t="s">
        <v>872</v>
      </c>
      <c r="L2181">
        <v>1270</v>
      </c>
      <c r="M2181">
        <v>307</v>
      </c>
      <c r="N2181">
        <v>4.7670000000000003</v>
      </c>
      <c r="O2181">
        <v>16.001999999999999</v>
      </c>
      <c r="P2181">
        <v>6.3940000000000001</v>
      </c>
      <c r="Q2181">
        <v>10.089</v>
      </c>
      <c r="R2181" s="24" t="s">
        <v>2319</v>
      </c>
      <c r="S2181">
        <v>14.35</v>
      </c>
      <c r="T2181">
        <v>0.70199999999999996</v>
      </c>
      <c r="U2181">
        <v>0.23</v>
      </c>
      <c r="V2181">
        <v>0.69199999999999995</v>
      </c>
      <c r="W2181">
        <v>591.93200000000002</v>
      </c>
      <c r="X2181" t="s">
        <v>56</v>
      </c>
      <c r="Y2181">
        <v>9.9000000000000005E-2</v>
      </c>
      <c r="Z2181">
        <v>0.99199999999999999</v>
      </c>
      <c r="AA2181">
        <v>0.996</v>
      </c>
      <c r="AB2181">
        <v>0.997</v>
      </c>
      <c r="AC2181">
        <v>0.63100000000000001</v>
      </c>
      <c r="AD2181" s="19">
        <v>4.0577546296296299E-2</v>
      </c>
      <c r="AE2181" t="s">
        <v>1108</v>
      </c>
    </row>
    <row r="2182" spans="1:31" x14ac:dyDescent="0.35">
      <c r="A2182" t="s">
        <v>1581</v>
      </c>
      <c r="B2182" t="s">
        <v>311</v>
      </c>
      <c r="C2182">
        <v>2809</v>
      </c>
      <c r="D2182" s="9">
        <v>38813.666666666664</v>
      </c>
      <c r="E2182" s="9">
        <v>41623.482638888891</v>
      </c>
      <c r="F2182">
        <v>4321</v>
      </c>
      <c r="G2182">
        <v>4321</v>
      </c>
      <c r="H2182">
        <v>465</v>
      </c>
      <c r="I2182">
        <v>3856</v>
      </c>
      <c r="J2182">
        <v>732</v>
      </c>
      <c r="K2182">
        <v>3589</v>
      </c>
      <c r="L2182">
        <v>2121</v>
      </c>
      <c r="M2182">
        <v>1468</v>
      </c>
      <c r="N2182">
        <v>0.23100000000000001</v>
      </c>
      <c r="O2182">
        <v>1.877</v>
      </c>
      <c r="P2182">
        <v>0.51500000000000001</v>
      </c>
      <c r="Q2182">
        <v>1.385</v>
      </c>
      <c r="R2182">
        <v>1.593</v>
      </c>
      <c r="S2182">
        <v>1.716</v>
      </c>
      <c r="T2182">
        <v>0.86899999999999999</v>
      </c>
      <c r="U2182">
        <v>0.11</v>
      </c>
      <c r="V2182">
        <v>0.75600000000000001</v>
      </c>
      <c r="W2182">
        <v>1059.9280000000001</v>
      </c>
      <c r="X2182" t="s">
        <v>56</v>
      </c>
      <c r="Y2182">
        <v>0.72199999999999998</v>
      </c>
      <c r="Z2182">
        <v>0.97299999999999998</v>
      </c>
      <c r="AA2182">
        <v>0.93799999999999994</v>
      </c>
      <c r="AB2182">
        <v>0.97899999999999998</v>
      </c>
      <c r="AC2182">
        <v>0.98099999999999998</v>
      </c>
      <c r="AD2182" s="19">
        <v>45824.769355428238</v>
      </c>
      <c r="AE2182" t="s">
        <v>1824</v>
      </c>
    </row>
    <row r="2183" spans="1:31" hidden="1" x14ac:dyDescent="0.35">
      <c r="A2183" t="s">
        <v>252</v>
      </c>
      <c r="B2183" t="s">
        <v>312</v>
      </c>
      <c r="C2183">
        <v>100</v>
      </c>
      <c r="D2183" s="9">
        <v>45511.427083333336</v>
      </c>
      <c r="E2183" s="9">
        <v>45611.70208333333</v>
      </c>
      <c r="F2183" t="s">
        <v>871</v>
      </c>
      <c r="G2183" t="s">
        <v>871</v>
      </c>
      <c r="H2183">
        <v>472</v>
      </c>
      <c r="I2183">
        <v>193</v>
      </c>
      <c r="J2183">
        <v>61</v>
      </c>
      <c r="K2183" t="s">
        <v>872</v>
      </c>
      <c r="L2183">
        <v>408</v>
      </c>
      <c r="M2183">
        <v>195</v>
      </c>
      <c r="N2183">
        <v>4.9530000000000003</v>
      </c>
      <c r="O2183">
        <v>2.2229999999999999</v>
      </c>
      <c r="P2183">
        <v>0.61899999999999999</v>
      </c>
      <c r="Q2183">
        <v>4.258</v>
      </c>
      <c r="R2183">
        <v>6.5570000000000004</v>
      </c>
      <c r="S2183">
        <v>6.5670000000000002</v>
      </c>
      <c r="T2183">
        <v>0.64900000000000002</v>
      </c>
      <c r="U2183">
        <v>0.69</v>
      </c>
      <c r="V2183">
        <v>0.91400000000000003</v>
      </c>
      <c r="W2183">
        <v>98.873000000000005</v>
      </c>
      <c r="X2183" t="s">
        <v>56</v>
      </c>
      <c r="Y2183">
        <v>0.23499999999999999</v>
      </c>
      <c r="Z2183">
        <v>0.98799999999999999</v>
      </c>
      <c r="AA2183">
        <v>0.98799999999999999</v>
      </c>
      <c r="AB2183">
        <v>0.98699999999999999</v>
      </c>
      <c r="AC2183">
        <v>0.99099999999999999</v>
      </c>
      <c r="AD2183" s="19">
        <v>4.0748842592592593E-2</v>
      </c>
      <c r="AE2183" t="s">
        <v>1108</v>
      </c>
    </row>
    <row r="2184" spans="1:31" x14ac:dyDescent="0.35">
      <c r="A2184" t="s">
        <v>1729</v>
      </c>
      <c r="B2184" t="s">
        <v>311</v>
      </c>
      <c r="C2184">
        <v>1535</v>
      </c>
      <c r="D2184" s="9">
        <v>40086.231249999997</v>
      </c>
      <c r="E2184" s="9">
        <v>41622.068055555559</v>
      </c>
      <c r="F2184">
        <v>1121</v>
      </c>
      <c r="G2184">
        <v>1121</v>
      </c>
      <c r="H2184">
        <v>150</v>
      </c>
      <c r="I2184">
        <v>971</v>
      </c>
      <c r="J2184">
        <v>51</v>
      </c>
      <c r="K2184">
        <v>1070</v>
      </c>
      <c r="L2184">
        <v>824</v>
      </c>
      <c r="M2184">
        <v>246</v>
      </c>
      <c r="N2184">
        <v>8.8999999999999996E-2</v>
      </c>
      <c r="O2184">
        <v>0.65600000000000003</v>
      </c>
      <c r="P2184">
        <v>3.3000000000000002E-2</v>
      </c>
      <c r="Q2184">
        <v>0.61899999999999999</v>
      </c>
      <c r="R2184">
        <v>0.71199999999999997</v>
      </c>
      <c r="S2184">
        <v>0.71</v>
      </c>
      <c r="T2184">
        <v>0.86899999999999999</v>
      </c>
      <c r="U2184">
        <v>0.11899999999999999</v>
      </c>
      <c r="V2184">
        <v>0.95599999999999996</v>
      </c>
      <c r="W2184">
        <v>397.41500000000002</v>
      </c>
      <c r="X2184" t="s">
        <v>56</v>
      </c>
      <c r="Y2184">
        <v>1.6160000000000001</v>
      </c>
      <c r="Z2184">
        <v>0.92400000000000004</v>
      </c>
      <c r="AA2184">
        <v>0.96299999999999997</v>
      </c>
      <c r="AB2184">
        <v>0.98</v>
      </c>
      <c r="AC2184">
        <v>0.93600000000000005</v>
      </c>
      <c r="AD2184" s="19">
        <v>45824.820952534719</v>
      </c>
      <c r="AE2184" t="s">
        <v>1824</v>
      </c>
    </row>
    <row r="2185" spans="1:31" hidden="1" x14ac:dyDescent="0.35">
      <c r="A2185" t="s">
        <v>253</v>
      </c>
      <c r="B2185" t="s">
        <v>312</v>
      </c>
      <c r="C2185">
        <v>93</v>
      </c>
      <c r="D2185" s="9">
        <v>45516.065972222219</v>
      </c>
      <c r="E2185" s="9">
        <v>45609.517361111109</v>
      </c>
      <c r="F2185" t="s">
        <v>871</v>
      </c>
      <c r="G2185" t="s">
        <v>871</v>
      </c>
      <c r="H2185">
        <v>7</v>
      </c>
      <c r="I2185">
        <v>15</v>
      </c>
      <c r="J2185">
        <v>5</v>
      </c>
      <c r="K2185" t="s">
        <v>872</v>
      </c>
      <c r="L2185">
        <v>17</v>
      </c>
      <c r="M2185">
        <v>-1</v>
      </c>
      <c r="N2185">
        <v>6.9000000000000006E-2</v>
      </c>
      <c r="O2185">
        <v>0.17100000000000001</v>
      </c>
      <c r="P2185">
        <v>7.4999999999999997E-2</v>
      </c>
      <c r="Q2185">
        <v>0.223</v>
      </c>
      <c r="R2185" s="24" t="s">
        <v>2320</v>
      </c>
      <c r="S2185">
        <v>0.17499999999999999</v>
      </c>
      <c r="T2185">
        <v>1.3520000000000001</v>
      </c>
      <c r="U2185">
        <v>0.28799999999999998</v>
      </c>
      <c r="V2185">
        <v>0.68799999999999994</v>
      </c>
      <c r="W2185">
        <v>125.56100000000001</v>
      </c>
      <c r="X2185" t="s">
        <v>62</v>
      </c>
      <c r="Y2185">
        <v>4.484</v>
      </c>
      <c r="Z2185">
        <v>0.97699999999999998</v>
      </c>
      <c r="AA2185">
        <v>0.95599999999999996</v>
      </c>
      <c r="AB2185">
        <v>0.97799999999999998</v>
      </c>
      <c r="AC2185">
        <v>0.84499999999999997</v>
      </c>
      <c r="AD2185" s="19">
        <v>4.0903935185185182E-2</v>
      </c>
      <c r="AE2185" t="s">
        <v>1108</v>
      </c>
    </row>
    <row r="2186" spans="1:31" x14ac:dyDescent="0.35">
      <c r="A2186" t="s">
        <v>1459</v>
      </c>
      <c r="B2186" t="s">
        <v>311</v>
      </c>
      <c r="C2186">
        <v>3631</v>
      </c>
      <c r="D2186" s="9">
        <v>37995.316666666666</v>
      </c>
      <c r="E2186" s="9">
        <v>41626.877083333333</v>
      </c>
      <c r="F2186">
        <v>4318</v>
      </c>
      <c r="G2186">
        <v>4318</v>
      </c>
      <c r="H2186">
        <v>691</v>
      </c>
      <c r="I2186">
        <v>3627</v>
      </c>
      <c r="J2186">
        <v>1360</v>
      </c>
      <c r="K2186">
        <v>2958</v>
      </c>
      <c r="L2186">
        <v>2217</v>
      </c>
      <c r="M2186">
        <v>741</v>
      </c>
      <c r="N2186">
        <v>0.22700000000000001</v>
      </c>
      <c r="O2186">
        <v>1.206</v>
      </c>
      <c r="P2186">
        <v>0.52400000000000002</v>
      </c>
      <c r="Q2186">
        <v>0.79</v>
      </c>
      <c r="R2186">
        <v>0.90900000000000003</v>
      </c>
      <c r="S2186">
        <v>0.91500000000000004</v>
      </c>
      <c r="T2186">
        <v>0.86899999999999999</v>
      </c>
      <c r="U2186">
        <v>0.158</v>
      </c>
      <c r="V2186">
        <v>0.63400000000000001</v>
      </c>
      <c r="W2186">
        <v>937.97500000000002</v>
      </c>
      <c r="X2186" t="s">
        <v>56</v>
      </c>
      <c r="Y2186">
        <v>1.266</v>
      </c>
      <c r="Z2186">
        <v>0.89700000000000002</v>
      </c>
      <c r="AA2186">
        <v>0.95299999999999996</v>
      </c>
      <c r="AB2186">
        <v>0.96899999999999997</v>
      </c>
      <c r="AC2186">
        <v>0.95699999999999996</v>
      </c>
      <c r="AD2186" s="19">
        <v>45824.871077986114</v>
      </c>
      <c r="AE2186" t="s">
        <v>2024</v>
      </c>
    </row>
    <row r="2187" spans="1:31" hidden="1" x14ac:dyDescent="0.35">
      <c r="A2187" t="s">
        <v>254</v>
      </c>
      <c r="B2187" t="s">
        <v>312</v>
      </c>
      <c r="C2187">
        <v>94</v>
      </c>
      <c r="D2187" s="9">
        <v>45491.85</v>
      </c>
      <c r="E2187" s="9">
        <v>45586.417361111111</v>
      </c>
      <c r="F2187" t="s">
        <v>871</v>
      </c>
      <c r="G2187" t="s">
        <v>871</v>
      </c>
      <c r="H2187">
        <v>1</v>
      </c>
      <c r="I2187">
        <v>1</v>
      </c>
      <c r="J2187">
        <v>18</v>
      </c>
      <c r="K2187" t="s">
        <v>872</v>
      </c>
      <c r="L2187">
        <v>15</v>
      </c>
      <c r="M2187">
        <v>-32</v>
      </c>
      <c r="N2187" t="s">
        <v>874</v>
      </c>
      <c r="O2187" t="s">
        <v>874</v>
      </c>
      <c r="P2187">
        <v>0.13</v>
      </c>
      <c r="Q2187">
        <v>0.14399999999999999</v>
      </c>
      <c r="R2187">
        <v>0</v>
      </c>
      <c r="S2187">
        <v>-0.13</v>
      </c>
      <c r="T2187" t="s">
        <v>874</v>
      </c>
      <c r="U2187" t="s">
        <v>874</v>
      </c>
      <c r="V2187" t="s">
        <v>874</v>
      </c>
      <c r="W2187" t="s">
        <v>874</v>
      </c>
      <c r="X2187" t="s">
        <v>56</v>
      </c>
      <c r="Y2187">
        <v>6.944</v>
      </c>
      <c r="Z2187" t="s">
        <v>874</v>
      </c>
      <c r="AA2187" t="s">
        <v>874</v>
      </c>
      <c r="AB2187">
        <v>0.90200000000000002</v>
      </c>
      <c r="AC2187">
        <v>0.89800000000000002</v>
      </c>
      <c r="AD2187" s="19">
        <v>4.1028935185185189E-2</v>
      </c>
      <c r="AE2187" t="s">
        <v>1108</v>
      </c>
    </row>
    <row r="2188" spans="1:31" x14ac:dyDescent="0.35">
      <c r="A2188" t="s">
        <v>120</v>
      </c>
      <c r="B2188" t="s">
        <v>311</v>
      </c>
      <c r="C2188">
        <v>1074</v>
      </c>
      <c r="D2188" s="9">
        <v>40565.458333333336</v>
      </c>
      <c r="E2188" s="9">
        <v>41639.974305555559</v>
      </c>
      <c r="F2188">
        <v>911</v>
      </c>
      <c r="G2188">
        <v>911</v>
      </c>
      <c r="H2188">
        <v>302</v>
      </c>
      <c r="I2188">
        <v>609</v>
      </c>
      <c r="J2188">
        <v>82</v>
      </c>
      <c r="K2188">
        <v>829</v>
      </c>
      <c r="L2188">
        <v>697</v>
      </c>
      <c r="M2188">
        <v>132</v>
      </c>
      <c r="N2188">
        <v>0.40100000000000002</v>
      </c>
      <c r="O2188">
        <v>0.88200000000000001</v>
      </c>
      <c r="P2188">
        <v>0.115</v>
      </c>
      <c r="Q2188">
        <v>1.0149999999999999</v>
      </c>
      <c r="R2188">
        <v>1.1679999999999999</v>
      </c>
      <c r="S2188">
        <v>1.1659999999999999</v>
      </c>
      <c r="T2188">
        <v>0.86899999999999999</v>
      </c>
      <c r="U2188">
        <v>0.313</v>
      </c>
      <c r="V2188">
        <v>0.91</v>
      </c>
      <c r="W2188">
        <v>130.04900000000001</v>
      </c>
      <c r="X2188" t="s">
        <v>56</v>
      </c>
      <c r="Y2188">
        <v>0.98499999999999999</v>
      </c>
      <c r="Z2188">
        <v>0.96799999999999997</v>
      </c>
      <c r="AA2188">
        <v>0.98899999999999999</v>
      </c>
      <c r="AB2188">
        <v>0.98499999999999999</v>
      </c>
      <c r="AC2188">
        <v>0.98199999999999998</v>
      </c>
      <c r="AD2188" s="19">
        <v>45824.911981701393</v>
      </c>
      <c r="AE2188" t="s">
        <v>2215</v>
      </c>
    </row>
    <row r="2189" spans="1:31" hidden="1" x14ac:dyDescent="0.35">
      <c r="A2189" t="s">
        <v>255</v>
      </c>
      <c r="B2189" t="s">
        <v>312</v>
      </c>
      <c r="C2189">
        <v>41</v>
      </c>
      <c r="D2189" s="9">
        <v>45568.589583333334</v>
      </c>
      <c r="E2189" s="9">
        <v>45609.679861111108</v>
      </c>
      <c r="F2189" t="s">
        <v>871</v>
      </c>
      <c r="G2189" t="s">
        <v>871</v>
      </c>
      <c r="H2189">
        <v>3</v>
      </c>
      <c r="I2189">
        <v>1</v>
      </c>
      <c r="J2189">
        <v>1</v>
      </c>
      <c r="K2189" t="s">
        <v>872</v>
      </c>
      <c r="L2189">
        <v>1</v>
      </c>
      <c r="M2189">
        <v>1</v>
      </c>
      <c r="N2189">
        <v>4.5999999999999999E-2</v>
      </c>
      <c r="O2189" t="s">
        <v>874</v>
      </c>
      <c r="P2189" t="s">
        <v>874</v>
      </c>
      <c r="Q2189" t="s">
        <v>874</v>
      </c>
      <c r="R2189">
        <v>0</v>
      </c>
      <c r="S2189">
        <v>4.5999999999999999E-2</v>
      </c>
      <c r="T2189" t="s">
        <v>874</v>
      </c>
      <c r="U2189" t="s">
        <v>874</v>
      </c>
      <c r="V2189" t="s">
        <v>874</v>
      </c>
      <c r="W2189" t="s">
        <v>874</v>
      </c>
      <c r="X2189" t="s">
        <v>56</v>
      </c>
      <c r="Y2189" t="s">
        <v>874</v>
      </c>
      <c r="Z2189">
        <v>0.97399999999999998</v>
      </c>
      <c r="AA2189" t="s">
        <v>874</v>
      </c>
      <c r="AB2189" t="s">
        <v>874</v>
      </c>
      <c r="AC2189" t="s">
        <v>874</v>
      </c>
      <c r="AD2189" s="19">
        <v>4.1144675925925925E-2</v>
      </c>
      <c r="AE2189" t="s">
        <v>1108</v>
      </c>
    </row>
    <row r="2190" spans="1:31" x14ac:dyDescent="0.35">
      <c r="A2190" t="s">
        <v>221</v>
      </c>
      <c r="B2190" t="s">
        <v>311</v>
      </c>
      <c r="C2190">
        <v>5327</v>
      </c>
      <c r="D2190" s="9">
        <v>39224.413356481484</v>
      </c>
      <c r="E2190" s="9">
        <v>44551.42765046296</v>
      </c>
      <c r="F2190">
        <v>1754</v>
      </c>
      <c r="G2190">
        <v>1754</v>
      </c>
      <c r="H2190">
        <v>1130</v>
      </c>
      <c r="I2190">
        <v>624</v>
      </c>
      <c r="J2190">
        <v>367</v>
      </c>
      <c r="K2190">
        <v>1387</v>
      </c>
      <c r="L2190">
        <v>1358</v>
      </c>
      <c r="M2190">
        <v>29</v>
      </c>
      <c r="N2190">
        <v>0.28499999999999998</v>
      </c>
      <c r="O2190">
        <v>0.216</v>
      </c>
      <c r="P2190">
        <v>7.3999999999999996E-2</v>
      </c>
      <c r="Q2190">
        <v>0.371</v>
      </c>
      <c r="R2190">
        <v>0.42699999999999999</v>
      </c>
      <c r="S2190">
        <v>0.34799999999999998</v>
      </c>
      <c r="T2190">
        <v>0.86899999999999999</v>
      </c>
      <c r="U2190">
        <v>0.56899999999999995</v>
      </c>
      <c r="V2190">
        <v>0.85199999999999998</v>
      </c>
      <c r="W2190">
        <v>78.167000000000002</v>
      </c>
      <c r="X2190" t="s">
        <v>56</v>
      </c>
      <c r="Y2190">
        <v>2.6949999999999998</v>
      </c>
      <c r="Z2190">
        <v>0.91900000000000004</v>
      </c>
      <c r="AA2190">
        <v>0.92400000000000004</v>
      </c>
      <c r="AB2190">
        <v>0.91800000000000004</v>
      </c>
      <c r="AC2190">
        <v>0.93100000000000005</v>
      </c>
      <c r="AD2190" s="19">
        <v>45825.252263530092</v>
      </c>
      <c r="AE2190" t="s">
        <v>2357</v>
      </c>
    </row>
    <row r="2191" spans="1:31" hidden="1" x14ac:dyDescent="0.35">
      <c r="A2191" t="s">
        <v>256</v>
      </c>
      <c r="B2191" t="s">
        <v>312</v>
      </c>
      <c r="C2191">
        <v>84</v>
      </c>
      <c r="D2191" s="9">
        <v>45503.394444444442</v>
      </c>
      <c r="E2191" s="9">
        <v>45588.345833333333</v>
      </c>
      <c r="F2191" t="s">
        <v>871</v>
      </c>
      <c r="G2191" t="s">
        <v>871</v>
      </c>
      <c r="H2191">
        <v>3</v>
      </c>
      <c r="I2191">
        <v>4</v>
      </c>
      <c r="J2191">
        <v>1</v>
      </c>
      <c r="K2191" t="s">
        <v>872</v>
      </c>
      <c r="L2191">
        <v>11</v>
      </c>
      <c r="M2191">
        <v>-5</v>
      </c>
      <c r="N2191">
        <v>3.6999999999999998E-2</v>
      </c>
      <c r="O2191">
        <v>4.5999999999999999E-2</v>
      </c>
      <c r="P2191" t="s">
        <v>874</v>
      </c>
      <c r="Q2191">
        <v>0.14199999999999999</v>
      </c>
      <c r="R2191">
        <v>8.3000000000000004E-2</v>
      </c>
      <c r="S2191">
        <v>8.4000000000000005E-2</v>
      </c>
      <c r="T2191" t="s">
        <v>874</v>
      </c>
      <c r="U2191" t="s">
        <v>874</v>
      </c>
      <c r="V2191" t="s">
        <v>874</v>
      </c>
      <c r="W2191" t="s">
        <v>874</v>
      </c>
      <c r="X2191" t="s">
        <v>62</v>
      </c>
      <c r="Y2191">
        <v>7.0419999999999998</v>
      </c>
      <c r="Z2191">
        <v>0.76800000000000002</v>
      </c>
      <c r="AA2191">
        <v>0.61799999999999999</v>
      </c>
      <c r="AB2191" t="s">
        <v>874</v>
      </c>
      <c r="AC2191">
        <v>0.73599999999999999</v>
      </c>
      <c r="AD2191" s="19">
        <v>4.1253472222222226E-2</v>
      </c>
      <c r="AE2191" t="s">
        <v>1108</v>
      </c>
    </row>
    <row r="2192" spans="1:31" x14ac:dyDescent="0.35">
      <c r="A2192" t="s">
        <v>143</v>
      </c>
      <c r="B2192" t="s">
        <v>311</v>
      </c>
      <c r="C2192">
        <v>749</v>
      </c>
      <c r="D2192" s="9">
        <v>43803.866863425923</v>
      </c>
      <c r="E2192" s="9">
        <v>44553.57707175926</v>
      </c>
      <c r="F2192">
        <v>208</v>
      </c>
      <c r="G2192">
        <v>208</v>
      </c>
      <c r="H2192">
        <v>173</v>
      </c>
      <c r="I2192">
        <v>35</v>
      </c>
      <c r="J2192">
        <v>6</v>
      </c>
      <c r="K2192">
        <v>202</v>
      </c>
      <c r="L2192">
        <v>135</v>
      </c>
      <c r="M2192">
        <v>67</v>
      </c>
      <c r="N2192">
        <v>0.30299999999999999</v>
      </c>
      <c r="O2192">
        <v>9.2999999999999999E-2</v>
      </c>
      <c r="P2192">
        <v>1.2999999999999999E-2</v>
      </c>
      <c r="Q2192">
        <v>0.33300000000000002</v>
      </c>
      <c r="R2192">
        <v>0.38300000000000001</v>
      </c>
      <c r="S2192">
        <v>0.36299999999999999</v>
      </c>
      <c r="T2192">
        <v>0.86899999999999999</v>
      </c>
      <c r="U2192">
        <v>0.76500000000000001</v>
      </c>
      <c r="V2192">
        <v>0.96699999999999997</v>
      </c>
      <c r="W2192">
        <v>201.20099999999999</v>
      </c>
      <c r="X2192" t="s">
        <v>56</v>
      </c>
      <c r="Y2192">
        <v>3.0030000000000001</v>
      </c>
      <c r="Z2192">
        <v>0.90400000000000003</v>
      </c>
      <c r="AA2192">
        <v>0.88900000000000001</v>
      </c>
      <c r="AB2192">
        <v>0.89500000000000002</v>
      </c>
      <c r="AC2192">
        <v>0.97299999999999998</v>
      </c>
      <c r="AD2192" s="19">
        <v>45825.269931481482</v>
      </c>
      <c r="AE2192" t="s">
        <v>2357</v>
      </c>
    </row>
    <row r="2193" spans="1:31" hidden="1" x14ac:dyDescent="0.35">
      <c r="A2193" t="s">
        <v>257</v>
      </c>
      <c r="B2193" t="s">
        <v>312</v>
      </c>
      <c r="C2193">
        <v>100</v>
      </c>
      <c r="D2193" s="9">
        <v>45503.804861111108</v>
      </c>
      <c r="E2193" s="9">
        <v>45604.697222222225</v>
      </c>
      <c r="F2193" t="s">
        <v>871</v>
      </c>
      <c r="G2193" t="s">
        <v>871</v>
      </c>
      <c r="H2193">
        <v>96</v>
      </c>
      <c r="I2193">
        <v>2</v>
      </c>
      <c r="J2193">
        <v>9</v>
      </c>
      <c r="K2193" t="s">
        <v>872</v>
      </c>
      <c r="L2193">
        <v>70</v>
      </c>
      <c r="M2193">
        <v>20</v>
      </c>
      <c r="N2193">
        <v>0.97699999999999998</v>
      </c>
      <c r="O2193">
        <v>0.16700000000000001</v>
      </c>
      <c r="P2193">
        <v>9.5000000000000001E-2</v>
      </c>
      <c r="Q2193">
        <v>0.73699999999999999</v>
      </c>
      <c r="R2193">
        <v>1.0489999999999999</v>
      </c>
      <c r="S2193">
        <v>0.88400000000000001</v>
      </c>
      <c r="T2193">
        <v>0.70299999999999996</v>
      </c>
      <c r="U2193">
        <v>0.85399999999999998</v>
      </c>
      <c r="V2193">
        <v>0.91700000000000004</v>
      </c>
      <c r="W2193">
        <v>196.744</v>
      </c>
      <c r="X2193" t="s">
        <v>56</v>
      </c>
      <c r="Y2193">
        <v>1.357</v>
      </c>
      <c r="Z2193">
        <v>0.92600000000000005</v>
      </c>
      <c r="AA2193">
        <v>1</v>
      </c>
      <c r="AB2193">
        <v>0.79900000000000004</v>
      </c>
      <c r="AC2193">
        <v>0.90700000000000003</v>
      </c>
      <c r="AD2193" s="19">
        <v>4.1415509259259263E-2</v>
      </c>
      <c r="AE2193" t="s">
        <v>1108</v>
      </c>
    </row>
    <row r="2194" spans="1:31" x14ac:dyDescent="0.35">
      <c r="A2194" t="s">
        <v>1305</v>
      </c>
      <c r="B2194" t="s">
        <v>311</v>
      </c>
      <c r="C2194">
        <v>6332</v>
      </c>
      <c r="D2194" s="9">
        <v>38230.728831018518</v>
      </c>
      <c r="E2194" s="9">
        <v>44563.569074074076</v>
      </c>
      <c r="F2194">
        <v>1943</v>
      </c>
      <c r="G2194">
        <v>1943</v>
      </c>
      <c r="H2194">
        <v>265</v>
      </c>
      <c r="I2194">
        <v>1678</v>
      </c>
      <c r="J2194">
        <v>652</v>
      </c>
      <c r="K2194">
        <v>1291</v>
      </c>
      <c r="L2194">
        <v>1029</v>
      </c>
      <c r="M2194">
        <v>262</v>
      </c>
      <c r="N2194">
        <v>0.04</v>
      </c>
      <c r="O2194">
        <v>0.26600000000000001</v>
      </c>
      <c r="P2194">
        <v>0.107</v>
      </c>
      <c r="Q2194">
        <v>0.17299999999999999</v>
      </c>
      <c r="R2194">
        <v>0.19900000000000001</v>
      </c>
      <c r="S2194">
        <v>0.19500000000000001</v>
      </c>
      <c r="T2194">
        <v>0.86899999999999999</v>
      </c>
      <c r="U2194">
        <v>0.13100000000000001</v>
      </c>
      <c r="V2194">
        <v>0.65</v>
      </c>
      <c r="W2194">
        <v>1514.451</v>
      </c>
      <c r="X2194" t="s">
        <v>56</v>
      </c>
      <c r="Y2194">
        <v>5.78</v>
      </c>
      <c r="Z2194">
        <v>0.95699999999999996</v>
      </c>
      <c r="AA2194">
        <v>0.996</v>
      </c>
      <c r="AB2194">
        <v>0.98199999999999998</v>
      </c>
      <c r="AC2194">
        <v>0.995</v>
      </c>
      <c r="AD2194" s="19">
        <v>45825.068023495369</v>
      </c>
      <c r="AE2194" t="s">
        <v>2397</v>
      </c>
    </row>
    <row r="2195" spans="1:31" hidden="1" x14ac:dyDescent="0.35">
      <c r="A2195" t="s">
        <v>258</v>
      </c>
      <c r="B2195" t="s">
        <v>312</v>
      </c>
      <c r="C2195">
        <v>99</v>
      </c>
      <c r="D2195" s="9">
        <v>45511.232638888891</v>
      </c>
      <c r="E2195" s="9">
        <v>45610.814583333333</v>
      </c>
      <c r="F2195" t="s">
        <v>871</v>
      </c>
      <c r="G2195" t="s">
        <v>871</v>
      </c>
      <c r="H2195">
        <v>694</v>
      </c>
      <c r="I2195">
        <v>354</v>
      </c>
      <c r="J2195">
        <v>282</v>
      </c>
      <c r="K2195" t="s">
        <v>872</v>
      </c>
      <c r="L2195">
        <v>748</v>
      </c>
      <c r="M2195">
        <v>19</v>
      </c>
      <c r="N2195">
        <v>6.83</v>
      </c>
      <c r="O2195">
        <v>3.7949999999999999</v>
      </c>
      <c r="P2195">
        <v>3.327</v>
      </c>
      <c r="Q2195">
        <v>6.4429999999999996</v>
      </c>
      <c r="R2195">
        <v>7.298</v>
      </c>
      <c r="S2195">
        <v>7.16</v>
      </c>
      <c r="T2195">
        <v>0.88300000000000001</v>
      </c>
      <c r="U2195">
        <v>0.64300000000000002</v>
      </c>
      <c r="V2195">
        <v>0.68700000000000006</v>
      </c>
      <c r="W2195">
        <v>300.48099999999999</v>
      </c>
      <c r="X2195" t="s">
        <v>56</v>
      </c>
      <c r="Y2195">
        <v>0.155</v>
      </c>
      <c r="Z2195">
        <v>0.996</v>
      </c>
      <c r="AA2195">
        <v>0.97499999999999998</v>
      </c>
      <c r="AB2195">
        <v>0.874</v>
      </c>
      <c r="AC2195">
        <v>0.86399999999999999</v>
      </c>
      <c r="AD2195" s="19">
        <v>4.1607638888888888E-2</v>
      </c>
      <c r="AE2195" t="s">
        <v>1108</v>
      </c>
    </row>
    <row r="2196" spans="1:31" x14ac:dyDescent="0.35">
      <c r="A2196" t="s">
        <v>1267</v>
      </c>
      <c r="B2196" t="s">
        <v>311</v>
      </c>
      <c r="C2196">
        <v>1800</v>
      </c>
      <c r="D2196" s="9">
        <v>39820.000694444447</v>
      </c>
      <c r="E2196" s="9">
        <v>41620.974999999999</v>
      </c>
      <c r="F2196">
        <v>721</v>
      </c>
      <c r="G2196">
        <v>721</v>
      </c>
      <c r="H2196">
        <v>111</v>
      </c>
      <c r="I2196">
        <v>610</v>
      </c>
      <c r="J2196">
        <v>26</v>
      </c>
      <c r="K2196">
        <v>695</v>
      </c>
      <c r="L2196">
        <v>532</v>
      </c>
      <c r="M2196">
        <v>163</v>
      </c>
      <c r="N2196">
        <v>6.7000000000000004E-2</v>
      </c>
      <c r="O2196">
        <v>0.32</v>
      </c>
      <c r="P2196">
        <v>1.6E-2</v>
      </c>
      <c r="Q2196">
        <v>0.32200000000000001</v>
      </c>
      <c r="R2196">
        <v>0.371</v>
      </c>
      <c r="S2196">
        <v>0.36599999999999999</v>
      </c>
      <c r="T2196">
        <v>0.86799999999999999</v>
      </c>
      <c r="U2196">
        <v>0.17299999999999999</v>
      </c>
      <c r="V2196">
        <v>0.95899999999999996</v>
      </c>
      <c r="W2196">
        <v>506.21100000000001</v>
      </c>
      <c r="X2196" t="s">
        <v>56</v>
      </c>
      <c r="Y2196">
        <v>3.1059999999999999</v>
      </c>
      <c r="Z2196">
        <v>0.92300000000000004</v>
      </c>
      <c r="AA2196">
        <v>0.97699999999999998</v>
      </c>
      <c r="AB2196">
        <v>0.89500000000000002</v>
      </c>
      <c r="AC2196">
        <v>0.98599999999999999</v>
      </c>
      <c r="AD2196" s="19">
        <v>45824.759077164352</v>
      </c>
      <c r="AE2196" t="s">
        <v>1824</v>
      </c>
    </row>
    <row r="2197" spans="1:31" hidden="1" x14ac:dyDescent="0.35">
      <c r="A2197" t="s">
        <v>259</v>
      </c>
      <c r="B2197" t="s">
        <v>312</v>
      </c>
      <c r="C2197">
        <v>94</v>
      </c>
      <c r="D2197" s="9">
        <v>45315.295138888891</v>
      </c>
      <c r="E2197" s="9">
        <v>45410.080555555556</v>
      </c>
      <c r="F2197" t="s">
        <v>871</v>
      </c>
      <c r="G2197" t="s">
        <v>871</v>
      </c>
      <c r="H2197">
        <v>1</v>
      </c>
      <c r="I2197">
        <v>11</v>
      </c>
      <c r="J2197">
        <v>5</v>
      </c>
      <c r="K2197" t="s">
        <v>872</v>
      </c>
      <c r="L2197">
        <v>1</v>
      </c>
      <c r="M2197">
        <v>5</v>
      </c>
      <c r="N2197">
        <v>0</v>
      </c>
      <c r="O2197">
        <v>9.7000000000000003E-2</v>
      </c>
      <c r="P2197" t="s">
        <v>874</v>
      </c>
      <c r="Q2197" t="s">
        <v>874</v>
      </c>
      <c r="R2197">
        <v>9.7000000000000003E-2</v>
      </c>
      <c r="S2197">
        <v>6.9000000000000006E-2</v>
      </c>
      <c r="T2197" t="s">
        <v>874</v>
      </c>
      <c r="U2197" t="s">
        <v>874</v>
      </c>
      <c r="V2197" t="s">
        <v>874</v>
      </c>
      <c r="W2197" t="s">
        <v>874</v>
      </c>
      <c r="X2197" t="s">
        <v>56</v>
      </c>
      <c r="Y2197" t="s">
        <v>874</v>
      </c>
      <c r="Z2197">
        <v>0</v>
      </c>
      <c r="AA2197">
        <v>0.90600000000000003</v>
      </c>
      <c r="AB2197" t="s">
        <v>874</v>
      </c>
      <c r="AC2197" t="s">
        <v>874</v>
      </c>
      <c r="AD2197" s="19">
        <v>3.2407407407407408E-5</v>
      </c>
      <c r="AE2197" t="s">
        <v>1108</v>
      </c>
    </row>
    <row r="2198" spans="1:31" x14ac:dyDescent="0.35">
      <c r="A2198" t="s">
        <v>1656</v>
      </c>
      <c r="B2198" t="s">
        <v>311</v>
      </c>
      <c r="C2198">
        <v>2402</v>
      </c>
      <c r="D2198" s="9">
        <v>38698.551388888889</v>
      </c>
      <c r="E2198" s="9">
        <v>41100.740277777775</v>
      </c>
      <c r="F2198">
        <v>92</v>
      </c>
      <c r="G2198">
        <v>92</v>
      </c>
      <c r="H2198">
        <v>20</v>
      </c>
      <c r="I2198">
        <v>72</v>
      </c>
      <c r="J2198">
        <v>6</v>
      </c>
      <c r="K2198">
        <v>86</v>
      </c>
      <c r="L2198">
        <v>78</v>
      </c>
      <c r="M2198">
        <v>8</v>
      </c>
      <c r="N2198">
        <v>8.9999999999999993E-3</v>
      </c>
      <c r="O2198">
        <v>3.2000000000000001E-2</v>
      </c>
      <c r="P2198">
        <v>3.0000000000000001E-3</v>
      </c>
      <c r="Q2198">
        <v>3.3000000000000002E-2</v>
      </c>
      <c r="R2198">
        <v>3.7999999999999999E-2</v>
      </c>
      <c r="S2198">
        <v>3.7999999999999999E-2</v>
      </c>
      <c r="T2198">
        <v>0.86799999999999999</v>
      </c>
      <c r="U2198">
        <v>0.22</v>
      </c>
      <c r="V2198">
        <v>0.92700000000000005</v>
      </c>
      <c r="W2198">
        <v>242.42400000000001</v>
      </c>
      <c r="X2198" t="s">
        <v>56</v>
      </c>
      <c r="Y2198">
        <v>30.303000000000001</v>
      </c>
      <c r="Z2198">
        <v>0.90100000000000002</v>
      </c>
      <c r="AA2198">
        <v>0.88300000000000001</v>
      </c>
      <c r="AB2198">
        <v>0.81499999999999995</v>
      </c>
      <c r="AC2198">
        <v>0.86099999999999999</v>
      </c>
      <c r="AD2198" s="19">
        <v>45824.829818182872</v>
      </c>
      <c r="AE2198" t="s">
        <v>1824</v>
      </c>
    </row>
    <row r="2199" spans="1:31" hidden="1" x14ac:dyDescent="0.35">
      <c r="A2199" t="s">
        <v>260</v>
      </c>
      <c r="B2199" t="s">
        <v>312</v>
      </c>
      <c r="C2199">
        <v>0</v>
      </c>
      <c r="D2199" s="9">
        <v>45506.84652777778</v>
      </c>
      <c r="E2199" s="9">
        <v>45506.84652777778</v>
      </c>
      <c r="F2199" t="s">
        <v>871</v>
      </c>
      <c r="G2199" t="s">
        <v>871</v>
      </c>
      <c r="H2199">
        <v>1</v>
      </c>
      <c r="I2199">
        <v>1</v>
      </c>
      <c r="J2199">
        <v>1</v>
      </c>
      <c r="K2199" t="s">
        <v>872</v>
      </c>
      <c r="L2199">
        <v>1</v>
      </c>
      <c r="M2199">
        <v>0</v>
      </c>
      <c r="N2199" t="s">
        <v>874</v>
      </c>
      <c r="O2199" t="s">
        <v>874</v>
      </c>
      <c r="P2199" t="s">
        <v>874</v>
      </c>
      <c r="Q2199" t="s">
        <v>874</v>
      </c>
      <c r="R2199">
        <v>0</v>
      </c>
      <c r="S2199" t="s">
        <v>874</v>
      </c>
      <c r="T2199" t="s">
        <v>874</v>
      </c>
      <c r="U2199" t="s">
        <v>874</v>
      </c>
      <c r="V2199" t="s">
        <v>874</v>
      </c>
      <c r="W2199" t="s">
        <v>874</v>
      </c>
      <c r="X2199" t="s">
        <v>56</v>
      </c>
      <c r="Y2199" t="s">
        <v>874</v>
      </c>
      <c r="Z2199" t="s">
        <v>874</v>
      </c>
      <c r="AA2199" t="s">
        <v>874</v>
      </c>
      <c r="AB2199" t="s">
        <v>874</v>
      </c>
      <c r="AC2199" t="s">
        <v>874</v>
      </c>
      <c r="AD2199" s="19">
        <v>1.3773148148148149E-4</v>
      </c>
      <c r="AE2199" t="s">
        <v>1108</v>
      </c>
    </row>
    <row r="2200" spans="1:31" x14ac:dyDescent="0.35">
      <c r="A2200" t="s">
        <v>1105</v>
      </c>
      <c r="B2200" t="s">
        <v>311</v>
      </c>
      <c r="C2200">
        <v>1583</v>
      </c>
      <c r="D2200" s="9">
        <v>40008.989583333336</v>
      </c>
      <c r="E2200" s="9">
        <v>41592.165972222225</v>
      </c>
      <c r="F2200">
        <v>512</v>
      </c>
      <c r="G2200">
        <v>512</v>
      </c>
      <c r="H2200">
        <v>250</v>
      </c>
      <c r="I2200">
        <v>262</v>
      </c>
      <c r="J2200">
        <v>93</v>
      </c>
      <c r="K2200">
        <v>419</v>
      </c>
      <c r="L2200">
        <v>369</v>
      </c>
      <c r="M2200">
        <v>50</v>
      </c>
      <c r="N2200">
        <v>0.17699999999999999</v>
      </c>
      <c r="O2200">
        <v>0.2</v>
      </c>
      <c r="P2200">
        <v>7.2999999999999995E-2</v>
      </c>
      <c r="Q2200">
        <v>0.26400000000000001</v>
      </c>
      <c r="R2200">
        <v>0.30399999999999999</v>
      </c>
      <c r="S2200">
        <v>0.30599999999999999</v>
      </c>
      <c r="T2200">
        <v>0.86799999999999999</v>
      </c>
      <c r="U2200">
        <v>0.46899999999999997</v>
      </c>
      <c r="V2200">
        <v>0.80600000000000005</v>
      </c>
      <c r="W2200">
        <v>189.39400000000001</v>
      </c>
      <c r="X2200" t="s">
        <v>56</v>
      </c>
      <c r="Y2200">
        <v>3.7879999999999998</v>
      </c>
      <c r="Z2200">
        <v>0.92400000000000004</v>
      </c>
      <c r="AA2200">
        <v>0.94399999999999995</v>
      </c>
      <c r="AB2200">
        <v>0.97599999999999998</v>
      </c>
      <c r="AC2200">
        <v>0.91500000000000004</v>
      </c>
      <c r="AD2200" s="19">
        <v>45824.922888703702</v>
      </c>
      <c r="AE2200" t="s">
        <v>2215</v>
      </c>
    </row>
    <row r="2201" spans="1:31" hidden="1" x14ac:dyDescent="0.35">
      <c r="A2201" t="s">
        <v>261</v>
      </c>
      <c r="B2201" t="s">
        <v>312</v>
      </c>
      <c r="C2201">
        <v>99</v>
      </c>
      <c r="D2201" s="9">
        <v>45509.445138888892</v>
      </c>
      <c r="E2201" s="9">
        <v>45608.856249999997</v>
      </c>
      <c r="F2201" t="s">
        <v>871</v>
      </c>
      <c r="G2201" t="s">
        <v>871</v>
      </c>
      <c r="H2201">
        <v>204</v>
      </c>
      <c r="I2201">
        <v>12</v>
      </c>
      <c r="J2201">
        <v>49</v>
      </c>
      <c r="K2201" t="s">
        <v>872</v>
      </c>
      <c r="L2201">
        <v>112</v>
      </c>
      <c r="M2201">
        <v>54</v>
      </c>
      <c r="N2201">
        <v>2.0019999999999998</v>
      </c>
      <c r="O2201">
        <v>0.13</v>
      </c>
      <c r="P2201">
        <v>0.53500000000000003</v>
      </c>
      <c r="Q2201">
        <v>1.0649999999999999</v>
      </c>
      <c r="R2201" s="24" t="s">
        <v>2321</v>
      </c>
      <c r="S2201">
        <v>1.62</v>
      </c>
      <c r="T2201">
        <v>0.66700000000000004</v>
      </c>
      <c r="U2201">
        <v>0.93899999999999995</v>
      </c>
      <c r="V2201">
        <v>0.749</v>
      </c>
      <c r="W2201">
        <v>564.31899999999996</v>
      </c>
      <c r="X2201" t="s">
        <v>56</v>
      </c>
      <c r="Y2201">
        <v>0.93899999999999995</v>
      </c>
      <c r="Z2201">
        <v>0.96199999999999997</v>
      </c>
      <c r="AA2201">
        <v>0.64100000000000001</v>
      </c>
      <c r="AB2201">
        <v>0.93</v>
      </c>
      <c r="AC2201">
        <v>0.98799999999999999</v>
      </c>
      <c r="AD2201" s="19">
        <v>3.0902777777777775E-4</v>
      </c>
      <c r="AE2201" t="s">
        <v>1108</v>
      </c>
    </row>
    <row r="2202" spans="1:31" x14ac:dyDescent="0.35">
      <c r="A2202" t="s">
        <v>1188</v>
      </c>
      <c r="B2202" t="s">
        <v>311</v>
      </c>
      <c r="C2202">
        <v>3142</v>
      </c>
      <c r="D2202" s="9">
        <v>39668.093136574076</v>
      </c>
      <c r="E2202" s="9">
        <v>42810.867523148147</v>
      </c>
      <c r="F2202">
        <v>166</v>
      </c>
      <c r="G2202">
        <v>166</v>
      </c>
      <c r="H2202">
        <v>86</v>
      </c>
      <c r="I2202">
        <v>80</v>
      </c>
      <c r="J2202">
        <v>44</v>
      </c>
      <c r="K2202">
        <v>122</v>
      </c>
      <c r="L2202">
        <v>119</v>
      </c>
      <c r="M2202">
        <v>3</v>
      </c>
      <c r="N2202">
        <v>7.6999999999999999E-2</v>
      </c>
      <c r="O2202">
        <v>5.1999999999999998E-2</v>
      </c>
      <c r="P2202">
        <v>8.0000000000000002E-3</v>
      </c>
      <c r="Q2202">
        <v>0.105</v>
      </c>
      <c r="R2202">
        <v>0.121</v>
      </c>
      <c r="S2202">
        <v>2.8000000000000001E-2</v>
      </c>
      <c r="T2202">
        <v>0.86799999999999999</v>
      </c>
      <c r="U2202">
        <v>0.59699999999999998</v>
      </c>
      <c r="V2202">
        <v>0.93799999999999994</v>
      </c>
      <c r="W2202">
        <v>28.571000000000002</v>
      </c>
      <c r="X2202" t="s">
        <v>80</v>
      </c>
      <c r="Y2202">
        <v>9.5239999999999991</v>
      </c>
      <c r="Z2202">
        <v>0.7</v>
      </c>
      <c r="AA2202">
        <v>0.75900000000000001</v>
      </c>
      <c r="AB2202">
        <v>0.35399999999999998</v>
      </c>
      <c r="AC2202">
        <v>0.81200000000000006</v>
      </c>
      <c r="AD2202" s="19">
        <v>45825.3004358912</v>
      </c>
      <c r="AE2202" t="s">
        <v>2333</v>
      </c>
    </row>
    <row r="2203" spans="1:31" hidden="1" x14ac:dyDescent="0.35">
      <c r="A2203" t="s">
        <v>262</v>
      </c>
      <c r="B2203" t="s">
        <v>312</v>
      </c>
      <c r="C2203">
        <v>99</v>
      </c>
      <c r="D2203" s="9">
        <v>45511.570138888892</v>
      </c>
      <c r="E2203" s="9">
        <v>45610.754861111112</v>
      </c>
      <c r="F2203" t="s">
        <v>871</v>
      </c>
      <c r="G2203" t="s">
        <v>871</v>
      </c>
      <c r="H2203">
        <v>30</v>
      </c>
      <c r="I2203">
        <v>1</v>
      </c>
      <c r="J2203">
        <v>5</v>
      </c>
      <c r="K2203" t="s">
        <v>872</v>
      </c>
      <c r="L2203">
        <v>2</v>
      </c>
      <c r="M2203">
        <v>22</v>
      </c>
      <c r="N2203">
        <v>0.27500000000000002</v>
      </c>
      <c r="O2203">
        <v>0</v>
      </c>
      <c r="P2203">
        <v>0.13900000000000001</v>
      </c>
      <c r="Q2203">
        <v>3.5999999999999997E-2</v>
      </c>
      <c r="R2203">
        <v>0.13600000000000001</v>
      </c>
      <c r="S2203">
        <v>0.23400000000000001</v>
      </c>
      <c r="T2203">
        <v>0.26500000000000001</v>
      </c>
      <c r="U2203">
        <v>1</v>
      </c>
      <c r="V2203">
        <v>0.495</v>
      </c>
      <c r="W2203">
        <v>1361.1110000000001</v>
      </c>
      <c r="X2203" t="s">
        <v>56</v>
      </c>
      <c r="Y2203">
        <v>27.777999999999999</v>
      </c>
      <c r="Z2203">
        <v>0.84599999999999997</v>
      </c>
      <c r="AA2203">
        <v>0</v>
      </c>
      <c r="AB2203">
        <v>0.5</v>
      </c>
      <c r="AC2203">
        <v>1</v>
      </c>
      <c r="AD2203" s="19">
        <v>4.4907407407407407E-4</v>
      </c>
      <c r="AE2203" t="s">
        <v>1108</v>
      </c>
    </row>
    <row r="2204" spans="1:31" x14ac:dyDescent="0.35">
      <c r="A2204" t="s">
        <v>1746</v>
      </c>
      <c r="B2204" t="s">
        <v>311</v>
      </c>
      <c r="C2204">
        <v>3884</v>
      </c>
      <c r="D2204" s="9">
        <v>40676.084050925929</v>
      </c>
      <c r="E2204" s="9">
        <v>44560.419490740744</v>
      </c>
      <c r="F2204">
        <v>2781</v>
      </c>
      <c r="G2204">
        <v>2781</v>
      </c>
      <c r="H2204">
        <v>602</v>
      </c>
      <c r="I2204">
        <v>2179</v>
      </c>
      <c r="J2204">
        <v>299</v>
      </c>
      <c r="K2204">
        <v>2482</v>
      </c>
      <c r="L2204">
        <v>1951</v>
      </c>
      <c r="M2204">
        <v>531</v>
      </c>
      <c r="N2204">
        <v>0.156</v>
      </c>
      <c r="O2204">
        <v>0.63100000000000001</v>
      </c>
      <c r="P2204">
        <v>0.115</v>
      </c>
      <c r="Q2204">
        <v>0.58299999999999996</v>
      </c>
      <c r="R2204">
        <v>0.67200000000000004</v>
      </c>
      <c r="S2204">
        <v>0.68200000000000005</v>
      </c>
      <c r="T2204">
        <v>0.86799999999999999</v>
      </c>
      <c r="U2204">
        <v>0.19800000000000001</v>
      </c>
      <c r="V2204">
        <v>0.85399999999999998</v>
      </c>
      <c r="W2204">
        <v>910.80600000000004</v>
      </c>
      <c r="X2204" t="s">
        <v>56</v>
      </c>
      <c r="Y2204">
        <v>1.7150000000000001</v>
      </c>
      <c r="Z2204">
        <v>0.98099999999999998</v>
      </c>
      <c r="AA2204">
        <v>0.97799999999999998</v>
      </c>
      <c r="AB2204">
        <v>0.876</v>
      </c>
      <c r="AC2204">
        <v>0.97699999999999998</v>
      </c>
      <c r="AD2204" s="19">
        <v>45825.1762790625</v>
      </c>
      <c r="AE2204" t="s">
        <v>2397</v>
      </c>
    </row>
    <row r="2205" spans="1:31" hidden="1" x14ac:dyDescent="0.35">
      <c r="A2205" t="s">
        <v>263</v>
      </c>
      <c r="B2205" t="s">
        <v>312</v>
      </c>
      <c r="C2205">
        <v>83</v>
      </c>
      <c r="D2205" s="9">
        <v>45525.741666666669</v>
      </c>
      <c r="E2205" s="9">
        <v>45609.652777777781</v>
      </c>
      <c r="F2205" t="s">
        <v>871</v>
      </c>
      <c r="G2205" t="s">
        <v>871</v>
      </c>
      <c r="H2205">
        <v>16</v>
      </c>
      <c r="I2205">
        <v>1</v>
      </c>
      <c r="J2205">
        <v>4</v>
      </c>
      <c r="K2205" t="s">
        <v>872</v>
      </c>
      <c r="L2205">
        <v>12</v>
      </c>
      <c r="M2205">
        <v>0</v>
      </c>
      <c r="N2205">
        <v>0.14799999999999999</v>
      </c>
      <c r="O2205" t="s">
        <v>874</v>
      </c>
      <c r="P2205">
        <v>0.24099999999999999</v>
      </c>
      <c r="Q2205">
        <v>9.5000000000000001E-2</v>
      </c>
      <c r="R2205">
        <v>-9.2999999999999999E-2</v>
      </c>
      <c r="S2205">
        <v>0.13100000000000001</v>
      </c>
      <c r="T2205" t="s">
        <v>874</v>
      </c>
      <c r="U2205" t="s">
        <v>874</v>
      </c>
      <c r="V2205" t="s">
        <v>874</v>
      </c>
      <c r="W2205" t="s">
        <v>874</v>
      </c>
      <c r="X2205" t="s">
        <v>92</v>
      </c>
      <c r="Y2205">
        <v>10.526</v>
      </c>
      <c r="Z2205">
        <v>0.91100000000000003</v>
      </c>
      <c r="AA2205" t="s">
        <v>874</v>
      </c>
      <c r="AB2205">
        <v>0.84199999999999997</v>
      </c>
      <c r="AC2205">
        <v>0.84899999999999998</v>
      </c>
      <c r="AD2205" s="19">
        <v>5.4861111111111104E-4</v>
      </c>
      <c r="AE2205" t="s">
        <v>1108</v>
      </c>
    </row>
    <row r="2206" spans="1:31" x14ac:dyDescent="0.35">
      <c r="A2206" t="s">
        <v>1412</v>
      </c>
      <c r="B2206" t="s">
        <v>311</v>
      </c>
      <c r="C2206">
        <v>3227</v>
      </c>
      <c r="D2206" s="9">
        <v>38394.515972222223</v>
      </c>
      <c r="E2206" s="9">
        <v>41622.043055555558</v>
      </c>
      <c r="F2206">
        <v>1609</v>
      </c>
      <c r="G2206">
        <v>1609</v>
      </c>
      <c r="H2206">
        <v>264</v>
      </c>
      <c r="I2206">
        <v>1345</v>
      </c>
      <c r="J2206">
        <v>393</v>
      </c>
      <c r="K2206">
        <v>1216</v>
      </c>
      <c r="L2206">
        <v>949</v>
      </c>
      <c r="M2206">
        <v>267</v>
      </c>
      <c r="N2206">
        <v>8.1000000000000003E-2</v>
      </c>
      <c r="O2206">
        <v>0.38400000000000001</v>
      </c>
      <c r="P2206">
        <v>0.13400000000000001</v>
      </c>
      <c r="Q2206">
        <v>0.28699999999999998</v>
      </c>
      <c r="R2206">
        <v>0.33100000000000002</v>
      </c>
      <c r="S2206">
        <v>0.33100000000000002</v>
      </c>
      <c r="T2206">
        <v>0.86699999999999999</v>
      </c>
      <c r="U2206">
        <v>0.17399999999999999</v>
      </c>
      <c r="V2206">
        <v>0.71199999999999997</v>
      </c>
      <c r="W2206">
        <v>930.31399999999996</v>
      </c>
      <c r="X2206" t="s">
        <v>56</v>
      </c>
      <c r="Y2206">
        <v>3.484</v>
      </c>
      <c r="Z2206">
        <v>0.95699999999999996</v>
      </c>
      <c r="AA2206">
        <v>0.98199999999999998</v>
      </c>
      <c r="AB2206">
        <v>0.92300000000000004</v>
      </c>
      <c r="AC2206">
        <v>0.98299999999999998</v>
      </c>
      <c r="AD2206" s="19">
        <v>45824.787548715278</v>
      </c>
      <c r="AE2206" t="s">
        <v>1824</v>
      </c>
    </row>
    <row r="2207" spans="1:31" hidden="1" x14ac:dyDescent="0.35">
      <c r="A2207" t="s">
        <v>264</v>
      </c>
      <c r="B2207" t="s">
        <v>312</v>
      </c>
      <c r="C2207">
        <v>0</v>
      </c>
      <c r="D2207" s="9">
        <v>44329.397222222222</v>
      </c>
      <c r="E2207" s="9">
        <v>44329.397222222222</v>
      </c>
      <c r="F2207" t="s">
        <v>871</v>
      </c>
      <c r="G2207" t="s">
        <v>871</v>
      </c>
      <c r="H2207">
        <v>1</v>
      </c>
      <c r="I2207">
        <v>1</v>
      </c>
      <c r="J2207">
        <v>1</v>
      </c>
      <c r="K2207" t="s">
        <v>872</v>
      </c>
      <c r="L2207">
        <v>1</v>
      </c>
      <c r="M2207">
        <v>0</v>
      </c>
      <c r="N2207" t="s">
        <v>874</v>
      </c>
      <c r="O2207" t="s">
        <v>874</v>
      </c>
      <c r="P2207" t="s">
        <v>874</v>
      </c>
      <c r="Q2207" t="s">
        <v>874</v>
      </c>
      <c r="R2207">
        <v>0</v>
      </c>
      <c r="S2207" t="s">
        <v>874</v>
      </c>
      <c r="T2207" t="s">
        <v>874</v>
      </c>
      <c r="U2207" t="s">
        <v>874</v>
      </c>
      <c r="V2207" t="s">
        <v>874</v>
      </c>
      <c r="W2207" t="s">
        <v>874</v>
      </c>
      <c r="X2207" t="s">
        <v>56</v>
      </c>
      <c r="Y2207" t="s">
        <v>874</v>
      </c>
      <c r="Z2207" t="s">
        <v>874</v>
      </c>
      <c r="AA2207" t="s">
        <v>874</v>
      </c>
      <c r="AB2207" t="s">
        <v>874</v>
      </c>
      <c r="AC2207" t="s">
        <v>874</v>
      </c>
      <c r="AD2207" s="19">
        <v>6.5162037037037033E-4</v>
      </c>
      <c r="AE2207" t="s">
        <v>1108</v>
      </c>
    </row>
    <row r="2208" spans="1:31" x14ac:dyDescent="0.35">
      <c r="A2208" t="s">
        <v>160</v>
      </c>
      <c r="B2208" t="s">
        <v>311</v>
      </c>
      <c r="C2208">
        <v>5000</v>
      </c>
      <c r="D2208" s="9">
        <v>39546.26662037037</v>
      </c>
      <c r="E2208" s="9">
        <v>44546.834687499999</v>
      </c>
      <c r="F2208">
        <v>108</v>
      </c>
      <c r="G2208">
        <v>108</v>
      </c>
      <c r="H2208">
        <v>63</v>
      </c>
      <c r="I2208">
        <v>45</v>
      </c>
      <c r="J2208">
        <v>25</v>
      </c>
      <c r="K2208">
        <v>83</v>
      </c>
      <c r="L2208">
        <v>75</v>
      </c>
      <c r="M2208">
        <v>8</v>
      </c>
      <c r="N2208">
        <v>1.0999999999999999E-2</v>
      </c>
      <c r="O2208">
        <v>1.2E-2</v>
      </c>
      <c r="P2208">
        <v>8.0000000000000002E-3</v>
      </c>
      <c r="Q2208">
        <v>1.2999999999999999E-2</v>
      </c>
      <c r="R2208">
        <v>1.4999999999999999E-2</v>
      </c>
      <c r="S2208">
        <v>1.4999999999999999E-2</v>
      </c>
      <c r="T2208">
        <v>0.86699999999999999</v>
      </c>
      <c r="U2208">
        <v>0.47799999999999998</v>
      </c>
      <c r="V2208">
        <v>0.65200000000000002</v>
      </c>
      <c r="W2208">
        <v>615.38499999999999</v>
      </c>
      <c r="X2208" t="s">
        <v>56</v>
      </c>
      <c r="Y2208">
        <v>76.923000000000002</v>
      </c>
      <c r="Z2208">
        <v>0.97599999999999998</v>
      </c>
      <c r="AA2208">
        <v>0.93400000000000005</v>
      </c>
      <c r="AB2208">
        <v>0.90600000000000003</v>
      </c>
      <c r="AC2208">
        <v>0.97299999999999998</v>
      </c>
      <c r="AD2208" s="19">
        <v>45825.264198761572</v>
      </c>
      <c r="AE2208" t="s">
        <v>2357</v>
      </c>
    </row>
    <row r="2209" spans="1:31" hidden="1" x14ac:dyDescent="0.35">
      <c r="A2209" t="s">
        <v>265</v>
      </c>
      <c r="B2209" t="s">
        <v>312</v>
      </c>
      <c r="C2209">
        <v>99</v>
      </c>
      <c r="D2209" s="9">
        <v>45503.435416666667</v>
      </c>
      <c r="E2209" s="9">
        <v>45602.634027777778</v>
      </c>
      <c r="F2209" t="s">
        <v>871</v>
      </c>
      <c r="G2209" t="s">
        <v>871</v>
      </c>
      <c r="H2209">
        <v>4</v>
      </c>
      <c r="I2209">
        <v>4</v>
      </c>
      <c r="J2209">
        <v>1</v>
      </c>
      <c r="K2209" t="s">
        <v>872</v>
      </c>
      <c r="L2209">
        <v>7</v>
      </c>
      <c r="M2209">
        <v>0</v>
      </c>
      <c r="N2209">
        <v>0.03</v>
      </c>
      <c r="O2209">
        <v>2.4E-2</v>
      </c>
      <c r="P2209" t="s">
        <v>874</v>
      </c>
      <c r="Q2209">
        <v>6.3E-2</v>
      </c>
      <c r="R2209">
        <v>5.3999999999999999E-2</v>
      </c>
      <c r="S2209">
        <v>5.3999999999999999E-2</v>
      </c>
      <c r="T2209" t="s">
        <v>874</v>
      </c>
      <c r="U2209" t="s">
        <v>874</v>
      </c>
      <c r="V2209" t="s">
        <v>874</v>
      </c>
      <c r="W2209" t="s">
        <v>874</v>
      </c>
      <c r="X2209" t="s">
        <v>56</v>
      </c>
      <c r="Y2209">
        <v>15.872999999999999</v>
      </c>
      <c r="Z2209">
        <v>0.88800000000000001</v>
      </c>
      <c r="AA2209">
        <v>0.71699999999999997</v>
      </c>
      <c r="AB2209" t="s">
        <v>874</v>
      </c>
      <c r="AC2209">
        <v>0.86299999999999999</v>
      </c>
      <c r="AD2209" s="19">
        <v>7.5231481481481482E-4</v>
      </c>
      <c r="AE2209" t="s">
        <v>1108</v>
      </c>
    </row>
    <row r="2210" spans="1:31" x14ac:dyDescent="0.35">
      <c r="A2210" t="s">
        <v>1587</v>
      </c>
      <c r="B2210" t="s">
        <v>311</v>
      </c>
      <c r="C2210">
        <v>3985</v>
      </c>
      <c r="D2210" s="9">
        <v>39597.472500000003</v>
      </c>
      <c r="E2210" s="9">
        <v>43582.691284722219</v>
      </c>
      <c r="F2210">
        <v>864</v>
      </c>
      <c r="G2210">
        <v>864</v>
      </c>
      <c r="H2210">
        <v>215</v>
      </c>
      <c r="I2210">
        <v>649</v>
      </c>
      <c r="J2210">
        <v>141</v>
      </c>
      <c r="K2210">
        <v>723</v>
      </c>
      <c r="L2210">
        <v>613</v>
      </c>
      <c r="M2210">
        <v>110</v>
      </c>
      <c r="N2210">
        <v>7.6999999999999999E-2</v>
      </c>
      <c r="O2210">
        <v>0.23599999999999999</v>
      </c>
      <c r="P2210">
        <v>0.05</v>
      </c>
      <c r="Q2210">
        <v>0.22800000000000001</v>
      </c>
      <c r="R2210">
        <v>0.26300000000000001</v>
      </c>
      <c r="S2210">
        <v>0.25700000000000001</v>
      </c>
      <c r="T2210">
        <v>0.86699999999999999</v>
      </c>
      <c r="U2210">
        <v>0.246</v>
      </c>
      <c r="V2210">
        <v>0.84</v>
      </c>
      <c r="W2210">
        <v>482.45600000000002</v>
      </c>
      <c r="X2210" t="s">
        <v>56</v>
      </c>
      <c r="Y2210">
        <v>4.3860000000000001</v>
      </c>
      <c r="Z2210">
        <v>0.94799999999999995</v>
      </c>
      <c r="AA2210">
        <v>0.97099999999999997</v>
      </c>
      <c r="AB2210">
        <v>0.93300000000000005</v>
      </c>
      <c r="AC2210">
        <v>0.98099999999999998</v>
      </c>
      <c r="AD2210" s="19">
        <v>45825.136784548609</v>
      </c>
      <c r="AE2210" t="s">
        <v>2397</v>
      </c>
    </row>
    <row r="2211" spans="1:31" hidden="1" x14ac:dyDescent="0.35">
      <c r="A2211" t="s">
        <v>266</v>
      </c>
      <c r="B2211" t="s">
        <v>312</v>
      </c>
      <c r="C2211">
        <v>98</v>
      </c>
      <c r="D2211" s="9">
        <v>45504.432638888888</v>
      </c>
      <c r="E2211" s="9">
        <v>45602.512499999997</v>
      </c>
      <c r="F2211" t="s">
        <v>871</v>
      </c>
      <c r="G2211" t="s">
        <v>871</v>
      </c>
      <c r="H2211">
        <v>1</v>
      </c>
      <c r="I2211">
        <v>2</v>
      </c>
      <c r="J2211">
        <v>1</v>
      </c>
      <c r="K2211" t="s">
        <v>872</v>
      </c>
      <c r="L2211">
        <v>5</v>
      </c>
      <c r="M2211">
        <v>-1</v>
      </c>
      <c r="N2211" t="s">
        <v>874</v>
      </c>
      <c r="O2211">
        <v>1</v>
      </c>
      <c r="P2211" t="s">
        <v>874</v>
      </c>
      <c r="Q2211">
        <v>0.215</v>
      </c>
      <c r="R2211">
        <v>0</v>
      </c>
      <c r="S2211">
        <v>1.6E-2</v>
      </c>
      <c r="T2211" t="s">
        <v>874</v>
      </c>
      <c r="U2211" t="s">
        <v>874</v>
      </c>
      <c r="V2211" t="s">
        <v>874</v>
      </c>
      <c r="W2211" t="s">
        <v>874</v>
      </c>
      <c r="X2211" t="s">
        <v>56</v>
      </c>
      <c r="Y2211">
        <v>4.6509999999999998</v>
      </c>
      <c r="Z2211" t="s">
        <v>874</v>
      </c>
      <c r="AA2211">
        <v>1</v>
      </c>
      <c r="AB2211" t="s">
        <v>874</v>
      </c>
      <c r="AC2211">
        <v>0.88100000000000001</v>
      </c>
      <c r="AD2211" s="19">
        <v>8.5185185185185179E-4</v>
      </c>
      <c r="AE2211" t="s">
        <v>1108</v>
      </c>
    </row>
    <row r="2212" spans="1:31" x14ac:dyDescent="0.35">
      <c r="A2212" t="s">
        <v>1381</v>
      </c>
      <c r="B2212" t="s">
        <v>311</v>
      </c>
      <c r="C2212">
        <v>126</v>
      </c>
      <c r="D2212" s="9">
        <v>42562.992430555554</v>
      </c>
      <c r="E2212" s="9">
        <v>42689.886493055557</v>
      </c>
      <c r="F2212">
        <v>80</v>
      </c>
      <c r="G2212">
        <v>80</v>
      </c>
      <c r="H2212">
        <v>10</v>
      </c>
      <c r="I2212">
        <v>70</v>
      </c>
      <c r="J2212">
        <v>3</v>
      </c>
      <c r="K2212">
        <v>77</v>
      </c>
      <c r="L2212">
        <v>60</v>
      </c>
      <c r="M2212">
        <v>17</v>
      </c>
      <c r="N2212">
        <v>0.1</v>
      </c>
      <c r="O2212">
        <v>0.59499999999999997</v>
      </c>
      <c r="P2212">
        <v>2.1999999999999999E-2</v>
      </c>
      <c r="Q2212">
        <v>0.58299999999999996</v>
      </c>
      <c r="R2212">
        <v>0.67300000000000004</v>
      </c>
      <c r="S2212">
        <v>0.65200000000000002</v>
      </c>
      <c r="T2212">
        <v>0.86599999999999999</v>
      </c>
      <c r="U2212">
        <v>0.14399999999999999</v>
      </c>
      <c r="V2212">
        <v>0.96799999999999997</v>
      </c>
      <c r="W2212">
        <v>29.16</v>
      </c>
      <c r="X2212" t="s">
        <v>80</v>
      </c>
      <c r="Y2212">
        <v>1.7150000000000001</v>
      </c>
      <c r="Z2212">
        <v>0.77400000000000002</v>
      </c>
      <c r="AA2212">
        <v>0.86699999999999999</v>
      </c>
      <c r="AB2212">
        <v>0.75</v>
      </c>
      <c r="AC2212">
        <v>0.68200000000000005</v>
      </c>
      <c r="AD2212" s="19">
        <v>45825.086428726849</v>
      </c>
      <c r="AE2212" t="s">
        <v>2397</v>
      </c>
    </row>
    <row r="2213" spans="1:31" hidden="1" x14ac:dyDescent="0.35">
      <c r="A2213" t="s">
        <v>267</v>
      </c>
      <c r="B2213" t="s">
        <v>312</v>
      </c>
      <c r="C2213">
        <v>99</v>
      </c>
      <c r="D2213" s="9">
        <v>45511.816666666666</v>
      </c>
      <c r="E2213" s="9">
        <v>45611.145833333336</v>
      </c>
      <c r="F2213" t="s">
        <v>871</v>
      </c>
      <c r="G2213" t="s">
        <v>871</v>
      </c>
      <c r="H2213">
        <v>46</v>
      </c>
      <c r="I2213">
        <v>16</v>
      </c>
      <c r="J2213">
        <v>9</v>
      </c>
      <c r="K2213" t="s">
        <v>872</v>
      </c>
      <c r="L2213">
        <v>93</v>
      </c>
      <c r="M2213">
        <v>-39</v>
      </c>
      <c r="N2213">
        <v>0.39600000000000002</v>
      </c>
      <c r="O2213">
        <v>0.17</v>
      </c>
      <c r="P2213">
        <v>8.1000000000000003E-2</v>
      </c>
      <c r="Q2213">
        <v>0.86699999999999999</v>
      </c>
      <c r="R2213" s="24" t="s">
        <v>2322</v>
      </c>
      <c r="S2213">
        <v>0.47199999999999998</v>
      </c>
      <c r="T2213">
        <v>1.788</v>
      </c>
      <c r="U2213">
        <v>0.7</v>
      </c>
      <c r="V2213">
        <v>0.85699999999999998</v>
      </c>
      <c r="W2213">
        <v>117.64700000000001</v>
      </c>
      <c r="X2213" t="s">
        <v>62</v>
      </c>
      <c r="Y2213">
        <v>1.153</v>
      </c>
      <c r="Z2213">
        <v>0.94799999999999995</v>
      </c>
      <c r="AA2213">
        <v>0.91900000000000004</v>
      </c>
      <c r="AB2213">
        <v>0.73899999999999999</v>
      </c>
      <c r="AC2213">
        <v>0.92300000000000004</v>
      </c>
      <c r="AD2213" s="19">
        <v>1.0104166666666666E-3</v>
      </c>
      <c r="AE2213" t="s">
        <v>1108</v>
      </c>
    </row>
    <row r="2214" spans="1:31" x14ac:dyDescent="0.35">
      <c r="A2214" t="s">
        <v>1148</v>
      </c>
      <c r="B2214" t="s">
        <v>311</v>
      </c>
      <c r="C2214">
        <v>4494</v>
      </c>
      <c r="D2214" s="9">
        <v>39160.260520833333</v>
      </c>
      <c r="E2214" s="9">
        <v>43655.209606481483</v>
      </c>
      <c r="F2214">
        <v>248</v>
      </c>
      <c r="G2214">
        <v>248</v>
      </c>
      <c r="H2214">
        <v>102</v>
      </c>
      <c r="I2214">
        <v>146</v>
      </c>
      <c r="J2214">
        <v>27</v>
      </c>
      <c r="K2214">
        <v>221</v>
      </c>
      <c r="L2214">
        <v>199</v>
      </c>
      <c r="M2214">
        <v>22</v>
      </c>
      <c r="N2214">
        <v>2.1000000000000001E-2</v>
      </c>
      <c r="O2214">
        <v>3.6999999999999998E-2</v>
      </c>
      <c r="P2214">
        <v>6.0000000000000001E-3</v>
      </c>
      <c r="Q2214">
        <v>4.4999999999999998E-2</v>
      </c>
      <c r="R2214">
        <v>5.1999999999999998E-2</v>
      </c>
      <c r="S2214">
        <v>0.05</v>
      </c>
      <c r="T2214">
        <v>0.86499999999999999</v>
      </c>
      <c r="U2214">
        <v>0.36199999999999999</v>
      </c>
      <c r="V2214">
        <v>0.89700000000000002</v>
      </c>
      <c r="W2214">
        <v>488.88900000000001</v>
      </c>
      <c r="X2214" t="s">
        <v>56</v>
      </c>
      <c r="Y2214">
        <v>22.222000000000001</v>
      </c>
      <c r="Z2214">
        <v>0.92100000000000004</v>
      </c>
      <c r="AA2214">
        <v>0.98699999999999999</v>
      </c>
      <c r="AB2214">
        <v>0.97799999999999998</v>
      </c>
      <c r="AC2214">
        <v>0.96299999999999997</v>
      </c>
      <c r="AD2214" s="19">
        <v>45825.288895787038</v>
      </c>
      <c r="AE2214" t="s">
        <v>2339</v>
      </c>
    </row>
    <row r="2215" spans="1:31" hidden="1" x14ac:dyDescent="0.35">
      <c r="A2215" t="s">
        <v>268</v>
      </c>
      <c r="B2215" t="s">
        <v>312</v>
      </c>
      <c r="C2215">
        <v>97</v>
      </c>
      <c r="D2215" s="9">
        <v>45503.319444444445</v>
      </c>
      <c r="E2215" s="9">
        <v>45601.318749999999</v>
      </c>
      <c r="F2215" t="s">
        <v>871</v>
      </c>
      <c r="G2215" t="s">
        <v>871</v>
      </c>
      <c r="H2215">
        <v>15</v>
      </c>
      <c r="I2215">
        <v>2</v>
      </c>
      <c r="J2215">
        <v>1</v>
      </c>
      <c r="K2215" t="s">
        <v>872</v>
      </c>
      <c r="L2215">
        <v>14</v>
      </c>
      <c r="M2215">
        <v>2</v>
      </c>
      <c r="N2215">
        <v>0.17100000000000001</v>
      </c>
      <c r="O2215">
        <v>2.8000000000000001E-2</v>
      </c>
      <c r="P2215" t="s">
        <v>874</v>
      </c>
      <c r="Q2215">
        <v>0.14399999999999999</v>
      </c>
      <c r="R2215">
        <v>0.19900000000000001</v>
      </c>
      <c r="S2215">
        <v>0.20100000000000001</v>
      </c>
      <c r="T2215" t="s">
        <v>874</v>
      </c>
      <c r="U2215" t="s">
        <v>874</v>
      </c>
      <c r="V2215" t="s">
        <v>874</v>
      </c>
      <c r="W2215" t="s">
        <v>874</v>
      </c>
      <c r="X2215" t="s">
        <v>56</v>
      </c>
      <c r="Y2215">
        <v>6.944</v>
      </c>
      <c r="Z2215">
        <v>0.89200000000000002</v>
      </c>
      <c r="AA2215">
        <v>1</v>
      </c>
      <c r="AB2215" t="s">
        <v>874</v>
      </c>
      <c r="AC2215">
        <v>0.93300000000000005</v>
      </c>
      <c r="AD2215" s="19">
        <v>1.1030092592592593E-3</v>
      </c>
      <c r="AE2215" t="s">
        <v>1108</v>
      </c>
    </row>
    <row r="2216" spans="1:31" x14ac:dyDescent="0.35">
      <c r="A2216" t="s">
        <v>283</v>
      </c>
      <c r="B2216" t="s">
        <v>311</v>
      </c>
      <c r="C2216">
        <v>3591</v>
      </c>
      <c r="D2216" s="9">
        <v>40968.605046296296</v>
      </c>
      <c r="E2216" s="9">
        <v>44560.282037037039</v>
      </c>
      <c r="F2216">
        <v>1725</v>
      </c>
      <c r="G2216">
        <v>1725</v>
      </c>
      <c r="H2216">
        <v>468</v>
      </c>
      <c r="I2216">
        <v>1257</v>
      </c>
      <c r="J2216">
        <v>274</v>
      </c>
      <c r="K2216">
        <v>1451</v>
      </c>
      <c r="L2216">
        <v>1272</v>
      </c>
      <c r="M2216">
        <v>179</v>
      </c>
      <c r="N2216">
        <v>0.13500000000000001</v>
      </c>
      <c r="O2216">
        <v>0.44400000000000001</v>
      </c>
      <c r="P2216">
        <v>8.3000000000000004E-2</v>
      </c>
      <c r="Q2216">
        <v>0.42899999999999999</v>
      </c>
      <c r="R2216">
        <v>0.496</v>
      </c>
      <c r="S2216">
        <v>0.48399999999999999</v>
      </c>
      <c r="T2216">
        <v>0.86499999999999999</v>
      </c>
      <c r="U2216">
        <v>0.23300000000000001</v>
      </c>
      <c r="V2216">
        <v>0.85699999999999998</v>
      </c>
      <c r="W2216">
        <v>417.24900000000002</v>
      </c>
      <c r="X2216" t="s">
        <v>56</v>
      </c>
      <c r="Y2216">
        <v>2.331</v>
      </c>
      <c r="Z2216">
        <v>0.995</v>
      </c>
      <c r="AA2216">
        <v>0.98199999999999998</v>
      </c>
      <c r="AB2216">
        <v>0.97199999999999998</v>
      </c>
      <c r="AC2216">
        <v>0.97899999999999998</v>
      </c>
      <c r="AD2216" s="19">
        <v>45825.239913217592</v>
      </c>
      <c r="AE2216" t="s">
        <v>2357</v>
      </c>
    </row>
    <row r="2217" spans="1:31" hidden="1" x14ac:dyDescent="0.35">
      <c r="A2217" t="s">
        <v>269</v>
      </c>
      <c r="B2217" t="s">
        <v>312</v>
      </c>
      <c r="C2217">
        <v>98</v>
      </c>
      <c r="D2217" s="9">
        <v>45511.490972222222</v>
      </c>
      <c r="E2217" s="9">
        <v>45609.820833333331</v>
      </c>
      <c r="F2217" t="s">
        <v>871</v>
      </c>
      <c r="G2217" t="s">
        <v>871</v>
      </c>
      <c r="H2217">
        <v>145</v>
      </c>
      <c r="I2217">
        <v>4</v>
      </c>
      <c r="J2217">
        <v>20</v>
      </c>
      <c r="K2217" t="s">
        <v>872</v>
      </c>
      <c r="L2217">
        <v>82</v>
      </c>
      <c r="M2217">
        <v>46</v>
      </c>
      <c r="N2217">
        <v>1.306</v>
      </c>
      <c r="O2217">
        <v>9.6000000000000002E-2</v>
      </c>
      <c r="P2217">
        <v>0.24099999999999999</v>
      </c>
      <c r="Q2217">
        <v>0.872</v>
      </c>
      <c r="R2217">
        <v>1.161</v>
      </c>
      <c r="S2217">
        <v>1.1299999999999999</v>
      </c>
      <c r="T2217">
        <v>0.751</v>
      </c>
      <c r="U2217">
        <v>0.93200000000000005</v>
      </c>
      <c r="V2217">
        <v>0.82799999999999996</v>
      </c>
      <c r="W2217">
        <v>159.404</v>
      </c>
      <c r="X2217" t="s">
        <v>56</v>
      </c>
      <c r="Y2217">
        <v>1.147</v>
      </c>
      <c r="Z2217">
        <v>0.99399999999999999</v>
      </c>
      <c r="AA2217">
        <v>0.91600000000000004</v>
      </c>
      <c r="AB2217">
        <v>0.94599999999999995</v>
      </c>
      <c r="AC2217">
        <v>0.97599999999999998</v>
      </c>
      <c r="AD2217" s="19">
        <v>1.2662037037037038E-3</v>
      </c>
      <c r="AE2217" t="s">
        <v>1108</v>
      </c>
    </row>
    <row r="2218" spans="1:31" x14ac:dyDescent="0.35">
      <c r="A2218" t="s">
        <v>1882</v>
      </c>
      <c r="B2218" t="s">
        <v>311</v>
      </c>
      <c r="C2218">
        <v>1990</v>
      </c>
      <c r="D2218" s="9">
        <v>39522.635416666664</v>
      </c>
      <c r="E2218" s="9">
        <v>41512.677083333336</v>
      </c>
      <c r="F2218">
        <v>200</v>
      </c>
      <c r="G2218">
        <v>200</v>
      </c>
      <c r="H2218">
        <v>7</v>
      </c>
      <c r="I2218">
        <v>193</v>
      </c>
      <c r="J2218">
        <v>79</v>
      </c>
      <c r="K2218">
        <v>121</v>
      </c>
      <c r="L2218">
        <v>104</v>
      </c>
      <c r="M2218">
        <v>17</v>
      </c>
      <c r="N2218">
        <v>4.0000000000000001E-3</v>
      </c>
      <c r="O2218">
        <v>0.114</v>
      </c>
      <c r="P2218">
        <v>5.1999999999999998E-2</v>
      </c>
      <c r="Q2218">
        <v>5.7000000000000002E-2</v>
      </c>
      <c r="R2218">
        <v>6.6000000000000003E-2</v>
      </c>
      <c r="S2218">
        <v>6.5000000000000002E-2</v>
      </c>
      <c r="T2218">
        <v>0.86399999999999999</v>
      </c>
      <c r="U2218">
        <v>3.4000000000000002E-2</v>
      </c>
      <c r="V2218">
        <v>0.55900000000000005</v>
      </c>
      <c r="W2218">
        <v>298.24599999999998</v>
      </c>
      <c r="X2218" t="s">
        <v>56</v>
      </c>
      <c r="Y2218">
        <v>17.544</v>
      </c>
      <c r="Z2218">
        <v>0.91600000000000004</v>
      </c>
      <c r="AA2218">
        <v>0.98199999999999998</v>
      </c>
      <c r="AB2218">
        <v>0.94899999999999995</v>
      </c>
      <c r="AC2218">
        <v>0.94499999999999995</v>
      </c>
      <c r="AD2218" s="19">
        <v>45824.863280370373</v>
      </c>
      <c r="AE2218" t="s">
        <v>2024</v>
      </c>
    </row>
    <row r="2219" spans="1:31" hidden="1" x14ac:dyDescent="0.35">
      <c r="A2219" t="s">
        <v>270</v>
      </c>
      <c r="B2219" t="s">
        <v>312</v>
      </c>
      <c r="C2219">
        <v>99</v>
      </c>
      <c r="D2219" s="9">
        <v>45509.895833333336</v>
      </c>
      <c r="E2219" s="9">
        <v>45609.750694444447</v>
      </c>
      <c r="F2219" t="s">
        <v>871</v>
      </c>
      <c r="G2219" t="s">
        <v>871</v>
      </c>
      <c r="H2219">
        <v>246</v>
      </c>
      <c r="I2219">
        <v>101</v>
      </c>
      <c r="J2219">
        <v>107</v>
      </c>
      <c r="K2219" t="s">
        <v>872</v>
      </c>
      <c r="L2219">
        <v>202</v>
      </c>
      <c r="M2219">
        <v>37</v>
      </c>
      <c r="N2219">
        <v>2.141</v>
      </c>
      <c r="O2219">
        <v>0.98199999999999998</v>
      </c>
      <c r="P2219">
        <v>0.70799999999999996</v>
      </c>
      <c r="Q2219">
        <v>2.1890000000000001</v>
      </c>
      <c r="R2219">
        <v>2.415</v>
      </c>
      <c r="S2219">
        <v>2.0510000000000002</v>
      </c>
      <c r="T2219">
        <v>0.90600000000000003</v>
      </c>
      <c r="U2219">
        <v>0.68600000000000005</v>
      </c>
      <c r="V2219">
        <v>0.77300000000000002</v>
      </c>
      <c r="W2219">
        <v>280.49299999999999</v>
      </c>
      <c r="X2219" t="s">
        <v>56</v>
      </c>
      <c r="Y2219">
        <v>0.45700000000000002</v>
      </c>
      <c r="Z2219">
        <v>0.94699999999999995</v>
      </c>
      <c r="AA2219">
        <v>0.98099999999999998</v>
      </c>
      <c r="AB2219">
        <v>0.76200000000000001</v>
      </c>
      <c r="AC2219">
        <v>0.97099999999999997</v>
      </c>
      <c r="AD2219" s="19">
        <v>1.443287037037037E-3</v>
      </c>
      <c r="AE2219" t="s">
        <v>1108</v>
      </c>
    </row>
    <row r="2220" spans="1:31" x14ac:dyDescent="0.35">
      <c r="A2220" t="s">
        <v>1190</v>
      </c>
      <c r="B2220" t="s">
        <v>311</v>
      </c>
      <c r="C2220">
        <v>2355</v>
      </c>
      <c r="D2220" s="9">
        <v>40050.096087962964</v>
      </c>
      <c r="E2220" s="9">
        <v>42405.898692129631</v>
      </c>
      <c r="F2220">
        <v>172</v>
      </c>
      <c r="G2220">
        <v>172</v>
      </c>
      <c r="H2220">
        <v>45</v>
      </c>
      <c r="I2220">
        <v>127</v>
      </c>
      <c r="J2220">
        <v>24</v>
      </c>
      <c r="K2220">
        <v>148</v>
      </c>
      <c r="L2220">
        <v>148</v>
      </c>
      <c r="M2220">
        <v>0</v>
      </c>
      <c r="N2220">
        <v>1.7999999999999999E-2</v>
      </c>
      <c r="O2220">
        <v>0.05</v>
      </c>
      <c r="P2220">
        <v>8.9999999999999993E-3</v>
      </c>
      <c r="Q2220">
        <v>5.0999999999999997E-2</v>
      </c>
      <c r="R2220">
        <v>5.8999999999999997E-2</v>
      </c>
      <c r="S2220">
        <v>5.8000000000000003E-2</v>
      </c>
      <c r="T2220">
        <v>0.86399999999999999</v>
      </c>
      <c r="U2220">
        <v>0.26500000000000001</v>
      </c>
      <c r="V2220">
        <v>0.86799999999999999</v>
      </c>
      <c r="W2220">
        <v>0</v>
      </c>
      <c r="X2220" t="s">
        <v>80</v>
      </c>
      <c r="Y2220">
        <v>19.608000000000001</v>
      </c>
      <c r="Z2220">
        <v>0.79400000000000004</v>
      </c>
      <c r="AA2220">
        <v>0.97199999999999998</v>
      </c>
      <c r="AB2220">
        <v>0.93899999999999995</v>
      </c>
      <c r="AC2220">
        <v>0.97</v>
      </c>
      <c r="AD2220" s="19">
        <v>45825.301000636573</v>
      </c>
      <c r="AE2220" t="s">
        <v>2333</v>
      </c>
    </row>
    <row r="2221" spans="1:31" hidden="1" x14ac:dyDescent="0.35">
      <c r="A2221" t="s">
        <v>271</v>
      </c>
      <c r="B2221" t="s">
        <v>312</v>
      </c>
      <c r="C2221">
        <v>99</v>
      </c>
      <c r="D2221" s="9">
        <v>45511.273611111108</v>
      </c>
      <c r="E2221" s="9">
        <v>45610.469444444447</v>
      </c>
      <c r="F2221" t="s">
        <v>871</v>
      </c>
      <c r="G2221" t="s">
        <v>871</v>
      </c>
      <c r="H2221">
        <v>61</v>
      </c>
      <c r="I2221">
        <v>17</v>
      </c>
      <c r="J2221">
        <v>7</v>
      </c>
      <c r="K2221" t="s">
        <v>872</v>
      </c>
      <c r="L2221">
        <v>19</v>
      </c>
      <c r="M2221">
        <v>51</v>
      </c>
      <c r="N2221">
        <v>0.59899999999999998</v>
      </c>
      <c r="O2221">
        <v>0.40100000000000002</v>
      </c>
      <c r="P2221">
        <v>6.6000000000000003E-2</v>
      </c>
      <c r="Q2221">
        <v>0.219</v>
      </c>
      <c r="R2221" s="24" t="s">
        <v>2323</v>
      </c>
      <c r="S2221">
        <v>0.754</v>
      </c>
      <c r="T2221">
        <v>0.23400000000000001</v>
      </c>
      <c r="U2221">
        <v>0.59899999999999998</v>
      </c>
      <c r="V2221">
        <v>0.93400000000000005</v>
      </c>
      <c r="W2221">
        <v>908.67600000000004</v>
      </c>
      <c r="X2221" t="s">
        <v>56</v>
      </c>
      <c r="Y2221">
        <v>4.5659999999999998</v>
      </c>
      <c r="Z2221">
        <v>0.84099999999999997</v>
      </c>
      <c r="AA2221">
        <v>0.94399999999999995</v>
      </c>
      <c r="AB2221">
        <v>0.78200000000000003</v>
      </c>
      <c r="AC2221">
        <v>0.84399999999999997</v>
      </c>
      <c r="AD2221" s="19">
        <v>1.6018518518518519E-3</v>
      </c>
      <c r="AE2221" t="s">
        <v>1108</v>
      </c>
    </row>
    <row r="2222" spans="1:31" x14ac:dyDescent="0.35">
      <c r="A2222" t="s">
        <v>2008</v>
      </c>
      <c r="B2222" t="s">
        <v>311</v>
      </c>
      <c r="C2222">
        <v>3160</v>
      </c>
      <c r="D2222" s="9">
        <v>38202.536805555559</v>
      </c>
      <c r="E2222" s="9">
        <v>41362.859722222223</v>
      </c>
      <c r="F2222">
        <v>177</v>
      </c>
      <c r="G2222">
        <v>177</v>
      </c>
      <c r="H2222">
        <v>53</v>
      </c>
      <c r="I2222">
        <v>124</v>
      </c>
      <c r="J2222">
        <v>18</v>
      </c>
      <c r="K2222">
        <v>159</v>
      </c>
      <c r="L2222">
        <v>115</v>
      </c>
      <c r="M2222">
        <v>44</v>
      </c>
      <c r="N2222">
        <v>1.4999999999999999E-2</v>
      </c>
      <c r="O2222">
        <v>4.2000000000000003E-2</v>
      </c>
      <c r="P2222">
        <v>6.0000000000000001E-3</v>
      </c>
      <c r="Q2222">
        <v>4.3999999999999997E-2</v>
      </c>
      <c r="R2222">
        <v>5.0999999999999997E-2</v>
      </c>
      <c r="S2222">
        <v>0.05</v>
      </c>
      <c r="T2222">
        <v>0.86299999999999999</v>
      </c>
      <c r="U2222">
        <v>0.26300000000000001</v>
      </c>
      <c r="V2222">
        <v>0.89500000000000002</v>
      </c>
      <c r="W2222">
        <v>1000</v>
      </c>
      <c r="X2222" t="s">
        <v>56</v>
      </c>
      <c r="Y2222">
        <v>22.727</v>
      </c>
      <c r="Z2222">
        <v>0.85299999999999998</v>
      </c>
      <c r="AA2222">
        <v>0.94499999999999995</v>
      </c>
      <c r="AB2222">
        <v>0.80500000000000005</v>
      </c>
      <c r="AC2222">
        <v>0.94799999999999995</v>
      </c>
      <c r="AD2222" s="19">
        <v>45824.898767488427</v>
      </c>
      <c r="AE2222" t="s">
        <v>2024</v>
      </c>
    </row>
    <row r="2223" spans="1:31" hidden="1" x14ac:dyDescent="0.35">
      <c r="A2223" t="s">
        <v>272</v>
      </c>
      <c r="B2223" t="s">
        <v>312</v>
      </c>
      <c r="C2223">
        <v>0</v>
      </c>
      <c r="D2223" s="9">
        <v>45525.686805555553</v>
      </c>
      <c r="E2223" s="9">
        <v>45525.688888888886</v>
      </c>
      <c r="F2223" t="s">
        <v>871</v>
      </c>
      <c r="G2223" t="s">
        <v>871</v>
      </c>
      <c r="H2223">
        <v>2</v>
      </c>
      <c r="I2223">
        <v>1</v>
      </c>
      <c r="J2223">
        <v>1</v>
      </c>
      <c r="K2223" t="s">
        <v>872</v>
      </c>
      <c r="L2223">
        <v>1</v>
      </c>
      <c r="M2223">
        <v>1</v>
      </c>
      <c r="N2223">
        <v>1</v>
      </c>
      <c r="O2223" t="s">
        <v>874</v>
      </c>
      <c r="P2223">
        <v>0</v>
      </c>
      <c r="Q2223" t="s">
        <v>874</v>
      </c>
      <c r="R2223">
        <v>1</v>
      </c>
      <c r="S2223">
        <v>1</v>
      </c>
      <c r="T2223" t="s">
        <v>874</v>
      </c>
      <c r="U2223" t="s">
        <v>874</v>
      </c>
      <c r="V2223" t="s">
        <v>874</v>
      </c>
      <c r="W2223" t="s">
        <v>874</v>
      </c>
      <c r="X2223" t="s">
        <v>56</v>
      </c>
      <c r="Y2223" t="s">
        <v>874</v>
      </c>
      <c r="Z2223">
        <v>1</v>
      </c>
      <c r="AA2223" t="s">
        <v>874</v>
      </c>
      <c r="AB2223">
        <v>0</v>
      </c>
      <c r="AC2223" t="s">
        <v>874</v>
      </c>
      <c r="AD2223" s="19">
        <v>1.6909722222222222E-3</v>
      </c>
      <c r="AE2223" t="s">
        <v>1108</v>
      </c>
    </row>
    <row r="2224" spans="1:31" x14ac:dyDescent="0.35">
      <c r="A2224" t="s">
        <v>1132</v>
      </c>
      <c r="B2224" t="s">
        <v>311</v>
      </c>
      <c r="C2224">
        <v>1546</v>
      </c>
      <c r="D2224" s="9">
        <v>40087.012499999997</v>
      </c>
      <c r="E2224" s="9">
        <v>41633.231249999997</v>
      </c>
      <c r="F2224">
        <v>672</v>
      </c>
      <c r="G2224">
        <v>672</v>
      </c>
      <c r="H2224">
        <v>345</v>
      </c>
      <c r="I2224">
        <v>327</v>
      </c>
      <c r="J2224">
        <v>97</v>
      </c>
      <c r="K2224">
        <v>575</v>
      </c>
      <c r="L2224">
        <v>489</v>
      </c>
      <c r="M2224">
        <v>86</v>
      </c>
      <c r="N2224">
        <v>0.215</v>
      </c>
      <c r="O2224">
        <v>0.245</v>
      </c>
      <c r="P2224">
        <v>6.5000000000000002E-2</v>
      </c>
      <c r="Q2224">
        <v>0.34100000000000003</v>
      </c>
      <c r="R2224">
        <v>0.39500000000000002</v>
      </c>
      <c r="S2224">
        <v>0.39600000000000002</v>
      </c>
      <c r="T2224">
        <v>0.86299999999999999</v>
      </c>
      <c r="U2224">
        <v>0.46700000000000003</v>
      </c>
      <c r="V2224">
        <v>0.85899999999999999</v>
      </c>
      <c r="W2224">
        <v>252.19900000000001</v>
      </c>
      <c r="X2224" t="s">
        <v>56</v>
      </c>
      <c r="Y2224">
        <v>2.9329999999999998</v>
      </c>
      <c r="Z2224">
        <v>0.92600000000000005</v>
      </c>
      <c r="AA2224">
        <v>0.88600000000000001</v>
      </c>
      <c r="AB2224">
        <v>0.96299999999999997</v>
      </c>
      <c r="AC2224">
        <v>0.91</v>
      </c>
      <c r="AD2224" s="19">
        <v>45824.951945682871</v>
      </c>
      <c r="AE2224" t="s">
        <v>2215</v>
      </c>
    </row>
    <row r="2225" spans="1:31" hidden="1" x14ac:dyDescent="0.35">
      <c r="A2225" t="s">
        <v>273</v>
      </c>
      <c r="B2225" t="s">
        <v>312</v>
      </c>
      <c r="C2225">
        <v>99</v>
      </c>
      <c r="D2225" s="9">
        <v>45509.609722222223</v>
      </c>
      <c r="E2225" s="9">
        <v>45609.459027777775</v>
      </c>
      <c r="F2225" t="s">
        <v>871</v>
      </c>
      <c r="G2225" t="s">
        <v>871</v>
      </c>
      <c r="H2225">
        <v>85</v>
      </c>
      <c r="I2225">
        <v>6</v>
      </c>
      <c r="J2225">
        <v>36</v>
      </c>
      <c r="K2225" t="s">
        <v>872</v>
      </c>
      <c r="L2225">
        <v>80</v>
      </c>
      <c r="M2225">
        <v>-24</v>
      </c>
      <c r="N2225">
        <v>0.79</v>
      </c>
      <c r="O2225">
        <v>5.2999999999999999E-2</v>
      </c>
      <c r="P2225">
        <v>0.40500000000000003</v>
      </c>
      <c r="Q2225">
        <v>0.68300000000000005</v>
      </c>
      <c r="R2225" s="24" t="s">
        <v>2324</v>
      </c>
      <c r="S2225">
        <v>0.41599999999999998</v>
      </c>
      <c r="T2225">
        <v>1.5589999999999999</v>
      </c>
      <c r="U2225">
        <v>0.93700000000000006</v>
      </c>
      <c r="V2225">
        <v>0.52</v>
      </c>
      <c r="W2225">
        <v>203.51400000000001</v>
      </c>
      <c r="X2225" t="s">
        <v>62</v>
      </c>
      <c r="Y2225">
        <v>1.464</v>
      </c>
      <c r="Z2225">
        <v>0.90600000000000003</v>
      </c>
      <c r="AA2225">
        <v>0.75800000000000001</v>
      </c>
      <c r="AB2225">
        <v>0.877</v>
      </c>
      <c r="AC2225">
        <v>0.92900000000000005</v>
      </c>
      <c r="AD2225" s="19">
        <v>1.8611111111111113E-3</v>
      </c>
      <c r="AE2225" t="s">
        <v>1108</v>
      </c>
    </row>
    <row r="2226" spans="1:31" x14ac:dyDescent="0.35">
      <c r="A2226" t="s">
        <v>60</v>
      </c>
      <c r="B2226" t="s">
        <v>311</v>
      </c>
      <c r="C2226">
        <v>1173</v>
      </c>
      <c r="D2226" s="9">
        <v>44449.577777777777</v>
      </c>
      <c r="E2226" s="9">
        <v>45623.504861111112</v>
      </c>
      <c r="F2226">
        <v>8200</v>
      </c>
      <c r="G2226">
        <v>7174</v>
      </c>
      <c r="H2226">
        <v>4768</v>
      </c>
      <c r="I2226">
        <v>2406</v>
      </c>
      <c r="J2226">
        <v>776</v>
      </c>
      <c r="K2226">
        <v>6398</v>
      </c>
      <c r="L2226">
        <v>5104</v>
      </c>
      <c r="M2226">
        <v>1294</v>
      </c>
      <c r="N2226">
        <v>5.6950000000000003</v>
      </c>
      <c r="O2226">
        <v>2.92</v>
      </c>
      <c r="P2226">
        <v>1</v>
      </c>
      <c r="Q2226">
        <v>6.569</v>
      </c>
      <c r="R2226">
        <v>7.6150000000000002</v>
      </c>
      <c r="S2226">
        <v>7.6120000000000001</v>
      </c>
      <c r="T2226">
        <v>0.86299999999999999</v>
      </c>
      <c r="U2226">
        <v>0.66100000000000003</v>
      </c>
      <c r="V2226">
        <v>0.88400000000000001</v>
      </c>
      <c r="W2226">
        <v>196.98599999999999</v>
      </c>
      <c r="X2226" t="s">
        <v>56</v>
      </c>
      <c r="Y2226">
        <v>0.152</v>
      </c>
      <c r="Z2226">
        <v>0.98</v>
      </c>
      <c r="AA2226">
        <v>0.98699999999999999</v>
      </c>
      <c r="AB2226">
        <v>0.98199999999999998</v>
      </c>
      <c r="AC2226">
        <v>0.98799999999999999</v>
      </c>
      <c r="AD2226" s="19">
        <v>1.6503472222222225E-2</v>
      </c>
      <c r="AE2226" t="s">
        <v>1108</v>
      </c>
    </row>
    <row r="2227" spans="1:31" hidden="1" x14ac:dyDescent="0.35">
      <c r="A2227" t="s">
        <v>274</v>
      </c>
      <c r="B2227" t="s">
        <v>312</v>
      </c>
      <c r="C2227">
        <v>99</v>
      </c>
      <c r="D2227" s="9">
        <v>45511.296527777777</v>
      </c>
      <c r="E2227" s="9">
        <v>45610.804166666669</v>
      </c>
      <c r="F2227" t="s">
        <v>871</v>
      </c>
      <c r="G2227" t="s">
        <v>871</v>
      </c>
      <c r="H2227">
        <v>96</v>
      </c>
      <c r="I2227">
        <v>25</v>
      </c>
      <c r="J2227">
        <v>11</v>
      </c>
      <c r="K2227" t="s">
        <v>872</v>
      </c>
      <c r="L2227">
        <v>67</v>
      </c>
      <c r="M2227">
        <v>42</v>
      </c>
      <c r="N2227">
        <v>0.88900000000000001</v>
      </c>
      <c r="O2227">
        <v>0.26400000000000001</v>
      </c>
      <c r="P2227">
        <v>0.14000000000000001</v>
      </c>
      <c r="Q2227">
        <v>0.80600000000000005</v>
      </c>
      <c r="R2227">
        <v>1.0129999999999999</v>
      </c>
      <c r="S2227">
        <v>1.0269999999999999</v>
      </c>
      <c r="T2227">
        <v>0.79600000000000004</v>
      </c>
      <c r="U2227">
        <v>0.77100000000000002</v>
      </c>
      <c r="V2227">
        <v>0.879</v>
      </c>
      <c r="W2227">
        <v>222.084</v>
      </c>
      <c r="X2227" t="s">
        <v>56</v>
      </c>
      <c r="Y2227">
        <v>1.2410000000000001</v>
      </c>
      <c r="Z2227">
        <v>0.98799999999999999</v>
      </c>
      <c r="AA2227">
        <v>0.95899999999999996</v>
      </c>
      <c r="AB2227">
        <v>0.98</v>
      </c>
      <c r="AC2227">
        <v>0.96199999999999997</v>
      </c>
      <c r="AD2227" s="19">
        <v>2.0243055555555557E-3</v>
      </c>
      <c r="AE2227" t="s">
        <v>1108</v>
      </c>
    </row>
    <row r="2228" spans="1:31" x14ac:dyDescent="0.35">
      <c r="A2228" t="s">
        <v>60</v>
      </c>
      <c r="B2228" t="s">
        <v>311</v>
      </c>
      <c r="C2228">
        <v>1173</v>
      </c>
      <c r="D2228" s="9">
        <v>44449.577777777777</v>
      </c>
      <c r="E2228" s="9">
        <v>45623.504861111112</v>
      </c>
      <c r="F2228">
        <v>8200</v>
      </c>
      <c r="G2228">
        <v>7174</v>
      </c>
      <c r="H2228">
        <v>4768</v>
      </c>
      <c r="I2228">
        <v>2406</v>
      </c>
      <c r="J2228">
        <v>776</v>
      </c>
      <c r="K2228">
        <v>6398</v>
      </c>
      <c r="L2228">
        <v>5104</v>
      </c>
      <c r="M2228">
        <v>1294</v>
      </c>
      <c r="N2228">
        <v>5.6950000000000003</v>
      </c>
      <c r="O2228">
        <v>2.92</v>
      </c>
      <c r="P2228">
        <v>1</v>
      </c>
      <c r="Q2228">
        <v>6.569</v>
      </c>
      <c r="R2228">
        <v>7.6150000000000002</v>
      </c>
      <c r="S2228">
        <v>7.6120000000000001</v>
      </c>
      <c r="T2228">
        <v>0.86299999999999999</v>
      </c>
      <c r="U2228">
        <v>0.66100000000000003</v>
      </c>
      <c r="V2228">
        <v>0.88400000000000001</v>
      </c>
      <c r="W2228">
        <v>196.98599999999999</v>
      </c>
      <c r="X2228" t="s">
        <v>56</v>
      </c>
      <c r="Y2228">
        <v>0.152</v>
      </c>
      <c r="Z2228">
        <v>0.98</v>
      </c>
      <c r="AA2228">
        <v>0.98699999999999999</v>
      </c>
      <c r="AB2228">
        <v>0.98199999999999998</v>
      </c>
      <c r="AC2228">
        <v>0.98799999999999999</v>
      </c>
      <c r="AD2228" s="19">
        <v>1.4652777777777778E-2</v>
      </c>
      <c r="AE2228" t="s">
        <v>1108</v>
      </c>
    </row>
    <row r="2229" spans="1:31" hidden="1" x14ac:dyDescent="0.35">
      <c r="A2229" t="s">
        <v>275</v>
      </c>
      <c r="B2229" t="s">
        <v>312</v>
      </c>
      <c r="C2229">
        <v>0</v>
      </c>
      <c r="D2229" s="9">
        <v>45268.133333333331</v>
      </c>
      <c r="E2229" s="9">
        <v>45268.133333333331</v>
      </c>
      <c r="F2229" t="s">
        <v>871</v>
      </c>
      <c r="G2229" t="s">
        <v>871</v>
      </c>
      <c r="H2229">
        <v>1</v>
      </c>
      <c r="I2229">
        <v>1</v>
      </c>
      <c r="J2229">
        <v>1</v>
      </c>
      <c r="K2229" t="s">
        <v>872</v>
      </c>
      <c r="L2229">
        <v>1</v>
      </c>
      <c r="M2229">
        <v>0</v>
      </c>
      <c r="N2229" t="s">
        <v>874</v>
      </c>
      <c r="O2229" t="s">
        <v>874</v>
      </c>
      <c r="P2229" t="s">
        <v>874</v>
      </c>
      <c r="Q2229" t="s">
        <v>874</v>
      </c>
      <c r="R2229">
        <v>0</v>
      </c>
      <c r="S2229" t="s">
        <v>874</v>
      </c>
      <c r="T2229" t="s">
        <v>874</v>
      </c>
      <c r="U2229" t="s">
        <v>874</v>
      </c>
      <c r="V2229" t="s">
        <v>874</v>
      </c>
      <c r="W2229" t="s">
        <v>874</v>
      </c>
      <c r="X2229" t="s">
        <v>80</v>
      </c>
      <c r="Y2229" t="s">
        <v>874</v>
      </c>
      <c r="Z2229" t="s">
        <v>874</v>
      </c>
      <c r="AA2229" t="s">
        <v>874</v>
      </c>
      <c r="AB2229" t="s">
        <v>874</v>
      </c>
      <c r="AC2229" t="s">
        <v>874</v>
      </c>
      <c r="AD2229" s="19">
        <v>2.127314814814815E-3</v>
      </c>
      <c r="AE2229" t="s">
        <v>1108</v>
      </c>
    </row>
    <row r="2230" spans="1:31" x14ac:dyDescent="0.35">
      <c r="A2230" t="s">
        <v>223</v>
      </c>
      <c r="B2230" t="s">
        <v>311</v>
      </c>
      <c r="C2230">
        <v>3642</v>
      </c>
      <c r="D2230" s="9">
        <v>40798.258715277778</v>
      </c>
      <c r="E2230" s="9">
        <v>44440.433483796296</v>
      </c>
      <c r="F2230">
        <v>281</v>
      </c>
      <c r="G2230">
        <v>281</v>
      </c>
      <c r="H2230">
        <v>190</v>
      </c>
      <c r="I2230">
        <v>91</v>
      </c>
      <c r="J2230">
        <v>19</v>
      </c>
      <c r="K2230">
        <v>262</v>
      </c>
      <c r="L2230">
        <v>235</v>
      </c>
      <c r="M2230">
        <v>27</v>
      </c>
      <c r="N2230">
        <v>0.108</v>
      </c>
      <c r="O2230">
        <v>0.04</v>
      </c>
      <c r="P2230">
        <v>8.9999999999999993E-3</v>
      </c>
      <c r="Q2230">
        <v>0.12</v>
      </c>
      <c r="R2230">
        <v>0.13900000000000001</v>
      </c>
      <c r="S2230">
        <v>0.13400000000000001</v>
      </c>
      <c r="T2230">
        <v>0.86299999999999999</v>
      </c>
      <c r="U2230">
        <v>0.73</v>
      </c>
      <c r="V2230">
        <v>0.93899999999999995</v>
      </c>
      <c r="W2230">
        <v>225</v>
      </c>
      <c r="X2230" t="s">
        <v>56</v>
      </c>
      <c r="Y2230">
        <v>8.3330000000000002</v>
      </c>
      <c r="Z2230">
        <v>0.89200000000000002</v>
      </c>
      <c r="AA2230">
        <v>0.92500000000000004</v>
      </c>
      <c r="AB2230">
        <v>0.82</v>
      </c>
      <c r="AC2230">
        <v>0.88600000000000001</v>
      </c>
      <c r="AD2230" s="19">
        <v>45825.251555486109</v>
      </c>
      <c r="AE2230" t="s">
        <v>2357</v>
      </c>
    </row>
    <row r="2231" spans="1:31" hidden="1" x14ac:dyDescent="0.35">
      <c r="A2231" t="s">
        <v>276</v>
      </c>
      <c r="B2231" t="s">
        <v>312</v>
      </c>
      <c r="C2231">
        <v>97</v>
      </c>
      <c r="D2231" s="9">
        <v>45344.414583333331</v>
      </c>
      <c r="E2231" s="9">
        <v>45441.977777777778</v>
      </c>
      <c r="F2231" t="s">
        <v>871</v>
      </c>
      <c r="G2231" t="s">
        <v>871</v>
      </c>
      <c r="H2231">
        <v>1</v>
      </c>
      <c r="I2231">
        <v>1</v>
      </c>
      <c r="J2231">
        <v>2</v>
      </c>
      <c r="K2231" t="s">
        <v>872</v>
      </c>
      <c r="L2231">
        <v>1</v>
      </c>
      <c r="M2231">
        <v>-1</v>
      </c>
      <c r="N2231" t="s">
        <v>874</v>
      </c>
      <c r="O2231" t="s">
        <v>874</v>
      </c>
      <c r="P2231">
        <v>0.01</v>
      </c>
      <c r="Q2231" t="s">
        <v>874</v>
      </c>
      <c r="R2231">
        <v>0</v>
      </c>
      <c r="S2231">
        <v>-0.01</v>
      </c>
      <c r="T2231" t="s">
        <v>874</v>
      </c>
      <c r="U2231" t="s">
        <v>874</v>
      </c>
      <c r="V2231" t="s">
        <v>874</v>
      </c>
      <c r="W2231" t="s">
        <v>874</v>
      </c>
      <c r="X2231" t="s">
        <v>56</v>
      </c>
      <c r="Y2231" t="s">
        <v>874</v>
      </c>
      <c r="Z2231" t="s">
        <v>874</v>
      </c>
      <c r="AA2231" t="s">
        <v>874</v>
      </c>
      <c r="AB2231">
        <v>1</v>
      </c>
      <c r="AC2231" t="s">
        <v>874</v>
      </c>
      <c r="AD2231" s="19">
        <v>2.232638888888889E-3</v>
      </c>
      <c r="AE2231" t="s">
        <v>1108</v>
      </c>
    </row>
    <row r="2232" spans="1:31" x14ac:dyDescent="0.35">
      <c r="A2232" t="s">
        <v>1055</v>
      </c>
      <c r="B2232" t="s">
        <v>311</v>
      </c>
      <c r="C2232">
        <v>4654</v>
      </c>
      <c r="D2232" s="9">
        <v>39911.334328703706</v>
      </c>
      <c r="E2232" s="9">
        <v>44565.58326388889</v>
      </c>
      <c r="F2232">
        <v>58928</v>
      </c>
      <c r="G2232">
        <v>58928</v>
      </c>
      <c r="H2232">
        <v>19035</v>
      </c>
      <c r="I2232">
        <v>39893</v>
      </c>
      <c r="J2232">
        <v>17119</v>
      </c>
      <c r="K2232">
        <v>41809</v>
      </c>
      <c r="L2232">
        <v>35853</v>
      </c>
      <c r="M2232">
        <v>5956</v>
      </c>
      <c r="N2232">
        <v>5.069</v>
      </c>
      <c r="O2232">
        <v>9.4930000000000003</v>
      </c>
      <c r="P2232">
        <v>4.3209999999999997</v>
      </c>
      <c r="Q2232">
        <v>8.84</v>
      </c>
      <c r="R2232">
        <v>10.241</v>
      </c>
      <c r="S2232">
        <v>9.798</v>
      </c>
      <c r="T2232">
        <v>0.86299999999999999</v>
      </c>
      <c r="U2232">
        <v>0.34799999999999998</v>
      </c>
      <c r="V2232">
        <v>0.70299999999999996</v>
      </c>
      <c r="W2232">
        <v>673.75599999999997</v>
      </c>
      <c r="X2232" t="s">
        <v>56</v>
      </c>
      <c r="Y2232">
        <v>0.113</v>
      </c>
      <c r="Z2232">
        <v>0.872</v>
      </c>
      <c r="AA2232" s="19">
        <v>0.99299999999999999</v>
      </c>
      <c r="AB2232">
        <v>0.98699999999999999</v>
      </c>
      <c r="AC2232" s="23">
        <v>0.94799999999999995</v>
      </c>
      <c r="AD2232" s="19">
        <v>45825.222331747682</v>
      </c>
      <c r="AE2232" t="s">
        <v>2377</v>
      </c>
    </row>
    <row r="2233" spans="1:31" hidden="1" x14ac:dyDescent="0.35">
      <c r="A2233" t="s">
        <v>277</v>
      </c>
      <c r="B2233" t="s">
        <v>312</v>
      </c>
      <c r="C2233">
        <v>63</v>
      </c>
      <c r="D2233" s="9">
        <v>44027.450694444444</v>
      </c>
      <c r="E2233" s="9">
        <v>44091.341666666667</v>
      </c>
      <c r="F2233" t="s">
        <v>871</v>
      </c>
      <c r="G2233" t="s">
        <v>871</v>
      </c>
      <c r="H2233">
        <v>2</v>
      </c>
      <c r="I2233">
        <v>1</v>
      </c>
      <c r="J2233">
        <v>325</v>
      </c>
      <c r="K2233" t="s">
        <v>872</v>
      </c>
      <c r="L2233">
        <v>1</v>
      </c>
      <c r="M2233">
        <v>-324</v>
      </c>
      <c r="N2233">
        <v>0.04</v>
      </c>
      <c r="O2233" t="s">
        <v>874</v>
      </c>
      <c r="P2233">
        <v>18.056000000000001</v>
      </c>
      <c r="Q2233" t="s">
        <v>874</v>
      </c>
      <c r="R2233">
        <v>-18.015999999999998</v>
      </c>
      <c r="S2233">
        <v>-3.1930000000000001</v>
      </c>
      <c r="T2233" t="s">
        <v>874</v>
      </c>
      <c r="U2233" t="s">
        <v>874</v>
      </c>
      <c r="V2233" t="s">
        <v>874</v>
      </c>
      <c r="W2233" t="s">
        <v>874</v>
      </c>
      <c r="X2233" t="s">
        <v>80</v>
      </c>
      <c r="Y2233" t="s">
        <v>874</v>
      </c>
      <c r="Z2233">
        <v>1</v>
      </c>
      <c r="AA2233" t="s">
        <v>874</v>
      </c>
      <c r="AB2233">
        <v>8.9999999999999993E-3</v>
      </c>
      <c r="AC2233" t="s">
        <v>874</v>
      </c>
      <c r="AD2233" s="19">
        <v>2.3437499999999999E-3</v>
      </c>
      <c r="AE2233" t="s">
        <v>1108</v>
      </c>
    </row>
    <row r="2234" spans="1:31" x14ac:dyDescent="0.35">
      <c r="A2234" t="s">
        <v>1346</v>
      </c>
      <c r="B2234" t="s">
        <v>311</v>
      </c>
      <c r="C2234">
        <v>6626</v>
      </c>
      <c r="D2234" s="9">
        <v>37801.045520833337</v>
      </c>
      <c r="E2234" s="9">
        <v>44427.523587962962</v>
      </c>
      <c r="F2234">
        <v>237</v>
      </c>
      <c r="G2234">
        <v>237</v>
      </c>
      <c r="H2234">
        <v>47</v>
      </c>
      <c r="I2234">
        <v>190</v>
      </c>
      <c r="J2234">
        <v>12</v>
      </c>
      <c r="K2234">
        <v>225</v>
      </c>
      <c r="L2234">
        <v>144</v>
      </c>
      <c r="M2234">
        <v>81</v>
      </c>
      <c r="N2234">
        <v>1.2E-2</v>
      </c>
      <c r="O2234">
        <v>4.2000000000000003E-2</v>
      </c>
      <c r="P2234">
        <v>3.0000000000000001E-3</v>
      </c>
      <c r="Q2234">
        <v>4.3999999999999997E-2</v>
      </c>
      <c r="R2234">
        <v>5.0999999999999997E-2</v>
      </c>
      <c r="S2234">
        <v>0.05</v>
      </c>
      <c r="T2234">
        <v>0.86299999999999999</v>
      </c>
      <c r="U2234">
        <v>0.222</v>
      </c>
      <c r="V2234">
        <v>0.94399999999999995</v>
      </c>
      <c r="W2234">
        <v>1840.9090000000001</v>
      </c>
      <c r="X2234" t="s">
        <v>56</v>
      </c>
      <c r="Y2234">
        <v>22.727</v>
      </c>
      <c r="Z2234">
        <v>0.87</v>
      </c>
      <c r="AA2234">
        <v>0.91900000000000004</v>
      </c>
      <c r="AB2234">
        <v>0.77800000000000002</v>
      </c>
      <c r="AC2234">
        <v>0.90800000000000003</v>
      </c>
      <c r="AD2234" s="19">
        <v>45825.078280648151</v>
      </c>
      <c r="AE2234" t="s">
        <v>2397</v>
      </c>
    </row>
    <row r="2235" spans="1:31" hidden="1" x14ac:dyDescent="0.35">
      <c r="A2235" t="s">
        <v>278</v>
      </c>
      <c r="B2235" t="s">
        <v>312</v>
      </c>
      <c r="C2235">
        <v>0</v>
      </c>
      <c r="D2235" s="9">
        <v>45124.817361111112</v>
      </c>
      <c r="E2235" s="9">
        <v>45124.817361111112</v>
      </c>
      <c r="F2235" t="s">
        <v>871</v>
      </c>
      <c r="G2235" t="s">
        <v>871</v>
      </c>
      <c r="H2235">
        <v>1</v>
      </c>
      <c r="I2235">
        <v>1</v>
      </c>
      <c r="J2235">
        <v>1</v>
      </c>
      <c r="K2235" t="s">
        <v>872</v>
      </c>
      <c r="L2235">
        <v>1</v>
      </c>
      <c r="M2235">
        <v>0</v>
      </c>
      <c r="N2235" t="s">
        <v>874</v>
      </c>
      <c r="O2235" t="s">
        <v>874</v>
      </c>
      <c r="P2235" t="s">
        <v>874</v>
      </c>
      <c r="Q2235" t="s">
        <v>874</v>
      </c>
      <c r="R2235">
        <v>0</v>
      </c>
      <c r="S2235" t="s">
        <v>874</v>
      </c>
      <c r="T2235" t="s">
        <v>874</v>
      </c>
      <c r="U2235" t="s">
        <v>874</v>
      </c>
      <c r="V2235" t="s">
        <v>874</v>
      </c>
      <c r="W2235" t="s">
        <v>874</v>
      </c>
      <c r="X2235" t="s">
        <v>62</v>
      </c>
      <c r="Y2235" t="s">
        <v>874</v>
      </c>
      <c r="Z2235" t="s">
        <v>874</v>
      </c>
      <c r="AA2235" t="s">
        <v>874</v>
      </c>
      <c r="AB2235" t="s">
        <v>874</v>
      </c>
      <c r="AC2235" t="s">
        <v>874</v>
      </c>
      <c r="AD2235" s="19">
        <v>2.4641203703703704E-3</v>
      </c>
      <c r="AE2235" t="s">
        <v>1108</v>
      </c>
    </row>
    <row r="2236" spans="1:31" x14ac:dyDescent="0.35">
      <c r="A2236" t="s">
        <v>1852</v>
      </c>
      <c r="B2236" t="s">
        <v>311</v>
      </c>
      <c r="C2236">
        <v>1916</v>
      </c>
      <c r="D2236" s="9">
        <v>39709.842361111114</v>
      </c>
      <c r="E2236" s="9">
        <v>41626.652083333334</v>
      </c>
      <c r="F2236">
        <v>3263</v>
      </c>
      <c r="G2236">
        <v>3263</v>
      </c>
      <c r="H2236">
        <v>351</v>
      </c>
      <c r="I2236">
        <v>2912</v>
      </c>
      <c r="J2236">
        <v>694</v>
      </c>
      <c r="K2236">
        <v>2569</v>
      </c>
      <c r="L2236">
        <v>2242</v>
      </c>
      <c r="M2236">
        <v>327</v>
      </c>
      <c r="N2236">
        <v>0.20300000000000001</v>
      </c>
      <c r="O2236">
        <v>2.0179999999999998</v>
      </c>
      <c r="P2236">
        <v>0.436</v>
      </c>
      <c r="Q2236">
        <v>1.5389999999999999</v>
      </c>
      <c r="R2236">
        <v>1.7849999999999999</v>
      </c>
      <c r="S2236">
        <v>1.6679999999999999</v>
      </c>
      <c r="T2236">
        <v>0.86199999999999999</v>
      </c>
      <c r="U2236">
        <v>9.0999999999999998E-2</v>
      </c>
      <c r="V2236">
        <v>0.80400000000000005</v>
      </c>
      <c r="W2236">
        <v>212.476</v>
      </c>
      <c r="X2236" t="s">
        <v>56</v>
      </c>
      <c r="Y2236">
        <v>0.65</v>
      </c>
      <c r="Z2236">
        <v>0.89400000000000002</v>
      </c>
      <c r="AA2236">
        <v>0.878</v>
      </c>
      <c r="AB2236">
        <v>0.86</v>
      </c>
      <c r="AC2236">
        <v>0.872</v>
      </c>
      <c r="AD2236" s="19">
        <v>45824.856534351849</v>
      </c>
      <c r="AE2236" t="s">
        <v>2024</v>
      </c>
    </row>
    <row r="2237" spans="1:31" hidden="1" x14ac:dyDescent="0.35">
      <c r="A2237" t="s">
        <v>279</v>
      </c>
      <c r="B2237" t="s">
        <v>312</v>
      </c>
      <c r="C2237">
        <v>90</v>
      </c>
      <c r="D2237" s="9">
        <v>45511.263888888891</v>
      </c>
      <c r="E2237" s="9">
        <v>45602.256249999999</v>
      </c>
      <c r="F2237" t="s">
        <v>871</v>
      </c>
      <c r="G2237" t="s">
        <v>871</v>
      </c>
      <c r="H2237">
        <v>3</v>
      </c>
      <c r="I2237">
        <v>14</v>
      </c>
      <c r="J2237">
        <v>1</v>
      </c>
      <c r="K2237" t="s">
        <v>872</v>
      </c>
      <c r="L2237">
        <v>1</v>
      </c>
      <c r="M2237">
        <v>16</v>
      </c>
      <c r="N2237">
        <v>3.5000000000000003E-2</v>
      </c>
      <c r="O2237">
        <v>0.112</v>
      </c>
      <c r="P2237" t="s">
        <v>874</v>
      </c>
      <c r="Q2237" t="s">
        <v>874</v>
      </c>
      <c r="R2237" s="24" t="s">
        <v>2200</v>
      </c>
      <c r="S2237">
        <v>0.14299999999999999</v>
      </c>
      <c r="T2237" t="s">
        <v>874</v>
      </c>
      <c r="U2237" t="s">
        <v>874</v>
      </c>
      <c r="V2237" t="s">
        <v>874</v>
      </c>
      <c r="W2237" t="s">
        <v>874</v>
      </c>
      <c r="X2237" t="s">
        <v>56</v>
      </c>
      <c r="Y2237" t="s">
        <v>874</v>
      </c>
      <c r="Z2237">
        <v>0.75</v>
      </c>
      <c r="AA2237">
        <v>0.90400000000000003</v>
      </c>
      <c r="AB2237" t="s">
        <v>874</v>
      </c>
      <c r="AC2237" t="s">
        <v>874</v>
      </c>
      <c r="AD2237" s="19">
        <v>2.5659722222222221E-3</v>
      </c>
      <c r="AE2237" t="s">
        <v>1108</v>
      </c>
    </row>
    <row r="2238" spans="1:31" x14ac:dyDescent="0.35">
      <c r="A2238" t="s">
        <v>1223</v>
      </c>
      <c r="B2238" t="s">
        <v>311</v>
      </c>
      <c r="C2238">
        <v>1067</v>
      </c>
      <c r="D2238" s="9">
        <v>40477.304166666669</v>
      </c>
      <c r="E2238" s="9">
        <v>41545.120833333334</v>
      </c>
      <c r="F2238">
        <v>140</v>
      </c>
      <c r="G2238">
        <v>140</v>
      </c>
      <c r="H2238">
        <v>87</v>
      </c>
      <c r="I2238">
        <v>53</v>
      </c>
      <c r="J2238">
        <v>17</v>
      </c>
      <c r="K2238">
        <v>123</v>
      </c>
      <c r="L2238">
        <v>95</v>
      </c>
      <c r="M2238">
        <v>28</v>
      </c>
      <c r="N2238">
        <v>8.1000000000000003E-2</v>
      </c>
      <c r="O2238">
        <v>5.2999999999999999E-2</v>
      </c>
      <c r="P2238">
        <v>2.5000000000000001E-2</v>
      </c>
      <c r="Q2238">
        <v>9.4E-2</v>
      </c>
      <c r="R2238">
        <v>0.109</v>
      </c>
      <c r="S2238">
        <v>0.112</v>
      </c>
      <c r="T2238">
        <v>0.86199999999999999</v>
      </c>
      <c r="U2238">
        <v>0.60399999999999998</v>
      </c>
      <c r="V2238">
        <v>0.81299999999999994</v>
      </c>
      <c r="W2238">
        <v>297.87200000000001</v>
      </c>
      <c r="X2238" t="s">
        <v>56</v>
      </c>
      <c r="Y2238">
        <v>10.638</v>
      </c>
      <c r="Z2238">
        <v>0.98</v>
      </c>
      <c r="AA2238">
        <v>0.96499999999999997</v>
      </c>
      <c r="AB2238">
        <v>0.90100000000000002</v>
      </c>
      <c r="AC2238">
        <v>0.98199999999999998</v>
      </c>
      <c r="AD2238" s="19">
        <v>45824.960279398147</v>
      </c>
      <c r="AE2238" t="s">
        <v>2225</v>
      </c>
    </row>
    <row r="2239" spans="1:31" hidden="1" x14ac:dyDescent="0.35">
      <c r="A2239" t="s">
        <v>280</v>
      </c>
      <c r="B2239" t="s">
        <v>312</v>
      </c>
      <c r="C2239">
        <v>100</v>
      </c>
      <c r="D2239" s="9">
        <v>45510.299305555556</v>
      </c>
      <c r="E2239" s="9">
        <v>45610.464583333334</v>
      </c>
      <c r="F2239" t="s">
        <v>871</v>
      </c>
      <c r="G2239" t="s">
        <v>871</v>
      </c>
      <c r="H2239">
        <v>53</v>
      </c>
      <c r="I2239">
        <v>45</v>
      </c>
      <c r="J2239">
        <v>37</v>
      </c>
      <c r="K2239" t="s">
        <v>872</v>
      </c>
      <c r="L2239">
        <v>63</v>
      </c>
      <c r="M2239">
        <v>-1</v>
      </c>
      <c r="N2239">
        <v>0.52600000000000002</v>
      </c>
      <c r="O2239">
        <v>0.47499999999999998</v>
      </c>
      <c r="P2239">
        <v>0.496</v>
      </c>
      <c r="Q2239">
        <v>0.59599999999999997</v>
      </c>
      <c r="R2239" s="24" t="s">
        <v>2325</v>
      </c>
      <c r="S2239">
        <v>0.57899999999999996</v>
      </c>
      <c r="T2239">
        <v>1.18</v>
      </c>
      <c r="U2239">
        <v>0.52500000000000002</v>
      </c>
      <c r="V2239">
        <v>0.504</v>
      </c>
      <c r="W2239">
        <v>1394.2950000000001</v>
      </c>
      <c r="X2239" t="s">
        <v>62</v>
      </c>
      <c r="Y2239">
        <v>1.6779999999999999</v>
      </c>
      <c r="Z2239">
        <v>0.97599999999999998</v>
      </c>
      <c r="AA2239">
        <v>0.98899999999999999</v>
      </c>
      <c r="AB2239">
        <v>0.871</v>
      </c>
      <c r="AC2239">
        <v>0.95499999999999996</v>
      </c>
      <c r="AD2239" s="19">
        <v>2.7523148148148151E-3</v>
      </c>
      <c r="AE2239" t="s">
        <v>1108</v>
      </c>
    </row>
    <row r="2240" spans="1:31" x14ac:dyDescent="0.35">
      <c r="A2240" t="s">
        <v>150</v>
      </c>
      <c r="B2240" t="s">
        <v>311</v>
      </c>
      <c r="C2240">
        <v>5729</v>
      </c>
      <c r="D2240" s="9">
        <v>39875.455555555556</v>
      </c>
      <c r="E2240" s="9">
        <v>45604.863888888889</v>
      </c>
      <c r="F2240">
        <v>15138</v>
      </c>
      <c r="G2240">
        <v>15138</v>
      </c>
      <c r="H2240">
        <v>7709</v>
      </c>
      <c r="I2240">
        <v>7429</v>
      </c>
      <c r="J2240">
        <v>2851</v>
      </c>
      <c r="K2240">
        <v>12287</v>
      </c>
      <c r="L2240">
        <v>10821</v>
      </c>
      <c r="M2240">
        <v>1466</v>
      </c>
      <c r="N2240">
        <v>1.369</v>
      </c>
      <c r="O2240">
        <v>1.4690000000000001</v>
      </c>
      <c r="P2240">
        <v>0.51300000000000001</v>
      </c>
      <c r="Q2240">
        <v>2.0049999999999999</v>
      </c>
      <c r="R2240">
        <v>2.3250000000000002</v>
      </c>
      <c r="S2240">
        <v>2.3279999999999998</v>
      </c>
      <c r="T2240">
        <v>0.86199999999999999</v>
      </c>
      <c r="U2240">
        <v>0.48199999999999998</v>
      </c>
      <c r="V2240">
        <v>0.81899999999999995</v>
      </c>
      <c r="W2240">
        <v>731.17200000000003</v>
      </c>
      <c r="X2240" t="s">
        <v>56</v>
      </c>
      <c r="Y2240">
        <v>0.499</v>
      </c>
      <c r="Z2240">
        <v>0.99299999999999999</v>
      </c>
      <c r="AA2240">
        <v>0.99</v>
      </c>
      <c r="AB2240">
        <v>0.96699999999999997</v>
      </c>
      <c r="AC2240">
        <v>0.998</v>
      </c>
      <c r="AD2240" s="19">
        <v>2.7324074074074077E-2</v>
      </c>
      <c r="AE2240" t="s">
        <v>1108</v>
      </c>
    </row>
    <row r="2241" spans="1:31" hidden="1" x14ac:dyDescent="0.35">
      <c r="A2241" t="s">
        <v>281</v>
      </c>
      <c r="B2241" t="s">
        <v>312</v>
      </c>
      <c r="C2241">
        <v>99</v>
      </c>
      <c r="D2241" s="9">
        <v>45505.275000000001</v>
      </c>
      <c r="E2241" s="9">
        <v>45604.509722222225</v>
      </c>
      <c r="F2241" t="s">
        <v>871</v>
      </c>
      <c r="G2241" t="s">
        <v>871</v>
      </c>
      <c r="H2241">
        <v>159</v>
      </c>
      <c r="I2241">
        <v>46</v>
      </c>
      <c r="J2241">
        <v>24</v>
      </c>
      <c r="K2241" t="s">
        <v>872</v>
      </c>
      <c r="L2241">
        <v>102</v>
      </c>
      <c r="M2241">
        <v>78</v>
      </c>
      <c r="N2241">
        <v>1.778</v>
      </c>
      <c r="O2241">
        <v>0.66100000000000003</v>
      </c>
      <c r="P2241">
        <v>0.26200000000000001</v>
      </c>
      <c r="Q2241">
        <v>1.0269999999999999</v>
      </c>
      <c r="R2241">
        <v>2.177</v>
      </c>
      <c r="S2241">
        <v>2.1339999999999999</v>
      </c>
      <c r="T2241">
        <v>0.47199999999999998</v>
      </c>
      <c r="U2241">
        <v>0.72899999999999998</v>
      </c>
      <c r="V2241">
        <v>0.89300000000000002</v>
      </c>
      <c r="W2241">
        <v>299.90300000000002</v>
      </c>
      <c r="X2241" t="s">
        <v>56</v>
      </c>
      <c r="Y2241">
        <v>0.97399999999999998</v>
      </c>
      <c r="Z2241">
        <v>0.91400000000000003</v>
      </c>
      <c r="AA2241">
        <v>0.97799999999999998</v>
      </c>
      <c r="AB2241">
        <v>0.876</v>
      </c>
      <c r="AC2241">
        <v>0.99</v>
      </c>
      <c r="AD2241" s="19">
        <v>2.925925925925926E-3</v>
      </c>
      <c r="AE2241" t="s">
        <v>1108</v>
      </c>
    </row>
    <row r="2242" spans="1:31" x14ac:dyDescent="0.35">
      <c r="A2242" t="s">
        <v>188</v>
      </c>
      <c r="B2242" t="s">
        <v>311</v>
      </c>
      <c r="C2242">
        <v>1762</v>
      </c>
      <c r="D2242" s="9">
        <v>43846.59652777778</v>
      </c>
      <c r="E2242" s="9">
        <v>45609.231249999997</v>
      </c>
      <c r="F2242">
        <v>600</v>
      </c>
      <c r="G2242">
        <v>553</v>
      </c>
      <c r="H2242">
        <v>481</v>
      </c>
      <c r="I2242">
        <v>72</v>
      </c>
      <c r="J2242">
        <v>15</v>
      </c>
      <c r="K2242">
        <v>538</v>
      </c>
      <c r="L2242">
        <v>352</v>
      </c>
      <c r="M2242">
        <v>186</v>
      </c>
      <c r="N2242">
        <v>0.33100000000000002</v>
      </c>
      <c r="O2242">
        <v>4.7E-2</v>
      </c>
      <c r="P2242">
        <v>0.08</v>
      </c>
      <c r="Q2242">
        <v>0.25700000000000001</v>
      </c>
      <c r="R2242">
        <v>0.29799999999999999</v>
      </c>
      <c r="S2242">
        <v>0.35499999999999998</v>
      </c>
      <c r="T2242">
        <v>0.86199999999999999</v>
      </c>
      <c r="U2242">
        <v>0.876</v>
      </c>
      <c r="V2242">
        <v>0.78800000000000003</v>
      </c>
      <c r="W2242">
        <v>723.73500000000001</v>
      </c>
      <c r="X2242" t="s">
        <v>56</v>
      </c>
      <c r="Y2242">
        <v>3.891</v>
      </c>
      <c r="Z2242">
        <v>0.92500000000000004</v>
      </c>
      <c r="AA2242">
        <v>0.93600000000000005</v>
      </c>
      <c r="AB2242">
        <v>0.81699999999999995</v>
      </c>
      <c r="AC2242">
        <v>0.96499999999999997</v>
      </c>
      <c r="AD2242" s="19">
        <v>3.2065972222222225E-2</v>
      </c>
      <c r="AE2242" t="s">
        <v>1108</v>
      </c>
    </row>
    <row r="2243" spans="1:31" hidden="1" x14ac:dyDescent="0.35">
      <c r="A2243" t="s">
        <v>282</v>
      </c>
      <c r="B2243" t="s">
        <v>312</v>
      </c>
      <c r="C2243">
        <v>98</v>
      </c>
      <c r="D2243" s="9">
        <v>45509.531944444447</v>
      </c>
      <c r="E2243" s="9">
        <v>45607.595833333333</v>
      </c>
      <c r="F2243" t="s">
        <v>871</v>
      </c>
      <c r="G2243" t="s">
        <v>871</v>
      </c>
      <c r="H2243">
        <v>74</v>
      </c>
      <c r="I2243">
        <v>27</v>
      </c>
      <c r="J2243">
        <v>10</v>
      </c>
      <c r="K2243" t="s">
        <v>872</v>
      </c>
      <c r="L2243">
        <v>75</v>
      </c>
      <c r="M2243">
        <v>17</v>
      </c>
      <c r="N2243">
        <v>0.88900000000000001</v>
      </c>
      <c r="O2243">
        <v>0.42499999999999999</v>
      </c>
      <c r="P2243">
        <v>0.14000000000000001</v>
      </c>
      <c r="Q2243">
        <v>0.88500000000000001</v>
      </c>
      <c r="R2243">
        <v>1.1739999999999999</v>
      </c>
      <c r="S2243">
        <v>1.1499999999999999</v>
      </c>
      <c r="T2243">
        <v>0.754</v>
      </c>
      <c r="U2243">
        <v>0.67700000000000005</v>
      </c>
      <c r="V2243">
        <v>0.89300000000000002</v>
      </c>
      <c r="W2243">
        <v>186.441</v>
      </c>
      <c r="X2243" t="s">
        <v>56</v>
      </c>
      <c r="Y2243">
        <v>1.1299999999999999</v>
      </c>
      <c r="Z2243">
        <v>0.98</v>
      </c>
      <c r="AA2243">
        <v>0.94499999999999995</v>
      </c>
      <c r="AB2243">
        <v>0.91700000000000004</v>
      </c>
      <c r="AC2243">
        <v>0.97</v>
      </c>
      <c r="AD2243" s="19">
        <v>3.0914351851851853E-3</v>
      </c>
      <c r="AE2243" t="s">
        <v>1108</v>
      </c>
    </row>
    <row r="2244" spans="1:31" x14ac:dyDescent="0.35">
      <c r="A2244" t="s">
        <v>260</v>
      </c>
      <c r="B2244" t="s">
        <v>311</v>
      </c>
      <c r="C2244">
        <v>2762</v>
      </c>
      <c r="D2244" s="9">
        <v>42744.104166666664</v>
      </c>
      <c r="E2244" s="9">
        <v>45506.84652777778</v>
      </c>
      <c r="F2244">
        <v>1277</v>
      </c>
      <c r="G2244">
        <v>1258</v>
      </c>
      <c r="H2244">
        <v>1105</v>
      </c>
      <c r="I2244">
        <v>153</v>
      </c>
      <c r="J2244">
        <v>156</v>
      </c>
      <c r="K2244">
        <v>1102</v>
      </c>
      <c r="L2244">
        <v>995</v>
      </c>
      <c r="M2244">
        <v>107</v>
      </c>
      <c r="N2244">
        <v>0.495</v>
      </c>
      <c r="O2244">
        <v>0.17899999999999999</v>
      </c>
      <c r="P2244">
        <v>0.159</v>
      </c>
      <c r="Q2244">
        <v>0.44400000000000001</v>
      </c>
      <c r="R2244">
        <v>0.51500000000000001</v>
      </c>
      <c r="S2244">
        <v>0.50600000000000001</v>
      </c>
      <c r="T2244">
        <v>0.86199999999999999</v>
      </c>
      <c r="U2244">
        <v>0.73399999999999999</v>
      </c>
      <c r="V2244">
        <v>0.76400000000000001</v>
      </c>
      <c r="W2244">
        <v>240.99100000000001</v>
      </c>
      <c r="X2244" t="s">
        <v>56</v>
      </c>
      <c r="Y2244">
        <v>2.2519999999999998</v>
      </c>
      <c r="Z2244">
        <v>0.69699999999999995</v>
      </c>
      <c r="AA2244">
        <v>0.90600000000000003</v>
      </c>
      <c r="AB2244">
        <v>0.81200000000000006</v>
      </c>
      <c r="AC2244">
        <v>0.59499999999999997</v>
      </c>
      <c r="AD2244" s="19">
        <v>1.3773148148148149E-4</v>
      </c>
      <c r="AE2244" t="s">
        <v>1108</v>
      </c>
    </row>
    <row r="2245" spans="1:31" hidden="1" x14ac:dyDescent="0.35">
      <c r="A2245" t="s">
        <v>283</v>
      </c>
      <c r="B2245" t="s">
        <v>312</v>
      </c>
      <c r="C2245">
        <v>95</v>
      </c>
      <c r="D2245" s="9">
        <v>45506.942361111112</v>
      </c>
      <c r="E2245" s="9">
        <v>45601.988888888889</v>
      </c>
      <c r="F2245" t="s">
        <v>871</v>
      </c>
      <c r="G2245" t="s">
        <v>871</v>
      </c>
      <c r="H2245">
        <v>12</v>
      </c>
      <c r="I2245">
        <v>18</v>
      </c>
      <c r="J2245">
        <v>3</v>
      </c>
      <c r="K2245" t="s">
        <v>872</v>
      </c>
      <c r="L2245">
        <v>34</v>
      </c>
      <c r="M2245">
        <v>-8</v>
      </c>
      <c r="N2245">
        <v>0.11799999999999999</v>
      </c>
      <c r="O2245">
        <v>0.188</v>
      </c>
      <c r="P2245">
        <v>3.3000000000000002E-2</v>
      </c>
      <c r="Q2245">
        <v>0.374</v>
      </c>
      <c r="R2245">
        <v>0.27300000000000002</v>
      </c>
      <c r="S2245">
        <v>0.27500000000000002</v>
      </c>
      <c r="T2245">
        <v>1.37</v>
      </c>
      <c r="U2245">
        <v>0.38600000000000001</v>
      </c>
      <c r="V2245">
        <v>0.89200000000000002</v>
      </c>
      <c r="W2245">
        <v>641.71100000000001</v>
      </c>
      <c r="X2245" t="s">
        <v>62</v>
      </c>
      <c r="Y2245">
        <v>2.6739999999999999</v>
      </c>
      <c r="Z2245">
        <v>0.96099999999999997</v>
      </c>
      <c r="AA2245">
        <v>0.98799999999999999</v>
      </c>
      <c r="AB2245">
        <v>0.96199999999999997</v>
      </c>
      <c r="AC2245">
        <v>0.90600000000000003</v>
      </c>
      <c r="AD2245" s="19">
        <v>3.2569444444444443E-3</v>
      </c>
      <c r="AE2245" t="s">
        <v>1108</v>
      </c>
    </row>
    <row r="2246" spans="1:31" x14ac:dyDescent="0.35">
      <c r="A2246" t="s">
        <v>300</v>
      </c>
      <c r="B2246" t="s">
        <v>311</v>
      </c>
      <c r="C2246">
        <v>7124</v>
      </c>
      <c r="D2246" s="9">
        <v>38462.288888888892</v>
      </c>
      <c r="E2246" s="9">
        <v>45586.76458333333</v>
      </c>
      <c r="F2246">
        <v>364</v>
      </c>
      <c r="G2246">
        <v>364</v>
      </c>
      <c r="H2246">
        <v>170</v>
      </c>
      <c r="I2246">
        <v>194</v>
      </c>
      <c r="J2246">
        <v>44</v>
      </c>
      <c r="K2246">
        <v>320</v>
      </c>
      <c r="L2246">
        <v>292</v>
      </c>
      <c r="M2246">
        <v>28</v>
      </c>
      <c r="N2246">
        <v>2.3E-2</v>
      </c>
      <c r="O2246">
        <v>4.2999999999999997E-2</v>
      </c>
      <c r="P2246">
        <v>8.0000000000000002E-3</v>
      </c>
      <c r="Q2246">
        <v>0.05</v>
      </c>
      <c r="R2246">
        <v>5.8000000000000003E-2</v>
      </c>
      <c r="S2246">
        <v>5.1999999999999998E-2</v>
      </c>
      <c r="T2246">
        <v>0.86199999999999999</v>
      </c>
      <c r="U2246">
        <v>0.34799999999999998</v>
      </c>
      <c r="V2246">
        <v>0.879</v>
      </c>
      <c r="W2246">
        <v>560</v>
      </c>
      <c r="X2246" t="s">
        <v>56</v>
      </c>
      <c r="Y2246">
        <v>20</v>
      </c>
      <c r="Z2246">
        <v>0.94599999999999995</v>
      </c>
      <c r="AA2246">
        <v>0.94599999999999995</v>
      </c>
      <c r="AB2246">
        <v>0.878</v>
      </c>
      <c r="AC2246">
        <v>0.97499999999999998</v>
      </c>
      <c r="AD2246" s="19">
        <v>5.371527777777778E-3</v>
      </c>
      <c r="AE2246" t="s">
        <v>1108</v>
      </c>
    </row>
    <row r="2247" spans="1:31" hidden="1" x14ac:dyDescent="0.35">
      <c r="A2247" t="s">
        <v>284</v>
      </c>
      <c r="B2247" t="s">
        <v>312</v>
      </c>
      <c r="C2247">
        <v>99</v>
      </c>
      <c r="D2247" s="9">
        <v>45509.35833333333</v>
      </c>
      <c r="E2247" s="9">
        <v>45608.429861111108</v>
      </c>
      <c r="F2247" t="s">
        <v>871</v>
      </c>
      <c r="G2247" t="s">
        <v>871</v>
      </c>
      <c r="H2247">
        <v>238</v>
      </c>
      <c r="I2247">
        <v>44</v>
      </c>
      <c r="J2247">
        <v>58</v>
      </c>
      <c r="K2247" t="s">
        <v>872</v>
      </c>
      <c r="L2247">
        <v>170</v>
      </c>
      <c r="M2247">
        <v>55</v>
      </c>
      <c r="N2247">
        <v>2.6259999999999999</v>
      </c>
      <c r="O2247">
        <v>0.41499999999999998</v>
      </c>
      <c r="P2247">
        <v>0.54200000000000004</v>
      </c>
      <c r="Q2247">
        <v>1.665</v>
      </c>
      <c r="R2247" s="24" t="s">
        <v>2326</v>
      </c>
      <c r="S2247">
        <v>2.5910000000000002</v>
      </c>
      <c r="T2247">
        <v>0.66600000000000004</v>
      </c>
      <c r="U2247">
        <v>0.86399999999999999</v>
      </c>
      <c r="V2247">
        <v>0.82199999999999995</v>
      </c>
      <c r="W2247">
        <v>140.541</v>
      </c>
      <c r="X2247" t="s">
        <v>56</v>
      </c>
      <c r="Y2247">
        <v>0.60099999999999998</v>
      </c>
      <c r="Z2247">
        <v>0.90500000000000003</v>
      </c>
      <c r="AA2247">
        <v>0.96099999999999997</v>
      </c>
      <c r="AB2247">
        <v>0.79500000000000004</v>
      </c>
      <c r="AC2247">
        <v>0.99099999999999999</v>
      </c>
      <c r="AD2247" s="19">
        <v>3.4305555555555552E-3</v>
      </c>
      <c r="AE2247" t="s">
        <v>1108</v>
      </c>
    </row>
    <row r="2248" spans="1:31" x14ac:dyDescent="0.35">
      <c r="A2248" t="s">
        <v>150</v>
      </c>
      <c r="B2248" t="s">
        <v>311</v>
      </c>
      <c r="C2248">
        <v>5729</v>
      </c>
      <c r="D2248" s="9">
        <v>39875.455555555556</v>
      </c>
      <c r="E2248" s="9">
        <v>45604.863888888889</v>
      </c>
      <c r="F2248">
        <v>15138</v>
      </c>
      <c r="G2248">
        <v>15138</v>
      </c>
      <c r="H2248">
        <v>7709</v>
      </c>
      <c r="I2248">
        <v>7429</v>
      </c>
      <c r="J2248">
        <v>2851</v>
      </c>
      <c r="K2248">
        <v>12287</v>
      </c>
      <c r="L2248">
        <v>10821</v>
      </c>
      <c r="M2248">
        <v>1466</v>
      </c>
      <c r="N2248">
        <v>1.369</v>
      </c>
      <c r="O2248">
        <v>1.4690000000000001</v>
      </c>
      <c r="P2248">
        <v>0.51300000000000001</v>
      </c>
      <c r="Q2248">
        <v>2.0049999999999999</v>
      </c>
      <c r="R2248">
        <v>2.3250000000000002</v>
      </c>
      <c r="S2248">
        <v>2.3279999999999998</v>
      </c>
      <c r="T2248">
        <v>0.86199999999999999</v>
      </c>
      <c r="U2248">
        <v>0.48199999999999998</v>
      </c>
      <c r="V2248">
        <v>0.81899999999999995</v>
      </c>
      <c r="W2248">
        <v>731.17200000000003</v>
      </c>
      <c r="X2248" t="s">
        <v>56</v>
      </c>
      <c r="Y2248">
        <v>0.499</v>
      </c>
      <c r="Z2248">
        <v>0.99299999999999999</v>
      </c>
      <c r="AA2248">
        <v>0.99</v>
      </c>
      <c r="AB2248">
        <v>0.96699999999999997</v>
      </c>
      <c r="AC2248">
        <v>0.998</v>
      </c>
      <c r="AD2248" s="19">
        <v>3.6325231481481479E-2</v>
      </c>
      <c r="AE2248" t="s">
        <v>1108</v>
      </c>
    </row>
    <row r="2249" spans="1:31" hidden="1" x14ac:dyDescent="0.35">
      <c r="A2249" t="s">
        <v>873</v>
      </c>
      <c r="B2249" t="s">
        <v>312</v>
      </c>
      <c r="C2249">
        <v>56</v>
      </c>
      <c r="D2249" s="9">
        <v>45554.386111111111</v>
      </c>
      <c r="E2249" s="9">
        <v>45610.744444444441</v>
      </c>
      <c r="F2249" t="s">
        <v>871</v>
      </c>
      <c r="G2249" t="s">
        <v>871</v>
      </c>
      <c r="H2249">
        <v>42</v>
      </c>
      <c r="I2249">
        <v>1</v>
      </c>
      <c r="J2249">
        <v>1</v>
      </c>
      <c r="K2249" t="s">
        <v>872</v>
      </c>
      <c r="L2249">
        <v>1</v>
      </c>
      <c r="M2249">
        <v>40</v>
      </c>
      <c r="N2249">
        <v>0.58199999999999996</v>
      </c>
      <c r="O2249">
        <v>0</v>
      </c>
      <c r="P2249" t="s">
        <v>874</v>
      </c>
      <c r="Q2249" t="s">
        <v>874</v>
      </c>
      <c r="R2249">
        <v>0.58199999999999996</v>
      </c>
      <c r="S2249">
        <v>0.56299999999999994</v>
      </c>
      <c r="T2249" t="s">
        <v>874</v>
      </c>
      <c r="U2249" t="s">
        <v>874</v>
      </c>
      <c r="V2249" t="s">
        <v>874</v>
      </c>
      <c r="W2249" t="s">
        <v>874</v>
      </c>
      <c r="X2249" t="s">
        <v>875</v>
      </c>
      <c r="Y2249" t="s">
        <v>874</v>
      </c>
      <c r="Z2249">
        <v>0.8</v>
      </c>
      <c r="AA2249">
        <v>0</v>
      </c>
      <c r="AB2249" t="s">
        <v>874</v>
      </c>
      <c r="AC2249" t="s">
        <v>874</v>
      </c>
      <c r="AD2249" s="19">
        <v>3.4999999999999996E-3</v>
      </c>
      <c r="AE2249" t="s">
        <v>1108</v>
      </c>
    </row>
    <row r="2250" spans="1:31" x14ac:dyDescent="0.35">
      <c r="A2250" t="s">
        <v>188</v>
      </c>
      <c r="B2250" t="s">
        <v>311</v>
      </c>
      <c r="C2250">
        <v>1762</v>
      </c>
      <c r="D2250" s="9">
        <v>43846.59652777778</v>
      </c>
      <c r="E2250" s="9">
        <v>45609.231249999997</v>
      </c>
      <c r="F2250">
        <v>600</v>
      </c>
      <c r="G2250">
        <v>553</v>
      </c>
      <c r="H2250">
        <v>481</v>
      </c>
      <c r="I2250">
        <v>72</v>
      </c>
      <c r="J2250">
        <v>15</v>
      </c>
      <c r="K2250">
        <v>538</v>
      </c>
      <c r="L2250">
        <v>352</v>
      </c>
      <c r="M2250">
        <v>186</v>
      </c>
      <c r="N2250">
        <v>0.33100000000000002</v>
      </c>
      <c r="O2250">
        <v>4.7E-2</v>
      </c>
      <c r="P2250">
        <v>0.08</v>
      </c>
      <c r="Q2250">
        <v>0.25700000000000001</v>
      </c>
      <c r="R2250">
        <v>0.29799999999999999</v>
      </c>
      <c r="S2250">
        <v>0.35499999999999998</v>
      </c>
      <c r="T2250">
        <v>0.86199999999999999</v>
      </c>
      <c r="U2250">
        <v>0.876</v>
      </c>
      <c r="V2250">
        <v>0.78800000000000003</v>
      </c>
      <c r="W2250">
        <v>723.73500000000001</v>
      </c>
      <c r="X2250" t="s">
        <v>56</v>
      </c>
      <c r="Y2250">
        <v>3.891</v>
      </c>
      <c r="Z2250">
        <v>0.92500000000000004</v>
      </c>
      <c r="AA2250">
        <v>0.93600000000000005</v>
      </c>
      <c r="AB2250">
        <v>0.81699999999999995</v>
      </c>
      <c r="AC2250">
        <v>0.96499999999999997</v>
      </c>
      <c r="AD2250" s="19">
        <v>4.572916666666667E-3</v>
      </c>
      <c r="AE2250" t="s">
        <v>1108</v>
      </c>
    </row>
    <row r="2251" spans="1:31" hidden="1" x14ac:dyDescent="0.35">
      <c r="A2251" t="s">
        <v>285</v>
      </c>
      <c r="B2251" t="s">
        <v>312</v>
      </c>
      <c r="C2251">
        <v>57</v>
      </c>
      <c r="D2251" s="9">
        <v>45530.702777777777</v>
      </c>
      <c r="E2251" s="9">
        <v>45587.912499999999</v>
      </c>
      <c r="F2251" t="s">
        <v>871</v>
      </c>
      <c r="G2251" t="s">
        <v>871</v>
      </c>
      <c r="H2251">
        <v>4</v>
      </c>
      <c r="I2251">
        <v>1</v>
      </c>
      <c r="J2251">
        <v>1</v>
      </c>
      <c r="K2251" t="s">
        <v>872</v>
      </c>
      <c r="L2251">
        <v>2</v>
      </c>
      <c r="M2251">
        <v>1</v>
      </c>
      <c r="N2251">
        <v>0.14000000000000001</v>
      </c>
      <c r="O2251" t="s">
        <v>874</v>
      </c>
      <c r="P2251" t="s">
        <v>874</v>
      </c>
      <c r="Q2251">
        <v>2.5000000000000001E-2</v>
      </c>
      <c r="R2251">
        <v>0</v>
      </c>
      <c r="S2251">
        <v>0.14000000000000001</v>
      </c>
      <c r="T2251" t="s">
        <v>874</v>
      </c>
      <c r="U2251" t="s">
        <v>874</v>
      </c>
      <c r="V2251" t="s">
        <v>874</v>
      </c>
      <c r="W2251" t="s">
        <v>874</v>
      </c>
      <c r="X2251" t="s">
        <v>56</v>
      </c>
      <c r="Y2251">
        <v>40</v>
      </c>
      <c r="Z2251">
        <v>0.89800000000000002</v>
      </c>
      <c r="AA2251" t="s">
        <v>874</v>
      </c>
      <c r="AB2251" t="s">
        <v>874</v>
      </c>
      <c r="AC2251">
        <v>1</v>
      </c>
      <c r="AD2251" s="19">
        <v>3.5983796296296293E-3</v>
      </c>
      <c r="AE2251" t="s">
        <v>1108</v>
      </c>
    </row>
    <row r="2252" spans="1:31" x14ac:dyDescent="0.35">
      <c r="A2252" t="s">
        <v>260</v>
      </c>
      <c r="B2252" t="s">
        <v>311</v>
      </c>
      <c r="C2252">
        <v>2762</v>
      </c>
      <c r="D2252" s="9">
        <v>42744.104166666664</v>
      </c>
      <c r="E2252" s="9">
        <v>45506.84652777778</v>
      </c>
      <c r="F2252">
        <v>1277</v>
      </c>
      <c r="G2252">
        <v>1258</v>
      </c>
      <c r="H2252">
        <v>1105</v>
      </c>
      <c r="I2252">
        <v>153</v>
      </c>
      <c r="J2252">
        <v>156</v>
      </c>
      <c r="K2252">
        <v>1102</v>
      </c>
      <c r="L2252">
        <v>995</v>
      </c>
      <c r="M2252">
        <v>107</v>
      </c>
      <c r="N2252">
        <v>0.495</v>
      </c>
      <c r="O2252">
        <v>0.17899999999999999</v>
      </c>
      <c r="P2252">
        <v>0.159</v>
      </c>
      <c r="Q2252">
        <v>0.44400000000000001</v>
      </c>
      <c r="R2252">
        <v>0.51500000000000001</v>
      </c>
      <c r="S2252">
        <v>0.50600000000000001</v>
      </c>
      <c r="T2252">
        <v>0.86199999999999999</v>
      </c>
      <c r="U2252">
        <v>0.73399999999999999</v>
      </c>
      <c r="V2252">
        <v>0.76400000000000001</v>
      </c>
      <c r="W2252">
        <v>240.99100000000001</v>
      </c>
      <c r="X2252" t="s">
        <v>56</v>
      </c>
      <c r="Y2252">
        <v>2.2519999999999998</v>
      </c>
      <c r="Z2252">
        <v>0.69699999999999995</v>
      </c>
      <c r="AA2252">
        <v>0.90600000000000003</v>
      </c>
      <c r="AB2252">
        <v>0.81200000000000006</v>
      </c>
      <c r="AC2252">
        <v>0.59499999999999997</v>
      </c>
      <c r="AD2252" s="19">
        <v>2.3740740740740739E-2</v>
      </c>
      <c r="AE2252" t="s">
        <v>1108</v>
      </c>
    </row>
    <row r="2253" spans="1:31" hidden="1" x14ac:dyDescent="0.35">
      <c r="A2253" t="s">
        <v>286</v>
      </c>
      <c r="B2253" t="s">
        <v>312</v>
      </c>
      <c r="C2253">
        <v>90</v>
      </c>
      <c r="D2253" s="9">
        <v>45516.559027777781</v>
      </c>
      <c r="E2253" s="9">
        <v>45607.525694444441</v>
      </c>
      <c r="F2253" t="s">
        <v>871</v>
      </c>
      <c r="G2253" t="s">
        <v>871</v>
      </c>
      <c r="H2253">
        <v>1</v>
      </c>
      <c r="I2253">
        <v>5</v>
      </c>
      <c r="J2253">
        <v>1</v>
      </c>
      <c r="K2253" t="s">
        <v>872</v>
      </c>
      <c r="L2253">
        <v>7</v>
      </c>
      <c r="M2253">
        <v>0</v>
      </c>
      <c r="N2253" t="s">
        <v>874</v>
      </c>
      <c r="O2253">
        <v>5.2999999999999999E-2</v>
      </c>
      <c r="P2253" t="s">
        <v>874</v>
      </c>
      <c r="Q2253">
        <v>0.06</v>
      </c>
      <c r="R2253">
        <v>0</v>
      </c>
      <c r="S2253">
        <v>7.0999999999999994E-2</v>
      </c>
      <c r="T2253" t="s">
        <v>874</v>
      </c>
      <c r="U2253" t="s">
        <v>874</v>
      </c>
      <c r="V2253" t="s">
        <v>874</v>
      </c>
      <c r="W2253" t="s">
        <v>874</v>
      </c>
      <c r="X2253" t="s">
        <v>56</v>
      </c>
      <c r="Y2253">
        <v>16.667000000000002</v>
      </c>
      <c r="Z2253" t="s">
        <v>874</v>
      </c>
      <c r="AA2253">
        <v>0.88700000000000001</v>
      </c>
      <c r="AB2253" t="s">
        <v>874</v>
      </c>
      <c r="AC2253">
        <v>0.91</v>
      </c>
      <c r="AD2253" s="19">
        <v>3.708333333333333E-3</v>
      </c>
      <c r="AE2253" t="s">
        <v>1108</v>
      </c>
    </row>
    <row r="2254" spans="1:31" x14ac:dyDescent="0.35">
      <c r="A2254" t="s">
        <v>300</v>
      </c>
      <c r="B2254" t="s">
        <v>311</v>
      </c>
      <c r="C2254">
        <v>7124</v>
      </c>
      <c r="D2254" s="9">
        <v>38462.288888888892</v>
      </c>
      <c r="E2254" s="9">
        <v>45586.76458333333</v>
      </c>
      <c r="F2254">
        <v>364</v>
      </c>
      <c r="G2254">
        <v>364</v>
      </c>
      <c r="H2254">
        <v>170</v>
      </c>
      <c r="I2254">
        <v>194</v>
      </c>
      <c r="J2254">
        <v>44</v>
      </c>
      <c r="K2254">
        <v>320</v>
      </c>
      <c r="L2254">
        <v>292</v>
      </c>
      <c r="M2254">
        <v>28</v>
      </c>
      <c r="N2254">
        <v>2.3E-2</v>
      </c>
      <c r="O2254">
        <v>4.2999999999999997E-2</v>
      </c>
      <c r="P2254">
        <v>8.0000000000000002E-3</v>
      </c>
      <c r="Q2254">
        <v>0.05</v>
      </c>
      <c r="R2254">
        <v>5.8000000000000003E-2</v>
      </c>
      <c r="S2254">
        <v>5.1999999999999998E-2</v>
      </c>
      <c r="T2254">
        <v>0.86199999999999999</v>
      </c>
      <c r="U2254">
        <v>0.34799999999999998</v>
      </c>
      <c r="V2254">
        <v>0.879</v>
      </c>
      <c r="W2254">
        <v>560</v>
      </c>
      <c r="X2254" t="s">
        <v>56</v>
      </c>
      <c r="Y2254">
        <v>20</v>
      </c>
      <c r="Z2254">
        <v>0.94599999999999995</v>
      </c>
      <c r="AA2254">
        <v>0.94599999999999995</v>
      </c>
      <c r="AB2254">
        <v>0.878</v>
      </c>
      <c r="AC2254">
        <v>0.97499999999999998</v>
      </c>
      <c r="AD2254" s="19">
        <v>3.4278935185185183E-2</v>
      </c>
      <c r="AE2254" t="s">
        <v>1108</v>
      </c>
    </row>
    <row r="2255" spans="1:31" hidden="1" x14ac:dyDescent="0.35">
      <c r="A2255" t="s">
        <v>287</v>
      </c>
      <c r="B2255" t="s">
        <v>312</v>
      </c>
      <c r="C2255">
        <v>86</v>
      </c>
      <c r="D2255" s="9">
        <v>45523.645833333336</v>
      </c>
      <c r="E2255" s="9">
        <v>45610.611805555556</v>
      </c>
      <c r="F2255" t="s">
        <v>871</v>
      </c>
      <c r="G2255" t="s">
        <v>871</v>
      </c>
      <c r="H2255">
        <v>7</v>
      </c>
      <c r="I2255">
        <v>3</v>
      </c>
      <c r="J2255">
        <v>1</v>
      </c>
      <c r="K2255" t="s">
        <v>872</v>
      </c>
      <c r="L2255">
        <v>10</v>
      </c>
      <c r="M2255">
        <v>-1</v>
      </c>
      <c r="N2255">
        <v>0.108</v>
      </c>
      <c r="O2255">
        <v>0.02</v>
      </c>
      <c r="P2255" t="s">
        <v>874</v>
      </c>
      <c r="Q2255">
        <v>0.109</v>
      </c>
      <c r="R2255">
        <v>0.128</v>
      </c>
      <c r="S2255">
        <v>0.10100000000000001</v>
      </c>
      <c r="T2255" t="s">
        <v>874</v>
      </c>
      <c r="U2255" t="s">
        <v>874</v>
      </c>
      <c r="V2255" t="s">
        <v>874</v>
      </c>
      <c r="W2255" t="s">
        <v>874</v>
      </c>
      <c r="X2255" t="s">
        <v>62</v>
      </c>
      <c r="Y2255">
        <v>9.1739999999999995</v>
      </c>
      <c r="Z2255">
        <v>0.7</v>
      </c>
      <c r="AA2255">
        <v>0.86699999999999999</v>
      </c>
      <c r="AB2255" t="s">
        <v>874</v>
      </c>
      <c r="AC2255">
        <v>0.84</v>
      </c>
      <c r="AD2255" s="19">
        <v>3.8078703703703703E-3</v>
      </c>
      <c r="AE2255" t="s">
        <v>1108</v>
      </c>
    </row>
    <row r="2256" spans="1:31" x14ac:dyDescent="0.35">
      <c r="A2256" t="s">
        <v>294</v>
      </c>
      <c r="B2256" t="s">
        <v>311</v>
      </c>
      <c r="C2256">
        <v>1929</v>
      </c>
      <c r="D2256" s="9">
        <v>42544.677708333336</v>
      </c>
      <c r="E2256" s="9">
        <v>44474.66097222222</v>
      </c>
      <c r="F2256">
        <v>61</v>
      </c>
      <c r="G2256">
        <v>61</v>
      </c>
      <c r="H2256">
        <v>36</v>
      </c>
      <c r="I2256">
        <v>25</v>
      </c>
      <c r="J2256">
        <v>0</v>
      </c>
      <c r="K2256">
        <v>61</v>
      </c>
      <c r="L2256">
        <v>51</v>
      </c>
      <c r="M2256">
        <v>10</v>
      </c>
      <c r="N2256">
        <v>1.4999999999999999E-2</v>
      </c>
      <c r="O2256">
        <v>1.4E-2</v>
      </c>
      <c r="P2256">
        <v>0</v>
      </c>
      <c r="Q2256">
        <v>2.5000000000000001E-2</v>
      </c>
      <c r="R2256">
        <v>2.9000000000000001E-2</v>
      </c>
      <c r="S2256">
        <v>2.8000000000000001E-2</v>
      </c>
      <c r="T2256">
        <v>0.86199999999999999</v>
      </c>
      <c r="U2256">
        <v>0.51700000000000002</v>
      </c>
      <c r="V2256">
        <v>1</v>
      </c>
      <c r="W2256">
        <v>400</v>
      </c>
      <c r="X2256" t="s">
        <v>56</v>
      </c>
      <c r="Y2256">
        <v>40</v>
      </c>
      <c r="Z2256">
        <v>0.61399999999999999</v>
      </c>
      <c r="AA2256">
        <v>0.65600000000000003</v>
      </c>
      <c r="AB2256">
        <v>0</v>
      </c>
      <c r="AC2256">
        <v>0.66300000000000003</v>
      </c>
      <c r="AD2256" s="19">
        <v>45825.236980185182</v>
      </c>
      <c r="AE2256" t="s">
        <v>2357</v>
      </c>
    </row>
    <row r="2257" spans="1:31" hidden="1" x14ac:dyDescent="0.35">
      <c r="A2257" t="s">
        <v>288</v>
      </c>
      <c r="B2257" t="s">
        <v>312</v>
      </c>
      <c r="C2257">
        <v>91</v>
      </c>
      <c r="D2257" s="9">
        <v>45456.743055555555</v>
      </c>
      <c r="E2257" s="9">
        <v>45548.691666666666</v>
      </c>
      <c r="F2257" t="s">
        <v>871</v>
      </c>
      <c r="G2257" t="s">
        <v>871</v>
      </c>
      <c r="H2257">
        <v>200</v>
      </c>
      <c r="I2257">
        <v>2</v>
      </c>
      <c r="J2257">
        <v>1</v>
      </c>
      <c r="K2257" t="s">
        <v>872</v>
      </c>
      <c r="L2257">
        <v>1</v>
      </c>
      <c r="M2257">
        <v>200</v>
      </c>
      <c r="N2257">
        <v>2.4039999999999999</v>
      </c>
      <c r="O2257">
        <v>0.04</v>
      </c>
      <c r="P2257" t="s">
        <v>874</v>
      </c>
      <c r="Q2257" t="s">
        <v>874</v>
      </c>
      <c r="R2257">
        <v>2.444</v>
      </c>
      <c r="S2257">
        <v>2.3780000000000001</v>
      </c>
      <c r="T2257" t="s">
        <v>874</v>
      </c>
      <c r="U2257" t="s">
        <v>874</v>
      </c>
      <c r="V2257" t="s">
        <v>874</v>
      </c>
      <c r="W2257" t="s">
        <v>874</v>
      </c>
      <c r="X2257" t="s">
        <v>56</v>
      </c>
      <c r="Y2257" t="s">
        <v>874</v>
      </c>
      <c r="Z2257">
        <v>0.04</v>
      </c>
      <c r="AA2257">
        <v>1</v>
      </c>
      <c r="AB2257" t="s">
        <v>874</v>
      </c>
      <c r="AC2257" t="s">
        <v>874</v>
      </c>
      <c r="AD2257" s="19">
        <v>3.9050925925925924E-3</v>
      </c>
      <c r="AE2257" t="s">
        <v>1108</v>
      </c>
    </row>
    <row r="2258" spans="1:31" x14ac:dyDescent="0.35">
      <c r="A2258" t="s">
        <v>990</v>
      </c>
      <c r="B2258" t="s">
        <v>311</v>
      </c>
      <c r="C2258">
        <v>3099</v>
      </c>
      <c r="D2258" s="9">
        <v>40996.519629629627</v>
      </c>
      <c r="E2258" s="9">
        <v>44095.755416666667</v>
      </c>
      <c r="F2258">
        <v>63</v>
      </c>
      <c r="G2258">
        <v>63</v>
      </c>
      <c r="H2258">
        <v>17</v>
      </c>
      <c r="I2258">
        <v>46</v>
      </c>
      <c r="J2258">
        <v>3</v>
      </c>
      <c r="K2258">
        <v>60</v>
      </c>
      <c r="L2258">
        <v>40</v>
      </c>
      <c r="M2258">
        <v>20</v>
      </c>
      <c r="N2258">
        <v>8.0000000000000002E-3</v>
      </c>
      <c r="O2258">
        <v>2.1999999999999999E-2</v>
      </c>
      <c r="P2258">
        <v>1E-3</v>
      </c>
      <c r="Q2258">
        <v>2.5000000000000001E-2</v>
      </c>
      <c r="R2258">
        <v>2.9000000000000001E-2</v>
      </c>
      <c r="S2258">
        <v>2.1999999999999999E-2</v>
      </c>
      <c r="T2258">
        <v>0.86199999999999999</v>
      </c>
      <c r="U2258">
        <v>0.26700000000000002</v>
      </c>
      <c r="V2258">
        <v>0.96699999999999997</v>
      </c>
      <c r="W2258">
        <v>800</v>
      </c>
      <c r="X2258" t="s">
        <v>56</v>
      </c>
      <c r="Y2258">
        <v>40</v>
      </c>
      <c r="Z2258">
        <v>0.40300000000000002</v>
      </c>
      <c r="AA2258" s="19">
        <v>0.59899999999999998</v>
      </c>
      <c r="AB2258">
        <v>0.76900000000000002</v>
      </c>
      <c r="AC2258" s="23">
        <v>0.7</v>
      </c>
      <c r="AD2258" s="19">
        <v>45825.20160695602</v>
      </c>
      <c r="AE2258" t="s">
        <v>2388</v>
      </c>
    </row>
    <row r="2259" spans="1:31" hidden="1" x14ac:dyDescent="0.35">
      <c r="A2259" t="s">
        <v>289</v>
      </c>
      <c r="B2259" t="s">
        <v>312</v>
      </c>
      <c r="C2259">
        <v>0</v>
      </c>
      <c r="D2259" s="9">
        <v>45232.540277777778</v>
      </c>
      <c r="E2259" s="9">
        <v>45232.540972222225</v>
      </c>
      <c r="F2259" t="s">
        <v>871</v>
      </c>
      <c r="G2259" t="s">
        <v>871</v>
      </c>
      <c r="H2259">
        <v>1</v>
      </c>
      <c r="I2259">
        <v>1</v>
      </c>
      <c r="J2259">
        <v>1</v>
      </c>
      <c r="K2259" t="s">
        <v>872</v>
      </c>
      <c r="L2259">
        <v>3</v>
      </c>
      <c r="M2259">
        <v>-2</v>
      </c>
      <c r="N2259" t="s">
        <v>874</v>
      </c>
      <c r="O2259" t="s">
        <v>874</v>
      </c>
      <c r="P2259" t="s">
        <v>874</v>
      </c>
      <c r="Q2259" t="s">
        <v>874</v>
      </c>
      <c r="R2259">
        <v>0</v>
      </c>
      <c r="S2259" t="s">
        <v>874</v>
      </c>
      <c r="T2259" t="s">
        <v>874</v>
      </c>
      <c r="U2259" t="s">
        <v>874</v>
      </c>
      <c r="V2259" t="s">
        <v>874</v>
      </c>
      <c r="W2259" t="s">
        <v>874</v>
      </c>
      <c r="X2259" t="s">
        <v>56</v>
      </c>
      <c r="Y2259" t="s">
        <v>874</v>
      </c>
      <c r="Z2259" t="s">
        <v>874</v>
      </c>
      <c r="AA2259" t="s">
        <v>874</v>
      </c>
      <c r="AB2259" t="s">
        <v>874</v>
      </c>
      <c r="AC2259" t="s">
        <v>874</v>
      </c>
      <c r="AD2259" s="19">
        <v>4.0023148148148153E-3</v>
      </c>
      <c r="AE2259" t="s">
        <v>1108</v>
      </c>
    </row>
    <row r="2260" spans="1:31" x14ac:dyDescent="0.35">
      <c r="A2260" t="s">
        <v>1615</v>
      </c>
      <c r="B2260" t="s">
        <v>311</v>
      </c>
      <c r="C2260">
        <v>3067</v>
      </c>
      <c r="D2260" s="9">
        <v>38557.397916666669</v>
      </c>
      <c r="E2260" s="9">
        <v>41625.02847222222</v>
      </c>
      <c r="F2260">
        <v>4182</v>
      </c>
      <c r="G2260">
        <v>4182</v>
      </c>
      <c r="H2260">
        <v>588</v>
      </c>
      <c r="I2260">
        <v>3594</v>
      </c>
      <c r="J2260">
        <v>374</v>
      </c>
      <c r="K2260">
        <v>3808</v>
      </c>
      <c r="L2260">
        <v>3205</v>
      </c>
      <c r="M2260">
        <v>603</v>
      </c>
      <c r="N2260">
        <v>0.20100000000000001</v>
      </c>
      <c r="O2260">
        <v>1.546</v>
      </c>
      <c r="P2260">
        <v>0.17399999999999999</v>
      </c>
      <c r="Q2260">
        <v>1.3540000000000001</v>
      </c>
      <c r="R2260">
        <v>1.573</v>
      </c>
      <c r="S2260">
        <v>1.5589999999999999</v>
      </c>
      <c r="T2260">
        <v>0.86099999999999999</v>
      </c>
      <c r="U2260">
        <v>0.115</v>
      </c>
      <c r="V2260">
        <v>0.9</v>
      </c>
      <c r="W2260">
        <v>445.34699999999998</v>
      </c>
      <c r="X2260" t="s">
        <v>56</v>
      </c>
      <c r="Y2260">
        <v>0.73899999999999999</v>
      </c>
      <c r="Z2260">
        <v>0.98899999999999999</v>
      </c>
      <c r="AA2260">
        <v>0.97299999999999998</v>
      </c>
      <c r="AB2260">
        <v>0.98099999999999998</v>
      </c>
      <c r="AC2260">
        <v>0.97299999999999998</v>
      </c>
      <c r="AD2260" s="19">
        <v>45824.811960798608</v>
      </c>
      <c r="AE2260" t="s">
        <v>1824</v>
      </c>
    </row>
    <row r="2261" spans="1:31" hidden="1" x14ac:dyDescent="0.35">
      <c r="A2261" t="s">
        <v>290</v>
      </c>
      <c r="B2261" t="s">
        <v>312</v>
      </c>
      <c r="C2261">
        <v>98</v>
      </c>
      <c r="D2261" s="9">
        <v>45512.400694444441</v>
      </c>
      <c r="E2261" s="9">
        <v>45610.452777777777</v>
      </c>
      <c r="F2261" t="s">
        <v>871</v>
      </c>
      <c r="G2261" t="s">
        <v>871</v>
      </c>
      <c r="H2261">
        <v>60</v>
      </c>
      <c r="I2261">
        <v>31</v>
      </c>
      <c r="J2261">
        <v>10</v>
      </c>
      <c r="K2261" t="s">
        <v>872</v>
      </c>
      <c r="L2261">
        <v>75</v>
      </c>
      <c r="M2261">
        <v>5</v>
      </c>
      <c r="N2261">
        <v>0.56999999999999995</v>
      </c>
      <c r="O2261">
        <v>0.33</v>
      </c>
      <c r="P2261">
        <v>0.10100000000000001</v>
      </c>
      <c r="Q2261">
        <v>0.83799999999999997</v>
      </c>
      <c r="R2261" s="24" t="s">
        <v>2327</v>
      </c>
      <c r="S2261">
        <v>0.82499999999999996</v>
      </c>
      <c r="T2261">
        <v>1.0489999999999999</v>
      </c>
      <c r="U2261">
        <v>0.63300000000000001</v>
      </c>
      <c r="V2261">
        <v>0.88800000000000001</v>
      </c>
      <c r="W2261">
        <v>701.67100000000005</v>
      </c>
      <c r="X2261" t="s">
        <v>62</v>
      </c>
      <c r="Y2261">
        <v>1.1930000000000001</v>
      </c>
      <c r="Z2261">
        <v>0.94599999999999995</v>
      </c>
      <c r="AA2261">
        <v>0.98399999999999999</v>
      </c>
      <c r="AB2261">
        <v>0.88300000000000001</v>
      </c>
      <c r="AC2261">
        <v>0.97</v>
      </c>
      <c r="AD2261" s="19">
        <v>4.1817129629629635E-3</v>
      </c>
      <c r="AE2261" t="s">
        <v>1108</v>
      </c>
    </row>
    <row r="2262" spans="1:31" x14ac:dyDescent="0.35">
      <c r="A2262" t="s">
        <v>2022</v>
      </c>
      <c r="B2262" t="s">
        <v>311</v>
      </c>
      <c r="C2262">
        <v>1275</v>
      </c>
      <c r="D2262" s="9">
        <v>40352.738194444442</v>
      </c>
      <c r="E2262" s="9">
        <v>41627.770833333336</v>
      </c>
      <c r="F2262">
        <v>1849</v>
      </c>
      <c r="G2262">
        <v>1849</v>
      </c>
      <c r="H2262">
        <v>579</v>
      </c>
      <c r="I2262">
        <v>1270</v>
      </c>
      <c r="J2262">
        <v>479</v>
      </c>
      <c r="K2262">
        <v>1370</v>
      </c>
      <c r="L2262">
        <v>1184</v>
      </c>
      <c r="M2262">
        <v>186</v>
      </c>
      <c r="N2262">
        <v>0.48399999999999999</v>
      </c>
      <c r="O2262">
        <v>0.998</v>
      </c>
      <c r="P2262">
        <v>0.42899999999999999</v>
      </c>
      <c r="Q2262">
        <v>0.90700000000000003</v>
      </c>
      <c r="R2262">
        <v>1.0529999999999999</v>
      </c>
      <c r="S2262">
        <v>0.99399999999999999</v>
      </c>
      <c r="T2262">
        <v>0.86099999999999999</v>
      </c>
      <c r="U2262">
        <v>0.32700000000000001</v>
      </c>
      <c r="V2262">
        <v>0.71099999999999997</v>
      </c>
      <c r="W2262">
        <v>205.072</v>
      </c>
      <c r="X2262" t="s">
        <v>56</v>
      </c>
      <c r="Y2262">
        <v>1.103</v>
      </c>
      <c r="Z2262">
        <v>0.78800000000000003</v>
      </c>
      <c r="AA2262">
        <v>0.997</v>
      </c>
      <c r="AB2262">
        <v>0.94</v>
      </c>
      <c r="AC2262">
        <v>0.97899999999999998</v>
      </c>
      <c r="AD2262" s="19">
        <v>45824.902344780094</v>
      </c>
      <c r="AE2262" t="s">
        <v>2024</v>
      </c>
    </row>
    <row r="2263" spans="1:31" hidden="1" x14ac:dyDescent="0.35">
      <c r="A2263" t="s">
        <v>291</v>
      </c>
      <c r="B2263" t="s">
        <v>312</v>
      </c>
      <c r="C2263">
        <v>51</v>
      </c>
      <c r="D2263" s="9">
        <v>45347.93472222222</v>
      </c>
      <c r="E2263" s="9">
        <v>45399.451388888891</v>
      </c>
      <c r="F2263" t="s">
        <v>871</v>
      </c>
      <c r="G2263" t="s">
        <v>871</v>
      </c>
      <c r="H2263">
        <v>1</v>
      </c>
      <c r="I2263">
        <v>2</v>
      </c>
      <c r="J2263">
        <v>1</v>
      </c>
      <c r="K2263" t="s">
        <v>872</v>
      </c>
      <c r="L2263">
        <v>2</v>
      </c>
      <c r="M2263">
        <v>-1</v>
      </c>
      <c r="N2263" t="s">
        <v>874</v>
      </c>
      <c r="O2263">
        <v>0.2</v>
      </c>
      <c r="P2263" t="s">
        <v>874</v>
      </c>
      <c r="Q2263">
        <v>1</v>
      </c>
      <c r="R2263">
        <v>0</v>
      </c>
      <c r="S2263">
        <v>0.2</v>
      </c>
      <c r="T2263" t="s">
        <v>874</v>
      </c>
      <c r="U2263" t="s">
        <v>874</v>
      </c>
      <c r="V2263" t="s">
        <v>874</v>
      </c>
      <c r="W2263" t="s">
        <v>874</v>
      </c>
      <c r="X2263" t="s">
        <v>56</v>
      </c>
      <c r="Y2263">
        <v>1</v>
      </c>
      <c r="Z2263" t="s">
        <v>874</v>
      </c>
      <c r="AA2263">
        <v>1</v>
      </c>
      <c r="AB2263" t="s">
        <v>874</v>
      </c>
      <c r="AC2263">
        <v>1</v>
      </c>
      <c r="AD2263" s="19">
        <v>4.2789351851851851E-3</v>
      </c>
      <c r="AE2263" t="s">
        <v>1108</v>
      </c>
    </row>
    <row r="2264" spans="1:31" x14ac:dyDescent="0.35">
      <c r="A2264" t="s">
        <v>1205</v>
      </c>
      <c r="B2264" t="s">
        <v>311</v>
      </c>
      <c r="C2264">
        <v>4392</v>
      </c>
      <c r="D2264" s="9">
        <v>38443.107638888891</v>
      </c>
      <c r="E2264" s="9">
        <v>42835.460358796299</v>
      </c>
      <c r="F2264">
        <v>1376</v>
      </c>
      <c r="G2264">
        <v>1376</v>
      </c>
      <c r="H2264">
        <v>378</v>
      </c>
      <c r="I2264">
        <v>998</v>
      </c>
      <c r="J2264">
        <v>543</v>
      </c>
      <c r="K2264">
        <v>833</v>
      </c>
      <c r="L2264">
        <v>833</v>
      </c>
      <c r="M2264">
        <v>0</v>
      </c>
      <c r="N2264">
        <v>0.13700000000000001</v>
      </c>
      <c r="O2264">
        <v>0.28199999999999997</v>
      </c>
      <c r="P2264">
        <v>8.8999999999999996E-2</v>
      </c>
      <c r="Q2264">
        <v>0.28399999999999997</v>
      </c>
      <c r="R2264">
        <v>0.33</v>
      </c>
      <c r="S2264">
        <v>0.19900000000000001</v>
      </c>
      <c r="T2264">
        <v>0.86099999999999999</v>
      </c>
      <c r="U2264">
        <v>0.32700000000000001</v>
      </c>
      <c r="V2264">
        <v>0.78800000000000003</v>
      </c>
      <c r="W2264">
        <v>0</v>
      </c>
      <c r="X2264" t="s">
        <v>80</v>
      </c>
      <c r="Y2264">
        <v>3.5209999999999999</v>
      </c>
      <c r="Z2264">
        <v>0.70099999999999996</v>
      </c>
      <c r="AA2264">
        <v>0.91400000000000003</v>
      </c>
      <c r="AB2264">
        <v>0.91700000000000004</v>
      </c>
      <c r="AC2264">
        <v>0.82099999999999995</v>
      </c>
      <c r="AD2264" s="19">
        <v>45825.305026678237</v>
      </c>
      <c r="AE2264" t="s">
        <v>2333</v>
      </c>
    </row>
    <row r="2265" spans="1:31" hidden="1" x14ac:dyDescent="0.35">
      <c r="A2265" t="s">
        <v>292</v>
      </c>
      <c r="B2265" t="s">
        <v>312</v>
      </c>
      <c r="C2265">
        <v>99</v>
      </c>
      <c r="D2265" s="9">
        <v>45511.486805555556</v>
      </c>
      <c r="E2265" s="9">
        <v>45611.443749999999</v>
      </c>
      <c r="F2265" t="s">
        <v>871</v>
      </c>
      <c r="G2265" t="s">
        <v>871</v>
      </c>
      <c r="H2265">
        <v>200</v>
      </c>
      <c r="I2265">
        <v>100</v>
      </c>
      <c r="J2265">
        <v>23</v>
      </c>
      <c r="K2265" t="s">
        <v>872</v>
      </c>
      <c r="L2265">
        <v>200</v>
      </c>
      <c r="M2265">
        <v>76</v>
      </c>
      <c r="N2265">
        <v>1.9339999999999999</v>
      </c>
      <c r="O2265">
        <v>1.0669999999999999</v>
      </c>
      <c r="P2265">
        <v>0.27</v>
      </c>
      <c r="Q2265">
        <v>2.2639999999999998</v>
      </c>
      <c r="R2265">
        <v>2.7309999999999999</v>
      </c>
      <c r="S2265">
        <v>2.742</v>
      </c>
      <c r="T2265">
        <v>0.82899999999999996</v>
      </c>
      <c r="U2265">
        <v>0.64400000000000002</v>
      </c>
      <c r="V2265">
        <v>0.91</v>
      </c>
      <c r="W2265">
        <v>627.20799999999997</v>
      </c>
      <c r="X2265" t="s">
        <v>56</v>
      </c>
      <c r="Y2265">
        <v>0.442</v>
      </c>
      <c r="Z2265">
        <v>0.995</v>
      </c>
      <c r="AA2265">
        <v>0.98799999999999999</v>
      </c>
      <c r="AB2265">
        <v>0.97799999999999998</v>
      </c>
      <c r="AC2265">
        <v>0.96499999999999997</v>
      </c>
      <c r="AD2265" s="19">
        <v>4.4976851851851853E-3</v>
      </c>
      <c r="AE2265" t="s">
        <v>1108</v>
      </c>
    </row>
    <row r="2266" spans="1:31" x14ac:dyDescent="0.35">
      <c r="A2266" t="s">
        <v>1280</v>
      </c>
      <c r="B2266" t="s">
        <v>311</v>
      </c>
      <c r="C2266">
        <v>807</v>
      </c>
      <c r="D2266" s="9">
        <v>43522.872245370374</v>
      </c>
      <c r="E2266" s="9">
        <v>44330.729814814818</v>
      </c>
      <c r="F2266">
        <v>37</v>
      </c>
      <c r="G2266">
        <v>37</v>
      </c>
      <c r="H2266">
        <v>15</v>
      </c>
      <c r="I2266">
        <v>22</v>
      </c>
      <c r="J2266">
        <v>3</v>
      </c>
      <c r="K2266">
        <v>34</v>
      </c>
      <c r="L2266">
        <v>27</v>
      </c>
      <c r="M2266">
        <v>7</v>
      </c>
      <c r="N2266">
        <v>1.4999999999999999E-2</v>
      </c>
      <c r="O2266">
        <v>2.8000000000000001E-2</v>
      </c>
      <c r="P2266">
        <v>7.0000000000000001E-3</v>
      </c>
      <c r="Q2266">
        <v>3.1E-2</v>
      </c>
      <c r="R2266">
        <v>3.5999999999999997E-2</v>
      </c>
      <c r="S2266">
        <v>0.04</v>
      </c>
      <c r="T2266">
        <v>0.86099999999999999</v>
      </c>
      <c r="U2266">
        <v>0.34899999999999998</v>
      </c>
      <c r="V2266">
        <v>0.83699999999999997</v>
      </c>
      <c r="W2266">
        <v>225.80600000000001</v>
      </c>
      <c r="X2266" t="s">
        <v>56</v>
      </c>
      <c r="Y2266">
        <v>32.258000000000003</v>
      </c>
      <c r="Z2266">
        <v>0.66600000000000004</v>
      </c>
      <c r="AA2266">
        <v>0.85499999999999998</v>
      </c>
      <c r="AB2266">
        <v>0.99299999999999999</v>
      </c>
      <c r="AC2266">
        <v>0.86899999999999999</v>
      </c>
      <c r="AD2266" s="19">
        <v>45825.061846238423</v>
      </c>
      <c r="AE2266" t="s">
        <v>2397</v>
      </c>
    </row>
    <row r="2267" spans="1:31" hidden="1" x14ac:dyDescent="0.35">
      <c r="A2267" t="s">
        <v>293</v>
      </c>
      <c r="B2267" t="s">
        <v>312</v>
      </c>
      <c r="C2267">
        <v>93</v>
      </c>
      <c r="D2267" s="9">
        <v>45516.63958333333</v>
      </c>
      <c r="E2267" s="9">
        <v>45610.606249999997</v>
      </c>
      <c r="F2267" t="s">
        <v>871</v>
      </c>
      <c r="G2267" t="s">
        <v>871</v>
      </c>
      <c r="H2267">
        <v>10</v>
      </c>
      <c r="I2267">
        <v>5</v>
      </c>
      <c r="J2267">
        <v>3</v>
      </c>
      <c r="K2267" t="s">
        <v>872</v>
      </c>
      <c r="L2267">
        <v>16</v>
      </c>
      <c r="M2267">
        <v>-5</v>
      </c>
      <c r="N2267">
        <v>0.28799999999999998</v>
      </c>
      <c r="O2267">
        <v>6.7000000000000004E-2</v>
      </c>
      <c r="P2267">
        <v>2.1999999999999999E-2</v>
      </c>
      <c r="Q2267">
        <v>0.189</v>
      </c>
      <c r="R2267" s="24" t="s">
        <v>2328</v>
      </c>
      <c r="S2267">
        <v>0.13200000000000001</v>
      </c>
      <c r="T2267">
        <v>0.56799999999999995</v>
      </c>
      <c r="U2267">
        <v>0.81100000000000005</v>
      </c>
      <c r="V2267">
        <v>0.93799999999999994</v>
      </c>
      <c r="W2267">
        <v>74.073999999999998</v>
      </c>
      <c r="X2267" t="s">
        <v>56</v>
      </c>
      <c r="Y2267">
        <v>5.2910000000000004</v>
      </c>
      <c r="Z2267">
        <v>0.91400000000000003</v>
      </c>
      <c r="AA2267">
        <v>0.89800000000000002</v>
      </c>
      <c r="AB2267">
        <v>0.88300000000000001</v>
      </c>
      <c r="AC2267">
        <v>0.75</v>
      </c>
      <c r="AD2267" s="19">
        <v>4.6539351851851854E-3</v>
      </c>
      <c r="AE2267" t="s">
        <v>1108</v>
      </c>
    </row>
    <row r="2268" spans="1:31" x14ac:dyDescent="0.35">
      <c r="A2268" t="s">
        <v>76</v>
      </c>
      <c r="B2268" t="s">
        <v>311</v>
      </c>
      <c r="C2268">
        <v>3836</v>
      </c>
      <c r="D2268" s="9">
        <v>41753.263888888891</v>
      </c>
      <c r="E2268" s="9">
        <v>45589.443749999999</v>
      </c>
      <c r="F2268">
        <v>2189</v>
      </c>
      <c r="G2268">
        <v>2189</v>
      </c>
      <c r="H2268">
        <v>1866</v>
      </c>
      <c r="I2268">
        <v>323</v>
      </c>
      <c r="J2268">
        <v>40</v>
      </c>
      <c r="K2268">
        <v>2149</v>
      </c>
      <c r="L2268">
        <v>2028</v>
      </c>
      <c r="M2268">
        <v>121</v>
      </c>
      <c r="N2268">
        <v>1.0640000000000001</v>
      </c>
      <c r="O2268">
        <v>0.114</v>
      </c>
      <c r="P2268">
        <v>4.9000000000000002E-2</v>
      </c>
      <c r="Q2268">
        <v>0.97099999999999997</v>
      </c>
      <c r="R2268">
        <v>1.129</v>
      </c>
      <c r="S2268">
        <v>0.98399999999999999</v>
      </c>
      <c r="T2268">
        <v>0.86</v>
      </c>
      <c r="U2268">
        <v>0.90300000000000002</v>
      </c>
      <c r="V2268">
        <v>0.95799999999999996</v>
      </c>
      <c r="W2268">
        <v>124.614</v>
      </c>
      <c r="X2268" t="s">
        <v>56</v>
      </c>
      <c r="Y2268">
        <v>1.03</v>
      </c>
      <c r="Z2268">
        <v>0.90100000000000002</v>
      </c>
      <c r="AA2268">
        <v>0.96499999999999997</v>
      </c>
      <c r="AB2268">
        <v>0.81799999999999995</v>
      </c>
      <c r="AC2268">
        <v>0.90100000000000002</v>
      </c>
      <c r="AD2268" s="19">
        <v>1.825347222222222E-2</v>
      </c>
      <c r="AE2268" t="s">
        <v>1108</v>
      </c>
    </row>
    <row r="2269" spans="1:31" hidden="1" x14ac:dyDescent="0.35">
      <c r="A2269" t="s">
        <v>294</v>
      </c>
      <c r="B2269" t="s">
        <v>312</v>
      </c>
      <c r="C2269">
        <v>84</v>
      </c>
      <c r="D2269" s="9">
        <v>45278.539583333331</v>
      </c>
      <c r="E2269" s="9">
        <v>45363.456250000003</v>
      </c>
      <c r="F2269" t="s">
        <v>871</v>
      </c>
      <c r="G2269" t="s">
        <v>871</v>
      </c>
      <c r="H2269">
        <v>1</v>
      </c>
      <c r="I2269">
        <v>1</v>
      </c>
      <c r="J2269">
        <v>1</v>
      </c>
      <c r="K2269" t="s">
        <v>872</v>
      </c>
      <c r="L2269">
        <v>1</v>
      </c>
      <c r="M2269">
        <v>0</v>
      </c>
      <c r="N2269" t="s">
        <v>874</v>
      </c>
      <c r="O2269" t="s">
        <v>874</v>
      </c>
      <c r="P2269" t="s">
        <v>874</v>
      </c>
      <c r="Q2269" t="s">
        <v>874</v>
      </c>
      <c r="R2269">
        <v>0</v>
      </c>
      <c r="S2269">
        <v>1.2E-2</v>
      </c>
      <c r="T2269" t="s">
        <v>874</v>
      </c>
      <c r="U2269" t="s">
        <v>874</v>
      </c>
      <c r="V2269" t="s">
        <v>874</v>
      </c>
      <c r="W2269" t="s">
        <v>874</v>
      </c>
      <c r="X2269" t="s">
        <v>56</v>
      </c>
      <c r="Y2269" t="s">
        <v>874</v>
      </c>
      <c r="Z2269" t="s">
        <v>874</v>
      </c>
      <c r="AA2269" t="s">
        <v>874</v>
      </c>
      <c r="AB2269" t="s">
        <v>874</v>
      </c>
      <c r="AC2269" t="s">
        <v>874</v>
      </c>
      <c r="AD2269" s="19">
        <v>4.7511574074074071E-3</v>
      </c>
      <c r="AE2269" t="s">
        <v>1108</v>
      </c>
    </row>
    <row r="2270" spans="1:31" x14ac:dyDescent="0.35">
      <c r="A2270" t="s">
        <v>76</v>
      </c>
      <c r="B2270" t="s">
        <v>311</v>
      </c>
      <c r="C2270">
        <v>3836</v>
      </c>
      <c r="D2270" s="9">
        <v>41753.263888888891</v>
      </c>
      <c r="E2270" s="9">
        <v>45589.443749999999</v>
      </c>
      <c r="F2270">
        <v>2189</v>
      </c>
      <c r="G2270">
        <v>2189</v>
      </c>
      <c r="H2270">
        <v>1866</v>
      </c>
      <c r="I2270">
        <v>323</v>
      </c>
      <c r="J2270">
        <v>40</v>
      </c>
      <c r="K2270">
        <v>2149</v>
      </c>
      <c r="L2270">
        <v>2028</v>
      </c>
      <c r="M2270">
        <v>121</v>
      </c>
      <c r="N2270">
        <v>1.0640000000000001</v>
      </c>
      <c r="O2270">
        <v>0.114</v>
      </c>
      <c r="P2270">
        <v>4.9000000000000002E-2</v>
      </c>
      <c r="Q2270">
        <v>0.97099999999999997</v>
      </c>
      <c r="R2270">
        <v>1.129</v>
      </c>
      <c r="S2270">
        <v>0.98399999999999999</v>
      </c>
      <c r="T2270">
        <v>0.86</v>
      </c>
      <c r="U2270">
        <v>0.90300000000000002</v>
      </c>
      <c r="V2270">
        <v>0.95799999999999996</v>
      </c>
      <c r="W2270">
        <v>124.614</v>
      </c>
      <c r="X2270" t="s">
        <v>56</v>
      </c>
      <c r="Y2270">
        <v>1.03</v>
      </c>
      <c r="Z2270">
        <v>0.90100000000000002</v>
      </c>
      <c r="AA2270">
        <v>0.96499999999999997</v>
      </c>
      <c r="AB2270">
        <v>0.81799999999999995</v>
      </c>
      <c r="AC2270">
        <v>0.90100000000000002</v>
      </c>
      <c r="AD2270" s="19">
        <v>1.8292824074074072E-2</v>
      </c>
      <c r="AE2270" t="s">
        <v>1108</v>
      </c>
    </row>
    <row r="2271" spans="1:31" hidden="1" x14ac:dyDescent="0.35">
      <c r="A2271" t="s">
        <v>295</v>
      </c>
      <c r="B2271" t="s">
        <v>312</v>
      </c>
      <c r="C2271">
        <v>55</v>
      </c>
      <c r="D2271" s="9">
        <v>45470.583333333336</v>
      </c>
      <c r="E2271" s="9">
        <v>45525.688888888886</v>
      </c>
      <c r="F2271" t="s">
        <v>871</v>
      </c>
      <c r="G2271" t="s">
        <v>871</v>
      </c>
      <c r="H2271">
        <v>1</v>
      </c>
      <c r="I2271">
        <v>1</v>
      </c>
      <c r="J2271">
        <v>1</v>
      </c>
      <c r="K2271" t="s">
        <v>872</v>
      </c>
      <c r="L2271">
        <v>1</v>
      </c>
      <c r="M2271">
        <v>1</v>
      </c>
      <c r="N2271" t="s">
        <v>874</v>
      </c>
      <c r="O2271" t="s">
        <v>874</v>
      </c>
      <c r="P2271" t="s">
        <v>874</v>
      </c>
      <c r="Q2271" t="s">
        <v>874</v>
      </c>
      <c r="R2271">
        <v>0</v>
      </c>
      <c r="S2271">
        <v>1.7999999999999999E-2</v>
      </c>
      <c r="T2271" t="s">
        <v>874</v>
      </c>
      <c r="U2271" t="s">
        <v>874</v>
      </c>
      <c r="V2271" t="s">
        <v>874</v>
      </c>
      <c r="W2271" t="s">
        <v>874</v>
      </c>
      <c r="X2271" t="s">
        <v>62</v>
      </c>
      <c r="Y2271" t="s">
        <v>874</v>
      </c>
      <c r="Z2271" t="s">
        <v>874</v>
      </c>
      <c r="AA2271" t="s">
        <v>874</v>
      </c>
      <c r="AB2271" t="s">
        <v>874</v>
      </c>
      <c r="AC2271" t="s">
        <v>874</v>
      </c>
      <c r="AD2271" s="19">
        <v>4.8472222222222224E-3</v>
      </c>
      <c r="AE2271" t="s">
        <v>1108</v>
      </c>
    </row>
    <row r="2272" spans="1:31" x14ac:dyDescent="0.35">
      <c r="A2272" t="s">
        <v>147</v>
      </c>
      <c r="B2272" t="s">
        <v>311</v>
      </c>
      <c r="C2272">
        <v>2948</v>
      </c>
      <c r="D2272" s="9">
        <v>41501.090821759259</v>
      </c>
      <c r="E2272" s="9">
        <v>44449.332708333335</v>
      </c>
      <c r="F2272">
        <v>478</v>
      </c>
      <c r="G2272">
        <v>478</v>
      </c>
      <c r="H2272">
        <v>258</v>
      </c>
      <c r="I2272">
        <v>220</v>
      </c>
      <c r="J2272">
        <v>16</v>
      </c>
      <c r="K2272">
        <v>462</v>
      </c>
      <c r="L2272">
        <v>415</v>
      </c>
      <c r="M2272">
        <v>47</v>
      </c>
      <c r="N2272">
        <v>0.11899999999999999</v>
      </c>
      <c r="O2272">
        <v>9.4E-2</v>
      </c>
      <c r="P2272">
        <v>6.0000000000000001E-3</v>
      </c>
      <c r="Q2272">
        <v>0.17799999999999999</v>
      </c>
      <c r="R2272">
        <v>0.20699999999999999</v>
      </c>
      <c r="S2272">
        <v>0.20699999999999999</v>
      </c>
      <c r="T2272">
        <v>0.86</v>
      </c>
      <c r="U2272">
        <v>0.55900000000000005</v>
      </c>
      <c r="V2272">
        <v>0.97199999999999998</v>
      </c>
      <c r="W2272">
        <v>264.04500000000002</v>
      </c>
      <c r="X2272" t="s">
        <v>56</v>
      </c>
      <c r="Y2272">
        <v>5.6180000000000003</v>
      </c>
      <c r="Z2272">
        <v>0.97</v>
      </c>
      <c r="AA2272">
        <v>0.93600000000000005</v>
      </c>
      <c r="AB2272">
        <v>0.73799999999999999</v>
      </c>
      <c r="AC2272">
        <v>0.95599999999999996</v>
      </c>
      <c r="AD2272" s="19">
        <v>45825.269000868058</v>
      </c>
      <c r="AE2272" t="s">
        <v>2357</v>
      </c>
    </row>
    <row r="2273" spans="1:31" hidden="1" x14ac:dyDescent="0.35">
      <c r="A2273" t="s">
        <v>296</v>
      </c>
      <c r="B2273" t="s">
        <v>312</v>
      </c>
      <c r="C2273">
        <v>74</v>
      </c>
      <c r="D2273" s="9">
        <v>45273.411805555559</v>
      </c>
      <c r="E2273" s="9">
        <v>45348.395833333336</v>
      </c>
      <c r="F2273" t="s">
        <v>871</v>
      </c>
      <c r="G2273" t="s">
        <v>871</v>
      </c>
      <c r="H2273">
        <v>1</v>
      </c>
      <c r="I2273">
        <v>2</v>
      </c>
      <c r="J2273">
        <v>1</v>
      </c>
      <c r="K2273" t="s">
        <v>872</v>
      </c>
      <c r="L2273">
        <v>2</v>
      </c>
      <c r="M2273">
        <v>-1</v>
      </c>
      <c r="N2273" t="s">
        <v>874</v>
      </c>
      <c r="O2273">
        <v>2.4E-2</v>
      </c>
      <c r="P2273" t="s">
        <v>874</v>
      </c>
      <c r="Q2273">
        <v>0.25</v>
      </c>
      <c r="R2273">
        <v>0</v>
      </c>
      <c r="S2273">
        <v>2.1000000000000001E-2</v>
      </c>
      <c r="T2273" t="s">
        <v>874</v>
      </c>
      <c r="U2273" t="s">
        <v>874</v>
      </c>
      <c r="V2273" t="s">
        <v>874</v>
      </c>
      <c r="W2273" t="s">
        <v>874</v>
      </c>
      <c r="X2273" t="s">
        <v>56</v>
      </c>
      <c r="Y2273">
        <v>4</v>
      </c>
      <c r="Z2273" t="s">
        <v>874</v>
      </c>
      <c r="AA2273">
        <v>1</v>
      </c>
      <c r="AB2273" t="s">
        <v>874</v>
      </c>
      <c r="AC2273">
        <v>1</v>
      </c>
      <c r="AD2273" s="19">
        <v>4.9432870370370377E-3</v>
      </c>
      <c r="AE2273" t="s">
        <v>1108</v>
      </c>
    </row>
    <row r="2274" spans="1:31" x14ac:dyDescent="0.35">
      <c r="A2274" t="s">
        <v>1462</v>
      </c>
      <c r="B2274" t="s">
        <v>311</v>
      </c>
      <c r="C2274">
        <v>1250</v>
      </c>
      <c r="D2274" s="9">
        <v>42984.820983796293</v>
      </c>
      <c r="E2274" s="9">
        <v>44235.475057870368</v>
      </c>
      <c r="F2274">
        <v>64</v>
      </c>
      <c r="G2274">
        <v>64</v>
      </c>
      <c r="H2274">
        <v>33</v>
      </c>
      <c r="I2274">
        <v>31</v>
      </c>
      <c r="J2274">
        <v>5</v>
      </c>
      <c r="K2274">
        <v>59</v>
      </c>
      <c r="L2274">
        <v>57</v>
      </c>
      <c r="M2274">
        <v>2</v>
      </c>
      <c r="N2274">
        <v>2.9000000000000001E-2</v>
      </c>
      <c r="O2274">
        <v>1.7000000000000001E-2</v>
      </c>
      <c r="P2274">
        <v>3.0000000000000001E-3</v>
      </c>
      <c r="Q2274">
        <v>3.6999999999999998E-2</v>
      </c>
      <c r="R2274">
        <v>4.2999999999999997E-2</v>
      </c>
      <c r="S2274">
        <v>4.1000000000000002E-2</v>
      </c>
      <c r="T2274">
        <v>0.86</v>
      </c>
      <c r="U2274">
        <v>0.63</v>
      </c>
      <c r="V2274">
        <v>0.93500000000000005</v>
      </c>
      <c r="W2274">
        <v>54.054000000000002</v>
      </c>
      <c r="X2274" t="s">
        <v>56</v>
      </c>
      <c r="Y2274">
        <v>27.027000000000001</v>
      </c>
      <c r="Z2274">
        <v>0.90800000000000003</v>
      </c>
      <c r="AA2274">
        <v>0.89300000000000002</v>
      </c>
      <c r="AB2274">
        <v>0.79300000000000004</v>
      </c>
      <c r="AC2274">
        <v>0.93</v>
      </c>
      <c r="AD2274" s="19">
        <v>45825.105613148145</v>
      </c>
      <c r="AE2274" t="s">
        <v>2397</v>
      </c>
    </row>
    <row r="2275" spans="1:31" hidden="1" x14ac:dyDescent="0.35">
      <c r="A2275" t="s">
        <v>297</v>
      </c>
      <c r="B2275" t="s">
        <v>312</v>
      </c>
      <c r="C2275">
        <v>27</v>
      </c>
      <c r="D2275" s="9">
        <v>45561.519444444442</v>
      </c>
      <c r="E2275" s="9">
        <v>45589.457638888889</v>
      </c>
      <c r="F2275" t="s">
        <v>871</v>
      </c>
      <c r="G2275" t="s">
        <v>871</v>
      </c>
      <c r="H2275">
        <v>1</v>
      </c>
      <c r="I2275">
        <v>7</v>
      </c>
      <c r="J2275">
        <v>1</v>
      </c>
      <c r="K2275" t="s">
        <v>872</v>
      </c>
      <c r="L2275">
        <v>1</v>
      </c>
      <c r="M2275">
        <v>5</v>
      </c>
      <c r="N2275" t="s">
        <v>874</v>
      </c>
      <c r="O2275">
        <v>0.182</v>
      </c>
      <c r="P2275" t="s">
        <v>874</v>
      </c>
      <c r="Q2275" t="s">
        <v>874</v>
      </c>
      <c r="R2275">
        <v>0</v>
      </c>
      <c r="S2275">
        <v>0.182</v>
      </c>
      <c r="T2275" t="s">
        <v>874</v>
      </c>
      <c r="U2275" t="s">
        <v>874</v>
      </c>
      <c r="V2275" t="s">
        <v>874</v>
      </c>
      <c r="W2275" t="s">
        <v>874</v>
      </c>
      <c r="X2275" t="s">
        <v>56</v>
      </c>
      <c r="Y2275" t="s">
        <v>874</v>
      </c>
      <c r="Z2275" t="s">
        <v>874</v>
      </c>
      <c r="AA2275">
        <v>0.92800000000000005</v>
      </c>
      <c r="AB2275" t="s">
        <v>874</v>
      </c>
      <c r="AC2275" t="s">
        <v>874</v>
      </c>
      <c r="AD2275" s="19">
        <v>5.0428240740740737E-3</v>
      </c>
      <c r="AE2275" t="s">
        <v>1108</v>
      </c>
    </row>
    <row r="2276" spans="1:31" x14ac:dyDescent="0.35">
      <c r="A2276" t="s">
        <v>1373</v>
      </c>
      <c r="B2276" t="s">
        <v>311</v>
      </c>
      <c r="C2276">
        <v>3516</v>
      </c>
      <c r="D2276" s="9">
        <v>39329.573182870372</v>
      </c>
      <c r="E2276" s="9">
        <v>42845.977673611109</v>
      </c>
      <c r="F2276">
        <v>235</v>
      </c>
      <c r="G2276">
        <v>235</v>
      </c>
      <c r="H2276">
        <v>40</v>
      </c>
      <c r="I2276">
        <v>195</v>
      </c>
      <c r="J2276">
        <v>22</v>
      </c>
      <c r="K2276">
        <v>213</v>
      </c>
      <c r="L2276">
        <v>185</v>
      </c>
      <c r="M2276">
        <v>28</v>
      </c>
      <c r="N2276">
        <v>1.7999999999999999E-2</v>
      </c>
      <c r="O2276">
        <v>0.115</v>
      </c>
      <c r="P2276">
        <v>5.0000000000000001E-3</v>
      </c>
      <c r="Q2276">
        <v>0.11</v>
      </c>
      <c r="R2276">
        <v>0.128</v>
      </c>
      <c r="S2276">
        <v>0.08</v>
      </c>
      <c r="T2276">
        <v>0.85899999999999999</v>
      </c>
      <c r="U2276">
        <v>0.13500000000000001</v>
      </c>
      <c r="V2276">
        <v>0.96199999999999997</v>
      </c>
      <c r="W2276">
        <v>254.54499999999999</v>
      </c>
      <c r="X2276" t="s">
        <v>56</v>
      </c>
      <c r="Y2276">
        <v>9.0909999999999993</v>
      </c>
      <c r="Z2276">
        <v>0.77900000000000003</v>
      </c>
      <c r="AA2276">
        <v>0.88500000000000001</v>
      </c>
      <c r="AB2276">
        <v>0.85799999999999998</v>
      </c>
      <c r="AC2276">
        <v>0.874</v>
      </c>
      <c r="AD2276" s="19">
        <v>45825.084712928241</v>
      </c>
      <c r="AE2276" t="s">
        <v>2397</v>
      </c>
    </row>
    <row r="2277" spans="1:31" hidden="1" x14ac:dyDescent="0.35">
      <c r="A2277" t="s">
        <v>298</v>
      </c>
      <c r="B2277" t="s">
        <v>312</v>
      </c>
      <c r="C2277">
        <v>99</v>
      </c>
      <c r="D2277" s="9">
        <v>45509.805555555555</v>
      </c>
      <c r="E2277" s="9">
        <v>45608.820138888892</v>
      </c>
      <c r="F2277" t="s">
        <v>871</v>
      </c>
      <c r="G2277" t="s">
        <v>871</v>
      </c>
      <c r="H2277">
        <v>26</v>
      </c>
      <c r="I2277">
        <v>1</v>
      </c>
      <c r="J2277">
        <v>10</v>
      </c>
      <c r="K2277" t="s">
        <v>872</v>
      </c>
      <c r="L2277">
        <v>34</v>
      </c>
      <c r="M2277">
        <v>-19</v>
      </c>
      <c r="N2277">
        <v>0.2</v>
      </c>
      <c r="O2277" t="s">
        <v>874</v>
      </c>
      <c r="P2277">
        <v>7.4999999999999997E-2</v>
      </c>
      <c r="Q2277">
        <v>0.38900000000000001</v>
      </c>
      <c r="R2277">
        <v>0.125</v>
      </c>
      <c r="S2277">
        <v>0.14799999999999999</v>
      </c>
      <c r="T2277" t="s">
        <v>874</v>
      </c>
      <c r="U2277" t="s">
        <v>874</v>
      </c>
      <c r="V2277" t="s">
        <v>874</v>
      </c>
      <c r="W2277" t="s">
        <v>874</v>
      </c>
      <c r="X2277" t="s">
        <v>56</v>
      </c>
      <c r="Y2277">
        <v>2.5710000000000002</v>
      </c>
      <c r="Z2277">
        <v>0.95399999999999996</v>
      </c>
      <c r="AA2277" t="s">
        <v>874</v>
      </c>
      <c r="AB2277">
        <v>0.79</v>
      </c>
      <c r="AC2277">
        <v>0.95799999999999996</v>
      </c>
      <c r="AD2277" s="19">
        <v>5.1435185185185186E-3</v>
      </c>
      <c r="AE2277" t="s">
        <v>1108</v>
      </c>
    </row>
    <row r="2278" spans="1:31" x14ac:dyDescent="0.35">
      <c r="A2278" t="s">
        <v>1412</v>
      </c>
      <c r="B2278" t="s">
        <v>311</v>
      </c>
      <c r="C2278">
        <v>6171</v>
      </c>
      <c r="D2278" s="9">
        <v>38394.183310185188</v>
      </c>
      <c r="E2278" s="9">
        <v>44565.752824074072</v>
      </c>
      <c r="F2278">
        <v>2771</v>
      </c>
      <c r="G2278">
        <v>2771</v>
      </c>
      <c r="H2278">
        <v>417</v>
      </c>
      <c r="I2278">
        <v>2354</v>
      </c>
      <c r="J2278">
        <v>695</v>
      </c>
      <c r="K2278">
        <v>2076</v>
      </c>
      <c r="L2278">
        <v>1809</v>
      </c>
      <c r="M2278">
        <v>267</v>
      </c>
      <c r="N2278">
        <v>8.2000000000000003E-2</v>
      </c>
      <c r="O2278">
        <v>0.41299999999999998</v>
      </c>
      <c r="P2278">
        <v>0.11899999999999999</v>
      </c>
      <c r="Q2278">
        <v>0.32300000000000001</v>
      </c>
      <c r="R2278">
        <v>0.376</v>
      </c>
      <c r="S2278">
        <v>0.373</v>
      </c>
      <c r="T2278">
        <v>0.85899999999999999</v>
      </c>
      <c r="U2278">
        <v>0.16600000000000001</v>
      </c>
      <c r="V2278">
        <v>0.76</v>
      </c>
      <c r="W2278">
        <v>826.625</v>
      </c>
      <c r="X2278" t="s">
        <v>56</v>
      </c>
      <c r="Y2278">
        <v>3.0960000000000001</v>
      </c>
      <c r="Z2278">
        <v>0.97099999999999997</v>
      </c>
      <c r="AA2278">
        <v>0.99</v>
      </c>
      <c r="AB2278">
        <v>0.96599999999999997</v>
      </c>
      <c r="AC2278">
        <v>0.99199999999999999</v>
      </c>
      <c r="AD2278" s="19">
        <v>45825.094035937502</v>
      </c>
      <c r="AE2278" t="s">
        <v>2397</v>
      </c>
    </row>
    <row r="2279" spans="1:31" hidden="1" x14ac:dyDescent="0.35">
      <c r="A2279" t="s">
        <v>299</v>
      </c>
      <c r="B2279" t="s">
        <v>312</v>
      </c>
      <c r="C2279">
        <v>76</v>
      </c>
      <c r="D2279" s="9">
        <v>41460.349305555559</v>
      </c>
      <c r="E2279" s="9">
        <v>41537.211805555555</v>
      </c>
      <c r="F2279" t="s">
        <v>871</v>
      </c>
      <c r="G2279" t="s">
        <v>871</v>
      </c>
      <c r="H2279">
        <v>1</v>
      </c>
      <c r="I2279">
        <v>1</v>
      </c>
      <c r="J2279">
        <v>1</v>
      </c>
      <c r="K2279" t="s">
        <v>872</v>
      </c>
      <c r="L2279">
        <v>5</v>
      </c>
      <c r="M2279">
        <v>-4</v>
      </c>
      <c r="N2279" t="s">
        <v>874</v>
      </c>
      <c r="O2279" t="s">
        <v>874</v>
      </c>
      <c r="P2279" t="s">
        <v>874</v>
      </c>
      <c r="Q2279">
        <v>5.3999999999999999E-2</v>
      </c>
      <c r="R2279">
        <v>0</v>
      </c>
      <c r="S2279" t="s">
        <v>874</v>
      </c>
      <c r="T2279" t="s">
        <v>874</v>
      </c>
      <c r="U2279" t="s">
        <v>874</v>
      </c>
      <c r="V2279" t="s">
        <v>874</v>
      </c>
      <c r="W2279" t="s">
        <v>874</v>
      </c>
      <c r="X2279" t="s">
        <v>92</v>
      </c>
      <c r="Y2279">
        <v>18.518999999999998</v>
      </c>
      <c r="Z2279" t="s">
        <v>874</v>
      </c>
      <c r="AA2279" t="s">
        <v>874</v>
      </c>
      <c r="AB2279" t="s">
        <v>874</v>
      </c>
      <c r="AC2279">
        <v>0.96</v>
      </c>
      <c r="AD2279" s="19">
        <v>5.2708333333333331E-3</v>
      </c>
      <c r="AE2279" t="s">
        <v>1108</v>
      </c>
    </row>
    <row r="2280" spans="1:31" x14ac:dyDescent="0.35">
      <c r="A2280" t="s">
        <v>1652</v>
      </c>
      <c r="B2280" t="s">
        <v>311</v>
      </c>
      <c r="C2280">
        <v>734</v>
      </c>
      <c r="D2280" s="9">
        <v>40890.260416666664</v>
      </c>
      <c r="E2280" s="9">
        <v>41624.306250000001</v>
      </c>
      <c r="F2280">
        <v>381</v>
      </c>
      <c r="G2280">
        <v>381</v>
      </c>
      <c r="H2280">
        <v>181</v>
      </c>
      <c r="I2280">
        <v>200</v>
      </c>
      <c r="J2280">
        <v>46</v>
      </c>
      <c r="K2280">
        <v>335</v>
      </c>
      <c r="L2280">
        <v>283</v>
      </c>
      <c r="M2280">
        <v>52</v>
      </c>
      <c r="N2280">
        <v>0.223</v>
      </c>
      <c r="O2280">
        <v>0.26600000000000001</v>
      </c>
      <c r="P2280">
        <v>6.5000000000000002E-2</v>
      </c>
      <c r="Q2280">
        <v>0.36399999999999999</v>
      </c>
      <c r="R2280">
        <v>0.42399999999999999</v>
      </c>
      <c r="S2280">
        <v>0.41299999999999998</v>
      </c>
      <c r="T2280">
        <v>0.85799999999999998</v>
      </c>
      <c r="U2280">
        <v>0.45600000000000002</v>
      </c>
      <c r="V2280">
        <v>0.86699999999999999</v>
      </c>
      <c r="W2280">
        <v>142.857</v>
      </c>
      <c r="X2280" t="s">
        <v>56</v>
      </c>
      <c r="Y2280">
        <v>2.7469999999999999</v>
      </c>
      <c r="Z2280">
        <v>0.92300000000000004</v>
      </c>
      <c r="AA2280">
        <v>0.99099999999999999</v>
      </c>
      <c r="AB2280">
        <v>0.94299999999999995</v>
      </c>
      <c r="AC2280">
        <v>0.97</v>
      </c>
      <c r="AD2280" s="19">
        <v>45824.829110949075</v>
      </c>
      <c r="AE2280" t="s">
        <v>1824</v>
      </c>
    </row>
    <row r="2281" spans="1:31" hidden="1" x14ac:dyDescent="0.35">
      <c r="A2281" t="s">
        <v>300</v>
      </c>
      <c r="B2281" t="s">
        <v>312</v>
      </c>
      <c r="C2281">
        <v>81</v>
      </c>
      <c r="D2281" s="9">
        <v>45505.40347222222</v>
      </c>
      <c r="E2281" s="9">
        <v>45586.76458333333</v>
      </c>
      <c r="F2281" t="s">
        <v>871</v>
      </c>
      <c r="G2281" t="s">
        <v>871</v>
      </c>
      <c r="H2281">
        <v>2</v>
      </c>
      <c r="I2281">
        <v>4</v>
      </c>
      <c r="J2281">
        <v>1</v>
      </c>
      <c r="K2281" t="s">
        <v>872</v>
      </c>
      <c r="L2281">
        <v>6</v>
      </c>
      <c r="M2281">
        <v>-2</v>
      </c>
      <c r="N2281">
        <v>1.4999999999999999E-2</v>
      </c>
      <c r="O2281">
        <v>3.4000000000000002E-2</v>
      </c>
      <c r="P2281" t="s">
        <v>874</v>
      </c>
      <c r="Q2281">
        <v>0.125</v>
      </c>
      <c r="R2281">
        <v>4.9000000000000002E-2</v>
      </c>
      <c r="S2281">
        <v>4.3999999999999997E-2</v>
      </c>
      <c r="T2281" t="s">
        <v>874</v>
      </c>
      <c r="U2281" t="s">
        <v>874</v>
      </c>
      <c r="V2281" t="s">
        <v>874</v>
      </c>
      <c r="W2281" t="s">
        <v>874</v>
      </c>
      <c r="X2281" t="s">
        <v>56</v>
      </c>
      <c r="Y2281">
        <v>8</v>
      </c>
      <c r="Z2281">
        <v>1</v>
      </c>
      <c r="AA2281">
        <v>0.84599999999999997</v>
      </c>
      <c r="AB2281" t="s">
        <v>874</v>
      </c>
      <c r="AC2281">
        <v>0.68600000000000005</v>
      </c>
      <c r="AD2281" s="19">
        <v>5.371527777777778E-3</v>
      </c>
      <c r="AE2281" t="s">
        <v>1108</v>
      </c>
    </row>
    <row r="2282" spans="1:31" x14ac:dyDescent="0.35">
      <c r="A2282" t="s">
        <v>1758</v>
      </c>
      <c r="B2282" t="s">
        <v>311</v>
      </c>
      <c r="C2282">
        <v>3457</v>
      </c>
      <c r="D2282" s="9">
        <v>40648.148611111108</v>
      </c>
      <c r="E2282" s="9">
        <v>44105.43472222222</v>
      </c>
      <c r="F2282">
        <v>3044</v>
      </c>
      <c r="G2282">
        <v>2919</v>
      </c>
      <c r="H2282">
        <v>1062</v>
      </c>
      <c r="I2282">
        <v>1857</v>
      </c>
      <c r="J2282">
        <v>356</v>
      </c>
      <c r="K2282">
        <v>2563</v>
      </c>
      <c r="L2282">
        <v>2293</v>
      </c>
      <c r="M2282">
        <v>270</v>
      </c>
      <c r="N2282">
        <v>0.38500000000000001</v>
      </c>
      <c r="O2282">
        <v>0.66600000000000004</v>
      </c>
      <c r="P2282">
        <v>0.115</v>
      </c>
      <c r="Q2282">
        <v>0.80300000000000005</v>
      </c>
      <c r="R2282">
        <v>0.93600000000000005</v>
      </c>
      <c r="S2282">
        <v>0.91500000000000004</v>
      </c>
      <c r="T2282">
        <v>0.85799999999999998</v>
      </c>
      <c r="U2282">
        <v>0.36599999999999999</v>
      </c>
      <c r="V2282">
        <v>0.89100000000000001</v>
      </c>
      <c r="W2282">
        <v>336.23899999999998</v>
      </c>
      <c r="X2282" t="s">
        <v>56</v>
      </c>
      <c r="Y2282">
        <v>1.2450000000000001</v>
      </c>
      <c r="Z2282">
        <v>0.97</v>
      </c>
      <c r="AA2282">
        <v>0.96099999999999997</v>
      </c>
      <c r="AB2282">
        <v>0.98599999999999999</v>
      </c>
      <c r="AC2282">
        <v>0.97799999999999998</v>
      </c>
      <c r="AD2282" s="19">
        <v>45825.038545787036</v>
      </c>
      <c r="AE2282" t="s">
        <v>1766</v>
      </c>
    </row>
    <row r="2283" spans="1:31" hidden="1" x14ac:dyDescent="0.35">
      <c r="A2283" t="s">
        <v>301</v>
      </c>
      <c r="B2283" t="s">
        <v>312</v>
      </c>
      <c r="C2283">
        <v>91</v>
      </c>
      <c r="D2283" s="9">
        <v>45456.459722222222</v>
      </c>
      <c r="E2283" s="9">
        <v>45547.65625</v>
      </c>
      <c r="F2283" t="s">
        <v>871</v>
      </c>
      <c r="G2283" t="s">
        <v>871</v>
      </c>
      <c r="H2283">
        <v>1</v>
      </c>
      <c r="I2283">
        <v>3</v>
      </c>
      <c r="J2283">
        <v>1</v>
      </c>
      <c r="K2283" t="s">
        <v>872</v>
      </c>
      <c r="L2283">
        <v>7</v>
      </c>
      <c r="M2283">
        <v>-4</v>
      </c>
      <c r="N2283" t="s">
        <v>874</v>
      </c>
      <c r="O2283">
        <v>4.2999999999999997E-2</v>
      </c>
      <c r="P2283" t="s">
        <v>874</v>
      </c>
      <c r="Q2283">
        <v>5.1999999999999998E-2</v>
      </c>
      <c r="R2283">
        <v>0</v>
      </c>
      <c r="S2283">
        <v>1.6E-2</v>
      </c>
      <c r="T2283" t="s">
        <v>874</v>
      </c>
      <c r="U2283" t="s">
        <v>874</v>
      </c>
      <c r="V2283" t="s">
        <v>874</v>
      </c>
      <c r="W2283" t="s">
        <v>874</v>
      </c>
      <c r="X2283" t="s">
        <v>56</v>
      </c>
      <c r="Y2283">
        <v>19.231000000000002</v>
      </c>
      <c r="Z2283" t="s">
        <v>874</v>
      </c>
      <c r="AA2283">
        <v>0.84399999999999997</v>
      </c>
      <c r="AB2283" t="s">
        <v>874</v>
      </c>
      <c r="AC2283">
        <v>0.51600000000000001</v>
      </c>
      <c r="AD2283" s="19">
        <v>5.4733796296296293E-3</v>
      </c>
      <c r="AE2283" t="s">
        <v>1108</v>
      </c>
    </row>
    <row r="2284" spans="1:31" x14ac:dyDescent="0.35">
      <c r="A2284" t="s">
        <v>1615</v>
      </c>
      <c r="B2284" t="s">
        <v>311</v>
      </c>
      <c r="C2284">
        <v>6007</v>
      </c>
      <c r="D2284" s="9">
        <v>38557.065034722225</v>
      </c>
      <c r="E2284" s="9">
        <v>44564.70988425926</v>
      </c>
      <c r="F2284">
        <v>6235</v>
      </c>
      <c r="G2284">
        <v>6235</v>
      </c>
      <c r="H2284">
        <v>753</v>
      </c>
      <c r="I2284">
        <v>5482</v>
      </c>
      <c r="J2284">
        <v>703</v>
      </c>
      <c r="K2284">
        <v>5532</v>
      </c>
      <c r="L2284">
        <v>4779</v>
      </c>
      <c r="M2284">
        <v>753</v>
      </c>
      <c r="N2284">
        <v>0.157</v>
      </c>
      <c r="O2284">
        <v>1.1339999999999999</v>
      </c>
      <c r="P2284">
        <v>0.14099999999999999</v>
      </c>
      <c r="Q2284">
        <v>0.98699999999999999</v>
      </c>
      <c r="R2284">
        <v>1.1499999999999999</v>
      </c>
      <c r="S2284">
        <v>1.127</v>
      </c>
      <c r="T2284">
        <v>0.85799999999999998</v>
      </c>
      <c r="U2284">
        <v>0.122</v>
      </c>
      <c r="V2284">
        <v>0.89100000000000001</v>
      </c>
      <c r="W2284">
        <v>762.91800000000001</v>
      </c>
      <c r="X2284" t="s">
        <v>56</v>
      </c>
      <c r="Y2284">
        <v>1.0129999999999999</v>
      </c>
      <c r="Z2284">
        <v>0.94399999999999995</v>
      </c>
      <c r="AA2284">
        <v>0.95499999999999996</v>
      </c>
      <c r="AB2284">
        <v>0.98399999999999999</v>
      </c>
      <c r="AC2284">
        <v>0.94899999999999995</v>
      </c>
      <c r="AD2284" s="19">
        <v>45825.14407253472</v>
      </c>
      <c r="AE2284" t="s">
        <v>2397</v>
      </c>
    </row>
    <row r="2285" spans="1:31" hidden="1" x14ac:dyDescent="0.35">
      <c r="A2285" t="s">
        <v>302</v>
      </c>
      <c r="B2285" t="s">
        <v>312</v>
      </c>
      <c r="C2285">
        <v>77</v>
      </c>
      <c r="D2285" s="9">
        <v>45475.287499999999</v>
      </c>
      <c r="E2285" s="9">
        <v>45552.543749999997</v>
      </c>
      <c r="F2285" t="s">
        <v>871</v>
      </c>
      <c r="G2285" t="s">
        <v>871</v>
      </c>
      <c r="H2285">
        <v>17</v>
      </c>
      <c r="I2285">
        <v>1</v>
      </c>
      <c r="J2285">
        <v>1</v>
      </c>
      <c r="K2285" t="s">
        <v>872</v>
      </c>
      <c r="L2285">
        <v>15</v>
      </c>
      <c r="M2285">
        <v>4</v>
      </c>
      <c r="N2285">
        <v>0.28599999999999998</v>
      </c>
      <c r="O2285" t="s">
        <v>874</v>
      </c>
      <c r="P2285" t="s">
        <v>874</v>
      </c>
      <c r="Q2285">
        <v>0.13</v>
      </c>
      <c r="R2285">
        <v>0</v>
      </c>
      <c r="S2285">
        <v>0.28999999999999998</v>
      </c>
      <c r="T2285" t="s">
        <v>874</v>
      </c>
      <c r="U2285" t="s">
        <v>874</v>
      </c>
      <c r="V2285" t="s">
        <v>874</v>
      </c>
      <c r="W2285" t="s">
        <v>874</v>
      </c>
      <c r="X2285" t="s">
        <v>56</v>
      </c>
      <c r="Y2285">
        <v>7.6920000000000002</v>
      </c>
      <c r="Z2285">
        <v>0.41499999999999998</v>
      </c>
      <c r="AA2285" t="s">
        <v>874</v>
      </c>
      <c r="AB2285" t="s">
        <v>874</v>
      </c>
      <c r="AC2285">
        <v>0.28999999999999998</v>
      </c>
      <c r="AD2285" s="19">
        <v>5.587962962962963E-3</v>
      </c>
      <c r="AE2285" t="s">
        <v>1108</v>
      </c>
    </row>
    <row r="2286" spans="1:31" x14ac:dyDescent="0.35">
      <c r="A2286" t="s">
        <v>1474</v>
      </c>
      <c r="B2286" t="s">
        <v>311</v>
      </c>
      <c r="C2286">
        <v>1397</v>
      </c>
      <c r="D2286" s="9">
        <v>39781.35833333333</v>
      </c>
      <c r="E2286" s="9">
        <v>41178.75</v>
      </c>
      <c r="F2286">
        <v>45</v>
      </c>
      <c r="G2286">
        <v>45</v>
      </c>
      <c r="H2286">
        <v>6</v>
      </c>
      <c r="I2286">
        <v>39</v>
      </c>
      <c r="J2286">
        <v>1</v>
      </c>
      <c r="K2286">
        <v>44</v>
      </c>
      <c r="L2286">
        <v>35</v>
      </c>
      <c r="M2286">
        <v>9</v>
      </c>
      <c r="N2286">
        <v>8.0000000000000002E-3</v>
      </c>
      <c r="O2286">
        <v>2.7E-2</v>
      </c>
      <c r="P2286">
        <v>0</v>
      </c>
      <c r="Q2286">
        <v>0.03</v>
      </c>
      <c r="R2286">
        <v>3.5000000000000003E-2</v>
      </c>
      <c r="S2286">
        <v>3.2000000000000001E-2</v>
      </c>
      <c r="T2286">
        <v>0.85699999999999998</v>
      </c>
      <c r="U2286">
        <v>0.22900000000000001</v>
      </c>
      <c r="V2286">
        <v>1</v>
      </c>
      <c r="W2286">
        <v>300</v>
      </c>
      <c r="X2286" t="s">
        <v>56</v>
      </c>
      <c r="Y2286">
        <v>33.332999999999998</v>
      </c>
      <c r="Z2286">
        <v>0.82699999999999996</v>
      </c>
      <c r="AA2286">
        <v>0.90400000000000003</v>
      </c>
      <c r="AB2286">
        <v>0</v>
      </c>
      <c r="AC2286">
        <v>0.83199999999999996</v>
      </c>
      <c r="AD2286" s="19">
        <v>45824.794378865743</v>
      </c>
      <c r="AE2286" t="s">
        <v>1824</v>
      </c>
    </row>
    <row r="2287" spans="1:31" hidden="1" x14ac:dyDescent="0.35">
      <c r="A2287" t="s">
        <v>303</v>
      </c>
      <c r="B2287" t="s">
        <v>312</v>
      </c>
      <c r="C2287">
        <v>99</v>
      </c>
      <c r="D2287" s="9">
        <v>45509.828472222223</v>
      </c>
      <c r="E2287" s="9">
        <v>45609.734027777777</v>
      </c>
      <c r="F2287" t="s">
        <v>871</v>
      </c>
      <c r="G2287" t="s">
        <v>871</v>
      </c>
      <c r="H2287">
        <v>42</v>
      </c>
      <c r="I2287">
        <v>2</v>
      </c>
      <c r="J2287">
        <v>15</v>
      </c>
      <c r="K2287" t="s">
        <v>872</v>
      </c>
      <c r="L2287">
        <v>29</v>
      </c>
      <c r="M2287">
        <v>1</v>
      </c>
      <c r="N2287">
        <v>0.35199999999999998</v>
      </c>
      <c r="O2287">
        <v>3.6999999999999998E-2</v>
      </c>
      <c r="P2287">
        <v>0.39700000000000002</v>
      </c>
      <c r="Q2287">
        <v>0.26600000000000001</v>
      </c>
      <c r="R2287">
        <v>-8.0000000000000002E-3</v>
      </c>
      <c r="S2287">
        <v>0.21099999999999999</v>
      </c>
      <c r="T2287">
        <v>-33.25</v>
      </c>
      <c r="U2287">
        <v>0.90500000000000003</v>
      </c>
      <c r="V2287">
        <v>-2.1000000000000001E-2</v>
      </c>
      <c r="W2287">
        <v>394.73700000000002</v>
      </c>
      <c r="X2287" t="s">
        <v>56</v>
      </c>
      <c r="Y2287">
        <v>3.7589999999999999</v>
      </c>
      <c r="Z2287">
        <v>0.91400000000000003</v>
      </c>
      <c r="AA2287">
        <v>1</v>
      </c>
      <c r="AB2287">
        <v>0.443</v>
      </c>
      <c r="AC2287">
        <v>0.98399999999999999</v>
      </c>
      <c r="AD2287" s="19">
        <v>5.7488425925925927E-3</v>
      </c>
      <c r="AE2287" t="s">
        <v>1108</v>
      </c>
    </row>
    <row r="2288" spans="1:31" x14ac:dyDescent="0.35">
      <c r="A2288" t="s">
        <v>1870</v>
      </c>
      <c r="B2288" t="s">
        <v>311</v>
      </c>
      <c r="C2288">
        <v>2587</v>
      </c>
      <c r="D2288" s="9">
        <v>39034.814583333333</v>
      </c>
      <c r="E2288" s="9">
        <v>41622.768055555556</v>
      </c>
      <c r="F2288">
        <v>629</v>
      </c>
      <c r="G2288">
        <v>629</v>
      </c>
      <c r="H2288">
        <v>293</v>
      </c>
      <c r="I2288">
        <v>336</v>
      </c>
      <c r="J2288">
        <v>34</v>
      </c>
      <c r="K2288">
        <v>595</v>
      </c>
      <c r="L2288">
        <v>478</v>
      </c>
      <c r="M2288">
        <v>117</v>
      </c>
      <c r="N2288">
        <v>0.184</v>
      </c>
      <c r="O2288">
        <v>0.19900000000000001</v>
      </c>
      <c r="P2288">
        <v>1.9E-2</v>
      </c>
      <c r="Q2288">
        <v>0.312</v>
      </c>
      <c r="R2288">
        <v>0.36399999999999999</v>
      </c>
      <c r="S2288">
        <v>0.34399999999999997</v>
      </c>
      <c r="T2288">
        <v>0.85699999999999998</v>
      </c>
      <c r="U2288">
        <v>0.48</v>
      </c>
      <c r="V2288">
        <v>0.95</v>
      </c>
      <c r="W2288">
        <v>375</v>
      </c>
      <c r="X2288" t="s">
        <v>56</v>
      </c>
      <c r="Y2288">
        <v>3.2050000000000001</v>
      </c>
      <c r="Z2288">
        <v>0.98499999999999999</v>
      </c>
      <c r="AA2288">
        <v>0.95599999999999996</v>
      </c>
      <c r="AB2288">
        <v>0.92</v>
      </c>
      <c r="AC2288">
        <v>0.98299999999999998</v>
      </c>
      <c r="AD2288" s="19">
        <v>45824.860449085645</v>
      </c>
      <c r="AE2288" t="s">
        <v>2024</v>
      </c>
    </row>
    <row r="2289" spans="1:31" hidden="1" x14ac:dyDescent="0.35">
      <c r="A2289" t="s">
        <v>304</v>
      </c>
      <c r="B2289" t="s">
        <v>312</v>
      </c>
      <c r="C2289">
        <v>98</v>
      </c>
      <c r="D2289" s="9">
        <v>45505.693749999999</v>
      </c>
      <c r="E2289" s="9">
        <v>45604.629861111112</v>
      </c>
      <c r="F2289" t="s">
        <v>871</v>
      </c>
      <c r="G2289" t="s">
        <v>871</v>
      </c>
      <c r="H2289">
        <v>7</v>
      </c>
      <c r="I2289">
        <v>5</v>
      </c>
      <c r="J2289">
        <v>1</v>
      </c>
      <c r="K2289" t="s">
        <v>872</v>
      </c>
      <c r="L2289">
        <v>10</v>
      </c>
      <c r="M2289">
        <v>3</v>
      </c>
      <c r="N2289">
        <v>9.5000000000000001E-2</v>
      </c>
      <c r="O2289">
        <v>4.3999999999999997E-2</v>
      </c>
      <c r="P2289" t="s">
        <v>874</v>
      </c>
      <c r="Q2289">
        <v>0.111</v>
      </c>
      <c r="R2289">
        <v>0.13900000000000001</v>
      </c>
      <c r="S2289">
        <v>0.128</v>
      </c>
      <c r="T2289" t="s">
        <v>874</v>
      </c>
      <c r="U2289" t="s">
        <v>874</v>
      </c>
      <c r="V2289" t="s">
        <v>874</v>
      </c>
      <c r="W2289" t="s">
        <v>874</v>
      </c>
      <c r="X2289" t="s">
        <v>56</v>
      </c>
      <c r="Y2289">
        <v>9.0090000000000003</v>
      </c>
      <c r="Z2289">
        <v>0.89900000000000002</v>
      </c>
      <c r="AA2289">
        <v>0.98699999999999999</v>
      </c>
      <c r="AB2289" t="s">
        <v>874</v>
      </c>
      <c r="AC2289">
        <v>0.95799999999999996</v>
      </c>
      <c r="AD2289" s="19">
        <v>5.8483796296296296E-3</v>
      </c>
      <c r="AE2289" t="s">
        <v>1108</v>
      </c>
    </row>
    <row r="2290" spans="1:31" x14ac:dyDescent="0.35">
      <c r="A2290" t="s">
        <v>74</v>
      </c>
      <c r="B2290" t="s">
        <v>311</v>
      </c>
      <c r="C2290">
        <v>2218</v>
      </c>
      <c r="D2290" s="9">
        <v>43385.613888888889</v>
      </c>
      <c r="E2290" s="9">
        <v>45604.527777777781</v>
      </c>
      <c r="F2290">
        <v>404</v>
      </c>
      <c r="G2290">
        <v>366</v>
      </c>
      <c r="H2290">
        <v>348</v>
      </c>
      <c r="I2290">
        <v>18</v>
      </c>
      <c r="J2290">
        <v>106</v>
      </c>
      <c r="K2290">
        <v>260</v>
      </c>
      <c r="L2290">
        <v>204</v>
      </c>
      <c r="M2290">
        <v>56</v>
      </c>
      <c r="N2290">
        <v>0.27</v>
      </c>
      <c r="O2290">
        <v>1.6E-2</v>
      </c>
      <c r="P2290">
        <v>0.09</v>
      </c>
      <c r="Q2290">
        <v>0.16800000000000001</v>
      </c>
      <c r="R2290">
        <v>0.19600000000000001</v>
      </c>
      <c r="S2290">
        <v>0.192</v>
      </c>
      <c r="T2290">
        <v>0.85699999999999998</v>
      </c>
      <c r="U2290">
        <v>0.94399999999999995</v>
      </c>
      <c r="V2290">
        <v>0.68500000000000005</v>
      </c>
      <c r="W2290">
        <v>333.33300000000003</v>
      </c>
      <c r="X2290" t="s">
        <v>56</v>
      </c>
      <c r="Y2290">
        <v>5.952</v>
      </c>
      <c r="Z2290">
        <v>0.95799999999999996</v>
      </c>
      <c r="AA2290">
        <v>0.81599999999999995</v>
      </c>
      <c r="AB2290">
        <v>0.94199999999999995</v>
      </c>
      <c r="AC2290">
        <v>0.95699999999999996</v>
      </c>
      <c r="AD2290" s="19">
        <v>1.7993055555555554E-2</v>
      </c>
      <c r="AE2290" t="s">
        <v>1108</v>
      </c>
    </row>
    <row r="2291" spans="1:31" hidden="1" x14ac:dyDescent="0.35">
      <c r="A2291" t="s">
        <v>305</v>
      </c>
      <c r="B2291" t="s">
        <v>312</v>
      </c>
      <c r="C2291">
        <v>56</v>
      </c>
      <c r="D2291" s="9">
        <v>45539.582638888889</v>
      </c>
      <c r="E2291" s="9">
        <v>45595.84652777778</v>
      </c>
      <c r="F2291" t="s">
        <v>871</v>
      </c>
      <c r="G2291" t="s">
        <v>871</v>
      </c>
      <c r="H2291">
        <v>2</v>
      </c>
      <c r="I2291">
        <v>2</v>
      </c>
      <c r="J2291">
        <v>1</v>
      </c>
      <c r="K2291" t="s">
        <v>872</v>
      </c>
      <c r="L2291">
        <v>3</v>
      </c>
      <c r="M2291">
        <v>2</v>
      </c>
      <c r="N2291">
        <v>0.14299999999999999</v>
      </c>
      <c r="O2291">
        <v>1.7999999999999999E-2</v>
      </c>
      <c r="P2291" t="s">
        <v>874</v>
      </c>
      <c r="Q2291">
        <v>0.05</v>
      </c>
      <c r="R2291" s="24" t="s">
        <v>2329</v>
      </c>
      <c r="S2291">
        <v>5.5E-2</v>
      </c>
      <c r="T2291" t="s">
        <v>874</v>
      </c>
      <c r="U2291" t="s">
        <v>874</v>
      </c>
      <c r="V2291" t="s">
        <v>874</v>
      </c>
      <c r="W2291" t="s">
        <v>874</v>
      </c>
      <c r="X2291" t="s">
        <v>56</v>
      </c>
      <c r="Y2291">
        <v>20</v>
      </c>
      <c r="Z2291">
        <v>1</v>
      </c>
      <c r="AA2291">
        <v>1</v>
      </c>
      <c r="AB2291" t="s">
        <v>874</v>
      </c>
      <c r="AC2291">
        <v>0.75</v>
      </c>
      <c r="AD2291" s="19">
        <v>5.9490740740740745E-3</v>
      </c>
      <c r="AE2291" t="s">
        <v>1108</v>
      </c>
    </row>
    <row r="2292" spans="1:31" x14ac:dyDescent="0.35">
      <c r="A2292" t="s">
        <v>115</v>
      </c>
      <c r="B2292" t="s">
        <v>311</v>
      </c>
      <c r="C2292">
        <v>4767</v>
      </c>
      <c r="D2292" s="9">
        <v>40814.472222222219</v>
      </c>
      <c r="E2292" s="9">
        <v>45582.091666666667</v>
      </c>
      <c r="F2292">
        <v>456</v>
      </c>
      <c r="G2292">
        <v>456</v>
      </c>
      <c r="H2292">
        <v>198</v>
      </c>
      <c r="I2292">
        <v>258</v>
      </c>
      <c r="J2292">
        <v>35</v>
      </c>
      <c r="K2292">
        <v>421</v>
      </c>
      <c r="L2292">
        <v>370</v>
      </c>
      <c r="M2292">
        <v>52</v>
      </c>
      <c r="N2292">
        <v>0.04</v>
      </c>
      <c r="O2292">
        <v>6.6000000000000003E-2</v>
      </c>
      <c r="P2292">
        <v>8.0000000000000002E-3</v>
      </c>
      <c r="Q2292">
        <v>8.4000000000000005E-2</v>
      </c>
      <c r="R2292">
        <v>9.8000000000000004E-2</v>
      </c>
      <c r="S2292">
        <v>9.5000000000000001E-2</v>
      </c>
      <c r="T2292">
        <v>0.85699999999999998</v>
      </c>
      <c r="U2292">
        <v>0.377</v>
      </c>
      <c r="V2292">
        <v>0.92500000000000004</v>
      </c>
      <c r="W2292">
        <v>619.048</v>
      </c>
      <c r="X2292" t="s">
        <v>56</v>
      </c>
      <c r="Y2292">
        <v>11.904999999999999</v>
      </c>
      <c r="Z2292">
        <v>0.98299999999999998</v>
      </c>
      <c r="AA2292">
        <v>0.95599999999999996</v>
      </c>
      <c r="AB2292">
        <v>0.98799999999999999</v>
      </c>
      <c r="AC2292">
        <v>0.96599999999999997</v>
      </c>
      <c r="AD2292" s="19">
        <v>2.2890046296296297E-2</v>
      </c>
      <c r="AE2292" t="s">
        <v>1108</v>
      </c>
    </row>
    <row r="2293" spans="1:31" hidden="1" x14ac:dyDescent="0.35">
      <c r="A2293" t="s">
        <v>876</v>
      </c>
      <c r="B2293" t="s">
        <v>312</v>
      </c>
      <c r="C2293">
        <v>91</v>
      </c>
      <c r="D2293" s="9">
        <v>44686.599305555559</v>
      </c>
      <c r="E2293" s="9">
        <v>44777.627083333333</v>
      </c>
      <c r="F2293" t="s">
        <v>871</v>
      </c>
      <c r="G2293" t="s">
        <v>871</v>
      </c>
      <c r="H2293">
        <v>65</v>
      </c>
      <c r="I2293">
        <v>1</v>
      </c>
      <c r="J2293">
        <v>25</v>
      </c>
      <c r="K2293" t="s">
        <v>872</v>
      </c>
      <c r="L2293">
        <v>40</v>
      </c>
      <c r="M2293">
        <v>-1</v>
      </c>
      <c r="N2293">
        <v>0.374</v>
      </c>
      <c r="O2293">
        <v>0</v>
      </c>
      <c r="P2293" t="s">
        <v>874</v>
      </c>
      <c r="Q2293" t="s">
        <v>874</v>
      </c>
      <c r="R2293">
        <v>0.374</v>
      </c>
      <c r="S2293">
        <v>0.36599999999999999</v>
      </c>
      <c r="T2293" t="s">
        <v>874</v>
      </c>
      <c r="U2293" t="s">
        <v>874</v>
      </c>
      <c r="V2293" t="s">
        <v>874</v>
      </c>
      <c r="W2293" t="s">
        <v>874</v>
      </c>
      <c r="X2293" t="s">
        <v>875</v>
      </c>
      <c r="Y2293" t="s">
        <v>874</v>
      </c>
      <c r="Z2293">
        <v>0.71299999999999997</v>
      </c>
      <c r="AA2293">
        <v>0</v>
      </c>
      <c r="AB2293" t="s">
        <v>874</v>
      </c>
      <c r="AC2293" t="s">
        <v>874</v>
      </c>
      <c r="AD2293" s="19">
        <v>6.0173611111111105E-3</v>
      </c>
      <c r="AE2293" t="s">
        <v>1108</v>
      </c>
    </row>
    <row r="2294" spans="1:31" x14ac:dyDescent="0.35">
      <c r="A2294" t="s">
        <v>161</v>
      </c>
      <c r="B2294" t="s">
        <v>311</v>
      </c>
      <c r="C2294">
        <v>5639</v>
      </c>
      <c r="D2294" s="9">
        <v>39723.458333333336</v>
      </c>
      <c r="E2294" s="9">
        <v>45363.445833333331</v>
      </c>
      <c r="F2294">
        <v>240</v>
      </c>
      <c r="G2294">
        <v>240</v>
      </c>
      <c r="H2294">
        <v>82</v>
      </c>
      <c r="I2294">
        <v>158</v>
      </c>
      <c r="J2294">
        <v>29</v>
      </c>
      <c r="K2294">
        <v>211</v>
      </c>
      <c r="L2294">
        <v>193</v>
      </c>
      <c r="M2294">
        <v>18</v>
      </c>
      <c r="N2294">
        <v>1.0999999999999999E-2</v>
      </c>
      <c r="O2294">
        <v>0.03</v>
      </c>
      <c r="P2294">
        <v>6.0000000000000001E-3</v>
      </c>
      <c r="Q2294">
        <v>0.03</v>
      </c>
      <c r="R2294">
        <v>3.5000000000000003E-2</v>
      </c>
      <c r="S2294">
        <v>3.3000000000000002E-2</v>
      </c>
      <c r="T2294">
        <v>0.85699999999999998</v>
      </c>
      <c r="U2294">
        <v>0.26800000000000002</v>
      </c>
      <c r="V2294">
        <v>0.85399999999999998</v>
      </c>
      <c r="W2294">
        <v>600</v>
      </c>
      <c r="X2294" t="s">
        <v>56</v>
      </c>
      <c r="Y2294">
        <v>33.332999999999998</v>
      </c>
      <c r="Z2294">
        <v>0.80200000000000005</v>
      </c>
      <c r="AA2294">
        <v>0.91</v>
      </c>
      <c r="AB2294">
        <v>0.96899999999999997</v>
      </c>
      <c r="AC2294">
        <v>0.83</v>
      </c>
      <c r="AD2294" s="19">
        <v>2.8796296296296296E-2</v>
      </c>
      <c r="AE2294" t="s">
        <v>1108</v>
      </c>
    </row>
    <row r="2295" spans="1:31" hidden="1" x14ac:dyDescent="0.35">
      <c r="A2295" t="s">
        <v>55</v>
      </c>
      <c r="B2295" t="s">
        <v>312</v>
      </c>
      <c r="C2295">
        <v>90</v>
      </c>
      <c r="D2295" s="9">
        <v>45404.881944444445</v>
      </c>
      <c r="E2295" s="9">
        <v>45495.634722222225</v>
      </c>
      <c r="F2295" t="s">
        <v>871</v>
      </c>
      <c r="G2295" t="s">
        <v>871</v>
      </c>
      <c r="H2295">
        <v>2</v>
      </c>
      <c r="I2295">
        <v>1</v>
      </c>
      <c r="J2295">
        <v>2</v>
      </c>
      <c r="K2295" t="s">
        <v>872</v>
      </c>
      <c r="L2295">
        <v>2</v>
      </c>
      <c r="M2295">
        <v>-1</v>
      </c>
      <c r="N2295">
        <v>1</v>
      </c>
      <c r="O2295" t="s">
        <v>874</v>
      </c>
      <c r="P2295">
        <v>1</v>
      </c>
      <c r="Q2295">
        <v>0.5</v>
      </c>
      <c r="R2295">
        <v>0</v>
      </c>
      <c r="S2295">
        <v>0</v>
      </c>
      <c r="T2295" t="s">
        <v>874</v>
      </c>
      <c r="U2295" t="s">
        <v>874</v>
      </c>
      <c r="V2295" t="s">
        <v>874</v>
      </c>
      <c r="W2295" t="s">
        <v>874</v>
      </c>
      <c r="X2295" t="s">
        <v>56</v>
      </c>
      <c r="Y2295">
        <v>2</v>
      </c>
      <c r="Z2295">
        <v>1</v>
      </c>
      <c r="AA2295" t="s">
        <v>874</v>
      </c>
      <c r="AB2295">
        <v>1</v>
      </c>
      <c r="AC2295">
        <v>1</v>
      </c>
      <c r="AD2295" s="19">
        <v>1.3472222222222222E-2</v>
      </c>
      <c r="AE2295" t="s">
        <v>1108</v>
      </c>
    </row>
    <row r="2296" spans="1:31" x14ac:dyDescent="0.35">
      <c r="A2296" t="s">
        <v>74</v>
      </c>
      <c r="B2296" t="s">
        <v>311</v>
      </c>
      <c r="C2296">
        <v>2218</v>
      </c>
      <c r="D2296" s="9">
        <v>43385.613888888889</v>
      </c>
      <c r="E2296" s="9">
        <v>45604.527777777781</v>
      </c>
      <c r="F2296">
        <v>404</v>
      </c>
      <c r="G2296">
        <v>366</v>
      </c>
      <c r="H2296">
        <v>348</v>
      </c>
      <c r="I2296">
        <v>18</v>
      </c>
      <c r="J2296">
        <v>106</v>
      </c>
      <c r="K2296">
        <v>260</v>
      </c>
      <c r="L2296">
        <v>204</v>
      </c>
      <c r="M2296">
        <v>56</v>
      </c>
      <c r="N2296">
        <v>0.27</v>
      </c>
      <c r="O2296">
        <v>1.6E-2</v>
      </c>
      <c r="P2296">
        <v>0.09</v>
      </c>
      <c r="Q2296">
        <v>0.16800000000000001</v>
      </c>
      <c r="R2296">
        <v>0.19600000000000001</v>
      </c>
      <c r="S2296">
        <v>0.192</v>
      </c>
      <c r="T2296">
        <v>0.85699999999999998</v>
      </c>
      <c r="U2296">
        <v>0.94399999999999995</v>
      </c>
      <c r="V2296">
        <v>0.68500000000000005</v>
      </c>
      <c r="W2296">
        <v>333.33300000000003</v>
      </c>
      <c r="X2296" t="s">
        <v>56</v>
      </c>
      <c r="Y2296">
        <v>5.952</v>
      </c>
      <c r="Z2296">
        <v>0.95799999999999996</v>
      </c>
      <c r="AA2296">
        <v>0.81599999999999995</v>
      </c>
      <c r="AB2296">
        <v>0.94199999999999995</v>
      </c>
      <c r="AC2296">
        <v>0.95699999999999996</v>
      </c>
      <c r="AD2296" s="19">
        <v>1.7789351851851851E-2</v>
      </c>
      <c r="AE2296" t="s">
        <v>1108</v>
      </c>
    </row>
    <row r="2297" spans="1:31" hidden="1" x14ac:dyDescent="0.35">
      <c r="A2297" t="s">
        <v>57</v>
      </c>
      <c r="B2297" t="s">
        <v>312</v>
      </c>
      <c r="C2297">
        <v>91</v>
      </c>
      <c r="D2297" s="9">
        <v>45497.672222222223</v>
      </c>
      <c r="E2297" s="9">
        <v>45588.808333333334</v>
      </c>
      <c r="F2297" t="s">
        <v>871</v>
      </c>
      <c r="G2297" t="s">
        <v>871</v>
      </c>
      <c r="H2297">
        <v>1</v>
      </c>
      <c r="I2297">
        <v>1</v>
      </c>
      <c r="J2297">
        <v>21</v>
      </c>
      <c r="K2297" t="s">
        <v>872</v>
      </c>
      <c r="L2297">
        <v>13</v>
      </c>
      <c r="M2297">
        <v>-32</v>
      </c>
      <c r="N2297" t="s">
        <v>874</v>
      </c>
      <c r="O2297" t="s">
        <v>874</v>
      </c>
      <c r="P2297">
        <v>0.22600000000000001</v>
      </c>
      <c r="Q2297">
        <v>0.157</v>
      </c>
      <c r="R2297">
        <v>0</v>
      </c>
      <c r="S2297">
        <v>-0.20899999999999999</v>
      </c>
      <c r="T2297" t="s">
        <v>874</v>
      </c>
      <c r="U2297" t="s">
        <v>874</v>
      </c>
      <c r="V2297" t="s">
        <v>874</v>
      </c>
      <c r="W2297" t="s">
        <v>874</v>
      </c>
      <c r="X2297" t="s">
        <v>56</v>
      </c>
      <c r="Y2297">
        <v>6.3689999999999998</v>
      </c>
      <c r="Z2297" t="s">
        <v>874</v>
      </c>
      <c r="AA2297" t="s">
        <v>874</v>
      </c>
      <c r="AB2297">
        <v>0.95899999999999996</v>
      </c>
      <c r="AC2297">
        <v>0.92200000000000004</v>
      </c>
      <c r="AD2297" s="19">
        <v>1.3746527777777778E-2</v>
      </c>
      <c r="AE2297" t="s">
        <v>1108</v>
      </c>
    </row>
    <row r="2298" spans="1:31" x14ac:dyDescent="0.35">
      <c r="A2298" t="s">
        <v>115</v>
      </c>
      <c r="B2298" t="s">
        <v>311</v>
      </c>
      <c r="C2298">
        <v>4767</v>
      </c>
      <c r="D2298" s="9">
        <v>40814.472222222219</v>
      </c>
      <c r="E2298" s="9">
        <v>45582.091666666667</v>
      </c>
      <c r="F2298">
        <v>456</v>
      </c>
      <c r="G2298">
        <v>456</v>
      </c>
      <c r="H2298">
        <v>198</v>
      </c>
      <c r="I2298">
        <v>258</v>
      </c>
      <c r="J2298">
        <v>35</v>
      </c>
      <c r="K2298">
        <v>421</v>
      </c>
      <c r="L2298">
        <v>370</v>
      </c>
      <c r="M2298">
        <v>52</v>
      </c>
      <c r="N2298">
        <v>0.04</v>
      </c>
      <c r="O2298">
        <v>6.6000000000000003E-2</v>
      </c>
      <c r="P2298">
        <v>8.0000000000000002E-3</v>
      </c>
      <c r="Q2298">
        <v>8.4000000000000005E-2</v>
      </c>
      <c r="R2298">
        <v>9.8000000000000004E-2</v>
      </c>
      <c r="S2298">
        <v>9.5000000000000001E-2</v>
      </c>
      <c r="T2298">
        <v>0.85699999999999998</v>
      </c>
      <c r="U2298">
        <v>0.377</v>
      </c>
      <c r="V2298">
        <v>0.92500000000000004</v>
      </c>
      <c r="W2298">
        <v>619.048</v>
      </c>
      <c r="X2298" t="s">
        <v>56</v>
      </c>
      <c r="Y2298">
        <v>11.904999999999999</v>
      </c>
      <c r="Z2298">
        <v>0.98299999999999998</v>
      </c>
      <c r="AA2298">
        <v>0.95599999999999996</v>
      </c>
      <c r="AB2298">
        <v>0.98799999999999999</v>
      </c>
      <c r="AC2298">
        <v>0.96599999999999997</v>
      </c>
      <c r="AD2298" s="19">
        <v>2.7498842592592592E-2</v>
      </c>
      <c r="AE2298" t="s">
        <v>1108</v>
      </c>
    </row>
    <row r="2299" spans="1:31" hidden="1" x14ac:dyDescent="0.35">
      <c r="A2299" t="s">
        <v>58</v>
      </c>
      <c r="B2299" t="s">
        <v>312</v>
      </c>
      <c r="C2299">
        <v>99</v>
      </c>
      <c r="D2299" s="9">
        <v>45505.038888888892</v>
      </c>
      <c r="E2299" s="9">
        <v>45604.643750000003</v>
      </c>
      <c r="F2299" t="s">
        <v>871</v>
      </c>
      <c r="G2299" t="s">
        <v>871</v>
      </c>
      <c r="H2299">
        <v>157</v>
      </c>
      <c r="I2299">
        <v>1</v>
      </c>
      <c r="J2299">
        <v>57</v>
      </c>
      <c r="K2299" t="s">
        <v>872</v>
      </c>
      <c r="L2299">
        <v>14</v>
      </c>
      <c r="M2299">
        <v>85</v>
      </c>
      <c r="N2299">
        <v>1.798</v>
      </c>
      <c r="O2299">
        <v>0</v>
      </c>
      <c r="P2299">
        <v>1.0309999999999999</v>
      </c>
      <c r="Q2299">
        <v>0.193</v>
      </c>
      <c r="R2299" s="24" t="s">
        <v>2282</v>
      </c>
      <c r="S2299">
        <v>0.95</v>
      </c>
      <c r="T2299">
        <v>0.252</v>
      </c>
      <c r="U2299">
        <v>1</v>
      </c>
      <c r="V2299">
        <v>0.42699999999999999</v>
      </c>
      <c r="W2299">
        <v>4279.7929999999997</v>
      </c>
      <c r="X2299" t="s">
        <v>56</v>
      </c>
      <c r="Y2299">
        <v>5.181</v>
      </c>
      <c r="Z2299">
        <v>0.96399999999999997</v>
      </c>
      <c r="AA2299">
        <v>0</v>
      </c>
      <c r="AB2299">
        <v>0.42099999999999999</v>
      </c>
      <c r="AC2299">
        <v>0.96899999999999997</v>
      </c>
      <c r="AD2299" s="19">
        <v>1.4074074074074074E-2</v>
      </c>
      <c r="AE2299" t="s">
        <v>1108</v>
      </c>
    </row>
    <row r="2300" spans="1:31" x14ac:dyDescent="0.35">
      <c r="A2300" t="s">
        <v>161</v>
      </c>
      <c r="B2300" t="s">
        <v>311</v>
      </c>
      <c r="C2300">
        <v>5639</v>
      </c>
      <c r="D2300" s="9">
        <v>39723.458333333336</v>
      </c>
      <c r="E2300" s="9">
        <v>45363.445833333331</v>
      </c>
      <c r="F2300">
        <v>240</v>
      </c>
      <c r="G2300">
        <v>240</v>
      </c>
      <c r="H2300">
        <v>82</v>
      </c>
      <c r="I2300">
        <v>158</v>
      </c>
      <c r="J2300">
        <v>29</v>
      </c>
      <c r="K2300">
        <v>211</v>
      </c>
      <c r="L2300">
        <v>193</v>
      </c>
      <c r="M2300">
        <v>18</v>
      </c>
      <c r="N2300">
        <v>1.0999999999999999E-2</v>
      </c>
      <c r="O2300">
        <v>0.03</v>
      </c>
      <c r="P2300">
        <v>6.0000000000000001E-3</v>
      </c>
      <c r="Q2300">
        <v>0.03</v>
      </c>
      <c r="R2300">
        <v>3.5000000000000003E-2</v>
      </c>
      <c r="S2300">
        <v>3.3000000000000002E-2</v>
      </c>
      <c r="T2300">
        <v>0.85699999999999998</v>
      </c>
      <c r="U2300">
        <v>0.26800000000000002</v>
      </c>
      <c r="V2300">
        <v>0.85399999999999998</v>
      </c>
      <c r="W2300">
        <v>600</v>
      </c>
      <c r="X2300" t="s">
        <v>56</v>
      </c>
      <c r="Y2300">
        <v>33.332999999999998</v>
      </c>
      <c r="Z2300">
        <v>0.80200000000000005</v>
      </c>
      <c r="AA2300">
        <v>0.91</v>
      </c>
      <c r="AB2300">
        <v>0.96899999999999997</v>
      </c>
      <c r="AC2300">
        <v>0.83</v>
      </c>
      <c r="AD2300" s="19">
        <v>3.9457175925925923E-2</v>
      </c>
      <c r="AE2300" t="s">
        <v>1108</v>
      </c>
    </row>
    <row r="2301" spans="1:31" hidden="1" x14ac:dyDescent="0.35">
      <c r="A2301" t="s">
        <v>59</v>
      </c>
      <c r="B2301" t="s">
        <v>312</v>
      </c>
      <c r="C2301">
        <v>99</v>
      </c>
      <c r="D2301" s="9">
        <v>45504.557638888888</v>
      </c>
      <c r="E2301" s="9">
        <v>45603.786111111112</v>
      </c>
      <c r="F2301" t="s">
        <v>871</v>
      </c>
      <c r="G2301" t="s">
        <v>871</v>
      </c>
      <c r="H2301">
        <v>114</v>
      </c>
      <c r="I2301">
        <v>55</v>
      </c>
      <c r="J2301">
        <v>10</v>
      </c>
      <c r="K2301" t="s">
        <v>872</v>
      </c>
      <c r="L2301">
        <v>149</v>
      </c>
      <c r="M2301">
        <v>9</v>
      </c>
      <c r="N2301">
        <v>1.1759999999999999</v>
      </c>
      <c r="O2301">
        <v>0.60399999999999998</v>
      </c>
      <c r="P2301">
        <v>0.14000000000000001</v>
      </c>
      <c r="Q2301">
        <v>1.5109999999999999</v>
      </c>
      <c r="R2301" s="24" t="s">
        <v>2283</v>
      </c>
      <c r="S2301">
        <v>1.6359999999999999</v>
      </c>
      <c r="T2301">
        <v>0.92100000000000004</v>
      </c>
      <c r="U2301">
        <v>0.66100000000000003</v>
      </c>
      <c r="V2301">
        <v>0.92100000000000004</v>
      </c>
      <c r="W2301">
        <v>108.53700000000001</v>
      </c>
      <c r="X2301" t="s">
        <v>56</v>
      </c>
      <c r="Y2301">
        <v>0.66200000000000003</v>
      </c>
      <c r="Z2301">
        <v>0.96899999999999997</v>
      </c>
      <c r="AA2301">
        <v>0.93100000000000005</v>
      </c>
      <c r="AB2301">
        <v>0.54100000000000004</v>
      </c>
      <c r="AC2301">
        <v>0.99099999999999999</v>
      </c>
      <c r="AD2301" s="19">
        <v>1.4364583333333332E-2</v>
      </c>
      <c r="AE2301" t="s">
        <v>1108</v>
      </c>
    </row>
    <row r="2302" spans="1:31" x14ac:dyDescent="0.35">
      <c r="A2302" t="s">
        <v>1118</v>
      </c>
      <c r="B2302" t="s">
        <v>311</v>
      </c>
      <c r="C2302">
        <v>4548</v>
      </c>
      <c r="D2302" s="9">
        <v>39868.64503472222</v>
      </c>
      <c r="E2302" s="9">
        <v>44417.49895833333</v>
      </c>
      <c r="F2302">
        <v>88</v>
      </c>
      <c r="G2302">
        <v>88</v>
      </c>
      <c r="H2302">
        <v>45</v>
      </c>
      <c r="I2302">
        <v>43</v>
      </c>
      <c r="J2302">
        <v>15</v>
      </c>
      <c r="K2302">
        <v>73</v>
      </c>
      <c r="L2302">
        <v>66</v>
      </c>
      <c r="M2302">
        <v>7</v>
      </c>
      <c r="N2302">
        <v>8.9999999999999993E-3</v>
      </c>
      <c r="O2302">
        <v>8.9999999999999993E-3</v>
      </c>
      <c r="P2302">
        <v>4.0000000000000001E-3</v>
      </c>
      <c r="Q2302">
        <v>1.2E-2</v>
      </c>
      <c r="R2302">
        <v>1.4E-2</v>
      </c>
      <c r="S2302">
        <v>1.2999999999999999E-2</v>
      </c>
      <c r="T2302">
        <v>0.85699999999999998</v>
      </c>
      <c r="U2302">
        <v>0.5</v>
      </c>
      <c r="V2302">
        <v>0.77800000000000002</v>
      </c>
      <c r="W2302">
        <v>583.33299999999997</v>
      </c>
      <c r="X2302" t="s">
        <v>56</v>
      </c>
      <c r="Y2302">
        <v>83.332999999999998</v>
      </c>
      <c r="Z2302">
        <v>0.86599999999999999</v>
      </c>
      <c r="AA2302">
        <v>0.89800000000000002</v>
      </c>
      <c r="AB2302">
        <v>0.72799999999999998</v>
      </c>
      <c r="AC2302">
        <v>0.85799999999999998</v>
      </c>
      <c r="AD2302" s="19">
        <v>45825.261810682867</v>
      </c>
      <c r="AE2302" t="s">
        <v>2357</v>
      </c>
    </row>
    <row r="2303" spans="1:31" hidden="1" x14ac:dyDescent="0.35">
      <c r="A2303" t="s">
        <v>60</v>
      </c>
      <c r="B2303" t="s">
        <v>312</v>
      </c>
      <c r="C2303">
        <v>100</v>
      </c>
      <c r="D2303" s="9">
        <v>45523.43472222222</v>
      </c>
      <c r="E2303" s="9">
        <v>45623.504861111112</v>
      </c>
      <c r="F2303" t="s">
        <v>871</v>
      </c>
      <c r="G2303" t="s">
        <v>871</v>
      </c>
      <c r="H2303">
        <v>764</v>
      </c>
      <c r="I2303">
        <v>291</v>
      </c>
      <c r="J2303">
        <v>124</v>
      </c>
      <c r="K2303" t="s">
        <v>872</v>
      </c>
      <c r="L2303">
        <v>876</v>
      </c>
      <c r="M2303">
        <v>56</v>
      </c>
      <c r="N2303">
        <v>7.3049999999999997</v>
      </c>
      <c r="O2303">
        <v>3.0009999999999999</v>
      </c>
      <c r="P2303">
        <v>1.306</v>
      </c>
      <c r="Q2303">
        <v>9.202</v>
      </c>
      <c r="R2303">
        <v>9</v>
      </c>
      <c r="S2303">
        <v>9.0289999999999999</v>
      </c>
      <c r="T2303">
        <v>1.022</v>
      </c>
      <c r="U2303">
        <v>0.70899999999999996</v>
      </c>
      <c r="V2303">
        <v>0.873</v>
      </c>
      <c r="W2303">
        <v>140.62200000000001</v>
      </c>
      <c r="X2303" t="s">
        <v>62</v>
      </c>
      <c r="Y2303">
        <v>0.109</v>
      </c>
      <c r="Z2303">
        <v>0.996</v>
      </c>
      <c r="AA2303">
        <v>0.98899999999999999</v>
      </c>
      <c r="AB2303">
        <v>0.98199999999999998</v>
      </c>
      <c r="AC2303">
        <v>0.996</v>
      </c>
      <c r="AD2303" s="19">
        <v>1.471412037037037E-2</v>
      </c>
      <c r="AE2303" t="s">
        <v>1108</v>
      </c>
    </row>
    <row r="2304" spans="1:31" x14ac:dyDescent="0.35">
      <c r="A2304" t="s">
        <v>963</v>
      </c>
      <c r="B2304" t="s">
        <v>311</v>
      </c>
      <c r="C2304">
        <v>4474</v>
      </c>
      <c r="D2304" s="9">
        <v>39986.733877314815</v>
      </c>
      <c r="E2304" s="9">
        <v>44461.065520833334</v>
      </c>
      <c r="F2304">
        <v>33</v>
      </c>
      <c r="G2304">
        <v>33</v>
      </c>
      <c r="H2304">
        <v>14</v>
      </c>
      <c r="I2304">
        <v>19</v>
      </c>
      <c r="J2304">
        <v>5</v>
      </c>
      <c r="K2304">
        <v>28</v>
      </c>
      <c r="L2304">
        <v>23</v>
      </c>
      <c r="M2304">
        <v>5</v>
      </c>
      <c r="N2304">
        <v>3.0000000000000001E-3</v>
      </c>
      <c r="O2304">
        <v>5.0000000000000001E-3</v>
      </c>
      <c r="P2304">
        <v>1E-3</v>
      </c>
      <c r="Q2304">
        <v>6.0000000000000001E-3</v>
      </c>
      <c r="R2304">
        <v>7.0000000000000001E-3</v>
      </c>
      <c r="S2304">
        <v>7.0000000000000001E-3</v>
      </c>
      <c r="T2304">
        <v>0.85699999999999998</v>
      </c>
      <c r="U2304">
        <v>0.375</v>
      </c>
      <c r="V2304">
        <v>0.875</v>
      </c>
      <c r="W2304">
        <v>833.33299999999997</v>
      </c>
      <c r="X2304" t="s">
        <v>56</v>
      </c>
      <c r="Y2304">
        <v>166.667</v>
      </c>
      <c r="Z2304">
        <v>0.85899999999999999</v>
      </c>
      <c r="AA2304" s="19">
        <v>0.92300000000000004</v>
      </c>
      <c r="AB2304">
        <v>0.90500000000000003</v>
      </c>
      <c r="AC2304" s="23">
        <v>0.91100000000000003</v>
      </c>
      <c r="AD2304" s="19">
        <v>45825.195383402781</v>
      </c>
      <c r="AE2304" t="s">
        <v>2388</v>
      </c>
    </row>
    <row r="2305" spans="1:31" hidden="1" x14ac:dyDescent="0.35">
      <c r="A2305" t="s">
        <v>61</v>
      </c>
      <c r="B2305" t="s">
        <v>312</v>
      </c>
      <c r="C2305">
        <v>69</v>
      </c>
      <c r="D2305" s="9">
        <v>45454.454861111109</v>
      </c>
      <c r="E2305" s="9">
        <v>45524.352777777778</v>
      </c>
      <c r="F2305" t="s">
        <v>871</v>
      </c>
      <c r="G2305" t="s">
        <v>871</v>
      </c>
      <c r="H2305">
        <v>1</v>
      </c>
      <c r="I2305">
        <v>2</v>
      </c>
      <c r="J2305">
        <v>1</v>
      </c>
      <c r="K2305" t="s">
        <v>872</v>
      </c>
      <c r="L2305">
        <v>1</v>
      </c>
      <c r="M2305">
        <v>1</v>
      </c>
      <c r="N2305" t="s">
        <v>874</v>
      </c>
      <c r="O2305">
        <v>1.4E-2</v>
      </c>
      <c r="P2305" t="s">
        <v>874</v>
      </c>
      <c r="Q2305" t="s">
        <v>874</v>
      </c>
      <c r="R2305">
        <v>0</v>
      </c>
      <c r="S2305">
        <v>1.4E-2</v>
      </c>
      <c r="T2305" t="s">
        <v>874</v>
      </c>
      <c r="U2305" t="s">
        <v>874</v>
      </c>
      <c r="V2305" t="s">
        <v>874</v>
      </c>
      <c r="W2305" t="s">
        <v>874</v>
      </c>
      <c r="X2305" t="s">
        <v>62</v>
      </c>
      <c r="Y2305" t="s">
        <v>874</v>
      </c>
      <c r="Z2305" t="s">
        <v>874</v>
      </c>
      <c r="AA2305">
        <v>1</v>
      </c>
      <c r="AB2305" t="s">
        <v>874</v>
      </c>
      <c r="AC2305" t="s">
        <v>874</v>
      </c>
      <c r="AD2305" s="19">
        <v>1.498726851851852E-2</v>
      </c>
      <c r="AE2305" t="s">
        <v>1108</v>
      </c>
    </row>
    <row r="2306" spans="1:31" x14ac:dyDescent="0.35">
      <c r="A2306" t="s">
        <v>1474</v>
      </c>
      <c r="B2306" t="s">
        <v>311</v>
      </c>
      <c r="C2306">
        <v>1397</v>
      </c>
      <c r="D2306" s="9">
        <v>39781.025335648148</v>
      </c>
      <c r="E2306" s="9">
        <v>41178.416898148149</v>
      </c>
      <c r="F2306">
        <v>45</v>
      </c>
      <c r="G2306">
        <v>45</v>
      </c>
      <c r="H2306">
        <v>6</v>
      </c>
      <c r="I2306">
        <v>39</v>
      </c>
      <c r="J2306">
        <v>1</v>
      </c>
      <c r="K2306">
        <v>44</v>
      </c>
      <c r="L2306">
        <v>35</v>
      </c>
      <c r="M2306">
        <v>9</v>
      </c>
      <c r="N2306">
        <v>8.0000000000000002E-3</v>
      </c>
      <c r="O2306">
        <v>2.7E-2</v>
      </c>
      <c r="P2306">
        <v>0</v>
      </c>
      <c r="Q2306">
        <v>0.03</v>
      </c>
      <c r="R2306">
        <v>3.5000000000000003E-2</v>
      </c>
      <c r="S2306">
        <v>3.2000000000000001E-2</v>
      </c>
      <c r="T2306">
        <v>0.85699999999999998</v>
      </c>
      <c r="U2306">
        <v>0.22900000000000001</v>
      </c>
      <c r="V2306">
        <v>1</v>
      </c>
      <c r="W2306">
        <v>300</v>
      </c>
      <c r="X2306" t="s">
        <v>56</v>
      </c>
      <c r="Y2306">
        <v>33.332999999999998</v>
      </c>
      <c r="Z2306">
        <v>0.82699999999999996</v>
      </c>
      <c r="AA2306">
        <v>0.90400000000000003</v>
      </c>
      <c r="AB2306">
        <v>0</v>
      </c>
      <c r="AC2306">
        <v>0.83199999999999996</v>
      </c>
      <c r="AD2306" s="19">
        <v>45825.108454606481</v>
      </c>
      <c r="AE2306" t="s">
        <v>2397</v>
      </c>
    </row>
    <row r="2307" spans="1:31" hidden="1" x14ac:dyDescent="0.35">
      <c r="A2307" t="s">
        <v>63</v>
      </c>
      <c r="B2307" t="s">
        <v>312</v>
      </c>
      <c r="C2307">
        <v>63</v>
      </c>
      <c r="D2307" s="9">
        <v>45202.682638888888</v>
      </c>
      <c r="E2307" s="9">
        <v>45266.399305555555</v>
      </c>
      <c r="F2307" t="s">
        <v>871</v>
      </c>
      <c r="G2307" t="s">
        <v>871</v>
      </c>
      <c r="H2307">
        <v>1</v>
      </c>
      <c r="I2307">
        <v>1</v>
      </c>
      <c r="J2307">
        <v>1</v>
      </c>
      <c r="K2307" t="s">
        <v>872</v>
      </c>
      <c r="L2307">
        <v>1</v>
      </c>
      <c r="M2307">
        <v>-1</v>
      </c>
      <c r="N2307" t="s">
        <v>874</v>
      </c>
      <c r="O2307" t="s">
        <v>874</v>
      </c>
      <c r="P2307" t="s">
        <v>874</v>
      </c>
      <c r="Q2307" t="s">
        <v>874</v>
      </c>
      <c r="R2307">
        <v>0</v>
      </c>
      <c r="S2307" t="s">
        <v>874</v>
      </c>
      <c r="T2307" t="s">
        <v>874</v>
      </c>
      <c r="U2307" t="s">
        <v>874</v>
      </c>
      <c r="V2307" t="s">
        <v>874</v>
      </c>
      <c r="W2307" t="s">
        <v>874</v>
      </c>
      <c r="X2307" t="s">
        <v>56</v>
      </c>
      <c r="Y2307" t="s">
        <v>874</v>
      </c>
      <c r="Z2307" t="s">
        <v>874</v>
      </c>
      <c r="AA2307" t="s">
        <v>874</v>
      </c>
      <c r="AB2307" t="s">
        <v>874</v>
      </c>
      <c r="AC2307" t="s">
        <v>874</v>
      </c>
      <c r="AD2307" s="19">
        <v>1.5210648148148148E-2</v>
      </c>
      <c r="AE2307" t="s">
        <v>1108</v>
      </c>
    </row>
    <row r="2308" spans="1:31" x14ac:dyDescent="0.35">
      <c r="A2308" t="s">
        <v>1543</v>
      </c>
      <c r="B2308" t="s">
        <v>311</v>
      </c>
      <c r="C2308">
        <v>4454</v>
      </c>
      <c r="D2308" s="9">
        <v>40092.733958333331</v>
      </c>
      <c r="E2308" s="9">
        <v>44547.096087962964</v>
      </c>
      <c r="F2308">
        <v>45</v>
      </c>
      <c r="G2308">
        <v>45</v>
      </c>
      <c r="H2308">
        <v>20</v>
      </c>
      <c r="I2308">
        <v>25</v>
      </c>
      <c r="J2308">
        <v>3</v>
      </c>
      <c r="K2308">
        <v>42</v>
      </c>
      <c r="L2308">
        <v>37</v>
      </c>
      <c r="M2308">
        <v>5</v>
      </c>
      <c r="N2308">
        <v>4.0000000000000001E-3</v>
      </c>
      <c r="O2308">
        <v>4.0000000000000001E-3</v>
      </c>
      <c r="P2308">
        <v>1E-3</v>
      </c>
      <c r="Q2308">
        <v>6.0000000000000001E-3</v>
      </c>
      <c r="R2308">
        <v>7.0000000000000001E-3</v>
      </c>
      <c r="S2308">
        <v>7.0000000000000001E-3</v>
      </c>
      <c r="T2308">
        <v>0.85699999999999998</v>
      </c>
      <c r="U2308">
        <v>0.5</v>
      </c>
      <c r="V2308">
        <v>0.875</v>
      </c>
      <c r="W2308">
        <v>833.33299999999997</v>
      </c>
      <c r="X2308" t="s">
        <v>56</v>
      </c>
      <c r="Y2308">
        <v>166.667</v>
      </c>
      <c r="Z2308">
        <v>0.66800000000000004</v>
      </c>
      <c r="AA2308">
        <v>0.84499999999999997</v>
      </c>
      <c r="AB2308">
        <v>0.94399999999999995</v>
      </c>
      <c r="AC2308">
        <v>0.68700000000000006</v>
      </c>
      <c r="AD2308" s="19">
        <v>45825.12481872685</v>
      </c>
      <c r="AE2308" t="s">
        <v>2397</v>
      </c>
    </row>
    <row r="2309" spans="1:31" hidden="1" x14ac:dyDescent="0.35">
      <c r="A2309" t="s">
        <v>64</v>
      </c>
      <c r="B2309" t="s">
        <v>312</v>
      </c>
      <c r="C2309">
        <v>0</v>
      </c>
      <c r="D2309" s="9">
        <v>45440.294444444444</v>
      </c>
      <c r="E2309" s="9">
        <v>45440.324999999997</v>
      </c>
      <c r="F2309" t="s">
        <v>871</v>
      </c>
      <c r="G2309" t="s">
        <v>871</v>
      </c>
      <c r="H2309">
        <v>1</v>
      </c>
      <c r="I2309">
        <v>1</v>
      </c>
      <c r="J2309">
        <v>17</v>
      </c>
      <c r="K2309" t="s">
        <v>872</v>
      </c>
      <c r="L2309">
        <v>1</v>
      </c>
      <c r="M2309">
        <v>-16</v>
      </c>
      <c r="N2309" t="s">
        <v>874</v>
      </c>
      <c r="O2309" t="s">
        <v>874</v>
      </c>
      <c r="P2309">
        <v>8.5</v>
      </c>
      <c r="Q2309" t="s">
        <v>874</v>
      </c>
      <c r="R2309">
        <v>0</v>
      </c>
      <c r="S2309">
        <v>-8.5</v>
      </c>
      <c r="T2309" t="s">
        <v>874</v>
      </c>
      <c r="U2309" t="s">
        <v>874</v>
      </c>
      <c r="V2309" t="s">
        <v>874</v>
      </c>
      <c r="W2309" t="s">
        <v>874</v>
      </c>
      <c r="X2309" t="s">
        <v>56</v>
      </c>
      <c r="Y2309" t="s">
        <v>874</v>
      </c>
      <c r="Z2309" t="s">
        <v>874</v>
      </c>
      <c r="AA2309" t="s">
        <v>874</v>
      </c>
      <c r="AB2309">
        <v>0.16700000000000001</v>
      </c>
      <c r="AC2309" t="s">
        <v>874</v>
      </c>
      <c r="AD2309" s="19">
        <v>1.5438657407407408E-2</v>
      </c>
      <c r="AE2309" t="s">
        <v>1108</v>
      </c>
    </row>
    <row r="2310" spans="1:31" x14ac:dyDescent="0.35">
      <c r="A2310" t="s">
        <v>1728</v>
      </c>
      <c r="B2310" t="s">
        <v>311</v>
      </c>
      <c r="C2310">
        <v>2150</v>
      </c>
      <c r="D2310" s="9">
        <v>42416.946689814817</v>
      </c>
      <c r="E2310" s="9">
        <v>44566.963750000003</v>
      </c>
      <c r="F2310">
        <v>14342</v>
      </c>
      <c r="G2310">
        <v>14342</v>
      </c>
      <c r="H2310">
        <v>2641</v>
      </c>
      <c r="I2310">
        <v>11701</v>
      </c>
      <c r="J2310">
        <v>1940</v>
      </c>
      <c r="K2310">
        <v>12402</v>
      </c>
      <c r="L2310">
        <v>10343</v>
      </c>
      <c r="M2310">
        <v>2059</v>
      </c>
      <c r="N2310">
        <v>1.3220000000000001</v>
      </c>
      <c r="O2310">
        <v>6.6219999999999999</v>
      </c>
      <c r="P2310">
        <v>1.248</v>
      </c>
      <c r="Q2310">
        <v>5.7409999999999997</v>
      </c>
      <c r="R2310">
        <v>6.6959999999999997</v>
      </c>
      <c r="S2310">
        <v>6.8529999999999998</v>
      </c>
      <c r="T2310">
        <v>0.85699999999999998</v>
      </c>
      <c r="U2310">
        <v>0.16600000000000001</v>
      </c>
      <c r="V2310">
        <v>0.84299999999999997</v>
      </c>
      <c r="W2310">
        <v>358.64800000000002</v>
      </c>
      <c r="X2310" t="s">
        <v>56</v>
      </c>
      <c r="Y2310">
        <v>0.17399999999999999</v>
      </c>
      <c r="Z2310">
        <v>0.98</v>
      </c>
      <c r="AA2310">
        <v>0.97299999999999998</v>
      </c>
      <c r="AB2310">
        <v>0.90300000000000002</v>
      </c>
      <c r="AC2310">
        <v>0.97599999999999998</v>
      </c>
      <c r="AD2310" s="19">
        <v>45825.171982118052</v>
      </c>
      <c r="AE2310" t="s">
        <v>2397</v>
      </c>
    </row>
    <row r="2311" spans="1:31" hidden="1" x14ac:dyDescent="0.35">
      <c r="A2311" t="s">
        <v>65</v>
      </c>
      <c r="B2311" t="s">
        <v>312</v>
      </c>
      <c r="C2311">
        <v>96</v>
      </c>
      <c r="D2311" s="9">
        <v>45426.57708333333</v>
      </c>
      <c r="E2311" s="9">
        <v>45523.48333333333</v>
      </c>
      <c r="F2311" t="s">
        <v>871</v>
      </c>
      <c r="G2311" t="s">
        <v>871</v>
      </c>
      <c r="H2311">
        <v>5</v>
      </c>
      <c r="I2311">
        <v>2</v>
      </c>
      <c r="J2311">
        <v>1</v>
      </c>
      <c r="K2311" t="s">
        <v>872</v>
      </c>
      <c r="L2311">
        <v>7</v>
      </c>
      <c r="M2311">
        <v>0</v>
      </c>
      <c r="N2311">
        <v>6.3E-2</v>
      </c>
      <c r="O2311">
        <v>1.7999999999999999E-2</v>
      </c>
      <c r="P2311" t="s">
        <v>874</v>
      </c>
      <c r="Q2311">
        <v>7.6999999999999999E-2</v>
      </c>
      <c r="R2311">
        <v>8.1000000000000003E-2</v>
      </c>
      <c r="S2311">
        <v>0.06</v>
      </c>
      <c r="T2311" t="s">
        <v>874</v>
      </c>
      <c r="U2311" t="s">
        <v>874</v>
      </c>
      <c r="V2311" t="s">
        <v>874</v>
      </c>
      <c r="W2311" t="s">
        <v>874</v>
      </c>
      <c r="X2311" t="s">
        <v>56</v>
      </c>
      <c r="Y2311">
        <v>12.987</v>
      </c>
      <c r="Z2311">
        <v>0.81</v>
      </c>
      <c r="AA2311">
        <v>1</v>
      </c>
      <c r="AB2311" t="s">
        <v>874</v>
      </c>
      <c r="AC2311">
        <v>0.84199999999999997</v>
      </c>
      <c r="AD2311" s="19">
        <v>1.5681712962962963E-2</v>
      </c>
      <c r="AE2311" t="s">
        <v>1108</v>
      </c>
    </row>
    <row r="2312" spans="1:31" x14ac:dyDescent="0.35">
      <c r="A2312" t="s">
        <v>1393</v>
      </c>
      <c r="B2312" t="s">
        <v>311</v>
      </c>
      <c r="C2312">
        <v>1097</v>
      </c>
      <c r="D2312" s="9">
        <v>40514.031944444447</v>
      </c>
      <c r="E2312" s="9">
        <v>41612.027083333334</v>
      </c>
      <c r="F2312">
        <v>616</v>
      </c>
      <c r="G2312">
        <v>616</v>
      </c>
      <c r="H2312">
        <v>127</v>
      </c>
      <c r="I2312">
        <v>489</v>
      </c>
      <c r="J2312">
        <v>26</v>
      </c>
      <c r="K2312">
        <v>590</v>
      </c>
      <c r="L2312">
        <v>451</v>
      </c>
      <c r="M2312">
        <v>139</v>
      </c>
      <c r="N2312">
        <v>0.124</v>
      </c>
      <c r="O2312">
        <v>0.48499999999999999</v>
      </c>
      <c r="P2312">
        <v>0.02</v>
      </c>
      <c r="Q2312">
        <v>0.504</v>
      </c>
      <c r="R2312">
        <v>0.58899999999999997</v>
      </c>
      <c r="S2312">
        <v>0.57399999999999995</v>
      </c>
      <c r="T2312">
        <v>0.85599999999999998</v>
      </c>
      <c r="U2312">
        <v>0.20399999999999999</v>
      </c>
      <c r="V2312">
        <v>0.96699999999999997</v>
      </c>
      <c r="W2312">
        <v>275.79399999999998</v>
      </c>
      <c r="X2312" t="s">
        <v>56</v>
      </c>
      <c r="Y2312">
        <v>1.984</v>
      </c>
      <c r="Z2312">
        <v>0.84299999999999997</v>
      </c>
      <c r="AA2312">
        <v>0.88800000000000001</v>
      </c>
      <c r="AB2312">
        <v>0.93</v>
      </c>
      <c r="AC2312">
        <v>0.874</v>
      </c>
      <c r="AD2312" s="19">
        <v>45824.783791828704</v>
      </c>
      <c r="AE2312" t="s">
        <v>1824</v>
      </c>
    </row>
    <row r="2313" spans="1:31" hidden="1" x14ac:dyDescent="0.35">
      <c r="A2313" t="s">
        <v>66</v>
      </c>
      <c r="B2313" t="s">
        <v>312</v>
      </c>
      <c r="C2313">
        <v>98</v>
      </c>
      <c r="D2313" s="9">
        <v>45506.85833333333</v>
      </c>
      <c r="E2313" s="9">
        <v>45604.893750000003</v>
      </c>
      <c r="F2313" t="s">
        <v>871</v>
      </c>
      <c r="G2313" t="s">
        <v>871</v>
      </c>
      <c r="H2313">
        <v>75</v>
      </c>
      <c r="I2313">
        <v>1</v>
      </c>
      <c r="J2313">
        <v>10</v>
      </c>
      <c r="K2313" t="s">
        <v>872</v>
      </c>
      <c r="L2313">
        <v>27</v>
      </c>
      <c r="M2313">
        <v>40</v>
      </c>
      <c r="N2313">
        <v>0.86499999999999999</v>
      </c>
      <c r="O2313" t="s">
        <v>874</v>
      </c>
      <c r="P2313">
        <v>7.0000000000000007E-2</v>
      </c>
      <c r="Q2313">
        <v>0.23200000000000001</v>
      </c>
      <c r="R2313" s="24" t="s">
        <v>2284</v>
      </c>
      <c r="S2313">
        <v>0.83599999999999997</v>
      </c>
      <c r="T2313" t="s">
        <v>874</v>
      </c>
      <c r="U2313" t="s">
        <v>874</v>
      </c>
      <c r="V2313" t="s">
        <v>874</v>
      </c>
      <c r="W2313" t="s">
        <v>874</v>
      </c>
      <c r="X2313" t="s">
        <v>56</v>
      </c>
      <c r="Y2313">
        <v>4.3099999999999996</v>
      </c>
      <c r="Z2313">
        <v>0.96799999999999997</v>
      </c>
      <c r="AA2313" t="s">
        <v>874</v>
      </c>
      <c r="AB2313">
        <v>0.78400000000000003</v>
      </c>
      <c r="AC2313">
        <v>0.94299999999999995</v>
      </c>
      <c r="AD2313" s="19">
        <v>1.5909722222222221E-2</v>
      </c>
      <c r="AE2313" t="s">
        <v>1108</v>
      </c>
    </row>
    <row r="2314" spans="1:31" x14ac:dyDescent="0.35">
      <c r="A2314" t="s">
        <v>132</v>
      </c>
      <c r="B2314" t="s">
        <v>311</v>
      </c>
      <c r="C2314">
        <v>640</v>
      </c>
      <c r="D2314" s="9">
        <v>44965.496527777781</v>
      </c>
      <c r="E2314" s="9">
        <v>45606.493055555555</v>
      </c>
      <c r="F2314">
        <v>1518</v>
      </c>
      <c r="G2314">
        <v>1518</v>
      </c>
      <c r="H2314">
        <v>1109</v>
      </c>
      <c r="I2314">
        <v>409</v>
      </c>
      <c r="J2314">
        <v>295</v>
      </c>
      <c r="K2314">
        <v>1223</v>
      </c>
      <c r="L2314">
        <v>963</v>
      </c>
      <c r="M2314">
        <v>260</v>
      </c>
      <c r="N2314">
        <v>1.627</v>
      </c>
      <c r="O2314">
        <v>0.77900000000000003</v>
      </c>
      <c r="P2314">
        <v>0.59599999999999997</v>
      </c>
      <c r="Q2314">
        <v>1.55</v>
      </c>
      <c r="R2314">
        <v>1.81</v>
      </c>
      <c r="S2314">
        <v>1.8959999999999999</v>
      </c>
      <c r="T2314">
        <v>0.85599999999999998</v>
      </c>
      <c r="U2314">
        <v>0.67600000000000005</v>
      </c>
      <c r="V2314">
        <v>0.752</v>
      </c>
      <c r="W2314">
        <v>167.74199999999999</v>
      </c>
      <c r="X2314" t="s">
        <v>56</v>
      </c>
      <c r="Y2314">
        <v>0.64500000000000002</v>
      </c>
      <c r="Z2314">
        <v>0.995</v>
      </c>
      <c r="AA2314">
        <v>0.86799999999999999</v>
      </c>
      <c r="AB2314">
        <v>0.86899999999999999</v>
      </c>
      <c r="AC2314">
        <v>0.98099999999999998</v>
      </c>
      <c r="AD2314" s="19">
        <v>2.4899305555555556E-2</v>
      </c>
      <c r="AE2314" t="s">
        <v>1108</v>
      </c>
    </row>
    <row r="2315" spans="1:31" hidden="1" x14ac:dyDescent="0.35">
      <c r="A2315" t="s">
        <v>67</v>
      </c>
      <c r="B2315" t="s">
        <v>312</v>
      </c>
      <c r="C2315">
        <v>98</v>
      </c>
      <c r="D2315" s="9">
        <v>45485.477083333331</v>
      </c>
      <c r="E2315" s="9">
        <v>45583.529861111114</v>
      </c>
      <c r="F2315" t="s">
        <v>871</v>
      </c>
      <c r="G2315" t="s">
        <v>871</v>
      </c>
      <c r="H2315">
        <v>7</v>
      </c>
      <c r="I2315">
        <v>3</v>
      </c>
      <c r="J2315">
        <v>34</v>
      </c>
      <c r="K2315" t="s">
        <v>872</v>
      </c>
      <c r="L2315">
        <v>7</v>
      </c>
      <c r="M2315">
        <v>-32</v>
      </c>
      <c r="N2315">
        <v>0.04</v>
      </c>
      <c r="O2315">
        <v>5.8000000000000003E-2</v>
      </c>
      <c r="P2315">
        <v>0.20100000000000001</v>
      </c>
      <c r="Q2315">
        <v>7.8E-2</v>
      </c>
      <c r="R2315">
        <v>-0.10299999999999999</v>
      </c>
      <c r="S2315">
        <v>-0.113</v>
      </c>
      <c r="T2315">
        <v>-0.75700000000000001</v>
      </c>
      <c r="U2315">
        <v>0.40799999999999997</v>
      </c>
      <c r="V2315">
        <v>-1.0509999999999999</v>
      </c>
      <c r="W2315">
        <v>1294.8720000000001</v>
      </c>
      <c r="X2315" t="s">
        <v>56</v>
      </c>
      <c r="Y2315">
        <v>12.821</v>
      </c>
      <c r="Z2315">
        <v>0.76200000000000001</v>
      </c>
      <c r="AA2315">
        <v>0.77800000000000002</v>
      </c>
      <c r="AB2315">
        <v>0.28799999999999998</v>
      </c>
      <c r="AC2315">
        <v>0.69499999999999995</v>
      </c>
      <c r="AD2315" s="19">
        <v>1.6192129629629629E-2</v>
      </c>
      <c r="AE2315" t="s">
        <v>1108</v>
      </c>
    </row>
    <row r="2316" spans="1:31" x14ac:dyDescent="0.35">
      <c r="A2316" t="s">
        <v>236</v>
      </c>
      <c r="B2316" t="s">
        <v>311</v>
      </c>
      <c r="C2316">
        <v>915</v>
      </c>
      <c r="D2316" s="9">
        <v>44694.741666666669</v>
      </c>
      <c r="E2316" s="9">
        <v>45610.095138888886</v>
      </c>
      <c r="F2316">
        <v>876</v>
      </c>
      <c r="G2316">
        <v>826</v>
      </c>
      <c r="H2316">
        <v>816</v>
      </c>
      <c r="I2316">
        <v>10</v>
      </c>
      <c r="J2316">
        <v>66</v>
      </c>
      <c r="K2316">
        <v>760</v>
      </c>
      <c r="L2316">
        <v>658</v>
      </c>
      <c r="M2316">
        <v>102</v>
      </c>
      <c r="N2316">
        <v>0.95799999999999996</v>
      </c>
      <c r="O2316">
        <v>1.0999999999999999E-2</v>
      </c>
      <c r="P2316">
        <v>8.3000000000000004E-2</v>
      </c>
      <c r="Q2316">
        <v>0.75800000000000001</v>
      </c>
      <c r="R2316">
        <v>0.88600000000000001</v>
      </c>
      <c r="S2316">
        <v>0.88800000000000001</v>
      </c>
      <c r="T2316">
        <v>0.85599999999999998</v>
      </c>
      <c r="U2316">
        <v>0.98899999999999999</v>
      </c>
      <c r="V2316">
        <v>0.91400000000000003</v>
      </c>
      <c r="W2316">
        <v>134.565</v>
      </c>
      <c r="X2316" t="s">
        <v>56</v>
      </c>
      <c r="Y2316">
        <v>1.319</v>
      </c>
      <c r="Z2316">
        <v>0.98399999999999999</v>
      </c>
      <c r="AA2316">
        <v>0.92100000000000004</v>
      </c>
      <c r="AB2316">
        <v>0.97499999999999998</v>
      </c>
      <c r="AC2316">
        <v>0.97399999999999998</v>
      </c>
      <c r="AD2316" s="19">
        <v>3.840972222222222E-2</v>
      </c>
      <c r="AE2316" t="s">
        <v>1108</v>
      </c>
    </row>
    <row r="2317" spans="1:31" hidden="1" x14ac:dyDescent="0.35">
      <c r="A2317" t="s">
        <v>68</v>
      </c>
      <c r="B2317" t="s">
        <v>312</v>
      </c>
      <c r="C2317">
        <v>95</v>
      </c>
      <c r="D2317" s="9">
        <v>45509.490972222222</v>
      </c>
      <c r="E2317" s="9">
        <v>45604.652083333334</v>
      </c>
      <c r="F2317" t="s">
        <v>871</v>
      </c>
      <c r="G2317" t="s">
        <v>871</v>
      </c>
      <c r="H2317">
        <v>42</v>
      </c>
      <c r="I2317">
        <v>4</v>
      </c>
      <c r="J2317">
        <v>14</v>
      </c>
      <c r="K2317" t="s">
        <v>872</v>
      </c>
      <c r="L2317">
        <v>40</v>
      </c>
      <c r="M2317">
        <v>-7</v>
      </c>
      <c r="N2317">
        <v>0.42599999999999999</v>
      </c>
      <c r="O2317">
        <v>6.2E-2</v>
      </c>
      <c r="P2317">
        <v>0.11700000000000001</v>
      </c>
      <c r="Q2317">
        <v>0.47399999999999998</v>
      </c>
      <c r="R2317">
        <v>0.371</v>
      </c>
      <c r="S2317">
        <v>0.35799999999999998</v>
      </c>
      <c r="T2317">
        <v>1.278</v>
      </c>
      <c r="U2317">
        <v>0.873</v>
      </c>
      <c r="V2317">
        <v>0.76</v>
      </c>
      <c r="W2317">
        <v>135.02099999999999</v>
      </c>
      <c r="X2317" t="s">
        <v>62</v>
      </c>
      <c r="Y2317">
        <v>2.11</v>
      </c>
      <c r="Z2317">
        <v>0.96599999999999997</v>
      </c>
      <c r="AA2317">
        <v>0.92</v>
      </c>
      <c r="AB2317">
        <v>0.70399999999999996</v>
      </c>
      <c r="AC2317">
        <v>0.89900000000000002</v>
      </c>
      <c r="AD2317" s="19">
        <v>1.6465277777777777E-2</v>
      </c>
      <c r="AE2317" t="s">
        <v>1108</v>
      </c>
    </row>
    <row r="2318" spans="1:31" x14ac:dyDescent="0.35">
      <c r="A2318" t="s">
        <v>132</v>
      </c>
      <c r="B2318" t="s">
        <v>311</v>
      </c>
      <c r="C2318">
        <v>640</v>
      </c>
      <c r="D2318" s="9">
        <v>44965.496527777781</v>
      </c>
      <c r="E2318" s="9">
        <v>45606.493055555555</v>
      </c>
      <c r="F2318">
        <v>1518</v>
      </c>
      <c r="G2318">
        <v>1518</v>
      </c>
      <c r="H2318">
        <v>1109</v>
      </c>
      <c r="I2318">
        <v>409</v>
      </c>
      <c r="J2318">
        <v>295</v>
      </c>
      <c r="K2318">
        <v>1223</v>
      </c>
      <c r="L2318">
        <v>963</v>
      </c>
      <c r="M2318">
        <v>260</v>
      </c>
      <c r="N2318">
        <v>1.627</v>
      </c>
      <c r="O2318">
        <v>0.77900000000000003</v>
      </c>
      <c r="P2318">
        <v>0.59599999999999997</v>
      </c>
      <c r="Q2318">
        <v>1.55</v>
      </c>
      <c r="R2318">
        <v>1.81</v>
      </c>
      <c r="S2318">
        <v>1.8959999999999999</v>
      </c>
      <c r="T2318">
        <v>0.85599999999999998</v>
      </c>
      <c r="U2318">
        <v>0.67600000000000005</v>
      </c>
      <c r="V2318">
        <v>0.752</v>
      </c>
      <c r="W2318">
        <v>167.74199999999999</v>
      </c>
      <c r="X2318" t="s">
        <v>56</v>
      </c>
      <c r="Y2318">
        <v>0.64500000000000002</v>
      </c>
      <c r="Z2318">
        <v>0.995</v>
      </c>
      <c r="AA2318">
        <v>0.86799999999999999</v>
      </c>
      <c r="AB2318">
        <v>0.86899999999999999</v>
      </c>
      <c r="AC2318">
        <v>0.98099999999999998</v>
      </c>
      <c r="AD2318" s="19">
        <v>3.1662037037037037E-2</v>
      </c>
      <c r="AE2318" t="s">
        <v>1108</v>
      </c>
    </row>
    <row r="2319" spans="1:31" hidden="1" x14ac:dyDescent="0.35">
      <c r="A2319" t="s">
        <v>69</v>
      </c>
      <c r="B2319" t="s">
        <v>312</v>
      </c>
      <c r="C2319">
        <v>98</v>
      </c>
      <c r="D2319" s="9">
        <v>45504.616666666669</v>
      </c>
      <c r="E2319" s="9">
        <v>45603.443749999999</v>
      </c>
      <c r="F2319" t="s">
        <v>871</v>
      </c>
      <c r="G2319" t="s">
        <v>871</v>
      </c>
      <c r="H2319">
        <v>32</v>
      </c>
      <c r="I2319">
        <v>1</v>
      </c>
      <c r="J2319">
        <v>3</v>
      </c>
      <c r="K2319" t="s">
        <v>872</v>
      </c>
      <c r="L2319">
        <v>1</v>
      </c>
      <c r="M2319">
        <v>27</v>
      </c>
      <c r="N2319">
        <v>0.29899999999999999</v>
      </c>
      <c r="O2319" t="s">
        <v>874</v>
      </c>
      <c r="P2319" t="s">
        <v>874</v>
      </c>
      <c r="Q2319" t="s">
        <v>874</v>
      </c>
      <c r="R2319">
        <v>0</v>
      </c>
      <c r="S2319">
        <v>0.254</v>
      </c>
      <c r="T2319" t="s">
        <v>874</v>
      </c>
      <c r="U2319" t="s">
        <v>874</v>
      </c>
      <c r="V2319" t="s">
        <v>874</v>
      </c>
      <c r="W2319" t="s">
        <v>874</v>
      </c>
      <c r="X2319" t="s">
        <v>56</v>
      </c>
      <c r="Y2319" t="s">
        <v>874</v>
      </c>
      <c r="Z2319">
        <v>0.95299999999999996</v>
      </c>
      <c r="AA2319" t="s">
        <v>874</v>
      </c>
      <c r="AB2319" t="s">
        <v>874</v>
      </c>
      <c r="AC2319" t="s">
        <v>874</v>
      </c>
      <c r="AD2319" s="19">
        <v>1.6686342592592593E-2</v>
      </c>
      <c r="AE2319" t="s">
        <v>1108</v>
      </c>
    </row>
    <row r="2320" spans="1:31" x14ac:dyDescent="0.35">
      <c r="A2320" t="s">
        <v>236</v>
      </c>
      <c r="B2320" t="s">
        <v>311</v>
      </c>
      <c r="C2320">
        <v>915</v>
      </c>
      <c r="D2320" s="9">
        <v>44694.741666666669</v>
      </c>
      <c r="E2320" s="9">
        <v>45610.095138888886</v>
      </c>
      <c r="F2320">
        <v>876</v>
      </c>
      <c r="G2320">
        <v>826</v>
      </c>
      <c r="H2320">
        <v>816</v>
      </c>
      <c r="I2320">
        <v>10</v>
      </c>
      <c r="J2320">
        <v>66</v>
      </c>
      <c r="K2320">
        <v>760</v>
      </c>
      <c r="L2320">
        <v>658</v>
      </c>
      <c r="M2320">
        <v>102</v>
      </c>
      <c r="N2320">
        <v>0.95799999999999996</v>
      </c>
      <c r="O2320">
        <v>1.0999999999999999E-2</v>
      </c>
      <c r="P2320">
        <v>8.3000000000000004E-2</v>
      </c>
      <c r="Q2320">
        <v>0.75800000000000001</v>
      </c>
      <c r="R2320">
        <v>0.88600000000000001</v>
      </c>
      <c r="S2320">
        <v>0.88800000000000001</v>
      </c>
      <c r="T2320">
        <v>0.85599999999999998</v>
      </c>
      <c r="U2320">
        <v>0.98899999999999999</v>
      </c>
      <c r="V2320">
        <v>0.91400000000000003</v>
      </c>
      <c r="W2320">
        <v>134.565</v>
      </c>
      <c r="X2320" t="s">
        <v>56</v>
      </c>
      <c r="Y2320">
        <v>1.319</v>
      </c>
      <c r="Z2320">
        <v>0.98399999999999999</v>
      </c>
      <c r="AA2320">
        <v>0.92100000000000004</v>
      </c>
      <c r="AB2320">
        <v>0.97499999999999998</v>
      </c>
      <c r="AC2320">
        <v>0.97399999999999998</v>
      </c>
      <c r="AD2320" s="19">
        <v>1.7251157407407406E-2</v>
      </c>
      <c r="AE2320" t="s">
        <v>1108</v>
      </c>
    </row>
    <row r="2321" spans="1:31" hidden="1" x14ac:dyDescent="0.35">
      <c r="A2321" t="s">
        <v>70</v>
      </c>
      <c r="B2321" t="s">
        <v>312</v>
      </c>
      <c r="C2321">
        <v>0</v>
      </c>
      <c r="D2321" s="9">
        <v>45365.661805555559</v>
      </c>
      <c r="E2321" s="9">
        <v>45365.670138888891</v>
      </c>
      <c r="F2321" t="s">
        <v>871</v>
      </c>
      <c r="G2321" t="s">
        <v>871</v>
      </c>
      <c r="H2321">
        <v>1</v>
      </c>
      <c r="I2321">
        <v>1</v>
      </c>
      <c r="J2321">
        <v>66</v>
      </c>
      <c r="K2321" t="s">
        <v>872</v>
      </c>
      <c r="L2321">
        <v>1</v>
      </c>
      <c r="M2321">
        <v>-65</v>
      </c>
      <c r="N2321" t="s">
        <v>874</v>
      </c>
      <c r="O2321" t="s">
        <v>874</v>
      </c>
      <c r="P2321">
        <v>33</v>
      </c>
      <c r="Q2321" t="s">
        <v>874</v>
      </c>
      <c r="R2321">
        <v>0</v>
      </c>
      <c r="S2321">
        <v>-33</v>
      </c>
      <c r="T2321" t="s">
        <v>874</v>
      </c>
      <c r="U2321" t="s">
        <v>874</v>
      </c>
      <c r="V2321" t="s">
        <v>874</v>
      </c>
      <c r="W2321" t="s">
        <v>874</v>
      </c>
      <c r="X2321" t="s">
        <v>56</v>
      </c>
      <c r="Y2321" t="s">
        <v>874</v>
      </c>
      <c r="Z2321" t="s">
        <v>874</v>
      </c>
      <c r="AA2321" t="s">
        <v>874</v>
      </c>
      <c r="AB2321">
        <v>0.32</v>
      </c>
      <c r="AC2321" t="s">
        <v>874</v>
      </c>
      <c r="AD2321" s="19">
        <v>1.6899305555555553E-2</v>
      </c>
      <c r="AE2321" t="s">
        <v>1108</v>
      </c>
    </row>
    <row r="2322" spans="1:31" x14ac:dyDescent="0.35">
      <c r="A2322" t="s">
        <v>1591</v>
      </c>
      <c r="B2322" t="s">
        <v>311</v>
      </c>
      <c r="C2322">
        <v>6677</v>
      </c>
      <c r="D2322" s="9">
        <v>37889.735949074071</v>
      </c>
      <c r="E2322" s="9">
        <v>44566.862268518518</v>
      </c>
      <c r="F2322">
        <v>9948</v>
      </c>
      <c r="G2322">
        <v>9948</v>
      </c>
      <c r="H2322">
        <v>1173</v>
      </c>
      <c r="I2322">
        <v>8775</v>
      </c>
      <c r="J2322">
        <v>1741</v>
      </c>
      <c r="K2322">
        <v>8207</v>
      </c>
      <c r="L2322">
        <v>6994</v>
      </c>
      <c r="M2322">
        <v>1213</v>
      </c>
      <c r="N2322">
        <v>0.157</v>
      </c>
      <c r="O2322">
        <v>1.3839999999999999</v>
      </c>
      <c r="P2322">
        <v>0.32300000000000001</v>
      </c>
      <c r="Q2322">
        <v>1.042</v>
      </c>
      <c r="R2322">
        <v>1.218</v>
      </c>
      <c r="S2322">
        <v>1.2250000000000001</v>
      </c>
      <c r="T2322">
        <v>0.85599999999999998</v>
      </c>
      <c r="U2322">
        <v>0.10199999999999999</v>
      </c>
      <c r="V2322">
        <v>0.79</v>
      </c>
      <c r="W2322">
        <v>1164.107</v>
      </c>
      <c r="X2322" t="s">
        <v>56</v>
      </c>
      <c r="Y2322">
        <v>0.96</v>
      </c>
      <c r="Z2322">
        <v>0.98</v>
      </c>
      <c r="AA2322">
        <v>0.99199999999999999</v>
      </c>
      <c r="AB2322">
        <v>0.97</v>
      </c>
      <c r="AC2322">
        <v>0.99299999999999999</v>
      </c>
      <c r="AD2322" s="19">
        <v>45825.13795783565</v>
      </c>
      <c r="AE2322" t="s">
        <v>2397</v>
      </c>
    </row>
    <row r="2323" spans="1:31" hidden="1" x14ac:dyDescent="0.35">
      <c r="A2323" t="s">
        <v>71</v>
      </c>
      <c r="B2323" t="s">
        <v>312</v>
      </c>
      <c r="C2323">
        <v>70</v>
      </c>
      <c r="D2323" s="9">
        <v>45258.51666666667</v>
      </c>
      <c r="E2323" s="9">
        <v>45328.728472222225</v>
      </c>
      <c r="F2323" t="s">
        <v>871</v>
      </c>
      <c r="G2323" t="s">
        <v>871</v>
      </c>
      <c r="H2323">
        <v>2</v>
      </c>
      <c r="I2323">
        <v>1</v>
      </c>
      <c r="J2323">
        <v>1</v>
      </c>
      <c r="K2323" t="s">
        <v>872</v>
      </c>
      <c r="L2323">
        <v>2</v>
      </c>
      <c r="M2323">
        <v>-1</v>
      </c>
      <c r="N2323">
        <v>0.25</v>
      </c>
      <c r="O2323" t="s">
        <v>874</v>
      </c>
      <c r="P2323" t="s">
        <v>874</v>
      </c>
      <c r="Q2323">
        <v>1.4999999999999999E-2</v>
      </c>
      <c r="R2323">
        <v>0</v>
      </c>
      <c r="S2323">
        <v>0.25</v>
      </c>
      <c r="T2323" t="s">
        <v>874</v>
      </c>
      <c r="U2323" t="s">
        <v>874</v>
      </c>
      <c r="V2323" t="s">
        <v>874</v>
      </c>
      <c r="W2323" t="s">
        <v>874</v>
      </c>
      <c r="X2323" t="s">
        <v>56</v>
      </c>
      <c r="Y2323">
        <v>66.667000000000002</v>
      </c>
      <c r="Z2323">
        <v>1</v>
      </c>
      <c r="AA2323" t="s">
        <v>874</v>
      </c>
      <c r="AB2323" t="s">
        <v>874</v>
      </c>
      <c r="AC2323">
        <v>1</v>
      </c>
      <c r="AD2323" s="19">
        <v>1.7114583333333332E-2</v>
      </c>
      <c r="AE2323" t="s">
        <v>1108</v>
      </c>
    </row>
    <row r="2324" spans="1:31" x14ac:dyDescent="0.35">
      <c r="A2324" t="s">
        <v>1652</v>
      </c>
      <c r="B2324" t="s">
        <v>311</v>
      </c>
      <c r="C2324">
        <v>3607</v>
      </c>
      <c r="D2324" s="9">
        <v>40889.927152777775</v>
      </c>
      <c r="E2324" s="9">
        <v>44497.756643518522</v>
      </c>
      <c r="F2324">
        <v>1296</v>
      </c>
      <c r="G2324">
        <v>1296</v>
      </c>
      <c r="H2324">
        <v>448</v>
      </c>
      <c r="I2324">
        <v>848</v>
      </c>
      <c r="J2324">
        <v>227</v>
      </c>
      <c r="K2324">
        <v>1069</v>
      </c>
      <c r="L2324">
        <v>1012</v>
      </c>
      <c r="M2324">
        <v>57</v>
      </c>
      <c r="N2324">
        <v>0.20300000000000001</v>
      </c>
      <c r="O2324">
        <v>0.379</v>
      </c>
      <c r="P2324">
        <v>7.4999999999999997E-2</v>
      </c>
      <c r="Q2324">
        <v>0.434</v>
      </c>
      <c r="R2324">
        <v>0.50700000000000001</v>
      </c>
      <c r="S2324">
        <v>0.44</v>
      </c>
      <c r="T2324">
        <v>0.85599999999999998</v>
      </c>
      <c r="U2324">
        <v>0.34899999999999998</v>
      </c>
      <c r="V2324">
        <v>0.871</v>
      </c>
      <c r="W2324">
        <v>131.33600000000001</v>
      </c>
      <c r="X2324" t="s">
        <v>56</v>
      </c>
      <c r="Y2324">
        <v>2.3039999999999998</v>
      </c>
      <c r="Z2324">
        <v>0.97399999999999998</v>
      </c>
      <c r="AA2324">
        <v>0.95</v>
      </c>
      <c r="AB2324">
        <v>0.84799999999999998</v>
      </c>
      <c r="AC2324">
        <v>0.94</v>
      </c>
      <c r="AD2324" s="19">
        <v>45825.153727349534</v>
      </c>
      <c r="AE2324" t="s">
        <v>2397</v>
      </c>
    </row>
    <row r="2325" spans="1:31" hidden="1" x14ac:dyDescent="0.35">
      <c r="A2325" t="s">
        <v>72</v>
      </c>
      <c r="B2325" t="s">
        <v>312</v>
      </c>
      <c r="C2325">
        <v>48</v>
      </c>
      <c r="D2325" s="9">
        <v>45509.327777777777</v>
      </c>
      <c r="E2325" s="9">
        <v>45558.154166666667</v>
      </c>
      <c r="F2325" t="s">
        <v>871</v>
      </c>
      <c r="G2325" t="s">
        <v>871</v>
      </c>
      <c r="H2325">
        <v>1</v>
      </c>
      <c r="I2325">
        <v>3</v>
      </c>
      <c r="J2325">
        <v>1</v>
      </c>
      <c r="K2325" t="s">
        <v>872</v>
      </c>
      <c r="L2325">
        <v>3</v>
      </c>
      <c r="M2325">
        <v>-1</v>
      </c>
      <c r="N2325" t="s">
        <v>874</v>
      </c>
      <c r="O2325">
        <v>4.8000000000000001E-2</v>
      </c>
      <c r="P2325" t="s">
        <v>874</v>
      </c>
      <c r="Q2325">
        <v>4.2000000000000003E-2</v>
      </c>
      <c r="R2325">
        <v>0</v>
      </c>
      <c r="S2325">
        <v>4.8000000000000001E-2</v>
      </c>
      <c r="T2325" t="s">
        <v>874</v>
      </c>
      <c r="U2325" t="s">
        <v>874</v>
      </c>
      <c r="V2325" t="s">
        <v>874</v>
      </c>
      <c r="W2325" t="s">
        <v>874</v>
      </c>
      <c r="X2325" t="s">
        <v>56</v>
      </c>
      <c r="Y2325">
        <v>23.81</v>
      </c>
      <c r="Z2325" t="s">
        <v>874</v>
      </c>
      <c r="AA2325">
        <v>1</v>
      </c>
      <c r="AB2325" t="s">
        <v>874</v>
      </c>
      <c r="AC2325">
        <v>0.999</v>
      </c>
      <c r="AD2325" s="19">
        <v>1.7341435185185185E-2</v>
      </c>
      <c r="AE2325" t="s">
        <v>1108</v>
      </c>
    </row>
    <row r="2326" spans="1:31" x14ac:dyDescent="0.35">
      <c r="A2326" t="s">
        <v>2146</v>
      </c>
      <c r="B2326" t="s">
        <v>311</v>
      </c>
      <c r="C2326">
        <v>988</v>
      </c>
      <c r="D2326" s="9">
        <v>38475.111111111109</v>
      </c>
      <c r="E2326" s="9">
        <v>39464.069444444445</v>
      </c>
      <c r="F2326">
        <v>377</v>
      </c>
      <c r="G2326">
        <v>377</v>
      </c>
      <c r="H2326">
        <v>187</v>
      </c>
      <c r="I2326">
        <v>190</v>
      </c>
      <c r="J2326">
        <v>23</v>
      </c>
      <c r="K2326">
        <v>354</v>
      </c>
      <c r="L2326">
        <v>258</v>
      </c>
      <c r="M2326">
        <v>96</v>
      </c>
      <c r="N2326">
        <v>0.504</v>
      </c>
      <c r="O2326">
        <v>0.46300000000000002</v>
      </c>
      <c r="P2326">
        <v>2.5999999999999999E-2</v>
      </c>
      <c r="Q2326">
        <v>0.80500000000000005</v>
      </c>
      <c r="R2326">
        <v>0.94099999999999995</v>
      </c>
      <c r="S2326">
        <v>0.746</v>
      </c>
      <c r="T2326">
        <v>0.85499999999999998</v>
      </c>
      <c r="U2326">
        <v>0.52100000000000002</v>
      </c>
      <c r="V2326">
        <v>0.97299999999999998</v>
      </c>
      <c r="W2326">
        <v>119.255</v>
      </c>
      <c r="X2326" t="s">
        <v>56</v>
      </c>
      <c r="Y2326">
        <v>1.242</v>
      </c>
      <c r="Z2326">
        <v>0.80200000000000005</v>
      </c>
      <c r="AA2326">
        <v>0.75900000000000001</v>
      </c>
      <c r="AB2326">
        <v>0.69699999999999995</v>
      </c>
      <c r="AC2326">
        <v>0.93600000000000005</v>
      </c>
      <c r="AD2326" s="19">
        <v>45824.940411550924</v>
      </c>
      <c r="AE2326" t="s">
        <v>2215</v>
      </c>
    </row>
    <row r="2327" spans="1:31" hidden="1" x14ac:dyDescent="0.35">
      <c r="A2327" t="s">
        <v>73</v>
      </c>
      <c r="B2327" t="s">
        <v>312</v>
      </c>
      <c r="C2327">
        <v>0</v>
      </c>
      <c r="D2327" s="9">
        <v>45587.308333333334</v>
      </c>
      <c r="E2327" s="9">
        <v>45587.308333333334</v>
      </c>
      <c r="F2327" t="s">
        <v>871</v>
      </c>
      <c r="G2327" t="s">
        <v>871</v>
      </c>
      <c r="H2327">
        <v>1</v>
      </c>
      <c r="I2327">
        <v>1</v>
      </c>
      <c r="J2327">
        <v>1</v>
      </c>
      <c r="K2327" t="s">
        <v>872</v>
      </c>
      <c r="L2327">
        <v>1</v>
      </c>
      <c r="M2327">
        <v>0</v>
      </c>
      <c r="N2327" t="s">
        <v>874</v>
      </c>
      <c r="O2327" t="s">
        <v>874</v>
      </c>
      <c r="P2327" t="s">
        <v>874</v>
      </c>
      <c r="Q2327" t="s">
        <v>874</v>
      </c>
      <c r="R2327">
        <v>0</v>
      </c>
      <c r="S2327" t="s">
        <v>874</v>
      </c>
      <c r="T2327" t="s">
        <v>874</v>
      </c>
      <c r="U2327" t="s">
        <v>874</v>
      </c>
      <c r="V2327" t="s">
        <v>874</v>
      </c>
      <c r="W2327" t="s">
        <v>874</v>
      </c>
      <c r="X2327" t="s">
        <v>56</v>
      </c>
      <c r="Y2327" t="s">
        <v>874</v>
      </c>
      <c r="Z2327" t="s">
        <v>874</v>
      </c>
      <c r="AA2327" t="s">
        <v>874</v>
      </c>
      <c r="AB2327" t="s">
        <v>874</v>
      </c>
      <c r="AC2327" t="s">
        <v>874</v>
      </c>
      <c r="AD2327" s="19">
        <v>1.756712962962963E-2</v>
      </c>
      <c r="AE2327" t="s">
        <v>1108</v>
      </c>
    </row>
    <row r="2328" spans="1:31" x14ac:dyDescent="0.35">
      <c r="A2328" t="s">
        <v>1200</v>
      </c>
      <c r="B2328" t="s">
        <v>311</v>
      </c>
      <c r="C2328">
        <v>2616</v>
      </c>
      <c r="D2328" s="9">
        <v>38995.73333333333</v>
      </c>
      <c r="E2328" s="9">
        <v>41611.824305555558</v>
      </c>
      <c r="F2328">
        <v>279</v>
      </c>
      <c r="G2328">
        <v>279</v>
      </c>
      <c r="H2328">
        <v>92</v>
      </c>
      <c r="I2328">
        <v>187</v>
      </c>
      <c r="J2328">
        <v>51</v>
      </c>
      <c r="K2328">
        <v>228</v>
      </c>
      <c r="L2328">
        <v>223</v>
      </c>
      <c r="M2328">
        <v>5</v>
      </c>
      <c r="N2328">
        <v>0.03</v>
      </c>
      <c r="O2328">
        <v>6.4000000000000001E-2</v>
      </c>
      <c r="P2328">
        <v>1.7999999999999999E-2</v>
      </c>
      <c r="Q2328">
        <v>6.5000000000000002E-2</v>
      </c>
      <c r="R2328">
        <v>7.5999999999999998E-2</v>
      </c>
      <c r="S2328">
        <v>7.2999999999999995E-2</v>
      </c>
      <c r="T2328">
        <v>0.85499999999999998</v>
      </c>
      <c r="U2328">
        <v>0.31900000000000001</v>
      </c>
      <c r="V2328">
        <v>0.80900000000000005</v>
      </c>
      <c r="W2328">
        <v>76.923000000000002</v>
      </c>
      <c r="X2328" t="s">
        <v>56</v>
      </c>
      <c r="Y2328">
        <v>15.385</v>
      </c>
      <c r="Z2328">
        <v>0.84199999999999997</v>
      </c>
      <c r="AA2328">
        <v>0.91500000000000004</v>
      </c>
      <c r="AB2328">
        <v>0.94499999999999995</v>
      </c>
      <c r="AC2328">
        <v>0.91100000000000003</v>
      </c>
      <c r="AD2328" s="19">
        <v>45824.96254753472</v>
      </c>
      <c r="AE2328" t="s">
        <v>2225</v>
      </c>
    </row>
    <row r="2329" spans="1:31" hidden="1" x14ac:dyDescent="0.35">
      <c r="A2329" t="s">
        <v>74</v>
      </c>
      <c r="B2329" t="s">
        <v>312</v>
      </c>
      <c r="C2329">
        <v>99</v>
      </c>
      <c r="D2329" s="9">
        <v>45504.552777777775</v>
      </c>
      <c r="E2329" s="9">
        <v>45604.527777777781</v>
      </c>
      <c r="F2329" t="s">
        <v>871</v>
      </c>
      <c r="G2329" t="s">
        <v>871</v>
      </c>
      <c r="H2329">
        <v>16</v>
      </c>
      <c r="I2329">
        <v>1</v>
      </c>
      <c r="J2329">
        <v>7</v>
      </c>
      <c r="K2329" t="s">
        <v>872</v>
      </c>
      <c r="L2329">
        <v>13</v>
      </c>
      <c r="M2329">
        <v>-4</v>
      </c>
      <c r="N2329">
        <v>0.21099999999999999</v>
      </c>
      <c r="O2329" t="s">
        <v>874</v>
      </c>
      <c r="P2329">
        <v>5.7000000000000002E-2</v>
      </c>
      <c r="Q2329">
        <v>0.156</v>
      </c>
      <c r="R2329">
        <v>0.154</v>
      </c>
      <c r="S2329">
        <v>0.14699999999999999</v>
      </c>
      <c r="T2329" t="s">
        <v>874</v>
      </c>
      <c r="U2329" t="s">
        <v>874</v>
      </c>
      <c r="V2329" t="s">
        <v>874</v>
      </c>
      <c r="W2329" t="s">
        <v>874</v>
      </c>
      <c r="X2329" t="s">
        <v>56</v>
      </c>
      <c r="Y2329">
        <v>6.41</v>
      </c>
      <c r="Z2329">
        <v>0.72599999999999998</v>
      </c>
      <c r="AA2329" t="s">
        <v>874</v>
      </c>
      <c r="AB2329">
        <v>0.88100000000000001</v>
      </c>
      <c r="AC2329">
        <v>0.68799999999999994</v>
      </c>
      <c r="AD2329" s="19">
        <v>1.7789351851851851E-2</v>
      </c>
      <c r="AE2329" t="s">
        <v>1108</v>
      </c>
    </row>
    <row r="2330" spans="1:31" x14ac:dyDescent="0.35">
      <c r="A2330" t="s">
        <v>93</v>
      </c>
      <c r="B2330" t="s">
        <v>311</v>
      </c>
      <c r="C2330">
        <v>1431</v>
      </c>
      <c r="D2330" s="9">
        <v>44173.131249999999</v>
      </c>
      <c r="E2330" s="9">
        <v>45604.379166666666</v>
      </c>
      <c r="F2330">
        <v>798</v>
      </c>
      <c r="G2330">
        <v>798</v>
      </c>
      <c r="H2330">
        <v>749</v>
      </c>
      <c r="I2330">
        <v>49</v>
      </c>
      <c r="J2330">
        <v>59</v>
      </c>
      <c r="K2330">
        <v>739</v>
      </c>
      <c r="L2330">
        <v>587</v>
      </c>
      <c r="M2330">
        <v>152</v>
      </c>
      <c r="N2330">
        <v>0.504</v>
      </c>
      <c r="O2330">
        <v>3.3000000000000002E-2</v>
      </c>
      <c r="P2330">
        <v>5.2999999999999999E-2</v>
      </c>
      <c r="Q2330">
        <v>0.41399999999999998</v>
      </c>
      <c r="R2330">
        <v>0.48399999999999999</v>
      </c>
      <c r="S2330">
        <v>0.48499999999999999</v>
      </c>
      <c r="T2330">
        <v>0.85499999999999998</v>
      </c>
      <c r="U2330">
        <v>0.93899999999999995</v>
      </c>
      <c r="V2330">
        <v>0.90100000000000002</v>
      </c>
      <c r="W2330">
        <v>367.15</v>
      </c>
      <c r="X2330" t="s">
        <v>56</v>
      </c>
      <c r="Y2330">
        <v>2.415</v>
      </c>
      <c r="Z2330">
        <v>0.99</v>
      </c>
      <c r="AA2330">
        <v>0.81399999999999995</v>
      </c>
      <c r="AB2330">
        <v>0.97499999999999998</v>
      </c>
      <c r="AC2330">
        <v>0.99399999999999999</v>
      </c>
      <c r="AD2330" s="19">
        <v>1.9873842592592592E-2</v>
      </c>
      <c r="AE2330" t="s">
        <v>1108</v>
      </c>
    </row>
    <row r="2331" spans="1:31" hidden="1" x14ac:dyDescent="0.35">
      <c r="A2331" t="s">
        <v>75</v>
      </c>
      <c r="B2331" t="s">
        <v>312</v>
      </c>
      <c r="C2331">
        <v>85</v>
      </c>
      <c r="D2331" s="9">
        <v>45523.804166666669</v>
      </c>
      <c r="E2331" s="9">
        <v>45609.425694444442</v>
      </c>
      <c r="F2331" t="s">
        <v>871</v>
      </c>
      <c r="G2331" t="s">
        <v>871</v>
      </c>
      <c r="H2331">
        <v>29</v>
      </c>
      <c r="I2331">
        <v>7</v>
      </c>
      <c r="J2331">
        <v>22</v>
      </c>
      <c r="K2331" t="s">
        <v>872</v>
      </c>
      <c r="L2331">
        <v>19</v>
      </c>
      <c r="M2331">
        <v>-6</v>
      </c>
      <c r="N2331">
        <v>0.35699999999999998</v>
      </c>
      <c r="O2331">
        <v>6.8000000000000005E-2</v>
      </c>
      <c r="P2331">
        <v>0.41399999999999998</v>
      </c>
      <c r="Q2331">
        <v>0.20399999999999999</v>
      </c>
      <c r="R2331">
        <v>1.0999999999999999E-2</v>
      </c>
      <c r="S2331">
        <v>0.125</v>
      </c>
      <c r="T2331">
        <v>18.545000000000002</v>
      </c>
      <c r="U2331">
        <v>0.84</v>
      </c>
      <c r="V2331">
        <v>2.5999999999999999E-2</v>
      </c>
      <c r="W2331">
        <v>348.03899999999999</v>
      </c>
      <c r="X2331" t="s">
        <v>62</v>
      </c>
      <c r="Y2331">
        <v>4.9020000000000001</v>
      </c>
      <c r="Z2331">
        <v>0.94199999999999995</v>
      </c>
      <c r="AA2331">
        <v>0.97499999999999998</v>
      </c>
      <c r="AB2331">
        <v>0.57899999999999996</v>
      </c>
      <c r="AC2331">
        <v>0.94199999999999995</v>
      </c>
      <c r="AD2331" s="19">
        <v>1.8065972222222223E-2</v>
      </c>
      <c r="AE2331" t="s">
        <v>1108</v>
      </c>
    </row>
    <row r="2332" spans="1:31" x14ac:dyDescent="0.35">
      <c r="A2332" t="s">
        <v>141</v>
      </c>
      <c r="B2332" t="s">
        <v>311</v>
      </c>
      <c r="C2332">
        <v>879</v>
      </c>
      <c r="D2332" s="9">
        <v>44725.706250000003</v>
      </c>
      <c r="E2332" s="9">
        <v>45604.878472222219</v>
      </c>
      <c r="F2332">
        <v>128</v>
      </c>
      <c r="G2332">
        <v>128</v>
      </c>
      <c r="H2332">
        <v>88</v>
      </c>
      <c r="I2332">
        <v>40</v>
      </c>
      <c r="J2332">
        <v>27</v>
      </c>
      <c r="K2332">
        <v>101</v>
      </c>
      <c r="L2332">
        <v>101</v>
      </c>
      <c r="M2332">
        <v>0</v>
      </c>
      <c r="N2332">
        <v>0.151</v>
      </c>
      <c r="O2332">
        <v>4.5999999999999999E-2</v>
      </c>
      <c r="P2332">
        <v>3.2000000000000001E-2</v>
      </c>
      <c r="Q2332">
        <v>0.14099999999999999</v>
      </c>
      <c r="R2332">
        <v>0.16500000000000001</v>
      </c>
      <c r="S2332">
        <v>0.13400000000000001</v>
      </c>
      <c r="T2332">
        <v>0.85499999999999998</v>
      </c>
      <c r="U2332">
        <v>0.76600000000000001</v>
      </c>
      <c r="V2332">
        <v>0.83799999999999997</v>
      </c>
      <c r="W2332">
        <v>0</v>
      </c>
      <c r="X2332" t="s">
        <v>80</v>
      </c>
      <c r="Y2332">
        <v>7.0919999999999996</v>
      </c>
      <c r="Z2332">
        <v>0.93</v>
      </c>
      <c r="AA2332">
        <v>0.91200000000000003</v>
      </c>
      <c r="AB2332">
        <v>0.97499999999999998</v>
      </c>
      <c r="AC2332">
        <v>0.86099999999999999</v>
      </c>
      <c r="AD2332" s="19">
        <v>2.6010416666666668E-2</v>
      </c>
      <c r="AE2332" t="s">
        <v>1108</v>
      </c>
    </row>
    <row r="2333" spans="1:31" hidden="1" x14ac:dyDescent="0.35">
      <c r="A2333" t="s">
        <v>76</v>
      </c>
      <c r="B2333" t="s">
        <v>312</v>
      </c>
      <c r="C2333">
        <v>0</v>
      </c>
      <c r="D2333" s="9">
        <v>45589.442361111112</v>
      </c>
      <c r="E2333" s="9">
        <v>45589.443749999999</v>
      </c>
      <c r="F2333" t="s">
        <v>871</v>
      </c>
      <c r="G2333" t="s">
        <v>871</v>
      </c>
      <c r="H2333">
        <v>1</v>
      </c>
      <c r="I2333">
        <v>1</v>
      </c>
      <c r="J2333">
        <v>1</v>
      </c>
      <c r="K2333" t="s">
        <v>872</v>
      </c>
      <c r="L2333">
        <v>7</v>
      </c>
      <c r="M2333">
        <v>-6</v>
      </c>
      <c r="N2333" t="s">
        <v>874</v>
      </c>
      <c r="O2333" t="s">
        <v>874</v>
      </c>
      <c r="P2333" t="s">
        <v>874</v>
      </c>
      <c r="Q2333" t="s">
        <v>874</v>
      </c>
      <c r="R2333">
        <v>0</v>
      </c>
      <c r="S2333" t="s">
        <v>874</v>
      </c>
      <c r="T2333" t="s">
        <v>874</v>
      </c>
      <c r="U2333" t="s">
        <v>874</v>
      </c>
      <c r="V2333" t="s">
        <v>874</v>
      </c>
      <c r="W2333" t="s">
        <v>874</v>
      </c>
      <c r="X2333" t="s">
        <v>56</v>
      </c>
      <c r="Y2333" t="s">
        <v>874</v>
      </c>
      <c r="Z2333" t="s">
        <v>874</v>
      </c>
      <c r="AA2333" t="s">
        <v>874</v>
      </c>
      <c r="AB2333" t="s">
        <v>874</v>
      </c>
      <c r="AC2333" t="s">
        <v>874</v>
      </c>
      <c r="AD2333" s="19">
        <v>1.8292824074074072E-2</v>
      </c>
      <c r="AE2333" t="s">
        <v>1108</v>
      </c>
    </row>
    <row r="2334" spans="1:31" x14ac:dyDescent="0.35">
      <c r="A2334" t="s">
        <v>234</v>
      </c>
      <c r="B2334" t="s">
        <v>311</v>
      </c>
      <c r="C2334">
        <v>1380</v>
      </c>
      <c r="D2334" s="9">
        <v>44229.361805555556</v>
      </c>
      <c r="E2334" s="9">
        <v>45609.679861111108</v>
      </c>
      <c r="F2334">
        <v>754</v>
      </c>
      <c r="G2334">
        <v>640</v>
      </c>
      <c r="H2334">
        <v>631</v>
      </c>
      <c r="I2334">
        <v>9</v>
      </c>
      <c r="J2334">
        <v>109</v>
      </c>
      <c r="K2334">
        <v>531</v>
      </c>
      <c r="L2334">
        <v>450</v>
      </c>
      <c r="M2334">
        <v>81</v>
      </c>
      <c r="N2334">
        <v>0.442</v>
      </c>
      <c r="O2334">
        <v>7.0000000000000001E-3</v>
      </c>
      <c r="P2334">
        <v>7.6999999999999999E-2</v>
      </c>
      <c r="Q2334">
        <v>0.318</v>
      </c>
      <c r="R2334">
        <v>0.372</v>
      </c>
      <c r="S2334">
        <v>0.372</v>
      </c>
      <c r="T2334">
        <v>0.85499999999999998</v>
      </c>
      <c r="U2334">
        <v>0.98399999999999999</v>
      </c>
      <c r="V2334">
        <v>0.82899999999999996</v>
      </c>
      <c r="W2334">
        <v>254.71700000000001</v>
      </c>
      <c r="X2334" t="s">
        <v>56</v>
      </c>
      <c r="Y2334">
        <v>3.145</v>
      </c>
      <c r="Z2334">
        <v>0.99099999999999999</v>
      </c>
      <c r="AA2334">
        <v>0.92300000000000004</v>
      </c>
      <c r="AB2334">
        <v>0.96899999999999997</v>
      </c>
      <c r="AC2334">
        <v>0.98899999999999999</v>
      </c>
      <c r="AD2334" s="19">
        <v>3.8077546296296297E-2</v>
      </c>
      <c r="AE2334" t="s">
        <v>1108</v>
      </c>
    </row>
    <row r="2335" spans="1:31" hidden="1" x14ac:dyDescent="0.35">
      <c r="A2335" t="s">
        <v>77</v>
      </c>
      <c r="B2335" t="s">
        <v>312</v>
      </c>
      <c r="C2335">
        <v>0</v>
      </c>
      <c r="D2335" s="9">
        <v>45573.70416666667</v>
      </c>
      <c r="E2335" s="9">
        <v>45573.70416666667</v>
      </c>
      <c r="F2335" t="s">
        <v>871</v>
      </c>
      <c r="G2335" t="s">
        <v>871</v>
      </c>
      <c r="H2335">
        <v>1</v>
      </c>
      <c r="I2335">
        <v>1</v>
      </c>
      <c r="J2335">
        <v>1</v>
      </c>
      <c r="K2335" t="s">
        <v>872</v>
      </c>
      <c r="L2335">
        <v>1</v>
      </c>
      <c r="M2335">
        <v>0</v>
      </c>
      <c r="N2335" t="s">
        <v>874</v>
      </c>
      <c r="O2335" t="s">
        <v>874</v>
      </c>
      <c r="P2335" t="s">
        <v>874</v>
      </c>
      <c r="Q2335" t="s">
        <v>874</v>
      </c>
      <c r="R2335">
        <v>0</v>
      </c>
      <c r="S2335" t="s">
        <v>874</v>
      </c>
      <c r="T2335" t="s">
        <v>874</v>
      </c>
      <c r="U2335" t="s">
        <v>874</v>
      </c>
      <c r="V2335" t="s">
        <v>874</v>
      </c>
      <c r="W2335" t="s">
        <v>874</v>
      </c>
      <c r="X2335" t="s">
        <v>56</v>
      </c>
      <c r="Y2335" t="s">
        <v>874</v>
      </c>
      <c r="Z2335" t="s">
        <v>874</v>
      </c>
      <c r="AA2335" t="s">
        <v>874</v>
      </c>
      <c r="AB2335" t="s">
        <v>874</v>
      </c>
      <c r="AC2335" t="s">
        <v>874</v>
      </c>
      <c r="AD2335" s="19">
        <v>1.8503472222222223E-2</v>
      </c>
      <c r="AE2335" t="s">
        <v>1108</v>
      </c>
    </row>
    <row r="2336" spans="1:31" x14ac:dyDescent="0.35">
      <c r="A2336" t="s">
        <v>93</v>
      </c>
      <c r="B2336" t="s">
        <v>311</v>
      </c>
      <c r="C2336">
        <v>1431</v>
      </c>
      <c r="D2336" s="9">
        <v>44173.131249999999</v>
      </c>
      <c r="E2336" s="9">
        <v>45604.379166666666</v>
      </c>
      <c r="F2336">
        <v>798</v>
      </c>
      <c r="G2336">
        <v>798</v>
      </c>
      <c r="H2336">
        <v>749</v>
      </c>
      <c r="I2336">
        <v>49</v>
      </c>
      <c r="J2336">
        <v>59</v>
      </c>
      <c r="K2336">
        <v>739</v>
      </c>
      <c r="L2336">
        <v>587</v>
      </c>
      <c r="M2336">
        <v>152</v>
      </c>
      <c r="N2336">
        <v>0.504</v>
      </c>
      <c r="O2336">
        <v>3.3000000000000002E-2</v>
      </c>
      <c r="P2336">
        <v>5.2999999999999999E-2</v>
      </c>
      <c r="Q2336">
        <v>0.41399999999999998</v>
      </c>
      <c r="R2336">
        <v>0.48399999999999999</v>
      </c>
      <c r="S2336">
        <v>0.48499999999999999</v>
      </c>
      <c r="T2336">
        <v>0.85499999999999998</v>
      </c>
      <c r="U2336">
        <v>0.93899999999999995</v>
      </c>
      <c r="V2336">
        <v>0.90100000000000002</v>
      </c>
      <c r="W2336">
        <v>367.15</v>
      </c>
      <c r="X2336" t="s">
        <v>56</v>
      </c>
      <c r="Y2336">
        <v>2.415</v>
      </c>
      <c r="Z2336">
        <v>0.99</v>
      </c>
      <c r="AA2336">
        <v>0.81399999999999995</v>
      </c>
      <c r="AB2336">
        <v>0.97499999999999998</v>
      </c>
      <c r="AC2336">
        <v>0.99399999999999999</v>
      </c>
      <c r="AD2336" s="19">
        <v>2.1697916666666667E-2</v>
      </c>
      <c r="AE2336" t="s">
        <v>1108</v>
      </c>
    </row>
    <row r="2337" spans="1:31" hidden="1" x14ac:dyDescent="0.35">
      <c r="A2337" t="s">
        <v>78</v>
      </c>
      <c r="B2337" t="s">
        <v>312</v>
      </c>
      <c r="C2337">
        <v>99</v>
      </c>
      <c r="D2337" s="9">
        <v>45504.224305555559</v>
      </c>
      <c r="E2337" s="9">
        <v>45603.761805555558</v>
      </c>
      <c r="F2337" t="s">
        <v>871</v>
      </c>
      <c r="G2337" t="s">
        <v>871</v>
      </c>
      <c r="H2337">
        <v>19</v>
      </c>
      <c r="I2337">
        <v>1</v>
      </c>
      <c r="J2337">
        <v>3</v>
      </c>
      <c r="K2337" t="s">
        <v>872</v>
      </c>
      <c r="L2337">
        <v>21</v>
      </c>
      <c r="M2337">
        <v>-4</v>
      </c>
      <c r="N2337">
        <v>0.19500000000000001</v>
      </c>
      <c r="O2337" t="s">
        <v>874</v>
      </c>
      <c r="P2337">
        <v>2.1999999999999999E-2</v>
      </c>
      <c r="Q2337">
        <v>0.19500000000000001</v>
      </c>
      <c r="R2337" s="24" t="s">
        <v>2238</v>
      </c>
      <c r="S2337">
        <v>0.161</v>
      </c>
      <c r="T2337" t="s">
        <v>874</v>
      </c>
      <c r="U2337" t="s">
        <v>874</v>
      </c>
      <c r="V2337" t="s">
        <v>874</v>
      </c>
      <c r="W2337" t="s">
        <v>874</v>
      </c>
      <c r="X2337" t="s">
        <v>56</v>
      </c>
      <c r="Y2337">
        <v>5.1280000000000001</v>
      </c>
      <c r="Z2337">
        <v>0.92800000000000005</v>
      </c>
      <c r="AA2337" t="s">
        <v>874</v>
      </c>
      <c r="AB2337">
        <v>0.75</v>
      </c>
      <c r="AC2337">
        <v>0.91</v>
      </c>
      <c r="AD2337" s="19">
        <v>1.8726851851851852E-2</v>
      </c>
      <c r="AE2337" t="s">
        <v>1108</v>
      </c>
    </row>
    <row r="2338" spans="1:31" x14ac:dyDescent="0.35">
      <c r="A2338" t="s">
        <v>141</v>
      </c>
      <c r="B2338" t="s">
        <v>311</v>
      </c>
      <c r="C2338">
        <v>879</v>
      </c>
      <c r="D2338" s="9">
        <v>44725.706250000003</v>
      </c>
      <c r="E2338" s="9">
        <v>45604.878472222219</v>
      </c>
      <c r="F2338">
        <v>128</v>
      </c>
      <c r="G2338">
        <v>128</v>
      </c>
      <c r="H2338">
        <v>88</v>
      </c>
      <c r="I2338">
        <v>40</v>
      </c>
      <c r="J2338">
        <v>27</v>
      </c>
      <c r="K2338">
        <v>101</v>
      </c>
      <c r="L2338">
        <v>101</v>
      </c>
      <c r="M2338">
        <v>0</v>
      </c>
      <c r="N2338">
        <v>0.151</v>
      </c>
      <c r="O2338">
        <v>4.5999999999999999E-2</v>
      </c>
      <c r="P2338">
        <v>3.2000000000000001E-2</v>
      </c>
      <c r="Q2338">
        <v>0.14099999999999999</v>
      </c>
      <c r="R2338">
        <v>0.16500000000000001</v>
      </c>
      <c r="S2338">
        <v>0.13400000000000001</v>
      </c>
      <c r="T2338">
        <v>0.85499999999999998</v>
      </c>
      <c r="U2338">
        <v>0.76600000000000001</v>
      </c>
      <c r="V2338">
        <v>0.83799999999999997</v>
      </c>
      <c r="W2338">
        <v>0</v>
      </c>
      <c r="X2338" t="s">
        <v>80</v>
      </c>
      <c r="Y2338">
        <v>7.0919999999999996</v>
      </c>
      <c r="Z2338">
        <v>0.93</v>
      </c>
      <c r="AA2338">
        <v>0.91200000000000003</v>
      </c>
      <c r="AB2338">
        <v>0.97499999999999998</v>
      </c>
      <c r="AC2338">
        <v>0.86099999999999999</v>
      </c>
      <c r="AD2338" s="19">
        <v>3.3853009259259263E-2</v>
      </c>
      <c r="AE2338" t="s">
        <v>1108</v>
      </c>
    </row>
    <row r="2339" spans="1:31" hidden="1" x14ac:dyDescent="0.35">
      <c r="A2339" t="s">
        <v>79</v>
      </c>
      <c r="B2339" t="s">
        <v>312</v>
      </c>
      <c r="C2339">
        <v>0</v>
      </c>
      <c r="D2339" s="9">
        <v>44335.304166666669</v>
      </c>
      <c r="E2339" s="9">
        <v>44335.30972222222</v>
      </c>
      <c r="F2339" t="s">
        <v>871</v>
      </c>
      <c r="G2339" t="s">
        <v>871</v>
      </c>
      <c r="H2339">
        <v>1</v>
      </c>
      <c r="I2339">
        <v>1</v>
      </c>
      <c r="J2339">
        <v>249</v>
      </c>
      <c r="K2339" t="s">
        <v>872</v>
      </c>
      <c r="L2339">
        <v>1</v>
      </c>
      <c r="M2339">
        <v>-248</v>
      </c>
      <c r="N2339" t="s">
        <v>874</v>
      </c>
      <c r="O2339" t="s">
        <v>874</v>
      </c>
      <c r="P2339">
        <v>124.5</v>
      </c>
      <c r="Q2339" t="s">
        <v>874</v>
      </c>
      <c r="R2339">
        <v>0</v>
      </c>
      <c r="S2339">
        <v>-124.5</v>
      </c>
      <c r="T2339" t="s">
        <v>874</v>
      </c>
      <c r="U2339" t="s">
        <v>874</v>
      </c>
      <c r="V2339" t="s">
        <v>874</v>
      </c>
      <c r="W2339" t="s">
        <v>874</v>
      </c>
      <c r="X2339" t="s">
        <v>80</v>
      </c>
      <c r="Y2339" t="s">
        <v>874</v>
      </c>
      <c r="Z2339" t="s">
        <v>874</v>
      </c>
      <c r="AA2339" t="s">
        <v>874</v>
      </c>
      <c r="AB2339">
        <v>0.64100000000000001</v>
      </c>
      <c r="AC2339" t="s">
        <v>874</v>
      </c>
      <c r="AD2339" s="19">
        <v>1.8939814814814816E-2</v>
      </c>
      <c r="AE2339" t="s">
        <v>1108</v>
      </c>
    </row>
    <row r="2340" spans="1:31" x14ac:dyDescent="0.35">
      <c r="A2340" t="s">
        <v>234</v>
      </c>
      <c r="B2340" t="s">
        <v>311</v>
      </c>
      <c r="C2340">
        <v>1380</v>
      </c>
      <c r="D2340" s="9">
        <v>44229.361805555556</v>
      </c>
      <c r="E2340" s="9">
        <v>45609.679861111108</v>
      </c>
      <c r="F2340">
        <v>754</v>
      </c>
      <c r="G2340">
        <v>640</v>
      </c>
      <c r="H2340">
        <v>631</v>
      </c>
      <c r="I2340">
        <v>9</v>
      </c>
      <c r="J2340">
        <v>109</v>
      </c>
      <c r="K2340">
        <v>531</v>
      </c>
      <c r="L2340">
        <v>450</v>
      </c>
      <c r="M2340">
        <v>81</v>
      </c>
      <c r="N2340">
        <v>0.442</v>
      </c>
      <c r="O2340">
        <v>7.0000000000000001E-3</v>
      </c>
      <c r="P2340">
        <v>7.6999999999999999E-2</v>
      </c>
      <c r="Q2340">
        <v>0.318</v>
      </c>
      <c r="R2340">
        <v>0.372</v>
      </c>
      <c r="S2340">
        <v>0.372</v>
      </c>
      <c r="T2340">
        <v>0.85499999999999998</v>
      </c>
      <c r="U2340">
        <v>0.98399999999999999</v>
      </c>
      <c r="V2340">
        <v>0.82899999999999996</v>
      </c>
      <c r="W2340">
        <v>254.71700000000001</v>
      </c>
      <c r="X2340" t="s">
        <v>56</v>
      </c>
      <c r="Y2340">
        <v>3.145</v>
      </c>
      <c r="Z2340">
        <v>0.99099999999999999</v>
      </c>
      <c r="AA2340">
        <v>0.92300000000000004</v>
      </c>
      <c r="AB2340">
        <v>0.96899999999999997</v>
      </c>
      <c r="AC2340">
        <v>0.98899999999999999</v>
      </c>
      <c r="AD2340" s="19">
        <v>1.6665509259259262E-2</v>
      </c>
      <c r="AE2340" t="s">
        <v>1108</v>
      </c>
    </row>
    <row r="2341" spans="1:31" hidden="1" x14ac:dyDescent="0.35">
      <c r="A2341" t="s">
        <v>81</v>
      </c>
      <c r="B2341" t="s">
        <v>312</v>
      </c>
      <c r="C2341">
        <v>77</v>
      </c>
      <c r="D2341" s="9">
        <v>43473.450694444444</v>
      </c>
      <c r="E2341" s="9">
        <v>43550.478472222225</v>
      </c>
      <c r="F2341" t="s">
        <v>871</v>
      </c>
      <c r="G2341" t="s">
        <v>871</v>
      </c>
      <c r="H2341">
        <v>1</v>
      </c>
      <c r="I2341">
        <v>2</v>
      </c>
      <c r="J2341">
        <v>1</v>
      </c>
      <c r="K2341" t="s">
        <v>872</v>
      </c>
      <c r="L2341">
        <v>3</v>
      </c>
      <c r="M2341">
        <v>-2</v>
      </c>
      <c r="N2341" t="s">
        <v>874</v>
      </c>
      <c r="O2341">
        <v>2.3E-2</v>
      </c>
      <c r="P2341" t="s">
        <v>874</v>
      </c>
      <c r="Q2341">
        <v>1.9E-2</v>
      </c>
      <c r="R2341">
        <v>0</v>
      </c>
      <c r="S2341">
        <v>2.3E-2</v>
      </c>
      <c r="T2341" t="s">
        <v>874</v>
      </c>
      <c r="U2341" t="s">
        <v>874</v>
      </c>
      <c r="V2341" t="s">
        <v>874</v>
      </c>
      <c r="W2341" t="s">
        <v>874</v>
      </c>
      <c r="X2341" t="s">
        <v>62</v>
      </c>
      <c r="Y2341">
        <v>52.631999999999998</v>
      </c>
      <c r="Z2341" t="s">
        <v>874</v>
      </c>
      <c r="AA2341">
        <v>1</v>
      </c>
      <c r="AB2341" t="s">
        <v>874</v>
      </c>
      <c r="AC2341">
        <v>0.75</v>
      </c>
      <c r="AD2341" s="19">
        <v>1.9157407407407408E-2</v>
      </c>
      <c r="AE2341" t="s">
        <v>1108</v>
      </c>
    </row>
    <row r="2342" spans="1:31" x14ac:dyDescent="0.35">
      <c r="A2342" t="s">
        <v>300</v>
      </c>
      <c r="B2342" t="s">
        <v>311</v>
      </c>
      <c r="C2342">
        <v>5969</v>
      </c>
      <c r="D2342" s="9">
        <v>38462.289479166669</v>
      </c>
      <c r="E2342" s="9">
        <v>44431.692858796298</v>
      </c>
      <c r="F2342">
        <v>331</v>
      </c>
      <c r="G2342">
        <v>331</v>
      </c>
      <c r="H2342">
        <v>146</v>
      </c>
      <c r="I2342">
        <v>185</v>
      </c>
      <c r="J2342">
        <v>41</v>
      </c>
      <c r="K2342">
        <v>290</v>
      </c>
      <c r="L2342">
        <v>265</v>
      </c>
      <c r="M2342">
        <v>25</v>
      </c>
      <c r="N2342">
        <v>2.5000000000000001E-2</v>
      </c>
      <c r="O2342">
        <v>4.7E-2</v>
      </c>
      <c r="P2342">
        <v>0.01</v>
      </c>
      <c r="Q2342">
        <v>5.2999999999999999E-2</v>
      </c>
      <c r="R2342">
        <v>6.2E-2</v>
      </c>
      <c r="S2342">
        <v>5.5E-2</v>
      </c>
      <c r="T2342">
        <v>0.85499999999999998</v>
      </c>
      <c r="U2342">
        <v>0.34699999999999998</v>
      </c>
      <c r="V2342">
        <v>0.86099999999999999</v>
      </c>
      <c r="W2342">
        <v>471.69799999999998</v>
      </c>
      <c r="X2342" t="s">
        <v>56</v>
      </c>
      <c r="Y2342">
        <v>18.867999999999999</v>
      </c>
      <c r="Z2342">
        <v>0.92700000000000005</v>
      </c>
      <c r="AA2342">
        <v>0.96699999999999997</v>
      </c>
      <c r="AB2342">
        <v>0.91600000000000004</v>
      </c>
      <c r="AC2342">
        <v>0.97599999999999998</v>
      </c>
      <c r="AD2342" s="19">
        <v>45825.248551759258</v>
      </c>
      <c r="AE2342" t="s">
        <v>2357</v>
      </c>
    </row>
    <row r="2343" spans="1:31" hidden="1" x14ac:dyDescent="0.35">
      <c r="A2343" t="s">
        <v>82</v>
      </c>
      <c r="B2343" t="s">
        <v>312</v>
      </c>
      <c r="C2343">
        <v>87</v>
      </c>
      <c r="D2343" s="9">
        <v>45524.309027777781</v>
      </c>
      <c r="E2343" s="9">
        <v>45611.626388888886</v>
      </c>
      <c r="F2343" t="s">
        <v>871</v>
      </c>
      <c r="G2343" t="s">
        <v>871</v>
      </c>
      <c r="H2343">
        <v>52</v>
      </c>
      <c r="I2343">
        <v>3</v>
      </c>
      <c r="J2343">
        <v>8</v>
      </c>
      <c r="K2343" t="s">
        <v>872</v>
      </c>
      <c r="L2343">
        <v>25</v>
      </c>
      <c r="M2343">
        <v>23</v>
      </c>
      <c r="N2343">
        <v>0.52300000000000002</v>
      </c>
      <c r="O2343">
        <v>0.03</v>
      </c>
      <c r="P2343">
        <v>0.28399999999999997</v>
      </c>
      <c r="Q2343">
        <v>0.32300000000000001</v>
      </c>
      <c r="R2343" s="24" t="s">
        <v>2285</v>
      </c>
      <c r="S2343">
        <v>0.433</v>
      </c>
      <c r="T2343">
        <v>1.2010000000000001</v>
      </c>
      <c r="U2343">
        <v>0.94599999999999995</v>
      </c>
      <c r="V2343">
        <v>0.48599999999999999</v>
      </c>
      <c r="W2343">
        <v>102.167</v>
      </c>
      <c r="X2343" t="s">
        <v>62</v>
      </c>
      <c r="Y2343">
        <v>3.0960000000000001</v>
      </c>
      <c r="Z2343">
        <v>0.89600000000000002</v>
      </c>
      <c r="AA2343">
        <v>0.99099999999999999</v>
      </c>
      <c r="AB2343">
        <v>0.59199999999999997</v>
      </c>
      <c r="AC2343">
        <v>0.91800000000000004</v>
      </c>
      <c r="AD2343" s="19">
        <v>1.9440972222222224E-2</v>
      </c>
      <c r="AE2343" t="s">
        <v>1108</v>
      </c>
    </row>
    <row r="2344" spans="1:31" x14ac:dyDescent="0.35">
      <c r="A2344" t="s">
        <v>162</v>
      </c>
      <c r="B2344" t="s">
        <v>311</v>
      </c>
      <c r="C2344">
        <v>5229</v>
      </c>
      <c r="D2344" s="9">
        <v>39198.963518518518</v>
      </c>
      <c r="E2344" s="9">
        <v>44428.379618055558</v>
      </c>
      <c r="F2344">
        <v>392</v>
      </c>
      <c r="G2344">
        <v>392</v>
      </c>
      <c r="H2344">
        <v>205</v>
      </c>
      <c r="I2344">
        <v>187</v>
      </c>
      <c r="J2344">
        <v>18</v>
      </c>
      <c r="K2344">
        <v>374</v>
      </c>
      <c r="L2344">
        <v>339</v>
      </c>
      <c r="M2344">
        <v>35</v>
      </c>
      <c r="N2344">
        <v>4.4999999999999998E-2</v>
      </c>
      <c r="O2344">
        <v>4.2000000000000003E-2</v>
      </c>
      <c r="P2344">
        <v>4.0000000000000001E-3</v>
      </c>
      <c r="Q2344">
        <v>7.0999999999999994E-2</v>
      </c>
      <c r="R2344">
        <v>8.3000000000000004E-2</v>
      </c>
      <c r="S2344">
        <v>8.4000000000000005E-2</v>
      </c>
      <c r="T2344">
        <v>0.85499999999999998</v>
      </c>
      <c r="U2344">
        <v>0.51700000000000002</v>
      </c>
      <c r="V2344">
        <v>0.95399999999999996</v>
      </c>
      <c r="W2344">
        <v>492.95800000000003</v>
      </c>
      <c r="X2344" t="s">
        <v>56</v>
      </c>
      <c r="Y2344">
        <v>14.085000000000001</v>
      </c>
      <c r="Z2344">
        <v>0.57299999999999995</v>
      </c>
      <c r="AA2344">
        <v>0.80100000000000005</v>
      </c>
      <c r="AB2344">
        <v>0.96299999999999997</v>
      </c>
      <c r="AC2344">
        <v>0.64400000000000002</v>
      </c>
      <c r="AD2344" s="19">
        <v>45825.263748576392</v>
      </c>
      <c r="AE2344" t="s">
        <v>2357</v>
      </c>
    </row>
    <row r="2345" spans="1:31" hidden="1" x14ac:dyDescent="0.35">
      <c r="A2345" t="s">
        <v>83</v>
      </c>
      <c r="B2345" t="s">
        <v>312</v>
      </c>
      <c r="C2345">
        <v>99</v>
      </c>
      <c r="D2345" s="9">
        <v>45509.304166666669</v>
      </c>
      <c r="E2345" s="9">
        <v>45608.613194444442</v>
      </c>
      <c r="F2345" t="s">
        <v>871</v>
      </c>
      <c r="G2345" t="s">
        <v>871</v>
      </c>
      <c r="H2345">
        <v>32</v>
      </c>
      <c r="I2345">
        <v>1</v>
      </c>
      <c r="J2345">
        <v>4</v>
      </c>
      <c r="K2345" t="s">
        <v>872</v>
      </c>
      <c r="L2345">
        <v>22</v>
      </c>
      <c r="M2345">
        <v>6</v>
      </c>
      <c r="N2345">
        <v>0.25700000000000001</v>
      </c>
      <c r="O2345" t="s">
        <v>874</v>
      </c>
      <c r="P2345">
        <v>7.0000000000000007E-2</v>
      </c>
      <c r="Q2345">
        <v>0.309</v>
      </c>
      <c r="R2345">
        <v>0.187</v>
      </c>
      <c r="S2345">
        <v>0.221</v>
      </c>
      <c r="T2345" t="s">
        <v>874</v>
      </c>
      <c r="U2345" t="s">
        <v>874</v>
      </c>
      <c r="V2345" t="s">
        <v>874</v>
      </c>
      <c r="W2345" t="s">
        <v>874</v>
      </c>
      <c r="X2345" t="s">
        <v>56</v>
      </c>
      <c r="Y2345">
        <v>3.2360000000000002</v>
      </c>
      <c r="Z2345">
        <v>0.96099999999999997</v>
      </c>
      <c r="AA2345" t="s">
        <v>874</v>
      </c>
      <c r="AB2345">
        <v>0.89700000000000002</v>
      </c>
      <c r="AC2345">
        <v>0.92900000000000005</v>
      </c>
      <c r="AD2345" s="19">
        <v>1.967013888888889E-2</v>
      </c>
      <c r="AE2345" t="s">
        <v>1108</v>
      </c>
    </row>
    <row r="2346" spans="1:31" x14ac:dyDescent="0.35">
      <c r="A2346" t="s">
        <v>183</v>
      </c>
      <c r="B2346" t="s">
        <v>311</v>
      </c>
      <c r="C2346">
        <v>2099</v>
      </c>
      <c r="D2346" s="9">
        <v>43508.540277777778</v>
      </c>
      <c r="E2346" s="9">
        <v>45608.484722222223</v>
      </c>
      <c r="F2346">
        <v>866</v>
      </c>
      <c r="G2346">
        <v>814</v>
      </c>
      <c r="H2346">
        <v>751</v>
      </c>
      <c r="I2346">
        <v>63</v>
      </c>
      <c r="J2346">
        <v>126</v>
      </c>
      <c r="K2346">
        <v>688</v>
      </c>
      <c r="L2346">
        <v>551</v>
      </c>
      <c r="M2346">
        <v>137</v>
      </c>
      <c r="N2346">
        <v>0.86</v>
      </c>
      <c r="O2346">
        <v>5.5E-2</v>
      </c>
      <c r="P2346">
        <v>0.17299999999999999</v>
      </c>
      <c r="Q2346">
        <v>0.63400000000000001</v>
      </c>
      <c r="R2346">
        <v>0.74199999999999999</v>
      </c>
      <c r="S2346">
        <v>0.77</v>
      </c>
      <c r="T2346">
        <v>0.85399999999999998</v>
      </c>
      <c r="U2346">
        <v>0.94</v>
      </c>
      <c r="V2346">
        <v>0.81100000000000005</v>
      </c>
      <c r="W2346">
        <v>216.08799999999999</v>
      </c>
      <c r="X2346" t="s">
        <v>56</v>
      </c>
      <c r="Y2346">
        <v>1.577</v>
      </c>
      <c r="Z2346">
        <v>0.85399999999999998</v>
      </c>
      <c r="AA2346">
        <v>0.67900000000000005</v>
      </c>
      <c r="AB2346">
        <v>0.89900000000000002</v>
      </c>
      <c r="AC2346">
        <v>0.878</v>
      </c>
      <c r="AD2346" s="19">
        <v>3.1568287037037034E-2</v>
      </c>
      <c r="AE2346" t="s">
        <v>1108</v>
      </c>
    </row>
    <row r="2347" spans="1:31" hidden="1" x14ac:dyDescent="0.35">
      <c r="A2347" t="s">
        <v>84</v>
      </c>
      <c r="B2347" t="s">
        <v>312</v>
      </c>
      <c r="C2347">
        <v>92</v>
      </c>
      <c r="D2347" s="9">
        <v>45509.548611111109</v>
      </c>
      <c r="E2347" s="9">
        <v>45602.430555555555</v>
      </c>
      <c r="F2347" t="s">
        <v>871</v>
      </c>
      <c r="G2347" t="s">
        <v>871</v>
      </c>
      <c r="H2347">
        <v>8</v>
      </c>
      <c r="I2347">
        <v>4</v>
      </c>
      <c r="J2347">
        <v>1</v>
      </c>
      <c r="K2347" t="s">
        <v>872</v>
      </c>
      <c r="L2347">
        <v>5</v>
      </c>
      <c r="M2347">
        <v>6</v>
      </c>
      <c r="N2347">
        <v>6.9000000000000006E-2</v>
      </c>
      <c r="O2347">
        <v>3.5000000000000003E-2</v>
      </c>
      <c r="P2347" t="s">
        <v>874</v>
      </c>
      <c r="Q2347">
        <v>8.5000000000000006E-2</v>
      </c>
      <c r="R2347" s="24" t="s">
        <v>1803</v>
      </c>
      <c r="S2347">
        <v>0.10299999999999999</v>
      </c>
      <c r="T2347" t="s">
        <v>874</v>
      </c>
      <c r="U2347" t="s">
        <v>874</v>
      </c>
      <c r="V2347" t="s">
        <v>874</v>
      </c>
      <c r="W2347" t="s">
        <v>874</v>
      </c>
      <c r="X2347" t="s">
        <v>56</v>
      </c>
      <c r="Y2347">
        <v>11.765000000000001</v>
      </c>
      <c r="Z2347">
        <v>0.92400000000000004</v>
      </c>
      <c r="AA2347">
        <v>0.83699999999999997</v>
      </c>
      <c r="AB2347" t="s">
        <v>874</v>
      </c>
      <c r="AC2347">
        <v>0.77</v>
      </c>
      <c r="AD2347" s="19">
        <v>1.9903935185185184E-2</v>
      </c>
      <c r="AE2347" t="s">
        <v>1108</v>
      </c>
    </row>
    <row r="2348" spans="1:31" x14ac:dyDescent="0.35">
      <c r="A2348" t="s">
        <v>183</v>
      </c>
      <c r="B2348" t="s">
        <v>311</v>
      </c>
      <c r="C2348">
        <v>2099</v>
      </c>
      <c r="D2348" s="9">
        <v>43508.540277777778</v>
      </c>
      <c r="E2348" s="9">
        <v>45608.484722222223</v>
      </c>
      <c r="F2348">
        <v>866</v>
      </c>
      <c r="G2348">
        <v>814</v>
      </c>
      <c r="H2348">
        <v>751</v>
      </c>
      <c r="I2348">
        <v>63</v>
      </c>
      <c r="J2348">
        <v>126</v>
      </c>
      <c r="K2348">
        <v>688</v>
      </c>
      <c r="L2348">
        <v>551</v>
      </c>
      <c r="M2348">
        <v>137</v>
      </c>
      <c r="N2348">
        <v>0.86</v>
      </c>
      <c r="O2348">
        <v>5.5E-2</v>
      </c>
      <c r="P2348">
        <v>0.17299999999999999</v>
      </c>
      <c r="Q2348">
        <v>0.63400000000000001</v>
      </c>
      <c r="R2348">
        <v>0.74199999999999999</v>
      </c>
      <c r="S2348">
        <v>0.77</v>
      </c>
      <c r="T2348">
        <v>0.85399999999999998</v>
      </c>
      <c r="U2348">
        <v>0.94</v>
      </c>
      <c r="V2348">
        <v>0.81100000000000005</v>
      </c>
      <c r="W2348">
        <v>216.08799999999999</v>
      </c>
      <c r="X2348" t="s">
        <v>56</v>
      </c>
      <c r="Y2348">
        <v>1.577</v>
      </c>
      <c r="Z2348">
        <v>0.85399999999999998</v>
      </c>
      <c r="AA2348">
        <v>0.67900000000000005</v>
      </c>
      <c r="AB2348">
        <v>0.89900000000000002</v>
      </c>
      <c r="AC2348">
        <v>0.878</v>
      </c>
      <c r="AD2348" s="19">
        <v>3.4733796296296301E-3</v>
      </c>
      <c r="AE2348" t="s">
        <v>1108</v>
      </c>
    </row>
    <row r="2349" spans="1:31" hidden="1" x14ac:dyDescent="0.35">
      <c r="A2349" t="s">
        <v>85</v>
      </c>
      <c r="B2349" t="s">
        <v>312</v>
      </c>
      <c r="C2349">
        <v>0</v>
      </c>
      <c r="D2349" s="9">
        <v>45056.390972222223</v>
      </c>
      <c r="E2349" s="9">
        <v>45056.390972222223</v>
      </c>
      <c r="F2349" t="s">
        <v>871</v>
      </c>
      <c r="G2349" t="s">
        <v>871</v>
      </c>
      <c r="H2349">
        <v>1</v>
      </c>
      <c r="I2349">
        <v>1</v>
      </c>
      <c r="J2349">
        <v>1</v>
      </c>
      <c r="K2349" t="s">
        <v>872</v>
      </c>
      <c r="L2349">
        <v>1</v>
      </c>
      <c r="M2349">
        <v>0</v>
      </c>
      <c r="N2349" t="s">
        <v>874</v>
      </c>
      <c r="O2349" t="s">
        <v>874</v>
      </c>
      <c r="P2349" t="s">
        <v>874</v>
      </c>
      <c r="Q2349" t="s">
        <v>874</v>
      </c>
      <c r="R2349">
        <v>0</v>
      </c>
      <c r="S2349" t="s">
        <v>874</v>
      </c>
      <c r="T2349" t="s">
        <v>874</v>
      </c>
      <c r="U2349" t="s">
        <v>874</v>
      </c>
      <c r="V2349" t="s">
        <v>874</v>
      </c>
      <c r="W2349" t="s">
        <v>874</v>
      </c>
      <c r="X2349" t="s">
        <v>56</v>
      </c>
      <c r="Y2349" t="s">
        <v>874</v>
      </c>
      <c r="Z2349" t="s">
        <v>874</v>
      </c>
      <c r="AA2349" t="s">
        <v>874</v>
      </c>
      <c r="AB2349" t="s">
        <v>874</v>
      </c>
      <c r="AC2349" t="s">
        <v>874</v>
      </c>
      <c r="AD2349" s="19">
        <v>2.0112268518518519E-2</v>
      </c>
      <c r="AE2349" t="s">
        <v>1108</v>
      </c>
    </row>
    <row r="2350" spans="1:31" x14ac:dyDescent="0.35">
      <c r="A2350" t="s">
        <v>1686</v>
      </c>
      <c r="B2350" t="s">
        <v>311</v>
      </c>
      <c r="C2350">
        <v>3254</v>
      </c>
      <c r="D2350" s="9">
        <v>38598.242048611108</v>
      </c>
      <c r="E2350" s="9">
        <v>41852.848749999997</v>
      </c>
      <c r="F2350">
        <v>791</v>
      </c>
      <c r="G2350">
        <v>791</v>
      </c>
      <c r="H2350">
        <v>139</v>
      </c>
      <c r="I2350">
        <v>652</v>
      </c>
      <c r="J2350">
        <v>143</v>
      </c>
      <c r="K2350">
        <v>648</v>
      </c>
      <c r="L2350">
        <v>574</v>
      </c>
      <c r="M2350">
        <v>74</v>
      </c>
      <c r="N2350">
        <v>5.3999999999999999E-2</v>
      </c>
      <c r="O2350">
        <v>0.29299999999999998</v>
      </c>
      <c r="P2350">
        <v>5.2999999999999999E-2</v>
      </c>
      <c r="Q2350">
        <v>0.251</v>
      </c>
      <c r="R2350">
        <v>0.29399999999999998</v>
      </c>
      <c r="S2350">
        <v>0.28000000000000003</v>
      </c>
      <c r="T2350">
        <v>0.85399999999999998</v>
      </c>
      <c r="U2350">
        <v>0.156</v>
      </c>
      <c r="V2350">
        <v>0.84699999999999998</v>
      </c>
      <c r="W2350">
        <v>294.82100000000003</v>
      </c>
      <c r="X2350" t="s">
        <v>56</v>
      </c>
      <c r="Y2350">
        <v>3.984</v>
      </c>
      <c r="Z2350">
        <v>0.89</v>
      </c>
      <c r="AA2350">
        <v>0.96299999999999997</v>
      </c>
      <c r="AB2350">
        <v>0.92500000000000004</v>
      </c>
      <c r="AC2350">
        <v>0.95699999999999996</v>
      </c>
      <c r="AD2350" s="19">
        <v>45825.161470277781</v>
      </c>
      <c r="AE2350" t="s">
        <v>2397</v>
      </c>
    </row>
    <row r="2351" spans="1:31" hidden="1" x14ac:dyDescent="0.35">
      <c r="A2351" t="s">
        <v>86</v>
      </c>
      <c r="B2351" t="s">
        <v>312</v>
      </c>
      <c r="C2351">
        <v>92</v>
      </c>
      <c r="D2351" s="9">
        <v>45511.589583333334</v>
      </c>
      <c r="E2351" s="9">
        <v>45603.701388888891</v>
      </c>
      <c r="F2351" t="s">
        <v>871</v>
      </c>
      <c r="G2351" t="s">
        <v>871</v>
      </c>
      <c r="H2351">
        <v>11</v>
      </c>
      <c r="I2351">
        <v>7</v>
      </c>
      <c r="J2351">
        <v>2</v>
      </c>
      <c r="K2351" t="s">
        <v>872</v>
      </c>
      <c r="L2351">
        <v>10</v>
      </c>
      <c r="M2351">
        <v>7</v>
      </c>
      <c r="N2351">
        <v>0.14199999999999999</v>
      </c>
      <c r="O2351">
        <v>7.0000000000000007E-2</v>
      </c>
      <c r="P2351">
        <v>1.4E-2</v>
      </c>
      <c r="Q2351">
        <v>7.6999999999999999E-2</v>
      </c>
      <c r="R2351" s="24" t="s">
        <v>2286</v>
      </c>
      <c r="S2351">
        <v>0.191</v>
      </c>
      <c r="T2351">
        <v>0.38900000000000001</v>
      </c>
      <c r="U2351">
        <v>0.67</v>
      </c>
      <c r="V2351">
        <v>0.93400000000000005</v>
      </c>
      <c r="W2351">
        <v>935.06500000000005</v>
      </c>
      <c r="X2351" t="s">
        <v>56</v>
      </c>
      <c r="Y2351">
        <v>12.987</v>
      </c>
      <c r="Z2351">
        <v>0.84899999999999998</v>
      </c>
      <c r="AA2351">
        <v>0.755</v>
      </c>
      <c r="AB2351">
        <v>1</v>
      </c>
      <c r="AC2351">
        <v>0.79200000000000004</v>
      </c>
      <c r="AD2351" s="19">
        <v>2.0375000000000001E-2</v>
      </c>
      <c r="AE2351" t="s">
        <v>1108</v>
      </c>
    </row>
    <row r="2352" spans="1:31" x14ac:dyDescent="0.35">
      <c r="A2352" t="s">
        <v>1414</v>
      </c>
      <c r="B2352" t="s">
        <v>311</v>
      </c>
      <c r="C2352">
        <v>1816</v>
      </c>
      <c r="D2352" s="9">
        <v>39785.785416666666</v>
      </c>
      <c r="E2352" s="9">
        <v>41601.991666666669</v>
      </c>
      <c r="F2352">
        <v>586</v>
      </c>
      <c r="G2352">
        <v>586</v>
      </c>
      <c r="H2352">
        <v>65</v>
      </c>
      <c r="I2352">
        <v>521</v>
      </c>
      <c r="J2352">
        <v>43</v>
      </c>
      <c r="K2352">
        <v>543</v>
      </c>
      <c r="L2352">
        <v>395</v>
      </c>
      <c r="M2352">
        <v>148</v>
      </c>
      <c r="N2352">
        <v>3.7999999999999999E-2</v>
      </c>
      <c r="O2352">
        <v>0.35299999999999998</v>
      </c>
      <c r="P2352">
        <v>5.8000000000000003E-2</v>
      </c>
      <c r="Q2352">
        <v>0.28399999999999997</v>
      </c>
      <c r="R2352">
        <v>0.33300000000000002</v>
      </c>
      <c r="S2352">
        <v>0.36199999999999999</v>
      </c>
      <c r="T2352">
        <v>0.85299999999999998</v>
      </c>
      <c r="U2352">
        <v>9.7000000000000003E-2</v>
      </c>
      <c r="V2352">
        <v>0.85199999999999998</v>
      </c>
      <c r="W2352">
        <v>521.12699999999995</v>
      </c>
      <c r="X2352" t="s">
        <v>56</v>
      </c>
      <c r="Y2352">
        <v>3.5209999999999999</v>
      </c>
      <c r="Z2352">
        <v>0.95599999999999996</v>
      </c>
      <c r="AA2352">
        <v>0.96199999999999997</v>
      </c>
      <c r="AB2352">
        <v>0.84499999999999997</v>
      </c>
      <c r="AC2352">
        <v>0.93899999999999995</v>
      </c>
      <c r="AD2352" s="19">
        <v>45824.791158321757</v>
      </c>
      <c r="AE2352" t="s">
        <v>1824</v>
      </c>
    </row>
    <row r="2353" spans="1:31" hidden="1" x14ac:dyDescent="0.35">
      <c r="A2353" t="s">
        <v>87</v>
      </c>
      <c r="B2353" t="s">
        <v>312</v>
      </c>
      <c r="C2353">
        <v>98</v>
      </c>
      <c r="D2353" s="9">
        <v>45503.263888888891</v>
      </c>
      <c r="E2353" s="9">
        <v>45601.431944444441</v>
      </c>
      <c r="F2353" t="s">
        <v>871</v>
      </c>
      <c r="G2353" t="s">
        <v>871</v>
      </c>
      <c r="H2353">
        <v>37</v>
      </c>
      <c r="I2353">
        <v>1</v>
      </c>
      <c r="J2353">
        <v>4</v>
      </c>
      <c r="K2353" t="s">
        <v>872</v>
      </c>
      <c r="L2353">
        <v>36</v>
      </c>
      <c r="M2353">
        <v>-4</v>
      </c>
      <c r="N2353">
        <v>0.374</v>
      </c>
      <c r="O2353" t="s">
        <v>874</v>
      </c>
      <c r="P2353">
        <v>2.3E-2</v>
      </c>
      <c r="Q2353">
        <v>0.33600000000000002</v>
      </c>
      <c r="R2353">
        <v>0.35099999999999998</v>
      </c>
      <c r="S2353">
        <v>0.35</v>
      </c>
      <c r="T2353" t="s">
        <v>874</v>
      </c>
      <c r="U2353" t="s">
        <v>874</v>
      </c>
      <c r="V2353" t="s">
        <v>874</v>
      </c>
      <c r="W2353" t="s">
        <v>874</v>
      </c>
      <c r="X2353" t="s">
        <v>62</v>
      </c>
      <c r="Y2353">
        <v>2.976</v>
      </c>
      <c r="Z2353">
        <v>0.95499999999999996</v>
      </c>
      <c r="AA2353" t="s">
        <v>874</v>
      </c>
      <c r="AB2353">
        <v>0.8</v>
      </c>
      <c r="AC2353">
        <v>0.94899999999999995</v>
      </c>
      <c r="AD2353" s="19">
        <v>2.0596064814814814E-2</v>
      </c>
      <c r="AE2353" t="s">
        <v>1108</v>
      </c>
    </row>
    <row r="2354" spans="1:31" x14ac:dyDescent="0.35">
      <c r="A2354" t="s">
        <v>191</v>
      </c>
      <c r="B2354" t="s">
        <v>311</v>
      </c>
      <c r="C2354">
        <v>4157</v>
      </c>
      <c r="D2354" s="9">
        <v>40367.447685185187</v>
      </c>
      <c r="E2354" s="9">
        <v>44524.917025462964</v>
      </c>
      <c r="F2354">
        <v>380</v>
      </c>
      <c r="G2354">
        <v>380</v>
      </c>
      <c r="H2354">
        <v>191</v>
      </c>
      <c r="I2354">
        <v>189</v>
      </c>
      <c r="J2354">
        <v>52</v>
      </c>
      <c r="K2354">
        <v>328</v>
      </c>
      <c r="L2354">
        <v>283</v>
      </c>
      <c r="M2354">
        <v>45</v>
      </c>
      <c r="N2354">
        <v>4.5999999999999999E-2</v>
      </c>
      <c r="O2354">
        <v>4.2999999999999997E-2</v>
      </c>
      <c r="P2354">
        <v>1.4E-2</v>
      </c>
      <c r="Q2354">
        <v>6.4000000000000001E-2</v>
      </c>
      <c r="R2354">
        <v>7.4999999999999997E-2</v>
      </c>
      <c r="S2354">
        <v>7.5999999999999998E-2</v>
      </c>
      <c r="T2354">
        <v>0.85299999999999998</v>
      </c>
      <c r="U2354">
        <v>0.51700000000000002</v>
      </c>
      <c r="V2354">
        <v>0.84299999999999997</v>
      </c>
      <c r="W2354">
        <v>703.125</v>
      </c>
      <c r="X2354" t="s">
        <v>56</v>
      </c>
      <c r="Y2354">
        <v>15.625</v>
      </c>
      <c r="Z2354">
        <v>0.96599999999999997</v>
      </c>
      <c r="AA2354">
        <v>0.97499999999999998</v>
      </c>
      <c r="AB2354">
        <v>0.98</v>
      </c>
      <c r="AC2354">
        <v>0.96299999999999997</v>
      </c>
      <c r="AD2354" s="19">
        <v>45825.256528483798</v>
      </c>
      <c r="AE2354" t="s">
        <v>2357</v>
      </c>
    </row>
    <row r="2355" spans="1:31" hidden="1" x14ac:dyDescent="0.35">
      <c r="A2355" t="s">
        <v>88</v>
      </c>
      <c r="B2355" t="s">
        <v>312</v>
      </c>
      <c r="C2355">
        <v>90</v>
      </c>
      <c r="D2355" s="9">
        <v>45490.497916666667</v>
      </c>
      <c r="E2355" s="9">
        <v>45581.281944444447</v>
      </c>
      <c r="F2355" t="s">
        <v>871</v>
      </c>
      <c r="G2355" t="s">
        <v>871</v>
      </c>
      <c r="H2355">
        <v>1</v>
      </c>
      <c r="I2355">
        <v>3</v>
      </c>
      <c r="J2355">
        <v>1</v>
      </c>
      <c r="K2355" t="s">
        <v>872</v>
      </c>
      <c r="L2355">
        <v>4</v>
      </c>
      <c r="M2355">
        <v>-1</v>
      </c>
      <c r="N2355" t="s">
        <v>874</v>
      </c>
      <c r="O2355">
        <v>5.1999999999999998E-2</v>
      </c>
      <c r="P2355" t="s">
        <v>874</v>
      </c>
      <c r="Q2355">
        <v>0.09</v>
      </c>
      <c r="R2355">
        <v>0</v>
      </c>
      <c r="S2355">
        <v>2.7E-2</v>
      </c>
      <c r="T2355" t="s">
        <v>874</v>
      </c>
      <c r="U2355" t="s">
        <v>874</v>
      </c>
      <c r="V2355" t="s">
        <v>874</v>
      </c>
      <c r="W2355" t="s">
        <v>874</v>
      </c>
      <c r="X2355" t="s">
        <v>56</v>
      </c>
      <c r="Y2355">
        <v>11.111000000000001</v>
      </c>
      <c r="Z2355" t="s">
        <v>874</v>
      </c>
      <c r="AA2355">
        <v>0.75</v>
      </c>
      <c r="AB2355" t="s">
        <v>874</v>
      </c>
      <c r="AC2355">
        <v>0.81699999999999995</v>
      </c>
      <c r="AD2355" s="19">
        <v>2.0826388888888891E-2</v>
      </c>
      <c r="AE2355" t="s">
        <v>1108</v>
      </c>
    </row>
    <row r="2356" spans="1:31" x14ac:dyDescent="0.35">
      <c r="A2356" t="s">
        <v>1116</v>
      </c>
      <c r="B2356" t="s">
        <v>311</v>
      </c>
      <c r="C2356">
        <v>3934</v>
      </c>
      <c r="D2356" s="9">
        <v>40518.54241898148</v>
      </c>
      <c r="E2356" s="9">
        <v>44452.929259259261</v>
      </c>
      <c r="F2356">
        <v>148</v>
      </c>
      <c r="G2356">
        <v>148</v>
      </c>
      <c r="H2356">
        <v>90</v>
      </c>
      <c r="I2356">
        <v>58</v>
      </c>
      <c r="J2356">
        <v>27</v>
      </c>
      <c r="K2356">
        <v>121</v>
      </c>
      <c r="L2356">
        <v>119</v>
      </c>
      <c r="M2356">
        <v>2</v>
      </c>
      <c r="N2356">
        <v>2.1999999999999999E-2</v>
      </c>
      <c r="O2356">
        <v>1.7999999999999999E-2</v>
      </c>
      <c r="P2356">
        <v>6.0000000000000001E-3</v>
      </c>
      <c r="Q2356">
        <v>2.9000000000000001E-2</v>
      </c>
      <c r="R2356">
        <v>3.4000000000000002E-2</v>
      </c>
      <c r="S2356">
        <v>0.03</v>
      </c>
      <c r="T2356">
        <v>0.85299999999999998</v>
      </c>
      <c r="U2356">
        <v>0.55000000000000004</v>
      </c>
      <c r="V2356">
        <v>0.85</v>
      </c>
      <c r="W2356">
        <v>68.965999999999994</v>
      </c>
      <c r="X2356" t="s">
        <v>56</v>
      </c>
      <c r="Y2356">
        <v>34.482999999999997</v>
      </c>
      <c r="Z2356">
        <v>0.95499999999999996</v>
      </c>
      <c r="AA2356">
        <v>0.90400000000000003</v>
      </c>
      <c r="AB2356">
        <v>0.95099999999999996</v>
      </c>
      <c r="AC2356">
        <v>0.94699999999999995</v>
      </c>
      <c r="AD2356" s="19">
        <v>45825.258212048611</v>
      </c>
      <c r="AE2356" t="s">
        <v>2357</v>
      </c>
    </row>
    <row r="2357" spans="1:31" hidden="1" x14ac:dyDescent="0.35">
      <c r="A2357" t="s">
        <v>89</v>
      </c>
      <c r="B2357" t="s">
        <v>312</v>
      </c>
      <c r="C2357">
        <v>91</v>
      </c>
      <c r="D2357" s="9">
        <v>45512.532638888886</v>
      </c>
      <c r="E2357" s="9">
        <v>45604.270833333336</v>
      </c>
      <c r="F2357" t="s">
        <v>871</v>
      </c>
      <c r="G2357" t="s">
        <v>871</v>
      </c>
      <c r="H2357">
        <v>7</v>
      </c>
      <c r="I2357">
        <v>4</v>
      </c>
      <c r="J2357">
        <v>1</v>
      </c>
      <c r="K2357" t="s">
        <v>872</v>
      </c>
      <c r="L2357">
        <v>9</v>
      </c>
      <c r="M2357">
        <v>1</v>
      </c>
      <c r="N2357">
        <v>7.9000000000000001E-2</v>
      </c>
      <c r="O2357">
        <v>3.4000000000000002E-2</v>
      </c>
      <c r="P2357" t="s">
        <v>874</v>
      </c>
      <c r="Q2357">
        <v>9.8000000000000004E-2</v>
      </c>
      <c r="R2357">
        <v>0.113</v>
      </c>
      <c r="S2357">
        <v>0.112</v>
      </c>
      <c r="T2357" t="s">
        <v>874</v>
      </c>
      <c r="U2357" t="s">
        <v>874</v>
      </c>
      <c r="V2357" t="s">
        <v>874</v>
      </c>
      <c r="W2357" t="s">
        <v>874</v>
      </c>
      <c r="X2357" t="s">
        <v>56</v>
      </c>
      <c r="Y2357">
        <v>10.204000000000001</v>
      </c>
      <c r="Z2357">
        <v>0.94699999999999995</v>
      </c>
      <c r="AA2357">
        <v>0.89900000000000002</v>
      </c>
      <c r="AB2357" t="s">
        <v>874</v>
      </c>
      <c r="AC2357">
        <v>0.91700000000000004</v>
      </c>
      <c r="AD2357" s="19">
        <v>2.1047453703703704E-2</v>
      </c>
      <c r="AE2357" t="s">
        <v>1108</v>
      </c>
    </row>
    <row r="2358" spans="1:31" x14ac:dyDescent="0.35">
      <c r="A2358" t="s">
        <v>1292</v>
      </c>
      <c r="B2358" t="s">
        <v>311</v>
      </c>
      <c r="C2358">
        <v>4988</v>
      </c>
      <c r="D2358" s="9">
        <v>39576.922627314816</v>
      </c>
      <c r="E2358" s="9">
        <v>44565.667708333334</v>
      </c>
      <c r="F2358">
        <v>5204</v>
      </c>
      <c r="G2358">
        <v>5204</v>
      </c>
      <c r="H2358">
        <v>480</v>
      </c>
      <c r="I2358">
        <v>4724</v>
      </c>
      <c r="J2358">
        <v>722</v>
      </c>
      <c r="K2358">
        <v>4482</v>
      </c>
      <c r="L2358">
        <v>3711</v>
      </c>
      <c r="M2358">
        <v>771</v>
      </c>
      <c r="N2358">
        <v>9.5000000000000001E-2</v>
      </c>
      <c r="O2358">
        <v>1.069</v>
      </c>
      <c r="P2358">
        <v>0.16500000000000001</v>
      </c>
      <c r="Q2358">
        <v>0.85199999999999998</v>
      </c>
      <c r="R2358">
        <v>0.999</v>
      </c>
      <c r="S2358">
        <v>1.0029999999999999</v>
      </c>
      <c r="T2358">
        <v>0.85299999999999998</v>
      </c>
      <c r="U2358">
        <v>8.2000000000000003E-2</v>
      </c>
      <c r="V2358">
        <v>0.85799999999999998</v>
      </c>
      <c r="W2358">
        <v>904.93</v>
      </c>
      <c r="X2358" t="s">
        <v>56</v>
      </c>
      <c r="Y2358">
        <v>1.1739999999999999</v>
      </c>
      <c r="Z2358">
        <v>0.99199999999999999</v>
      </c>
      <c r="AA2358">
        <v>0.99</v>
      </c>
      <c r="AB2358">
        <v>0.97899999999999998</v>
      </c>
      <c r="AC2358">
        <v>0.98699999999999999</v>
      </c>
      <c r="AD2358" s="19">
        <v>45825.064592233794</v>
      </c>
      <c r="AE2358" t="s">
        <v>2397</v>
      </c>
    </row>
    <row r="2359" spans="1:31" hidden="1" x14ac:dyDescent="0.35">
      <c r="A2359" t="s">
        <v>90</v>
      </c>
      <c r="B2359" t="s">
        <v>312</v>
      </c>
      <c r="C2359">
        <v>0</v>
      </c>
      <c r="D2359" s="9">
        <v>44965.056250000001</v>
      </c>
      <c r="E2359" s="9">
        <v>44965.056250000001</v>
      </c>
      <c r="F2359" t="s">
        <v>871</v>
      </c>
      <c r="G2359" t="s">
        <v>871</v>
      </c>
      <c r="H2359">
        <v>1</v>
      </c>
      <c r="I2359">
        <v>1</v>
      </c>
      <c r="J2359">
        <v>1</v>
      </c>
      <c r="K2359" t="s">
        <v>872</v>
      </c>
      <c r="L2359">
        <v>1</v>
      </c>
      <c r="M2359">
        <v>0</v>
      </c>
      <c r="N2359" t="s">
        <v>874</v>
      </c>
      <c r="O2359" t="s">
        <v>874</v>
      </c>
      <c r="P2359" t="s">
        <v>874</v>
      </c>
      <c r="Q2359" t="s">
        <v>874</v>
      </c>
      <c r="R2359">
        <v>0</v>
      </c>
      <c r="S2359" t="s">
        <v>874</v>
      </c>
      <c r="T2359" t="s">
        <v>874</v>
      </c>
      <c r="U2359" t="s">
        <v>874</v>
      </c>
      <c r="V2359" t="s">
        <v>874</v>
      </c>
      <c r="W2359" t="s">
        <v>874</v>
      </c>
      <c r="X2359" t="s">
        <v>56</v>
      </c>
      <c r="Y2359" t="s">
        <v>874</v>
      </c>
      <c r="Z2359" t="s">
        <v>874</v>
      </c>
      <c r="AA2359" t="s">
        <v>874</v>
      </c>
      <c r="AB2359" t="s">
        <v>874</v>
      </c>
      <c r="AC2359" t="s">
        <v>874</v>
      </c>
      <c r="AD2359" s="19">
        <v>2.1250000000000002E-2</v>
      </c>
      <c r="AE2359" t="s">
        <v>1108</v>
      </c>
    </row>
    <row r="2360" spans="1:31" x14ac:dyDescent="0.35">
      <c r="A2360" t="s">
        <v>1274</v>
      </c>
      <c r="B2360" t="s">
        <v>311</v>
      </c>
      <c r="C2360">
        <v>2855</v>
      </c>
      <c r="D2360" s="9">
        <v>38727.55972222222</v>
      </c>
      <c r="E2360" s="9">
        <v>41582.776388888888</v>
      </c>
      <c r="F2360">
        <v>4014</v>
      </c>
      <c r="G2360">
        <v>4014</v>
      </c>
      <c r="H2360">
        <v>467</v>
      </c>
      <c r="I2360">
        <v>3547</v>
      </c>
      <c r="J2360">
        <v>384</v>
      </c>
      <c r="K2360">
        <v>3630</v>
      </c>
      <c r="L2360">
        <v>3054</v>
      </c>
      <c r="M2360">
        <v>576</v>
      </c>
      <c r="N2360">
        <v>0.247</v>
      </c>
      <c r="O2360">
        <v>1.722</v>
      </c>
      <c r="P2360">
        <v>0.16800000000000001</v>
      </c>
      <c r="Q2360">
        <v>1.534</v>
      </c>
      <c r="R2360">
        <v>1.8009999999999999</v>
      </c>
      <c r="S2360">
        <v>1.7649999999999999</v>
      </c>
      <c r="T2360">
        <v>0.85199999999999998</v>
      </c>
      <c r="U2360">
        <v>0.125</v>
      </c>
      <c r="V2360">
        <v>0.91500000000000004</v>
      </c>
      <c r="W2360">
        <v>375.48899999999998</v>
      </c>
      <c r="X2360" t="s">
        <v>56</v>
      </c>
      <c r="Y2360">
        <v>0.65200000000000002</v>
      </c>
      <c r="Z2360">
        <v>0.90300000000000002</v>
      </c>
      <c r="AA2360">
        <v>0.95099999999999996</v>
      </c>
      <c r="AB2360">
        <v>0.93100000000000005</v>
      </c>
      <c r="AC2360">
        <v>0.95199999999999996</v>
      </c>
      <c r="AD2360" s="19">
        <v>45824.766957835651</v>
      </c>
      <c r="AE2360" t="s">
        <v>1824</v>
      </c>
    </row>
    <row r="2361" spans="1:31" hidden="1" x14ac:dyDescent="0.35">
      <c r="A2361" t="s">
        <v>91</v>
      </c>
      <c r="B2361" t="s">
        <v>312</v>
      </c>
      <c r="C2361">
        <v>93</v>
      </c>
      <c r="D2361" s="9">
        <v>45497.482638888891</v>
      </c>
      <c r="E2361" s="9">
        <v>45590.518750000003</v>
      </c>
      <c r="F2361" t="s">
        <v>871</v>
      </c>
      <c r="G2361" t="s">
        <v>871</v>
      </c>
      <c r="H2361">
        <v>1</v>
      </c>
      <c r="I2361">
        <v>3</v>
      </c>
      <c r="J2361">
        <v>81</v>
      </c>
      <c r="K2361" t="s">
        <v>872</v>
      </c>
      <c r="L2361">
        <v>7</v>
      </c>
      <c r="M2361">
        <v>-83</v>
      </c>
      <c r="N2361" t="s">
        <v>874</v>
      </c>
      <c r="O2361">
        <v>3.4000000000000002E-2</v>
      </c>
      <c r="P2361">
        <v>1.923</v>
      </c>
      <c r="Q2361">
        <v>4.4999999999999998E-2</v>
      </c>
      <c r="R2361">
        <v>-1.889</v>
      </c>
      <c r="S2361">
        <v>-1.0009999999999999</v>
      </c>
      <c r="T2361" t="s">
        <v>874</v>
      </c>
      <c r="U2361" t="s">
        <v>874</v>
      </c>
      <c r="V2361" t="s">
        <v>874</v>
      </c>
      <c r="W2361" t="s">
        <v>874</v>
      </c>
      <c r="X2361" t="s">
        <v>92</v>
      </c>
      <c r="Y2361">
        <v>22.222000000000001</v>
      </c>
      <c r="Z2361" t="s">
        <v>874</v>
      </c>
      <c r="AA2361">
        <v>0.88800000000000001</v>
      </c>
      <c r="AB2361">
        <v>0.17599999999999999</v>
      </c>
      <c r="AC2361">
        <v>0.78700000000000003</v>
      </c>
      <c r="AD2361" s="19">
        <v>2.1468750000000002E-2</v>
      </c>
      <c r="AE2361" t="s">
        <v>1108</v>
      </c>
    </row>
    <row r="2362" spans="1:31" x14ac:dyDescent="0.35">
      <c r="A2362" t="s">
        <v>1941</v>
      </c>
      <c r="B2362" t="s">
        <v>311</v>
      </c>
      <c r="C2362">
        <v>3382</v>
      </c>
      <c r="D2362" s="9">
        <v>38119.599999999999</v>
      </c>
      <c r="E2362" s="9">
        <v>41502.086111111108</v>
      </c>
      <c r="F2362">
        <v>2680</v>
      </c>
      <c r="G2362">
        <v>2680</v>
      </c>
      <c r="H2362">
        <v>1762</v>
      </c>
      <c r="I2362">
        <v>918</v>
      </c>
      <c r="J2362">
        <v>548</v>
      </c>
      <c r="K2362">
        <v>2132</v>
      </c>
      <c r="L2362">
        <v>2130</v>
      </c>
      <c r="M2362">
        <v>2</v>
      </c>
      <c r="N2362">
        <v>1.054</v>
      </c>
      <c r="O2362">
        <v>0.48699999999999999</v>
      </c>
      <c r="P2362">
        <v>0.22500000000000001</v>
      </c>
      <c r="Q2362">
        <v>1.121</v>
      </c>
      <c r="R2362">
        <v>1.3160000000000001</v>
      </c>
      <c r="S2362">
        <v>1.077</v>
      </c>
      <c r="T2362">
        <v>0.85199999999999998</v>
      </c>
      <c r="U2362">
        <v>0.68400000000000005</v>
      </c>
      <c r="V2362">
        <v>0.85399999999999998</v>
      </c>
      <c r="W2362">
        <v>1.784</v>
      </c>
      <c r="X2362" t="s">
        <v>80</v>
      </c>
      <c r="Y2362">
        <v>0.89200000000000002</v>
      </c>
      <c r="Z2362">
        <v>0.92800000000000005</v>
      </c>
      <c r="AA2362">
        <v>0.872</v>
      </c>
      <c r="AB2362">
        <v>0.98299999999999998</v>
      </c>
      <c r="AC2362">
        <v>0.98699999999999999</v>
      </c>
      <c r="AD2362" s="19">
        <v>45824.87893673611</v>
      </c>
      <c r="AE2362" t="s">
        <v>2024</v>
      </c>
    </row>
    <row r="2363" spans="1:31" hidden="1" x14ac:dyDescent="0.35">
      <c r="A2363" t="s">
        <v>93</v>
      </c>
      <c r="B2363" t="s">
        <v>312</v>
      </c>
      <c r="C2363">
        <v>94</v>
      </c>
      <c r="D2363" s="9">
        <v>45510.258333333331</v>
      </c>
      <c r="E2363" s="9">
        <v>45604.379166666666</v>
      </c>
      <c r="F2363" t="s">
        <v>871</v>
      </c>
      <c r="G2363" t="s">
        <v>871</v>
      </c>
      <c r="H2363">
        <v>53</v>
      </c>
      <c r="I2363">
        <v>10</v>
      </c>
      <c r="J2363">
        <v>4</v>
      </c>
      <c r="K2363" t="s">
        <v>872</v>
      </c>
      <c r="L2363">
        <v>39</v>
      </c>
      <c r="M2363">
        <v>19</v>
      </c>
      <c r="N2363">
        <v>0.54800000000000004</v>
      </c>
      <c r="O2363">
        <v>0.107</v>
      </c>
      <c r="P2363">
        <v>8.5999999999999993E-2</v>
      </c>
      <c r="Q2363">
        <v>0.38800000000000001</v>
      </c>
      <c r="R2363" s="24" t="s">
        <v>2287</v>
      </c>
      <c r="S2363">
        <v>0.60099999999999998</v>
      </c>
      <c r="T2363">
        <v>0.68200000000000005</v>
      </c>
      <c r="U2363">
        <v>0.83699999999999997</v>
      </c>
      <c r="V2363">
        <v>0.86899999999999999</v>
      </c>
      <c r="W2363">
        <v>391.75299999999999</v>
      </c>
      <c r="X2363" t="s">
        <v>56</v>
      </c>
      <c r="Y2363">
        <v>2.577</v>
      </c>
      <c r="Z2363">
        <v>0.91100000000000003</v>
      </c>
      <c r="AA2363">
        <v>0.94899999999999995</v>
      </c>
      <c r="AB2363">
        <v>0.876</v>
      </c>
      <c r="AC2363">
        <v>0.97</v>
      </c>
      <c r="AD2363" s="19">
        <v>2.174884259259259E-2</v>
      </c>
      <c r="AE2363" t="s">
        <v>1108</v>
      </c>
    </row>
    <row r="2364" spans="1:31" x14ac:dyDescent="0.35">
      <c r="A2364" t="s">
        <v>1205</v>
      </c>
      <c r="B2364" t="s">
        <v>311</v>
      </c>
      <c r="C2364">
        <v>3182</v>
      </c>
      <c r="D2364" s="9">
        <v>38443.774305555555</v>
      </c>
      <c r="E2364" s="9">
        <v>41626.722222222219</v>
      </c>
      <c r="F2364">
        <v>1297</v>
      </c>
      <c r="G2364">
        <v>1297</v>
      </c>
      <c r="H2364">
        <v>370</v>
      </c>
      <c r="I2364">
        <v>927</v>
      </c>
      <c r="J2364">
        <v>316</v>
      </c>
      <c r="K2364">
        <v>981</v>
      </c>
      <c r="L2364">
        <v>808</v>
      </c>
      <c r="M2364">
        <v>173</v>
      </c>
      <c r="N2364">
        <v>0.17</v>
      </c>
      <c r="O2364">
        <v>0.32700000000000001</v>
      </c>
      <c r="P2364">
        <v>0.113</v>
      </c>
      <c r="Q2364">
        <v>0.32700000000000001</v>
      </c>
      <c r="R2364">
        <v>0.38400000000000001</v>
      </c>
      <c r="S2364">
        <v>0.34599999999999997</v>
      </c>
      <c r="T2364">
        <v>0.85199999999999998</v>
      </c>
      <c r="U2364">
        <v>0.34200000000000003</v>
      </c>
      <c r="V2364">
        <v>0.77300000000000002</v>
      </c>
      <c r="W2364">
        <v>529.05200000000002</v>
      </c>
      <c r="X2364" t="s">
        <v>56</v>
      </c>
      <c r="Y2364">
        <v>3.0579999999999998</v>
      </c>
      <c r="Z2364">
        <v>0.78400000000000003</v>
      </c>
      <c r="AA2364">
        <v>0.94499999999999995</v>
      </c>
      <c r="AB2364">
        <v>0.91600000000000004</v>
      </c>
      <c r="AC2364">
        <v>0.871</v>
      </c>
      <c r="AD2364" s="19">
        <v>45824.959852141204</v>
      </c>
      <c r="AE2364" t="s">
        <v>2225</v>
      </c>
    </row>
    <row r="2365" spans="1:31" hidden="1" x14ac:dyDescent="0.35">
      <c r="A2365" t="s">
        <v>94</v>
      </c>
      <c r="B2365" t="s">
        <v>312</v>
      </c>
      <c r="C2365">
        <v>91</v>
      </c>
      <c r="D2365" s="9">
        <v>45499.443749999999</v>
      </c>
      <c r="E2365" s="9">
        <v>45590.816666666666</v>
      </c>
      <c r="F2365" t="s">
        <v>871</v>
      </c>
      <c r="G2365" t="s">
        <v>871</v>
      </c>
      <c r="H2365">
        <v>5</v>
      </c>
      <c r="I2365">
        <v>1</v>
      </c>
      <c r="J2365">
        <v>1</v>
      </c>
      <c r="K2365" t="s">
        <v>872</v>
      </c>
      <c r="L2365">
        <v>4</v>
      </c>
      <c r="M2365">
        <v>2</v>
      </c>
      <c r="N2365">
        <v>2.8000000000000001E-2</v>
      </c>
      <c r="O2365" t="s">
        <v>874</v>
      </c>
      <c r="P2365" t="s">
        <v>874</v>
      </c>
      <c r="Q2365">
        <v>2.1999999999999999E-2</v>
      </c>
      <c r="R2365">
        <v>0</v>
      </c>
      <c r="S2365">
        <v>2.8000000000000001E-2</v>
      </c>
      <c r="T2365" t="s">
        <v>874</v>
      </c>
      <c r="U2365" t="s">
        <v>874</v>
      </c>
      <c r="V2365" t="s">
        <v>874</v>
      </c>
      <c r="W2365" t="s">
        <v>874</v>
      </c>
      <c r="X2365" t="s">
        <v>56</v>
      </c>
      <c r="Y2365">
        <v>45.454999999999998</v>
      </c>
      <c r="Z2365">
        <v>0.755</v>
      </c>
      <c r="AA2365" t="s">
        <v>874</v>
      </c>
      <c r="AB2365" t="s">
        <v>874</v>
      </c>
      <c r="AC2365">
        <v>0.8</v>
      </c>
      <c r="AD2365" s="19">
        <v>2.1971064814814815E-2</v>
      </c>
      <c r="AE2365" t="s">
        <v>1108</v>
      </c>
    </row>
    <row r="2366" spans="1:31" x14ac:dyDescent="0.35">
      <c r="A2366" t="s">
        <v>1058</v>
      </c>
      <c r="B2366" t="s">
        <v>311</v>
      </c>
      <c r="C2366">
        <v>4653</v>
      </c>
      <c r="D2366" s="9">
        <v>39912.401828703703</v>
      </c>
      <c r="E2366" s="9">
        <v>44565.500185185185</v>
      </c>
      <c r="F2366">
        <v>2804</v>
      </c>
      <c r="G2366">
        <v>2804</v>
      </c>
      <c r="H2366">
        <v>1281</v>
      </c>
      <c r="I2366">
        <v>1523</v>
      </c>
      <c r="J2366">
        <v>701</v>
      </c>
      <c r="K2366">
        <v>2103</v>
      </c>
      <c r="L2366">
        <v>1868</v>
      </c>
      <c r="M2366">
        <v>235</v>
      </c>
      <c r="N2366">
        <v>0.29299999999999998</v>
      </c>
      <c r="O2366">
        <v>0.33600000000000002</v>
      </c>
      <c r="P2366">
        <v>0.157</v>
      </c>
      <c r="Q2366">
        <v>0.40200000000000002</v>
      </c>
      <c r="R2366">
        <v>0.47199999999999998</v>
      </c>
      <c r="S2366">
        <v>0.46300000000000002</v>
      </c>
      <c r="T2366">
        <v>0.85199999999999998</v>
      </c>
      <c r="U2366">
        <v>0.46600000000000003</v>
      </c>
      <c r="V2366">
        <v>0.75</v>
      </c>
      <c r="W2366">
        <v>584.577</v>
      </c>
      <c r="X2366" t="s">
        <v>56</v>
      </c>
      <c r="Y2366">
        <v>2.488</v>
      </c>
      <c r="Z2366">
        <v>0.871</v>
      </c>
      <c r="AA2366" s="19">
        <v>0.99299999999999999</v>
      </c>
      <c r="AB2366">
        <v>0.96799999999999997</v>
      </c>
      <c r="AC2366" s="23">
        <v>0.97099999999999997</v>
      </c>
      <c r="AD2366" s="19">
        <v>45825.223234895835</v>
      </c>
      <c r="AE2366" t="s">
        <v>2377</v>
      </c>
    </row>
    <row r="2367" spans="1:31" hidden="1" x14ac:dyDescent="0.35">
      <c r="A2367" t="s">
        <v>95</v>
      </c>
      <c r="B2367" t="s">
        <v>312</v>
      </c>
      <c r="C2367">
        <v>1</v>
      </c>
      <c r="D2367" s="9">
        <v>45371.45</v>
      </c>
      <c r="E2367" s="9">
        <v>45372.87222222222</v>
      </c>
      <c r="F2367" t="s">
        <v>871</v>
      </c>
      <c r="G2367" t="s">
        <v>871</v>
      </c>
      <c r="H2367">
        <v>1</v>
      </c>
      <c r="I2367">
        <v>1</v>
      </c>
      <c r="J2367">
        <v>1</v>
      </c>
      <c r="K2367" t="s">
        <v>872</v>
      </c>
      <c r="L2367">
        <v>1</v>
      </c>
      <c r="M2367">
        <v>-1</v>
      </c>
      <c r="N2367" t="s">
        <v>874</v>
      </c>
      <c r="O2367" t="s">
        <v>874</v>
      </c>
      <c r="P2367">
        <v>0</v>
      </c>
      <c r="Q2367" t="s">
        <v>874</v>
      </c>
      <c r="R2367">
        <v>0</v>
      </c>
      <c r="S2367" t="s">
        <v>874</v>
      </c>
      <c r="T2367" t="s">
        <v>874</v>
      </c>
      <c r="U2367" t="s">
        <v>874</v>
      </c>
      <c r="V2367" t="s">
        <v>874</v>
      </c>
      <c r="W2367" t="s">
        <v>874</v>
      </c>
      <c r="X2367" t="s">
        <v>56</v>
      </c>
      <c r="Y2367" t="s">
        <v>874</v>
      </c>
      <c r="Z2367" t="s">
        <v>874</v>
      </c>
      <c r="AA2367" t="s">
        <v>874</v>
      </c>
      <c r="AB2367">
        <v>0</v>
      </c>
      <c r="AC2367" t="s">
        <v>874</v>
      </c>
      <c r="AD2367" s="19">
        <v>2.2185185185185186E-2</v>
      </c>
      <c r="AE2367" t="s">
        <v>1108</v>
      </c>
    </row>
    <row r="2368" spans="1:31" x14ac:dyDescent="0.35">
      <c r="A2368" t="s">
        <v>1667</v>
      </c>
      <c r="B2368" t="s">
        <v>311</v>
      </c>
      <c r="C2368">
        <v>3133</v>
      </c>
      <c r="D2368" s="9">
        <v>41095.894131944442</v>
      </c>
      <c r="E2368" s="9">
        <v>44229.79074074074</v>
      </c>
      <c r="F2368">
        <v>695</v>
      </c>
      <c r="G2368">
        <v>695</v>
      </c>
      <c r="H2368">
        <v>85</v>
      </c>
      <c r="I2368">
        <v>610</v>
      </c>
      <c r="J2368">
        <v>23</v>
      </c>
      <c r="K2368">
        <v>672</v>
      </c>
      <c r="L2368">
        <v>575</v>
      </c>
      <c r="M2368">
        <v>97</v>
      </c>
      <c r="N2368">
        <v>3.3000000000000002E-2</v>
      </c>
      <c r="O2368">
        <v>0.26600000000000001</v>
      </c>
      <c r="P2368">
        <v>8.9999999999999993E-3</v>
      </c>
      <c r="Q2368">
        <v>0.247</v>
      </c>
      <c r="R2368">
        <v>0.28999999999999998</v>
      </c>
      <c r="S2368">
        <v>0.28599999999999998</v>
      </c>
      <c r="T2368">
        <v>0.85199999999999998</v>
      </c>
      <c r="U2368">
        <v>0.11</v>
      </c>
      <c r="V2368">
        <v>0.97</v>
      </c>
      <c r="W2368">
        <v>392.71300000000002</v>
      </c>
      <c r="X2368" t="s">
        <v>56</v>
      </c>
      <c r="Y2368">
        <v>4.0490000000000004</v>
      </c>
      <c r="Z2368">
        <v>0.70199999999999996</v>
      </c>
      <c r="AA2368">
        <v>0.85599999999999998</v>
      </c>
      <c r="AB2368">
        <v>0.82299999999999995</v>
      </c>
      <c r="AC2368">
        <v>0.82699999999999996</v>
      </c>
      <c r="AD2368" s="19">
        <v>45825.157132893517</v>
      </c>
      <c r="AE2368" t="s">
        <v>2397</v>
      </c>
    </row>
    <row r="2369" spans="1:31" hidden="1" x14ac:dyDescent="0.35">
      <c r="A2369" t="s">
        <v>96</v>
      </c>
      <c r="B2369" t="s">
        <v>312</v>
      </c>
      <c r="C2369">
        <v>100</v>
      </c>
      <c r="D2369" s="9">
        <v>45509.61041666667</v>
      </c>
      <c r="E2369" s="9">
        <v>45609.786111111112</v>
      </c>
      <c r="F2369" t="s">
        <v>871</v>
      </c>
      <c r="G2369" t="s">
        <v>871</v>
      </c>
      <c r="H2369">
        <v>1582</v>
      </c>
      <c r="I2369">
        <v>330</v>
      </c>
      <c r="J2369">
        <v>153</v>
      </c>
      <c r="K2369" t="s">
        <v>872</v>
      </c>
      <c r="L2369">
        <v>1480</v>
      </c>
      <c r="M2369">
        <v>280</v>
      </c>
      <c r="N2369">
        <v>14.394</v>
      </c>
      <c r="O2369">
        <v>3.1619999999999999</v>
      </c>
      <c r="P2369">
        <v>1.454</v>
      </c>
      <c r="Q2369">
        <v>13.811999999999999</v>
      </c>
      <c r="R2369">
        <v>16.102</v>
      </c>
      <c r="S2369">
        <v>16.058</v>
      </c>
      <c r="T2369">
        <v>0.85799999999999998</v>
      </c>
      <c r="U2369">
        <v>0.82</v>
      </c>
      <c r="V2369">
        <v>0.91700000000000004</v>
      </c>
      <c r="W2369">
        <v>175.64400000000001</v>
      </c>
      <c r="X2369" t="s">
        <v>56</v>
      </c>
      <c r="Y2369">
        <v>7.1999999999999995E-2</v>
      </c>
      <c r="Z2369">
        <v>0.96</v>
      </c>
      <c r="AA2369">
        <v>0.98799999999999999</v>
      </c>
      <c r="AB2369">
        <v>0.97899999999999998</v>
      </c>
      <c r="AC2369">
        <v>0.996</v>
      </c>
      <c r="AD2369" s="19">
        <v>2.2559027777777775E-2</v>
      </c>
      <c r="AE2369" t="s">
        <v>1108</v>
      </c>
    </row>
    <row r="2370" spans="1:31" x14ac:dyDescent="0.35">
      <c r="A2370" t="s">
        <v>1526</v>
      </c>
      <c r="B2370" t="s">
        <v>311</v>
      </c>
      <c r="C2370">
        <v>1690</v>
      </c>
      <c r="D2370" s="9">
        <v>39931.958333333336</v>
      </c>
      <c r="E2370" s="9">
        <v>41622.552777777775</v>
      </c>
      <c r="F2370">
        <v>2583</v>
      </c>
      <c r="G2370">
        <v>2583</v>
      </c>
      <c r="H2370">
        <v>732</v>
      </c>
      <c r="I2370">
        <v>1851</v>
      </c>
      <c r="J2370">
        <v>223</v>
      </c>
      <c r="K2370">
        <v>2360</v>
      </c>
      <c r="L2370">
        <v>1917</v>
      </c>
      <c r="M2370">
        <v>443</v>
      </c>
      <c r="N2370">
        <v>0.60599999999999998</v>
      </c>
      <c r="O2370">
        <v>1.46</v>
      </c>
      <c r="P2370">
        <v>0.189</v>
      </c>
      <c r="Q2370">
        <v>1.597</v>
      </c>
      <c r="R2370">
        <v>1.877</v>
      </c>
      <c r="S2370">
        <v>1.8919999999999999</v>
      </c>
      <c r="T2370">
        <v>0.85099999999999998</v>
      </c>
      <c r="U2370">
        <v>0.29299999999999998</v>
      </c>
      <c r="V2370">
        <v>0.90900000000000003</v>
      </c>
      <c r="W2370">
        <v>277.39499999999998</v>
      </c>
      <c r="X2370" t="s">
        <v>56</v>
      </c>
      <c r="Y2370">
        <v>0.626</v>
      </c>
      <c r="Z2370">
        <v>0.95299999999999996</v>
      </c>
      <c r="AA2370">
        <v>0.97599999999999998</v>
      </c>
      <c r="AB2370">
        <v>0.98599999999999999</v>
      </c>
      <c r="AC2370">
        <v>0.99</v>
      </c>
      <c r="AD2370" s="19">
        <v>45824.768471539355</v>
      </c>
      <c r="AE2370" t="s">
        <v>1824</v>
      </c>
    </row>
    <row r="2371" spans="1:31" hidden="1" x14ac:dyDescent="0.35">
      <c r="A2371" t="s">
        <v>97</v>
      </c>
      <c r="B2371" t="s">
        <v>312</v>
      </c>
      <c r="C2371">
        <v>99</v>
      </c>
      <c r="D2371" s="9">
        <v>45489.718055555553</v>
      </c>
      <c r="E2371" s="9">
        <v>45589.466666666667</v>
      </c>
      <c r="F2371" t="s">
        <v>871</v>
      </c>
      <c r="G2371" t="s">
        <v>871</v>
      </c>
      <c r="H2371">
        <v>19</v>
      </c>
      <c r="I2371">
        <v>1</v>
      </c>
      <c r="J2371">
        <v>4</v>
      </c>
      <c r="K2371" t="s">
        <v>872</v>
      </c>
      <c r="L2371">
        <v>20</v>
      </c>
      <c r="M2371">
        <v>-3</v>
      </c>
      <c r="N2371">
        <v>0.158</v>
      </c>
      <c r="O2371" t="s">
        <v>874</v>
      </c>
      <c r="P2371">
        <v>3.3000000000000002E-2</v>
      </c>
      <c r="Q2371">
        <v>0.216</v>
      </c>
      <c r="R2371">
        <v>0.125</v>
      </c>
      <c r="S2371">
        <v>0.14799999999999999</v>
      </c>
      <c r="T2371" t="s">
        <v>874</v>
      </c>
      <c r="U2371" t="s">
        <v>874</v>
      </c>
      <c r="V2371" t="s">
        <v>874</v>
      </c>
      <c r="W2371" t="s">
        <v>874</v>
      </c>
      <c r="X2371" t="s">
        <v>56</v>
      </c>
      <c r="Y2371">
        <v>4.63</v>
      </c>
      <c r="Z2371">
        <v>0.96199999999999997</v>
      </c>
      <c r="AA2371" t="s">
        <v>874</v>
      </c>
      <c r="AB2371">
        <v>0.86799999999999999</v>
      </c>
      <c r="AC2371">
        <v>0.98199999999999998</v>
      </c>
      <c r="AD2371" s="19">
        <v>2.2776620370370371E-2</v>
      </c>
      <c r="AE2371" t="s">
        <v>1108</v>
      </c>
    </row>
    <row r="2372" spans="1:31" x14ac:dyDescent="0.35">
      <c r="A2372" t="s">
        <v>2152</v>
      </c>
      <c r="B2372" t="s">
        <v>311</v>
      </c>
      <c r="C2372">
        <v>3060</v>
      </c>
      <c r="D2372" s="9">
        <v>38561</v>
      </c>
      <c r="E2372" s="9">
        <v>41621.892361111109</v>
      </c>
      <c r="F2372">
        <v>116</v>
      </c>
      <c r="G2372">
        <v>116</v>
      </c>
      <c r="H2372">
        <v>86</v>
      </c>
      <c r="I2372">
        <v>30</v>
      </c>
      <c r="J2372">
        <v>1</v>
      </c>
      <c r="K2372">
        <v>115</v>
      </c>
      <c r="L2372">
        <v>85</v>
      </c>
      <c r="M2372">
        <v>30</v>
      </c>
      <c r="N2372">
        <v>6.0999999999999999E-2</v>
      </c>
      <c r="O2372">
        <v>0.04</v>
      </c>
      <c r="P2372">
        <v>0</v>
      </c>
      <c r="Q2372">
        <v>8.5999999999999993E-2</v>
      </c>
      <c r="R2372">
        <v>0.10100000000000001</v>
      </c>
      <c r="S2372">
        <v>8.8999999999999996E-2</v>
      </c>
      <c r="T2372">
        <v>0.85099999999999998</v>
      </c>
      <c r="U2372">
        <v>0.60399999999999998</v>
      </c>
      <c r="V2372">
        <v>1</v>
      </c>
      <c r="W2372">
        <v>348.83699999999999</v>
      </c>
      <c r="X2372" t="s">
        <v>56</v>
      </c>
      <c r="Y2372">
        <v>11.628</v>
      </c>
      <c r="Z2372">
        <v>0.61599999999999999</v>
      </c>
      <c r="AA2372">
        <v>0.71499999999999997</v>
      </c>
      <c r="AB2372">
        <v>0</v>
      </c>
      <c r="AC2372">
        <v>0.52100000000000002</v>
      </c>
      <c r="AD2372" s="19">
        <v>45824.941959004631</v>
      </c>
      <c r="AE2372" t="s">
        <v>2215</v>
      </c>
    </row>
    <row r="2373" spans="1:31" hidden="1" x14ac:dyDescent="0.35">
      <c r="A2373" t="s">
        <v>98</v>
      </c>
      <c r="B2373" t="s">
        <v>312</v>
      </c>
      <c r="C2373">
        <v>85</v>
      </c>
      <c r="D2373" s="9">
        <v>45518.28402777778</v>
      </c>
      <c r="E2373" s="9">
        <v>45603.318749999999</v>
      </c>
      <c r="F2373" t="s">
        <v>871</v>
      </c>
      <c r="G2373" t="s">
        <v>871</v>
      </c>
      <c r="H2373">
        <v>11</v>
      </c>
      <c r="I2373">
        <v>6</v>
      </c>
      <c r="J2373">
        <v>1</v>
      </c>
      <c r="K2373" t="s">
        <v>872</v>
      </c>
      <c r="L2373">
        <v>12</v>
      </c>
      <c r="M2373">
        <v>3</v>
      </c>
      <c r="N2373">
        <v>0.126</v>
      </c>
      <c r="O2373">
        <v>0.17499999999999999</v>
      </c>
      <c r="P2373" t="s">
        <v>874</v>
      </c>
      <c r="Q2373">
        <v>0.14099999999999999</v>
      </c>
      <c r="R2373">
        <v>0.30099999999999999</v>
      </c>
      <c r="S2373">
        <v>0.16</v>
      </c>
      <c r="T2373" t="s">
        <v>874</v>
      </c>
      <c r="U2373" t="s">
        <v>874</v>
      </c>
      <c r="V2373" t="s">
        <v>874</v>
      </c>
      <c r="W2373" t="s">
        <v>874</v>
      </c>
      <c r="X2373" t="s">
        <v>56</v>
      </c>
      <c r="Y2373">
        <v>7.0919999999999996</v>
      </c>
      <c r="Z2373">
        <v>0.89</v>
      </c>
      <c r="AA2373">
        <v>0.94199999999999995</v>
      </c>
      <c r="AB2373" t="s">
        <v>874</v>
      </c>
      <c r="AC2373">
        <v>0.96599999999999997</v>
      </c>
      <c r="AD2373" s="19">
        <v>2.2994212962962963E-2</v>
      </c>
      <c r="AE2373" t="s">
        <v>1108</v>
      </c>
    </row>
    <row r="2374" spans="1:31" x14ac:dyDescent="0.35">
      <c r="A2374" t="s">
        <v>2174</v>
      </c>
      <c r="B2374" t="s">
        <v>311</v>
      </c>
      <c r="C2374">
        <v>1239</v>
      </c>
      <c r="D2374" s="9">
        <v>39764.132638888892</v>
      </c>
      <c r="E2374" s="9">
        <v>41003.9</v>
      </c>
      <c r="F2374">
        <v>135</v>
      </c>
      <c r="G2374">
        <v>135</v>
      </c>
      <c r="H2374">
        <v>110</v>
      </c>
      <c r="I2374">
        <v>25</v>
      </c>
      <c r="J2374">
        <v>7</v>
      </c>
      <c r="K2374">
        <v>128</v>
      </c>
      <c r="L2374">
        <v>117</v>
      </c>
      <c r="M2374">
        <v>12</v>
      </c>
      <c r="N2374">
        <v>0.16500000000000001</v>
      </c>
      <c r="O2374">
        <v>2.8000000000000001E-2</v>
      </c>
      <c r="P2374">
        <v>5.0000000000000001E-3</v>
      </c>
      <c r="Q2374">
        <v>0.16</v>
      </c>
      <c r="R2374">
        <v>0.188</v>
      </c>
      <c r="S2374">
        <v>0.16600000000000001</v>
      </c>
      <c r="T2374">
        <v>0.85099999999999998</v>
      </c>
      <c r="U2374">
        <v>0.85499999999999998</v>
      </c>
      <c r="V2374">
        <v>0.97399999999999998</v>
      </c>
      <c r="W2374">
        <v>75</v>
      </c>
      <c r="X2374" t="s">
        <v>56</v>
      </c>
      <c r="Y2374">
        <v>6.25</v>
      </c>
      <c r="Z2374">
        <v>0.65900000000000003</v>
      </c>
      <c r="AA2374">
        <v>0.64</v>
      </c>
      <c r="AB2374">
        <v>0.56399999999999995</v>
      </c>
      <c r="AC2374">
        <v>0.624</v>
      </c>
      <c r="AD2374" s="19">
        <v>45824.948596261573</v>
      </c>
      <c r="AE2374" t="s">
        <v>2215</v>
      </c>
    </row>
    <row r="2375" spans="1:31" hidden="1" x14ac:dyDescent="0.35">
      <c r="A2375" t="s">
        <v>99</v>
      </c>
      <c r="B2375" t="s">
        <v>312</v>
      </c>
      <c r="C2375">
        <v>99</v>
      </c>
      <c r="D2375" s="9">
        <v>45509.338194444441</v>
      </c>
      <c r="E2375" s="9">
        <v>45608.893055555556</v>
      </c>
      <c r="F2375" t="s">
        <v>871</v>
      </c>
      <c r="G2375" t="s">
        <v>871</v>
      </c>
      <c r="H2375">
        <v>107</v>
      </c>
      <c r="I2375">
        <v>3</v>
      </c>
      <c r="J2375">
        <v>9</v>
      </c>
      <c r="K2375" t="s">
        <v>872</v>
      </c>
      <c r="L2375">
        <v>63</v>
      </c>
      <c r="M2375">
        <v>37</v>
      </c>
      <c r="N2375">
        <v>0.96899999999999997</v>
      </c>
      <c r="O2375">
        <v>4.3999999999999997E-2</v>
      </c>
      <c r="P2375">
        <v>9.8000000000000004E-2</v>
      </c>
      <c r="Q2375">
        <v>0.59199999999999997</v>
      </c>
      <c r="R2375" s="24" t="s">
        <v>2288</v>
      </c>
      <c r="S2375">
        <v>0.92600000000000005</v>
      </c>
      <c r="T2375">
        <v>0.64700000000000002</v>
      </c>
      <c r="U2375">
        <v>0.95699999999999996</v>
      </c>
      <c r="V2375">
        <v>0.90300000000000002</v>
      </c>
      <c r="W2375">
        <v>631.75699999999995</v>
      </c>
      <c r="X2375" t="s">
        <v>56</v>
      </c>
      <c r="Y2375">
        <v>1.6890000000000001</v>
      </c>
      <c r="Z2375">
        <v>0.97799999999999998</v>
      </c>
      <c r="AA2375">
        <v>0.999</v>
      </c>
      <c r="AB2375">
        <v>0.84199999999999997</v>
      </c>
      <c r="AC2375">
        <v>0.93500000000000005</v>
      </c>
      <c r="AD2375" s="19">
        <v>2.3283564814814816E-2</v>
      </c>
      <c r="AE2375" t="s">
        <v>1108</v>
      </c>
    </row>
    <row r="2376" spans="1:31" x14ac:dyDescent="0.35">
      <c r="A2376" t="s">
        <v>1171</v>
      </c>
      <c r="B2376" t="s">
        <v>311</v>
      </c>
      <c r="C2376">
        <v>2859</v>
      </c>
      <c r="D2376" s="9">
        <v>38755.468055555553</v>
      </c>
      <c r="E2376" s="9">
        <v>41614.882638888892</v>
      </c>
      <c r="F2376">
        <v>803</v>
      </c>
      <c r="G2376">
        <v>803</v>
      </c>
      <c r="H2376">
        <v>159</v>
      </c>
      <c r="I2376">
        <v>644</v>
      </c>
      <c r="J2376">
        <v>155</v>
      </c>
      <c r="K2376">
        <v>648</v>
      </c>
      <c r="L2376">
        <v>560</v>
      </c>
      <c r="M2376">
        <v>88</v>
      </c>
      <c r="N2376">
        <v>6.6000000000000003E-2</v>
      </c>
      <c r="O2376">
        <v>0.255</v>
      </c>
      <c r="P2376">
        <v>5.8999999999999997E-2</v>
      </c>
      <c r="Q2376">
        <v>0.223</v>
      </c>
      <c r="R2376">
        <v>0.26200000000000001</v>
      </c>
      <c r="S2376">
        <v>0.252</v>
      </c>
      <c r="T2376">
        <v>0.85099999999999998</v>
      </c>
      <c r="U2376">
        <v>0.20599999999999999</v>
      </c>
      <c r="V2376">
        <v>0.81599999999999995</v>
      </c>
      <c r="W2376">
        <v>394.61900000000003</v>
      </c>
      <c r="X2376" t="s">
        <v>56</v>
      </c>
      <c r="Y2376">
        <v>4.484</v>
      </c>
      <c r="Z2376">
        <v>0.95</v>
      </c>
      <c r="AA2376">
        <v>0.93</v>
      </c>
      <c r="AB2376">
        <v>0.98</v>
      </c>
      <c r="AC2376">
        <v>0.91600000000000004</v>
      </c>
      <c r="AD2376" s="19">
        <v>45824.96048681713</v>
      </c>
      <c r="AE2376" t="s">
        <v>2225</v>
      </c>
    </row>
    <row r="2377" spans="1:31" hidden="1" x14ac:dyDescent="0.35">
      <c r="A2377" t="s">
        <v>100</v>
      </c>
      <c r="B2377" t="s">
        <v>312</v>
      </c>
      <c r="C2377">
        <v>98</v>
      </c>
      <c r="D2377" s="9">
        <v>45505.152777777781</v>
      </c>
      <c r="E2377" s="9">
        <v>45603.397222222222</v>
      </c>
      <c r="F2377" t="s">
        <v>871</v>
      </c>
      <c r="G2377" t="s">
        <v>871</v>
      </c>
      <c r="H2377">
        <v>74</v>
      </c>
      <c r="I2377">
        <v>33</v>
      </c>
      <c r="J2377">
        <v>5</v>
      </c>
      <c r="K2377" t="s">
        <v>872</v>
      </c>
      <c r="L2377">
        <v>83</v>
      </c>
      <c r="M2377">
        <v>18</v>
      </c>
      <c r="N2377">
        <v>0.77</v>
      </c>
      <c r="O2377">
        <v>0.33800000000000002</v>
      </c>
      <c r="P2377">
        <v>7.0999999999999994E-2</v>
      </c>
      <c r="Q2377">
        <v>0.84499999999999997</v>
      </c>
      <c r="R2377" s="24" t="s">
        <v>2289</v>
      </c>
      <c r="S2377">
        <v>1.0660000000000001</v>
      </c>
      <c r="T2377">
        <v>0.81499999999999995</v>
      </c>
      <c r="U2377">
        <v>0.69499999999999995</v>
      </c>
      <c r="V2377">
        <v>0.93600000000000005</v>
      </c>
      <c r="W2377">
        <v>75.739999999999995</v>
      </c>
      <c r="X2377" t="s">
        <v>56</v>
      </c>
      <c r="Y2377">
        <v>1.1830000000000001</v>
      </c>
      <c r="Z2377">
        <v>0.93300000000000005</v>
      </c>
      <c r="AA2377">
        <v>0.95699999999999996</v>
      </c>
      <c r="AB2377">
        <v>0.97399999999999998</v>
      </c>
      <c r="AC2377">
        <v>0.90700000000000003</v>
      </c>
      <c r="AD2377" s="19">
        <v>2.3559027777777779E-2</v>
      </c>
      <c r="AE2377" t="s">
        <v>1108</v>
      </c>
    </row>
    <row r="2378" spans="1:31" x14ac:dyDescent="0.35">
      <c r="A2378" t="s">
        <v>1219</v>
      </c>
      <c r="B2378" t="s">
        <v>311</v>
      </c>
      <c r="C2378">
        <v>3690</v>
      </c>
      <c r="D2378" s="9">
        <v>40504.134965277779</v>
      </c>
      <c r="E2378" s="9">
        <v>44195.004780092589</v>
      </c>
      <c r="F2378">
        <v>1774</v>
      </c>
      <c r="G2378">
        <v>1774</v>
      </c>
      <c r="H2378">
        <v>614</v>
      </c>
      <c r="I2378">
        <v>1160</v>
      </c>
      <c r="J2378">
        <v>273</v>
      </c>
      <c r="K2378">
        <v>1501</v>
      </c>
      <c r="L2378">
        <v>1294</v>
      </c>
      <c r="M2378">
        <v>207</v>
      </c>
      <c r="N2378">
        <v>0.17899999999999999</v>
      </c>
      <c r="O2378">
        <v>0.33800000000000002</v>
      </c>
      <c r="P2378">
        <v>8.2000000000000003E-2</v>
      </c>
      <c r="Q2378">
        <v>0.37</v>
      </c>
      <c r="R2378">
        <v>0.435</v>
      </c>
      <c r="S2378">
        <v>0.439</v>
      </c>
      <c r="T2378">
        <v>0.85099999999999998</v>
      </c>
      <c r="U2378">
        <v>0.34599999999999997</v>
      </c>
      <c r="V2378">
        <v>0.84099999999999997</v>
      </c>
      <c r="W2378">
        <v>559.45899999999995</v>
      </c>
      <c r="X2378" t="s">
        <v>56</v>
      </c>
      <c r="Y2378">
        <v>2.7029999999999998</v>
      </c>
      <c r="Z2378">
        <v>0.98299999999999998</v>
      </c>
      <c r="AA2378">
        <v>0.997</v>
      </c>
      <c r="AB2378">
        <v>0.96399999999999997</v>
      </c>
      <c r="AC2378">
        <v>0.998</v>
      </c>
      <c r="AD2378" s="19">
        <v>45825.308878252312</v>
      </c>
      <c r="AE2378" t="s">
        <v>2333</v>
      </c>
    </row>
    <row r="2379" spans="1:31" hidden="1" x14ac:dyDescent="0.35">
      <c r="A2379" t="s">
        <v>101</v>
      </c>
      <c r="B2379" t="s">
        <v>312</v>
      </c>
      <c r="C2379">
        <v>99</v>
      </c>
      <c r="D2379" s="9">
        <v>45510.058333333334</v>
      </c>
      <c r="E2379" s="9">
        <v>45609.478472222225</v>
      </c>
      <c r="F2379" t="s">
        <v>871</v>
      </c>
      <c r="G2379" t="s">
        <v>871</v>
      </c>
      <c r="H2379">
        <v>99</v>
      </c>
      <c r="I2379">
        <v>5</v>
      </c>
      <c r="J2379">
        <v>13</v>
      </c>
      <c r="K2379" t="s">
        <v>872</v>
      </c>
      <c r="L2379">
        <v>63</v>
      </c>
      <c r="M2379">
        <v>29</v>
      </c>
      <c r="N2379">
        <v>1.0329999999999999</v>
      </c>
      <c r="O2379">
        <v>9.5000000000000001E-2</v>
      </c>
      <c r="P2379">
        <v>0.11700000000000001</v>
      </c>
      <c r="Q2379">
        <v>0.63700000000000001</v>
      </c>
      <c r="R2379">
        <v>1.0109999999999999</v>
      </c>
      <c r="S2379">
        <v>0.96299999999999997</v>
      </c>
      <c r="T2379">
        <v>0.63</v>
      </c>
      <c r="U2379">
        <v>0.91600000000000004</v>
      </c>
      <c r="V2379">
        <v>0.89600000000000002</v>
      </c>
      <c r="W2379">
        <v>533.75199999999995</v>
      </c>
      <c r="X2379" t="s">
        <v>56</v>
      </c>
      <c r="Y2379">
        <v>1.57</v>
      </c>
      <c r="Z2379">
        <v>0.97699999999999998</v>
      </c>
      <c r="AA2379">
        <v>0.86099999999999999</v>
      </c>
      <c r="AB2379">
        <v>0.92200000000000004</v>
      </c>
      <c r="AC2379">
        <v>0.97</v>
      </c>
      <c r="AD2379" s="19">
        <v>2.3846064814814816E-2</v>
      </c>
      <c r="AE2379" t="s">
        <v>1108</v>
      </c>
    </row>
    <row r="2380" spans="1:31" x14ac:dyDescent="0.35">
      <c r="A2380" t="s">
        <v>115</v>
      </c>
      <c r="B2380" t="s">
        <v>311</v>
      </c>
      <c r="C2380">
        <v>3734</v>
      </c>
      <c r="D2380" s="9">
        <v>40814.472222222219</v>
      </c>
      <c r="E2380" s="9">
        <v>44548.634583333333</v>
      </c>
      <c r="F2380">
        <v>380</v>
      </c>
      <c r="G2380">
        <v>380</v>
      </c>
      <c r="H2380">
        <v>147</v>
      </c>
      <c r="I2380">
        <v>233</v>
      </c>
      <c r="J2380">
        <v>27</v>
      </c>
      <c r="K2380">
        <v>353</v>
      </c>
      <c r="L2380">
        <v>308</v>
      </c>
      <c r="M2380">
        <v>45</v>
      </c>
      <c r="N2380">
        <v>3.6999999999999998E-2</v>
      </c>
      <c r="O2380">
        <v>7.1999999999999995E-2</v>
      </c>
      <c r="P2380">
        <v>8.0000000000000002E-3</v>
      </c>
      <c r="Q2380">
        <v>8.5999999999999993E-2</v>
      </c>
      <c r="R2380">
        <v>0.10100000000000001</v>
      </c>
      <c r="S2380">
        <v>0.1</v>
      </c>
      <c r="T2380">
        <v>0.85099999999999998</v>
      </c>
      <c r="U2380">
        <v>0.33900000000000002</v>
      </c>
      <c r="V2380">
        <v>0.92700000000000005</v>
      </c>
      <c r="W2380">
        <v>523.25599999999997</v>
      </c>
      <c r="X2380" t="s">
        <v>56</v>
      </c>
      <c r="Y2380">
        <v>11.628</v>
      </c>
      <c r="Z2380">
        <v>0.98199999999999998</v>
      </c>
      <c r="AA2380">
        <v>0.96299999999999997</v>
      </c>
      <c r="AB2380">
        <v>0.98199999999999998</v>
      </c>
      <c r="AC2380">
        <v>0.94299999999999995</v>
      </c>
      <c r="AD2380" s="19">
        <v>45825.277357453706</v>
      </c>
      <c r="AE2380" t="s">
        <v>2357</v>
      </c>
    </row>
    <row r="2381" spans="1:31" hidden="1" x14ac:dyDescent="0.35">
      <c r="A2381" t="s">
        <v>102</v>
      </c>
      <c r="B2381" t="s">
        <v>312</v>
      </c>
      <c r="C2381">
        <v>99</v>
      </c>
      <c r="D2381" s="9">
        <v>45505.35833333333</v>
      </c>
      <c r="E2381" s="9">
        <v>45604.789583333331</v>
      </c>
      <c r="F2381" t="s">
        <v>871</v>
      </c>
      <c r="G2381" t="s">
        <v>871</v>
      </c>
      <c r="H2381">
        <v>148</v>
      </c>
      <c r="I2381">
        <v>46</v>
      </c>
      <c r="J2381">
        <v>45</v>
      </c>
      <c r="K2381" t="s">
        <v>872</v>
      </c>
      <c r="L2381">
        <v>149</v>
      </c>
      <c r="M2381">
        <v>1</v>
      </c>
      <c r="N2381">
        <v>1.6040000000000001</v>
      </c>
      <c r="O2381">
        <v>0.438</v>
      </c>
      <c r="P2381">
        <v>0.51900000000000002</v>
      </c>
      <c r="Q2381">
        <v>1.6870000000000001</v>
      </c>
      <c r="R2381" s="24" t="s">
        <v>2244</v>
      </c>
      <c r="S2381">
        <v>1.655</v>
      </c>
      <c r="T2381">
        <v>1.1080000000000001</v>
      </c>
      <c r="U2381">
        <v>0.78600000000000003</v>
      </c>
      <c r="V2381">
        <v>0.746</v>
      </c>
      <c r="W2381">
        <v>413.15899999999999</v>
      </c>
      <c r="X2381" t="s">
        <v>62</v>
      </c>
      <c r="Y2381">
        <v>0.59299999999999997</v>
      </c>
      <c r="Z2381">
        <v>0.98099999999999998</v>
      </c>
      <c r="AA2381">
        <v>0.995</v>
      </c>
      <c r="AB2381">
        <v>0.79300000000000004</v>
      </c>
      <c r="AC2381">
        <v>0.97799999999999998</v>
      </c>
      <c r="AD2381" s="19">
        <v>2.4151620370370368E-2</v>
      </c>
      <c r="AE2381" t="s">
        <v>1108</v>
      </c>
    </row>
    <row r="2382" spans="1:31" x14ac:dyDescent="0.35">
      <c r="A2382" t="s">
        <v>1274</v>
      </c>
      <c r="B2382" t="s">
        <v>311</v>
      </c>
      <c r="C2382">
        <v>3291</v>
      </c>
      <c r="D2382" s="9">
        <v>38727.226701388892</v>
      </c>
      <c r="E2382" s="9">
        <v>42019.164479166669</v>
      </c>
      <c r="F2382">
        <v>4015</v>
      </c>
      <c r="G2382">
        <v>4015</v>
      </c>
      <c r="H2382">
        <v>468</v>
      </c>
      <c r="I2382">
        <v>3547</v>
      </c>
      <c r="J2382">
        <v>384</v>
      </c>
      <c r="K2382">
        <v>3631</v>
      </c>
      <c r="L2382">
        <v>3055</v>
      </c>
      <c r="M2382">
        <v>576</v>
      </c>
      <c r="N2382">
        <v>0.24099999999999999</v>
      </c>
      <c r="O2382">
        <v>1.722</v>
      </c>
      <c r="P2382">
        <v>0.16800000000000001</v>
      </c>
      <c r="Q2382">
        <v>1.528</v>
      </c>
      <c r="R2382">
        <v>1.7949999999999999</v>
      </c>
      <c r="S2382">
        <v>1.762</v>
      </c>
      <c r="T2382">
        <v>0.85099999999999998</v>
      </c>
      <c r="U2382">
        <v>0.123</v>
      </c>
      <c r="V2382">
        <v>0.91400000000000003</v>
      </c>
      <c r="W2382">
        <v>376.96300000000002</v>
      </c>
      <c r="X2382" t="s">
        <v>56</v>
      </c>
      <c r="Y2382">
        <v>0.65400000000000003</v>
      </c>
      <c r="Z2382">
        <v>0.89</v>
      </c>
      <c r="AA2382">
        <v>0.95099999999999996</v>
      </c>
      <c r="AB2382">
        <v>0.93100000000000005</v>
      </c>
      <c r="AC2382">
        <v>0.95</v>
      </c>
      <c r="AD2382" s="19">
        <v>45825.060472245372</v>
      </c>
      <c r="AE2382" t="s">
        <v>2397</v>
      </c>
    </row>
    <row r="2383" spans="1:31" hidden="1" x14ac:dyDescent="0.35">
      <c r="A2383" t="s">
        <v>103</v>
      </c>
      <c r="B2383" t="s">
        <v>312</v>
      </c>
      <c r="C2383">
        <v>100</v>
      </c>
      <c r="D2383" s="9">
        <v>45502.664583333331</v>
      </c>
      <c r="E2383" s="9">
        <v>45603.299305555556</v>
      </c>
      <c r="F2383" t="s">
        <v>871</v>
      </c>
      <c r="G2383" t="s">
        <v>871</v>
      </c>
      <c r="H2383">
        <v>138</v>
      </c>
      <c r="I2383">
        <v>1</v>
      </c>
      <c r="J2383">
        <v>3</v>
      </c>
      <c r="K2383" t="s">
        <v>872</v>
      </c>
      <c r="L2383">
        <v>99</v>
      </c>
      <c r="M2383">
        <v>38</v>
      </c>
      <c r="N2383">
        <v>1.3560000000000001</v>
      </c>
      <c r="O2383" t="s">
        <v>874</v>
      </c>
      <c r="P2383">
        <v>8.3000000000000004E-2</v>
      </c>
      <c r="Q2383">
        <v>0.96599999999999997</v>
      </c>
      <c r="R2383" s="24" t="s">
        <v>2290</v>
      </c>
      <c r="S2383">
        <v>1.3280000000000001</v>
      </c>
      <c r="T2383" t="s">
        <v>874</v>
      </c>
      <c r="U2383" t="s">
        <v>874</v>
      </c>
      <c r="V2383" t="s">
        <v>874</v>
      </c>
      <c r="W2383" t="s">
        <v>874</v>
      </c>
      <c r="X2383" t="s">
        <v>56</v>
      </c>
      <c r="Y2383">
        <v>1.0349999999999999</v>
      </c>
      <c r="Z2383">
        <v>0.97499999999999998</v>
      </c>
      <c r="AA2383" t="s">
        <v>874</v>
      </c>
      <c r="AB2383">
        <v>0.75</v>
      </c>
      <c r="AC2383">
        <v>0.97799999999999998</v>
      </c>
      <c r="AD2383" s="19">
        <v>2.4387731481481479E-2</v>
      </c>
      <c r="AE2383" t="s">
        <v>1108</v>
      </c>
    </row>
    <row r="2384" spans="1:31" x14ac:dyDescent="0.35">
      <c r="A2384" t="s">
        <v>1247</v>
      </c>
      <c r="B2384" t="s">
        <v>311</v>
      </c>
      <c r="C2384">
        <v>4232</v>
      </c>
      <c r="D2384" s="9">
        <v>37387.025694444441</v>
      </c>
      <c r="E2384" s="9">
        <v>41619.87222222222</v>
      </c>
      <c r="F2384">
        <v>3736</v>
      </c>
      <c r="G2384">
        <v>3736</v>
      </c>
      <c r="H2384">
        <v>563</v>
      </c>
      <c r="I2384">
        <v>3173</v>
      </c>
      <c r="J2384">
        <v>1054</v>
      </c>
      <c r="K2384">
        <v>2682</v>
      </c>
      <c r="L2384">
        <v>2300</v>
      </c>
      <c r="M2384">
        <v>382</v>
      </c>
      <c r="N2384">
        <v>0.17699999999999999</v>
      </c>
      <c r="O2384">
        <v>0.94</v>
      </c>
      <c r="P2384">
        <v>0.35499999999999998</v>
      </c>
      <c r="Q2384">
        <v>0.64800000000000002</v>
      </c>
      <c r="R2384">
        <v>0.76200000000000001</v>
      </c>
      <c r="S2384">
        <v>0.75700000000000001</v>
      </c>
      <c r="T2384">
        <v>0.85</v>
      </c>
      <c r="U2384">
        <v>0.158</v>
      </c>
      <c r="V2384">
        <v>0.68200000000000005</v>
      </c>
      <c r="W2384">
        <v>589.50599999999997</v>
      </c>
      <c r="X2384" t="s">
        <v>56</v>
      </c>
      <c r="Y2384">
        <v>1.5429999999999999</v>
      </c>
      <c r="Z2384">
        <v>0.89100000000000001</v>
      </c>
      <c r="AA2384">
        <v>0.94899999999999995</v>
      </c>
      <c r="AB2384">
        <v>0.90200000000000002</v>
      </c>
      <c r="AC2384">
        <v>0.94099999999999995</v>
      </c>
      <c r="AD2384" s="19">
        <v>45824.746520243054</v>
      </c>
      <c r="AE2384" t="s">
        <v>1824</v>
      </c>
    </row>
    <row r="2385" spans="1:31" hidden="1" x14ac:dyDescent="0.35">
      <c r="A2385" t="s">
        <v>104</v>
      </c>
      <c r="B2385" t="s">
        <v>312</v>
      </c>
      <c r="C2385">
        <v>100</v>
      </c>
      <c r="D2385" s="9">
        <v>45506.668749999997</v>
      </c>
      <c r="E2385" s="9">
        <v>45606.836111111108</v>
      </c>
      <c r="F2385" t="s">
        <v>871</v>
      </c>
      <c r="G2385" t="s">
        <v>871</v>
      </c>
      <c r="H2385">
        <v>373</v>
      </c>
      <c r="I2385">
        <v>1</v>
      </c>
      <c r="J2385">
        <v>1</v>
      </c>
      <c r="K2385" t="s">
        <v>872</v>
      </c>
      <c r="L2385">
        <v>378</v>
      </c>
      <c r="M2385">
        <v>-6</v>
      </c>
      <c r="N2385">
        <v>3.7410000000000001</v>
      </c>
      <c r="O2385">
        <v>0</v>
      </c>
      <c r="P2385">
        <v>0</v>
      </c>
      <c r="Q2385">
        <v>3.944</v>
      </c>
      <c r="R2385">
        <v>3.7410000000000001</v>
      </c>
      <c r="S2385">
        <v>3.7410000000000001</v>
      </c>
      <c r="T2385">
        <v>1.054</v>
      </c>
      <c r="U2385">
        <v>1</v>
      </c>
      <c r="V2385">
        <v>1</v>
      </c>
      <c r="W2385">
        <v>44.878</v>
      </c>
      <c r="X2385" t="s">
        <v>62</v>
      </c>
      <c r="Y2385">
        <v>0.254</v>
      </c>
      <c r="Z2385">
        <v>0.997</v>
      </c>
      <c r="AA2385">
        <v>0</v>
      </c>
      <c r="AB2385">
        <v>0</v>
      </c>
      <c r="AC2385">
        <v>0.995</v>
      </c>
      <c r="AD2385" s="19">
        <v>2.4644675925925928E-2</v>
      </c>
      <c r="AE2385" t="s">
        <v>1108</v>
      </c>
    </row>
    <row r="2386" spans="1:31" x14ac:dyDescent="0.35">
      <c r="A2386" t="s">
        <v>1247</v>
      </c>
      <c r="B2386" t="s">
        <v>311</v>
      </c>
      <c r="C2386">
        <v>4232</v>
      </c>
      <c r="D2386" s="9">
        <v>37387.025694444441</v>
      </c>
      <c r="E2386" s="9">
        <v>41619.87222222222</v>
      </c>
      <c r="F2386">
        <v>3736</v>
      </c>
      <c r="G2386">
        <v>3736</v>
      </c>
      <c r="H2386">
        <v>563</v>
      </c>
      <c r="I2386">
        <v>3173</v>
      </c>
      <c r="J2386">
        <v>1054</v>
      </c>
      <c r="K2386">
        <v>2682</v>
      </c>
      <c r="L2386">
        <v>2300</v>
      </c>
      <c r="M2386">
        <v>382</v>
      </c>
      <c r="N2386">
        <v>0.17699999999999999</v>
      </c>
      <c r="O2386">
        <v>0.94</v>
      </c>
      <c r="P2386">
        <v>0.35499999999999998</v>
      </c>
      <c r="Q2386">
        <v>0.64800000000000002</v>
      </c>
      <c r="R2386">
        <v>0.76200000000000001</v>
      </c>
      <c r="S2386">
        <v>0.75700000000000001</v>
      </c>
      <c r="T2386">
        <v>0.85</v>
      </c>
      <c r="U2386">
        <v>0.158</v>
      </c>
      <c r="V2386">
        <v>0.68200000000000005</v>
      </c>
      <c r="W2386">
        <v>589.50599999999997</v>
      </c>
      <c r="X2386" t="s">
        <v>56</v>
      </c>
      <c r="Y2386">
        <v>1.5429999999999999</v>
      </c>
      <c r="Z2386">
        <v>0.89100000000000001</v>
      </c>
      <c r="AA2386">
        <v>0.94899999999999995</v>
      </c>
      <c r="AB2386">
        <v>0.90200000000000002</v>
      </c>
      <c r="AC2386">
        <v>0.94099999999999995</v>
      </c>
      <c r="AD2386" s="19">
        <v>45824.757139155096</v>
      </c>
      <c r="AE2386" t="s">
        <v>1824</v>
      </c>
    </row>
    <row r="2387" spans="1:31" hidden="1" x14ac:dyDescent="0.35">
      <c r="A2387" t="s">
        <v>105</v>
      </c>
      <c r="B2387" t="s">
        <v>312</v>
      </c>
      <c r="C2387">
        <v>100</v>
      </c>
      <c r="D2387" s="9">
        <v>45509.53402777778</v>
      </c>
      <c r="E2387" s="9">
        <v>45610.039583333331</v>
      </c>
      <c r="F2387" t="s">
        <v>871</v>
      </c>
      <c r="G2387" t="s">
        <v>871</v>
      </c>
      <c r="H2387">
        <v>109</v>
      </c>
      <c r="I2387">
        <v>39</v>
      </c>
      <c r="J2387">
        <v>19</v>
      </c>
      <c r="K2387" t="s">
        <v>872</v>
      </c>
      <c r="L2387">
        <v>103</v>
      </c>
      <c r="M2387">
        <v>25</v>
      </c>
      <c r="N2387">
        <v>1.115</v>
      </c>
      <c r="O2387">
        <v>0.503</v>
      </c>
      <c r="P2387">
        <v>0.255</v>
      </c>
      <c r="Q2387">
        <v>1.095</v>
      </c>
      <c r="R2387">
        <v>1.363</v>
      </c>
      <c r="S2387">
        <v>1.3340000000000001</v>
      </c>
      <c r="T2387">
        <v>0.80300000000000005</v>
      </c>
      <c r="U2387">
        <v>0.68899999999999995</v>
      </c>
      <c r="V2387">
        <v>0.84199999999999997</v>
      </c>
      <c r="W2387">
        <v>308.67599999999999</v>
      </c>
      <c r="X2387" t="s">
        <v>56</v>
      </c>
      <c r="Y2387">
        <v>0.91300000000000003</v>
      </c>
      <c r="Z2387">
        <v>0.96699999999999997</v>
      </c>
      <c r="AA2387">
        <v>0.98</v>
      </c>
      <c r="AB2387">
        <v>0.84399999999999997</v>
      </c>
      <c r="AC2387">
        <v>0.98799999999999999</v>
      </c>
      <c r="AD2387" s="19">
        <v>2.4950231481481479E-2</v>
      </c>
      <c r="AE2387" t="s">
        <v>1108</v>
      </c>
    </row>
    <row r="2388" spans="1:31" x14ac:dyDescent="0.35">
      <c r="A2388" t="s">
        <v>1209</v>
      </c>
      <c r="B2388" t="s">
        <v>311</v>
      </c>
      <c r="C2388">
        <v>3669</v>
      </c>
      <c r="D2388" s="9">
        <v>40515.374467592592</v>
      </c>
      <c r="E2388" s="9">
        <v>44184.382592592592</v>
      </c>
      <c r="F2388">
        <v>1248</v>
      </c>
      <c r="G2388">
        <v>1248</v>
      </c>
      <c r="H2388">
        <v>531</v>
      </c>
      <c r="I2388">
        <v>717</v>
      </c>
      <c r="J2388">
        <v>230</v>
      </c>
      <c r="K2388">
        <v>1018</v>
      </c>
      <c r="L2388">
        <v>907</v>
      </c>
      <c r="M2388">
        <v>111</v>
      </c>
      <c r="N2388">
        <v>0.185</v>
      </c>
      <c r="O2388">
        <v>0.186</v>
      </c>
      <c r="P2388">
        <v>6.5000000000000002E-2</v>
      </c>
      <c r="Q2388">
        <v>0.26</v>
      </c>
      <c r="R2388">
        <v>0.30599999999999999</v>
      </c>
      <c r="S2388">
        <v>0.29499999999999998</v>
      </c>
      <c r="T2388">
        <v>0.85</v>
      </c>
      <c r="U2388">
        <v>0.499</v>
      </c>
      <c r="V2388">
        <v>0.82499999999999996</v>
      </c>
      <c r="W2388">
        <v>426.923</v>
      </c>
      <c r="X2388" t="s">
        <v>56</v>
      </c>
      <c r="Y2388">
        <v>3.8460000000000001</v>
      </c>
      <c r="Z2388">
        <v>0.98499999999999999</v>
      </c>
      <c r="AA2388">
        <v>0.98399999999999999</v>
      </c>
      <c r="AB2388">
        <v>0.873</v>
      </c>
      <c r="AC2388">
        <v>0.98</v>
      </c>
      <c r="AD2388" s="19">
        <v>45825.306052106484</v>
      </c>
      <c r="AE2388" t="s">
        <v>2333</v>
      </c>
    </row>
    <row r="2389" spans="1:31" hidden="1" x14ac:dyDescent="0.35">
      <c r="A2389" t="s">
        <v>106</v>
      </c>
      <c r="B2389" t="s">
        <v>312</v>
      </c>
      <c r="C2389">
        <v>86</v>
      </c>
      <c r="D2389" s="9">
        <v>45525.551388888889</v>
      </c>
      <c r="E2389" s="9">
        <v>45611.581250000003</v>
      </c>
      <c r="F2389" t="s">
        <v>871</v>
      </c>
      <c r="G2389" t="s">
        <v>871</v>
      </c>
      <c r="H2389">
        <v>68</v>
      </c>
      <c r="I2389">
        <v>11</v>
      </c>
      <c r="J2389">
        <v>22</v>
      </c>
      <c r="K2389" t="s">
        <v>872</v>
      </c>
      <c r="L2389">
        <v>56</v>
      </c>
      <c r="M2389">
        <v>2</v>
      </c>
      <c r="N2389">
        <v>0.76200000000000001</v>
      </c>
      <c r="O2389">
        <v>0.11799999999999999</v>
      </c>
      <c r="P2389">
        <v>0.25600000000000001</v>
      </c>
      <c r="Q2389">
        <v>0.64800000000000002</v>
      </c>
      <c r="R2389">
        <v>0.624</v>
      </c>
      <c r="S2389">
        <v>0.61099999999999999</v>
      </c>
      <c r="T2389">
        <v>1.038</v>
      </c>
      <c r="U2389">
        <v>0.86599999999999999</v>
      </c>
      <c r="V2389">
        <v>0.70899999999999996</v>
      </c>
      <c r="W2389">
        <v>106.48099999999999</v>
      </c>
      <c r="X2389" t="s">
        <v>62</v>
      </c>
      <c r="Y2389">
        <v>1.5429999999999999</v>
      </c>
      <c r="Z2389">
        <v>0.91300000000000003</v>
      </c>
      <c r="AA2389">
        <v>0.97899999999999998</v>
      </c>
      <c r="AB2389">
        <v>0.91</v>
      </c>
      <c r="AC2389">
        <v>0.96399999999999997</v>
      </c>
      <c r="AD2389" s="19">
        <v>2.5230324074074075E-2</v>
      </c>
      <c r="AE2389" t="s">
        <v>1108</v>
      </c>
    </row>
    <row r="2390" spans="1:31" x14ac:dyDescent="0.35">
      <c r="A2390" t="s">
        <v>981</v>
      </c>
      <c r="B2390" t="s">
        <v>311</v>
      </c>
      <c r="C2390">
        <v>4036</v>
      </c>
      <c r="D2390" s="9">
        <v>40510.674513888887</v>
      </c>
      <c r="E2390" s="9">
        <v>44547.405509259261</v>
      </c>
      <c r="F2390">
        <v>573</v>
      </c>
      <c r="G2390">
        <v>573</v>
      </c>
      <c r="H2390">
        <v>172</v>
      </c>
      <c r="I2390">
        <v>401</v>
      </c>
      <c r="J2390">
        <v>160</v>
      </c>
      <c r="K2390">
        <v>413</v>
      </c>
      <c r="L2390">
        <v>362</v>
      </c>
      <c r="M2390">
        <v>51</v>
      </c>
      <c r="N2390">
        <v>4.2000000000000003E-2</v>
      </c>
      <c r="O2390">
        <v>0.107</v>
      </c>
      <c r="P2390">
        <v>4.2000000000000003E-2</v>
      </c>
      <c r="Q2390">
        <v>9.0999999999999998E-2</v>
      </c>
      <c r="R2390">
        <v>0.107</v>
      </c>
      <c r="S2390">
        <v>0.1</v>
      </c>
      <c r="T2390">
        <v>0.85</v>
      </c>
      <c r="U2390">
        <v>0.28199999999999997</v>
      </c>
      <c r="V2390">
        <v>0.71799999999999997</v>
      </c>
      <c r="W2390">
        <v>560.44000000000005</v>
      </c>
      <c r="X2390" t="s">
        <v>56</v>
      </c>
      <c r="Y2390">
        <v>10.989000000000001</v>
      </c>
      <c r="Z2390">
        <v>0.81</v>
      </c>
      <c r="AA2390" s="19">
        <v>0.86099999999999999</v>
      </c>
      <c r="AB2390">
        <v>0.89700000000000002</v>
      </c>
      <c r="AC2390" s="23">
        <v>0.91500000000000004</v>
      </c>
      <c r="AD2390" s="19">
        <v>45825.199329178242</v>
      </c>
      <c r="AE2390" t="s">
        <v>2388</v>
      </c>
    </row>
    <row r="2391" spans="1:31" hidden="1" x14ac:dyDescent="0.35">
      <c r="A2391" t="s">
        <v>107</v>
      </c>
      <c r="B2391" t="s">
        <v>312</v>
      </c>
      <c r="C2391">
        <v>99</v>
      </c>
      <c r="D2391" s="9">
        <v>45505.47152777778</v>
      </c>
      <c r="E2391" s="9">
        <v>45605.231249999997</v>
      </c>
      <c r="F2391" t="s">
        <v>871</v>
      </c>
      <c r="G2391" t="s">
        <v>871</v>
      </c>
      <c r="H2391">
        <v>125</v>
      </c>
      <c r="I2391">
        <v>30</v>
      </c>
      <c r="J2391">
        <v>21</v>
      </c>
      <c r="K2391" t="s">
        <v>872</v>
      </c>
      <c r="L2391">
        <v>114</v>
      </c>
      <c r="M2391">
        <v>19</v>
      </c>
      <c r="N2391">
        <v>1.2430000000000001</v>
      </c>
      <c r="O2391">
        <v>0.26500000000000001</v>
      </c>
      <c r="P2391">
        <v>0.24399999999999999</v>
      </c>
      <c r="Q2391">
        <v>1.143</v>
      </c>
      <c r="R2391">
        <v>1.264</v>
      </c>
      <c r="S2391">
        <v>1.2549999999999999</v>
      </c>
      <c r="T2391">
        <v>0.90400000000000003</v>
      </c>
      <c r="U2391">
        <v>0.82399999999999995</v>
      </c>
      <c r="V2391">
        <v>0.83799999999999997</v>
      </c>
      <c r="W2391">
        <v>77.864999999999995</v>
      </c>
      <c r="X2391" t="s">
        <v>56</v>
      </c>
      <c r="Y2391">
        <v>0.875</v>
      </c>
      <c r="Z2391">
        <v>0.96399999999999997</v>
      </c>
      <c r="AA2391">
        <v>0.97499999999999998</v>
      </c>
      <c r="AB2391">
        <v>0.94799999999999995</v>
      </c>
      <c r="AC2391">
        <v>0.92200000000000004</v>
      </c>
      <c r="AD2391" s="19">
        <v>2.5521990740740741E-2</v>
      </c>
      <c r="AE2391" t="s">
        <v>1108</v>
      </c>
    </row>
    <row r="2392" spans="1:31" x14ac:dyDescent="0.35">
      <c r="A2392" t="s">
        <v>1512</v>
      </c>
      <c r="B2392" t="s">
        <v>311</v>
      </c>
      <c r="C2392">
        <v>6381</v>
      </c>
      <c r="D2392" s="9">
        <v>38181.714247685188</v>
      </c>
      <c r="E2392" s="9">
        <v>44563.071134259262</v>
      </c>
      <c r="F2392">
        <v>528</v>
      </c>
      <c r="G2392">
        <v>528</v>
      </c>
      <c r="H2392">
        <v>24</v>
      </c>
      <c r="I2392">
        <v>504</v>
      </c>
      <c r="J2392">
        <v>154</v>
      </c>
      <c r="K2392">
        <v>374</v>
      </c>
      <c r="L2392">
        <v>357</v>
      </c>
      <c r="M2392">
        <v>17</v>
      </c>
      <c r="N2392">
        <v>3.0000000000000001E-3</v>
      </c>
      <c r="O2392">
        <v>7.8E-2</v>
      </c>
      <c r="P2392">
        <v>2.1000000000000001E-2</v>
      </c>
      <c r="Q2392">
        <v>5.0999999999999997E-2</v>
      </c>
      <c r="R2392">
        <v>0.06</v>
      </c>
      <c r="S2392">
        <v>5.1999999999999998E-2</v>
      </c>
      <c r="T2392">
        <v>0.85</v>
      </c>
      <c r="U2392">
        <v>3.6999999999999998E-2</v>
      </c>
      <c r="V2392">
        <v>0.74099999999999999</v>
      </c>
      <c r="W2392">
        <v>333.33300000000003</v>
      </c>
      <c r="X2392" t="s">
        <v>56</v>
      </c>
      <c r="Y2392">
        <v>19.608000000000001</v>
      </c>
      <c r="Z2392">
        <v>0.89400000000000002</v>
      </c>
      <c r="AA2392">
        <v>0.84799999999999998</v>
      </c>
      <c r="AB2392">
        <v>0.93100000000000005</v>
      </c>
      <c r="AC2392">
        <v>0.84799999999999998</v>
      </c>
      <c r="AD2392" s="19">
        <v>45825.117145717595</v>
      </c>
      <c r="AE2392" t="s">
        <v>2397</v>
      </c>
    </row>
    <row r="2393" spans="1:31" hidden="1" x14ac:dyDescent="0.35">
      <c r="A2393" t="s">
        <v>108</v>
      </c>
      <c r="B2393" t="s">
        <v>312</v>
      </c>
      <c r="C2393">
        <v>0</v>
      </c>
      <c r="D2393" s="9">
        <v>45323.665972222225</v>
      </c>
      <c r="E2393" s="9">
        <v>45323.667361111111</v>
      </c>
      <c r="F2393" t="s">
        <v>871</v>
      </c>
      <c r="G2393" t="s">
        <v>871</v>
      </c>
      <c r="H2393">
        <v>1</v>
      </c>
      <c r="I2393">
        <v>1</v>
      </c>
      <c r="J2393">
        <v>1</v>
      </c>
      <c r="K2393" t="s">
        <v>872</v>
      </c>
      <c r="L2393">
        <v>3</v>
      </c>
      <c r="M2393">
        <v>-3</v>
      </c>
      <c r="N2393" t="s">
        <v>874</v>
      </c>
      <c r="O2393" t="s">
        <v>874</v>
      </c>
      <c r="P2393" t="s">
        <v>874</v>
      </c>
      <c r="Q2393" t="s">
        <v>874</v>
      </c>
      <c r="R2393">
        <v>0</v>
      </c>
      <c r="S2393" t="s">
        <v>874</v>
      </c>
      <c r="T2393" t="s">
        <v>874</v>
      </c>
      <c r="U2393" t="s">
        <v>874</v>
      </c>
      <c r="V2393" t="s">
        <v>874</v>
      </c>
      <c r="W2393" t="s">
        <v>874</v>
      </c>
      <c r="X2393" t="s">
        <v>56</v>
      </c>
      <c r="Y2393" t="s">
        <v>874</v>
      </c>
      <c r="Z2393" t="s">
        <v>874</v>
      </c>
      <c r="AA2393" t="s">
        <v>874</v>
      </c>
      <c r="AB2393" t="s">
        <v>874</v>
      </c>
      <c r="AC2393" t="s">
        <v>874</v>
      </c>
      <c r="AD2393" s="19">
        <v>2.5739583333333333E-2</v>
      </c>
      <c r="AE2393" t="s">
        <v>1108</v>
      </c>
    </row>
    <row r="2394" spans="1:31" x14ac:dyDescent="0.35">
      <c r="A2394" t="s">
        <v>1723</v>
      </c>
      <c r="B2394" t="s">
        <v>311</v>
      </c>
      <c r="C2394">
        <v>4639</v>
      </c>
      <c r="D2394" s="9">
        <v>39918.81391203704</v>
      </c>
      <c r="E2394" s="9">
        <v>44557.8983912037</v>
      </c>
      <c r="F2394">
        <v>103</v>
      </c>
      <c r="G2394">
        <v>103</v>
      </c>
      <c r="H2394">
        <v>79</v>
      </c>
      <c r="I2394">
        <v>24</v>
      </c>
      <c r="J2394">
        <v>9</v>
      </c>
      <c r="K2394">
        <v>94</v>
      </c>
      <c r="L2394">
        <v>91</v>
      </c>
      <c r="M2394">
        <v>3</v>
      </c>
      <c r="N2394">
        <v>1.4E-2</v>
      </c>
      <c r="O2394">
        <v>8.0000000000000002E-3</v>
      </c>
      <c r="P2394">
        <v>2E-3</v>
      </c>
      <c r="Q2394">
        <v>1.7000000000000001E-2</v>
      </c>
      <c r="R2394">
        <v>0.02</v>
      </c>
      <c r="S2394">
        <v>1.7999999999999999E-2</v>
      </c>
      <c r="T2394">
        <v>0.85</v>
      </c>
      <c r="U2394">
        <v>0.63600000000000001</v>
      </c>
      <c r="V2394">
        <v>0.90900000000000003</v>
      </c>
      <c r="W2394">
        <v>176.471</v>
      </c>
      <c r="X2394" t="s">
        <v>56</v>
      </c>
      <c r="Y2394">
        <v>58.823999999999998</v>
      </c>
      <c r="Z2394">
        <v>0.96899999999999997</v>
      </c>
      <c r="AA2394">
        <v>0.80500000000000005</v>
      </c>
      <c r="AB2394">
        <v>0.91</v>
      </c>
      <c r="AC2394">
        <v>0.96299999999999997</v>
      </c>
      <c r="AD2394" s="19">
        <v>45825.170607581022</v>
      </c>
      <c r="AE2394" t="s">
        <v>2397</v>
      </c>
    </row>
    <row r="2395" spans="1:31" hidden="1" x14ac:dyDescent="0.35">
      <c r="A2395" t="s">
        <v>109</v>
      </c>
      <c r="B2395" t="s">
        <v>312</v>
      </c>
      <c r="C2395">
        <v>99</v>
      </c>
      <c r="D2395" s="9">
        <v>45506.678472222222</v>
      </c>
      <c r="E2395" s="9">
        <v>45606.652083333334</v>
      </c>
      <c r="F2395" t="s">
        <v>871</v>
      </c>
      <c r="G2395" t="s">
        <v>871</v>
      </c>
      <c r="H2395">
        <v>133</v>
      </c>
      <c r="I2395">
        <v>122</v>
      </c>
      <c r="J2395">
        <v>220</v>
      </c>
      <c r="K2395" t="s">
        <v>872</v>
      </c>
      <c r="L2395">
        <v>200</v>
      </c>
      <c r="M2395">
        <v>-166</v>
      </c>
      <c r="N2395">
        <v>1.3480000000000001</v>
      </c>
      <c r="O2395">
        <v>1.331</v>
      </c>
      <c r="P2395">
        <v>3.2810000000000001</v>
      </c>
      <c r="Q2395">
        <v>2.0459999999999998</v>
      </c>
      <c r="R2395">
        <v>-0.60199999999999998</v>
      </c>
      <c r="S2395">
        <v>-0.223</v>
      </c>
      <c r="T2395">
        <v>-3.399</v>
      </c>
      <c r="U2395">
        <v>0.503</v>
      </c>
      <c r="V2395">
        <v>-0.22500000000000001</v>
      </c>
      <c r="W2395">
        <v>540.07799999999997</v>
      </c>
      <c r="X2395" t="s">
        <v>56</v>
      </c>
      <c r="Y2395">
        <v>0.48899999999999999</v>
      </c>
      <c r="Z2395">
        <v>0.998</v>
      </c>
      <c r="AA2395">
        <v>0.98699999999999999</v>
      </c>
      <c r="AB2395">
        <v>0.48399999999999999</v>
      </c>
      <c r="AC2395">
        <v>0.99199999999999999</v>
      </c>
      <c r="AD2395" s="19">
        <v>2.6072916666666664E-2</v>
      </c>
      <c r="AE2395" t="s">
        <v>1108</v>
      </c>
    </row>
    <row r="2396" spans="1:31" x14ac:dyDescent="0.35">
      <c r="A2396" t="s">
        <v>942</v>
      </c>
      <c r="B2396" t="s">
        <v>311</v>
      </c>
      <c r="C2396">
        <v>4880</v>
      </c>
      <c r="D2396" s="9">
        <v>39247.309027777781</v>
      </c>
      <c r="E2396" s="9">
        <v>44127.335416666669</v>
      </c>
      <c r="F2396">
        <v>12862</v>
      </c>
      <c r="G2396">
        <v>12862</v>
      </c>
      <c r="H2396">
        <v>0</v>
      </c>
      <c r="I2396">
        <v>12862</v>
      </c>
      <c r="J2396">
        <v>5475</v>
      </c>
      <c r="K2396">
        <v>7387</v>
      </c>
      <c r="L2396">
        <v>5349</v>
      </c>
      <c r="M2396">
        <v>2038</v>
      </c>
      <c r="N2396">
        <v>0</v>
      </c>
      <c r="O2396">
        <v>3.43</v>
      </c>
      <c r="P2396">
        <v>1.5209999999999999</v>
      </c>
      <c r="Q2396">
        <v>1.621</v>
      </c>
      <c r="R2396">
        <v>1.909</v>
      </c>
      <c r="S2396">
        <v>1.899</v>
      </c>
      <c r="T2396">
        <v>0.84899999999999998</v>
      </c>
      <c r="U2396">
        <v>0</v>
      </c>
      <c r="V2396">
        <v>0.55700000000000005</v>
      </c>
      <c r="W2396">
        <v>1257.249</v>
      </c>
      <c r="X2396" t="s">
        <v>56</v>
      </c>
      <c r="Y2396">
        <v>0.61699999999999999</v>
      </c>
      <c r="Z2396">
        <v>0</v>
      </c>
      <c r="AA2396">
        <v>0.95499999999999996</v>
      </c>
      <c r="AB2396">
        <v>0.96399999999999997</v>
      </c>
      <c r="AC2396">
        <v>0.92400000000000004</v>
      </c>
      <c r="AD2396" s="19">
        <v>45825.040535798609</v>
      </c>
      <c r="AE2396" t="s">
        <v>1766</v>
      </c>
    </row>
    <row r="2397" spans="1:31" hidden="1" x14ac:dyDescent="0.35">
      <c r="A2397" t="s">
        <v>110</v>
      </c>
      <c r="B2397" t="s">
        <v>312</v>
      </c>
      <c r="C2397">
        <v>81</v>
      </c>
      <c r="D2397" s="9">
        <v>45509.695833333331</v>
      </c>
      <c r="E2397" s="9">
        <v>45590.844444444447</v>
      </c>
      <c r="F2397" t="s">
        <v>871</v>
      </c>
      <c r="G2397" t="s">
        <v>871</v>
      </c>
      <c r="H2397">
        <v>17</v>
      </c>
      <c r="I2397">
        <v>1</v>
      </c>
      <c r="J2397">
        <v>1</v>
      </c>
      <c r="K2397" t="s">
        <v>872</v>
      </c>
      <c r="L2397">
        <v>15</v>
      </c>
      <c r="M2397">
        <v>1</v>
      </c>
      <c r="N2397">
        <v>0.13300000000000001</v>
      </c>
      <c r="O2397" t="s">
        <v>874</v>
      </c>
      <c r="P2397" t="s">
        <v>874</v>
      </c>
      <c r="Q2397">
        <v>0.13400000000000001</v>
      </c>
      <c r="R2397">
        <v>0</v>
      </c>
      <c r="S2397">
        <v>0.13300000000000001</v>
      </c>
      <c r="T2397" t="s">
        <v>874</v>
      </c>
      <c r="U2397" t="s">
        <v>874</v>
      </c>
      <c r="V2397" t="s">
        <v>874</v>
      </c>
      <c r="W2397" t="s">
        <v>874</v>
      </c>
      <c r="X2397" t="s">
        <v>56</v>
      </c>
      <c r="Y2397">
        <v>7.4630000000000001</v>
      </c>
      <c r="Z2397">
        <v>0.501</v>
      </c>
      <c r="AA2397" t="s">
        <v>874</v>
      </c>
      <c r="AB2397" t="s">
        <v>874</v>
      </c>
      <c r="AC2397">
        <v>0.85299999999999998</v>
      </c>
      <c r="AD2397" s="19">
        <v>2.630787037037037E-2</v>
      </c>
      <c r="AE2397" t="s">
        <v>1108</v>
      </c>
    </row>
    <row r="2398" spans="1:31" x14ac:dyDescent="0.35">
      <c r="A2398" t="s">
        <v>1510</v>
      </c>
      <c r="B2398" t="s">
        <v>311</v>
      </c>
      <c r="C2398">
        <v>7392</v>
      </c>
      <c r="D2398" s="9">
        <v>37173.680046296293</v>
      </c>
      <c r="E2398" s="9">
        <v>44566.652581018519</v>
      </c>
      <c r="F2398">
        <v>9988</v>
      </c>
      <c r="G2398">
        <v>9988</v>
      </c>
      <c r="H2398">
        <v>1736</v>
      </c>
      <c r="I2398">
        <v>8252</v>
      </c>
      <c r="J2398">
        <v>1388</v>
      </c>
      <c r="K2398">
        <v>8600</v>
      </c>
      <c r="L2398">
        <v>6756</v>
      </c>
      <c r="M2398">
        <v>1844</v>
      </c>
      <c r="N2398">
        <v>0.314</v>
      </c>
      <c r="O2398">
        <v>1.419</v>
      </c>
      <c r="P2398">
        <v>0.24</v>
      </c>
      <c r="Q2398">
        <v>1.2669999999999999</v>
      </c>
      <c r="R2398">
        <v>1.4930000000000001</v>
      </c>
      <c r="S2398">
        <v>1.5029999999999999</v>
      </c>
      <c r="T2398">
        <v>0.84899999999999998</v>
      </c>
      <c r="U2398">
        <v>0.18099999999999999</v>
      </c>
      <c r="V2398">
        <v>0.86199999999999999</v>
      </c>
      <c r="W2398">
        <v>1455.4059999999999</v>
      </c>
      <c r="X2398" t="s">
        <v>56</v>
      </c>
      <c r="Y2398">
        <v>0.78900000000000003</v>
      </c>
      <c r="Z2398">
        <v>0.99</v>
      </c>
      <c r="AA2398">
        <v>0.97699999999999998</v>
      </c>
      <c r="AB2398">
        <v>0.98599999999999999</v>
      </c>
      <c r="AC2398">
        <v>0.98799999999999999</v>
      </c>
      <c r="AD2398" s="19">
        <v>45825.116662430555</v>
      </c>
      <c r="AE2398" t="s">
        <v>2397</v>
      </c>
    </row>
    <row r="2399" spans="1:31" hidden="1" x14ac:dyDescent="0.35">
      <c r="A2399" t="s">
        <v>111</v>
      </c>
      <c r="B2399" t="s">
        <v>312</v>
      </c>
      <c r="C2399">
        <v>71</v>
      </c>
      <c r="D2399" s="9">
        <v>45537.314583333333</v>
      </c>
      <c r="E2399" s="9">
        <v>45608.399305555555</v>
      </c>
      <c r="F2399" t="s">
        <v>871</v>
      </c>
      <c r="G2399" t="s">
        <v>871</v>
      </c>
      <c r="H2399">
        <v>1</v>
      </c>
      <c r="I2399">
        <v>13</v>
      </c>
      <c r="J2399">
        <v>9</v>
      </c>
      <c r="K2399" t="s">
        <v>872</v>
      </c>
      <c r="L2399">
        <v>5</v>
      </c>
      <c r="M2399">
        <v>1</v>
      </c>
      <c r="N2399" t="s">
        <v>874</v>
      </c>
      <c r="O2399">
        <v>0.20100000000000001</v>
      </c>
      <c r="P2399">
        <v>0.115</v>
      </c>
      <c r="Q2399">
        <v>5.5E-2</v>
      </c>
      <c r="R2399">
        <v>8.5999999999999993E-2</v>
      </c>
      <c r="S2399">
        <v>7.4999999999999997E-2</v>
      </c>
      <c r="T2399" t="s">
        <v>874</v>
      </c>
      <c r="U2399" t="s">
        <v>874</v>
      </c>
      <c r="V2399" t="s">
        <v>874</v>
      </c>
      <c r="W2399" t="s">
        <v>874</v>
      </c>
      <c r="X2399" t="s">
        <v>56</v>
      </c>
      <c r="Y2399">
        <v>18.181999999999999</v>
      </c>
      <c r="Z2399" t="s">
        <v>874</v>
      </c>
      <c r="AA2399">
        <v>0.89900000000000002</v>
      </c>
      <c r="AB2399">
        <v>0.91500000000000004</v>
      </c>
      <c r="AC2399">
        <v>0.88300000000000001</v>
      </c>
      <c r="AD2399" s="19">
        <v>2.6523148148148146E-2</v>
      </c>
      <c r="AE2399" t="s">
        <v>1108</v>
      </c>
    </row>
    <row r="2400" spans="1:31" x14ac:dyDescent="0.35">
      <c r="A2400" t="s">
        <v>1686</v>
      </c>
      <c r="B2400" t="s">
        <v>311</v>
      </c>
      <c r="C2400">
        <v>3007</v>
      </c>
      <c r="D2400" s="9">
        <v>38598.574999999997</v>
      </c>
      <c r="E2400" s="9">
        <v>41606.129166666666</v>
      </c>
      <c r="F2400">
        <v>790</v>
      </c>
      <c r="G2400">
        <v>790</v>
      </c>
      <c r="H2400">
        <v>139</v>
      </c>
      <c r="I2400">
        <v>651</v>
      </c>
      <c r="J2400">
        <v>142</v>
      </c>
      <c r="K2400">
        <v>648</v>
      </c>
      <c r="L2400">
        <v>574</v>
      </c>
      <c r="M2400">
        <v>74</v>
      </c>
      <c r="N2400">
        <v>5.3999999999999999E-2</v>
      </c>
      <c r="O2400">
        <v>0.29499999999999998</v>
      </c>
      <c r="P2400">
        <v>5.2999999999999999E-2</v>
      </c>
      <c r="Q2400">
        <v>0.251</v>
      </c>
      <c r="R2400">
        <v>0.29599999999999999</v>
      </c>
      <c r="S2400">
        <v>0.28399999999999997</v>
      </c>
      <c r="T2400">
        <v>0.84799999999999998</v>
      </c>
      <c r="U2400">
        <v>0.155</v>
      </c>
      <c r="V2400">
        <v>0.84799999999999998</v>
      </c>
      <c r="W2400">
        <v>294.82100000000003</v>
      </c>
      <c r="X2400" t="s">
        <v>56</v>
      </c>
      <c r="Y2400">
        <v>3.984</v>
      </c>
      <c r="Z2400">
        <v>0.89</v>
      </c>
      <c r="AA2400">
        <v>0.96799999999999997</v>
      </c>
      <c r="AB2400">
        <v>0.92700000000000005</v>
      </c>
      <c r="AC2400">
        <v>0.95699999999999996</v>
      </c>
      <c r="AD2400" s="19">
        <v>45824.826208310187</v>
      </c>
      <c r="AE2400" t="s">
        <v>1824</v>
      </c>
    </row>
    <row r="2401" spans="1:31" hidden="1" x14ac:dyDescent="0.35">
      <c r="A2401" t="s">
        <v>112</v>
      </c>
      <c r="B2401" t="s">
        <v>312</v>
      </c>
      <c r="C2401">
        <v>47</v>
      </c>
      <c r="D2401" s="9">
        <v>45140.356249999997</v>
      </c>
      <c r="E2401" s="9">
        <v>45188.279166666667</v>
      </c>
      <c r="F2401" t="s">
        <v>871</v>
      </c>
      <c r="G2401" t="s">
        <v>871</v>
      </c>
      <c r="H2401">
        <v>4</v>
      </c>
      <c r="I2401">
        <v>1</v>
      </c>
      <c r="J2401">
        <v>1</v>
      </c>
      <c r="K2401" t="s">
        <v>872</v>
      </c>
      <c r="L2401">
        <v>4</v>
      </c>
      <c r="M2401">
        <v>-1</v>
      </c>
      <c r="N2401" t="s">
        <v>874</v>
      </c>
      <c r="O2401" t="s">
        <v>874</v>
      </c>
      <c r="P2401" t="s">
        <v>874</v>
      </c>
      <c r="Q2401">
        <v>4.2999999999999997E-2</v>
      </c>
      <c r="R2401">
        <v>0</v>
      </c>
      <c r="S2401" t="s">
        <v>874</v>
      </c>
      <c r="T2401" t="s">
        <v>874</v>
      </c>
      <c r="U2401" t="s">
        <v>874</v>
      </c>
      <c r="V2401" t="s">
        <v>874</v>
      </c>
      <c r="W2401" t="s">
        <v>874</v>
      </c>
      <c r="X2401" t="s">
        <v>62</v>
      </c>
      <c r="Y2401">
        <v>23.256</v>
      </c>
      <c r="Z2401" t="s">
        <v>874</v>
      </c>
      <c r="AA2401" t="s">
        <v>874</v>
      </c>
      <c r="AB2401" t="s">
        <v>874</v>
      </c>
      <c r="AC2401">
        <v>0.6</v>
      </c>
      <c r="AD2401" s="19">
        <v>2.673611111111111E-2</v>
      </c>
      <c r="AE2401" t="s">
        <v>1108</v>
      </c>
    </row>
    <row r="2402" spans="1:31" x14ac:dyDescent="0.35">
      <c r="A2402" t="s">
        <v>1836</v>
      </c>
      <c r="B2402" t="s">
        <v>311</v>
      </c>
      <c r="C2402">
        <v>3703</v>
      </c>
      <c r="D2402" s="9">
        <v>37922.742361111108</v>
      </c>
      <c r="E2402" s="9">
        <v>41625.822222222225</v>
      </c>
      <c r="F2402">
        <v>4267</v>
      </c>
      <c r="G2402">
        <v>4267</v>
      </c>
      <c r="H2402">
        <v>496</v>
      </c>
      <c r="I2402">
        <v>3771</v>
      </c>
      <c r="J2402">
        <v>401</v>
      </c>
      <c r="K2402">
        <v>3866</v>
      </c>
      <c r="L2402">
        <v>3097</v>
      </c>
      <c r="M2402">
        <v>769</v>
      </c>
      <c r="N2402">
        <v>0.153</v>
      </c>
      <c r="O2402">
        <v>1.1850000000000001</v>
      </c>
      <c r="P2402">
        <v>0.13600000000000001</v>
      </c>
      <c r="Q2402">
        <v>1.0189999999999999</v>
      </c>
      <c r="R2402">
        <v>1.202</v>
      </c>
      <c r="S2402">
        <v>1.198</v>
      </c>
      <c r="T2402">
        <v>0.84799999999999998</v>
      </c>
      <c r="U2402">
        <v>0.114</v>
      </c>
      <c r="V2402">
        <v>0.89800000000000002</v>
      </c>
      <c r="W2402">
        <v>754.66099999999994</v>
      </c>
      <c r="X2402" t="s">
        <v>56</v>
      </c>
      <c r="Y2402">
        <v>0.98099999999999998</v>
      </c>
      <c r="Z2402">
        <v>0.99</v>
      </c>
      <c r="AA2402">
        <v>0.99099999999999999</v>
      </c>
      <c r="AB2402">
        <v>0.91800000000000004</v>
      </c>
      <c r="AC2402">
        <v>0.97599999999999998</v>
      </c>
      <c r="AD2402" s="19">
        <v>45824.852701307871</v>
      </c>
      <c r="AE2402" t="s">
        <v>2024</v>
      </c>
    </row>
    <row r="2403" spans="1:31" hidden="1" x14ac:dyDescent="0.35">
      <c r="A2403" t="s">
        <v>113</v>
      </c>
      <c r="B2403" t="s">
        <v>312</v>
      </c>
      <c r="C2403">
        <v>98</v>
      </c>
      <c r="D2403" s="9">
        <v>45495.547222222223</v>
      </c>
      <c r="E2403" s="9">
        <v>45594.181944444441</v>
      </c>
      <c r="F2403" t="s">
        <v>871</v>
      </c>
      <c r="G2403" t="s">
        <v>871</v>
      </c>
      <c r="H2403">
        <v>4</v>
      </c>
      <c r="I2403">
        <v>9</v>
      </c>
      <c r="J2403">
        <v>7</v>
      </c>
      <c r="K2403" t="s">
        <v>872</v>
      </c>
      <c r="L2403">
        <v>3</v>
      </c>
      <c r="M2403">
        <v>4</v>
      </c>
      <c r="N2403">
        <v>6.2E-2</v>
      </c>
      <c r="O2403">
        <v>0.155</v>
      </c>
      <c r="P2403">
        <v>5.8000000000000003E-2</v>
      </c>
      <c r="Q2403">
        <v>0.13300000000000001</v>
      </c>
      <c r="R2403">
        <v>0.159</v>
      </c>
      <c r="S2403">
        <v>7.9000000000000001E-2</v>
      </c>
      <c r="T2403">
        <v>0.83599999999999997</v>
      </c>
      <c r="U2403">
        <v>0.28599999999999998</v>
      </c>
      <c r="V2403">
        <v>0.73299999999999998</v>
      </c>
      <c r="W2403">
        <v>4045.1129999999998</v>
      </c>
      <c r="X2403" t="s">
        <v>56</v>
      </c>
      <c r="Y2403">
        <v>7.5190000000000001</v>
      </c>
      <c r="Z2403">
        <v>0.84299999999999997</v>
      </c>
      <c r="AA2403">
        <v>0.93</v>
      </c>
      <c r="AB2403">
        <v>0.81699999999999995</v>
      </c>
      <c r="AC2403">
        <v>0.999</v>
      </c>
      <c r="AD2403" s="19">
        <v>2.7050925925925923E-2</v>
      </c>
      <c r="AE2403" t="s">
        <v>1108</v>
      </c>
    </row>
    <row r="2404" spans="1:31" x14ac:dyDescent="0.35">
      <c r="A2404" t="s">
        <v>221</v>
      </c>
      <c r="B2404" t="s">
        <v>311</v>
      </c>
      <c r="C2404">
        <v>2402</v>
      </c>
      <c r="D2404" s="9">
        <v>39224.913194444445</v>
      </c>
      <c r="E2404" s="9">
        <v>41627.084722222222</v>
      </c>
      <c r="F2404">
        <v>1530</v>
      </c>
      <c r="G2404">
        <v>1530</v>
      </c>
      <c r="H2404">
        <v>972</v>
      </c>
      <c r="I2404">
        <v>558</v>
      </c>
      <c r="J2404">
        <v>134</v>
      </c>
      <c r="K2404">
        <v>1396</v>
      </c>
      <c r="L2404">
        <v>1119</v>
      </c>
      <c r="M2404">
        <v>277</v>
      </c>
      <c r="N2404">
        <v>0.52700000000000002</v>
      </c>
      <c r="O2404">
        <v>0.33600000000000002</v>
      </c>
      <c r="P2404">
        <v>8.7999999999999995E-2</v>
      </c>
      <c r="Q2404">
        <v>0.65700000000000003</v>
      </c>
      <c r="R2404">
        <v>0.77500000000000002</v>
      </c>
      <c r="S2404">
        <v>0.77500000000000002</v>
      </c>
      <c r="T2404">
        <v>0.84799999999999998</v>
      </c>
      <c r="U2404">
        <v>0.61099999999999999</v>
      </c>
      <c r="V2404">
        <v>0.89800000000000002</v>
      </c>
      <c r="W2404">
        <v>421.613</v>
      </c>
      <c r="X2404" t="s">
        <v>56</v>
      </c>
      <c r="Y2404">
        <v>1.522</v>
      </c>
      <c r="Z2404">
        <v>0.98</v>
      </c>
      <c r="AA2404">
        <v>0.98</v>
      </c>
      <c r="AB2404">
        <v>0.95399999999999996</v>
      </c>
      <c r="AC2404">
        <v>0.98099999999999998</v>
      </c>
      <c r="AD2404" s="19">
        <v>45824.920382256947</v>
      </c>
      <c r="AE2404" t="s">
        <v>2215</v>
      </c>
    </row>
    <row r="2405" spans="1:31" hidden="1" x14ac:dyDescent="0.35">
      <c r="A2405" t="s">
        <v>114</v>
      </c>
      <c r="B2405" t="s">
        <v>312</v>
      </c>
      <c r="C2405">
        <v>98</v>
      </c>
      <c r="D2405" s="9">
        <v>45502.995138888888</v>
      </c>
      <c r="E2405" s="9">
        <v>45601.138888888891</v>
      </c>
      <c r="F2405" t="s">
        <v>871</v>
      </c>
      <c r="G2405" t="s">
        <v>871</v>
      </c>
      <c r="H2405">
        <v>12</v>
      </c>
      <c r="I2405">
        <v>7</v>
      </c>
      <c r="J2405">
        <v>1</v>
      </c>
      <c r="K2405" t="s">
        <v>872</v>
      </c>
      <c r="L2405">
        <v>12</v>
      </c>
      <c r="M2405">
        <v>7</v>
      </c>
      <c r="N2405">
        <v>0.115</v>
      </c>
      <c r="O2405">
        <v>8.1000000000000003E-2</v>
      </c>
      <c r="P2405" t="s">
        <v>874</v>
      </c>
      <c r="Q2405">
        <v>9.5000000000000001E-2</v>
      </c>
      <c r="R2405">
        <v>0.19600000000000001</v>
      </c>
      <c r="S2405">
        <v>0.17699999999999999</v>
      </c>
      <c r="T2405" t="s">
        <v>874</v>
      </c>
      <c r="U2405" t="s">
        <v>874</v>
      </c>
      <c r="V2405" t="s">
        <v>874</v>
      </c>
      <c r="W2405" t="s">
        <v>874</v>
      </c>
      <c r="X2405" t="s">
        <v>56</v>
      </c>
      <c r="Y2405">
        <v>10.526</v>
      </c>
      <c r="Z2405">
        <v>0.93100000000000005</v>
      </c>
      <c r="AA2405">
        <v>0.86199999999999999</v>
      </c>
      <c r="AB2405" t="s">
        <v>874</v>
      </c>
      <c r="AC2405">
        <v>0.95199999999999996</v>
      </c>
      <c r="AD2405" s="19">
        <v>2.7277777777777779E-2</v>
      </c>
      <c r="AE2405" t="s">
        <v>1108</v>
      </c>
    </row>
    <row r="2406" spans="1:31" x14ac:dyDescent="0.35">
      <c r="A2406" t="s">
        <v>85</v>
      </c>
      <c r="B2406" t="s">
        <v>311</v>
      </c>
      <c r="C2406">
        <v>1824</v>
      </c>
      <c r="D2406" s="9">
        <v>42615.530601851853</v>
      </c>
      <c r="E2406" s="9">
        <v>44440.487060185187</v>
      </c>
      <c r="F2406">
        <v>217</v>
      </c>
      <c r="G2406">
        <v>217</v>
      </c>
      <c r="H2406">
        <v>177</v>
      </c>
      <c r="I2406">
        <v>40</v>
      </c>
      <c r="J2406">
        <v>86</v>
      </c>
      <c r="K2406">
        <v>131</v>
      </c>
      <c r="L2406">
        <v>117</v>
      </c>
      <c r="M2406">
        <v>14</v>
      </c>
      <c r="N2406">
        <v>0.58199999999999996</v>
      </c>
      <c r="O2406">
        <v>2.1000000000000001E-2</v>
      </c>
      <c r="P2406">
        <v>8.3000000000000004E-2</v>
      </c>
      <c r="Q2406">
        <v>0.441</v>
      </c>
      <c r="R2406">
        <v>0.52</v>
      </c>
      <c r="S2406">
        <v>0.20799999999999999</v>
      </c>
      <c r="T2406">
        <v>0.84799999999999998</v>
      </c>
      <c r="U2406">
        <v>0.96499999999999997</v>
      </c>
      <c r="V2406">
        <v>0.86199999999999999</v>
      </c>
      <c r="W2406">
        <v>31.745999999999999</v>
      </c>
      <c r="X2406" t="s">
        <v>56</v>
      </c>
      <c r="Y2406">
        <v>2.2679999999999998</v>
      </c>
      <c r="Z2406">
        <v>0.97</v>
      </c>
      <c r="AA2406">
        <v>0.22</v>
      </c>
      <c r="AB2406">
        <v>0.26300000000000001</v>
      </c>
      <c r="AC2406">
        <v>0.94899999999999995</v>
      </c>
      <c r="AD2406" s="19">
        <v>45825.282479513888</v>
      </c>
      <c r="AE2406" t="s">
        <v>2357</v>
      </c>
    </row>
    <row r="2407" spans="1:31" hidden="1" x14ac:dyDescent="0.35">
      <c r="A2407" t="s">
        <v>115</v>
      </c>
      <c r="B2407" t="s">
        <v>312</v>
      </c>
      <c r="C2407">
        <v>97</v>
      </c>
      <c r="D2407" s="9">
        <v>45484.782638888886</v>
      </c>
      <c r="E2407" s="9">
        <v>45582.091666666667</v>
      </c>
      <c r="F2407" t="s">
        <v>871</v>
      </c>
      <c r="G2407" t="s">
        <v>871</v>
      </c>
      <c r="H2407">
        <v>2</v>
      </c>
      <c r="I2407">
        <v>2</v>
      </c>
      <c r="J2407">
        <v>1</v>
      </c>
      <c r="K2407" t="s">
        <v>872</v>
      </c>
      <c r="L2407">
        <v>4</v>
      </c>
      <c r="M2407">
        <v>-1</v>
      </c>
      <c r="N2407">
        <v>2.4E-2</v>
      </c>
      <c r="O2407">
        <v>1.2E-2</v>
      </c>
      <c r="P2407" t="s">
        <v>874</v>
      </c>
      <c r="Q2407">
        <v>3.7999999999999999E-2</v>
      </c>
      <c r="R2407" s="24" t="s">
        <v>2291</v>
      </c>
      <c r="S2407">
        <v>3.3000000000000002E-2</v>
      </c>
      <c r="T2407" t="s">
        <v>874</v>
      </c>
      <c r="U2407" t="s">
        <v>874</v>
      </c>
      <c r="V2407" t="s">
        <v>874</v>
      </c>
      <c r="W2407" t="s">
        <v>874</v>
      </c>
      <c r="X2407" t="s">
        <v>56</v>
      </c>
      <c r="Y2407">
        <v>26.315999999999999</v>
      </c>
      <c r="Z2407">
        <v>1</v>
      </c>
      <c r="AA2407">
        <v>1</v>
      </c>
      <c r="AB2407" t="s">
        <v>874</v>
      </c>
      <c r="AC2407">
        <v>0.89400000000000002</v>
      </c>
      <c r="AD2407" s="19">
        <v>2.7498842592592592E-2</v>
      </c>
      <c r="AE2407" t="s">
        <v>1108</v>
      </c>
    </row>
    <row r="2408" spans="1:31" x14ac:dyDescent="0.35">
      <c r="A2408" t="s">
        <v>1073</v>
      </c>
      <c r="B2408" t="s">
        <v>311</v>
      </c>
      <c r="C2408">
        <v>4355</v>
      </c>
      <c r="D2408" s="9">
        <v>40210.416863425926</v>
      </c>
      <c r="E2408" s="9">
        <v>44565.664652777778</v>
      </c>
      <c r="F2408">
        <v>2196</v>
      </c>
      <c r="G2408">
        <v>2196</v>
      </c>
      <c r="H2408">
        <v>1092</v>
      </c>
      <c r="I2408">
        <v>1104</v>
      </c>
      <c r="J2408">
        <v>598</v>
      </c>
      <c r="K2408">
        <v>1598</v>
      </c>
      <c r="L2408">
        <v>1225</v>
      </c>
      <c r="M2408">
        <v>373</v>
      </c>
      <c r="N2408">
        <v>0.39600000000000002</v>
      </c>
      <c r="O2408">
        <v>0.32500000000000001</v>
      </c>
      <c r="P2408">
        <v>0.21299999999999999</v>
      </c>
      <c r="Q2408">
        <v>0.43099999999999999</v>
      </c>
      <c r="R2408">
        <v>0.50800000000000001</v>
      </c>
      <c r="S2408">
        <v>0.50700000000000001</v>
      </c>
      <c r="T2408">
        <v>0.84799999999999998</v>
      </c>
      <c r="U2408">
        <v>0.54900000000000004</v>
      </c>
      <c r="V2408">
        <v>0.70499999999999996</v>
      </c>
      <c r="W2408">
        <v>865.42899999999997</v>
      </c>
      <c r="X2408" t="s">
        <v>56</v>
      </c>
      <c r="Y2408">
        <v>2.3199999999999998</v>
      </c>
      <c r="Z2408">
        <v>0.96099999999999997</v>
      </c>
      <c r="AA2408" s="19">
        <v>0.97799999999999998</v>
      </c>
      <c r="AB2408">
        <v>0.98099999999999998</v>
      </c>
      <c r="AC2408" s="23">
        <v>0.95299999999999996</v>
      </c>
      <c r="AD2408" s="19">
        <v>45825.2276733912</v>
      </c>
      <c r="AE2408" t="s">
        <v>2377</v>
      </c>
    </row>
    <row r="2409" spans="1:31" hidden="1" x14ac:dyDescent="0.35">
      <c r="A2409" t="s">
        <v>116</v>
      </c>
      <c r="B2409" t="s">
        <v>312</v>
      </c>
      <c r="C2409">
        <v>0</v>
      </c>
      <c r="D2409" s="9">
        <v>45210.57916666667</v>
      </c>
      <c r="E2409" s="9">
        <v>45210.579861111109</v>
      </c>
      <c r="F2409" t="s">
        <v>871</v>
      </c>
      <c r="G2409" t="s">
        <v>871</v>
      </c>
      <c r="H2409">
        <v>1</v>
      </c>
      <c r="I2409">
        <v>1</v>
      </c>
      <c r="J2409">
        <v>18</v>
      </c>
      <c r="K2409" t="s">
        <v>872</v>
      </c>
      <c r="L2409">
        <v>1</v>
      </c>
      <c r="M2409">
        <v>-17</v>
      </c>
      <c r="N2409" t="s">
        <v>874</v>
      </c>
      <c r="O2409" t="s">
        <v>874</v>
      </c>
      <c r="P2409">
        <v>9</v>
      </c>
      <c r="Q2409" t="s">
        <v>874</v>
      </c>
      <c r="R2409">
        <v>0</v>
      </c>
      <c r="S2409">
        <v>-9</v>
      </c>
      <c r="T2409" t="s">
        <v>874</v>
      </c>
      <c r="U2409" t="s">
        <v>874</v>
      </c>
      <c r="V2409" t="s">
        <v>874</v>
      </c>
      <c r="W2409" t="s">
        <v>874</v>
      </c>
      <c r="X2409" t="s">
        <v>56</v>
      </c>
      <c r="Y2409" t="s">
        <v>874</v>
      </c>
      <c r="Z2409" t="s">
        <v>874</v>
      </c>
      <c r="AA2409" t="s">
        <v>874</v>
      </c>
      <c r="AB2409">
        <v>0.71499999999999997</v>
      </c>
      <c r="AC2409" t="s">
        <v>874</v>
      </c>
      <c r="AD2409" s="19">
        <v>2.7722222222222221E-2</v>
      </c>
      <c r="AE2409" t="s">
        <v>1108</v>
      </c>
    </row>
    <row r="2410" spans="1:31" x14ac:dyDescent="0.35">
      <c r="A2410" t="s">
        <v>1325</v>
      </c>
      <c r="B2410" t="s">
        <v>311</v>
      </c>
      <c r="C2410">
        <v>6019</v>
      </c>
      <c r="D2410" s="9">
        <v>38541.255347222221</v>
      </c>
      <c r="E2410" s="9">
        <v>44560.71534722222</v>
      </c>
      <c r="F2410">
        <v>4228</v>
      </c>
      <c r="G2410">
        <v>4228</v>
      </c>
      <c r="H2410">
        <v>2590</v>
      </c>
      <c r="I2410">
        <v>1638</v>
      </c>
      <c r="J2410">
        <v>443</v>
      </c>
      <c r="K2410">
        <v>3785</v>
      </c>
      <c r="L2410">
        <v>3687</v>
      </c>
      <c r="M2410">
        <v>98</v>
      </c>
      <c r="N2410">
        <v>0.435</v>
      </c>
      <c r="O2410">
        <v>0.28699999999999998</v>
      </c>
      <c r="P2410">
        <v>0.09</v>
      </c>
      <c r="Q2410">
        <v>0.53600000000000003</v>
      </c>
      <c r="R2410">
        <v>0.63200000000000001</v>
      </c>
      <c r="S2410">
        <v>0.51800000000000002</v>
      </c>
      <c r="T2410">
        <v>0.84799999999999998</v>
      </c>
      <c r="U2410">
        <v>0.60199999999999998</v>
      </c>
      <c r="V2410">
        <v>0.875</v>
      </c>
      <c r="W2410">
        <v>182.83600000000001</v>
      </c>
      <c r="X2410" t="s">
        <v>56</v>
      </c>
      <c r="Y2410">
        <v>1.8660000000000001</v>
      </c>
      <c r="Z2410">
        <v>0.80200000000000005</v>
      </c>
      <c r="AA2410">
        <v>0.84499999999999997</v>
      </c>
      <c r="AB2410">
        <v>0.85399999999999998</v>
      </c>
      <c r="AC2410">
        <v>0.94299999999999995</v>
      </c>
      <c r="AD2410" s="19">
        <v>45825.073428321761</v>
      </c>
      <c r="AE2410" t="s">
        <v>2397</v>
      </c>
    </row>
    <row r="2411" spans="1:31" hidden="1" x14ac:dyDescent="0.35">
      <c r="A2411" t="s">
        <v>117</v>
      </c>
      <c r="B2411" t="s">
        <v>312</v>
      </c>
      <c r="C2411">
        <v>87</v>
      </c>
      <c r="D2411" s="9">
        <v>45330.67291666667</v>
      </c>
      <c r="E2411" s="9">
        <v>45418.617361111108</v>
      </c>
      <c r="F2411" t="s">
        <v>871</v>
      </c>
      <c r="G2411" t="s">
        <v>871</v>
      </c>
      <c r="H2411">
        <v>6</v>
      </c>
      <c r="I2411">
        <v>1</v>
      </c>
      <c r="J2411">
        <v>1</v>
      </c>
      <c r="K2411" t="s">
        <v>872</v>
      </c>
      <c r="L2411">
        <v>5</v>
      </c>
      <c r="M2411">
        <v>0</v>
      </c>
      <c r="N2411">
        <v>0.107</v>
      </c>
      <c r="O2411" t="s">
        <v>874</v>
      </c>
      <c r="P2411">
        <v>0</v>
      </c>
      <c r="Q2411">
        <v>0.03</v>
      </c>
      <c r="R2411">
        <v>0.107</v>
      </c>
      <c r="S2411">
        <v>0.107</v>
      </c>
      <c r="T2411" t="s">
        <v>874</v>
      </c>
      <c r="U2411" t="s">
        <v>874</v>
      </c>
      <c r="V2411" t="s">
        <v>874</v>
      </c>
      <c r="W2411" t="s">
        <v>874</v>
      </c>
      <c r="X2411" t="s">
        <v>56</v>
      </c>
      <c r="Y2411">
        <v>33.332999999999998</v>
      </c>
      <c r="Z2411">
        <v>0.84099999999999997</v>
      </c>
      <c r="AA2411" t="s">
        <v>874</v>
      </c>
      <c r="AB2411">
        <v>0</v>
      </c>
      <c r="AC2411">
        <v>0.75</v>
      </c>
      <c r="AD2411" s="19">
        <v>2.7931712962962964E-2</v>
      </c>
      <c r="AE2411" t="s">
        <v>1108</v>
      </c>
    </row>
    <row r="2412" spans="1:31" x14ac:dyDescent="0.35">
      <c r="A2412" t="s">
        <v>1545</v>
      </c>
      <c r="B2412" t="s">
        <v>311</v>
      </c>
      <c r="C2412">
        <v>3113</v>
      </c>
      <c r="D2412" s="9">
        <v>41453.03402777778</v>
      </c>
      <c r="E2412" s="9">
        <v>44566.566412037035</v>
      </c>
      <c r="F2412">
        <v>560</v>
      </c>
      <c r="G2412">
        <v>560</v>
      </c>
      <c r="H2412">
        <v>39</v>
      </c>
      <c r="I2412">
        <v>521</v>
      </c>
      <c r="J2412">
        <v>63</v>
      </c>
      <c r="K2412">
        <v>497</v>
      </c>
      <c r="L2412">
        <v>423</v>
      </c>
      <c r="M2412">
        <v>74</v>
      </c>
      <c r="N2412">
        <v>1.4999999999999999E-2</v>
      </c>
      <c r="O2412">
        <v>0.17299999999999999</v>
      </c>
      <c r="P2412">
        <v>2.3E-2</v>
      </c>
      <c r="Q2412">
        <v>0.14000000000000001</v>
      </c>
      <c r="R2412">
        <v>0.16500000000000001</v>
      </c>
      <c r="S2412">
        <v>0.16600000000000001</v>
      </c>
      <c r="T2412">
        <v>0.84799999999999998</v>
      </c>
      <c r="U2412">
        <v>0.08</v>
      </c>
      <c r="V2412">
        <v>0.878</v>
      </c>
      <c r="W2412">
        <v>528.57100000000003</v>
      </c>
      <c r="X2412" t="s">
        <v>56</v>
      </c>
      <c r="Y2412">
        <v>7.1429999999999998</v>
      </c>
      <c r="Z2412">
        <v>0.93200000000000005</v>
      </c>
      <c r="AA2412">
        <v>0.96799999999999997</v>
      </c>
      <c r="AB2412">
        <v>0.96299999999999997</v>
      </c>
      <c r="AC2412">
        <v>0.95099999999999996</v>
      </c>
      <c r="AD2412" s="19">
        <v>45825.125268368058</v>
      </c>
      <c r="AE2412" t="s">
        <v>2397</v>
      </c>
    </row>
    <row r="2413" spans="1:31" hidden="1" x14ac:dyDescent="0.35">
      <c r="A2413" t="s">
        <v>118</v>
      </c>
      <c r="B2413" t="s">
        <v>312</v>
      </c>
      <c r="C2413">
        <v>1</v>
      </c>
      <c r="D2413" s="9">
        <v>45559.925694444442</v>
      </c>
      <c r="E2413" s="9">
        <v>45561.708333333336</v>
      </c>
      <c r="F2413" t="s">
        <v>871</v>
      </c>
      <c r="G2413" t="s">
        <v>871</v>
      </c>
      <c r="H2413">
        <v>1</v>
      </c>
      <c r="I2413">
        <v>1</v>
      </c>
      <c r="J2413">
        <v>1</v>
      </c>
      <c r="K2413" t="s">
        <v>872</v>
      </c>
      <c r="L2413">
        <v>1</v>
      </c>
      <c r="M2413">
        <v>-1</v>
      </c>
      <c r="N2413" t="s">
        <v>874</v>
      </c>
      <c r="O2413" t="s">
        <v>874</v>
      </c>
      <c r="P2413" t="s">
        <v>874</v>
      </c>
      <c r="Q2413" t="s">
        <v>874</v>
      </c>
      <c r="R2413">
        <v>0</v>
      </c>
      <c r="S2413" t="s">
        <v>874</v>
      </c>
      <c r="T2413" t="s">
        <v>874</v>
      </c>
      <c r="U2413" t="s">
        <v>874</v>
      </c>
      <c r="V2413" t="s">
        <v>874</v>
      </c>
      <c r="W2413" t="s">
        <v>874</v>
      </c>
      <c r="X2413" t="s">
        <v>56</v>
      </c>
      <c r="Y2413" t="s">
        <v>874</v>
      </c>
      <c r="Z2413" t="s">
        <v>874</v>
      </c>
      <c r="AA2413" t="s">
        <v>874</v>
      </c>
      <c r="AB2413" t="s">
        <v>874</v>
      </c>
      <c r="AC2413" t="s">
        <v>874</v>
      </c>
      <c r="AD2413" s="19">
        <v>2.8151620370370372E-2</v>
      </c>
      <c r="AE2413" t="s">
        <v>1108</v>
      </c>
    </row>
    <row r="2414" spans="1:31" x14ac:dyDescent="0.35">
      <c r="A2414" t="s">
        <v>1604</v>
      </c>
      <c r="B2414" t="s">
        <v>311</v>
      </c>
      <c r="C2414">
        <v>6360</v>
      </c>
      <c r="D2414" s="9">
        <v>38205.261157407411</v>
      </c>
      <c r="E2414" s="9">
        <v>44565.834537037037</v>
      </c>
      <c r="F2414">
        <v>499</v>
      </c>
      <c r="G2414">
        <v>499</v>
      </c>
      <c r="H2414">
        <v>51</v>
      </c>
      <c r="I2414">
        <v>448</v>
      </c>
      <c r="J2414">
        <v>46</v>
      </c>
      <c r="K2414">
        <v>453</v>
      </c>
      <c r="L2414">
        <v>311</v>
      </c>
      <c r="M2414">
        <v>142</v>
      </c>
      <c r="N2414">
        <v>1.4999999999999999E-2</v>
      </c>
      <c r="O2414">
        <v>9.5000000000000001E-2</v>
      </c>
      <c r="P2414">
        <v>1.0999999999999999E-2</v>
      </c>
      <c r="Q2414">
        <v>8.4000000000000005E-2</v>
      </c>
      <c r="R2414">
        <v>9.9000000000000005E-2</v>
      </c>
      <c r="S2414">
        <v>9.8000000000000004E-2</v>
      </c>
      <c r="T2414">
        <v>0.84799999999999998</v>
      </c>
      <c r="U2414">
        <v>0.13600000000000001</v>
      </c>
      <c r="V2414">
        <v>0.9</v>
      </c>
      <c r="W2414">
        <v>1690.4760000000001</v>
      </c>
      <c r="X2414" t="s">
        <v>56</v>
      </c>
      <c r="Y2414">
        <v>11.904999999999999</v>
      </c>
      <c r="Z2414">
        <v>0.85</v>
      </c>
      <c r="AA2414">
        <v>0.753</v>
      </c>
      <c r="AB2414">
        <v>0.66100000000000003</v>
      </c>
      <c r="AC2414">
        <v>0.64600000000000002</v>
      </c>
      <c r="AD2414" s="19">
        <v>45825.141000937503</v>
      </c>
      <c r="AE2414" t="s">
        <v>2397</v>
      </c>
    </row>
    <row r="2415" spans="1:31" hidden="1" x14ac:dyDescent="0.35">
      <c r="A2415" t="s">
        <v>119</v>
      </c>
      <c r="B2415" t="s">
        <v>312</v>
      </c>
      <c r="C2415">
        <v>99</v>
      </c>
      <c r="D2415" s="9">
        <v>45504.601388888892</v>
      </c>
      <c r="E2415" s="9">
        <v>45604.599305555559</v>
      </c>
      <c r="F2415" t="s">
        <v>871</v>
      </c>
      <c r="G2415" t="s">
        <v>871</v>
      </c>
      <c r="H2415">
        <v>62</v>
      </c>
      <c r="I2415">
        <v>7</v>
      </c>
      <c r="J2415">
        <v>1</v>
      </c>
      <c r="K2415" t="s">
        <v>872</v>
      </c>
      <c r="L2415">
        <v>45</v>
      </c>
      <c r="M2415">
        <v>24</v>
      </c>
      <c r="N2415">
        <v>1.0960000000000001</v>
      </c>
      <c r="O2415">
        <v>7.1999999999999995E-2</v>
      </c>
      <c r="P2415" t="s">
        <v>874</v>
      </c>
      <c r="Q2415">
        <v>0.58099999999999996</v>
      </c>
      <c r="R2415" s="24" t="s">
        <v>2292</v>
      </c>
      <c r="S2415">
        <v>1.038</v>
      </c>
      <c r="T2415" t="s">
        <v>874</v>
      </c>
      <c r="U2415" t="s">
        <v>874</v>
      </c>
      <c r="V2415" t="s">
        <v>874</v>
      </c>
      <c r="W2415" t="s">
        <v>874</v>
      </c>
      <c r="X2415" t="s">
        <v>56</v>
      </c>
      <c r="Y2415">
        <v>1.7210000000000001</v>
      </c>
      <c r="Z2415">
        <v>0.66800000000000004</v>
      </c>
      <c r="AA2415">
        <v>0.96299999999999997</v>
      </c>
      <c r="AB2415" t="s">
        <v>874</v>
      </c>
      <c r="AC2415">
        <v>0.80800000000000005</v>
      </c>
      <c r="AD2415" s="19">
        <v>2.8394675925925927E-2</v>
      </c>
      <c r="AE2415" t="s">
        <v>1108</v>
      </c>
    </row>
    <row r="2416" spans="1:31" x14ac:dyDescent="0.35">
      <c r="A2416" t="s">
        <v>2025</v>
      </c>
      <c r="B2416" t="s">
        <v>311</v>
      </c>
      <c r="C2416">
        <v>2940</v>
      </c>
      <c r="D2416" s="9">
        <v>38677.875</v>
      </c>
      <c r="E2416" s="9">
        <v>41618.023611111108</v>
      </c>
      <c r="F2416">
        <v>1392</v>
      </c>
      <c r="G2416">
        <v>1392</v>
      </c>
      <c r="H2416">
        <v>503</v>
      </c>
      <c r="I2416">
        <v>889</v>
      </c>
      <c r="J2416">
        <v>159</v>
      </c>
      <c r="K2416">
        <v>1233</v>
      </c>
      <c r="L2416">
        <v>998</v>
      </c>
      <c r="M2416">
        <v>235</v>
      </c>
      <c r="N2416">
        <v>0.19600000000000001</v>
      </c>
      <c r="O2416">
        <v>0.376</v>
      </c>
      <c r="P2416">
        <v>7.0000000000000007E-2</v>
      </c>
      <c r="Q2416">
        <v>0.42499999999999999</v>
      </c>
      <c r="R2416">
        <v>0.502</v>
      </c>
      <c r="S2416">
        <v>0.502</v>
      </c>
      <c r="T2416">
        <v>0.84699999999999998</v>
      </c>
      <c r="U2416">
        <v>0.34300000000000003</v>
      </c>
      <c r="V2416">
        <v>0.878</v>
      </c>
      <c r="W2416">
        <v>552.94100000000003</v>
      </c>
      <c r="X2416" t="s">
        <v>56</v>
      </c>
      <c r="Y2416">
        <v>2.3530000000000002</v>
      </c>
      <c r="Z2416">
        <v>0.97899999999999998</v>
      </c>
      <c r="AA2416">
        <v>0.97199999999999998</v>
      </c>
      <c r="AB2416">
        <v>0.97699999999999998</v>
      </c>
      <c r="AC2416">
        <v>0.96599999999999997</v>
      </c>
      <c r="AD2416" s="19">
        <v>45824.903627418978</v>
      </c>
      <c r="AE2416" t="s">
        <v>2043</v>
      </c>
    </row>
    <row r="2417" spans="1:31" hidden="1" x14ac:dyDescent="0.35">
      <c r="A2417" t="s">
        <v>120</v>
      </c>
      <c r="B2417" t="s">
        <v>312</v>
      </c>
      <c r="C2417">
        <v>94</v>
      </c>
      <c r="D2417" s="9">
        <v>45474.559027777781</v>
      </c>
      <c r="E2417" s="9">
        <v>45569.370138888888</v>
      </c>
      <c r="F2417" t="s">
        <v>871</v>
      </c>
      <c r="G2417" t="s">
        <v>871</v>
      </c>
      <c r="H2417">
        <v>9</v>
      </c>
      <c r="I2417">
        <v>4</v>
      </c>
      <c r="J2417">
        <v>4</v>
      </c>
      <c r="K2417" t="s">
        <v>872</v>
      </c>
      <c r="L2417">
        <v>20</v>
      </c>
      <c r="M2417">
        <v>-10</v>
      </c>
      <c r="N2417">
        <v>0.42199999999999999</v>
      </c>
      <c r="O2417">
        <v>3.6999999999999998E-2</v>
      </c>
      <c r="P2417">
        <v>3.2000000000000001E-2</v>
      </c>
      <c r="Q2417">
        <v>0.36499999999999999</v>
      </c>
      <c r="R2417" s="24" t="s">
        <v>2293</v>
      </c>
      <c r="S2417">
        <v>8.8999999999999996E-2</v>
      </c>
      <c r="T2417">
        <v>0.85499999999999998</v>
      </c>
      <c r="U2417">
        <v>0.91900000000000004</v>
      </c>
      <c r="V2417">
        <v>0.93</v>
      </c>
      <c r="W2417">
        <v>68.492999999999995</v>
      </c>
      <c r="X2417" t="s">
        <v>56</v>
      </c>
      <c r="Y2417">
        <v>2.74</v>
      </c>
      <c r="Z2417">
        <v>0.746</v>
      </c>
      <c r="AA2417">
        <v>0.92500000000000004</v>
      </c>
      <c r="AB2417">
        <v>0.95899999999999996</v>
      </c>
      <c r="AC2417">
        <v>0.85399999999999998</v>
      </c>
      <c r="AD2417" s="19">
        <v>2.8787037037037035E-2</v>
      </c>
      <c r="AE2417" t="s">
        <v>1108</v>
      </c>
    </row>
    <row r="2418" spans="1:31" x14ac:dyDescent="0.35">
      <c r="A2418" t="s">
        <v>156</v>
      </c>
      <c r="B2418" t="s">
        <v>311</v>
      </c>
      <c r="C2418">
        <v>2074</v>
      </c>
      <c r="D2418" s="9">
        <v>39525.238888888889</v>
      </c>
      <c r="E2418" s="9">
        <v>41599.943749999999</v>
      </c>
      <c r="F2418">
        <v>123</v>
      </c>
      <c r="G2418">
        <v>123</v>
      </c>
      <c r="H2418">
        <v>82</v>
      </c>
      <c r="I2418">
        <v>41</v>
      </c>
      <c r="J2418">
        <v>11</v>
      </c>
      <c r="K2418">
        <v>112</v>
      </c>
      <c r="L2418">
        <v>103</v>
      </c>
      <c r="M2418">
        <v>9</v>
      </c>
      <c r="N2418">
        <v>5.8000000000000003E-2</v>
      </c>
      <c r="O2418">
        <v>2.1999999999999999E-2</v>
      </c>
      <c r="P2418">
        <v>8.0000000000000002E-3</v>
      </c>
      <c r="Q2418">
        <v>6.0999999999999999E-2</v>
      </c>
      <c r="R2418">
        <v>7.1999999999999995E-2</v>
      </c>
      <c r="S2418">
        <v>6.7000000000000004E-2</v>
      </c>
      <c r="T2418">
        <v>0.84699999999999998</v>
      </c>
      <c r="U2418">
        <v>0.72499999999999998</v>
      </c>
      <c r="V2418">
        <v>0.9</v>
      </c>
      <c r="W2418">
        <v>147.541</v>
      </c>
      <c r="X2418" t="s">
        <v>56</v>
      </c>
      <c r="Y2418">
        <v>16.393000000000001</v>
      </c>
      <c r="Z2418">
        <v>0.94399999999999995</v>
      </c>
      <c r="AA2418">
        <v>0.96399999999999997</v>
      </c>
      <c r="AB2418">
        <v>0.92400000000000004</v>
      </c>
      <c r="AC2418">
        <v>0.94499999999999995</v>
      </c>
      <c r="AD2418" s="19">
        <v>45824.909177013891</v>
      </c>
      <c r="AE2418" t="s">
        <v>2215</v>
      </c>
    </row>
    <row r="2419" spans="1:31" hidden="1" x14ac:dyDescent="0.35">
      <c r="A2419" t="s">
        <v>121</v>
      </c>
      <c r="B2419" t="s">
        <v>312</v>
      </c>
      <c r="C2419">
        <v>99</v>
      </c>
      <c r="D2419" s="9">
        <v>45505.327777777777</v>
      </c>
      <c r="E2419" s="9">
        <v>45604.427083333336</v>
      </c>
      <c r="F2419" t="s">
        <v>871</v>
      </c>
      <c r="G2419" t="s">
        <v>871</v>
      </c>
      <c r="H2419">
        <v>50</v>
      </c>
      <c r="I2419">
        <v>56</v>
      </c>
      <c r="J2419">
        <v>89</v>
      </c>
      <c r="K2419" t="s">
        <v>872</v>
      </c>
      <c r="L2419">
        <v>110</v>
      </c>
      <c r="M2419">
        <v>-94</v>
      </c>
      <c r="N2419">
        <v>0.46700000000000003</v>
      </c>
      <c r="O2419">
        <v>0.66700000000000004</v>
      </c>
      <c r="P2419">
        <v>1.2290000000000001</v>
      </c>
      <c r="Q2419">
        <v>1.385</v>
      </c>
      <c r="R2419">
        <v>-9.5000000000000001E-2</v>
      </c>
      <c r="S2419">
        <v>8.5999999999999993E-2</v>
      </c>
      <c r="T2419">
        <v>-14.579000000000001</v>
      </c>
      <c r="U2419">
        <v>0.41199999999999998</v>
      </c>
      <c r="V2419">
        <v>-8.4000000000000005E-2</v>
      </c>
      <c r="W2419">
        <v>475.81200000000001</v>
      </c>
      <c r="X2419" t="s">
        <v>56</v>
      </c>
      <c r="Y2419">
        <v>0.72199999999999998</v>
      </c>
      <c r="Z2419">
        <v>0.89500000000000002</v>
      </c>
      <c r="AA2419">
        <v>0.96899999999999997</v>
      </c>
      <c r="AB2419">
        <v>0.61399999999999999</v>
      </c>
      <c r="AC2419">
        <v>0.94299999999999995</v>
      </c>
      <c r="AD2419" s="19">
        <v>2.9106481481481483E-2</v>
      </c>
      <c r="AE2419" t="s">
        <v>1108</v>
      </c>
    </row>
    <row r="2420" spans="1:31" x14ac:dyDescent="0.35">
      <c r="A2420" t="s">
        <v>1102</v>
      </c>
      <c r="B2420" t="s">
        <v>311</v>
      </c>
      <c r="C2420">
        <v>1141</v>
      </c>
      <c r="D2420" s="9">
        <v>40486.0625</v>
      </c>
      <c r="E2420" s="9">
        <v>41627.929166666669</v>
      </c>
      <c r="F2420">
        <v>1835</v>
      </c>
      <c r="G2420">
        <v>1835</v>
      </c>
      <c r="H2420">
        <v>1078</v>
      </c>
      <c r="I2420">
        <v>757</v>
      </c>
      <c r="J2420">
        <v>169</v>
      </c>
      <c r="K2420">
        <v>1666</v>
      </c>
      <c r="L2420">
        <v>1374</v>
      </c>
      <c r="M2420">
        <v>292</v>
      </c>
      <c r="N2420">
        <v>0.99</v>
      </c>
      <c r="O2420">
        <v>0.65900000000000003</v>
      </c>
      <c r="P2420">
        <v>0.16200000000000001</v>
      </c>
      <c r="Q2420">
        <v>1.2589999999999999</v>
      </c>
      <c r="R2420">
        <v>1.4870000000000001</v>
      </c>
      <c r="S2420">
        <v>1.486</v>
      </c>
      <c r="T2420">
        <v>0.84699999999999998</v>
      </c>
      <c r="U2420">
        <v>0.6</v>
      </c>
      <c r="V2420">
        <v>0.90200000000000002</v>
      </c>
      <c r="W2420">
        <v>231.93</v>
      </c>
      <c r="X2420" t="s">
        <v>56</v>
      </c>
      <c r="Y2420">
        <v>0.79400000000000004</v>
      </c>
      <c r="Z2420">
        <v>0.996</v>
      </c>
      <c r="AA2420">
        <v>0.99099999999999999</v>
      </c>
      <c r="AB2420">
        <v>0.96</v>
      </c>
      <c r="AC2420">
        <v>0.996</v>
      </c>
      <c r="AD2420" s="19">
        <v>45824.915740983794</v>
      </c>
      <c r="AE2420" t="s">
        <v>2215</v>
      </c>
    </row>
    <row r="2421" spans="1:31" hidden="1" x14ac:dyDescent="0.35">
      <c r="A2421" t="s">
        <v>122</v>
      </c>
      <c r="B2421" t="s">
        <v>312</v>
      </c>
      <c r="C2421">
        <v>85</v>
      </c>
      <c r="D2421" s="9">
        <v>45495.500694444447</v>
      </c>
      <c r="E2421" s="9">
        <v>45581.348611111112</v>
      </c>
      <c r="F2421" t="s">
        <v>871</v>
      </c>
      <c r="G2421" t="s">
        <v>871</v>
      </c>
      <c r="H2421">
        <v>2</v>
      </c>
      <c r="I2421">
        <v>1</v>
      </c>
      <c r="J2421">
        <v>6</v>
      </c>
      <c r="K2421" t="s">
        <v>872</v>
      </c>
      <c r="L2421">
        <v>8</v>
      </c>
      <c r="M2421">
        <v>-10</v>
      </c>
      <c r="N2421" t="s">
        <v>874</v>
      </c>
      <c r="O2421" t="s">
        <v>874</v>
      </c>
      <c r="P2421">
        <v>7.4999999999999997E-2</v>
      </c>
      <c r="Q2421">
        <v>6.3E-2</v>
      </c>
      <c r="R2421">
        <v>0</v>
      </c>
      <c r="S2421">
        <v>-8.0000000000000002E-3</v>
      </c>
      <c r="T2421" t="s">
        <v>874</v>
      </c>
      <c r="U2421" t="s">
        <v>874</v>
      </c>
      <c r="V2421" t="s">
        <v>874</v>
      </c>
      <c r="W2421" t="s">
        <v>874</v>
      </c>
      <c r="X2421" t="s">
        <v>56</v>
      </c>
      <c r="Y2421">
        <v>15.872999999999999</v>
      </c>
      <c r="Z2421" t="s">
        <v>874</v>
      </c>
      <c r="AA2421" t="s">
        <v>874</v>
      </c>
      <c r="AB2421">
        <v>0.91100000000000003</v>
      </c>
      <c r="AC2421">
        <v>0.873</v>
      </c>
      <c r="AD2421" s="19">
        <v>2.9333333333333333E-2</v>
      </c>
      <c r="AE2421" t="s">
        <v>1108</v>
      </c>
    </row>
    <row r="2422" spans="1:31" x14ac:dyDescent="0.35">
      <c r="A2422" t="s">
        <v>2085</v>
      </c>
      <c r="B2422" t="s">
        <v>311</v>
      </c>
      <c r="C2422">
        <v>2255</v>
      </c>
      <c r="D2422" s="9">
        <v>39364.145833333336</v>
      </c>
      <c r="E2422" s="9">
        <v>41619.942361111112</v>
      </c>
      <c r="F2422">
        <v>1203</v>
      </c>
      <c r="G2422">
        <v>1203</v>
      </c>
      <c r="H2422">
        <v>1029</v>
      </c>
      <c r="I2422">
        <v>174</v>
      </c>
      <c r="J2422">
        <v>223</v>
      </c>
      <c r="K2422">
        <v>980</v>
      </c>
      <c r="L2422">
        <v>834</v>
      </c>
      <c r="M2422">
        <v>146</v>
      </c>
      <c r="N2422">
        <v>0.72099999999999997</v>
      </c>
      <c r="O2422">
        <v>0.121</v>
      </c>
      <c r="P2422">
        <v>0.154</v>
      </c>
      <c r="Q2422">
        <v>0.58299999999999996</v>
      </c>
      <c r="R2422">
        <v>0.68799999999999994</v>
      </c>
      <c r="S2422">
        <v>0.67700000000000005</v>
      </c>
      <c r="T2422">
        <v>0.84699999999999998</v>
      </c>
      <c r="U2422">
        <v>0.85599999999999998</v>
      </c>
      <c r="V2422">
        <v>0.81699999999999995</v>
      </c>
      <c r="W2422">
        <v>250.429</v>
      </c>
      <c r="X2422" t="s">
        <v>56</v>
      </c>
      <c r="Y2422">
        <v>1.7150000000000001</v>
      </c>
      <c r="Z2422">
        <v>0.96899999999999997</v>
      </c>
      <c r="AA2422">
        <v>0.94199999999999995</v>
      </c>
      <c r="AB2422">
        <v>0.91</v>
      </c>
      <c r="AC2422">
        <v>0.98</v>
      </c>
      <c r="AD2422" s="19">
        <v>45824.921972442127</v>
      </c>
      <c r="AE2422" t="s">
        <v>2215</v>
      </c>
    </row>
    <row r="2423" spans="1:31" hidden="1" x14ac:dyDescent="0.35">
      <c r="A2423" t="s">
        <v>123</v>
      </c>
      <c r="B2423" t="s">
        <v>312</v>
      </c>
      <c r="C2423">
        <v>62</v>
      </c>
      <c r="D2423" s="9">
        <v>45400.734722222223</v>
      </c>
      <c r="E2423" s="9">
        <v>45463.576388888891</v>
      </c>
      <c r="F2423" t="s">
        <v>871</v>
      </c>
      <c r="G2423" t="s">
        <v>871</v>
      </c>
      <c r="H2423">
        <v>1</v>
      </c>
      <c r="I2423">
        <v>1</v>
      </c>
      <c r="J2423">
        <v>1</v>
      </c>
      <c r="K2423" t="s">
        <v>872</v>
      </c>
      <c r="L2423">
        <v>2</v>
      </c>
      <c r="M2423">
        <v>-1</v>
      </c>
      <c r="N2423" t="s">
        <v>874</v>
      </c>
      <c r="O2423" t="s">
        <v>874</v>
      </c>
      <c r="P2423" t="s">
        <v>874</v>
      </c>
      <c r="Q2423">
        <v>1.6E-2</v>
      </c>
      <c r="R2423">
        <v>0</v>
      </c>
      <c r="S2423">
        <v>0.02</v>
      </c>
      <c r="T2423" t="s">
        <v>874</v>
      </c>
      <c r="U2423" t="s">
        <v>874</v>
      </c>
      <c r="V2423" t="s">
        <v>874</v>
      </c>
      <c r="W2423" t="s">
        <v>874</v>
      </c>
      <c r="X2423" t="s">
        <v>56</v>
      </c>
      <c r="Y2423">
        <v>62.5</v>
      </c>
      <c r="Z2423" t="s">
        <v>874</v>
      </c>
      <c r="AA2423" t="s">
        <v>874</v>
      </c>
      <c r="AB2423" t="s">
        <v>874</v>
      </c>
      <c r="AC2423">
        <v>1</v>
      </c>
      <c r="AD2423" s="19">
        <v>2.9556712962962962E-2</v>
      </c>
      <c r="AE2423" t="s">
        <v>1108</v>
      </c>
    </row>
    <row r="2424" spans="1:31" x14ac:dyDescent="0.35">
      <c r="A2424" t="s">
        <v>1149</v>
      </c>
      <c r="B2424" t="s">
        <v>311</v>
      </c>
      <c r="C2424">
        <v>4114</v>
      </c>
      <c r="D2424" s="9">
        <v>39775.690358796295</v>
      </c>
      <c r="E2424" s="9">
        <v>43889.881099537037</v>
      </c>
      <c r="F2424">
        <v>283</v>
      </c>
      <c r="G2424">
        <v>283</v>
      </c>
      <c r="H2424">
        <v>106</v>
      </c>
      <c r="I2424">
        <v>177</v>
      </c>
      <c r="J2424">
        <v>24</v>
      </c>
      <c r="K2424">
        <v>259</v>
      </c>
      <c r="L2424">
        <v>235</v>
      </c>
      <c r="M2424">
        <v>24</v>
      </c>
      <c r="N2424">
        <v>3.6999999999999998E-2</v>
      </c>
      <c r="O2424">
        <v>4.1000000000000002E-2</v>
      </c>
      <c r="P2424">
        <v>6.0000000000000001E-3</v>
      </c>
      <c r="Q2424">
        <v>6.0999999999999999E-2</v>
      </c>
      <c r="R2424">
        <v>7.1999999999999995E-2</v>
      </c>
      <c r="S2424">
        <v>6.4000000000000001E-2</v>
      </c>
      <c r="T2424">
        <v>0.84699999999999998</v>
      </c>
      <c r="U2424">
        <v>0.47399999999999998</v>
      </c>
      <c r="V2424">
        <v>0.92300000000000004</v>
      </c>
      <c r="W2424">
        <v>393.44299999999998</v>
      </c>
      <c r="X2424" t="s">
        <v>56</v>
      </c>
      <c r="Y2424">
        <v>16.393000000000001</v>
      </c>
      <c r="Z2424">
        <v>0.377</v>
      </c>
      <c r="AA2424">
        <v>0.433</v>
      </c>
      <c r="AB2424">
        <v>0.76</v>
      </c>
      <c r="AC2424">
        <v>0.38900000000000001</v>
      </c>
      <c r="AD2424" s="19">
        <v>45825.289098854169</v>
      </c>
      <c r="AE2424" t="s">
        <v>2339</v>
      </c>
    </row>
    <row r="2425" spans="1:31" hidden="1" x14ac:dyDescent="0.35">
      <c r="A2425" t="s">
        <v>124</v>
      </c>
      <c r="B2425" t="s">
        <v>312</v>
      </c>
      <c r="C2425">
        <v>71</v>
      </c>
      <c r="D2425" s="9">
        <v>45327.411111111112</v>
      </c>
      <c r="E2425" s="9">
        <v>45398.539583333331</v>
      </c>
      <c r="F2425" t="s">
        <v>871</v>
      </c>
      <c r="G2425" t="s">
        <v>871</v>
      </c>
      <c r="H2425">
        <v>1</v>
      </c>
      <c r="I2425">
        <v>1</v>
      </c>
      <c r="J2425">
        <v>28</v>
      </c>
      <c r="K2425" t="s">
        <v>872</v>
      </c>
      <c r="L2425">
        <v>1</v>
      </c>
      <c r="M2425">
        <v>-27</v>
      </c>
      <c r="N2425" t="s">
        <v>874</v>
      </c>
      <c r="O2425" t="s">
        <v>874</v>
      </c>
      <c r="P2425">
        <v>0.19400000000000001</v>
      </c>
      <c r="Q2425" t="s">
        <v>874</v>
      </c>
      <c r="R2425">
        <v>0</v>
      </c>
      <c r="S2425">
        <v>-0.19400000000000001</v>
      </c>
      <c r="T2425" t="s">
        <v>874</v>
      </c>
      <c r="U2425" t="s">
        <v>874</v>
      </c>
      <c r="V2425" t="s">
        <v>874</v>
      </c>
      <c r="W2425" t="s">
        <v>874</v>
      </c>
      <c r="X2425" t="s">
        <v>56</v>
      </c>
      <c r="Y2425" t="s">
        <v>874</v>
      </c>
      <c r="Z2425" t="s">
        <v>874</v>
      </c>
      <c r="AA2425" t="s">
        <v>874</v>
      </c>
      <c r="AB2425">
        <v>0.61299999999999999</v>
      </c>
      <c r="AC2425" t="s">
        <v>874</v>
      </c>
      <c r="AD2425" s="19">
        <v>2.9780092592592594E-2</v>
      </c>
      <c r="AE2425" t="s">
        <v>1108</v>
      </c>
    </row>
    <row r="2426" spans="1:31" x14ac:dyDescent="0.35">
      <c r="A2426" t="s">
        <v>958</v>
      </c>
      <c r="B2426" t="s">
        <v>311</v>
      </c>
      <c r="C2426">
        <v>4953</v>
      </c>
      <c r="D2426" s="9">
        <v>39612.524861111109</v>
      </c>
      <c r="E2426" s="9">
        <v>44565.763159722221</v>
      </c>
      <c r="F2426">
        <v>20352</v>
      </c>
      <c r="G2426">
        <v>20352</v>
      </c>
      <c r="H2426">
        <v>0</v>
      </c>
      <c r="I2426">
        <v>20352</v>
      </c>
      <c r="J2426">
        <v>8882</v>
      </c>
      <c r="K2426">
        <v>11470</v>
      </c>
      <c r="L2426">
        <v>9112</v>
      </c>
      <c r="M2426">
        <v>2358</v>
      </c>
      <c r="N2426">
        <v>0</v>
      </c>
      <c r="O2426">
        <v>4.8310000000000004</v>
      </c>
      <c r="P2426">
        <v>1.948</v>
      </c>
      <c r="Q2426">
        <v>2.4420000000000002</v>
      </c>
      <c r="R2426">
        <v>2.883</v>
      </c>
      <c r="S2426">
        <v>2.964</v>
      </c>
      <c r="T2426">
        <v>0.84699999999999998</v>
      </c>
      <c r="U2426">
        <v>0</v>
      </c>
      <c r="V2426">
        <v>0.59699999999999998</v>
      </c>
      <c r="W2426">
        <v>965.60199999999998</v>
      </c>
      <c r="X2426" t="s">
        <v>56</v>
      </c>
      <c r="Y2426">
        <v>0.41</v>
      </c>
      <c r="Z2426">
        <v>0</v>
      </c>
      <c r="AA2426">
        <v>0.98699999999999999</v>
      </c>
      <c r="AB2426">
        <v>0.97699999999999998</v>
      </c>
      <c r="AC2426">
        <v>0.96099999999999997</v>
      </c>
      <c r="AD2426" s="19">
        <v>45825.193815138889</v>
      </c>
      <c r="AE2426" t="s">
        <v>2392</v>
      </c>
    </row>
    <row r="2427" spans="1:31" hidden="1" x14ac:dyDescent="0.35">
      <c r="A2427" t="s">
        <v>125</v>
      </c>
      <c r="B2427" t="s">
        <v>312</v>
      </c>
      <c r="C2427">
        <v>99</v>
      </c>
      <c r="D2427" s="9">
        <v>45504.363194444442</v>
      </c>
      <c r="E2427" s="9">
        <v>45603.651388888888</v>
      </c>
      <c r="F2427" t="s">
        <v>871</v>
      </c>
      <c r="G2427" t="s">
        <v>871</v>
      </c>
      <c r="H2427">
        <v>71</v>
      </c>
      <c r="I2427">
        <v>22</v>
      </c>
      <c r="J2427">
        <v>6</v>
      </c>
      <c r="K2427" t="s">
        <v>872</v>
      </c>
      <c r="L2427">
        <v>84</v>
      </c>
      <c r="M2427">
        <v>4</v>
      </c>
      <c r="N2427">
        <v>0.74299999999999999</v>
      </c>
      <c r="O2427">
        <v>0.22</v>
      </c>
      <c r="P2427">
        <v>6.0999999999999999E-2</v>
      </c>
      <c r="Q2427">
        <v>0.86899999999999999</v>
      </c>
      <c r="R2427" s="24" t="s">
        <v>2294</v>
      </c>
      <c r="S2427">
        <v>0.91</v>
      </c>
      <c r="T2427">
        <v>0.96299999999999997</v>
      </c>
      <c r="U2427">
        <v>0.77200000000000002</v>
      </c>
      <c r="V2427">
        <v>0.93700000000000006</v>
      </c>
      <c r="W2427">
        <v>311.85300000000001</v>
      </c>
      <c r="X2427" t="s">
        <v>56</v>
      </c>
      <c r="Y2427">
        <v>1.151</v>
      </c>
      <c r="Z2427">
        <v>0.98299999999999998</v>
      </c>
      <c r="AA2427">
        <v>0.97199999999999998</v>
      </c>
      <c r="AB2427">
        <v>0.91400000000000003</v>
      </c>
      <c r="AC2427">
        <v>0.96799999999999997</v>
      </c>
      <c r="AD2427" s="19">
        <v>3.008333333333333E-2</v>
      </c>
      <c r="AE2427" t="s">
        <v>1108</v>
      </c>
    </row>
    <row r="2428" spans="1:31" x14ac:dyDescent="0.35">
      <c r="A2428" t="s">
        <v>1632</v>
      </c>
      <c r="B2428" t="s">
        <v>311</v>
      </c>
      <c r="C2428">
        <v>4331</v>
      </c>
      <c r="D2428" s="9">
        <v>39526.524583333332</v>
      </c>
      <c r="E2428" s="9">
        <v>43858.280069444445</v>
      </c>
      <c r="F2428">
        <v>171</v>
      </c>
      <c r="G2428">
        <v>171</v>
      </c>
      <c r="H2428">
        <v>28</v>
      </c>
      <c r="I2428">
        <v>143</v>
      </c>
      <c r="J2428">
        <v>9</v>
      </c>
      <c r="K2428">
        <v>162</v>
      </c>
      <c r="L2428">
        <v>119</v>
      </c>
      <c r="M2428">
        <v>43</v>
      </c>
      <c r="N2428">
        <v>7.0000000000000001E-3</v>
      </c>
      <c r="O2428">
        <v>8.4000000000000005E-2</v>
      </c>
      <c r="P2428">
        <v>6.0000000000000001E-3</v>
      </c>
      <c r="Q2428">
        <v>7.1999999999999995E-2</v>
      </c>
      <c r="R2428">
        <v>8.5000000000000006E-2</v>
      </c>
      <c r="S2428">
        <v>7.6999999999999999E-2</v>
      </c>
      <c r="T2428">
        <v>0.84699999999999998</v>
      </c>
      <c r="U2428">
        <v>7.6999999999999999E-2</v>
      </c>
      <c r="V2428">
        <v>0.93400000000000005</v>
      </c>
      <c r="W2428">
        <v>597.22199999999998</v>
      </c>
      <c r="X2428" t="s">
        <v>56</v>
      </c>
      <c r="Y2428">
        <v>13.888999999999999</v>
      </c>
      <c r="Z2428">
        <v>0.42499999999999999</v>
      </c>
      <c r="AA2428">
        <v>0.92900000000000005</v>
      </c>
      <c r="AB2428">
        <v>0.91</v>
      </c>
      <c r="AC2428">
        <v>0.98199999999999998</v>
      </c>
      <c r="AD2428" s="19">
        <v>45825.148941400461</v>
      </c>
      <c r="AE2428" t="s">
        <v>2397</v>
      </c>
    </row>
    <row r="2429" spans="1:31" hidden="1" x14ac:dyDescent="0.35">
      <c r="A2429" t="s">
        <v>126</v>
      </c>
      <c r="B2429" t="s">
        <v>312</v>
      </c>
      <c r="C2429">
        <v>0</v>
      </c>
      <c r="D2429" s="9">
        <v>45455.491666666669</v>
      </c>
      <c r="E2429" s="9">
        <v>45455.491666666669</v>
      </c>
      <c r="F2429" t="s">
        <v>871</v>
      </c>
      <c r="G2429" t="s">
        <v>871</v>
      </c>
      <c r="H2429">
        <v>1</v>
      </c>
      <c r="I2429">
        <v>1</v>
      </c>
      <c r="J2429">
        <v>1</v>
      </c>
      <c r="K2429" t="s">
        <v>872</v>
      </c>
      <c r="L2429">
        <v>1</v>
      </c>
      <c r="M2429">
        <v>0</v>
      </c>
      <c r="N2429" t="s">
        <v>874</v>
      </c>
      <c r="O2429" t="s">
        <v>874</v>
      </c>
      <c r="P2429" t="s">
        <v>874</v>
      </c>
      <c r="Q2429" t="s">
        <v>874</v>
      </c>
      <c r="R2429">
        <v>0</v>
      </c>
      <c r="S2429" t="s">
        <v>874</v>
      </c>
      <c r="T2429" t="s">
        <v>874</v>
      </c>
      <c r="U2429" t="s">
        <v>874</v>
      </c>
      <c r="V2429" t="s">
        <v>874</v>
      </c>
      <c r="W2429" t="s">
        <v>874</v>
      </c>
      <c r="X2429" t="s">
        <v>92</v>
      </c>
      <c r="Y2429" t="s">
        <v>874</v>
      </c>
      <c r="Z2429" t="s">
        <v>874</v>
      </c>
      <c r="AA2429" t="s">
        <v>874</v>
      </c>
      <c r="AB2429" t="s">
        <v>874</v>
      </c>
      <c r="AC2429" t="s">
        <v>874</v>
      </c>
      <c r="AD2429" s="19">
        <v>3.0296296296296297E-2</v>
      </c>
      <c r="AE2429" t="s">
        <v>1108</v>
      </c>
    </row>
    <row r="2430" spans="1:31" x14ac:dyDescent="0.35">
      <c r="A2430" t="s">
        <v>1473</v>
      </c>
      <c r="B2430" t="s">
        <v>311</v>
      </c>
      <c r="C2430">
        <v>2404</v>
      </c>
      <c r="D2430" s="9">
        <v>39092.504166666666</v>
      </c>
      <c r="E2430" s="9">
        <v>41497.04583333333</v>
      </c>
      <c r="F2430">
        <v>45</v>
      </c>
      <c r="G2430">
        <v>45</v>
      </c>
      <c r="H2430">
        <v>10</v>
      </c>
      <c r="I2430">
        <v>35</v>
      </c>
      <c r="J2430">
        <v>10</v>
      </c>
      <c r="K2430">
        <v>35</v>
      </c>
      <c r="L2430">
        <v>24</v>
      </c>
      <c r="M2430">
        <v>11</v>
      </c>
      <c r="N2430">
        <v>6.0000000000000001E-3</v>
      </c>
      <c r="O2430">
        <v>1.4E-2</v>
      </c>
      <c r="P2430">
        <v>7.0000000000000001E-3</v>
      </c>
      <c r="Q2430">
        <v>1.0999999999999999E-2</v>
      </c>
      <c r="R2430">
        <v>1.2999999999999999E-2</v>
      </c>
      <c r="S2430">
        <v>1.2E-2</v>
      </c>
      <c r="T2430">
        <v>0.84599999999999997</v>
      </c>
      <c r="U2430">
        <v>0.3</v>
      </c>
      <c r="V2430">
        <v>0.65</v>
      </c>
      <c r="W2430">
        <v>1000</v>
      </c>
      <c r="X2430" t="s">
        <v>56</v>
      </c>
      <c r="Y2430">
        <v>90.909000000000006</v>
      </c>
      <c r="Z2430">
        <v>0.93100000000000005</v>
      </c>
      <c r="AA2430">
        <v>0.94499999999999995</v>
      </c>
      <c r="AB2430">
        <v>0.66500000000000004</v>
      </c>
      <c r="AC2430">
        <v>0.92300000000000004</v>
      </c>
      <c r="AD2430" s="19">
        <v>45824.886840752311</v>
      </c>
      <c r="AE2430" t="s">
        <v>2024</v>
      </c>
    </row>
    <row r="2431" spans="1:31" hidden="1" x14ac:dyDescent="0.35">
      <c r="A2431" t="s">
        <v>127</v>
      </c>
      <c r="B2431" t="s">
        <v>312</v>
      </c>
      <c r="C2431">
        <v>86</v>
      </c>
      <c r="D2431" s="9">
        <v>45453.291666666664</v>
      </c>
      <c r="E2431" s="9">
        <v>45539.331944444442</v>
      </c>
      <c r="F2431" t="s">
        <v>871</v>
      </c>
      <c r="G2431" t="s">
        <v>871</v>
      </c>
      <c r="H2431">
        <v>9</v>
      </c>
      <c r="I2431">
        <v>3</v>
      </c>
      <c r="J2431">
        <v>9</v>
      </c>
      <c r="K2431" t="s">
        <v>872</v>
      </c>
      <c r="L2431">
        <v>19</v>
      </c>
      <c r="M2431">
        <v>-17</v>
      </c>
      <c r="N2431">
        <v>8.2000000000000003E-2</v>
      </c>
      <c r="O2431">
        <v>1.9E-2</v>
      </c>
      <c r="P2431" t="s">
        <v>874</v>
      </c>
      <c r="Q2431">
        <v>0.182</v>
      </c>
      <c r="R2431">
        <v>0.10100000000000001</v>
      </c>
      <c r="S2431">
        <v>-2.1999999999999999E-2</v>
      </c>
      <c r="T2431" t="s">
        <v>874</v>
      </c>
      <c r="U2431" t="s">
        <v>874</v>
      </c>
      <c r="V2431" t="s">
        <v>874</v>
      </c>
      <c r="W2431" t="s">
        <v>874</v>
      </c>
      <c r="X2431" t="s">
        <v>56</v>
      </c>
      <c r="Y2431">
        <v>5.4950000000000001</v>
      </c>
      <c r="Z2431">
        <v>0.68200000000000005</v>
      </c>
      <c r="AA2431">
        <v>0.75</v>
      </c>
      <c r="AB2431" t="s">
        <v>874</v>
      </c>
      <c r="AC2431">
        <v>0.72699999999999998</v>
      </c>
      <c r="AD2431" s="19">
        <v>3.0519675925925926E-2</v>
      </c>
      <c r="AE2431" t="s">
        <v>1108</v>
      </c>
    </row>
    <row r="2432" spans="1:31" x14ac:dyDescent="0.35">
      <c r="A2432" t="s">
        <v>123</v>
      </c>
      <c r="B2432" t="s">
        <v>311</v>
      </c>
      <c r="C2432">
        <v>3339</v>
      </c>
      <c r="D2432" s="9">
        <v>42124.430555555555</v>
      </c>
      <c r="E2432" s="9">
        <v>45463.576388888891</v>
      </c>
      <c r="F2432">
        <v>690</v>
      </c>
      <c r="G2432">
        <v>690</v>
      </c>
      <c r="H2432">
        <v>476</v>
      </c>
      <c r="I2432">
        <v>214</v>
      </c>
      <c r="J2432">
        <v>59</v>
      </c>
      <c r="K2432">
        <v>631</v>
      </c>
      <c r="L2432">
        <v>563</v>
      </c>
      <c r="M2432">
        <v>68</v>
      </c>
      <c r="N2432">
        <v>0.29899999999999999</v>
      </c>
      <c r="O2432">
        <v>8.6999999999999994E-2</v>
      </c>
      <c r="P2432">
        <v>2.1999999999999999E-2</v>
      </c>
      <c r="Q2432">
        <v>0.308</v>
      </c>
      <c r="R2432">
        <v>0.36399999999999999</v>
      </c>
      <c r="S2432">
        <v>0.32100000000000001</v>
      </c>
      <c r="T2432">
        <v>0.84599999999999997</v>
      </c>
      <c r="U2432">
        <v>0.77500000000000002</v>
      </c>
      <c r="V2432">
        <v>0.94299999999999995</v>
      </c>
      <c r="W2432">
        <v>220.779</v>
      </c>
      <c r="X2432" t="s">
        <v>56</v>
      </c>
      <c r="Y2432">
        <v>3.2469999999999999</v>
      </c>
      <c r="Z2432">
        <v>0.93799999999999994</v>
      </c>
      <c r="AA2432">
        <v>0.98</v>
      </c>
      <c r="AB2432">
        <v>0.98199999999999998</v>
      </c>
      <c r="AC2432">
        <v>0.91800000000000004</v>
      </c>
      <c r="AD2432" s="19">
        <v>2.3881944444444445E-2</v>
      </c>
      <c r="AE2432" t="s">
        <v>1108</v>
      </c>
    </row>
    <row r="2433" spans="1:31" hidden="1" x14ac:dyDescent="0.35">
      <c r="A2433" t="s">
        <v>128</v>
      </c>
      <c r="B2433" t="s">
        <v>312</v>
      </c>
      <c r="C2433">
        <v>0</v>
      </c>
      <c r="D2433" s="9">
        <v>45359.502083333333</v>
      </c>
      <c r="E2433" s="9">
        <v>45359.502083333333</v>
      </c>
      <c r="F2433" t="s">
        <v>871</v>
      </c>
      <c r="G2433" t="s">
        <v>871</v>
      </c>
      <c r="H2433">
        <v>1</v>
      </c>
      <c r="I2433">
        <v>1</v>
      </c>
      <c r="J2433">
        <v>1</v>
      </c>
      <c r="K2433" t="s">
        <v>872</v>
      </c>
      <c r="L2433">
        <v>1</v>
      </c>
      <c r="M2433">
        <v>0</v>
      </c>
      <c r="N2433" t="s">
        <v>874</v>
      </c>
      <c r="O2433">
        <v>0</v>
      </c>
      <c r="P2433" t="s">
        <v>874</v>
      </c>
      <c r="Q2433" t="s">
        <v>874</v>
      </c>
      <c r="R2433">
        <v>0</v>
      </c>
      <c r="S2433" t="s">
        <v>874</v>
      </c>
      <c r="T2433" t="s">
        <v>874</v>
      </c>
      <c r="U2433" t="s">
        <v>874</v>
      </c>
      <c r="V2433" t="s">
        <v>874</v>
      </c>
      <c r="W2433" t="s">
        <v>874</v>
      </c>
      <c r="X2433" t="s">
        <v>62</v>
      </c>
      <c r="Y2433" t="s">
        <v>874</v>
      </c>
      <c r="Z2433" t="s">
        <v>874</v>
      </c>
      <c r="AA2433">
        <v>0</v>
      </c>
      <c r="AB2433" t="s">
        <v>874</v>
      </c>
      <c r="AC2433" t="s">
        <v>874</v>
      </c>
      <c r="AD2433" s="19">
        <v>3.0717592592592591E-2</v>
      </c>
      <c r="AE2433" t="s">
        <v>1108</v>
      </c>
    </row>
    <row r="2434" spans="1:31" x14ac:dyDescent="0.35">
      <c r="A2434" t="s">
        <v>123</v>
      </c>
      <c r="B2434" t="s">
        <v>311</v>
      </c>
      <c r="C2434">
        <v>3339</v>
      </c>
      <c r="D2434" s="9">
        <v>42124.430555555555</v>
      </c>
      <c r="E2434" s="9">
        <v>45463.576388888891</v>
      </c>
      <c r="F2434">
        <v>690</v>
      </c>
      <c r="G2434">
        <v>690</v>
      </c>
      <c r="H2434">
        <v>476</v>
      </c>
      <c r="I2434">
        <v>214</v>
      </c>
      <c r="J2434">
        <v>59</v>
      </c>
      <c r="K2434">
        <v>631</v>
      </c>
      <c r="L2434">
        <v>563</v>
      </c>
      <c r="M2434">
        <v>68</v>
      </c>
      <c r="N2434">
        <v>0.29899999999999999</v>
      </c>
      <c r="O2434">
        <v>8.6999999999999994E-2</v>
      </c>
      <c r="P2434">
        <v>2.1999999999999999E-2</v>
      </c>
      <c r="Q2434">
        <v>0.308</v>
      </c>
      <c r="R2434">
        <v>0.36399999999999999</v>
      </c>
      <c r="S2434">
        <v>0.32100000000000001</v>
      </c>
      <c r="T2434">
        <v>0.84599999999999997</v>
      </c>
      <c r="U2434">
        <v>0.77500000000000002</v>
      </c>
      <c r="V2434">
        <v>0.94299999999999995</v>
      </c>
      <c r="W2434">
        <v>220.779</v>
      </c>
      <c r="X2434" t="s">
        <v>56</v>
      </c>
      <c r="Y2434">
        <v>3.2469999999999999</v>
      </c>
      <c r="Z2434">
        <v>0.93799999999999994</v>
      </c>
      <c r="AA2434">
        <v>0.98</v>
      </c>
      <c r="AB2434">
        <v>0.98199999999999998</v>
      </c>
      <c r="AC2434">
        <v>0.91800000000000004</v>
      </c>
      <c r="AD2434" s="19">
        <v>2.9556712962962962E-2</v>
      </c>
      <c r="AE2434" t="s">
        <v>1108</v>
      </c>
    </row>
    <row r="2435" spans="1:31" hidden="1" x14ac:dyDescent="0.35">
      <c r="A2435" t="s">
        <v>129</v>
      </c>
      <c r="B2435" t="s">
        <v>312</v>
      </c>
      <c r="C2435">
        <v>92</v>
      </c>
      <c r="D2435" s="9">
        <v>45516.008333333331</v>
      </c>
      <c r="E2435" s="9">
        <v>45608.707638888889</v>
      </c>
      <c r="F2435" t="s">
        <v>871</v>
      </c>
      <c r="G2435" t="s">
        <v>871</v>
      </c>
      <c r="H2435">
        <v>47</v>
      </c>
      <c r="I2435">
        <v>1</v>
      </c>
      <c r="J2435">
        <v>4</v>
      </c>
      <c r="K2435" t="s">
        <v>872</v>
      </c>
      <c r="L2435">
        <v>37</v>
      </c>
      <c r="M2435">
        <v>5</v>
      </c>
      <c r="N2435">
        <v>0.50800000000000001</v>
      </c>
      <c r="O2435" t="s">
        <v>874</v>
      </c>
      <c r="P2435">
        <v>7.3999999999999996E-2</v>
      </c>
      <c r="Q2435">
        <v>0.43099999999999999</v>
      </c>
      <c r="R2435">
        <v>0.434</v>
      </c>
      <c r="S2435">
        <v>0.47599999999999998</v>
      </c>
      <c r="T2435" t="s">
        <v>874</v>
      </c>
      <c r="U2435" t="s">
        <v>874</v>
      </c>
      <c r="V2435" t="s">
        <v>874</v>
      </c>
      <c r="W2435" t="s">
        <v>874</v>
      </c>
      <c r="X2435" t="s">
        <v>56</v>
      </c>
      <c r="Y2435">
        <v>2.3199999999999998</v>
      </c>
      <c r="Z2435">
        <v>0.98799999999999999</v>
      </c>
      <c r="AA2435" t="s">
        <v>874</v>
      </c>
      <c r="AB2435">
        <v>0.6</v>
      </c>
      <c r="AC2435">
        <v>0.92</v>
      </c>
      <c r="AD2435" s="19">
        <v>3.0939814814814812E-2</v>
      </c>
      <c r="AE2435" t="s">
        <v>1108</v>
      </c>
    </row>
    <row r="2436" spans="1:31" x14ac:dyDescent="0.35">
      <c r="A2436" t="s">
        <v>1278</v>
      </c>
      <c r="B2436" t="s">
        <v>311</v>
      </c>
      <c r="C2436">
        <v>5900</v>
      </c>
      <c r="D2436" s="9">
        <v>38587.046550925923</v>
      </c>
      <c r="E2436" s="9">
        <v>44487.275266203702</v>
      </c>
      <c r="F2436">
        <v>82</v>
      </c>
      <c r="G2436">
        <v>82</v>
      </c>
      <c r="H2436">
        <v>15</v>
      </c>
      <c r="I2436">
        <v>67</v>
      </c>
      <c r="J2436">
        <v>11</v>
      </c>
      <c r="K2436">
        <v>71</v>
      </c>
      <c r="L2436">
        <v>59</v>
      </c>
      <c r="M2436">
        <v>12</v>
      </c>
      <c r="N2436">
        <v>2E-3</v>
      </c>
      <c r="O2436">
        <v>1.2999999999999999E-2</v>
      </c>
      <c r="P2436">
        <v>2E-3</v>
      </c>
      <c r="Q2436">
        <v>1.0999999999999999E-2</v>
      </c>
      <c r="R2436">
        <v>1.2999999999999999E-2</v>
      </c>
      <c r="S2436">
        <v>1.2E-2</v>
      </c>
      <c r="T2436">
        <v>0.84599999999999997</v>
      </c>
      <c r="U2436">
        <v>0.13300000000000001</v>
      </c>
      <c r="V2436">
        <v>0.86699999999999999</v>
      </c>
      <c r="W2436">
        <v>1090.9090000000001</v>
      </c>
      <c r="X2436" t="s">
        <v>56</v>
      </c>
      <c r="Y2436">
        <v>90.909000000000006</v>
      </c>
      <c r="Z2436">
        <v>0.60899999999999999</v>
      </c>
      <c r="AA2436">
        <v>0.82399999999999995</v>
      </c>
      <c r="AB2436">
        <v>0.90400000000000003</v>
      </c>
      <c r="AC2436">
        <v>0.88200000000000001</v>
      </c>
      <c r="AD2436" s="19">
        <v>45825.061433159724</v>
      </c>
      <c r="AE2436" t="s">
        <v>2397</v>
      </c>
    </row>
    <row r="2437" spans="1:31" hidden="1" x14ac:dyDescent="0.35">
      <c r="A2437" t="s">
        <v>130</v>
      </c>
      <c r="B2437" t="s">
        <v>312</v>
      </c>
      <c r="C2437">
        <v>8</v>
      </c>
      <c r="D2437" s="9">
        <v>45187.520833333336</v>
      </c>
      <c r="E2437" s="9">
        <v>45195.532638888886</v>
      </c>
      <c r="F2437" t="s">
        <v>871</v>
      </c>
      <c r="G2437" t="s">
        <v>871</v>
      </c>
      <c r="H2437">
        <v>2</v>
      </c>
      <c r="I2437">
        <v>1</v>
      </c>
      <c r="J2437">
        <v>1</v>
      </c>
      <c r="K2437" t="s">
        <v>872</v>
      </c>
      <c r="L2437">
        <v>1</v>
      </c>
      <c r="M2437">
        <v>1</v>
      </c>
      <c r="N2437">
        <v>0.111</v>
      </c>
      <c r="O2437" t="s">
        <v>874</v>
      </c>
      <c r="P2437">
        <v>0</v>
      </c>
      <c r="Q2437" t="s">
        <v>874</v>
      </c>
      <c r="R2437">
        <v>0.111</v>
      </c>
      <c r="S2437">
        <v>0.111</v>
      </c>
      <c r="T2437" t="s">
        <v>874</v>
      </c>
      <c r="U2437" t="s">
        <v>874</v>
      </c>
      <c r="V2437" t="s">
        <v>874</v>
      </c>
      <c r="W2437" t="s">
        <v>874</v>
      </c>
      <c r="X2437" t="s">
        <v>56</v>
      </c>
      <c r="Y2437" t="s">
        <v>874</v>
      </c>
      <c r="Z2437">
        <v>1</v>
      </c>
      <c r="AA2437" t="s">
        <v>874</v>
      </c>
      <c r="AB2437">
        <v>0</v>
      </c>
      <c r="AC2437" t="s">
        <v>874</v>
      </c>
      <c r="AD2437" s="19">
        <v>3.1141203703703702E-2</v>
      </c>
      <c r="AE2437" t="s">
        <v>1108</v>
      </c>
    </row>
    <row r="2438" spans="1:31" x14ac:dyDescent="0.35">
      <c r="A2438" t="s">
        <v>1680</v>
      </c>
      <c r="B2438" t="s">
        <v>311</v>
      </c>
      <c r="C2438">
        <v>3600</v>
      </c>
      <c r="D2438" s="9">
        <v>39720.589236111111</v>
      </c>
      <c r="E2438" s="9">
        <v>43321.486608796295</v>
      </c>
      <c r="F2438">
        <v>130</v>
      </c>
      <c r="G2438">
        <v>130</v>
      </c>
      <c r="H2438">
        <v>35</v>
      </c>
      <c r="I2438">
        <v>95</v>
      </c>
      <c r="J2438">
        <v>10</v>
      </c>
      <c r="K2438">
        <v>120</v>
      </c>
      <c r="L2438">
        <v>95</v>
      </c>
      <c r="M2438">
        <v>25</v>
      </c>
      <c r="N2438">
        <v>1.7000000000000001E-2</v>
      </c>
      <c r="O2438">
        <v>3.7999999999999999E-2</v>
      </c>
      <c r="P2438">
        <v>3.0000000000000001E-3</v>
      </c>
      <c r="Q2438">
        <v>4.3999999999999997E-2</v>
      </c>
      <c r="R2438">
        <v>5.1999999999999998E-2</v>
      </c>
      <c r="S2438">
        <v>4.8000000000000001E-2</v>
      </c>
      <c r="T2438">
        <v>0.84599999999999997</v>
      </c>
      <c r="U2438">
        <v>0.309</v>
      </c>
      <c r="V2438">
        <v>0.94499999999999995</v>
      </c>
      <c r="W2438">
        <v>568.18200000000002</v>
      </c>
      <c r="X2438" t="s">
        <v>56</v>
      </c>
      <c r="Y2438">
        <v>22.727</v>
      </c>
      <c r="Z2438">
        <v>0.94699999999999995</v>
      </c>
      <c r="AA2438">
        <v>0.88600000000000001</v>
      </c>
      <c r="AB2438">
        <v>0.73599999999999999</v>
      </c>
      <c r="AC2438">
        <v>0.96899999999999997</v>
      </c>
      <c r="AD2438" s="19">
        <v>45825.160195497687</v>
      </c>
      <c r="AE2438" t="s">
        <v>2397</v>
      </c>
    </row>
    <row r="2439" spans="1:31" hidden="1" x14ac:dyDescent="0.35">
      <c r="A2439" t="s">
        <v>131</v>
      </c>
      <c r="B2439" t="s">
        <v>312</v>
      </c>
      <c r="C2439">
        <v>99</v>
      </c>
      <c r="D2439" s="9">
        <v>45505.25</v>
      </c>
      <c r="E2439" s="9">
        <v>45604.477083333331</v>
      </c>
      <c r="F2439" t="s">
        <v>871</v>
      </c>
      <c r="G2439" t="s">
        <v>871</v>
      </c>
      <c r="H2439">
        <v>53</v>
      </c>
      <c r="I2439">
        <v>101</v>
      </c>
      <c r="J2439">
        <v>79</v>
      </c>
      <c r="K2439" t="s">
        <v>872</v>
      </c>
      <c r="L2439">
        <v>98</v>
      </c>
      <c r="M2439">
        <v>-22</v>
      </c>
      <c r="N2439">
        <v>0.66400000000000003</v>
      </c>
      <c r="O2439">
        <v>1.097</v>
      </c>
      <c r="P2439">
        <v>0.83499999999999996</v>
      </c>
      <c r="Q2439">
        <v>0.89200000000000002</v>
      </c>
      <c r="R2439" s="24" t="s">
        <v>2262</v>
      </c>
      <c r="S2439">
        <v>0.90600000000000003</v>
      </c>
      <c r="T2439">
        <v>0.96299999999999997</v>
      </c>
      <c r="U2439">
        <v>0.377</v>
      </c>
      <c r="V2439">
        <v>0.52600000000000002</v>
      </c>
      <c r="W2439">
        <v>371.07600000000002</v>
      </c>
      <c r="X2439" t="s">
        <v>56</v>
      </c>
      <c r="Y2439">
        <v>1.121</v>
      </c>
      <c r="Z2439">
        <v>0.97399999999999998</v>
      </c>
      <c r="AA2439">
        <v>0.98099999999999998</v>
      </c>
      <c r="AB2439">
        <v>0.57499999999999996</v>
      </c>
      <c r="AC2439">
        <v>0.91600000000000004</v>
      </c>
      <c r="AD2439" s="19">
        <v>3.142361111111111E-2</v>
      </c>
      <c r="AE2439" t="s">
        <v>1108</v>
      </c>
    </row>
    <row r="2440" spans="1:31" x14ac:dyDescent="0.35">
      <c r="A2440" t="s">
        <v>1599</v>
      </c>
      <c r="B2440" t="s">
        <v>311</v>
      </c>
      <c r="C2440">
        <v>3537</v>
      </c>
      <c r="D2440" s="9">
        <v>38083.984027777777</v>
      </c>
      <c r="E2440" s="9">
        <v>41621.059027777781</v>
      </c>
      <c r="F2440">
        <v>5831</v>
      </c>
      <c r="G2440">
        <v>5831</v>
      </c>
      <c r="H2440">
        <v>788</v>
      </c>
      <c r="I2440">
        <v>5043</v>
      </c>
      <c r="J2440">
        <v>752</v>
      </c>
      <c r="K2440">
        <v>5079</v>
      </c>
      <c r="L2440">
        <v>4257</v>
      </c>
      <c r="M2440">
        <v>822</v>
      </c>
      <c r="N2440">
        <v>0.26800000000000002</v>
      </c>
      <c r="O2440">
        <v>1.802</v>
      </c>
      <c r="P2440">
        <v>0.254</v>
      </c>
      <c r="Q2440">
        <v>1.5349999999999999</v>
      </c>
      <c r="R2440">
        <v>1.8160000000000001</v>
      </c>
      <c r="S2440">
        <v>1.78</v>
      </c>
      <c r="T2440">
        <v>0.84499999999999997</v>
      </c>
      <c r="U2440">
        <v>0.129</v>
      </c>
      <c r="V2440">
        <v>0.877</v>
      </c>
      <c r="W2440">
        <v>535.505</v>
      </c>
      <c r="X2440" t="s">
        <v>56</v>
      </c>
      <c r="Y2440">
        <v>0.65100000000000002</v>
      </c>
      <c r="Z2440">
        <v>0.96399999999999997</v>
      </c>
      <c r="AA2440">
        <v>0.96199999999999997</v>
      </c>
      <c r="AB2440">
        <v>0.96499999999999997</v>
      </c>
      <c r="AC2440">
        <v>0.95699999999999996</v>
      </c>
      <c r="AD2440" s="19">
        <v>45824.808844675928</v>
      </c>
      <c r="AE2440" t="s">
        <v>1824</v>
      </c>
    </row>
    <row r="2441" spans="1:31" hidden="1" x14ac:dyDescent="0.35">
      <c r="A2441" t="s">
        <v>132</v>
      </c>
      <c r="B2441" t="s">
        <v>312</v>
      </c>
      <c r="C2441">
        <v>99</v>
      </c>
      <c r="D2441" s="9">
        <v>45506.677083333336</v>
      </c>
      <c r="E2441" s="9">
        <v>45606.493055555555</v>
      </c>
      <c r="F2441" t="s">
        <v>871</v>
      </c>
      <c r="G2441" t="s">
        <v>871</v>
      </c>
      <c r="H2441">
        <v>163</v>
      </c>
      <c r="I2441">
        <v>89</v>
      </c>
      <c r="J2441">
        <v>122</v>
      </c>
      <c r="K2441" t="s">
        <v>872</v>
      </c>
      <c r="L2441">
        <v>159</v>
      </c>
      <c r="M2441">
        <v>-28</v>
      </c>
      <c r="N2441">
        <v>1.613</v>
      </c>
      <c r="O2441">
        <v>0.86699999999999999</v>
      </c>
      <c r="P2441">
        <v>1.631</v>
      </c>
      <c r="Q2441">
        <v>1.71</v>
      </c>
      <c r="R2441">
        <v>0.84899999999999998</v>
      </c>
      <c r="S2441">
        <v>0.86299999999999999</v>
      </c>
      <c r="T2441">
        <v>2.0139999999999998</v>
      </c>
      <c r="U2441">
        <v>0.65</v>
      </c>
      <c r="V2441">
        <v>0.34200000000000003</v>
      </c>
      <c r="W2441">
        <v>152.047</v>
      </c>
      <c r="X2441" t="s">
        <v>62</v>
      </c>
      <c r="Y2441">
        <v>0.58499999999999996</v>
      </c>
      <c r="Z2441">
        <v>0.99099999999999999</v>
      </c>
      <c r="AA2441">
        <v>0.97199999999999998</v>
      </c>
      <c r="AB2441">
        <v>0.44900000000000001</v>
      </c>
      <c r="AC2441">
        <v>0.94699999999999995</v>
      </c>
      <c r="AD2441" s="19">
        <v>3.1715277777777773E-2</v>
      </c>
      <c r="AE2441" t="s">
        <v>1108</v>
      </c>
    </row>
    <row r="2442" spans="1:31" x14ac:dyDescent="0.35">
      <c r="A2442" t="s">
        <v>191</v>
      </c>
      <c r="B2442" t="s">
        <v>311</v>
      </c>
      <c r="C2442">
        <v>5117</v>
      </c>
      <c r="D2442" s="9">
        <v>40367.447222222225</v>
      </c>
      <c r="E2442" s="9">
        <v>45484.634722222225</v>
      </c>
      <c r="F2442">
        <v>408</v>
      </c>
      <c r="G2442">
        <v>408</v>
      </c>
      <c r="H2442">
        <v>209</v>
      </c>
      <c r="I2442">
        <v>199</v>
      </c>
      <c r="J2442">
        <v>54</v>
      </c>
      <c r="K2442">
        <v>354</v>
      </c>
      <c r="L2442">
        <v>305</v>
      </c>
      <c r="M2442">
        <v>49</v>
      </c>
      <c r="N2442">
        <v>4.2000000000000003E-2</v>
      </c>
      <c r="O2442">
        <v>4.1000000000000002E-2</v>
      </c>
      <c r="P2442">
        <v>1.2E-2</v>
      </c>
      <c r="Q2442">
        <v>0.06</v>
      </c>
      <c r="R2442">
        <v>7.0999999999999994E-2</v>
      </c>
      <c r="S2442">
        <v>7.0999999999999994E-2</v>
      </c>
      <c r="T2442">
        <v>0.84499999999999997</v>
      </c>
      <c r="U2442">
        <v>0.50600000000000001</v>
      </c>
      <c r="V2442">
        <v>0.85499999999999998</v>
      </c>
      <c r="W2442">
        <v>816.66700000000003</v>
      </c>
      <c r="X2442" t="s">
        <v>56</v>
      </c>
      <c r="Y2442">
        <v>16.667000000000002</v>
      </c>
      <c r="Z2442">
        <v>0.95299999999999996</v>
      </c>
      <c r="AA2442">
        <v>0.96499999999999997</v>
      </c>
      <c r="AB2442">
        <v>0.94599999999999995</v>
      </c>
      <c r="AC2442">
        <v>0.95599999999999996</v>
      </c>
      <c r="AD2442" s="19">
        <v>3.2369212962962961E-2</v>
      </c>
      <c r="AE2442" t="s">
        <v>1108</v>
      </c>
    </row>
    <row r="2443" spans="1:31" hidden="1" x14ac:dyDescent="0.35">
      <c r="A2443" t="s">
        <v>133</v>
      </c>
      <c r="B2443" t="s">
        <v>312</v>
      </c>
      <c r="C2443">
        <v>0</v>
      </c>
      <c r="D2443" s="9">
        <v>45293.759027777778</v>
      </c>
      <c r="E2443" s="9">
        <v>45293.760416666664</v>
      </c>
      <c r="F2443" t="s">
        <v>871</v>
      </c>
      <c r="G2443" t="s">
        <v>871</v>
      </c>
      <c r="H2443">
        <v>1</v>
      </c>
      <c r="I2443">
        <v>1</v>
      </c>
      <c r="J2443">
        <v>2</v>
      </c>
      <c r="K2443" t="s">
        <v>872</v>
      </c>
      <c r="L2443">
        <v>1</v>
      </c>
      <c r="M2443">
        <v>-1</v>
      </c>
      <c r="N2443" t="s">
        <v>874</v>
      </c>
      <c r="O2443" t="s">
        <v>874</v>
      </c>
      <c r="P2443">
        <v>1</v>
      </c>
      <c r="Q2443" t="s">
        <v>874</v>
      </c>
      <c r="R2443">
        <v>0</v>
      </c>
      <c r="S2443">
        <v>-1</v>
      </c>
      <c r="T2443" t="s">
        <v>874</v>
      </c>
      <c r="U2443" t="s">
        <v>874</v>
      </c>
      <c r="V2443" t="s">
        <v>874</v>
      </c>
      <c r="W2443" t="s">
        <v>874</v>
      </c>
      <c r="X2443" t="s">
        <v>56</v>
      </c>
      <c r="Y2443" t="s">
        <v>874</v>
      </c>
      <c r="Z2443" t="s">
        <v>874</v>
      </c>
      <c r="AA2443" t="s">
        <v>874</v>
      </c>
      <c r="AB2443">
        <v>1</v>
      </c>
      <c r="AC2443" t="s">
        <v>874</v>
      </c>
      <c r="AD2443" s="19">
        <v>3.1939814814814817E-2</v>
      </c>
      <c r="AE2443" t="s">
        <v>1108</v>
      </c>
    </row>
    <row r="2444" spans="1:31" x14ac:dyDescent="0.35">
      <c r="A2444" t="s">
        <v>191</v>
      </c>
      <c r="B2444" t="s">
        <v>311</v>
      </c>
      <c r="C2444">
        <v>5117</v>
      </c>
      <c r="D2444" s="9">
        <v>40367.447222222225</v>
      </c>
      <c r="E2444" s="9">
        <v>45484.634722222225</v>
      </c>
      <c r="F2444">
        <v>408</v>
      </c>
      <c r="G2444">
        <v>408</v>
      </c>
      <c r="H2444">
        <v>209</v>
      </c>
      <c r="I2444">
        <v>199</v>
      </c>
      <c r="J2444">
        <v>54</v>
      </c>
      <c r="K2444">
        <v>354</v>
      </c>
      <c r="L2444">
        <v>305</v>
      </c>
      <c r="M2444">
        <v>49</v>
      </c>
      <c r="N2444">
        <v>4.2000000000000003E-2</v>
      </c>
      <c r="O2444">
        <v>4.1000000000000002E-2</v>
      </c>
      <c r="P2444">
        <v>1.2E-2</v>
      </c>
      <c r="Q2444">
        <v>0.06</v>
      </c>
      <c r="R2444">
        <v>7.0999999999999994E-2</v>
      </c>
      <c r="S2444">
        <v>7.0999999999999994E-2</v>
      </c>
      <c r="T2444">
        <v>0.84499999999999997</v>
      </c>
      <c r="U2444">
        <v>0.50600000000000001</v>
      </c>
      <c r="V2444">
        <v>0.85499999999999998</v>
      </c>
      <c r="W2444">
        <v>816.66700000000003</v>
      </c>
      <c r="X2444" t="s">
        <v>56</v>
      </c>
      <c r="Y2444">
        <v>16.667000000000002</v>
      </c>
      <c r="Z2444">
        <v>0.95299999999999996</v>
      </c>
      <c r="AA2444">
        <v>0.96499999999999997</v>
      </c>
      <c r="AB2444">
        <v>0.94599999999999995</v>
      </c>
      <c r="AC2444">
        <v>0.95599999999999996</v>
      </c>
      <c r="AD2444" s="19">
        <v>5.2384259259259259E-3</v>
      </c>
      <c r="AE2444" t="s">
        <v>1108</v>
      </c>
    </row>
    <row r="2445" spans="1:31" hidden="1" x14ac:dyDescent="0.35">
      <c r="A2445" t="s">
        <v>134</v>
      </c>
      <c r="B2445" t="s">
        <v>312</v>
      </c>
      <c r="C2445">
        <v>0</v>
      </c>
      <c r="D2445" s="9">
        <v>45489.520138888889</v>
      </c>
      <c r="E2445" s="9">
        <v>45489.529861111114</v>
      </c>
      <c r="F2445" t="s">
        <v>871</v>
      </c>
      <c r="G2445" t="s">
        <v>871</v>
      </c>
      <c r="H2445">
        <v>1</v>
      </c>
      <c r="I2445">
        <v>1</v>
      </c>
      <c r="J2445">
        <v>3</v>
      </c>
      <c r="K2445" t="s">
        <v>872</v>
      </c>
      <c r="L2445">
        <v>1</v>
      </c>
      <c r="M2445">
        <v>-2</v>
      </c>
      <c r="N2445" t="s">
        <v>874</v>
      </c>
      <c r="O2445" t="s">
        <v>874</v>
      </c>
      <c r="P2445" t="s">
        <v>874</v>
      </c>
      <c r="Q2445" t="s">
        <v>874</v>
      </c>
      <c r="R2445">
        <v>0</v>
      </c>
      <c r="S2445" t="s">
        <v>874</v>
      </c>
      <c r="T2445" t="s">
        <v>874</v>
      </c>
      <c r="U2445" t="s">
        <v>874</v>
      </c>
      <c r="V2445" t="s">
        <v>874</v>
      </c>
      <c r="W2445" t="s">
        <v>874</v>
      </c>
      <c r="X2445" t="s">
        <v>62</v>
      </c>
      <c r="Y2445" t="s">
        <v>874</v>
      </c>
      <c r="Z2445" t="s">
        <v>874</v>
      </c>
      <c r="AA2445" t="s">
        <v>874</v>
      </c>
      <c r="AB2445" t="s">
        <v>874</v>
      </c>
      <c r="AC2445" t="s">
        <v>874</v>
      </c>
      <c r="AD2445" s="19">
        <v>3.2144675925925931E-2</v>
      </c>
      <c r="AE2445" t="s">
        <v>1108</v>
      </c>
    </row>
    <row r="2446" spans="1:31" x14ac:dyDescent="0.35">
      <c r="A2446" t="s">
        <v>1343</v>
      </c>
      <c r="B2446" t="s">
        <v>311</v>
      </c>
      <c r="C2446">
        <v>3052</v>
      </c>
      <c r="D2446" s="9">
        <v>41498.970219907409</v>
      </c>
      <c r="E2446" s="9">
        <v>44551.684560185182</v>
      </c>
      <c r="F2446">
        <v>208</v>
      </c>
      <c r="G2446">
        <v>208</v>
      </c>
      <c r="H2446">
        <v>17</v>
      </c>
      <c r="I2446">
        <v>191</v>
      </c>
      <c r="J2446">
        <v>27</v>
      </c>
      <c r="K2446">
        <v>181</v>
      </c>
      <c r="L2446">
        <v>154</v>
      </c>
      <c r="M2446">
        <v>27</v>
      </c>
      <c r="N2446">
        <v>8.0000000000000002E-3</v>
      </c>
      <c r="O2446">
        <v>5.8999999999999997E-2</v>
      </c>
      <c r="P2446">
        <v>8.9999999999999993E-3</v>
      </c>
      <c r="Q2446">
        <v>4.9000000000000002E-2</v>
      </c>
      <c r="R2446">
        <v>5.8000000000000003E-2</v>
      </c>
      <c r="S2446">
        <v>5.5E-2</v>
      </c>
      <c r="T2446">
        <v>0.84499999999999997</v>
      </c>
      <c r="U2446">
        <v>0.11899999999999999</v>
      </c>
      <c r="V2446">
        <v>0.86599999999999999</v>
      </c>
      <c r="W2446">
        <v>551.02</v>
      </c>
      <c r="X2446" t="s">
        <v>56</v>
      </c>
      <c r="Y2446">
        <v>20.408000000000001</v>
      </c>
      <c r="Z2446">
        <v>0.94699999999999995</v>
      </c>
      <c r="AA2446">
        <v>0.98899999999999999</v>
      </c>
      <c r="AB2446">
        <v>0.98199999999999998</v>
      </c>
      <c r="AC2446">
        <v>0.99099999999999999</v>
      </c>
      <c r="AD2446" s="19">
        <v>45825.077668356484</v>
      </c>
      <c r="AE2446" t="s">
        <v>2397</v>
      </c>
    </row>
    <row r="2447" spans="1:31" hidden="1" x14ac:dyDescent="0.35">
      <c r="A2447" t="s">
        <v>135</v>
      </c>
      <c r="B2447" t="s">
        <v>312</v>
      </c>
      <c r="C2447">
        <v>0</v>
      </c>
      <c r="D2447" s="9">
        <v>45237.556250000001</v>
      </c>
      <c r="E2447" s="9">
        <v>45237.556250000001</v>
      </c>
      <c r="F2447" t="s">
        <v>871</v>
      </c>
      <c r="G2447" t="s">
        <v>871</v>
      </c>
      <c r="H2447">
        <v>1</v>
      </c>
      <c r="I2447">
        <v>1</v>
      </c>
      <c r="J2447">
        <v>1</v>
      </c>
      <c r="K2447" t="s">
        <v>872</v>
      </c>
      <c r="L2447">
        <v>1</v>
      </c>
      <c r="M2447">
        <v>0</v>
      </c>
      <c r="N2447" t="s">
        <v>874</v>
      </c>
      <c r="O2447" t="s">
        <v>874</v>
      </c>
      <c r="P2447" t="s">
        <v>874</v>
      </c>
      <c r="Q2447" t="s">
        <v>874</v>
      </c>
      <c r="R2447">
        <v>0</v>
      </c>
      <c r="S2447" t="s">
        <v>874</v>
      </c>
      <c r="T2447" t="s">
        <v>874</v>
      </c>
      <c r="U2447" t="s">
        <v>874</v>
      </c>
      <c r="V2447" t="s">
        <v>874</v>
      </c>
      <c r="W2447" t="s">
        <v>874</v>
      </c>
      <c r="X2447" t="s">
        <v>56</v>
      </c>
      <c r="Y2447" t="s">
        <v>874</v>
      </c>
      <c r="Z2447" t="s">
        <v>874</v>
      </c>
      <c r="AA2447" t="s">
        <v>874</v>
      </c>
      <c r="AB2447" t="s">
        <v>874</v>
      </c>
      <c r="AC2447" t="s">
        <v>874</v>
      </c>
      <c r="AD2447" s="19">
        <v>3.2378472222222225E-2</v>
      </c>
      <c r="AE2447" t="s">
        <v>1108</v>
      </c>
    </row>
    <row r="2448" spans="1:31" x14ac:dyDescent="0.35">
      <c r="A2448" t="s">
        <v>1406</v>
      </c>
      <c r="B2448" t="s">
        <v>311</v>
      </c>
      <c r="C2448">
        <v>5708</v>
      </c>
      <c r="D2448" s="9">
        <v>38858.055115740739</v>
      </c>
      <c r="E2448" s="9">
        <v>44566.367905092593</v>
      </c>
      <c r="F2448">
        <v>9214</v>
      </c>
      <c r="G2448">
        <v>9214</v>
      </c>
      <c r="H2448">
        <v>771</v>
      </c>
      <c r="I2448">
        <v>8443</v>
      </c>
      <c r="J2448">
        <v>1659</v>
      </c>
      <c r="K2448">
        <v>7555</v>
      </c>
      <c r="L2448">
        <v>6359</v>
      </c>
      <c r="M2448">
        <v>1196</v>
      </c>
      <c r="N2448">
        <v>0.13200000000000001</v>
      </c>
      <c r="O2448">
        <v>1.4890000000000001</v>
      </c>
      <c r="P2448">
        <v>0.31900000000000001</v>
      </c>
      <c r="Q2448">
        <v>1.1000000000000001</v>
      </c>
      <c r="R2448">
        <v>1.302</v>
      </c>
      <c r="S2448">
        <v>1.2969999999999999</v>
      </c>
      <c r="T2448">
        <v>0.84499999999999997</v>
      </c>
      <c r="U2448">
        <v>8.1000000000000003E-2</v>
      </c>
      <c r="V2448">
        <v>0.80300000000000005</v>
      </c>
      <c r="W2448">
        <v>1087.2729999999999</v>
      </c>
      <c r="X2448" t="s">
        <v>56</v>
      </c>
      <c r="Y2448">
        <v>0.90900000000000003</v>
      </c>
      <c r="Z2448">
        <v>0.93600000000000005</v>
      </c>
      <c r="AA2448">
        <v>0.99399999999999999</v>
      </c>
      <c r="AB2448">
        <v>0.98399999999999999</v>
      </c>
      <c r="AC2448">
        <v>0.99099999999999999</v>
      </c>
      <c r="AD2448" s="19">
        <v>45825.092539849538</v>
      </c>
      <c r="AE2448" t="s">
        <v>2397</v>
      </c>
    </row>
    <row r="2449" spans="1:31" hidden="1" x14ac:dyDescent="0.35">
      <c r="A2449" t="s">
        <v>136</v>
      </c>
      <c r="B2449" t="s">
        <v>312</v>
      </c>
      <c r="C2449">
        <v>99</v>
      </c>
      <c r="D2449" s="9">
        <v>45509.676388888889</v>
      </c>
      <c r="E2449" s="9">
        <v>45609.430555555555</v>
      </c>
      <c r="F2449" t="s">
        <v>871</v>
      </c>
      <c r="G2449" t="s">
        <v>871</v>
      </c>
      <c r="H2449">
        <v>352</v>
      </c>
      <c r="I2449">
        <v>56</v>
      </c>
      <c r="J2449">
        <v>248</v>
      </c>
      <c r="K2449" t="s">
        <v>872</v>
      </c>
      <c r="L2449">
        <v>253</v>
      </c>
      <c r="M2449">
        <v>-92</v>
      </c>
      <c r="N2449">
        <v>3.319</v>
      </c>
      <c r="O2449">
        <v>0.58699999999999997</v>
      </c>
      <c r="P2449">
        <v>3.34</v>
      </c>
      <c r="Q2449">
        <v>2.7080000000000002</v>
      </c>
      <c r="R2449" s="24" t="s">
        <v>2295</v>
      </c>
      <c r="S2449">
        <v>0.39900000000000002</v>
      </c>
      <c r="T2449">
        <v>4.7839999999999998</v>
      </c>
      <c r="U2449">
        <v>0.85</v>
      </c>
      <c r="V2449">
        <v>0.14499999999999999</v>
      </c>
      <c r="W2449">
        <v>117.43</v>
      </c>
      <c r="X2449" t="s">
        <v>62</v>
      </c>
      <c r="Y2449">
        <v>0.36899999999999999</v>
      </c>
      <c r="Z2449">
        <v>0.89900000000000002</v>
      </c>
      <c r="AA2449">
        <v>0.97599999999999998</v>
      </c>
      <c r="AB2449">
        <v>0.49299999999999999</v>
      </c>
      <c r="AC2449">
        <v>0.97199999999999998</v>
      </c>
      <c r="AD2449" s="19">
        <v>3.269444444444445E-2</v>
      </c>
      <c r="AE2449" t="s">
        <v>1108</v>
      </c>
    </row>
    <row r="2450" spans="1:31" x14ac:dyDescent="0.35">
      <c r="A2450" t="s">
        <v>1641</v>
      </c>
      <c r="B2450" t="s">
        <v>311</v>
      </c>
      <c r="C2450">
        <v>3232</v>
      </c>
      <c r="D2450" s="9">
        <v>41333.922395833331</v>
      </c>
      <c r="E2450" s="9">
        <v>44566.698807870373</v>
      </c>
      <c r="F2450">
        <v>2279</v>
      </c>
      <c r="G2450">
        <v>2279</v>
      </c>
      <c r="H2450">
        <v>317</v>
      </c>
      <c r="I2450">
        <v>1962</v>
      </c>
      <c r="J2450">
        <v>232</v>
      </c>
      <c r="K2450">
        <v>2047</v>
      </c>
      <c r="L2450">
        <v>1704</v>
      </c>
      <c r="M2450">
        <v>343</v>
      </c>
      <c r="N2450">
        <v>0.10100000000000001</v>
      </c>
      <c r="O2450">
        <v>0.70899999999999996</v>
      </c>
      <c r="P2450">
        <v>7.3999999999999996E-2</v>
      </c>
      <c r="Q2450">
        <v>0.622</v>
      </c>
      <c r="R2450">
        <v>0.73599999999999999</v>
      </c>
      <c r="S2450">
        <v>0.73199999999999998</v>
      </c>
      <c r="T2450">
        <v>0.84499999999999997</v>
      </c>
      <c r="U2450">
        <v>0.125</v>
      </c>
      <c r="V2450">
        <v>0.90900000000000003</v>
      </c>
      <c r="W2450">
        <v>551.447</v>
      </c>
      <c r="X2450" t="s">
        <v>56</v>
      </c>
      <c r="Y2450">
        <v>1.6080000000000001</v>
      </c>
      <c r="Z2450">
        <v>0.83</v>
      </c>
      <c r="AA2450">
        <v>0.98099999999999998</v>
      </c>
      <c r="AB2450">
        <v>0.95199999999999996</v>
      </c>
      <c r="AC2450">
        <v>0.98099999999999998</v>
      </c>
      <c r="AD2450" s="19">
        <v>45825.150975428238</v>
      </c>
      <c r="AE2450" t="s">
        <v>2397</v>
      </c>
    </row>
    <row r="2451" spans="1:31" hidden="1" x14ac:dyDescent="0.35">
      <c r="A2451" t="s">
        <v>137</v>
      </c>
      <c r="B2451" t="s">
        <v>312</v>
      </c>
      <c r="C2451">
        <v>0</v>
      </c>
      <c r="D2451" s="9">
        <v>45558.958333333336</v>
      </c>
      <c r="E2451" s="9">
        <v>45558.958333333336</v>
      </c>
      <c r="F2451" t="s">
        <v>871</v>
      </c>
      <c r="G2451" t="s">
        <v>871</v>
      </c>
      <c r="H2451">
        <v>1</v>
      </c>
      <c r="I2451">
        <v>1</v>
      </c>
      <c r="J2451">
        <v>1</v>
      </c>
      <c r="K2451" t="s">
        <v>872</v>
      </c>
      <c r="L2451">
        <v>1</v>
      </c>
      <c r="M2451">
        <v>0</v>
      </c>
      <c r="N2451" t="s">
        <v>874</v>
      </c>
      <c r="O2451" t="s">
        <v>874</v>
      </c>
      <c r="P2451" t="s">
        <v>874</v>
      </c>
      <c r="Q2451" t="s">
        <v>874</v>
      </c>
      <c r="R2451">
        <v>0</v>
      </c>
      <c r="S2451" t="s">
        <v>874</v>
      </c>
      <c r="T2451" t="s">
        <v>874</v>
      </c>
      <c r="U2451" t="s">
        <v>874</v>
      </c>
      <c r="V2451" t="s">
        <v>874</v>
      </c>
      <c r="W2451" t="s">
        <v>874</v>
      </c>
      <c r="X2451" t="s">
        <v>92</v>
      </c>
      <c r="Y2451" t="s">
        <v>874</v>
      </c>
      <c r="Z2451" t="s">
        <v>874</v>
      </c>
      <c r="AA2451" t="s">
        <v>874</v>
      </c>
      <c r="AB2451" t="s">
        <v>874</v>
      </c>
      <c r="AC2451" t="s">
        <v>874</v>
      </c>
      <c r="AD2451" s="19">
        <v>3.2898148148148149E-2</v>
      </c>
      <c r="AE2451" t="s">
        <v>1108</v>
      </c>
    </row>
    <row r="2452" spans="1:31" x14ac:dyDescent="0.35">
      <c r="A2452" t="s">
        <v>2093</v>
      </c>
      <c r="B2452" t="s">
        <v>311</v>
      </c>
      <c r="C2452">
        <v>784</v>
      </c>
      <c r="D2452" s="9">
        <v>40471.716666666667</v>
      </c>
      <c r="E2452" s="9">
        <v>41255.786111111112</v>
      </c>
      <c r="F2452">
        <v>58</v>
      </c>
      <c r="G2452">
        <v>58</v>
      </c>
      <c r="H2452">
        <v>37</v>
      </c>
      <c r="I2452">
        <v>21</v>
      </c>
      <c r="J2452">
        <v>3</v>
      </c>
      <c r="K2452">
        <v>55</v>
      </c>
      <c r="L2452">
        <v>42</v>
      </c>
      <c r="M2452">
        <v>13</v>
      </c>
      <c r="N2452">
        <v>9.1999999999999998E-2</v>
      </c>
      <c r="O2452">
        <v>3.2000000000000001E-2</v>
      </c>
      <c r="P2452">
        <v>2E-3</v>
      </c>
      <c r="Q2452">
        <v>0.10299999999999999</v>
      </c>
      <c r="R2452">
        <v>0.122</v>
      </c>
      <c r="S2452">
        <v>8.4000000000000005E-2</v>
      </c>
      <c r="T2452">
        <v>0.84399999999999997</v>
      </c>
      <c r="U2452">
        <v>0.74199999999999999</v>
      </c>
      <c r="V2452">
        <v>0.98399999999999999</v>
      </c>
      <c r="W2452">
        <v>126.214</v>
      </c>
      <c r="X2452" t="s">
        <v>56</v>
      </c>
      <c r="Y2452">
        <v>9.7089999999999996</v>
      </c>
      <c r="Z2452">
        <v>0.81699999999999995</v>
      </c>
      <c r="AA2452">
        <v>0.80900000000000005</v>
      </c>
      <c r="AB2452">
        <v>0.78400000000000003</v>
      </c>
      <c r="AC2452">
        <v>0.80900000000000005</v>
      </c>
      <c r="AD2452" s="19">
        <v>45824.923328912038</v>
      </c>
      <c r="AE2452" t="s">
        <v>2215</v>
      </c>
    </row>
    <row r="2453" spans="1:31" hidden="1" x14ac:dyDescent="0.35">
      <c r="A2453" t="s">
        <v>138</v>
      </c>
      <c r="B2453" t="s">
        <v>312</v>
      </c>
      <c r="C2453">
        <v>79</v>
      </c>
      <c r="D2453" s="9">
        <v>45525.365277777775</v>
      </c>
      <c r="E2453" s="9">
        <v>45604.581250000003</v>
      </c>
      <c r="F2453" t="s">
        <v>871</v>
      </c>
      <c r="G2453" t="s">
        <v>871</v>
      </c>
      <c r="H2453">
        <v>3</v>
      </c>
      <c r="I2453">
        <v>6</v>
      </c>
      <c r="J2453">
        <v>1</v>
      </c>
      <c r="K2453" t="s">
        <v>872</v>
      </c>
      <c r="L2453">
        <v>7</v>
      </c>
      <c r="M2453">
        <v>1</v>
      </c>
      <c r="N2453">
        <v>2.4E-2</v>
      </c>
      <c r="O2453">
        <v>5.8000000000000003E-2</v>
      </c>
      <c r="P2453" t="s">
        <v>874</v>
      </c>
      <c r="Q2453">
        <v>5.1999999999999998E-2</v>
      </c>
      <c r="R2453">
        <v>8.2000000000000003E-2</v>
      </c>
      <c r="S2453">
        <v>7.8E-2</v>
      </c>
      <c r="T2453" t="s">
        <v>874</v>
      </c>
      <c r="U2453" t="s">
        <v>874</v>
      </c>
      <c r="V2453" t="s">
        <v>874</v>
      </c>
      <c r="W2453" t="s">
        <v>874</v>
      </c>
      <c r="X2453" t="s">
        <v>62</v>
      </c>
      <c r="Y2453">
        <v>19.231000000000002</v>
      </c>
      <c r="Z2453">
        <v>0.84499999999999997</v>
      </c>
      <c r="AA2453">
        <v>0.79</v>
      </c>
      <c r="AB2453" t="s">
        <v>874</v>
      </c>
      <c r="AC2453">
        <v>0.85799999999999998</v>
      </c>
      <c r="AD2453" s="19">
        <v>3.3134259259259259E-2</v>
      </c>
      <c r="AE2453" t="s">
        <v>1108</v>
      </c>
    </row>
    <row r="2454" spans="1:31" x14ac:dyDescent="0.35">
      <c r="A2454" t="s">
        <v>172</v>
      </c>
      <c r="B2454" t="s">
        <v>311</v>
      </c>
      <c r="C2454">
        <v>1392</v>
      </c>
      <c r="D2454" s="9">
        <v>44217.167361111111</v>
      </c>
      <c r="E2454" s="9">
        <v>45609.55</v>
      </c>
      <c r="F2454">
        <v>158</v>
      </c>
      <c r="G2454">
        <v>140</v>
      </c>
      <c r="H2454">
        <v>114</v>
      </c>
      <c r="I2454">
        <v>26</v>
      </c>
      <c r="J2454">
        <v>24</v>
      </c>
      <c r="K2454">
        <v>116</v>
      </c>
      <c r="L2454">
        <v>89</v>
      </c>
      <c r="M2454">
        <v>27</v>
      </c>
      <c r="N2454">
        <v>7.5999999999999998E-2</v>
      </c>
      <c r="O2454">
        <v>2.3E-2</v>
      </c>
      <c r="P2454">
        <v>2.1999999999999999E-2</v>
      </c>
      <c r="Q2454">
        <v>6.5000000000000002E-2</v>
      </c>
      <c r="R2454">
        <v>7.6999999999999999E-2</v>
      </c>
      <c r="S2454">
        <v>7.2999999999999995E-2</v>
      </c>
      <c r="T2454">
        <v>0.84399999999999997</v>
      </c>
      <c r="U2454">
        <v>0.76800000000000002</v>
      </c>
      <c r="V2454">
        <v>0.77800000000000002</v>
      </c>
      <c r="W2454">
        <v>415.38499999999999</v>
      </c>
      <c r="X2454" t="s">
        <v>56</v>
      </c>
      <c r="Y2454">
        <v>15.385</v>
      </c>
      <c r="Z2454">
        <v>0.98399999999999999</v>
      </c>
      <c r="AA2454">
        <v>0.91200000000000003</v>
      </c>
      <c r="AB2454">
        <v>0.95099999999999996</v>
      </c>
      <c r="AC2454">
        <v>0.98299999999999998</v>
      </c>
      <c r="AD2454" s="19">
        <v>3.0160879629629631E-2</v>
      </c>
      <c r="AE2454" t="s">
        <v>1108</v>
      </c>
    </row>
    <row r="2455" spans="1:31" hidden="1" x14ac:dyDescent="0.35">
      <c r="A2455" t="s">
        <v>139</v>
      </c>
      <c r="B2455" t="s">
        <v>312</v>
      </c>
      <c r="C2455">
        <v>96</v>
      </c>
      <c r="D2455" s="9">
        <v>45385.875694444447</v>
      </c>
      <c r="E2455" s="9">
        <v>45482.788888888892</v>
      </c>
      <c r="F2455" t="s">
        <v>871</v>
      </c>
      <c r="G2455" t="s">
        <v>871</v>
      </c>
      <c r="H2455">
        <v>1</v>
      </c>
      <c r="I2455">
        <v>1</v>
      </c>
      <c r="J2455">
        <v>1</v>
      </c>
      <c r="K2455" t="s">
        <v>872</v>
      </c>
      <c r="L2455">
        <v>1</v>
      </c>
      <c r="M2455">
        <v>-1</v>
      </c>
      <c r="N2455" t="s">
        <v>874</v>
      </c>
      <c r="O2455" t="s">
        <v>874</v>
      </c>
      <c r="P2455" t="s">
        <v>874</v>
      </c>
      <c r="Q2455" t="s">
        <v>874</v>
      </c>
      <c r="R2455">
        <v>0</v>
      </c>
      <c r="S2455" t="s">
        <v>874</v>
      </c>
      <c r="T2455" t="s">
        <v>874</v>
      </c>
      <c r="U2455" t="s">
        <v>874</v>
      </c>
      <c r="V2455" t="s">
        <v>874</v>
      </c>
      <c r="W2455" t="s">
        <v>874</v>
      </c>
      <c r="X2455" t="s">
        <v>56</v>
      </c>
      <c r="Y2455" t="s">
        <v>874</v>
      </c>
      <c r="Z2455" t="s">
        <v>874</v>
      </c>
      <c r="AA2455" t="s">
        <v>874</v>
      </c>
      <c r="AB2455" t="s">
        <v>874</v>
      </c>
      <c r="AC2455" t="s">
        <v>874</v>
      </c>
      <c r="AD2455" s="19">
        <v>3.3365740740740744E-2</v>
      </c>
      <c r="AE2455" t="s">
        <v>1108</v>
      </c>
    </row>
    <row r="2456" spans="1:31" x14ac:dyDescent="0.35">
      <c r="A2456" t="s">
        <v>304</v>
      </c>
      <c r="B2456" t="s">
        <v>311</v>
      </c>
      <c r="C2456">
        <v>1600</v>
      </c>
      <c r="D2456" s="9">
        <v>44004.60833333333</v>
      </c>
      <c r="E2456" s="9">
        <v>45604.629861111112</v>
      </c>
      <c r="F2456">
        <v>210</v>
      </c>
      <c r="G2456">
        <v>195</v>
      </c>
      <c r="H2456">
        <v>158</v>
      </c>
      <c r="I2456">
        <v>37</v>
      </c>
      <c r="J2456">
        <v>12</v>
      </c>
      <c r="K2456">
        <v>183</v>
      </c>
      <c r="L2456">
        <v>147</v>
      </c>
      <c r="M2456">
        <v>36</v>
      </c>
      <c r="N2456">
        <v>7.8E-2</v>
      </c>
      <c r="O2456">
        <v>1.9E-2</v>
      </c>
      <c r="P2456">
        <v>7.0000000000000001E-3</v>
      </c>
      <c r="Q2456">
        <v>7.5999999999999998E-2</v>
      </c>
      <c r="R2456">
        <v>0.09</v>
      </c>
      <c r="S2456">
        <v>8.8999999999999996E-2</v>
      </c>
      <c r="T2456">
        <v>0.84399999999999997</v>
      </c>
      <c r="U2456">
        <v>0.80400000000000005</v>
      </c>
      <c r="V2456">
        <v>0.92800000000000005</v>
      </c>
      <c r="W2456">
        <v>473.68400000000003</v>
      </c>
      <c r="X2456" t="s">
        <v>56</v>
      </c>
      <c r="Y2456">
        <v>13.157999999999999</v>
      </c>
      <c r="Z2456">
        <v>0.95299999999999996</v>
      </c>
      <c r="AA2456">
        <v>0.96</v>
      </c>
      <c r="AB2456">
        <v>0.64500000000000002</v>
      </c>
      <c r="AC2456">
        <v>0.96699999999999997</v>
      </c>
      <c r="AD2456" s="19">
        <v>5.8483796296296296E-3</v>
      </c>
      <c r="AE2456" t="s">
        <v>1108</v>
      </c>
    </row>
    <row r="2457" spans="1:31" hidden="1" x14ac:dyDescent="0.35">
      <c r="A2457" t="s">
        <v>140</v>
      </c>
      <c r="B2457" t="s">
        <v>312</v>
      </c>
      <c r="C2457">
        <v>77</v>
      </c>
      <c r="D2457" s="9">
        <v>45520.161111111112</v>
      </c>
      <c r="E2457" s="9">
        <v>45597.492361111108</v>
      </c>
      <c r="F2457" t="s">
        <v>871</v>
      </c>
      <c r="G2457" t="s">
        <v>871</v>
      </c>
      <c r="H2457">
        <v>4</v>
      </c>
      <c r="I2457">
        <v>9</v>
      </c>
      <c r="J2457">
        <v>6</v>
      </c>
      <c r="K2457" t="s">
        <v>872</v>
      </c>
      <c r="L2457">
        <v>8</v>
      </c>
      <c r="M2457">
        <v>-2</v>
      </c>
      <c r="N2457">
        <v>0.115</v>
      </c>
      <c r="O2457">
        <v>0.58599999999999997</v>
      </c>
      <c r="P2457">
        <v>7.0999999999999994E-2</v>
      </c>
      <c r="Q2457">
        <v>0.114</v>
      </c>
      <c r="R2457">
        <v>0.63</v>
      </c>
      <c r="S2457">
        <v>7.4999999999999997E-2</v>
      </c>
      <c r="T2457">
        <v>0.18099999999999999</v>
      </c>
      <c r="U2457">
        <v>0.16400000000000001</v>
      </c>
      <c r="V2457">
        <v>0.89900000000000002</v>
      </c>
      <c r="W2457">
        <v>131.57900000000001</v>
      </c>
      <c r="X2457" t="s">
        <v>56</v>
      </c>
      <c r="Y2457">
        <v>8.7720000000000002</v>
      </c>
      <c r="Z2457">
        <v>0.89700000000000002</v>
      </c>
      <c r="AA2457">
        <v>0.85899999999999999</v>
      </c>
      <c r="AB2457">
        <v>0.69</v>
      </c>
      <c r="AC2457">
        <v>0.74099999999999999</v>
      </c>
      <c r="AD2457" s="19">
        <v>3.3637731481481484E-2</v>
      </c>
      <c r="AE2457" t="s">
        <v>1108</v>
      </c>
    </row>
    <row r="2458" spans="1:31" x14ac:dyDescent="0.35">
      <c r="A2458" t="s">
        <v>172</v>
      </c>
      <c r="B2458" t="s">
        <v>311</v>
      </c>
      <c r="C2458">
        <v>1392</v>
      </c>
      <c r="D2458" s="9">
        <v>44217.167361111111</v>
      </c>
      <c r="E2458" s="9">
        <v>45609.55</v>
      </c>
      <c r="F2458">
        <v>158</v>
      </c>
      <c r="G2458">
        <v>140</v>
      </c>
      <c r="H2458">
        <v>114</v>
      </c>
      <c r="I2458">
        <v>26</v>
      </c>
      <c r="J2458">
        <v>24</v>
      </c>
      <c r="K2458">
        <v>116</v>
      </c>
      <c r="L2458">
        <v>89</v>
      </c>
      <c r="M2458">
        <v>27</v>
      </c>
      <c r="N2458">
        <v>7.5999999999999998E-2</v>
      </c>
      <c r="O2458">
        <v>2.3E-2</v>
      </c>
      <c r="P2458">
        <v>2.1999999999999999E-2</v>
      </c>
      <c r="Q2458">
        <v>6.5000000000000002E-2</v>
      </c>
      <c r="R2458">
        <v>7.6999999999999999E-2</v>
      </c>
      <c r="S2458">
        <v>7.2999999999999995E-2</v>
      </c>
      <c r="T2458">
        <v>0.84399999999999997</v>
      </c>
      <c r="U2458">
        <v>0.76800000000000002</v>
      </c>
      <c r="V2458">
        <v>0.77800000000000002</v>
      </c>
      <c r="W2458">
        <v>415.38499999999999</v>
      </c>
      <c r="X2458" t="s">
        <v>56</v>
      </c>
      <c r="Y2458">
        <v>15.385</v>
      </c>
      <c r="Z2458">
        <v>0.98399999999999999</v>
      </c>
      <c r="AA2458">
        <v>0.91200000000000003</v>
      </c>
      <c r="AB2458">
        <v>0.95099999999999996</v>
      </c>
      <c r="AC2458">
        <v>0.98299999999999998</v>
      </c>
      <c r="AD2458" s="19">
        <v>6.5625000000000004E-4</v>
      </c>
      <c r="AE2458" t="s">
        <v>1108</v>
      </c>
    </row>
    <row r="2459" spans="1:31" hidden="1" x14ac:dyDescent="0.35">
      <c r="A2459" t="s">
        <v>141</v>
      </c>
      <c r="B2459" t="s">
        <v>312</v>
      </c>
      <c r="C2459">
        <v>86</v>
      </c>
      <c r="D2459" s="9">
        <v>45518.723611111112</v>
      </c>
      <c r="E2459" s="9">
        <v>45604.878472222219</v>
      </c>
      <c r="F2459" t="s">
        <v>871</v>
      </c>
      <c r="G2459" t="s">
        <v>871</v>
      </c>
      <c r="H2459">
        <v>1</v>
      </c>
      <c r="I2459">
        <v>3</v>
      </c>
      <c r="J2459">
        <v>2</v>
      </c>
      <c r="K2459" t="s">
        <v>872</v>
      </c>
      <c r="L2459">
        <v>5</v>
      </c>
      <c r="M2459">
        <v>-2</v>
      </c>
      <c r="N2459" t="s">
        <v>874</v>
      </c>
      <c r="O2459">
        <v>3.6999999999999998E-2</v>
      </c>
      <c r="P2459">
        <v>3.3000000000000002E-2</v>
      </c>
      <c r="Q2459">
        <v>4.3999999999999997E-2</v>
      </c>
      <c r="R2459">
        <v>4.0000000000000001E-3</v>
      </c>
      <c r="S2459">
        <v>3.6999999999999998E-2</v>
      </c>
      <c r="T2459" t="s">
        <v>874</v>
      </c>
      <c r="U2459" t="s">
        <v>874</v>
      </c>
      <c r="V2459" t="s">
        <v>874</v>
      </c>
      <c r="W2459" t="s">
        <v>874</v>
      </c>
      <c r="X2459" t="s">
        <v>80</v>
      </c>
      <c r="Y2459">
        <v>22.727</v>
      </c>
      <c r="Z2459" t="s">
        <v>874</v>
      </c>
      <c r="AA2459">
        <v>0.99</v>
      </c>
      <c r="AB2459">
        <v>1</v>
      </c>
      <c r="AC2459">
        <v>0.98299999999999998</v>
      </c>
      <c r="AD2459" s="19">
        <v>3.3853009259259263E-2</v>
      </c>
      <c r="AE2459" t="s">
        <v>1108</v>
      </c>
    </row>
    <row r="2460" spans="1:31" x14ac:dyDescent="0.35">
      <c r="A2460" t="s">
        <v>304</v>
      </c>
      <c r="B2460" t="s">
        <v>311</v>
      </c>
      <c r="C2460">
        <v>1600</v>
      </c>
      <c r="D2460" s="9">
        <v>44004.60833333333</v>
      </c>
      <c r="E2460" s="9">
        <v>45604.629861111112</v>
      </c>
      <c r="F2460">
        <v>210</v>
      </c>
      <c r="G2460">
        <v>195</v>
      </c>
      <c r="H2460">
        <v>158</v>
      </c>
      <c r="I2460">
        <v>37</v>
      </c>
      <c r="J2460">
        <v>12</v>
      </c>
      <c r="K2460">
        <v>183</v>
      </c>
      <c r="L2460">
        <v>147</v>
      </c>
      <c r="M2460">
        <v>36</v>
      </c>
      <c r="N2460">
        <v>7.8E-2</v>
      </c>
      <c r="O2460">
        <v>1.9E-2</v>
      </c>
      <c r="P2460">
        <v>7.0000000000000001E-3</v>
      </c>
      <c r="Q2460">
        <v>7.5999999999999998E-2</v>
      </c>
      <c r="R2460">
        <v>0.09</v>
      </c>
      <c r="S2460">
        <v>8.8999999999999996E-2</v>
      </c>
      <c r="T2460">
        <v>0.84399999999999997</v>
      </c>
      <c r="U2460">
        <v>0.80400000000000005</v>
      </c>
      <c r="V2460">
        <v>0.92800000000000005</v>
      </c>
      <c r="W2460">
        <v>473.68400000000003</v>
      </c>
      <c r="X2460" t="s">
        <v>56</v>
      </c>
      <c r="Y2460">
        <v>13.157999999999999</v>
      </c>
      <c r="Z2460">
        <v>0.95299999999999996</v>
      </c>
      <c r="AA2460">
        <v>0.96</v>
      </c>
      <c r="AB2460">
        <v>0.64500000000000002</v>
      </c>
      <c r="AC2460">
        <v>0.96699999999999997</v>
      </c>
      <c r="AD2460" s="19">
        <v>3.5259259259259261E-2</v>
      </c>
      <c r="AE2460" t="s">
        <v>1108</v>
      </c>
    </row>
    <row r="2461" spans="1:31" hidden="1" x14ac:dyDescent="0.35">
      <c r="A2461" t="s">
        <v>142</v>
      </c>
      <c r="B2461" t="s">
        <v>312</v>
      </c>
      <c r="C2461">
        <v>99</v>
      </c>
      <c r="D2461" s="9">
        <v>45503.251388888886</v>
      </c>
      <c r="E2461" s="9">
        <v>45602.868750000001</v>
      </c>
      <c r="F2461" t="s">
        <v>871</v>
      </c>
      <c r="G2461" t="s">
        <v>871</v>
      </c>
      <c r="H2461">
        <v>66</v>
      </c>
      <c r="I2461">
        <v>55</v>
      </c>
      <c r="J2461">
        <v>10</v>
      </c>
      <c r="K2461" t="s">
        <v>872</v>
      </c>
      <c r="L2461">
        <v>64</v>
      </c>
      <c r="M2461">
        <v>46</v>
      </c>
      <c r="N2461">
        <v>0.82899999999999996</v>
      </c>
      <c r="O2461">
        <v>0.67200000000000004</v>
      </c>
      <c r="P2461">
        <v>0.14499999999999999</v>
      </c>
      <c r="Q2461">
        <v>0.72099999999999997</v>
      </c>
      <c r="R2461" s="24" t="s">
        <v>2296</v>
      </c>
      <c r="S2461">
        <v>1.3819999999999999</v>
      </c>
      <c r="T2461">
        <v>0.53200000000000003</v>
      </c>
      <c r="U2461">
        <v>0.55200000000000005</v>
      </c>
      <c r="V2461">
        <v>0.90300000000000002</v>
      </c>
      <c r="W2461">
        <v>206.65700000000001</v>
      </c>
      <c r="X2461" t="s">
        <v>56</v>
      </c>
      <c r="Y2461">
        <v>1.387</v>
      </c>
      <c r="Z2461">
        <v>0.89400000000000002</v>
      </c>
      <c r="AA2461">
        <v>0.95599999999999996</v>
      </c>
      <c r="AB2461">
        <v>0.92</v>
      </c>
      <c r="AC2461">
        <v>0.95599999999999996</v>
      </c>
      <c r="AD2461" s="19">
        <v>3.4129629629629635E-2</v>
      </c>
      <c r="AE2461" t="s">
        <v>1108</v>
      </c>
    </row>
    <row r="2462" spans="1:31" x14ac:dyDescent="0.35">
      <c r="A2462" t="s">
        <v>1848</v>
      </c>
      <c r="B2462" t="s">
        <v>311</v>
      </c>
      <c r="C2462">
        <v>2194</v>
      </c>
      <c r="D2462" s="9">
        <v>39433.772222222222</v>
      </c>
      <c r="E2462" s="9">
        <v>41628.043055555558</v>
      </c>
      <c r="F2462">
        <v>4394</v>
      </c>
      <c r="G2462">
        <v>4394</v>
      </c>
      <c r="H2462">
        <v>735</v>
      </c>
      <c r="I2462">
        <v>3659</v>
      </c>
      <c r="J2462">
        <v>1262</v>
      </c>
      <c r="K2462">
        <v>3132</v>
      </c>
      <c r="L2462">
        <v>2541</v>
      </c>
      <c r="M2462">
        <v>591</v>
      </c>
      <c r="N2462">
        <v>0.308</v>
      </c>
      <c r="O2462">
        <v>1.7889999999999999</v>
      </c>
      <c r="P2462">
        <v>0.67800000000000005</v>
      </c>
      <c r="Q2462">
        <v>1.196</v>
      </c>
      <c r="R2462">
        <v>1.419</v>
      </c>
      <c r="S2462">
        <v>1.4239999999999999</v>
      </c>
      <c r="T2462">
        <v>0.84299999999999997</v>
      </c>
      <c r="U2462">
        <v>0.14699999999999999</v>
      </c>
      <c r="V2462">
        <v>0.67700000000000005</v>
      </c>
      <c r="W2462">
        <v>494.14699999999999</v>
      </c>
      <c r="X2462" t="s">
        <v>56</v>
      </c>
      <c r="Y2462">
        <v>0.83599999999999997</v>
      </c>
      <c r="Z2462">
        <v>0.99299999999999999</v>
      </c>
      <c r="AA2462">
        <v>0.99299999999999999</v>
      </c>
      <c r="AB2462">
        <v>0.99</v>
      </c>
      <c r="AC2462">
        <v>0.99099999999999999</v>
      </c>
      <c r="AD2462" s="19">
        <v>45824.855556828705</v>
      </c>
      <c r="AE2462" t="s">
        <v>2024</v>
      </c>
    </row>
    <row r="2463" spans="1:31" hidden="1" x14ac:dyDescent="0.35">
      <c r="A2463" t="s">
        <v>143</v>
      </c>
      <c r="B2463" t="s">
        <v>312</v>
      </c>
      <c r="C2463">
        <v>97</v>
      </c>
      <c r="D2463" s="9">
        <v>45442.224999999999</v>
      </c>
      <c r="E2463" s="9">
        <v>45539.622916666667</v>
      </c>
      <c r="F2463" t="s">
        <v>871</v>
      </c>
      <c r="G2463" t="s">
        <v>871</v>
      </c>
      <c r="H2463">
        <v>5</v>
      </c>
      <c r="I2463">
        <v>1</v>
      </c>
      <c r="J2463">
        <v>1</v>
      </c>
      <c r="K2463" t="s">
        <v>872</v>
      </c>
      <c r="L2463">
        <v>2</v>
      </c>
      <c r="M2463">
        <v>1</v>
      </c>
      <c r="N2463">
        <v>3.2000000000000001E-2</v>
      </c>
      <c r="O2463" t="s">
        <v>874</v>
      </c>
      <c r="P2463" t="s">
        <v>874</v>
      </c>
      <c r="Q2463">
        <v>1</v>
      </c>
      <c r="R2463">
        <v>0</v>
      </c>
      <c r="S2463">
        <v>2.1999999999999999E-2</v>
      </c>
      <c r="T2463" t="s">
        <v>874</v>
      </c>
      <c r="U2463" t="s">
        <v>874</v>
      </c>
      <c r="V2463" t="s">
        <v>874</v>
      </c>
      <c r="W2463" t="s">
        <v>874</v>
      </c>
      <c r="X2463" t="s">
        <v>56</v>
      </c>
      <c r="Y2463">
        <v>1</v>
      </c>
      <c r="Z2463">
        <v>0.90100000000000002</v>
      </c>
      <c r="AA2463" t="s">
        <v>874</v>
      </c>
      <c r="AB2463" t="s">
        <v>874</v>
      </c>
      <c r="AC2463">
        <v>1</v>
      </c>
      <c r="AD2463" s="19">
        <v>3.434953703703704E-2</v>
      </c>
      <c r="AE2463" t="s">
        <v>1108</v>
      </c>
    </row>
    <row r="2464" spans="1:31" x14ac:dyDescent="0.35">
      <c r="A2464" t="s">
        <v>1038</v>
      </c>
      <c r="B2464" t="s">
        <v>311</v>
      </c>
      <c r="C2464">
        <v>1067</v>
      </c>
      <c r="D2464" s="9">
        <v>43146.658518518518</v>
      </c>
      <c r="E2464" s="9">
        <v>44214.485300925924</v>
      </c>
      <c r="F2464">
        <v>155</v>
      </c>
      <c r="G2464">
        <v>155</v>
      </c>
      <c r="H2464">
        <v>103</v>
      </c>
      <c r="I2464">
        <v>52</v>
      </c>
      <c r="J2464">
        <v>9</v>
      </c>
      <c r="K2464">
        <v>146</v>
      </c>
      <c r="L2464">
        <v>137</v>
      </c>
      <c r="M2464">
        <v>9</v>
      </c>
      <c r="N2464">
        <v>9.6000000000000002E-2</v>
      </c>
      <c r="O2464">
        <v>6.6000000000000003E-2</v>
      </c>
      <c r="P2464">
        <v>8.9999999999999993E-3</v>
      </c>
      <c r="Q2464">
        <v>0.129</v>
      </c>
      <c r="R2464">
        <v>0.153</v>
      </c>
      <c r="S2464">
        <v>0.13200000000000001</v>
      </c>
      <c r="T2464">
        <v>0.84299999999999997</v>
      </c>
      <c r="U2464">
        <v>0.59299999999999997</v>
      </c>
      <c r="V2464">
        <v>0.94399999999999995</v>
      </c>
      <c r="W2464">
        <v>69.766999999999996</v>
      </c>
      <c r="X2464" t="s">
        <v>56</v>
      </c>
      <c r="Y2464">
        <v>7.7519999999999998</v>
      </c>
      <c r="Z2464">
        <v>0.96099999999999997</v>
      </c>
      <c r="AA2464" s="19">
        <v>0.99</v>
      </c>
      <c r="AB2464">
        <v>0.88100000000000001</v>
      </c>
      <c r="AC2464" s="23">
        <v>0.99399999999999999</v>
      </c>
      <c r="AD2464" s="19">
        <v>45825.213911157407</v>
      </c>
      <c r="AE2464" t="s">
        <v>2387</v>
      </c>
    </row>
    <row r="2465" spans="1:31" hidden="1" x14ac:dyDescent="0.35">
      <c r="A2465" t="s">
        <v>144</v>
      </c>
      <c r="B2465" t="s">
        <v>312</v>
      </c>
      <c r="C2465">
        <v>99</v>
      </c>
      <c r="D2465" s="9">
        <v>45509.317361111112</v>
      </c>
      <c r="E2465" s="9">
        <v>45608.802777777775</v>
      </c>
      <c r="F2465" t="s">
        <v>871</v>
      </c>
      <c r="G2465" t="s">
        <v>871</v>
      </c>
      <c r="H2465">
        <v>55</v>
      </c>
      <c r="I2465">
        <v>5</v>
      </c>
      <c r="J2465">
        <v>18</v>
      </c>
      <c r="K2465" t="s">
        <v>872</v>
      </c>
      <c r="L2465">
        <v>48</v>
      </c>
      <c r="M2465">
        <v>-5</v>
      </c>
      <c r="N2465">
        <v>0.47699999999999998</v>
      </c>
      <c r="O2465">
        <v>0.09</v>
      </c>
      <c r="P2465">
        <v>0.16400000000000001</v>
      </c>
      <c r="Q2465">
        <v>0.47099999999999997</v>
      </c>
      <c r="R2465" s="24" t="s">
        <v>2297</v>
      </c>
      <c r="S2465">
        <v>0.36499999999999999</v>
      </c>
      <c r="T2465">
        <v>1.169</v>
      </c>
      <c r="U2465">
        <v>0.84099999999999997</v>
      </c>
      <c r="V2465">
        <v>0.71099999999999997</v>
      </c>
      <c r="W2465">
        <v>507.43099999999998</v>
      </c>
      <c r="X2465" t="s">
        <v>62</v>
      </c>
      <c r="Y2465">
        <v>2.1230000000000002</v>
      </c>
      <c r="Z2465">
        <v>0.97399999999999998</v>
      </c>
      <c r="AA2465">
        <v>0.96799999999999997</v>
      </c>
      <c r="AB2465">
        <v>0.95499999999999996</v>
      </c>
      <c r="AC2465">
        <v>0.98299999999999998</v>
      </c>
      <c r="AD2465" s="19">
        <v>3.463425925925926E-2</v>
      </c>
      <c r="AE2465" t="s">
        <v>1108</v>
      </c>
    </row>
    <row r="2466" spans="1:31" x14ac:dyDescent="0.35">
      <c r="A2466" t="s">
        <v>1690</v>
      </c>
      <c r="B2466" t="s">
        <v>311</v>
      </c>
      <c r="C2466">
        <v>3907</v>
      </c>
      <c r="D2466" s="9">
        <v>39744.403506944444</v>
      </c>
      <c r="E2466" s="9">
        <v>43651.778703703705</v>
      </c>
      <c r="F2466">
        <v>803</v>
      </c>
      <c r="G2466">
        <v>803</v>
      </c>
      <c r="H2466">
        <v>182</v>
      </c>
      <c r="I2466">
        <v>621</v>
      </c>
      <c r="J2466">
        <v>66</v>
      </c>
      <c r="K2466">
        <v>737</v>
      </c>
      <c r="L2466">
        <v>601</v>
      </c>
      <c r="M2466">
        <v>136</v>
      </c>
      <c r="N2466">
        <v>5.7000000000000002E-2</v>
      </c>
      <c r="O2466">
        <v>0.189</v>
      </c>
      <c r="P2466">
        <v>3.5999999999999997E-2</v>
      </c>
      <c r="Q2466">
        <v>0.17699999999999999</v>
      </c>
      <c r="R2466">
        <v>0.21</v>
      </c>
      <c r="S2466">
        <v>0.22500000000000001</v>
      </c>
      <c r="T2466">
        <v>0.84299999999999997</v>
      </c>
      <c r="U2466">
        <v>0.23200000000000001</v>
      </c>
      <c r="V2466">
        <v>0.85399999999999998</v>
      </c>
      <c r="W2466">
        <v>768.36199999999997</v>
      </c>
      <c r="X2466" t="s">
        <v>56</v>
      </c>
      <c r="Y2466">
        <v>5.65</v>
      </c>
      <c r="Z2466">
        <v>0.77</v>
      </c>
      <c r="AA2466">
        <v>0.74099999999999999</v>
      </c>
      <c r="AB2466">
        <v>0.81299999999999994</v>
      </c>
      <c r="AC2466">
        <v>0.80800000000000005</v>
      </c>
      <c r="AD2466" s="19">
        <v>45825.162370509257</v>
      </c>
      <c r="AE2466" t="s">
        <v>2397</v>
      </c>
    </row>
    <row r="2467" spans="1:31" hidden="1" x14ac:dyDescent="0.35">
      <c r="A2467" t="s">
        <v>145</v>
      </c>
      <c r="B2467" t="s">
        <v>312</v>
      </c>
      <c r="C2467">
        <v>99</v>
      </c>
      <c r="D2467" s="9">
        <v>45504.873611111114</v>
      </c>
      <c r="E2467" s="9">
        <v>45604.709722222222</v>
      </c>
      <c r="F2467" t="s">
        <v>871</v>
      </c>
      <c r="G2467" t="s">
        <v>871</v>
      </c>
      <c r="H2467">
        <v>214</v>
      </c>
      <c r="I2467">
        <v>60</v>
      </c>
      <c r="J2467">
        <v>69</v>
      </c>
      <c r="K2467" t="s">
        <v>872</v>
      </c>
      <c r="L2467">
        <v>232</v>
      </c>
      <c r="M2467">
        <v>-28</v>
      </c>
      <c r="N2467">
        <v>1.974</v>
      </c>
      <c r="O2467">
        <v>0.58299999999999996</v>
      </c>
      <c r="P2467">
        <v>0.70799999999999996</v>
      </c>
      <c r="Q2467">
        <v>2.3610000000000002</v>
      </c>
      <c r="R2467">
        <v>1.849</v>
      </c>
      <c r="S2467">
        <v>1.8220000000000001</v>
      </c>
      <c r="T2467">
        <v>1.2769999999999999</v>
      </c>
      <c r="U2467">
        <v>0.77200000000000002</v>
      </c>
      <c r="V2467">
        <v>0.72299999999999998</v>
      </c>
      <c r="W2467">
        <v>104.617</v>
      </c>
      <c r="X2467" t="s">
        <v>62</v>
      </c>
      <c r="Y2467">
        <v>0.42399999999999999</v>
      </c>
      <c r="Z2467">
        <v>0.99199999999999999</v>
      </c>
      <c r="AA2467">
        <v>0.98799999999999999</v>
      </c>
      <c r="AB2467">
        <v>0.747</v>
      </c>
      <c r="AC2467">
        <v>0.995</v>
      </c>
      <c r="AD2467" s="19">
        <v>3.4938657407407404E-2</v>
      </c>
      <c r="AE2467" t="s">
        <v>1108</v>
      </c>
    </row>
    <row r="2468" spans="1:31" x14ac:dyDescent="0.35">
      <c r="A2468" t="s">
        <v>1578</v>
      </c>
      <c r="B2468" t="s">
        <v>311</v>
      </c>
      <c r="C2468">
        <v>614</v>
      </c>
      <c r="D2468" s="9">
        <v>40162.949305555558</v>
      </c>
      <c r="E2468" s="9">
        <v>40777.879861111112</v>
      </c>
      <c r="F2468">
        <v>102</v>
      </c>
      <c r="G2468">
        <v>102</v>
      </c>
      <c r="H2468">
        <v>45</v>
      </c>
      <c r="I2468">
        <v>57</v>
      </c>
      <c r="J2468">
        <v>3</v>
      </c>
      <c r="K2468">
        <v>99</v>
      </c>
      <c r="L2468">
        <v>74</v>
      </c>
      <c r="M2468">
        <v>25</v>
      </c>
      <c r="N2468">
        <v>0.105</v>
      </c>
      <c r="O2468">
        <v>0.13500000000000001</v>
      </c>
      <c r="P2468">
        <v>1.9E-2</v>
      </c>
      <c r="Q2468">
        <v>0.186</v>
      </c>
      <c r="R2468">
        <v>0.221</v>
      </c>
      <c r="S2468">
        <v>0.23100000000000001</v>
      </c>
      <c r="T2468">
        <v>0.84199999999999997</v>
      </c>
      <c r="U2468">
        <v>0.438</v>
      </c>
      <c r="V2468">
        <v>0.92100000000000004</v>
      </c>
      <c r="W2468">
        <v>134.40899999999999</v>
      </c>
      <c r="X2468" t="s">
        <v>56</v>
      </c>
      <c r="Y2468">
        <v>5.3760000000000003</v>
      </c>
      <c r="Z2468">
        <v>0.88700000000000001</v>
      </c>
      <c r="AA2468">
        <v>0.79300000000000004</v>
      </c>
      <c r="AB2468">
        <v>0.77700000000000002</v>
      </c>
      <c r="AC2468">
        <v>0.76100000000000001</v>
      </c>
      <c r="AD2468" s="19">
        <v>45824.805310439813</v>
      </c>
      <c r="AE2468" t="s">
        <v>1824</v>
      </c>
    </row>
    <row r="2469" spans="1:31" hidden="1" x14ac:dyDescent="0.35">
      <c r="A2469" t="s">
        <v>146</v>
      </c>
      <c r="B2469" t="s">
        <v>312</v>
      </c>
      <c r="C2469">
        <v>99</v>
      </c>
      <c r="D2469" s="9">
        <v>45509.871527777781</v>
      </c>
      <c r="E2469" s="9">
        <v>45609.640972222223</v>
      </c>
      <c r="F2469" t="s">
        <v>871</v>
      </c>
      <c r="G2469" t="s">
        <v>871</v>
      </c>
      <c r="H2469">
        <v>249</v>
      </c>
      <c r="I2469">
        <v>4</v>
      </c>
      <c r="J2469">
        <v>54</v>
      </c>
      <c r="K2469" t="s">
        <v>872</v>
      </c>
      <c r="L2469">
        <v>106</v>
      </c>
      <c r="M2469">
        <v>92</v>
      </c>
      <c r="N2469">
        <v>2.0840000000000001</v>
      </c>
      <c r="O2469">
        <v>3.1E-2</v>
      </c>
      <c r="P2469">
        <v>0.56899999999999995</v>
      </c>
      <c r="Q2469">
        <v>0.97299999999999998</v>
      </c>
      <c r="R2469" s="24" t="s">
        <v>2298</v>
      </c>
      <c r="S2469">
        <v>1.464</v>
      </c>
      <c r="T2469">
        <v>0.629</v>
      </c>
      <c r="U2469">
        <v>0.98499999999999999</v>
      </c>
      <c r="V2469">
        <v>0.73099999999999998</v>
      </c>
      <c r="W2469">
        <v>399.79399999999998</v>
      </c>
      <c r="X2469" t="s">
        <v>56</v>
      </c>
      <c r="Y2469">
        <v>1.028</v>
      </c>
      <c r="Z2469">
        <v>0.92200000000000004</v>
      </c>
      <c r="AA2469">
        <v>0.6</v>
      </c>
      <c r="AB2469">
        <v>0.63600000000000001</v>
      </c>
      <c r="AC2469">
        <v>0.98899999999999999</v>
      </c>
      <c r="AD2469" s="19">
        <v>3.5229166666666666E-2</v>
      </c>
      <c r="AE2469" t="s">
        <v>1108</v>
      </c>
    </row>
    <row r="2470" spans="1:31" x14ac:dyDescent="0.35">
      <c r="A2470" t="s">
        <v>1958</v>
      </c>
      <c r="B2470" t="s">
        <v>311</v>
      </c>
      <c r="C2470">
        <v>2752</v>
      </c>
      <c r="D2470" s="9">
        <v>38795.179861111108</v>
      </c>
      <c r="E2470" s="9">
        <v>41547.631249999999</v>
      </c>
      <c r="F2470">
        <v>77</v>
      </c>
      <c r="G2470">
        <v>77</v>
      </c>
      <c r="H2470">
        <v>9</v>
      </c>
      <c r="I2470">
        <v>68</v>
      </c>
      <c r="J2470">
        <v>13</v>
      </c>
      <c r="K2470">
        <v>64</v>
      </c>
      <c r="L2470">
        <v>49</v>
      </c>
      <c r="M2470">
        <v>15</v>
      </c>
      <c r="N2470">
        <v>3.0000000000000001E-3</v>
      </c>
      <c r="O2470">
        <v>2.3E-2</v>
      </c>
      <c r="P2470">
        <v>7.0000000000000001E-3</v>
      </c>
      <c r="Q2470">
        <v>1.6E-2</v>
      </c>
      <c r="R2470">
        <v>1.9E-2</v>
      </c>
      <c r="S2470">
        <v>2.1999999999999999E-2</v>
      </c>
      <c r="T2470">
        <v>0.84199999999999997</v>
      </c>
      <c r="U2470">
        <v>0.115</v>
      </c>
      <c r="V2470">
        <v>0.73099999999999998</v>
      </c>
      <c r="W2470">
        <v>937.5</v>
      </c>
      <c r="X2470" t="s">
        <v>56</v>
      </c>
      <c r="Y2470">
        <v>62.5</v>
      </c>
      <c r="Z2470">
        <v>0.68100000000000005</v>
      </c>
      <c r="AA2470">
        <v>0.91200000000000003</v>
      </c>
      <c r="AB2470">
        <v>0.82099999999999995</v>
      </c>
      <c r="AC2470">
        <v>0.80400000000000005</v>
      </c>
      <c r="AD2470" s="19">
        <v>45824.883981516206</v>
      </c>
      <c r="AE2470" t="s">
        <v>2024</v>
      </c>
    </row>
    <row r="2471" spans="1:31" hidden="1" x14ac:dyDescent="0.35">
      <c r="A2471" t="s">
        <v>147</v>
      </c>
      <c r="B2471" t="s">
        <v>312</v>
      </c>
      <c r="C2471">
        <v>67</v>
      </c>
      <c r="D2471" s="9">
        <v>44960.699305555558</v>
      </c>
      <c r="E2471" s="9">
        <v>45028.336805555555</v>
      </c>
      <c r="F2471" t="s">
        <v>871</v>
      </c>
      <c r="G2471" t="s">
        <v>871</v>
      </c>
      <c r="H2471">
        <v>1</v>
      </c>
      <c r="I2471">
        <v>1</v>
      </c>
      <c r="J2471">
        <v>19</v>
      </c>
      <c r="K2471" t="s">
        <v>872</v>
      </c>
      <c r="L2471">
        <v>6</v>
      </c>
      <c r="M2471">
        <v>-22</v>
      </c>
      <c r="N2471" t="s">
        <v>874</v>
      </c>
      <c r="O2471" t="s">
        <v>874</v>
      </c>
      <c r="P2471" t="s">
        <v>874</v>
      </c>
      <c r="Q2471">
        <v>4.4999999999999998E-2</v>
      </c>
      <c r="R2471">
        <v>0</v>
      </c>
      <c r="S2471">
        <v>-0.127</v>
      </c>
      <c r="T2471" t="s">
        <v>874</v>
      </c>
      <c r="U2471" t="s">
        <v>874</v>
      </c>
      <c r="V2471" t="s">
        <v>874</v>
      </c>
      <c r="W2471" t="s">
        <v>874</v>
      </c>
      <c r="X2471" t="s">
        <v>56</v>
      </c>
      <c r="Y2471">
        <v>22.222000000000001</v>
      </c>
      <c r="Z2471" t="s">
        <v>874</v>
      </c>
      <c r="AA2471" t="s">
        <v>874</v>
      </c>
      <c r="AB2471" t="s">
        <v>874</v>
      </c>
      <c r="AC2471">
        <v>0.42899999999999999</v>
      </c>
      <c r="AD2471" s="19">
        <v>3.5453703703703703E-2</v>
      </c>
      <c r="AE2471" t="s">
        <v>1108</v>
      </c>
    </row>
    <row r="2472" spans="1:31" x14ac:dyDescent="0.35">
      <c r="A2472" t="s">
        <v>305</v>
      </c>
      <c r="B2472" t="s">
        <v>311</v>
      </c>
      <c r="C2472">
        <v>5992</v>
      </c>
      <c r="D2472" s="9">
        <v>39603.574999999997</v>
      </c>
      <c r="E2472" s="9">
        <v>45595.84652777778</v>
      </c>
      <c r="F2472">
        <v>397</v>
      </c>
      <c r="G2472">
        <v>397</v>
      </c>
      <c r="H2472">
        <v>178</v>
      </c>
      <c r="I2472">
        <v>219</v>
      </c>
      <c r="J2472">
        <v>51</v>
      </c>
      <c r="K2472">
        <v>346</v>
      </c>
      <c r="L2472">
        <v>295</v>
      </c>
      <c r="M2472">
        <v>51</v>
      </c>
      <c r="N2472">
        <v>2.8000000000000001E-2</v>
      </c>
      <c r="O2472">
        <v>3.9E-2</v>
      </c>
      <c r="P2472">
        <v>0.01</v>
      </c>
      <c r="Q2472">
        <v>4.8000000000000001E-2</v>
      </c>
      <c r="R2472">
        <v>5.7000000000000002E-2</v>
      </c>
      <c r="S2472">
        <v>5.7000000000000002E-2</v>
      </c>
      <c r="T2472">
        <v>0.84199999999999997</v>
      </c>
      <c r="U2472">
        <v>0.41799999999999998</v>
      </c>
      <c r="V2472">
        <v>0.85099999999999998</v>
      </c>
      <c r="W2472">
        <v>1062.5</v>
      </c>
      <c r="X2472" t="s">
        <v>56</v>
      </c>
      <c r="Y2472">
        <v>20.832999999999998</v>
      </c>
      <c r="Z2472">
        <v>0.96899999999999997</v>
      </c>
      <c r="AA2472">
        <v>0.97</v>
      </c>
      <c r="AB2472">
        <v>0.97099999999999997</v>
      </c>
      <c r="AC2472">
        <v>0.96799999999999997</v>
      </c>
      <c r="AD2472" s="19">
        <v>5.9490740740740745E-3</v>
      </c>
      <c r="AE2472" t="s">
        <v>1108</v>
      </c>
    </row>
    <row r="2473" spans="1:31" hidden="1" x14ac:dyDescent="0.35">
      <c r="A2473" t="s">
        <v>148</v>
      </c>
      <c r="B2473" t="s">
        <v>312</v>
      </c>
      <c r="C2473">
        <v>97</v>
      </c>
      <c r="D2473" s="9">
        <v>45526.347222222219</v>
      </c>
      <c r="E2473" s="9">
        <v>45623.367361111108</v>
      </c>
      <c r="F2473" t="s">
        <v>871</v>
      </c>
      <c r="G2473" t="s">
        <v>871</v>
      </c>
      <c r="H2473">
        <v>41</v>
      </c>
      <c r="I2473">
        <v>12</v>
      </c>
      <c r="J2473">
        <v>3</v>
      </c>
      <c r="K2473" t="s">
        <v>872</v>
      </c>
      <c r="L2473">
        <v>29</v>
      </c>
      <c r="M2473">
        <v>20</v>
      </c>
      <c r="N2473">
        <v>0.47599999999999998</v>
      </c>
      <c r="O2473">
        <v>0.15</v>
      </c>
      <c r="P2473">
        <v>0.13500000000000001</v>
      </c>
      <c r="Q2473">
        <v>0.315</v>
      </c>
      <c r="R2473">
        <v>0.49099999999999999</v>
      </c>
      <c r="S2473">
        <v>0.58599999999999997</v>
      </c>
      <c r="T2473">
        <v>0.64200000000000002</v>
      </c>
      <c r="U2473">
        <v>0.76</v>
      </c>
      <c r="V2473">
        <v>0.78400000000000003</v>
      </c>
      <c r="W2473">
        <v>177.77799999999999</v>
      </c>
      <c r="X2473" t="s">
        <v>56</v>
      </c>
      <c r="Y2473">
        <v>3.1749999999999998</v>
      </c>
      <c r="Z2473">
        <v>0.93500000000000005</v>
      </c>
      <c r="AA2473">
        <v>0.94699999999999995</v>
      </c>
      <c r="AB2473">
        <v>0.94199999999999995</v>
      </c>
      <c r="AC2473">
        <v>0.97799999999999998</v>
      </c>
      <c r="AD2473" s="19">
        <v>3.5722222222222225E-2</v>
      </c>
      <c r="AE2473" t="s">
        <v>1108</v>
      </c>
    </row>
    <row r="2474" spans="1:31" x14ac:dyDescent="0.35">
      <c r="A2474" t="s">
        <v>283</v>
      </c>
      <c r="B2474" t="s">
        <v>311</v>
      </c>
      <c r="C2474">
        <v>4633</v>
      </c>
      <c r="D2474" s="9">
        <v>40968.604861111111</v>
      </c>
      <c r="E2474" s="9">
        <v>45601.988888888889</v>
      </c>
      <c r="F2474">
        <v>2093</v>
      </c>
      <c r="G2474">
        <v>2092</v>
      </c>
      <c r="H2474">
        <v>637</v>
      </c>
      <c r="I2474">
        <v>1455</v>
      </c>
      <c r="J2474">
        <v>319</v>
      </c>
      <c r="K2474">
        <v>1773</v>
      </c>
      <c r="L2474">
        <v>1533</v>
      </c>
      <c r="M2474">
        <v>240</v>
      </c>
      <c r="N2474">
        <v>0.14000000000000001</v>
      </c>
      <c r="O2474">
        <v>0.38400000000000001</v>
      </c>
      <c r="P2474">
        <v>0.08</v>
      </c>
      <c r="Q2474">
        <v>0.374</v>
      </c>
      <c r="R2474">
        <v>0.44400000000000001</v>
      </c>
      <c r="S2474">
        <v>0.437</v>
      </c>
      <c r="T2474">
        <v>0.84199999999999997</v>
      </c>
      <c r="U2474">
        <v>0.26700000000000002</v>
      </c>
      <c r="V2474">
        <v>0.84699999999999998</v>
      </c>
      <c r="W2474">
        <v>641.71100000000001</v>
      </c>
      <c r="X2474" t="s">
        <v>56</v>
      </c>
      <c r="Y2474">
        <v>2.6739999999999999</v>
      </c>
      <c r="Z2474">
        <v>0.996</v>
      </c>
      <c r="AA2474">
        <v>0.96799999999999997</v>
      </c>
      <c r="AB2474">
        <v>0.97799999999999998</v>
      </c>
      <c r="AC2474">
        <v>0.97399999999999998</v>
      </c>
      <c r="AD2474" s="19">
        <v>2.9885416666666664E-2</v>
      </c>
      <c r="AE2474" t="s">
        <v>1108</v>
      </c>
    </row>
    <row r="2475" spans="1:31" hidden="1" x14ac:dyDescent="0.35">
      <c r="A2475" t="s">
        <v>149</v>
      </c>
      <c r="B2475" t="s">
        <v>312</v>
      </c>
      <c r="C2475">
        <v>84</v>
      </c>
      <c r="D2475" s="9">
        <v>45525.253472222219</v>
      </c>
      <c r="E2475" s="9">
        <v>45609.552777777775</v>
      </c>
      <c r="F2475" t="s">
        <v>871</v>
      </c>
      <c r="G2475" t="s">
        <v>871</v>
      </c>
      <c r="H2475">
        <v>14</v>
      </c>
      <c r="I2475">
        <v>2</v>
      </c>
      <c r="J2475">
        <v>3</v>
      </c>
      <c r="K2475" t="s">
        <v>872</v>
      </c>
      <c r="L2475">
        <v>7</v>
      </c>
      <c r="M2475">
        <v>7</v>
      </c>
      <c r="N2475">
        <v>0.17899999999999999</v>
      </c>
      <c r="O2475">
        <v>5.2999999999999999E-2</v>
      </c>
      <c r="P2475">
        <v>3.1E-2</v>
      </c>
      <c r="Q2475">
        <v>6.7000000000000004E-2</v>
      </c>
      <c r="R2475" s="24" t="s">
        <v>2268</v>
      </c>
      <c r="S2475">
        <v>0.16900000000000001</v>
      </c>
      <c r="T2475">
        <v>0.33300000000000002</v>
      </c>
      <c r="U2475">
        <v>0.77200000000000002</v>
      </c>
      <c r="V2475">
        <v>0.86599999999999999</v>
      </c>
      <c r="W2475">
        <v>671.64200000000005</v>
      </c>
      <c r="X2475" t="s">
        <v>56</v>
      </c>
      <c r="Y2475">
        <v>14.925000000000001</v>
      </c>
      <c r="Z2475">
        <v>0.92500000000000004</v>
      </c>
      <c r="AA2475">
        <v>1</v>
      </c>
      <c r="AB2475">
        <v>0.75</v>
      </c>
      <c r="AC2475">
        <v>0.78500000000000003</v>
      </c>
      <c r="AD2475" s="19">
        <v>3.5994212962962964E-2</v>
      </c>
      <c r="AE2475" t="s">
        <v>1108</v>
      </c>
    </row>
    <row r="2476" spans="1:31" x14ac:dyDescent="0.35">
      <c r="A2476" t="s">
        <v>305</v>
      </c>
      <c r="B2476" t="s">
        <v>311</v>
      </c>
      <c r="C2476">
        <v>5992</v>
      </c>
      <c r="D2476" s="9">
        <v>39603.574999999997</v>
      </c>
      <c r="E2476" s="9">
        <v>45595.84652777778</v>
      </c>
      <c r="F2476">
        <v>397</v>
      </c>
      <c r="G2476">
        <v>397</v>
      </c>
      <c r="H2476">
        <v>178</v>
      </c>
      <c r="I2476">
        <v>219</v>
      </c>
      <c r="J2476">
        <v>51</v>
      </c>
      <c r="K2476">
        <v>346</v>
      </c>
      <c r="L2476">
        <v>295</v>
      </c>
      <c r="M2476">
        <v>51</v>
      </c>
      <c r="N2476">
        <v>2.8000000000000001E-2</v>
      </c>
      <c r="O2476">
        <v>3.9E-2</v>
      </c>
      <c r="P2476">
        <v>0.01</v>
      </c>
      <c r="Q2476">
        <v>4.8000000000000001E-2</v>
      </c>
      <c r="R2476">
        <v>5.7000000000000002E-2</v>
      </c>
      <c r="S2476">
        <v>5.7000000000000002E-2</v>
      </c>
      <c r="T2476">
        <v>0.84199999999999997</v>
      </c>
      <c r="U2476">
        <v>0.41799999999999998</v>
      </c>
      <c r="V2476">
        <v>0.85099999999999998</v>
      </c>
      <c r="W2476">
        <v>1062.5</v>
      </c>
      <c r="X2476" t="s">
        <v>56</v>
      </c>
      <c r="Y2476">
        <v>20.832999999999998</v>
      </c>
      <c r="Z2476">
        <v>0.96899999999999997</v>
      </c>
      <c r="AA2476">
        <v>0.97</v>
      </c>
      <c r="AB2476">
        <v>0.97099999999999997</v>
      </c>
      <c r="AC2476">
        <v>0.96799999999999997</v>
      </c>
      <c r="AD2476" s="19">
        <v>3.5480324074074074E-2</v>
      </c>
      <c r="AE2476" t="s">
        <v>1108</v>
      </c>
    </row>
    <row r="2477" spans="1:31" hidden="1" x14ac:dyDescent="0.35">
      <c r="A2477" t="s">
        <v>150</v>
      </c>
      <c r="B2477" t="s">
        <v>312</v>
      </c>
      <c r="C2477">
        <v>99</v>
      </c>
      <c r="D2477" s="9">
        <v>45505.495833333334</v>
      </c>
      <c r="E2477" s="9">
        <v>45604.863888888889</v>
      </c>
      <c r="F2477" t="s">
        <v>871</v>
      </c>
      <c r="G2477" t="s">
        <v>871</v>
      </c>
      <c r="H2477">
        <v>199</v>
      </c>
      <c r="I2477">
        <v>270</v>
      </c>
      <c r="J2477">
        <v>251</v>
      </c>
      <c r="K2477" t="s">
        <v>872</v>
      </c>
      <c r="L2477">
        <v>320</v>
      </c>
      <c r="M2477">
        <v>-101</v>
      </c>
      <c r="N2477">
        <v>2.5449999999999999</v>
      </c>
      <c r="O2477">
        <v>2.9590000000000001</v>
      </c>
      <c r="P2477">
        <v>5.2110000000000003</v>
      </c>
      <c r="Q2477">
        <v>3.742</v>
      </c>
      <c r="R2477" s="24" t="s">
        <v>2299</v>
      </c>
      <c r="S2477">
        <v>2.464</v>
      </c>
      <c r="T2477">
        <v>12.771000000000001</v>
      </c>
      <c r="U2477">
        <v>0.46200000000000002</v>
      </c>
      <c r="V2477">
        <v>5.2999999999999999E-2</v>
      </c>
      <c r="W2477">
        <v>391.76900000000001</v>
      </c>
      <c r="X2477" t="s">
        <v>62</v>
      </c>
      <c r="Y2477">
        <v>0.26700000000000002</v>
      </c>
      <c r="Z2477">
        <v>0.95799999999999996</v>
      </c>
      <c r="AA2477">
        <v>0.98</v>
      </c>
      <c r="AB2477">
        <v>0.24099999999999999</v>
      </c>
      <c r="AC2477">
        <v>0.95599999999999996</v>
      </c>
      <c r="AD2477" s="19">
        <v>3.6381944444444446E-2</v>
      </c>
      <c r="AE2477" t="s">
        <v>1108</v>
      </c>
    </row>
    <row r="2478" spans="1:31" x14ac:dyDescent="0.35">
      <c r="A2478" t="s">
        <v>1578</v>
      </c>
      <c r="B2478" t="s">
        <v>311</v>
      </c>
      <c r="C2478">
        <v>614</v>
      </c>
      <c r="D2478" s="9">
        <v>40162.616562499999</v>
      </c>
      <c r="E2478" s="9">
        <v>40777.5468287037</v>
      </c>
      <c r="F2478">
        <v>102</v>
      </c>
      <c r="G2478">
        <v>102</v>
      </c>
      <c r="H2478">
        <v>45</v>
      </c>
      <c r="I2478">
        <v>57</v>
      </c>
      <c r="J2478">
        <v>3</v>
      </c>
      <c r="K2478">
        <v>99</v>
      </c>
      <c r="L2478">
        <v>74</v>
      </c>
      <c r="M2478">
        <v>25</v>
      </c>
      <c r="N2478">
        <v>0.105</v>
      </c>
      <c r="O2478">
        <v>0.13500000000000001</v>
      </c>
      <c r="P2478">
        <v>1.9E-2</v>
      </c>
      <c r="Q2478">
        <v>0.186</v>
      </c>
      <c r="R2478">
        <v>0.221</v>
      </c>
      <c r="S2478">
        <v>0.23100000000000001</v>
      </c>
      <c r="T2478">
        <v>0.84199999999999997</v>
      </c>
      <c r="U2478">
        <v>0.438</v>
      </c>
      <c r="V2478">
        <v>0.92100000000000004</v>
      </c>
      <c r="W2478">
        <v>134.40899999999999</v>
      </c>
      <c r="X2478" t="s">
        <v>56</v>
      </c>
      <c r="Y2478">
        <v>5.3760000000000003</v>
      </c>
      <c r="Z2478">
        <v>0.88700000000000001</v>
      </c>
      <c r="AA2478">
        <v>0.79300000000000004</v>
      </c>
      <c r="AB2478">
        <v>0.77700000000000002</v>
      </c>
      <c r="AC2478">
        <v>0.76100000000000001</v>
      </c>
      <c r="AD2478" s="19">
        <v>45825.134171087964</v>
      </c>
      <c r="AE2478" t="s">
        <v>2397</v>
      </c>
    </row>
    <row r="2479" spans="1:31" hidden="1" x14ac:dyDescent="0.35">
      <c r="A2479" t="s">
        <v>151</v>
      </c>
      <c r="B2479" t="s">
        <v>312</v>
      </c>
      <c r="C2479">
        <v>0</v>
      </c>
      <c r="D2479" s="9">
        <v>45190.631944444445</v>
      </c>
      <c r="E2479" s="9">
        <v>45191.570138888892</v>
      </c>
      <c r="F2479" t="s">
        <v>871</v>
      </c>
      <c r="G2479" t="s">
        <v>871</v>
      </c>
      <c r="H2479">
        <v>1</v>
      </c>
      <c r="I2479">
        <v>1</v>
      </c>
      <c r="J2479">
        <v>1</v>
      </c>
      <c r="K2479" t="s">
        <v>872</v>
      </c>
      <c r="L2479">
        <v>1</v>
      </c>
      <c r="M2479">
        <v>-1</v>
      </c>
      <c r="N2479" t="s">
        <v>874</v>
      </c>
      <c r="O2479" t="s">
        <v>874</v>
      </c>
      <c r="P2479" t="s">
        <v>874</v>
      </c>
      <c r="Q2479" t="s">
        <v>874</v>
      </c>
      <c r="R2479">
        <v>0</v>
      </c>
      <c r="S2479" t="s">
        <v>874</v>
      </c>
      <c r="T2479" t="s">
        <v>874</v>
      </c>
      <c r="U2479" t="s">
        <v>874</v>
      </c>
      <c r="V2479" t="s">
        <v>874</v>
      </c>
      <c r="W2479" t="s">
        <v>874</v>
      </c>
      <c r="X2479" t="s">
        <v>80</v>
      </c>
      <c r="Y2479" t="s">
        <v>874</v>
      </c>
      <c r="Z2479" t="s">
        <v>874</v>
      </c>
      <c r="AA2479" t="s">
        <v>874</v>
      </c>
      <c r="AB2479" t="s">
        <v>874</v>
      </c>
      <c r="AC2479" t="s">
        <v>874</v>
      </c>
      <c r="AD2479" s="19">
        <v>3.660069444444445E-2</v>
      </c>
      <c r="AE2479" t="s">
        <v>1108</v>
      </c>
    </row>
    <row r="2480" spans="1:31" x14ac:dyDescent="0.35">
      <c r="A2480" t="s">
        <v>1402</v>
      </c>
      <c r="B2480" t="s">
        <v>311</v>
      </c>
      <c r="C2480">
        <v>1150</v>
      </c>
      <c r="D2480" s="9">
        <v>39736.069444444445</v>
      </c>
      <c r="E2480" s="9">
        <v>40886.620138888888</v>
      </c>
      <c r="F2480">
        <v>153</v>
      </c>
      <c r="G2480">
        <v>153</v>
      </c>
      <c r="H2480">
        <v>14</v>
      </c>
      <c r="I2480">
        <v>139</v>
      </c>
      <c r="J2480">
        <v>6</v>
      </c>
      <c r="K2480">
        <v>147</v>
      </c>
      <c r="L2480">
        <v>119</v>
      </c>
      <c r="M2480">
        <v>28</v>
      </c>
      <c r="N2480">
        <v>1.0999999999999999E-2</v>
      </c>
      <c r="O2480">
        <v>0.19700000000000001</v>
      </c>
      <c r="P2480">
        <v>1.9E-2</v>
      </c>
      <c r="Q2480">
        <v>0.159</v>
      </c>
      <c r="R2480">
        <v>0.189</v>
      </c>
      <c r="S2480">
        <v>0.188</v>
      </c>
      <c r="T2480">
        <v>0.84099999999999997</v>
      </c>
      <c r="U2480">
        <v>5.2999999999999999E-2</v>
      </c>
      <c r="V2480">
        <v>0.90900000000000003</v>
      </c>
      <c r="W2480">
        <v>176.101</v>
      </c>
      <c r="X2480" t="s">
        <v>56</v>
      </c>
      <c r="Y2480">
        <v>6.2889999999999997</v>
      </c>
      <c r="Z2480">
        <v>0.629</v>
      </c>
      <c r="AA2480">
        <v>0.78100000000000003</v>
      </c>
      <c r="AB2480">
        <v>0.8</v>
      </c>
      <c r="AC2480">
        <v>0.77100000000000002</v>
      </c>
      <c r="AD2480" s="19">
        <v>45824.788116307871</v>
      </c>
      <c r="AE2480" t="s">
        <v>1824</v>
      </c>
    </row>
    <row r="2481" spans="1:31" hidden="1" x14ac:dyDescent="0.35">
      <c r="A2481" t="s">
        <v>152</v>
      </c>
      <c r="B2481" t="s">
        <v>312</v>
      </c>
      <c r="C2481">
        <v>0</v>
      </c>
      <c r="D2481" s="9">
        <v>45210.580555555556</v>
      </c>
      <c r="E2481" s="9">
        <v>45210.580555555556</v>
      </c>
      <c r="F2481" t="s">
        <v>871</v>
      </c>
      <c r="G2481" t="s">
        <v>871</v>
      </c>
      <c r="H2481">
        <v>1</v>
      </c>
      <c r="I2481">
        <v>1</v>
      </c>
      <c r="J2481">
        <v>1</v>
      </c>
      <c r="K2481" t="s">
        <v>872</v>
      </c>
      <c r="L2481">
        <v>1</v>
      </c>
      <c r="M2481">
        <v>0</v>
      </c>
      <c r="N2481" t="s">
        <v>874</v>
      </c>
      <c r="O2481" t="s">
        <v>874</v>
      </c>
      <c r="P2481" t="s">
        <v>874</v>
      </c>
      <c r="Q2481" t="s">
        <v>874</v>
      </c>
      <c r="R2481">
        <v>0</v>
      </c>
      <c r="S2481" t="s">
        <v>874</v>
      </c>
      <c r="T2481" t="s">
        <v>874</v>
      </c>
      <c r="U2481" t="s">
        <v>874</v>
      </c>
      <c r="V2481" t="s">
        <v>874</v>
      </c>
      <c r="W2481" t="s">
        <v>874</v>
      </c>
      <c r="X2481" t="s">
        <v>62</v>
      </c>
      <c r="Y2481" t="s">
        <v>874</v>
      </c>
      <c r="Z2481" t="s">
        <v>874</v>
      </c>
      <c r="AA2481" t="s">
        <v>874</v>
      </c>
      <c r="AB2481" t="s">
        <v>874</v>
      </c>
      <c r="AC2481" t="s">
        <v>874</v>
      </c>
      <c r="AD2481" s="19">
        <v>3.6900462962962961E-2</v>
      </c>
      <c r="AE2481" t="s">
        <v>1108</v>
      </c>
    </row>
    <row r="2482" spans="1:31" x14ac:dyDescent="0.35">
      <c r="A2482" t="s">
        <v>1450</v>
      </c>
      <c r="B2482" t="s">
        <v>311</v>
      </c>
      <c r="C2482">
        <v>2982</v>
      </c>
      <c r="D2482" s="9">
        <v>38624.395138888889</v>
      </c>
      <c r="E2482" s="9">
        <v>41607.270833333336</v>
      </c>
      <c r="F2482">
        <v>173</v>
      </c>
      <c r="G2482">
        <v>173</v>
      </c>
      <c r="H2482">
        <v>32</v>
      </c>
      <c r="I2482">
        <v>141</v>
      </c>
      <c r="J2482">
        <v>32</v>
      </c>
      <c r="K2482">
        <v>141</v>
      </c>
      <c r="L2482">
        <v>120</v>
      </c>
      <c r="M2482">
        <v>21</v>
      </c>
      <c r="N2482">
        <v>1.0999999999999999E-2</v>
      </c>
      <c r="O2482">
        <v>4.3999999999999997E-2</v>
      </c>
      <c r="P2482">
        <v>1.0999999999999999E-2</v>
      </c>
      <c r="Q2482">
        <v>3.6999999999999998E-2</v>
      </c>
      <c r="R2482">
        <v>4.3999999999999997E-2</v>
      </c>
      <c r="S2482">
        <v>4.2999999999999997E-2</v>
      </c>
      <c r="T2482">
        <v>0.84099999999999997</v>
      </c>
      <c r="U2482">
        <v>0.2</v>
      </c>
      <c r="V2482">
        <v>0.8</v>
      </c>
      <c r="W2482">
        <v>567.56799999999998</v>
      </c>
      <c r="X2482" t="s">
        <v>56</v>
      </c>
      <c r="Y2482">
        <v>27.027000000000001</v>
      </c>
      <c r="Z2482">
        <v>0.96199999999999997</v>
      </c>
      <c r="AA2482">
        <v>0.98099999999999998</v>
      </c>
      <c r="AB2482">
        <v>0.97099999999999997</v>
      </c>
      <c r="AC2482">
        <v>0.97199999999999998</v>
      </c>
      <c r="AD2482" s="19">
        <v>45824.868472719907</v>
      </c>
      <c r="AE2482" t="s">
        <v>2024</v>
      </c>
    </row>
    <row r="2483" spans="1:31" hidden="1" x14ac:dyDescent="0.35">
      <c r="A2483" t="s">
        <v>153</v>
      </c>
      <c r="B2483" t="s">
        <v>312</v>
      </c>
      <c r="C2483">
        <v>89</v>
      </c>
      <c r="D2483" s="9">
        <v>45517.654861111114</v>
      </c>
      <c r="E2483" s="9">
        <v>45607.618750000001</v>
      </c>
      <c r="F2483" t="s">
        <v>871</v>
      </c>
      <c r="G2483" t="s">
        <v>871</v>
      </c>
      <c r="H2483">
        <v>10</v>
      </c>
      <c r="I2483">
        <v>5</v>
      </c>
      <c r="J2483">
        <v>1</v>
      </c>
      <c r="K2483" t="s">
        <v>872</v>
      </c>
      <c r="L2483">
        <v>8</v>
      </c>
      <c r="M2483">
        <v>7</v>
      </c>
      <c r="N2483">
        <v>0.122</v>
      </c>
      <c r="O2483">
        <v>5.8999999999999997E-2</v>
      </c>
      <c r="P2483" t="s">
        <v>874</v>
      </c>
      <c r="Q2483">
        <v>8.1000000000000003E-2</v>
      </c>
      <c r="R2483">
        <v>0.18099999999999999</v>
      </c>
      <c r="S2483">
        <v>0.17499999999999999</v>
      </c>
      <c r="T2483" t="s">
        <v>874</v>
      </c>
      <c r="U2483" t="s">
        <v>874</v>
      </c>
      <c r="V2483" t="s">
        <v>874</v>
      </c>
      <c r="W2483" t="s">
        <v>874</v>
      </c>
      <c r="X2483" t="s">
        <v>56</v>
      </c>
      <c r="Y2483">
        <v>12.346</v>
      </c>
      <c r="Z2483">
        <v>0.74399999999999999</v>
      </c>
      <c r="AA2483">
        <v>0.95</v>
      </c>
      <c r="AB2483" t="s">
        <v>874</v>
      </c>
      <c r="AC2483">
        <v>0.64400000000000002</v>
      </c>
      <c r="AD2483" s="19">
        <v>3.7165509259259259E-2</v>
      </c>
      <c r="AE2483" t="s">
        <v>1108</v>
      </c>
    </row>
    <row r="2484" spans="1:31" x14ac:dyDescent="0.35">
      <c r="A2484" t="s">
        <v>1177</v>
      </c>
      <c r="B2484" t="s">
        <v>311</v>
      </c>
      <c r="C2484">
        <v>1054</v>
      </c>
      <c r="D2484" s="9">
        <v>40493.069444444445</v>
      </c>
      <c r="E2484" s="9">
        <v>41547.938888888886</v>
      </c>
      <c r="F2484">
        <v>72</v>
      </c>
      <c r="G2484">
        <v>72</v>
      </c>
      <c r="H2484">
        <v>11</v>
      </c>
      <c r="I2484">
        <v>61</v>
      </c>
      <c r="J2484">
        <v>9</v>
      </c>
      <c r="K2484">
        <v>63</v>
      </c>
      <c r="L2484">
        <v>57</v>
      </c>
      <c r="M2484">
        <v>6</v>
      </c>
      <c r="N2484">
        <v>1.0999999999999999E-2</v>
      </c>
      <c r="O2484">
        <v>0.06</v>
      </c>
      <c r="P2484">
        <v>8.0000000000000002E-3</v>
      </c>
      <c r="Q2484">
        <v>5.2999999999999999E-2</v>
      </c>
      <c r="R2484">
        <v>6.3E-2</v>
      </c>
      <c r="S2484">
        <v>6.3E-2</v>
      </c>
      <c r="T2484">
        <v>0.84099999999999997</v>
      </c>
      <c r="U2484">
        <v>0.155</v>
      </c>
      <c r="V2484">
        <v>0.88700000000000001</v>
      </c>
      <c r="W2484">
        <v>113.208</v>
      </c>
      <c r="X2484" t="s">
        <v>56</v>
      </c>
      <c r="Y2484">
        <v>18.867999999999999</v>
      </c>
      <c r="Z2484">
        <v>0.92400000000000004</v>
      </c>
      <c r="AA2484">
        <v>0.94899999999999995</v>
      </c>
      <c r="AB2484">
        <v>0.84399999999999997</v>
      </c>
      <c r="AC2484">
        <v>0.88600000000000001</v>
      </c>
      <c r="AD2484" s="19">
        <v>45824.967125312498</v>
      </c>
      <c r="AE2484" t="s">
        <v>2225</v>
      </c>
    </row>
    <row r="2485" spans="1:31" hidden="1" x14ac:dyDescent="0.35">
      <c r="A2485" t="s">
        <v>154</v>
      </c>
      <c r="B2485" t="s">
        <v>312</v>
      </c>
      <c r="C2485">
        <v>0</v>
      </c>
      <c r="D2485" s="9">
        <v>45343.411805555559</v>
      </c>
      <c r="E2485" s="9">
        <v>45343.418055555558</v>
      </c>
      <c r="F2485" t="s">
        <v>871</v>
      </c>
      <c r="G2485" t="s">
        <v>871</v>
      </c>
      <c r="H2485">
        <v>1</v>
      </c>
      <c r="I2485">
        <v>2</v>
      </c>
      <c r="J2485">
        <v>2</v>
      </c>
      <c r="K2485" t="s">
        <v>872</v>
      </c>
      <c r="L2485">
        <v>1</v>
      </c>
      <c r="M2485">
        <v>-1</v>
      </c>
      <c r="N2485" t="s">
        <v>874</v>
      </c>
      <c r="O2485">
        <v>1</v>
      </c>
      <c r="P2485" t="s">
        <v>874</v>
      </c>
      <c r="Q2485" t="s">
        <v>874</v>
      </c>
      <c r="R2485">
        <v>0</v>
      </c>
      <c r="S2485">
        <v>0</v>
      </c>
      <c r="T2485" t="s">
        <v>874</v>
      </c>
      <c r="U2485" t="s">
        <v>874</v>
      </c>
      <c r="V2485" t="s">
        <v>874</v>
      </c>
      <c r="W2485" t="s">
        <v>874</v>
      </c>
      <c r="X2485" t="s">
        <v>56</v>
      </c>
      <c r="Y2485" t="s">
        <v>874</v>
      </c>
      <c r="Z2485" t="s">
        <v>874</v>
      </c>
      <c r="AA2485">
        <v>1</v>
      </c>
      <c r="AB2485" t="s">
        <v>874</v>
      </c>
      <c r="AC2485" t="s">
        <v>874</v>
      </c>
      <c r="AD2485" s="19">
        <v>3.7434027777777781E-2</v>
      </c>
      <c r="AE2485" t="s">
        <v>1108</v>
      </c>
    </row>
    <row r="2486" spans="1:31" x14ac:dyDescent="0.35">
      <c r="A2486" t="s">
        <v>1402</v>
      </c>
      <c r="B2486" t="s">
        <v>311</v>
      </c>
      <c r="C2486">
        <v>1150</v>
      </c>
      <c r="D2486" s="9">
        <v>39735.736307870371</v>
      </c>
      <c r="E2486" s="9">
        <v>40886.287418981483</v>
      </c>
      <c r="F2486">
        <v>153</v>
      </c>
      <c r="G2486">
        <v>153</v>
      </c>
      <c r="H2486">
        <v>14</v>
      </c>
      <c r="I2486">
        <v>139</v>
      </c>
      <c r="J2486">
        <v>6</v>
      </c>
      <c r="K2486">
        <v>147</v>
      </c>
      <c r="L2486">
        <v>119</v>
      </c>
      <c r="M2486">
        <v>28</v>
      </c>
      <c r="N2486">
        <v>1.0999999999999999E-2</v>
      </c>
      <c r="O2486">
        <v>0.19700000000000001</v>
      </c>
      <c r="P2486">
        <v>1.9E-2</v>
      </c>
      <c r="Q2486">
        <v>0.159</v>
      </c>
      <c r="R2486">
        <v>0.189</v>
      </c>
      <c r="S2486">
        <v>0.188</v>
      </c>
      <c r="T2486">
        <v>0.84099999999999997</v>
      </c>
      <c r="U2486">
        <v>5.2999999999999999E-2</v>
      </c>
      <c r="V2486">
        <v>0.90900000000000003</v>
      </c>
      <c r="W2486">
        <v>176.101</v>
      </c>
      <c r="X2486" t="s">
        <v>56</v>
      </c>
      <c r="Y2486">
        <v>6.2889999999999997</v>
      </c>
      <c r="Z2486">
        <v>0.629</v>
      </c>
      <c r="AA2486">
        <v>0.78100000000000003</v>
      </c>
      <c r="AB2486">
        <v>0.8</v>
      </c>
      <c r="AC2486">
        <v>0.77100000000000002</v>
      </c>
      <c r="AD2486" s="19">
        <v>45825.0915971875</v>
      </c>
      <c r="AE2486" t="s">
        <v>2397</v>
      </c>
    </row>
    <row r="2487" spans="1:31" hidden="1" x14ac:dyDescent="0.35">
      <c r="A2487" t="s">
        <v>155</v>
      </c>
      <c r="B2487" t="s">
        <v>312</v>
      </c>
      <c r="C2487">
        <v>99</v>
      </c>
      <c r="D2487" s="9">
        <v>45508.004861111112</v>
      </c>
      <c r="E2487" s="9">
        <v>45607.655555555553</v>
      </c>
      <c r="F2487" t="s">
        <v>871</v>
      </c>
      <c r="G2487" t="s">
        <v>871</v>
      </c>
      <c r="H2487">
        <v>133</v>
      </c>
      <c r="I2487">
        <v>128</v>
      </c>
      <c r="J2487">
        <v>68</v>
      </c>
      <c r="K2487" t="s">
        <v>872</v>
      </c>
      <c r="L2487">
        <v>257</v>
      </c>
      <c r="M2487">
        <v>-63</v>
      </c>
      <c r="N2487">
        <v>1.357</v>
      </c>
      <c r="O2487">
        <v>1.3640000000000001</v>
      </c>
      <c r="P2487">
        <v>0.70599999999999996</v>
      </c>
      <c r="Q2487">
        <v>2.4510000000000001</v>
      </c>
      <c r="R2487">
        <v>2.0150000000000001</v>
      </c>
      <c r="S2487">
        <v>2.012</v>
      </c>
      <c r="T2487">
        <v>1.216</v>
      </c>
      <c r="U2487">
        <v>0.499</v>
      </c>
      <c r="V2487">
        <v>0.74099999999999999</v>
      </c>
      <c r="W2487">
        <v>272.13400000000001</v>
      </c>
      <c r="X2487" t="s">
        <v>62</v>
      </c>
      <c r="Y2487">
        <v>0.40799999999999997</v>
      </c>
      <c r="Z2487">
        <v>0.98799999999999999</v>
      </c>
      <c r="AA2487">
        <v>0.97</v>
      </c>
      <c r="AB2487">
        <v>0.97099999999999997</v>
      </c>
      <c r="AC2487">
        <v>0.97899999999999998</v>
      </c>
      <c r="AD2487" s="19">
        <v>3.7890046296296297E-2</v>
      </c>
      <c r="AE2487" t="s">
        <v>1108</v>
      </c>
    </row>
    <row r="2488" spans="1:31" x14ac:dyDescent="0.35">
      <c r="A2488" t="s">
        <v>1188</v>
      </c>
      <c r="B2488" t="s">
        <v>311</v>
      </c>
      <c r="C2488">
        <v>1922</v>
      </c>
      <c r="D2488" s="9">
        <v>39668.718055555553</v>
      </c>
      <c r="E2488" s="9">
        <v>41591.1</v>
      </c>
      <c r="F2488">
        <v>166</v>
      </c>
      <c r="G2488">
        <v>166</v>
      </c>
      <c r="H2488">
        <v>86</v>
      </c>
      <c r="I2488">
        <v>80</v>
      </c>
      <c r="J2488">
        <v>6</v>
      </c>
      <c r="K2488">
        <v>160</v>
      </c>
      <c r="L2488">
        <v>119</v>
      </c>
      <c r="M2488">
        <v>41</v>
      </c>
      <c r="N2488">
        <v>7.6999999999999999E-2</v>
      </c>
      <c r="O2488">
        <v>5.1999999999999998E-2</v>
      </c>
      <c r="P2488">
        <v>4.0000000000000001E-3</v>
      </c>
      <c r="Q2488">
        <v>0.105</v>
      </c>
      <c r="R2488">
        <v>0.125</v>
      </c>
      <c r="S2488">
        <v>0.114</v>
      </c>
      <c r="T2488">
        <v>0.84</v>
      </c>
      <c r="U2488">
        <v>0.59699999999999998</v>
      </c>
      <c r="V2488">
        <v>0.96899999999999997</v>
      </c>
      <c r="W2488">
        <v>390.476</v>
      </c>
      <c r="X2488" t="s">
        <v>56</v>
      </c>
      <c r="Y2488">
        <v>9.5239999999999991</v>
      </c>
      <c r="Z2488">
        <v>0.7</v>
      </c>
      <c r="AA2488">
        <v>0.75900000000000001</v>
      </c>
      <c r="AB2488">
        <v>0.79600000000000004</v>
      </c>
      <c r="AC2488">
        <v>0.81200000000000006</v>
      </c>
      <c r="AD2488" s="19">
        <v>45824.966278587963</v>
      </c>
      <c r="AE2488" t="s">
        <v>2225</v>
      </c>
    </row>
    <row r="2489" spans="1:31" hidden="1" x14ac:dyDescent="0.35">
      <c r="A2489" t="s">
        <v>156</v>
      </c>
      <c r="B2489" t="s">
        <v>312</v>
      </c>
      <c r="C2489">
        <v>0</v>
      </c>
      <c r="D2489" s="9">
        <v>45441.829861111109</v>
      </c>
      <c r="E2489" s="9">
        <v>45441.855555555558</v>
      </c>
      <c r="F2489" t="s">
        <v>871</v>
      </c>
      <c r="G2489" t="s">
        <v>871</v>
      </c>
      <c r="H2489">
        <v>1</v>
      </c>
      <c r="I2489">
        <v>1</v>
      </c>
      <c r="J2489">
        <v>1</v>
      </c>
      <c r="K2489" t="s">
        <v>872</v>
      </c>
      <c r="L2489">
        <v>1</v>
      </c>
      <c r="M2489">
        <v>-1</v>
      </c>
      <c r="N2489" t="s">
        <v>874</v>
      </c>
      <c r="O2489" t="s">
        <v>874</v>
      </c>
      <c r="P2489" t="s">
        <v>874</v>
      </c>
      <c r="Q2489" t="s">
        <v>874</v>
      </c>
      <c r="R2489">
        <v>0</v>
      </c>
      <c r="S2489" t="s">
        <v>874</v>
      </c>
      <c r="T2489" t="s">
        <v>874</v>
      </c>
      <c r="U2489" t="s">
        <v>874</v>
      </c>
      <c r="V2489" t="s">
        <v>874</v>
      </c>
      <c r="W2489" t="s">
        <v>874</v>
      </c>
      <c r="X2489" t="s">
        <v>56</v>
      </c>
      <c r="Y2489" t="s">
        <v>874</v>
      </c>
      <c r="Z2489" t="s">
        <v>874</v>
      </c>
      <c r="AA2489" t="s">
        <v>874</v>
      </c>
      <c r="AB2489" t="s">
        <v>874</v>
      </c>
      <c r="AC2489" t="s">
        <v>874</v>
      </c>
      <c r="AD2489" s="19">
        <v>3.8112268518518518E-2</v>
      </c>
      <c r="AE2489" t="s">
        <v>1108</v>
      </c>
    </row>
    <row r="2490" spans="1:31" x14ac:dyDescent="0.35">
      <c r="A2490" t="s">
        <v>895</v>
      </c>
      <c r="B2490" t="s">
        <v>311</v>
      </c>
      <c r="C2490">
        <v>1860</v>
      </c>
      <c r="D2490" s="9">
        <v>41702.40347222222</v>
      </c>
      <c r="E2490" s="9">
        <v>43563.368055555555</v>
      </c>
      <c r="F2490">
        <v>14508</v>
      </c>
      <c r="G2490">
        <v>14508</v>
      </c>
      <c r="H2490">
        <v>13429</v>
      </c>
      <c r="I2490">
        <v>1079</v>
      </c>
      <c r="J2490">
        <v>0</v>
      </c>
      <c r="K2490">
        <v>14508</v>
      </c>
      <c r="L2490">
        <v>11634</v>
      </c>
      <c r="M2490">
        <v>2874</v>
      </c>
      <c r="N2490">
        <v>7.7549999999999999</v>
      </c>
      <c r="O2490">
        <v>0.59</v>
      </c>
      <c r="P2490">
        <v>0</v>
      </c>
      <c r="Q2490">
        <v>7.0129999999999999</v>
      </c>
      <c r="R2490">
        <v>8.3450000000000006</v>
      </c>
      <c r="S2490">
        <v>8.3450000000000006</v>
      </c>
      <c r="T2490">
        <v>0.84</v>
      </c>
      <c r="U2490">
        <v>0.92900000000000005</v>
      </c>
      <c r="V2490">
        <v>1</v>
      </c>
      <c r="W2490">
        <v>409.81</v>
      </c>
      <c r="X2490" t="s">
        <v>56</v>
      </c>
      <c r="Y2490">
        <v>0.14299999999999999</v>
      </c>
      <c r="Z2490">
        <v>0.98599999999999999</v>
      </c>
      <c r="AA2490">
        <v>0.98399999999999999</v>
      </c>
      <c r="AB2490">
        <v>0</v>
      </c>
      <c r="AC2490">
        <v>0.98399999999999999</v>
      </c>
      <c r="AD2490" s="19">
        <v>45825.04874997685</v>
      </c>
      <c r="AE2490" t="s">
        <v>2226</v>
      </c>
    </row>
    <row r="2491" spans="1:31" hidden="1" x14ac:dyDescent="0.35">
      <c r="A2491" t="s">
        <v>157</v>
      </c>
      <c r="B2491" t="s">
        <v>312</v>
      </c>
      <c r="C2491">
        <v>21</v>
      </c>
      <c r="D2491" s="9">
        <v>45540.520833333336</v>
      </c>
      <c r="E2491" s="9">
        <v>45561.595833333333</v>
      </c>
      <c r="F2491" t="s">
        <v>871</v>
      </c>
      <c r="G2491" t="s">
        <v>871</v>
      </c>
      <c r="H2491">
        <v>3</v>
      </c>
      <c r="I2491">
        <v>1</v>
      </c>
      <c r="J2491">
        <v>1</v>
      </c>
      <c r="K2491" t="s">
        <v>872</v>
      </c>
      <c r="L2491">
        <v>3</v>
      </c>
      <c r="M2491">
        <v>0</v>
      </c>
      <c r="N2491">
        <v>0.16700000000000001</v>
      </c>
      <c r="O2491" t="s">
        <v>874</v>
      </c>
      <c r="P2491" t="s">
        <v>874</v>
      </c>
      <c r="Q2491">
        <v>0.13600000000000001</v>
      </c>
      <c r="R2491">
        <v>0</v>
      </c>
      <c r="S2491">
        <v>0.158</v>
      </c>
      <c r="T2491" t="s">
        <v>874</v>
      </c>
      <c r="U2491" t="s">
        <v>874</v>
      </c>
      <c r="V2491" t="s">
        <v>874</v>
      </c>
      <c r="W2491" t="s">
        <v>874</v>
      </c>
      <c r="X2491" t="s">
        <v>56</v>
      </c>
      <c r="Y2491">
        <v>7.3529999999999998</v>
      </c>
      <c r="Z2491">
        <v>0.75</v>
      </c>
      <c r="AA2491" t="s">
        <v>874</v>
      </c>
      <c r="AB2491" t="s">
        <v>874</v>
      </c>
      <c r="AC2491">
        <v>0.75</v>
      </c>
      <c r="AD2491" s="19">
        <v>3.8329861111111106E-2</v>
      </c>
      <c r="AE2491" t="s">
        <v>1108</v>
      </c>
    </row>
    <row r="2492" spans="1:31" x14ac:dyDescent="0.35">
      <c r="A2492" t="s">
        <v>189</v>
      </c>
      <c r="B2492" t="s">
        <v>311</v>
      </c>
      <c r="C2492">
        <v>5972</v>
      </c>
      <c r="D2492" s="9">
        <v>39622.6</v>
      </c>
      <c r="E2492" s="9">
        <v>45595.477083333331</v>
      </c>
      <c r="F2492">
        <v>757</v>
      </c>
      <c r="G2492">
        <v>757</v>
      </c>
      <c r="H2492">
        <v>343</v>
      </c>
      <c r="I2492">
        <v>414</v>
      </c>
      <c r="J2492">
        <v>143</v>
      </c>
      <c r="K2492">
        <v>614</v>
      </c>
      <c r="L2492">
        <v>550</v>
      </c>
      <c r="M2492">
        <v>64</v>
      </c>
      <c r="N2492">
        <v>5.8000000000000003E-2</v>
      </c>
      <c r="O2492">
        <v>7.2999999999999995E-2</v>
      </c>
      <c r="P2492">
        <v>2.5000000000000001E-2</v>
      </c>
      <c r="Q2492">
        <v>8.8999999999999996E-2</v>
      </c>
      <c r="R2492">
        <v>0.106</v>
      </c>
      <c r="S2492">
        <v>0.105</v>
      </c>
      <c r="T2492">
        <v>0.84</v>
      </c>
      <c r="U2492">
        <v>0.443</v>
      </c>
      <c r="V2492">
        <v>0.80900000000000005</v>
      </c>
      <c r="W2492">
        <v>719.101</v>
      </c>
      <c r="X2492" t="s">
        <v>56</v>
      </c>
      <c r="Y2492">
        <v>11.236000000000001</v>
      </c>
      <c r="Z2492">
        <v>0.98199999999999998</v>
      </c>
      <c r="AA2492">
        <v>0.93899999999999995</v>
      </c>
      <c r="AB2492">
        <v>0.97899999999999998</v>
      </c>
      <c r="AC2492">
        <v>0.97899999999999998</v>
      </c>
      <c r="AD2492" s="19">
        <v>3.2166666666666663E-2</v>
      </c>
      <c r="AE2492" t="s">
        <v>1108</v>
      </c>
    </row>
    <row r="2493" spans="1:31" hidden="1" x14ac:dyDescent="0.35">
      <c r="A2493" t="s">
        <v>158</v>
      </c>
      <c r="B2493" t="s">
        <v>312</v>
      </c>
      <c r="C2493">
        <v>99</v>
      </c>
      <c r="D2493" s="9">
        <v>45511.486111111109</v>
      </c>
      <c r="E2493" s="9">
        <v>45610.768750000003</v>
      </c>
      <c r="F2493" t="s">
        <v>871</v>
      </c>
      <c r="G2493" t="s">
        <v>871</v>
      </c>
      <c r="H2493">
        <v>10</v>
      </c>
      <c r="I2493">
        <v>3</v>
      </c>
      <c r="J2493">
        <v>4</v>
      </c>
      <c r="K2493" t="s">
        <v>872</v>
      </c>
      <c r="L2493">
        <v>8</v>
      </c>
      <c r="M2493">
        <v>2</v>
      </c>
      <c r="N2493">
        <v>8.4000000000000005E-2</v>
      </c>
      <c r="O2493">
        <v>7.6999999999999999E-2</v>
      </c>
      <c r="P2493">
        <v>0.17199999999999999</v>
      </c>
      <c r="Q2493">
        <v>0.14699999999999999</v>
      </c>
      <c r="R2493">
        <v>-1.0999999999999999E-2</v>
      </c>
      <c r="S2493">
        <v>8.7999999999999995E-2</v>
      </c>
      <c r="T2493">
        <v>-13.364000000000001</v>
      </c>
      <c r="U2493">
        <v>0.52200000000000002</v>
      </c>
      <c r="V2493">
        <v>-6.8000000000000005E-2</v>
      </c>
      <c r="W2493">
        <v>7809.5240000000003</v>
      </c>
      <c r="X2493" t="s">
        <v>56</v>
      </c>
      <c r="Y2493">
        <v>6.8029999999999999</v>
      </c>
      <c r="Z2493">
        <v>0.81299999999999994</v>
      </c>
      <c r="AA2493">
        <v>0.95899999999999996</v>
      </c>
      <c r="AB2493">
        <v>0.995</v>
      </c>
      <c r="AC2493">
        <v>0.81799999999999995</v>
      </c>
      <c r="AD2493" s="19">
        <v>3.8775462962962963E-2</v>
      </c>
      <c r="AE2493" t="s">
        <v>1108</v>
      </c>
    </row>
    <row r="2494" spans="1:31" x14ac:dyDescent="0.35">
      <c r="A2494" t="s">
        <v>283</v>
      </c>
      <c r="B2494" t="s">
        <v>311</v>
      </c>
      <c r="C2494">
        <v>4633</v>
      </c>
      <c r="D2494" s="9">
        <v>40968.604861111111</v>
      </c>
      <c r="E2494" s="9">
        <v>45601.988888888889</v>
      </c>
      <c r="F2494">
        <v>2093</v>
      </c>
      <c r="G2494">
        <v>2092</v>
      </c>
      <c r="H2494">
        <v>638</v>
      </c>
      <c r="I2494">
        <v>1454</v>
      </c>
      <c r="J2494">
        <v>319</v>
      </c>
      <c r="K2494">
        <v>1773</v>
      </c>
      <c r="L2494">
        <v>1533</v>
      </c>
      <c r="M2494">
        <v>240</v>
      </c>
      <c r="N2494">
        <v>0.14099999999999999</v>
      </c>
      <c r="O2494">
        <v>0.38400000000000001</v>
      </c>
      <c r="P2494">
        <v>0.08</v>
      </c>
      <c r="Q2494">
        <v>0.374</v>
      </c>
      <c r="R2494">
        <v>0.44500000000000001</v>
      </c>
      <c r="S2494">
        <v>0.437</v>
      </c>
      <c r="T2494">
        <v>0.84</v>
      </c>
      <c r="U2494">
        <v>0.26900000000000002</v>
      </c>
      <c r="V2494">
        <v>0.84799999999999998</v>
      </c>
      <c r="W2494">
        <v>641.71100000000001</v>
      </c>
      <c r="X2494" t="s">
        <v>56</v>
      </c>
      <c r="Y2494">
        <v>2.6739999999999999</v>
      </c>
      <c r="Z2494">
        <v>0.996</v>
      </c>
      <c r="AA2494">
        <v>0.96799999999999997</v>
      </c>
      <c r="AB2494">
        <v>0.97799999999999998</v>
      </c>
      <c r="AC2494">
        <v>0.97399999999999998</v>
      </c>
      <c r="AD2494" s="19">
        <v>3.1979166666666666E-3</v>
      </c>
      <c r="AE2494" t="s">
        <v>1108</v>
      </c>
    </row>
    <row r="2495" spans="1:31" hidden="1" x14ac:dyDescent="0.35">
      <c r="A2495" t="s">
        <v>159</v>
      </c>
      <c r="B2495" t="s">
        <v>312</v>
      </c>
      <c r="C2495">
        <v>99</v>
      </c>
      <c r="D2495" s="9">
        <v>45505.466666666667</v>
      </c>
      <c r="E2495" s="9">
        <v>45604.841666666667</v>
      </c>
      <c r="F2495" t="s">
        <v>871</v>
      </c>
      <c r="G2495" t="s">
        <v>871</v>
      </c>
      <c r="H2495">
        <v>5</v>
      </c>
      <c r="I2495">
        <v>5</v>
      </c>
      <c r="J2495">
        <v>1</v>
      </c>
      <c r="K2495" t="s">
        <v>872</v>
      </c>
      <c r="L2495">
        <v>4</v>
      </c>
      <c r="M2495">
        <v>4</v>
      </c>
      <c r="N2495">
        <v>0.14299999999999999</v>
      </c>
      <c r="O2495">
        <v>4.3999999999999997E-2</v>
      </c>
      <c r="P2495" t="s">
        <v>874</v>
      </c>
      <c r="Q2495">
        <v>2.4E-2</v>
      </c>
      <c r="R2495">
        <v>0.187</v>
      </c>
      <c r="S2495">
        <v>7.2999999999999995E-2</v>
      </c>
      <c r="T2495" t="s">
        <v>874</v>
      </c>
      <c r="U2495" t="s">
        <v>874</v>
      </c>
      <c r="V2495" t="s">
        <v>874</v>
      </c>
      <c r="W2495" t="s">
        <v>874</v>
      </c>
      <c r="X2495" t="s">
        <v>62</v>
      </c>
      <c r="Y2495">
        <v>41.667000000000002</v>
      </c>
      <c r="Z2495">
        <v>0.94099999999999995</v>
      </c>
      <c r="AA2495">
        <v>0.98499999999999999</v>
      </c>
      <c r="AB2495" t="s">
        <v>874</v>
      </c>
      <c r="AC2495">
        <v>0.74299999999999999</v>
      </c>
      <c r="AD2495" s="19">
        <v>3.9021990740740739E-2</v>
      </c>
      <c r="AE2495" t="s">
        <v>1108</v>
      </c>
    </row>
    <row r="2496" spans="1:31" x14ac:dyDescent="0.35">
      <c r="A2496" t="s">
        <v>189</v>
      </c>
      <c r="B2496" t="s">
        <v>311</v>
      </c>
      <c r="C2496">
        <v>5972</v>
      </c>
      <c r="D2496" s="9">
        <v>39622.6</v>
      </c>
      <c r="E2496" s="9">
        <v>45595.477083333331</v>
      </c>
      <c r="F2496">
        <v>757</v>
      </c>
      <c r="G2496">
        <v>757</v>
      </c>
      <c r="H2496">
        <v>343</v>
      </c>
      <c r="I2496">
        <v>414</v>
      </c>
      <c r="J2496">
        <v>143</v>
      </c>
      <c r="K2496">
        <v>614</v>
      </c>
      <c r="L2496">
        <v>550</v>
      </c>
      <c r="M2496">
        <v>64</v>
      </c>
      <c r="N2496">
        <v>5.8000000000000003E-2</v>
      </c>
      <c r="O2496">
        <v>7.2999999999999995E-2</v>
      </c>
      <c r="P2496">
        <v>2.5000000000000001E-2</v>
      </c>
      <c r="Q2496">
        <v>8.8999999999999996E-2</v>
      </c>
      <c r="R2496">
        <v>0.106</v>
      </c>
      <c r="S2496">
        <v>0.105</v>
      </c>
      <c r="T2496">
        <v>0.84</v>
      </c>
      <c r="U2496">
        <v>0.443</v>
      </c>
      <c r="V2496">
        <v>0.80900000000000005</v>
      </c>
      <c r="W2496">
        <v>719.101</v>
      </c>
      <c r="X2496" t="s">
        <v>56</v>
      </c>
      <c r="Y2496">
        <v>11.236000000000001</v>
      </c>
      <c r="Z2496">
        <v>0.98199999999999998</v>
      </c>
      <c r="AA2496">
        <v>0.93899999999999995</v>
      </c>
      <c r="AB2496">
        <v>0.97899999999999998</v>
      </c>
      <c r="AC2496">
        <v>0.97899999999999998</v>
      </c>
      <c r="AD2496" s="19">
        <v>4.7986111111111111E-3</v>
      </c>
      <c r="AE2496" t="s">
        <v>1108</v>
      </c>
    </row>
    <row r="2497" spans="1:31" hidden="1" x14ac:dyDescent="0.35">
      <c r="A2497" t="s">
        <v>160</v>
      </c>
      <c r="B2497" t="s">
        <v>312</v>
      </c>
      <c r="C2497">
        <v>53</v>
      </c>
      <c r="D2497" s="9">
        <v>45490.665277777778</v>
      </c>
      <c r="E2497" s="9">
        <v>45544.643750000003</v>
      </c>
      <c r="F2497" t="s">
        <v>871</v>
      </c>
      <c r="G2497" t="s">
        <v>871</v>
      </c>
      <c r="H2497">
        <v>2</v>
      </c>
      <c r="I2497">
        <v>1</v>
      </c>
      <c r="J2497">
        <v>2</v>
      </c>
      <c r="K2497" t="s">
        <v>872</v>
      </c>
      <c r="L2497">
        <v>2</v>
      </c>
      <c r="M2497">
        <v>-2</v>
      </c>
      <c r="N2497">
        <v>1.9E-2</v>
      </c>
      <c r="O2497" t="s">
        <v>874</v>
      </c>
      <c r="P2497" t="s">
        <v>874</v>
      </c>
      <c r="Q2497">
        <v>1</v>
      </c>
      <c r="R2497">
        <v>0</v>
      </c>
      <c r="S2497">
        <v>-1E-3</v>
      </c>
      <c r="T2497" t="s">
        <v>874</v>
      </c>
      <c r="U2497" t="s">
        <v>874</v>
      </c>
      <c r="V2497" t="s">
        <v>874</v>
      </c>
      <c r="W2497" t="s">
        <v>874</v>
      </c>
      <c r="X2497" t="s">
        <v>56</v>
      </c>
      <c r="Y2497">
        <v>1</v>
      </c>
      <c r="Z2497">
        <v>1</v>
      </c>
      <c r="AA2497" t="s">
        <v>874</v>
      </c>
      <c r="AB2497" t="s">
        <v>874</v>
      </c>
      <c r="AC2497">
        <v>1</v>
      </c>
      <c r="AD2497" s="19">
        <v>3.9241898148148151E-2</v>
      </c>
      <c r="AE2497" t="s">
        <v>1108</v>
      </c>
    </row>
    <row r="2498" spans="1:31" x14ac:dyDescent="0.35">
      <c r="A2498" t="s">
        <v>1175</v>
      </c>
      <c r="B2498" t="s">
        <v>311</v>
      </c>
      <c r="C2498">
        <v>5661</v>
      </c>
      <c r="D2498" s="9">
        <v>38224.066284722219</v>
      </c>
      <c r="E2498" s="9">
        <v>43885.759085648147</v>
      </c>
      <c r="F2498">
        <v>1534</v>
      </c>
      <c r="G2498">
        <v>1534</v>
      </c>
      <c r="H2498">
        <v>487</v>
      </c>
      <c r="I2498">
        <v>1047</v>
      </c>
      <c r="J2498">
        <v>133</v>
      </c>
      <c r="K2498">
        <v>1401</v>
      </c>
      <c r="L2498">
        <v>1184</v>
      </c>
      <c r="M2498">
        <v>217</v>
      </c>
      <c r="N2498">
        <v>0.17699999999999999</v>
      </c>
      <c r="O2498">
        <v>0.36199999999999999</v>
      </c>
      <c r="P2498">
        <v>3.9E-2</v>
      </c>
      <c r="Q2498">
        <v>0.42</v>
      </c>
      <c r="R2498">
        <v>0.5</v>
      </c>
      <c r="S2498">
        <v>0.47599999999999998</v>
      </c>
      <c r="T2498">
        <v>0.84</v>
      </c>
      <c r="U2498">
        <v>0.32800000000000001</v>
      </c>
      <c r="V2498">
        <v>0.92800000000000005</v>
      </c>
      <c r="W2498">
        <v>516.66700000000003</v>
      </c>
      <c r="X2498" t="s">
        <v>56</v>
      </c>
      <c r="Y2498">
        <v>2.3809999999999998</v>
      </c>
      <c r="Z2498">
        <v>0.93799999999999994</v>
      </c>
      <c r="AA2498">
        <v>0.879</v>
      </c>
      <c r="AB2498">
        <v>0.92100000000000004</v>
      </c>
      <c r="AC2498">
        <v>0.90200000000000002</v>
      </c>
      <c r="AD2498" s="19">
        <v>45825.297060023149</v>
      </c>
      <c r="AE2498" t="s">
        <v>2333</v>
      </c>
    </row>
    <row r="2499" spans="1:31" hidden="1" x14ac:dyDescent="0.35">
      <c r="A2499" t="s">
        <v>161</v>
      </c>
      <c r="B2499" t="s">
        <v>312</v>
      </c>
      <c r="C2499">
        <v>20</v>
      </c>
      <c r="D2499" s="9">
        <v>45342.679861111108</v>
      </c>
      <c r="E2499" s="9">
        <v>45363.445833333331</v>
      </c>
      <c r="F2499" t="s">
        <v>871</v>
      </c>
      <c r="G2499" t="s">
        <v>871</v>
      </c>
      <c r="H2499">
        <v>2</v>
      </c>
      <c r="I2499">
        <v>1</v>
      </c>
      <c r="J2499">
        <v>1</v>
      </c>
      <c r="K2499" t="s">
        <v>872</v>
      </c>
      <c r="L2499">
        <v>3</v>
      </c>
      <c r="M2499">
        <v>-2</v>
      </c>
      <c r="N2499">
        <v>4.8000000000000001E-2</v>
      </c>
      <c r="O2499" t="s">
        <v>874</v>
      </c>
      <c r="P2499" t="s">
        <v>874</v>
      </c>
      <c r="Q2499">
        <v>7.0999999999999994E-2</v>
      </c>
      <c r="R2499">
        <v>0</v>
      </c>
      <c r="S2499">
        <v>4.8000000000000001E-2</v>
      </c>
      <c r="T2499" t="s">
        <v>874</v>
      </c>
      <c r="U2499" t="s">
        <v>874</v>
      </c>
      <c r="V2499" t="s">
        <v>874</v>
      </c>
      <c r="W2499" t="s">
        <v>874</v>
      </c>
      <c r="X2499" t="s">
        <v>56</v>
      </c>
      <c r="Y2499">
        <v>14.085000000000001</v>
      </c>
      <c r="Z2499">
        <v>1</v>
      </c>
      <c r="AA2499" t="s">
        <v>874</v>
      </c>
      <c r="AB2499" t="s">
        <v>874</v>
      </c>
      <c r="AC2499">
        <v>0.75</v>
      </c>
      <c r="AD2499" s="19">
        <v>3.9457175925925923E-2</v>
      </c>
      <c r="AE2499" t="s">
        <v>1108</v>
      </c>
    </row>
    <row r="2500" spans="1:31" x14ac:dyDescent="0.35">
      <c r="A2500" t="s">
        <v>105</v>
      </c>
      <c r="B2500" t="s">
        <v>311</v>
      </c>
      <c r="C2500">
        <v>1344</v>
      </c>
      <c r="D2500" s="9">
        <v>43221.753252314818</v>
      </c>
      <c r="E2500" s="9">
        <v>44565.870694444442</v>
      </c>
      <c r="F2500">
        <v>2036</v>
      </c>
      <c r="G2500">
        <v>2036</v>
      </c>
      <c r="H2500">
        <v>1085</v>
      </c>
      <c r="I2500">
        <v>951</v>
      </c>
      <c r="J2500">
        <v>285</v>
      </c>
      <c r="K2500">
        <v>1751</v>
      </c>
      <c r="L2500">
        <v>1408</v>
      </c>
      <c r="M2500">
        <v>343</v>
      </c>
      <c r="N2500">
        <v>0.97299999999999998</v>
      </c>
      <c r="O2500">
        <v>0.86799999999999999</v>
      </c>
      <c r="P2500">
        <v>0.28000000000000003</v>
      </c>
      <c r="Q2500">
        <v>1.3109999999999999</v>
      </c>
      <c r="R2500">
        <v>1.5609999999999999</v>
      </c>
      <c r="S2500">
        <v>1.585</v>
      </c>
      <c r="T2500">
        <v>0.84</v>
      </c>
      <c r="U2500">
        <v>0.52900000000000003</v>
      </c>
      <c r="V2500">
        <v>0.84799999999999998</v>
      </c>
      <c r="W2500">
        <v>261.63200000000001</v>
      </c>
      <c r="X2500" t="s">
        <v>56</v>
      </c>
      <c r="Y2500">
        <v>0.76300000000000001</v>
      </c>
      <c r="Z2500">
        <v>0.94299999999999995</v>
      </c>
      <c r="AA2500">
        <v>0.97899999999999998</v>
      </c>
      <c r="AB2500">
        <v>0.97499999999999998</v>
      </c>
      <c r="AC2500">
        <v>0.95099999999999996</v>
      </c>
      <c r="AD2500" s="19">
        <v>45825.280009305556</v>
      </c>
      <c r="AE2500" t="s">
        <v>2357</v>
      </c>
    </row>
    <row r="2501" spans="1:31" hidden="1" x14ac:dyDescent="0.35">
      <c r="A2501" t="s">
        <v>162</v>
      </c>
      <c r="B2501" t="s">
        <v>312</v>
      </c>
      <c r="C2501">
        <v>0</v>
      </c>
      <c r="D2501" s="9">
        <v>45491.699305555558</v>
      </c>
      <c r="E2501" s="9">
        <v>45491.699305555558</v>
      </c>
      <c r="F2501" t="s">
        <v>871</v>
      </c>
      <c r="G2501" t="s">
        <v>871</v>
      </c>
      <c r="H2501">
        <v>1</v>
      </c>
      <c r="I2501">
        <v>1</v>
      </c>
      <c r="J2501">
        <v>1</v>
      </c>
      <c r="K2501" t="s">
        <v>872</v>
      </c>
      <c r="L2501">
        <v>1</v>
      </c>
      <c r="M2501">
        <v>0</v>
      </c>
      <c r="N2501" t="s">
        <v>874</v>
      </c>
      <c r="O2501" t="s">
        <v>874</v>
      </c>
      <c r="P2501" t="s">
        <v>874</v>
      </c>
      <c r="Q2501" t="s">
        <v>874</v>
      </c>
      <c r="R2501">
        <v>0</v>
      </c>
      <c r="S2501" t="s">
        <v>874</v>
      </c>
      <c r="T2501" t="s">
        <v>874</v>
      </c>
      <c r="U2501" t="s">
        <v>874</v>
      </c>
      <c r="V2501" t="s">
        <v>874</v>
      </c>
      <c r="W2501" t="s">
        <v>874</v>
      </c>
      <c r="X2501" t="s">
        <v>56</v>
      </c>
      <c r="Y2501" t="s">
        <v>874</v>
      </c>
      <c r="Z2501" t="s">
        <v>874</v>
      </c>
      <c r="AA2501" t="s">
        <v>874</v>
      </c>
      <c r="AB2501" t="s">
        <v>874</v>
      </c>
      <c r="AC2501" t="s">
        <v>874</v>
      </c>
      <c r="AD2501" s="19">
        <v>3.9663194444444445E-2</v>
      </c>
      <c r="AE2501" t="s">
        <v>1108</v>
      </c>
    </row>
    <row r="2502" spans="1:31" x14ac:dyDescent="0.35">
      <c r="A2502" t="s">
        <v>1401</v>
      </c>
      <c r="B2502" t="s">
        <v>311</v>
      </c>
      <c r="C2502">
        <v>2794</v>
      </c>
      <c r="D2502" s="9">
        <v>40317.473229166666</v>
      </c>
      <c r="E2502" s="9">
        <v>43111.5312037037</v>
      </c>
      <c r="F2502">
        <v>202</v>
      </c>
      <c r="G2502">
        <v>202</v>
      </c>
      <c r="H2502">
        <v>27</v>
      </c>
      <c r="I2502">
        <v>175</v>
      </c>
      <c r="J2502">
        <v>39</v>
      </c>
      <c r="K2502">
        <v>163</v>
      </c>
      <c r="L2502">
        <v>138</v>
      </c>
      <c r="M2502">
        <v>25</v>
      </c>
      <c r="N2502">
        <v>1.7999999999999999E-2</v>
      </c>
      <c r="O2502">
        <v>7.0999999999999994E-2</v>
      </c>
      <c r="P2502">
        <v>1.4E-2</v>
      </c>
      <c r="Q2502">
        <v>6.3E-2</v>
      </c>
      <c r="R2502">
        <v>7.4999999999999997E-2</v>
      </c>
      <c r="S2502">
        <v>6.9000000000000006E-2</v>
      </c>
      <c r="T2502">
        <v>0.84</v>
      </c>
      <c r="U2502">
        <v>0.20200000000000001</v>
      </c>
      <c r="V2502">
        <v>0.84299999999999997</v>
      </c>
      <c r="W2502">
        <v>396.82499999999999</v>
      </c>
      <c r="X2502" t="s">
        <v>56</v>
      </c>
      <c r="Y2502">
        <v>15.872999999999999</v>
      </c>
      <c r="Z2502">
        <v>0.73599999999999999</v>
      </c>
      <c r="AA2502">
        <v>0.97499999999999998</v>
      </c>
      <c r="AB2502">
        <v>0.91200000000000003</v>
      </c>
      <c r="AC2502">
        <v>0.92300000000000004</v>
      </c>
      <c r="AD2502" s="19">
        <v>45825.091393530092</v>
      </c>
      <c r="AE2502" t="s">
        <v>2397</v>
      </c>
    </row>
    <row r="2503" spans="1:31" hidden="1" x14ac:dyDescent="0.35">
      <c r="A2503" t="s">
        <v>163</v>
      </c>
      <c r="B2503" t="s">
        <v>312</v>
      </c>
      <c r="C2503">
        <v>64</v>
      </c>
      <c r="D2503" s="9">
        <v>43207.435416666667</v>
      </c>
      <c r="E2503" s="9">
        <v>43271.777083333334</v>
      </c>
      <c r="F2503" t="s">
        <v>871</v>
      </c>
      <c r="G2503" t="s">
        <v>871</v>
      </c>
      <c r="H2503">
        <v>1</v>
      </c>
      <c r="I2503">
        <v>1</v>
      </c>
      <c r="J2503">
        <v>3</v>
      </c>
      <c r="K2503" t="s">
        <v>872</v>
      </c>
      <c r="L2503">
        <v>1</v>
      </c>
      <c r="M2503">
        <v>-2</v>
      </c>
      <c r="N2503" t="s">
        <v>874</v>
      </c>
      <c r="O2503" t="s">
        <v>874</v>
      </c>
      <c r="P2503">
        <v>2.3E-2</v>
      </c>
      <c r="Q2503" t="s">
        <v>874</v>
      </c>
      <c r="R2503">
        <v>0</v>
      </c>
      <c r="S2503">
        <v>-2.3E-2</v>
      </c>
      <c r="T2503" t="s">
        <v>874</v>
      </c>
      <c r="U2503" t="s">
        <v>874</v>
      </c>
      <c r="V2503" t="s">
        <v>874</v>
      </c>
      <c r="W2503" t="s">
        <v>874</v>
      </c>
      <c r="X2503" t="s">
        <v>56</v>
      </c>
      <c r="Y2503" t="s">
        <v>874</v>
      </c>
      <c r="Z2503" t="s">
        <v>874</v>
      </c>
      <c r="AA2503" t="s">
        <v>874</v>
      </c>
      <c r="AB2503">
        <v>0.75</v>
      </c>
      <c r="AC2503" t="s">
        <v>874</v>
      </c>
      <c r="AD2503" s="19">
        <v>3.9863425925925927E-2</v>
      </c>
      <c r="AE2503" t="s">
        <v>1108</v>
      </c>
    </row>
    <row r="2504" spans="1:31" x14ac:dyDescent="0.35">
      <c r="A2504" t="s">
        <v>2066</v>
      </c>
      <c r="B2504" t="s">
        <v>311</v>
      </c>
      <c r="C2504">
        <v>1258</v>
      </c>
      <c r="D2504" s="9">
        <v>40341.179861111108</v>
      </c>
      <c r="E2504" s="9">
        <v>41599.821527777778</v>
      </c>
      <c r="F2504">
        <v>320</v>
      </c>
      <c r="G2504">
        <v>320</v>
      </c>
      <c r="H2504">
        <v>245</v>
      </c>
      <c r="I2504">
        <v>75</v>
      </c>
      <c r="J2504">
        <v>8</v>
      </c>
      <c r="K2504">
        <v>312</v>
      </c>
      <c r="L2504">
        <v>236</v>
      </c>
      <c r="M2504">
        <v>76</v>
      </c>
      <c r="N2504">
        <v>0.36799999999999999</v>
      </c>
      <c r="O2504">
        <v>0.16200000000000001</v>
      </c>
      <c r="P2504">
        <v>3.3000000000000002E-2</v>
      </c>
      <c r="Q2504">
        <v>0.41699999999999998</v>
      </c>
      <c r="R2504">
        <v>0.497</v>
      </c>
      <c r="S2504">
        <v>0.46899999999999997</v>
      </c>
      <c r="T2504">
        <v>0.83899999999999997</v>
      </c>
      <c r="U2504">
        <v>0.69399999999999995</v>
      </c>
      <c r="V2504">
        <v>0.93799999999999994</v>
      </c>
      <c r="W2504">
        <v>182.25399999999999</v>
      </c>
      <c r="X2504" t="s">
        <v>56</v>
      </c>
      <c r="Y2504">
        <v>2.3980000000000001</v>
      </c>
      <c r="Z2504">
        <v>0.89600000000000002</v>
      </c>
      <c r="AA2504">
        <v>0.83199999999999996</v>
      </c>
      <c r="AB2504">
        <v>0.93500000000000005</v>
      </c>
      <c r="AC2504">
        <v>0.97599999999999998</v>
      </c>
      <c r="AD2504" s="19">
        <v>45824.916598136573</v>
      </c>
      <c r="AE2504" t="s">
        <v>2215</v>
      </c>
    </row>
    <row r="2505" spans="1:31" hidden="1" x14ac:dyDescent="0.35">
      <c r="A2505" t="s">
        <v>164</v>
      </c>
      <c r="B2505" t="s">
        <v>312</v>
      </c>
      <c r="C2505">
        <v>87</v>
      </c>
      <c r="D2505" s="9">
        <v>44824.480555555558</v>
      </c>
      <c r="E2505" s="9">
        <v>44911.640972222223</v>
      </c>
      <c r="F2505" t="s">
        <v>871</v>
      </c>
      <c r="G2505" t="s">
        <v>871</v>
      </c>
      <c r="H2505">
        <v>1</v>
      </c>
      <c r="I2505">
        <v>1</v>
      </c>
      <c r="J2505">
        <v>1</v>
      </c>
      <c r="K2505" t="s">
        <v>872</v>
      </c>
      <c r="L2505">
        <v>1</v>
      </c>
      <c r="M2505">
        <v>-1</v>
      </c>
      <c r="N2505" t="s">
        <v>874</v>
      </c>
      <c r="O2505" t="s">
        <v>874</v>
      </c>
      <c r="P2505" t="s">
        <v>874</v>
      </c>
      <c r="Q2505" t="s">
        <v>874</v>
      </c>
      <c r="R2505">
        <v>0</v>
      </c>
      <c r="S2505">
        <v>-1.0999999999999999E-2</v>
      </c>
      <c r="T2505" t="s">
        <v>874</v>
      </c>
      <c r="U2505" t="s">
        <v>874</v>
      </c>
      <c r="V2505" t="s">
        <v>874</v>
      </c>
      <c r="W2505" t="s">
        <v>874</v>
      </c>
      <c r="X2505" t="s">
        <v>80</v>
      </c>
      <c r="Y2505" t="s">
        <v>874</v>
      </c>
      <c r="Z2505" t="s">
        <v>874</v>
      </c>
      <c r="AA2505" t="s">
        <v>874</v>
      </c>
      <c r="AB2505" t="s">
        <v>874</v>
      </c>
      <c r="AC2505" t="s">
        <v>874</v>
      </c>
      <c r="AD2505" s="19">
        <v>4.0128472222222218E-2</v>
      </c>
      <c r="AE2505" t="s">
        <v>1108</v>
      </c>
    </row>
    <row r="2506" spans="1:31" x14ac:dyDescent="0.35">
      <c r="A2506" t="s">
        <v>173</v>
      </c>
      <c r="B2506" t="s">
        <v>311</v>
      </c>
      <c r="C2506">
        <v>3878</v>
      </c>
      <c r="D2506" s="9">
        <v>41729.612500000003</v>
      </c>
      <c r="E2506" s="9">
        <v>45607.711805555555</v>
      </c>
      <c r="F2506">
        <v>1110</v>
      </c>
      <c r="G2506">
        <v>1095</v>
      </c>
      <c r="H2506">
        <v>259</v>
      </c>
      <c r="I2506">
        <v>836</v>
      </c>
      <c r="J2506">
        <v>241</v>
      </c>
      <c r="K2506">
        <v>854</v>
      </c>
      <c r="L2506">
        <v>801</v>
      </c>
      <c r="M2506">
        <v>53</v>
      </c>
      <c r="N2506">
        <v>6.9000000000000006E-2</v>
      </c>
      <c r="O2506">
        <v>0.24299999999999999</v>
      </c>
      <c r="P2506">
        <v>7.0000000000000007E-2</v>
      </c>
      <c r="Q2506">
        <v>0.20300000000000001</v>
      </c>
      <c r="R2506">
        <v>0.24199999999999999</v>
      </c>
      <c r="S2506">
        <v>0.20699999999999999</v>
      </c>
      <c r="T2506">
        <v>0.83899999999999997</v>
      </c>
      <c r="U2506">
        <v>0.221</v>
      </c>
      <c r="V2506">
        <v>0.77600000000000002</v>
      </c>
      <c r="W2506">
        <v>261.084</v>
      </c>
      <c r="X2506" t="s">
        <v>56</v>
      </c>
      <c r="Y2506">
        <v>4.9260000000000002</v>
      </c>
      <c r="Z2506">
        <v>0.82</v>
      </c>
      <c r="AA2506">
        <v>0.89400000000000002</v>
      </c>
      <c r="AB2506">
        <v>0.95399999999999996</v>
      </c>
      <c r="AC2506">
        <v>0.95699999999999996</v>
      </c>
      <c r="AD2506" s="19">
        <v>3.0261574074074073E-2</v>
      </c>
      <c r="AE2506" t="s">
        <v>1108</v>
      </c>
    </row>
    <row r="2507" spans="1:31" hidden="1" x14ac:dyDescent="0.35">
      <c r="A2507" t="s">
        <v>165</v>
      </c>
      <c r="B2507" t="s">
        <v>312</v>
      </c>
      <c r="C2507">
        <v>82</v>
      </c>
      <c r="D2507" s="9">
        <v>45498.431250000001</v>
      </c>
      <c r="E2507" s="9">
        <v>45581.320833333331</v>
      </c>
      <c r="F2507" t="s">
        <v>871</v>
      </c>
      <c r="G2507" t="s">
        <v>871</v>
      </c>
      <c r="H2507">
        <v>2</v>
      </c>
      <c r="I2507">
        <v>6</v>
      </c>
      <c r="J2507">
        <v>1</v>
      </c>
      <c r="K2507" t="s">
        <v>872</v>
      </c>
      <c r="L2507">
        <v>2</v>
      </c>
      <c r="M2507">
        <v>4</v>
      </c>
      <c r="N2507">
        <v>0.5</v>
      </c>
      <c r="O2507">
        <v>5.2999999999999999E-2</v>
      </c>
      <c r="P2507" t="s">
        <v>874</v>
      </c>
      <c r="Q2507">
        <v>1.7999999999999999E-2</v>
      </c>
      <c r="R2507">
        <v>0.55300000000000005</v>
      </c>
      <c r="S2507">
        <v>6.5000000000000002E-2</v>
      </c>
      <c r="T2507" t="s">
        <v>874</v>
      </c>
      <c r="U2507" t="s">
        <v>874</v>
      </c>
      <c r="V2507" t="s">
        <v>874</v>
      </c>
      <c r="W2507" t="s">
        <v>874</v>
      </c>
      <c r="X2507" t="s">
        <v>56</v>
      </c>
      <c r="Y2507">
        <v>55.555999999999997</v>
      </c>
      <c r="Z2507">
        <v>1</v>
      </c>
      <c r="AA2507">
        <v>0.76700000000000002</v>
      </c>
      <c r="AB2507" t="s">
        <v>874</v>
      </c>
      <c r="AC2507">
        <v>1</v>
      </c>
      <c r="AD2507" s="19">
        <v>4.0412037037037038E-2</v>
      </c>
      <c r="AE2507" t="s">
        <v>1108</v>
      </c>
    </row>
    <row r="2508" spans="1:31" x14ac:dyDescent="0.35">
      <c r="A2508" t="s">
        <v>223</v>
      </c>
      <c r="B2508" t="s">
        <v>311</v>
      </c>
      <c r="C2508">
        <v>4599</v>
      </c>
      <c r="D2508" s="9">
        <v>40798.258333333331</v>
      </c>
      <c r="E2508" s="9">
        <v>45397.377083333333</v>
      </c>
      <c r="F2508">
        <v>281</v>
      </c>
      <c r="G2508">
        <v>281</v>
      </c>
      <c r="H2508">
        <v>190</v>
      </c>
      <c r="I2508">
        <v>91</v>
      </c>
      <c r="J2508">
        <v>20</v>
      </c>
      <c r="K2508">
        <v>261</v>
      </c>
      <c r="L2508">
        <v>235</v>
      </c>
      <c r="M2508">
        <v>26</v>
      </c>
      <c r="N2508">
        <v>0.108</v>
      </c>
      <c r="O2508">
        <v>0.04</v>
      </c>
      <c r="P2508">
        <v>5.0000000000000001E-3</v>
      </c>
      <c r="Q2508">
        <v>0.12</v>
      </c>
      <c r="R2508">
        <v>0.14299999999999999</v>
      </c>
      <c r="S2508">
        <v>0.123</v>
      </c>
      <c r="T2508">
        <v>0.83899999999999997</v>
      </c>
      <c r="U2508">
        <v>0.73</v>
      </c>
      <c r="V2508">
        <v>0.96599999999999997</v>
      </c>
      <c r="W2508">
        <v>216.667</v>
      </c>
      <c r="X2508" t="s">
        <v>56</v>
      </c>
      <c r="Y2508">
        <v>8.3330000000000002</v>
      </c>
      <c r="Z2508">
        <v>0.89200000000000002</v>
      </c>
      <c r="AA2508">
        <v>0.92500000000000004</v>
      </c>
      <c r="AB2508">
        <v>0.65800000000000003</v>
      </c>
      <c r="AC2508">
        <v>0.88600000000000001</v>
      </c>
      <c r="AD2508" s="19">
        <v>3.6543981481481483E-2</v>
      </c>
      <c r="AE2508" t="s">
        <v>1108</v>
      </c>
    </row>
    <row r="2509" spans="1:31" hidden="1" x14ac:dyDescent="0.35">
      <c r="A2509" t="s">
        <v>166</v>
      </c>
      <c r="B2509" t="s">
        <v>312</v>
      </c>
      <c r="C2509">
        <v>94</v>
      </c>
      <c r="D2509" s="9">
        <v>45513.397222222222</v>
      </c>
      <c r="E2509" s="9">
        <v>45607.62777777778</v>
      </c>
      <c r="F2509" t="s">
        <v>871</v>
      </c>
      <c r="G2509" t="s">
        <v>871</v>
      </c>
      <c r="H2509">
        <v>16</v>
      </c>
      <c r="I2509">
        <v>17</v>
      </c>
      <c r="J2509">
        <v>6</v>
      </c>
      <c r="K2509" t="s">
        <v>872</v>
      </c>
      <c r="L2509">
        <v>28</v>
      </c>
      <c r="M2509">
        <v>0</v>
      </c>
      <c r="N2509">
        <v>0.16700000000000001</v>
      </c>
      <c r="O2509">
        <v>0.20399999999999999</v>
      </c>
      <c r="P2509">
        <v>5.8999999999999997E-2</v>
      </c>
      <c r="Q2509">
        <v>0.373</v>
      </c>
      <c r="R2509">
        <v>0.312</v>
      </c>
      <c r="S2509">
        <v>0.29799999999999999</v>
      </c>
      <c r="T2509">
        <v>1.196</v>
      </c>
      <c r="U2509">
        <v>0.45</v>
      </c>
      <c r="V2509">
        <v>0.84099999999999997</v>
      </c>
      <c r="W2509">
        <v>769.43700000000001</v>
      </c>
      <c r="X2509" t="s">
        <v>62</v>
      </c>
      <c r="Y2509">
        <v>2.681</v>
      </c>
      <c r="Z2509">
        <v>0.96199999999999997</v>
      </c>
      <c r="AA2509">
        <v>0.95199999999999996</v>
      </c>
      <c r="AB2509">
        <v>0.753</v>
      </c>
      <c r="AC2509">
        <v>0.88500000000000001</v>
      </c>
      <c r="AD2509" s="19">
        <v>4.0714120370370366E-2</v>
      </c>
      <c r="AE2509" t="s">
        <v>1108</v>
      </c>
    </row>
    <row r="2510" spans="1:31" x14ac:dyDescent="0.35">
      <c r="A2510" t="s">
        <v>173</v>
      </c>
      <c r="B2510" t="s">
        <v>311</v>
      </c>
      <c r="C2510">
        <v>3878</v>
      </c>
      <c r="D2510" s="9">
        <v>41729.612500000003</v>
      </c>
      <c r="E2510" s="9">
        <v>45607.711805555555</v>
      </c>
      <c r="F2510">
        <v>1110</v>
      </c>
      <c r="G2510">
        <v>1095</v>
      </c>
      <c r="H2510">
        <v>259</v>
      </c>
      <c r="I2510">
        <v>836</v>
      </c>
      <c r="J2510">
        <v>241</v>
      </c>
      <c r="K2510">
        <v>854</v>
      </c>
      <c r="L2510">
        <v>801</v>
      </c>
      <c r="M2510">
        <v>53</v>
      </c>
      <c r="N2510">
        <v>6.9000000000000006E-2</v>
      </c>
      <c r="O2510">
        <v>0.24299999999999999</v>
      </c>
      <c r="P2510">
        <v>7.0000000000000007E-2</v>
      </c>
      <c r="Q2510">
        <v>0.20300000000000001</v>
      </c>
      <c r="R2510">
        <v>0.24199999999999999</v>
      </c>
      <c r="S2510">
        <v>0.20699999999999999</v>
      </c>
      <c r="T2510">
        <v>0.83899999999999997</v>
      </c>
      <c r="U2510">
        <v>0.221</v>
      </c>
      <c r="V2510">
        <v>0.77600000000000002</v>
      </c>
      <c r="W2510">
        <v>261.084</v>
      </c>
      <c r="X2510" t="s">
        <v>56</v>
      </c>
      <c r="Y2510">
        <v>4.9260000000000002</v>
      </c>
      <c r="Z2510">
        <v>0.82</v>
      </c>
      <c r="AA2510">
        <v>0.89400000000000002</v>
      </c>
      <c r="AB2510">
        <v>0.95399999999999996</v>
      </c>
      <c r="AC2510">
        <v>0.95699999999999996</v>
      </c>
      <c r="AD2510" s="19">
        <v>8.9236111111111102E-4</v>
      </c>
      <c r="AE2510" t="s">
        <v>1108</v>
      </c>
    </row>
    <row r="2511" spans="1:31" hidden="1" x14ac:dyDescent="0.35">
      <c r="A2511" t="s">
        <v>167</v>
      </c>
      <c r="B2511" t="s">
        <v>312</v>
      </c>
      <c r="C2511">
        <v>63</v>
      </c>
      <c r="D2511" s="9">
        <v>45330.490972222222</v>
      </c>
      <c r="E2511" s="9">
        <v>45393.550694444442</v>
      </c>
      <c r="F2511" t="s">
        <v>871</v>
      </c>
      <c r="G2511" t="s">
        <v>871</v>
      </c>
      <c r="H2511">
        <v>2</v>
      </c>
      <c r="I2511">
        <v>1</v>
      </c>
      <c r="J2511">
        <v>1</v>
      </c>
      <c r="K2511" t="s">
        <v>872</v>
      </c>
      <c r="L2511">
        <v>4</v>
      </c>
      <c r="M2511">
        <v>-2</v>
      </c>
      <c r="N2511">
        <v>0.03</v>
      </c>
      <c r="O2511" t="s">
        <v>874</v>
      </c>
      <c r="P2511" t="s">
        <v>874</v>
      </c>
      <c r="Q2511">
        <v>5.1999999999999998E-2</v>
      </c>
      <c r="R2511">
        <v>0</v>
      </c>
      <c r="S2511">
        <v>3.5999999999999997E-2</v>
      </c>
      <c r="T2511" t="s">
        <v>874</v>
      </c>
      <c r="U2511" t="s">
        <v>874</v>
      </c>
      <c r="V2511" t="s">
        <v>874</v>
      </c>
      <c r="W2511" t="s">
        <v>874</v>
      </c>
      <c r="X2511" t="s">
        <v>56</v>
      </c>
      <c r="Y2511">
        <v>19.231000000000002</v>
      </c>
      <c r="Z2511">
        <v>1</v>
      </c>
      <c r="AA2511" t="s">
        <v>874</v>
      </c>
      <c r="AB2511" t="s">
        <v>874</v>
      </c>
      <c r="AC2511">
        <v>0.96599999999999997</v>
      </c>
      <c r="AD2511" s="19">
        <v>4.0932870370370369E-2</v>
      </c>
      <c r="AE2511" t="s">
        <v>1108</v>
      </c>
    </row>
    <row r="2512" spans="1:31" x14ac:dyDescent="0.35">
      <c r="A2512" t="s">
        <v>223</v>
      </c>
      <c r="B2512" t="s">
        <v>311</v>
      </c>
      <c r="C2512">
        <v>4599</v>
      </c>
      <c r="D2512" s="9">
        <v>40798.258333333331</v>
      </c>
      <c r="E2512" s="9">
        <v>45397.377083333333</v>
      </c>
      <c r="F2512">
        <v>281</v>
      </c>
      <c r="G2512">
        <v>281</v>
      </c>
      <c r="H2512">
        <v>190</v>
      </c>
      <c r="I2512">
        <v>91</v>
      </c>
      <c r="J2512">
        <v>20</v>
      </c>
      <c r="K2512">
        <v>261</v>
      </c>
      <c r="L2512">
        <v>235</v>
      </c>
      <c r="M2512">
        <v>26</v>
      </c>
      <c r="N2512">
        <v>0.108</v>
      </c>
      <c r="O2512">
        <v>0.04</v>
      </c>
      <c r="P2512">
        <v>5.0000000000000001E-3</v>
      </c>
      <c r="Q2512">
        <v>0.12</v>
      </c>
      <c r="R2512">
        <v>0.14299999999999999</v>
      </c>
      <c r="S2512">
        <v>0.123</v>
      </c>
      <c r="T2512">
        <v>0.83899999999999997</v>
      </c>
      <c r="U2512">
        <v>0.73</v>
      </c>
      <c r="V2512">
        <v>0.96599999999999997</v>
      </c>
      <c r="W2512">
        <v>216.667</v>
      </c>
      <c r="X2512" t="s">
        <v>56</v>
      </c>
      <c r="Y2512">
        <v>8.3330000000000002</v>
      </c>
      <c r="Z2512">
        <v>0.89200000000000002</v>
      </c>
      <c r="AA2512">
        <v>0.92500000000000004</v>
      </c>
      <c r="AB2512">
        <v>0.65800000000000003</v>
      </c>
      <c r="AC2512">
        <v>0.88600000000000001</v>
      </c>
      <c r="AD2512" s="19">
        <v>1.377662037037037E-2</v>
      </c>
      <c r="AE2512" t="s">
        <v>1108</v>
      </c>
    </row>
    <row r="2513" spans="1:31" hidden="1" x14ac:dyDescent="0.35">
      <c r="A2513" t="s">
        <v>168</v>
      </c>
      <c r="B2513" t="s">
        <v>312</v>
      </c>
      <c r="C2513">
        <v>94</v>
      </c>
      <c r="D2513" s="9">
        <v>45509.302777777775</v>
      </c>
      <c r="E2513" s="9">
        <v>45604.267361111109</v>
      </c>
      <c r="F2513" t="s">
        <v>871</v>
      </c>
      <c r="G2513" t="s">
        <v>871</v>
      </c>
      <c r="H2513">
        <v>1</v>
      </c>
      <c r="I2513">
        <v>2</v>
      </c>
      <c r="J2513">
        <v>2</v>
      </c>
      <c r="K2513" t="s">
        <v>872</v>
      </c>
      <c r="L2513">
        <v>6</v>
      </c>
      <c r="M2513">
        <v>-5</v>
      </c>
      <c r="N2513" t="s">
        <v>874</v>
      </c>
      <c r="O2513">
        <v>1.7000000000000001E-2</v>
      </c>
      <c r="P2513">
        <v>1</v>
      </c>
      <c r="Q2513">
        <v>3.6999999999999998E-2</v>
      </c>
      <c r="R2513">
        <v>-0.98299999999999998</v>
      </c>
      <c r="S2513">
        <v>1.9E-2</v>
      </c>
      <c r="T2513" t="s">
        <v>874</v>
      </c>
      <c r="U2513" t="s">
        <v>874</v>
      </c>
      <c r="V2513" t="s">
        <v>874</v>
      </c>
      <c r="W2513" t="s">
        <v>874</v>
      </c>
      <c r="X2513" t="s">
        <v>56</v>
      </c>
      <c r="Y2513">
        <v>27.027000000000001</v>
      </c>
      <c r="Z2513" t="s">
        <v>874</v>
      </c>
      <c r="AA2513">
        <v>1</v>
      </c>
      <c r="AB2513">
        <v>1</v>
      </c>
      <c r="AC2513">
        <v>0.85099999999999998</v>
      </c>
      <c r="AD2513" s="19">
        <v>4.1185185185185186E-2</v>
      </c>
      <c r="AE2513" t="s">
        <v>1108</v>
      </c>
    </row>
    <row r="2514" spans="1:31" x14ac:dyDescent="0.35">
      <c r="A2514" t="s">
        <v>71</v>
      </c>
      <c r="B2514" t="s">
        <v>311</v>
      </c>
      <c r="C2514">
        <v>336</v>
      </c>
      <c r="D2514" s="9">
        <v>44216.246805555558</v>
      </c>
      <c r="E2514" s="9">
        <v>44552.256388888891</v>
      </c>
      <c r="F2514">
        <v>260</v>
      </c>
      <c r="G2514">
        <v>260</v>
      </c>
      <c r="H2514">
        <v>214</v>
      </c>
      <c r="I2514">
        <v>46</v>
      </c>
      <c r="J2514">
        <v>0</v>
      </c>
      <c r="K2514">
        <v>260</v>
      </c>
      <c r="L2514">
        <v>228</v>
      </c>
      <c r="M2514">
        <v>32</v>
      </c>
      <c r="N2514">
        <v>0.70399999999999996</v>
      </c>
      <c r="O2514">
        <v>0.155</v>
      </c>
      <c r="P2514">
        <v>0</v>
      </c>
      <c r="Q2514">
        <v>0.72099999999999997</v>
      </c>
      <c r="R2514">
        <v>0.85899999999999999</v>
      </c>
      <c r="S2514">
        <v>0.86099999999999999</v>
      </c>
      <c r="T2514">
        <v>0.83899999999999997</v>
      </c>
      <c r="U2514">
        <v>0.82</v>
      </c>
      <c r="V2514">
        <v>1</v>
      </c>
      <c r="W2514">
        <v>44.383000000000003</v>
      </c>
      <c r="X2514" t="s">
        <v>56</v>
      </c>
      <c r="Y2514">
        <v>1.387</v>
      </c>
      <c r="Z2514">
        <v>0.99199999999999999</v>
      </c>
      <c r="AA2514">
        <v>0.94199999999999995</v>
      </c>
      <c r="AB2514">
        <v>0</v>
      </c>
      <c r="AC2514">
        <v>0.98399999999999999</v>
      </c>
      <c r="AD2514" s="19">
        <v>45825.285728923613</v>
      </c>
      <c r="AE2514" t="s">
        <v>2357</v>
      </c>
    </row>
    <row r="2515" spans="1:31" hidden="1" x14ac:dyDescent="0.35">
      <c r="A2515" t="s">
        <v>169</v>
      </c>
      <c r="B2515" t="s">
        <v>312</v>
      </c>
      <c r="C2515">
        <v>64</v>
      </c>
      <c r="D2515" s="9">
        <v>44866.571527777778</v>
      </c>
      <c r="E2515" s="9">
        <v>44930.65</v>
      </c>
      <c r="F2515" t="s">
        <v>871</v>
      </c>
      <c r="G2515" t="s">
        <v>871</v>
      </c>
      <c r="H2515">
        <v>1</v>
      </c>
      <c r="I2515">
        <v>1</v>
      </c>
      <c r="J2515">
        <v>1</v>
      </c>
      <c r="K2515" t="s">
        <v>872</v>
      </c>
      <c r="L2515">
        <v>1</v>
      </c>
      <c r="M2515">
        <v>0</v>
      </c>
      <c r="N2515" t="s">
        <v>874</v>
      </c>
      <c r="O2515" t="s">
        <v>874</v>
      </c>
      <c r="P2515" t="s">
        <v>874</v>
      </c>
      <c r="Q2515" t="s">
        <v>874</v>
      </c>
      <c r="R2515">
        <v>0</v>
      </c>
      <c r="S2515">
        <v>1.6E-2</v>
      </c>
      <c r="T2515" t="s">
        <v>874</v>
      </c>
      <c r="U2515" t="s">
        <v>874</v>
      </c>
      <c r="V2515" t="s">
        <v>874</v>
      </c>
      <c r="W2515" t="s">
        <v>874</v>
      </c>
      <c r="X2515" t="s">
        <v>56</v>
      </c>
      <c r="Y2515" t="s">
        <v>874</v>
      </c>
      <c r="Z2515" t="s">
        <v>874</v>
      </c>
      <c r="AA2515" t="s">
        <v>874</v>
      </c>
      <c r="AB2515" t="s">
        <v>874</v>
      </c>
      <c r="AC2515" t="s">
        <v>874</v>
      </c>
      <c r="AD2515" s="19">
        <v>4.1416666666666671E-2</v>
      </c>
      <c r="AE2515" t="s">
        <v>1108</v>
      </c>
    </row>
    <row r="2516" spans="1:31" x14ac:dyDescent="0.35">
      <c r="A2516" t="s">
        <v>1406</v>
      </c>
      <c r="B2516" t="s">
        <v>311</v>
      </c>
      <c r="C2516">
        <v>2763</v>
      </c>
      <c r="D2516" s="9">
        <v>38858.388194444444</v>
      </c>
      <c r="E2516" s="9">
        <v>41622.147916666669</v>
      </c>
      <c r="F2516">
        <v>4848</v>
      </c>
      <c r="G2516">
        <v>4848</v>
      </c>
      <c r="H2516">
        <v>507</v>
      </c>
      <c r="I2516">
        <v>4341</v>
      </c>
      <c r="J2516">
        <v>684</v>
      </c>
      <c r="K2516">
        <v>4164</v>
      </c>
      <c r="L2516">
        <v>3323</v>
      </c>
      <c r="M2516">
        <v>841</v>
      </c>
      <c r="N2516">
        <v>0.21099999999999999</v>
      </c>
      <c r="O2516">
        <v>1.6519999999999999</v>
      </c>
      <c r="P2516">
        <v>0.247</v>
      </c>
      <c r="Q2516">
        <v>1.355</v>
      </c>
      <c r="R2516">
        <v>1.6160000000000001</v>
      </c>
      <c r="S2516">
        <v>1.583</v>
      </c>
      <c r="T2516">
        <v>0.83799999999999997</v>
      </c>
      <c r="U2516">
        <v>0.113</v>
      </c>
      <c r="V2516">
        <v>0.86699999999999999</v>
      </c>
      <c r="W2516">
        <v>620.66399999999999</v>
      </c>
      <c r="X2516" t="s">
        <v>56</v>
      </c>
      <c r="Y2516">
        <v>0.73799999999999999</v>
      </c>
      <c r="Z2516">
        <v>0.93799999999999994</v>
      </c>
      <c r="AA2516">
        <v>0.98399999999999999</v>
      </c>
      <c r="AB2516">
        <v>0.98699999999999999</v>
      </c>
      <c r="AC2516">
        <v>0.98099999999999998</v>
      </c>
      <c r="AD2516" s="19">
        <v>45824.779883206022</v>
      </c>
      <c r="AE2516" t="s">
        <v>1824</v>
      </c>
    </row>
    <row r="2517" spans="1:31" hidden="1" x14ac:dyDescent="0.35">
      <c r="A2517" t="s">
        <v>170</v>
      </c>
      <c r="B2517" t="s">
        <v>312</v>
      </c>
      <c r="C2517">
        <v>97</v>
      </c>
      <c r="D2517" s="9">
        <v>45513.536111111112</v>
      </c>
      <c r="E2517" s="9">
        <v>45611.491666666669</v>
      </c>
      <c r="F2517" t="s">
        <v>871</v>
      </c>
      <c r="G2517" t="s">
        <v>871</v>
      </c>
      <c r="H2517">
        <v>32</v>
      </c>
      <c r="I2517">
        <v>57</v>
      </c>
      <c r="J2517">
        <v>5</v>
      </c>
      <c r="K2517" t="s">
        <v>872</v>
      </c>
      <c r="L2517">
        <v>77</v>
      </c>
      <c r="M2517">
        <v>6</v>
      </c>
      <c r="N2517">
        <v>0.36199999999999999</v>
      </c>
      <c r="O2517">
        <v>0.51300000000000001</v>
      </c>
      <c r="P2517">
        <v>6.5000000000000002E-2</v>
      </c>
      <c r="Q2517">
        <v>0.82099999999999995</v>
      </c>
      <c r="R2517">
        <v>0.81</v>
      </c>
      <c r="S2517">
        <v>0.80200000000000005</v>
      </c>
      <c r="T2517">
        <v>1.014</v>
      </c>
      <c r="U2517">
        <v>0.41399999999999998</v>
      </c>
      <c r="V2517">
        <v>0.92600000000000005</v>
      </c>
      <c r="W2517">
        <v>176.614</v>
      </c>
      <c r="X2517" t="s">
        <v>62</v>
      </c>
      <c r="Y2517">
        <v>1.218</v>
      </c>
      <c r="Z2517">
        <v>0.91300000000000003</v>
      </c>
      <c r="AA2517">
        <v>0.97099999999999997</v>
      </c>
      <c r="AB2517">
        <v>0.97</v>
      </c>
      <c r="AC2517">
        <v>0.96099999999999997</v>
      </c>
      <c r="AD2517" s="19">
        <v>6.4814814814814816E-5</v>
      </c>
      <c r="AE2517" t="s">
        <v>1108</v>
      </c>
    </row>
    <row r="2518" spans="1:31" x14ac:dyDescent="0.35">
      <c r="A2518" t="s">
        <v>1551</v>
      </c>
      <c r="B2518" t="s">
        <v>311</v>
      </c>
      <c r="C2518">
        <v>2535</v>
      </c>
      <c r="D2518" s="9">
        <v>38140.673611111109</v>
      </c>
      <c r="E2518" s="9">
        <v>40676.161111111112</v>
      </c>
      <c r="F2518">
        <v>93</v>
      </c>
      <c r="G2518">
        <v>93</v>
      </c>
      <c r="H2518">
        <v>3</v>
      </c>
      <c r="I2518">
        <v>90</v>
      </c>
      <c r="J2518">
        <v>17</v>
      </c>
      <c r="K2518">
        <v>76</v>
      </c>
      <c r="L2518">
        <v>48</v>
      </c>
      <c r="M2518">
        <v>28</v>
      </c>
      <c r="N2518">
        <v>4.0000000000000001E-3</v>
      </c>
      <c r="O2518">
        <v>0.04</v>
      </c>
      <c r="P2518">
        <v>7.0000000000000001E-3</v>
      </c>
      <c r="Q2518">
        <v>3.1E-2</v>
      </c>
      <c r="R2518">
        <v>3.6999999999999998E-2</v>
      </c>
      <c r="S2518">
        <v>3.3000000000000002E-2</v>
      </c>
      <c r="T2518">
        <v>0.83799999999999997</v>
      </c>
      <c r="U2518">
        <v>9.0999999999999998E-2</v>
      </c>
      <c r="V2518">
        <v>0.84099999999999997</v>
      </c>
      <c r="W2518">
        <v>903.226</v>
      </c>
      <c r="X2518" t="s">
        <v>56</v>
      </c>
      <c r="Y2518">
        <v>32.258000000000003</v>
      </c>
      <c r="Z2518">
        <v>0.81699999999999995</v>
      </c>
      <c r="AA2518">
        <v>0.80200000000000005</v>
      </c>
      <c r="AB2518">
        <v>0.80600000000000005</v>
      </c>
      <c r="AC2518">
        <v>0.68899999999999995</v>
      </c>
      <c r="AD2518" s="19">
        <v>45824.803098113429</v>
      </c>
      <c r="AE2518" t="s">
        <v>1824</v>
      </c>
    </row>
    <row r="2519" spans="1:31" hidden="1" x14ac:dyDescent="0.35">
      <c r="A2519" t="s">
        <v>171</v>
      </c>
      <c r="B2519" t="s">
        <v>312</v>
      </c>
      <c r="C2519">
        <v>98</v>
      </c>
      <c r="D2519" s="9">
        <v>45509.216666666667</v>
      </c>
      <c r="E2519" s="9">
        <v>45607.525000000001</v>
      </c>
      <c r="F2519" t="s">
        <v>871</v>
      </c>
      <c r="G2519" t="s">
        <v>871</v>
      </c>
      <c r="H2519">
        <v>20</v>
      </c>
      <c r="I2519">
        <v>16</v>
      </c>
      <c r="J2519">
        <v>5</v>
      </c>
      <c r="K2519" t="s">
        <v>872</v>
      </c>
      <c r="L2519">
        <v>25</v>
      </c>
      <c r="M2519">
        <v>7</v>
      </c>
      <c r="N2519">
        <v>0.17100000000000001</v>
      </c>
      <c r="O2519">
        <v>0.13300000000000001</v>
      </c>
      <c r="P2519">
        <v>4.3999999999999997E-2</v>
      </c>
      <c r="Q2519">
        <v>0.27600000000000002</v>
      </c>
      <c r="R2519" s="24" t="s">
        <v>2300</v>
      </c>
      <c r="S2519">
        <v>0.26400000000000001</v>
      </c>
      <c r="T2519">
        <v>1.0620000000000001</v>
      </c>
      <c r="U2519">
        <v>0.56200000000000006</v>
      </c>
      <c r="V2519">
        <v>0.85499999999999998</v>
      </c>
      <c r="W2519">
        <v>224.63800000000001</v>
      </c>
      <c r="X2519" t="s">
        <v>62</v>
      </c>
      <c r="Y2519">
        <v>3.6230000000000002</v>
      </c>
      <c r="Z2519">
        <v>0.94699999999999995</v>
      </c>
      <c r="AA2519">
        <v>0.95499999999999996</v>
      </c>
      <c r="AB2519">
        <v>0.94799999999999995</v>
      </c>
      <c r="AC2519">
        <v>0.95399999999999996</v>
      </c>
      <c r="AD2519" s="19">
        <v>4.3749999999999995E-4</v>
      </c>
      <c r="AE2519" t="s">
        <v>1108</v>
      </c>
    </row>
    <row r="2520" spans="1:31" x14ac:dyDescent="0.35">
      <c r="A2520" t="s">
        <v>189</v>
      </c>
      <c r="B2520" t="s">
        <v>311</v>
      </c>
      <c r="C2520">
        <v>2002</v>
      </c>
      <c r="D2520" s="9">
        <v>39623.1</v>
      </c>
      <c r="E2520" s="9">
        <v>41625.647222222222</v>
      </c>
      <c r="F2520">
        <v>354</v>
      </c>
      <c r="G2520">
        <v>354</v>
      </c>
      <c r="H2520">
        <v>138</v>
      </c>
      <c r="I2520">
        <v>216</v>
      </c>
      <c r="J2520">
        <v>50</v>
      </c>
      <c r="K2520">
        <v>304</v>
      </c>
      <c r="L2520">
        <v>241</v>
      </c>
      <c r="M2520">
        <v>63</v>
      </c>
      <c r="N2520">
        <v>6.6000000000000003E-2</v>
      </c>
      <c r="O2520">
        <v>0.11899999999999999</v>
      </c>
      <c r="P2520">
        <v>2.5000000000000001E-2</v>
      </c>
      <c r="Q2520">
        <v>0.13400000000000001</v>
      </c>
      <c r="R2520">
        <v>0.16</v>
      </c>
      <c r="S2520">
        <v>0.157</v>
      </c>
      <c r="T2520">
        <v>0.83799999999999997</v>
      </c>
      <c r="U2520">
        <v>0.35699999999999998</v>
      </c>
      <c r="V2520">
        <v>0.86499999999999999</v>
      </c>
      <c r="W2520">
        <v>470.149</v>
      </c>
      <c r="X2520" t="s">
        <v>56</v>
      </c>
      <c r="Y2520">
        <v>7.4630000000000001</v>
      </c>
      <c r="Z2520">
        <v>0.95799999999999996</v>
      </c>
      <c r="AA2520">
        <v>0.98399999999999999</v>
      </c>
      <c r="AB2520">
        <v>0.98899999999999999</v>
      </c>
      <c r="AC2520">
        <v>0.96599999999999997</v>
      </c>
      <c r="AD2520" s="19">
        <v>45824.92861534722</v>
      </c>
      <c r="AE2520" t="s">
        <v>2215</v>
      </c>
    </row>
    <row r="2521" spans="1:31" hidden="1" x14ac:dyDescent="0.35">
      <c r="A2521" t="s">
        <v>172</v>
      </c>
      <c r="B2521" t="s">
        <v>312</v>
      </c>
      <c r="C2521">
        <v>90</v>
      </c>
      <c r="D2521" s="9">
        <v>45518.674305555556</v>
      </c>
      <c r="E2521" s="9">
        <v>45609.55</v>
      </c>
      <c r="F2521" t="s">
        <v>871</v>
      </c>
      <c r="G2521" t="s">
        <v>871</v>
      </c>
      <c r="H2521">
        <v>3</v>
      </c>
      <c r="I2521">
        <v>8</v>
      </c>
      <c r="J2521">
        <v>1</v>
      </c>
      <c r="K2521" t="s">
        <v>872</v>
      </c>
      <c r="L2521">
        <v>11</v>
      </c>
      <c r="M2521">
        <v>0</v>
      </c>
      <c r="N2521">
        <v>2.1999999999999999E-2</v>
      </c>
      <c r="O2521">
        <v>0.11700000000000001</v>
      </c>
      <c r="P2521" t="s">
        <v>874</v>
      </c>
      <c r="Q2521">
        <v>9.9000000000000005E-2</v>
      </c>
      <c r="R2521">
        <v>0.13900000000000001</v>
      </c>
      <c r="S2521">
        <v>0.111</v>
      </c>
      <c r="T2521" t="s">
        <v>874</v>
      </c>
      <c r="U2521" t="s">
        <v>874</v>
      </c>
      <c r="V2521" t="s">
        <v>874</v>
      </c>
      <c r="W2521" t="s">
        <v>874</v>
      </c>
      <c r="X2521" t="s">
        <v>56</v>
      </c>
      <c r="Y2521">
        <v>10.101000000000001</v>
      </c>
      <c r="Z2521">
        <v>0.92300000000000004</v>
      </c>
      <c r="AA2521">
        <v>0.90800000000000003</v>
      </c>
      <c r="AB2521" t="s">
        <v>874</v>
      </c>
      <c r="AC2521">
        <v>0.88500000000000001</v>
      </c>
      <c r="AD2521" s="19">
        <v>6.5625000000000004E-4</v>
      </c>
      <c r="AE2521" t="s">
        <v>1108</v>
      </c>
    </row>
    <row r="2522" spans="1:31" x14ac:dyDescent="0.35">
      <c r="A2522" t="s">
        <v>2136</v>
      </c>
      <c r="B2522" t="s">
        <v>311</v>
      </c>
      <c r="C2522">
        <v>2903</v>
      </c>
      <c r="D2522" s="9">
        <v>38560.120833333334</v>
      </c>
      <c r="E2522" s="9">
        <v>41463.713194444441</v>
      </c>
      <c r="F2522">
        <v>127</v>
      </c>
      <c r="G2522">
        <v>127</v>
      </c>
      <c r="H2522">
        <v>63</v>
      </c>
      <c r="I2522">
        <v>64</v>
      </c>
      <c r="J2522">
        <v>13</v>
      </c>
      <c r="K2522">
        <v>114</v>
      </c>
      <c r="L2522">
        <v>88</v>
      </c>
      <c r="M2522">
        <v>26</v>
      </c>
      <c r="N2522">
        <v>2.1999999999999999E-2</v>
      </c>
      <c r="O2522">
        <v>2.4E-2</v>
      </c>
      <c r="P2522">
        <v>8.9999999999999993E-3</v>
      </c>
      <c r="Q2522">
        <v>3.1E-2</v>
      </c>
      <c r="R2522">
        <v>3.6999999999999998E-2</v>
      </c>
      <c r="S2522">
        <v>0.04</v>
      </c>
      <c r="T2522">
        <v>0.83799999999999997</v>
      </c>
      <c r="U2522">
        <v>0.47799999999999998</v>
      </c>
      <c r="V2522">
        <v>0.80400000000000005</v>
      </c>
      <c r="W2522">
        <v>838.71</v>
      </c>
      <c r="X2522" t="s">
        <v>56</v>
      </c>
      <c r="Y2522">
        <v>32.258000000000003</v>
      </c>
      <c r="Z2522">
        <v>0.59699999999999998</v>
      </c>
      <c r="AA2522">
        <v>0.77400000000000002</v>
      </c>
      <c r="AB2522">
        <v>0.94899999999999995</v>
      </c>
      <c r="AC2522">
        <v>0.42199999999999999</v>
      </c>
      <c r="AD2522" s="19">
        <v>45824.936739282406</v>
      </c>
      <c r="AE2522" t="s">
        <v>2215</v>
      </c>
    </row>
    <row r="2523" spans="1:31" hidden="1" x14ac:dyDescent="0.35">
      <c r="A2523" t="s">
        <v>173</v>
      </c>
      <c r="B2523" t="s">
        <v>312</v>
      </c>
      <c r="C2523">
        <v>97</v>
      </c>
      <c r="D2523" s="9">
        <v>45510.470138888886</v>
      </c>
      <c r="E2523" s="9">
        <v>45607.711805555555</v>
      </c>
      <c r="F2523" t="s">
        <v>871</v>
      </c>
      <c r="G2523" t="s">
        <v>871</v>
      </c>
      <c r="H2523">
        <v>17</v>
      </c>
      <c r="I2523">
        <v>8</v>
      </c>
      <c r="J2523">
        <v>9</v>
      </c>
      <c r="K2523" t="s">
        <v>872</v>
      </c>
      <c r="L2523">
        <v>21</v>
      </c>
      <c r="M2523">
        <v>-6</v>
      </c>
      <c r="N2523">
        <v>0.31900000000000001</v>
      </c>
      <c r="O2523">
        <v>6.6000000000000003E-2</v>
      </c>
      <c r="P2523">
        <v>0.20599999999999999</v>
      </c>
      <c r="Q2523">
        <v>0.20399999999999999</v>
      </c>
      <c r="R2523" s="24" t="s">
        <v>2301</v>
      </c>
      <c r="S2523">
        <v>0.20599999999999999</v>
      </c>
      <c r="T2523">
        <v>1.1399999999999999</v>
      </c>
      <c r="U2523">
        <v>0.82899999999999996</v>
      </c>
      <c r="V2523">
        <v>0.46500000000000002</v>
      </c>
      <c r="W2523">
        <v>259.80399999999997</v>
      </c>
      <c r="X2523" t="s">
        <v>62</v>
      </c>
      <c r="Y2523">
        <v>4.9020000000000001</v>
      </c>
      <c r="Z2523">
        <v>0.92400000000000004</v>
      </c>
      <c r="AA2523">
        <v>0.93700000000000006</v>
      </c>
      <c r="AB2523">
        <v>0.61499999999999999</v>
      </c>
      <c r="AC2523">
        <v>0.93100000000000005</v>
      </c>
      <c r="AD2523" s="19">
        <v>9.4328703703703708E-4</v>
      </c>
      <c r="AE2523" t="s">
        <v>1108</v>
      </c>
    </row>
    <row r="2524" spans="1:31" x14ac:dyDescent="0.35">
      <c r="A2524" t="s">
        <v>83</v>
      </c>
      <c r="B2524" t="s">
        <v>311</v>
      </c>
      <c r="C2524">
        <v>1239</v>
      </c>
      <c r="D2524" s="9">
        <v>44369.488888888889</v>
      </c>
      <c r="E2524" s="9">
        <v>45608.613194444442</v>
      </c>
      <c r="F2524">
        <v>791</v>
      </c>
      <c r="G2524">
        <v>725</v>
      </c>
      <c r="H2524">
        <v>712</v>
      </c>
      <c r="I2524">
        <v>13</v>
      </c>
      <c r="J2524">
        <v>98</v>
      </c>
      <c r="K2524">
        <v>627</v>
      </c>
      <c r="L2524">
        <v>508</v>
      </c>
      <c r="M2524">
        <v>119</v>
      </c>
      <c r="N2524">
        <v>0.58599999999999997</v>
      </c>
      <c r="O2524">
        <v>1.0999999999999999E-2</v>
      </c>
      <c r="P2524">
        <v>7.6999999999999999E-2</v>
      </c>
      <c r="Q2524">
        <v>0.436</v>
      </c>
      <c r="R2524">
        <v>0.52</v>
      </c>
      <c r="S2524">
        <v>0.51800000000000002</v>
      </c>
      <c r="T2524">
        <v>0.83799999999999997</v>
      </c>
      <c r="U2524">
        <v>0.98199999999999998</v>
      </c>
      <c r="V2524">
        <v>0.871</v>
      </c>
      <c r="W2524">
        <v>272.93599999999998</v>
      </c>
      <c r="X2524" t="s">
        <v>56</v>
      </c>
      <c r="Y2524">
        <v>2.294</v>
      </c>
      <c r="Z2524">
        <v>0.96399999999999997</v>
      </c>
      <c r="AA2524">
        <v>0.82299999999999995</v>
      </c>
      <c r="AB2524">
        <v>0.96499999999999997</v>
      </c>
      <c r="AC2524">
        <v>0.96799999999999997</v>
      </c>
      <c r="AD2524" s="19">
        <v>1.8925925925925926E-2</v>
      </c>
      <c r="AE2524" t="s">
        <v>1108</v>
      </c>
    </row>
    <row r="2525" spans="1:31" hidden="1" x14ac:dyDescent="0.35">
      <c r="A2525" t="s">
        <v>174</v>
      </c>
      <c r="B2525" t="s">
        <v>312</v>
      </c>
      <c r="C2525">
        <v>100</v>
      </c>
      <c r="D2525" s="9">
        <v>45509.545138888891</v>
      </c>
      <c r="E2525" s="9">
        <v>45609.633333333331</v>
      </c>
      <c r="F2525" t="s">
        <v>871</v>
      </c>
      <c r="G2525" t="s">
        <v>871</v>
      </c>
      <c r="H2525">
        <v>108</v>
      </c>
      <c r="I2525">
        <v>36</v>
      </c>
      <c r="J2525">
        <v>23</v>
      </c>
      <c r="K2525" t="s">
        <v>872</v>
      </c>
      <c r="L2525">
        <v>94</v>
      </c>
      <c r="M2525">
        <v>28</v>
      </c>
      <c r="N2525">
        <v>1.3979999999999999</v>
      </c>
      <c r="O2525">
        <v>0.35299999999999998</v>
      </c>
      <c r="P2525">
        <v>0.214</v>
      </c>
      <c r="Q2525">
        <v>0.88400000000000001</v>
      </c>
      <c r="R2525">
        <v>1.5369999999999999</v>
      </c>
      <c r="S2525">
        <v>1.502</v>
      </c>
      <c r="T2525">
        <v>0.57499999999999996</v>
      </c>
      <c r="U2525">
        <v>0.79800000000000004</v>
      </c>
      <c r="V2525">
        <v>0.878</v>
      </c>
      <c r="W2525">
        <v>235.29400000000001</v>
      </c>
      <c r="X2525" t="s">
        <v>56</v>
      </c>
      <c r="Y2525">
        <v>1.131</v>
      </c>
      <c r="Z2525">
        <v>0.90200000000000002</v>
      </c>
      <c r="AA2525">
        <v>0.96299999999999997</v>
      </c>
      <c r="AB2525">
        <v>0.95</v>
      </c>
      <c r="AC2525">
        <v>0.98199999999999998</v>
      </c>
      <c r="AD2525" s="19">
        <v>1.2314814814814816E-3</v>
      </c>
      <c r="AE2525" t="s">
        <v>1108</v>
      </c>
    </row>
    <row r="2526" spans="1:31" x14ac:dyDescent="0.35">
      <c r="A2526" t="s">
        <v>257</v>
      </c>
      <c r="B2526" t="s">
        <v>311</v>
      </c>
      <c r="C2526">
        <v>1365</v>
      </c>
      <c r="D2526" s="9">
        <v>44239.408333333333</v>
      </c>
      <c r="E2526" s="9">
        <v>45604.697222222225</v>
      </c>
      <c r="F2526">
        <v>804</v>
      </c>
      <c r="G2526">
        <v>804</v>
      </c>
      <c r="H2526">
        <v>797</v>
      </c>
      <c r="I2526">
        <v>7</v>
      </c>
      <c r="J2526">
        <v>54</v>
      </c>
      <c r="K2526">
        <v>750</v>
      </c>
      <c r="L2526">
        <v>605</v>
      </c>
      <c r="M2526">
        <v>145</v>
      </c>
      <c r="N2526">
        <v>0.54800000000000004</v>
      </c>
      <c r="O2526">
        <v>8.9999999999999993E-3</v>
      </c>
      <c r="P2526">
        <v>0.04</v>
      </c>
      <c r="Q2526">
        <v>0.433</v>
      </c>
      <c r="R2526">
        <v>0.51700000000000002</v>
      </c>
      <c r="S2526">
        <v>0.51300000000000001</v>
      </c>
      <c r="T2526">
        <v>0.83799999999999997</v>
      </c>
      <c r="U2526">
        <v>0.98399999999999999</v>
      </c>
      <c r="V2526">
        <v>0.92800000000000005</v>
      </c>
      <c r="W2526">
        <v>334.87299999999999</v>
      </c>
      <c r="X2526" t="s">
        <v>56</v>
      </c>
      <c r="Y2526">
        <v>2.3090000000000002</v>
      </c>
      <c r="Z2526">
        <v>0.98899999999999999</v>
      </c>
      <c r="AA2526">
        <v>0.92400000000000004</v>
      </c>
      <c r="AB2526">
        <v>0.96599999999999997</v>
      </c>
      <c r="AC2526">
        <v>0.98599999999999999</v>
      </c>
      <c r="AD2526" s="19">
        <v>4.135648148148148E-2</v>
      </c>
      <c r="AE2526" t="s">
        <v>1108</v>
      </c>
    </row>
    <row r="2527" spans="1:31" hidden="1" x14ac:dyDescent="0.35">
      <c r="A2527" t="s">
        <v>175</v>
      </c>
      <c r="B2527" t="s">
        <v>312</v>
      </c>
      <c r="C2527">
        <v>94</v>
      </c>
      <c r="D2527" s="9">
        <v>45513.601388888892</v>
      </c>
      <c r="E2527" s="9">
        <v>45608.436805555553</v>
      </c>
      <c r="F2527" t="s">
        <v>871</v>
      </c>
      <c r="G2527" t="s">
        <v>871</v>
      </c>
      <c r="H2527">
        <v>81</v>
      </c>
      <c r="I2527">
        <v>1</v>
      </c>
      <c r="J2527">
        <v>10</v>
      </c>
      <c r="K2527" t="s">
        <v>872</v>
      </c>
      <c r="L2527">
        <v>12</v>
      </c>
      <c r="M2527">
        <v>59</v>
      </c>
      <c r="N2527">
        <v>0.78300000000000003</v>
      </c>
      <c r="O2527" t="s">
        <v>874</v>
      </c>
      <c r="P2527">
        <v>0.51800000000000002</v>
      </c>
      <c r="Q2527">
        <v>0.378</v>
      </c>
      <c r="R2527">
        <v>0.26500000000000001</v>
      </c>
      <c r="S2527">
        <v>0.65100000000000002</v>
      </c>
      <c r="T2527" t="s">
        <v>874</v>
      </c>
      <c r="U2527" t="s">
        <v>874</v>
      </c>
      <c r="V2527" t="s">
        <v>874</v>
      </c>
      <c r="W2527" t="s">
        <v>874</v>
      </c>
      <c r="X2527" t="s">
        <v>56</v>
      </c>
      <c r="Y2527">
        <v>2.6459999999999999</v>
      </c>
      <c r="Z2527">
        <v>0.75</v>
      </c>
      <c r="AA2527" t="s">
        <v>874</v>
      </c>
      <c r="AB2527">
        <v>0.76600000000000001</v>
      </c>
      <c r="AC2527">
        <v>0.54900000000000004</v>
      </c>
      <c r="AD2527" s="19">
        <v>1.4444444444444444E-3</v>
      </c>
      <c r="AE2527" t="s">
        <v>1108</v>
      </c>
    </row>
    <row r="2528" spans="1:31" x14ac:dyDescent="0.35">
      <c r="A2528" t="s">
        <v>83</v>
      </c>
      <c r="B2528" t="s">
        <v>311</v>
      </c>
      <c r="C2528">
        <v>1239</v>
      </c>
      <c r="D2528" s="9">
        <v>44369.488888888889</v>
      </c>
      <c r="E2528" s="9">
        <v>45608.613194444442</v>
      </c>
      <c r="F2528">
        <v>791</v>
      </c>
      <c r="G2528">
        <v>725</v>
      </c>
      <c r="H2528">
        <v>712</v>
      </c>
      <c r="I2528">
        <v>13</v>
      </c>
      <c r="J2528">
        <v>98</v>
      </c>
      <c r="K2528">
        <v>627</v>
      </c>
      <c r="L2528">
        <v>508</v>
      </c>
      <c r="M2528">
        <v>119</v>
      </c>
      <c r="N2528">
        <v>0.58599999999999997</v>
      </c>
      <c r="O2528">
        <v>1.0999999999999999E-2</v>
      </c>
      <c r="P2528">
        <v>7.6999999999999999E-2</v>
      </c>
      <c r="Q2528">
        <v>0.436</v>
      </c>
      <c r="R2528">
        <v>0.52</v>
      </c>
      <c r="S2528">
        <v>0.51800000000000002</v>
      </c>
      <c r="T2528">
        <v>0.83799999999999997</v>
      </c>
      <c r="U2528">
        <v>0.98199999999999998</v>
      </c>
      <c r="V2528">
        <v>0.871</v>
      </c>
      <c r="W2528">
        <v>272.93599999999998</v>
      </c>
      <c r="X2528" t="s">
        <v>56</v>
      </c>
      <c r="Y2528">
        <v>2.294</v>
      </c>
      <c r="Z2528">
        <v>0.96399999999999997</v>
      </c>
      <c r="AA2528">
        <v>0.82299999999999995</v>
      </c>
      <c r="AB2528">
        <v>0.96499999999999997</v>
      </c>
      <c r="AC2528">
        <v>0.96799999999999997</v>
      </c>
      <c r="AD2528" s="19">
        <v>1.9668981481481482E-2</v>
      </c>
      <c r="AE2528" t="s">
        <v>1108</v>
      </c>
    </row>
    <row r="2529" spans="1:31" hidden="1" x14ac:dyDescent="0.35">
      <c r="A2529" t="s">
        <v>176</v>
      </c>
      <c r="B2529" t="s">
        <v>312</v>
      </c>
      <c r="C2529">
        <v>99</v>
      </c>
      <c r="D2529" s="9">
        <v>45098.663194444445</v>
      </c>
      <c r="E2529" s="9">
        <v>45197.800694444442</v>
      </c>
      <c r="F2529" t="s">
        <v>871</v>
      </c>
      <c r="G2529" t="s">
        <v>871</v>
      </c>
      <c r="H2529">
        <v>7</v>
      </c>
      <c r="I2529">
        <v>4</v>
      </c>
      <c r="J2529">
        <v>3</v>
      </c>
      <c r="K2529" t="s">
        <v>872</v>
      </c>
      <c r="L2529">
        <v>11</v>
      </c>
      <c r="M2529">
        <v>-4</v>
      </c>
      <c r="N2529">
        <v>8.6999999999999994E-2</v>
      </c>
      <c r="O2529">
        <v>6.9000000000000006E-2</v>
      </c>
      <c r="P2529">
        <v>6.7000000000000004E-2</v>
      </c>
      <c r="Q2529">
        <v>0.129</v>
      </c>
      <c r="R2529">
        <v>8.8999999999999996E-2</v>
      </c>
      <c r="S2529">
        <v>9.4E-2</v>
      </c>
      <c r="T2529">
        <v>1.4490000000000001</v>
      </c>
      <c r="U2529">
        <v>0.55800000000000005</v>
      </c>
      <c r="V2529">
        <v>0.57099999999999995</v>
      </c>
      <c r="W2529">
        <v>15.504</v>
      </c>
      <c r="X2529" t="s">
        <v>92</v>
      </c>
      <c r="Y2529">
        <v>7.7519999999999998</v>
      </c>
      <c r="Z2529">
        <v>0.79700000000000004</v>
      </c>
      <c r="AA2529">
        <v>0.97</v>
      </c>
      <c r="AB2529">
        <v>0.999</v>
      </c>
      <c r="AC2529">
        <v>0.92</v>
      </c>
      <c r="AD2529" s="19">
        <v>1.71875E-3</v>
      </c>
      <c r="AE2529" t="s">
        <v>1108</v>
      </c>
    </row>
    <row r="2530" spans="1:31" x14ac:dyDescent="0.35">
      <c r="A2530" t="s">
        <v>257</v>
      </c>
      <c r="B2530" t="s">
        <v>311</v>
      </c>
      <c r="C2530">
        <v>1365</v>
      </c>
      <c r="D2530" s="9">
        <v>44239.408333333333</v>
      </c>
      <c r="E2530" s="9">
        <v>45604.697222222225</v>
      </c>
      <c r="F2530">
        <v>804</v>
      </c>
      <c r="G2530">
        <v>804</v>
      </c>
      <c r="H2530">
        <v>797</v>
      </c>
      <c r="I2530">
        <v>7</v>
      </c>
      <c r="J2530">
        <v>54</v>
      </c>
      <c r="K2530">
        <v>750</v>
      </c>
      <c r="L2530">
        <v>605</v>
      </c>
      <c r="M2530">
        <v>145</v>
      </c>
      <c r="N2530">
        <v>0.54800000000000004</v>
      </c>
      <c r="O2530">
        <v>8.9999999999999993E-3</v>
      </c>
      <c r="P2530">
        <v>0.04</v>
      </c>
      <c r="Q2530">
        <v>0.433</v>
      </c>
      <c r="R2530">
        <v>0.51700000000000002</v>
      </c>
      <c r="S2530">
        <v>0.51300000000000001</v>
      </c>
      <c r="T2530">
        <v>0.83799999999999997</v>
      </c>
      <c r="U2530">
        <v>0.98399999999999999</v>
      </c>
      <c r="V2530">
        <v>0.92800000000000005</v>
      </c>
      <c r="W2530">
        <v>334.87299999999999</v>
      </c>
      <c r="X2530" t="s">
        <v>56</v>
      </c>
      <c r="Y2530">
        <v>2.3090000000000002</v>
      </c>
      <c r="Z2530">
        <v>0.98899999999999999</v>
      </c>
      <c r="AA2530">
        <v>0.92400000000000004</v>
      </c>
      <c r="AB2530">
        <v>0.96599999999999997</v>
      </c>
      <c r="AC2530">
        <v>0.98599999999999999</v>
      </c>
      <c r="AD2530" s="19">
        <v>2.2932870370370371E-2</v>
      </c>
      <c r="AE2530" t="s">
        <v>1108</v>
      </c>
    </row>
    <row r="2531" spans="1:31" hidden="1" x14ac:dyDescent="0.35">
      <c r="A2531" t="s">
        <v>177</v>
      </c>
      <c r="B2531" t="s">
        <v>312</v>
      </c>
      <c r="C2531">
        <v>99</v>
      </c>
      <c r="D2531" s="9">
        <v>45490.335416666669</v>
      </c>
      <c r="E2531" s="9">
        <v>45589.477083333331</v>
      </c>
      <c r="F2531" t="s">
        <v>871</v>
      </c>
      <c r="G2531" t="s">
        <v>871</v>
      </c>
      <c r="H2531">
        <v>1</v>
      </c>
      <c r="I2531">
        <v>1</v>
      </c>
      <c r="J2531">
        <v>1</v>
      </c>
      <c r="K2531" t="s">
        <v>872</v>
      </c>
      <c r="L2531">
        <v>4</v>
      </c>
      <c r="M2531">
        <v>-4</v>
      </c>
      <c r="N2531" t="s">
        <v>874</v>
      </c>
      <c r="O2531" t="s">
        <v>874</v>
      </c>
      <c r="P2531" t="s">
        <v>874</v>
      </c>
      <c r="Q2531">
        <v>2.5000000000000001E-2</v>
      </c>
      <c r="R2531">
        <v>0</v>
      </c>
      <c r="S2531" t="s">
        <v>874</v>
      </c>
      <c r="T2531" t="s">
        <v>874</v>
      </c>
      <c r="U2531" t="s">
        <v>874</v>
      </c>
      <c r="V2531" t="s">
        <v>874</v>
      </c>
      <c r="W2531" t="s">
        <v>874</v>
      </c>
      <c r="X2531" t="s">
        <v>56</v>
      </c>
      <c r="Y2531">
        <v>40</v>
      </c>
      <c r="Z2531" t="s">
        <v>874</v>
      </c>
      <c r="AA2531" t="s">
        <v>874</v>
      </c>
      <c r="AB2531" t="s">
        <v>874</v>
      </c>
      <c r="AC2531">
        <v>0.85899999999999999</v>
      </c>
      <c r="AD2531" s="19">
        <v>1.991898148148148E-3</v>
      </c>
      <c r="AE2531" t="s">
        <v>1108</v>
      </c>
    </row>
    <row r="2532" spans="1:31" x14ac:dyDescent="0.35">
      <c r="A2532" t="s">
        <v>896</v>
      </c>
      <c r="B2532" t="s">
        <v>311</v>
      </c>
      <c r="C2532">
        <v>2628</v>
      </c>
      <c r="D2532" s="9">
        <v>41936.235925925925</v>
      </c>
      <c r="E2532" s="9">
        <v>44564.846701388888</v>
      </c>
      <c r="F2532">
        <v>293</v>
      </c>
      <c r="G2532">
        <v>293</v>
      </c>
      <c r="H2532">
        <v>26</v>
      </c>
      <c r="I2532">
        <v>267</v>
      </c>
      <c r="J2532">
        <v>9</v>
      </c>
      <c r="K2532">
        <v>284</v>
      </c>
      <c r="L2532">
        <v>235</v>
      </c>
      <c r="M2532">
        <v>49</v>
      </c>
      <c r="N2532">
        <v>1.2E-2</v>
      </c>
      <c r="O2532">
        <v>9.6000000000000002E-2</v>
      </c>
      <c r="P2532">
        <v>3.0000000000000001E-3</v>
      </c>
      <c r="Q2532">
        <v>8.7999999999999995E-2</v>
      </c>
      <c r="R2532">
        <v>0.105</v>
      </c>
      <c r="S2532">
        <v>0.10199999999999999</v>
      </c>
      <c r="T2532">
        <v>0.83799999999999997</v>
      </c>
      <c r="U2532">
        <v>0.111</v>
      </c>
      <c r="V2532">
        <v>0.97199999999999998</v>
      </c>
      <c r="W2532">
        <v>556.81799999999998</v>
      </c>
      <c r="X2532" t="s">
        <v>56</v>
      </c>
      <c r="Y2532">
        <v>11.364000000000001</v>
      </c>
      <c r="Z2532">
        <v>0.745</v>
      </c>
      <c r="AA2532">
        <v>0.877</v>
      </c>
      <c r="AB2532">
        <v>0.56699999999999995</v>
      </c>
      <c r="AC2532">
        <v>0.88900000000000001</v>
      </c>
      <c r="AD2532" s="19">
        <v>45825.14451416667</v>
      </c>
      <c r="AE2532" t="s">
        <v>2397</v>
      </c>
    </row>
    <row r="2533" spans="1:31" hidden="1" x14ac:dyDescent="0.35">
      <c r="A2533" t="s">
        <v>178</v>
      </c>
      <c r="B2533" t="s">
        <v>312</v>
      </c>
      <c r="C2533">
        <v>28</v>
      </c>
      <c r="D2533" s="9">
        <v>45551.293749999997</v>
      </c>
      <c r="E2533" s="9">
        <v>45579.643055555556</v>
      </c>
      <c r="F2533" t="s">
        <v>871</v>
      </c>
      <c r="G2533" t="s">
        <v>871</v>
      </c>
      <c r="H2533">
        <v>1</v>
      </c>
      <c r="I2533">
        <v>1</v>
      </c>
      <c r="J2533">
        <v>1</v>
      </c>
      <c r="K2533" t="s">
        <v>872</v>
      </c>
      <c r="L2533">
        <v>1</v>
      </c>
      <c r="M2533">
        <v>-1</v>
      </c>
      <c r="N2533" t="s">
        <v>874</v>
      </c>
      <c r="O2533" t="s">
        <v>874</v>
      </c>
      <c r="P2533" t="s">
        <v>874</v>
      </c>
      <c r="Q2533" t="s">
        <v>874</v>
      </c>
      <c r="R2533">
        <v>0</v>
      </c>
      <c r="S2533" t="s">
        <v>874</v>
      </c>
      <c r="T2533" t="s">
        <v>874</v>
      </c>
      <c r="U2533" t="s">
        <v>874</v>
      </c>
      <c r="V2533" t="s">
        <v>874</v>
      </c>
      <c r="W2533" t="s">
        <v>874</v>
      </c>
      <c r="X2533" t="s">
        <v>56</v>
      </c>
      <c r="Y2533" t="s">
        <v>874</v>
      </c>
      <c r="Z2533" t="s">
        <v>874</v>
      </c>
      <c r="AA2533" t="s">
        <v>874</v>
      </c>
      <c r="AB2533" t="s">
        <v>874</v>
      </c>
      <c r="AC2533" t="s">
        <v>874</v>
      </c>
      <c r="AD2533" s="19">
        <v>2.2141203703703706E-3</v>
      </c>
      <c r="AE2533" t="s">
        <v>1108</v>
      </c>
    </row>
    <row r="2534" spans="1:31" x14ac:dyDescent="0.35">
      <c r="A2534" t="s">
        <v>1105</v>
      </c>
      <c r="B2534" t="s">
        <v>311</v>
      </c>
      <c r="C2534">
        <v>4247</v>
      </c>
      <c r="D2534" s="9">
        <v>40008.489895833336</v>
      </c>
      <c r="E2534" s="9">
        <v>44255.699432870373</v>
      </c>
      <c r="F2534">
        <v>523</v>
      </c>
      <c r="G2534">
        <v>523</v>
      </c>
      <c r="H2534">
        <v>254</v>
      </c>
      <c r="I2534">
        <v>269</v>
      </c>
      <c r="J2534">
        <v>96</v>
      </c>
      <c r="K2534">
        <v>427</v>
      </c>
      <c r="L2534">
        <v>373</v>
      </c>
      <c r="M2534">
        <v>54</v>
      </c>
      <c r="N2534">
        <v>0.16600000000000001</v>
      </c>
      <c r="O2534">
        <v>0.16600000000000001</v>
      </c>
      <c r="P2534">
        <v>3.2000000000000001E-2</v>
      </c>
      <c r="Q2534">
        <v>0.251</v>
      </c>
      <c r="R2534">
        <v>0.3</v>
      </c>
      <c r="S2534">
        <v>0.22800000000000001</v>
      </c>
      <c r="T2534">
        <v>0.83699999999999997</v>
      </c>
      <c r="U2534">
        <v>0.5</v>
      </c>
      <c r="V2534">
        <v>0.90400000000000003</v>
      </c>
      <c r="W2534">
        <v>215.13900000000001</v>
      </c>
      <c r="X2534" t="s">
        <v>56</v>
      </c>
      <c r="Y2534">
        <v>3.984</v>
      </c>
      <c r="Z2534">
        <v>0.90400000000000003</v>
      </c>
      <c r="AA2534">
        <v>0.86399999999999999</v>
      </c>
      <c r="AB2534">
        <v>0.56599999999999995</v>
      </c>
      <c r="AC2534">
        <v>0.9</v>
      </c>
      <c r="AD2534" s="19">
        <v>45825.24541236111</v>
      </c>
      <c r="AE2534" t="s">
        <v>2357</v>
      </c>
    </row>
    <row r="2535" spans="1:31" hidden="1" x14ac:dyDescent="0.35">
      <c r="A2535" t="s">
        <v>179</v>
      </c>
      <c r="B2535" t="s">
        <v>312</v>
      </c>
      <c r="C2535">
        <v>100</v>
      </c>
      <c r="D2535" s="9">
        <v>45509.334027777775</v>
      </c>
      <c r="E2535" s="9">
        <v>45609.354166666664</v>
      </c>
      <c r="F2535" t="s">
        <v>871</v>
      </c>
      <c r="G2535" t="s">
        <v>871</v>
      </c>
      <c r="H2535">
        <v>64</v>
      </c>
      <c r="I2535">
        <v>120</v>
      </c>
      <c r="J2535">
        <v>72</v>
      </c>
      <c r="K2535" t="s">
        <v>872</v>
      </c>
      <c r="L2535">
        <v>145</v>
      </c>
      <c r="M2535">
        <v>-34</v>
      </c>
      <c r="N2535">
        <v>0.58699999999999997</v>
      </c>
      <c r="O2535">
        <v>1.1140000000000001</v>
      </c>
      <c r="P2535">
        <v>0.72099999999999997</v>
      </c>
      <c r="Q2535">
        <v>1.337</v>
      </c>
      <c r="R2535" s="24" t="s">
        <v>2302</v>
      </c>
      <c r="S2535">
        <v>1.042</v>
      </c>
      <c r="T2535">
        <v>1.3640000000000001</v>
      </c>
      <c r="U2535">
        <v>0.34499999999999997</v>
      </c>
      <c r="V2535">
        <v>0.57599999999999996</v>
      </c>
      <c r="W2535">
        <v>135.37799999999999</v>
      </c>
      <c r="X2535" t="s">
        <v>62</v>
      </c>
      <c r="Y2535">
        <v>0.748</v>
      </c>
      <c r="Z2535">
        <v>0.98499999999999999</v>
      </c>
      <c r="AA2535">
        <v>0.98699999999999999</v>
      </c>
      <c r="AB2535">
        <v>0.93300000000000005</v>
      </c>
      <c r="AC2535">
        <v>0.97699999999999998</v>
      </c>
      <c r="AD2535" s="19">
        <v>2.5138888888888889E-3</v>
      </c>
      <c r="AE2535" t="s">
        <v>1108</v>
      </c>
    </row>
    <row r="2536" spans="1:31" x14ac:dyDescent="0.35">
      <c r="A2536" t="s">
        <v>133</v>
      </c>
      <c r="B2536" t="s">
        <v>311</v>
      </c>
      <c r="C2536">
        <v>4031</v>
      </c>
      <c r="D2536" s="9">
        <v>40473.482245370367</v>
      </c>
      <c r="E2536" s="9">
        <v>44504.798530092594</v>
      </c>
      <c r="F2536">
        <v>2298</v>
      </c>
      <c r="G2536">
        <v>2298</v>
      </c>
      <c r="H2536">
        <v>1451</v>
      </c>
      <c r="I2536">
        <v>847</v>
      </c>
      <c r="J2536">
        <v>419</v>
      </c>
      <c r="K2536">
        <v>1879</v>
      </c>
      <c r="L2536">
        <v>1637</v>
      </c>
      <c r="M2536">
        <v>242</v>
      </c>
      <c r="N2536">
        <v>0.65</v>
      </c>
      <c r="O2536">
        <v>0.39200000000000002</v>
      </c>
      <c r="P2536">
        <v>0.13400000000000001</v>
      </c>
      <c r="Q2536">
        <v>0.76</v>
      </c>
      <c r="R2536">
        <v>0.90800000000000003</v>
      </c>
      <c r="S2536">
        <v>0.79600000000000004</v>
      </c>
      <c r="T2536">
        <v>0.83699999999999997</v>
      </c>
      <c r="U2536">
        <v>0.624</v>
      </c>
      <c r="V2536">
        <v>0.871</v>
      </c>
      <c r="W2536">
        <v>318.42099999999999</v>
      </c>
      <c r="X2536" t="s">
        <v>56</v>
      </c>
      <c r="Y2536">
        <v>1.3160000000000001</v>
      </c>
      <c r="Z2536">
        <v>0.92</v>
      </c>
      <c r="AA2536">
        <v>0.92100000000000004</v>
      </c>
      <c r="AB2536">
        <v>0.85</v>
      </c>
      <c r="AC2536">
        <v>0.93600000000000005</v>
      </c>
      <c r="AD2536" s="19">
        <v>45825.272327037041</v>
      </c>
      <c r="AE2536" t="s">
        <v>2357</v>
      </c>
    </row>
    <row r="2537" spans="1:31" hidden="1" x14ac:dyDescent="0.35">
      <c r="A2537" t="s">
        <v>180</v>
      </c>
      <c r="B2537" t="s">
        <v>312</v>
      </c>
      <c r="C2537">
        <v>66</v>
      </c>
      <c r="D2537" s="9">
        <v>45510.474999999999</v>
      </c>
      <c r="E2537" s="9">
        <v>45577.044444444444</v>
      </c>
      <c r="F2537" t="s">
        <v>871</v>
      </c>
      <c r="G2537" t="s">
        <v>871</v>
      </c>
      <c r="H2537">
        <v>1</v>
      </c>
      <c r="I2537">
        <v>1</v>
      </c>
      <c r="J2537">
        <v>1</v>
      </c>
      <c r="K2537" t="s">
        <v>872</v>
      </c>
      <c r="L2537">
        <v>1</v>
      </c>
      <c r="M2537">
        <v>1</v>
      </c>
      <c r="N2537" t="s">
        <v>874</v>
      </c>
      <c r="O2537" t="s">
        <v>874</v>
      </c>
      <c r="P2537" t="s">
        <v>874</v>
      </c>
      <c r="Q2537" t="s">
        <v>874</v>
      </c>
      <c r="R2537">
        <v>0</v>
      </c>
      <c r="S2537">
        <v>1.4999999999999999E-2</v>
      </c>
      <c r="T2537" t="s">
        <v>874</v>
      </c>
      <c r="U2537" t="s">
        <v>874</v>
      </c>
      <c r="V2537" t="s">
        <v>874</v>
      </c>
      <c r="W2537" t="s">
        <v>874</v>
      </c>
      <c r="X2537" t="s">
        <v>56</v>
      </c>
      <c r="Y2537" t="s">
        <v>874</v>
      </c>
      <c r="Z2537" t="s">
        <v>874</v>
      </c>
      <c r="AA2537" t="s">
        <v>874</v>
      </c>
      <c r="AB2537" t="s">
        <v>874</v>
      </c>
      <c r="AC2537" t="s">
        <v>874</v>
      </c>
      <c r="AD2537" s="19">
        <v>2.7511574074074075E-3</v>
      </c>
      <c r="AE2537" t="s">
        <v>1108</v>
      </c>
    </row>
    <row r="2538" spans="1:31" x14ac:dyDescent="0.35">
      <c r="A2538" t="s">
        <v>1713</v>
      </c>
      <c r="B2538" t="s">
        <v>311</v>
      </c>
      <c r="C2538">
        <v>2905</v>
      </c>
      <c r="D2538" s="9">
        <v>41589.391956018517</v>
      </c>
      <c r="E2538" s="9">
        <v>44494.583958333336</v>
      </c>
      <c r="F2538">
        <v>154</v>
      </c>
      <c r="G2538">
        <v>154</v>
      </c>
      <c r="H2538">
        <v>43</v>
      </c>
      <c r="I2538">
        <v>111</v>
      </c>
      <c r="J2538">
        <v>8</v>
      </c>
      <c r="K2538">
        <v>146</v>
      </c>
      <c r="L2538">
        <v>126</v>
      </c>
      <c r="M2538">
        <v>20</v>
      </c>
      <c r="N2538">
        <v>1.2E-2</v>
      </c>
      <c r="O2538">
        <v>0.04</v>
      </c>
      <c r="P2538">
        <v>3.0000000000000001E-3</v>
      </c>
      <c r="Q2538">
        <v>4.1000000000000002E-2</v>
      </c>
      <c r="R2538">
        <v>4.9000000000000002E-2</v>
      </c>
      <c r="S2538">
        <v>4.8000000000000001E-2</v>
      </c>
      <c r="T2538">
        <v>0.83699999999999997</v>
      </c>
      <c r="U2538">
        <v>0.23100000000000001</v>
      </c>
      <c r="V2538">
        <v>0.94199999999999995</v>
      </c>
      <c r="W2538">
        <v>487.80500000000001</v>
      </c>
      <c r="X2538" t="s">
        <v>56</v>
      </c>
      <c r="Y2538">
        <v>24.39</v>
      </c>
      <c r="Z2538">
        <v>0.82</v>
      </c>
      <c r="AA2538">
        <v>0.86599999999999999</v>
      </c>
      <c r="AB2538">
        <v>0.81399999999999995</v>
      </c>
      <c r="AC2538">
        <v>0.85599999999999998</v>
      </c>
      <c r="AD2538" s="19">
        <v>45825.168296689815</v>
      </c>
      <c r="AE2538" t="s">
        <v>2397</v>
      </c>
    </row>
    <row r="2539" spans="1:31" hidden="1" x14ac:dyDescent="0.35">
      <c r="A2539" t="s">
        <v>181</v>
      </c>
      <c r="B2539" t="s">
        <v>312</v>
      </c>
      <c r="C2539">
        <v>97</v>
      </c>
      <c r="D2539" s="9">
        <v>45509.831944444442</v>
      </c>
      <c r="E2539" s="9">
        <v>45607.60833333333</v>
      </c>
      <c r="F2539" t="s">
        <v>871</v>
      </c>
      <c r="G2539" t="s">
        <v>871</v>
      </c>
      <c r="H2539">
        <v>153</v>
      </c>
      <c r="I2539">
        <v>2</v>
      </c>
      <c r="J2539">
        <v>52</v>
      </c>
      <c r="K2539" t="s">
        <v>872</v>
      </c>
      <c r="L2539">
        <v>56</v>
      </c>
      <c r="M2539">
        <v>48</v>
      </c>
      <c r="N2539">
        <v>1.498</v>
      </c>
      <c r="O2539">
        <v>0.25</v>
      </c>
      <c r="P2539">
        <v>0.54600000000000004</v>
      </c>
      <c r="Q2539">
        <v>0.46800000000000003</v>
      </c>
      <c r="R2539">
        <v>1.202</v>
      </c>
      <c r="S2539">
        <v>0.98299999999999998</v>
      </c>
      <c r="T2539">
        <v>0.38900000000000001</v>
      </c>
      <c r="U2539">
        <v>0.85699999999999998</v>
      </c>
      <c r="V2539">
        <v>0.68799999999999994</v>
      </c>
      <c r="W2539">
        <v>666.66700000000003</v>
      </c>
      <c r="X2539" t="s">
        <v>56</v>
      </c>
      <c r="Y2539">
        <v>2.137</v>
      </c>
      <c r="Z2539">
        <v>0.872</v>
      </c>
      <c r="AA2539">
        <v>1</v>
      </c>
      <c r="AB2539">
        <v>0.79800000000000004</v>
      </c>
      <c r="AC2539">
        <v>0.97599999999999998</v>
      </c>
      <c r="AD2539" s="19">
        <v>3.0381944444444445E-3</v>
      </c>
      <c r="AE2539" t="s">
        <v>1108</v>
      </c>
    </row>
    <row r="2540" spans="1:31" x14ac:dyDescent="0.35">
      <c r="A2540" t="s">
        <v>1430</v>
      </c>
      <c r="B2540" t="s">
        <v>311</v>
      </c>
      <c r="C2540">
        <v>2635</v>
      </c>
      <c r="D2540" s="9">
        <v>38304.279166666667</v>
      </c>
      <c r="E2540" s="9">
        <v>40940.027083333334</v>
      </c>
      <c r="F2540">
        <v>310</v>
      </c>
      <c r="G2540">
        <v>310</v>
      </c>
      <c r="H2540">
        <v>56</v>
      </c>
      <c r="I2540">
        <v>254</v>
      </c>
      <c r="J2540">
        <v>27</v>
      </c>
      <c r="K2540">
        <v>283</v>
      </c>
      <c r="L2540">
        <v>221</v>
      </c>
      <c r="M2540">
        <v>62</v>
      </c>
      <c r="N2540">
        <v>5.5E-2</v>
      </c>
      <c r="O2540">
        <v>0.16</v>
      </c>
      <c r="P2540">
        <v>1.4E-2</v>
      </c>
      <c r="Q2540">
        <v>0.16800000000000001</v>
      </c>
      <c r="R2540">
        <v>0.20100000000000001</v>
      </c>
      <c r="S2540">
        <v>0.17399999999999999</v>
      </c>
      <c r="T2540">
        <v>0.83599999999999997</v>
      </c>
      <c r="U2540">
        <v>0.25600000000000001</v>
      </c>
      <c r="V2540">
        <v>0.93500000000000005</v>
      </c>
      <c r="W2540">
        <v>369.048</v>
      </c>
      <c r="X2540" t="s">
        <v>56</v>
      </c>
      <c r="Y2540">
        <v>5.952</v>
      </c>
      <c r="Z2540">
        <v>0.873</v>
      </c>
      <c r="AA2540">
        <v>0.60699999999999998</v>
      </c>
      <c r="AB2540">
        <v>0.56399999999999995</v>
      </c>
      <c r="AC2540">
        <v>0.62</v>
      </c>
      <c r="AD2540" s="19">
        <v>45824.791384259261</v>
      </c>
      <c r="AE2540" t="s">
        <v>1824</v>
      </c>
    </row>
    <row r="2541" spans="1:31" hidden="1" x14ac:dyDescent="0.35">
      <c r="A2541" t="s">
        <v>182</v>
      </c>
      <c r="B2541" t="s">
        <v>312</v>
      </c>
      <c r="C2541">
        <v>99</v>
      </c>
      <c r="D2541" s="9">
        <v>45482.821527777778</v>
      </c>
      <c r="E2541" s="9">
        <v>45582.365277777775</v>
      </c>
      <c r="F2541" t="s">
        <v>871</v>
      </c>
      <c r="G2541" t="s">
        <v>871</v>
      </c>
      <c r="H2541">
        <v>8</v>
      </c>
      <c r="I2541">
        <v>2</v>
      </c>
      <c r="J2541">
        <v>1</v>
      </c>
      <c r="K2541" t="s">
        <v>872</v>
      </c>
      <c r="L2541">
        <v>6</v>
      </c>
      <c r="M2541">
        <v>3</v>
      </c>
      <c r="N2541">
        <v>5.8000000000000003E-2</v>
      </c>
      <c r="O2541">
        <v>0.2</v>
      </c>
      <c r="P2541" t="s">
        <v>874</v>
      </c>
      <c r="Q2541">
        <v>8.5000000000000006E-2</v>
      </c>
      <c r="R2541">
        <v>0.25800000000000001</v>
      </c>
      <c r="S2541">
        <v>7.0000000000000007E-2</v>
      </c>
      <c r="T2541" t="s">
        <v>874</v>
      </c>
      <c r="U2541" t="s">
        <v>874</v>
      </c>
      <c r="V2541" t="s">
        <v>874</v>
      </c>
      <c r="W2541" t="s">
        <v>874</v>
      </c>
      <c r="X2541" t="s">
        <v>56</v>
      </c>
      <c r="Y2541">
        <v>11.765000000000001</v>
      </c>
      <c r="Z2541">
        <v>0.91800000000000004</v>
      </c>
      <c r="AA2541">
        <v>1</v>
      </c>
      <c r="AB2541" t="s">
        <v>874</v>
      </c>
      <c r="AC2541">
        <v>0.86199999999999999</v>
      </c>
      <c r="AD2541" s="19">
        <v>3.2418981481481483E-3</v>
      </c>
      <c r="AE2541" t="s">
        <v>1108</v>
      </c>
    </row>
    <row r="2542" spans="1:31" x14ac:dyDescent="0.35">
      <c r="A2542" t="s">
        <v>1705</v>
      </c>
      <c r="B2542" t="s">
        <v>311</v>
      </c>
      <c r="C2542">
        <v>496</v>
      </c>
      <c r="D2542" s="9">
        <v>41129.427083333336</v>
      </c>
      <c r="E2542" s="9">
        <v>41625.896527777775</v>
      </c>
      <c r="F2542">
        <v>288</v>
      </c>
      <c r="G2542">
        <v>288</v>
      </c>
      <c r="H2542">
        <v>41</v>
      </c>
      <c r="I2542">
        <v>247</v>
      </c>
      <c r="J2542">
        <v>11</v>
      </c>
      <c r="K2542">
        <v>277</v>
      </c>
      <c r="L2542">
        <v>202</v>
      </c>
      <c r="M2542">
        <v>75</v>
      </c>
      <c r="N2542">
        <v>8.1000000000000003E-2</v>
      </c>
      <c r="O2542">
        <v>0.52500000000000002</v>
      </c>
      <c r="P2542">
        <v>1.9E-2</v>
      </c>
      <c r="Q2542">
        <v>0.49099999999999999</v>
      </c>
      <c r="R2542">
        <v>0.58699999999999997</v>
      </c>
      <c r="S2542">
        <v>0.58399999999999996</v>
      </c>
      <c r="T2542">
        <v>0.83599999999999997</v>
      </c>
      <c r="U2542">
        <v>0.13400000000000001</v>
      </c>
      <c r="V2542">
        <v>0.96899999999999997</v>
      </c>
      <c r="W2542">
        <v>152.749</v>
      </c>
      <c r="X2542" t="s">
        <v>56</v>
      </c>
      <c r="Y2542">
        <v>2.0369999999999999</v>
      </c>
      <c r="Z2542">
        <v>0.77800000000000002</v>
      </c>
      <c r="AA2542">
        <v>0.89300000000000002</v>
      </c>
      <c r="AB2542">
        <v>0.66200000000000003</v>
      </c>
      <c r="AC2542">
        <v>0.85699999999999998</v>
      </c>
      <c r="AD2542" s="19">
        <v>45824.82229478009</v>
      </c>
      <c r="AE2542" t="s">
        <v>1824</v>
      </c>
    </row>
    <row r="2543" spans="1:31" hidden="1" x14ac:dyDescent="0.35">
      <c r="A2543" t="s">
        <v>183</v>
      </c>
      <c r="B2543" t="s">
        <v>312</v>
      </c>
      <c r="C2543">
        <v>99</v>
      </c>
      <c r="D2543" s="9">
        <v>45509.34097222222</v>
      </c>
      <c r="E2543" s="9">
        <v>45608.484722222223</v>
      </c>
      <c r="F2543" t="s">
        <v>871</v>
      </c>
      <c r="G2543" t="s">
        <v>871</v>
      </c>
      <c r="H2543">
        <v>23</v>
      </c>
      <c r="I2543">
        <v>1</v>
      </c>
      <c r="J2543">
        <v>4</v>
      </c>
      <c r="K2543" t="s">
        <v>872</v>
      </c>
      <c r="L2543">
        <v>22</v>
      </c>
      <c r="M2543">
        <v>-4</v>
      </c>
      <c r="N2543">
        <v>0.2</v>
      </c>
      <c r="O2543" t="s">
        <v>874</v>
      </c>
      <c r="P2543">
        <v>0.04</v>
      </c>
      <c r="Q2543">
        <v>0.18099999999999999</v>
      </c>
      <c r="R2543">
        <v>0.16</v>
      </c>
      <c r="S2543">
        <v>0.159</v>
      </c>
      <c r="T2543" t="s">
        <v>874</v>
      </c>
      <c r="U2543" t="s">
        <v>874</v>
      </c>
      <c r="V2543" t="s">
        <v>874</v>
      </c>
      <c r="W2543" t="s">
        <v>874</v>
      </c>
      <c r="X2543" t="s">
        <v>56</v>
      </c>
      <c r="Y2543">
        <v>5.5250000000000004</v>
      </c>
      <c r="Z2543">
        <v>0.877</v>
      </c>
      <c r="AA2543" t="s">
        <v>874</v>
      </c>
      <c r="AB2543">
        <v>0.61599999999999999</v>
      </c>
      <c r="AC2543">
        <v>0.874</v>
      </c>
      <c r="AD2543" s="19">
        <v>3.4733796296296301E-3</v>
      </c>
      <c r="AE2543" t="s">
        <v>1108</v>
      </c>
    </row>
    <row r="2544" spans="1:31" x14ac:dyDescent="0.35">
      <c r="A2544" t="s">
        <v>1224</v>
      </c>
      <c r="B2544" t="s">
        <v>311</v>
      </c>
      <c r="C2544">
        <v>1263</v>
      </c>
      <c r="D2544" s="9">
        <v>40362.78402777778</v>
      </c>
      <c r="E2544" s="9">
        <v>41626.084722222222</v>
      </c>
      <c r="F2544">
        <v>337</v>
      </c>
      <c r="G2544">
        <v>337</v>
      </c>
      <c r="H2544">
        <v>127</v>
      </c>
      <c r="I2544">
        <v>210</v>
      </c>
      <c r="J2544">
        <v>38</v>
      </c>
      <c r="K2544">
        <v>299</v>
      </c>
      <c r="L2544">
        <v>256</v>
      </c>
      <c r="M2544">
        <v>43</v>
      </c>
      <c r="N2544">
        <v>8.8999999999999996E-2</v>
      </c>
      <c r="O2544">
        <v>0.16500000000000001</v>
      </c>
      <c r="P2544">
        <v>2.9000000000000001E-2</v>
      </c>
      <c r="Q2544">
        <v>0.188</v>
      </c>
      <c r="R2544">
        <v>0.22500000000000001</v>
      </c>
      <c r="S2544">
        <v>0.221</v>
      </c>
      <c r="T2544">
        <v>0.83599999999999997</v>
      </c>
      <c r="U2544">
        <v>0.35</v>
      </c>
      <c r="V2544">
        <v>0.88600000000000001</v>
      </c>
      <c r="W2544">
        <v>228.72300000000001</v>
      </c>
      <c r="X2544" t="s">
        <v>56</v>
      </c>
      <c r="Y2544">
        <v>5.319</v>
      </c>
      <c r="Z2544">
        <v>0.91</v>
      </c>
      <c r="AA2544">
        <v>0.98</v>
      </c>
      <c r="AB2544">
        <v>0.97199999999999998</v>
      </c>
      <c r="AC2544">
        <v>0.95899999999999996</v>
      </c>
      <c r="AD2544" s="19">
        <v>45824.96410435185</v>
      </c>
      <c r="AE2544" t="s">
        <v>2225</v>
      </c>
    </row>
    <row r="2545" spans="1:31" hidden="1" x14ac:dyDescent="0.35">
      <c r="A2545" t="s">
        <v>184</v>
      </c>
      <c r="B2545" t="s">
        <v>312</v>
      </c>
      <c r="C2545">
        <v>89</v>
      </c>
      <c r="D2545" s="9">
        <v>45281.347916666666</v>
      </c>
      <c r="E2545" s="9">
        <v>45370.606249999997</v>
      </c>
      <c r="F2545" t="s">
        <v>871</v>
      </c>
      <c r="G2545" t="s">
        <v>871</v>
      </c>
      <c r="H2545">
        <v>1</v>
      </c>
      <c r="I2545">
        <v>1</v>
      </c>
      <c r="J2545">
        <v>1</v>
      </c>
      <c r="K2545" t="s">
        <v>872</v>
      </c>
      <c r="L2545">
        <v>1</v>
      </c>
      <c r="M2545">
        <v>-1</v>
      </c>
      <c r="N2545" t="s">
        <v>874</v>
      </c>
      <c r="O2545" t="s">
        <v>874</v>
      </c>
      <c r="P2545" t="s">
        <v>874</v>
      </c>
      <c r="Q2545" t="s">
        <v>874</v>
      </c>
      <c r="R2545">
        <v>0</v>
      </c>
      <c r="S2545" t="s">
        <v>874</v>
      </c>
      <c r="T2545" t="s">
        <v>874</v>
      </c>
      <c r="U2545" t="s">
        <v>874</v>
      </c>
      <c r="V2545" t="s">
        <v>874</v>
      </c>
      <c r="W2545" t="s">
        <v>874</v>
      </c>
      <c r="X2545" t="s">
        <v>80</v>
      </c>
      <c r="Y2545" t="s">
        <v>874</v>
      </c>
      <c r="Z2545" t="s">
        <v>874</v>
      </c>
      <c r="AA2545" t="s">
        <v>874</v>
      </c>
      <c r="AB2545" t="s">
        <v>874</v>
      </c>
      <c r="AC2545" t="s">
        <v>874</v>
      </c>
      <c r="AD2545" s="19">
        <v>3.7025462962962962E-3</v>
      </c>
      <c r="AE2545" t="s">
        <v>1108</v>
      </c>
    </row>
    <row r="2546" spans="1:31" x14ac:dyDescent="0.35">
      <c r="A2546" t="s">
        <v>1170</v>
      </c>
      <c r="B2546" t="s">
        <v>311</v>
      </c>
      <c r="C2546">
        <v>1439</v>
      </c>
      <c r="D2546" s="9">
        <v>41376.234027777777</v>
      </c>
      <c r="E2546" s="9">
        <v>42815.704861111109</v>
      </c>
      <c r="F2546">
        <v>2988</v>
      </c>
      <c r="G2546">
        <v>2988</v>
      </c>
      <c r="H2546">
        <v>2679</v>
      </c>
      <c r="I2546">
        <v>309</v>
      </c>
      <c r="J2546">
        <v>473</v>
      </c>
      <c r="K2546">
        <v>2515</v>
      </c>
      <c r="L2546">
        <v>2048</v>
      </c>
      <c r="M2546">
        <v>467</v>
      </c>
      <c r="N2546">
        <v>2.665</v>
      </c>
      <c r="O2546">
        <v>0.34300000000000003</v>
      </c>
      <c r="P2546">
        <v>0.44900000000000001</v>
      </c>
      <c r="Q2546">
        <v>2.1389999999999998</v>
      </c>
      <c r="R2546">
        <v>2.5590000000000002</v>
      </c>
      <c r="S2546">
        <v>2.5779999999999998</v>
      </c>
      <c r="T2546">
        <v>0.83599999999999997</v>
      </c>
      <c r="U2546">
        <v>0.88600000000000001</v>
      </c>
      <c r="V2546">
        <v>0.85099999999999998</v>
      </c>
      <c r="W2546">
        <v>218.32599999999999</v>
      </c>
      <c r="X2546" t="s">
        <v>56</v>
      </c>
      <c r="Y2546">
        <v>0.46800000000000003</v>
      </c>
      <c r="Z2546">
        <v>0.98799999999999999</v>
      </c>
      <c r="AA2546">
        <v>0.93500000000000005</v>
      </c>
      <c r="AB2546">
        <v>0.95399999999999996</v>
      </c>
      <c r="AC2546">
        <v>0.98</v>
      </c>
      <c r="AD2546" s="19">
        <v>45825.049539259257</v>
      </c>
      <c r="AE2546" t="s">
        <v>2226</v>
      </c>
    </row>
    <row r="2547" spans="1:31" hidden="1" x14ac:dyDescent="0.35">
      <c r="A2547" t="s">
        <v>185</v>
      </c>
      <c r="B2547" t="s">
        <v>312</v>
      </c>
      <c r="C2547">
        <v>0</v>
      </c>
      <c r="D2547" s="9">
        <v>45525.368750000001</v>
      </c>
      <c r="E2547" s="9">
        <v>45525.368750000001</v>
      </c>
      <c r="F2547" t="s">
        <v>871</v>
      </c>
      <c r="G2547" t="s">
        <v>871</v>
      </c>
      <c r="H2547">
        <v>1</v>
      </c>
      <c r="I2547">
        <v>1</v>
      </c>
      <c r="J2547">
        <v>1</v>
      </c>
      <c r="K2547" t="s">
        <v>872</v>
      </c>
      <c r="L2547">
        <v>1</v>
      </c>
      <c r="M2547">
        <v>0</v>
      </c>
      <c r="N2547" t="s">
        <v>874</v>
      </c>
      <c r="O2547" t="s">
        <v>874</v>
      </c>
      <c r="P2547" t="s">
        <v>874</v>
      </c>
      <c r="Q2547" t="s">
        <v>874</v>
      </c>
      <c r="R2547">
        <v>0</v>
      </c>
      <c r="S2547" t="s">
        <v>874</v>
      </c>
      <c r="T2547" t="s">
        <v>874</v>
      </c>
      <c r="U2547" t="s">
        <v>874</v>
      </c>
      <c r="V2547" t="s">
        <v>874</v>
      </c>
      <c r="W2547" t="s">
        <v>874</v>
      </c>
      <c r="X2547" t="s">
        <v>56</v>
      </c>
      <c r="Y2547" t="s">
        <v>874</v>
      </c>
      <c r="Z2547" t="s">
        <v>874</v>
      </c>
      <c r="AA2547" t="s">
        <v>874</v>
      </c>
      <c r="AB2547" t="s">
        <v>874</v>
      </c>
      <c r="AC2547" t="s">
        <v>874</v>
      </c>
      <c r="AD2547" s="19">
        <v>3.9027777777777776E-3</v>
      </c>
      <c r="AE2547" t="s">
        <v>1108</v>
      </c>
    </row>
    <row r="2548" spans="1:31" x14ac:dyDescent="0.35">
      <c r="A2548" t="s">
        <v>305</v>
      </c>
      <c r="B2548" t="s">
        <v>311</v>
      </c>
      <c r="C2548">
        <v>4937</v>
      </c>
      <c r="D2548" s="9">
        <v>39603.575243055559</v>
      </c>
      <c r="E2548" s="9">
        <v>44540.683831018519</v>
      </c>
      <c r="F2548">
        <v>355</v>
      </c>
      <c r="G2548">
        <v>355</v>
      </c>
      <c r="H2548">
        <v>154</v>
      </c>
      <c r="I2548">
        <v>201</v>
      </c>
      <c r="J2548">
        <v>50</v>
      </c>
      <c r="K2548">
        <v>305</v>
      </c>
      <c r="L2548">
        <v>264</v>
      </c>
      <c r="M2548">
        <v>41</v>
      </c>
      <c r="N2548">
        <v>0.03</v>
      </c>
      <c r="O2548">
        <v>4.2000000000000003E-2</v>
      </c>
      <c r="P2548">
        <v>1.0999999999999999E-2</v>
      </c>
      <c r="Q2548">
        <v>5.0999999999999997E-2</v>
      </c>
      <c r="R2548">
        <v>6.0999999999999999E-2</v>
      </c>
      <c r="S2548">
        <v>0.06</v>
      </c>
      <c r="T2548">
        <v>0.83599999999999997</v>
      </c>
      <c r="U2548">
        <v>0.41699999999999998</v>
      </c>
      <c r="V2548">
        <v>0.84699999999999998</v>
      </c>
      <c r="W2548">
        <v>803.92200000000003</v>
      </c>
      <c r="X2548" t="s">
        <v>56</v>
      </c>
      <c r="Y2548">
        <v>19.608000000000001</v>
      </c>
      <c r="Z2548">
        <v>0.96299999999999997</v>
      </c>
      <c r="AA2548">
        <v>0.97399999999999998</v>
      </c>
      <c r="AB2548">
        <v>0.97299999999999998</v>
      </c>
      <c r="AC2548">
        <v>0.96499999999999997</v>
      </c>
      <c r="AD2548" s="19">
        <v>45825.234759722225</v>
      </c>
      <c r="AE2548" t="s">
        <v>2357</v>
      </c>
    </row>
    <row r="2549" spans="1:31" hidden="1" x14ac:dyDescent="0.35">
      <c r="A2549" t="s">
        <v>186</v>
      </c>
      <c r="B2549" t="s">
        <v>312</v>
      </c>
      <c r="C2549">
        <v>0</v>
      </c>
      <c r="D2549" s="9">
        <v>45553.75</v>
      </c>
      <c r="E2549" s="9">
        <v>45553.75</v>
      </c>
      <c r="F2549" t="s">
        <v>871</v>
      </c>
      <c r="G2549" t="s">
        <v>871</v>
      </c>
      <c r="H2549">
        <v>1</v>
      </c>
      <c r="I2549">
        <v>1</v>
      </c>
      <c r="J2549">
        <v>1</v>
      </c>
      <c r="K2549" t="s">
        <v>872</v>
      </c>
      <c r="L2549">
        <v>1</v>
      </c>
      <c r="M2549">
        <v>0</v>
      </c>
      <c r="N2549" t="s">
        <v>874</v>
      </c>
      <c r="O2549" t="s">
        <v>874</v>
      </c>
      <c r="P2549" t="s">
        <v>874</v>
      </c>
      <c r="Q2549" t="s">
        <v>874</v>
      </c>
      <c r="R2549">
        <v>0</v>
      </c>
      <c r="S2549" t="s">
        <v>874</v>
      </c>
      <c r="T2549" t="s">
        <v>874</v>
      </c>
      <c r="U2549" t="s">
        <v>874</v>
      </c>
      <c r="V2549" t="s">
        <v>874</v>
      </c>
      <c r="W2549" t="s">
        <v>874</v>
      </c>
      <c r="X2549" t="s">
        <v>56</v>
      </c>
      <c r="Y2549" t="s">
        <v>874</v>
      </c>
      <c r="Z2549" t="s">
        <v>874</v>
      </c>
      <c r="AA2549" t="s">
        <v>874</v>
      </c>
      <c r="AB2549" t="s">
        <v>874</v>
      </c>
      <c r="AC2549" t="s">
        <v>874</v>
      </c>
      <c r="AD2549" s="19">
        <v>4.1319444444444442E-3</v>
      </c>
      <c r="AE2549" t="s">
        <v>1108</v>
      </c>
    </row>
    <row r="2550" spans="1:31" x14ac:dyDescent="0.35">
      <c r="A2550" t="s">
        <v>1430</v>
      </c>
      <c r="B2550" t="s">
        <v>311</v>
      </c>
      <c r="C2550">
        <v>2635</v>
      </c>
      <c r="D2550" s="9">
        <v>38303.94599537037</v>
      </c>
      <c r="E2550" s="9">
        <v>40939.693854166668</v>
      </c>
      <c r="F2550">
        <v>310</v>
      </c>
      <c r="G2550">
        <v>310</v>
      </c>
      <c r="H2550">
        <v>56</v>
      </c>
      <c r="I2550">
        <v>254</v>
      </c>
      <c r="J2550">
        <v>27</v>
      </c>
      <c r="K2550">
        <v>283</v>
      </c>
      <c r="L2550">
        <v>221</v>
      </c>
      <c r="M2550">
        <v>62</v>
      </c>
      <c r="N2550">
        <v>5.5E-2</v>
      </c>
      <c r="O2550">
        <v>0.16</v>
      </c>
      <c r="P2550">
        <v>1.4E-2</v>
      </c>
      <c r="Q2550">
        <v>0.16800000000000001</v>
      </c>
      <c r="R2550">
        <v>0.20100000000000001</v>
      </c>
      <c r="S2550">
        <v>0.17399999999999999</v>
      </c>
      <c r="T2550">
        <v>0.83599999999999997</v>
      </c>
      <c r="U2550">
        <v>0.25600000000000001</v>
      </c>
      <c r="V2550">
        <v>0.93500000000000005</v>
      </c>
      <c r="W2550">
        <v>369.048</v>
      </c>
      <c r="X2550" t="s">
        <v>56</v>
      </c>
      <c r="Y2550">
        <v>5.952</v>
      </c>
      <c r="Z2550">
        <v>0.873</v>
      </c>
      <c r="AA2550">
        <v>0.60699999999999998</v>
      </c>
      <c r="AB2550">
        <v>0.56399999999999995</v>
      </c>
      <c r="AC2550">
        <v>0.62</v>
      </c>
      <c r="AD2550" s="19">
        <v>45825.098421446761</v>
      </c>
      <c r="AE2550" t="s">
        <v>2397</v>
      </c>
    </row>
    <row r="2551" spans="1:31" hidden="1" x14ac:dyDescent="0.35">
      <c r="A2551" t="s">
        <v>187</v>
      </c>
      <c r="B2551" t="s">
        <v>312</v>
      </c>
      <c r="C2551">
        <v>0</v>
      </c>
      <c r="D2551" s="9">
        <v>45306.397222222222</v>
      </c>
      <c r="E2551" s="9">
        <v>45306.397222222222</v>
      </c>
      <c r="F2551" t="s">
        <v>871</v>
      </c>
      <c r="G2551" t="s">
        <v>871</v>
      </c>
      <c r="H2551">
        <v>1</v>
      </c>
      <c r="I2551">
        <v>1</v>
      </c>
      <c r="J2551">
        <v>1</v>
      </c>
      <c r="K2551" t="s">
        <v>872</v>
      </c>
      <c r="L2551">
        <v>1</v>
      </c>
      <c r="M2551">
        <v>0</v>
      </c>
      <c r="N2551" t="s">
        <v>874</v>
      </c>
      <c r="O2551" t="s">
        <v>874</v>
      </c>
      <c r="P2551" t="s">
        <v>874</v>
      </c>
      <c r="Q2551" t="s">
        <v>874</v>
      </c>
      <c r="R2551">
        <v>0</v>
      </c>
      <c r="S2551" t="s">
        <v>874</v>
      </c>
      <c r="T2551" t="s">
        <v>874</v>
      </c>
      <c r="U2551" t="s">
        <v>874</v>
      </c>
      <c r="V2551" t="s">
        <v>874</v>
      </c>
      <c r="W2551" t="s">
        <v>874</v>
      </c>
      <c r="X2551" t="s">
        <v>56</v>
      </c>
      <c r="Y2551" t="s">
        <v>874</v>
      </c>
      <c r="Z2551" t="s">
        <v>874</v>
      </c>
      <c r="AA2551" t="s">
        <v>874</v>
      </c>
      <c r="AB2551" t="s">
        <v>874</v>
      </c>
      <c r="AC2551" t="s">
        <v>874</v>
      </c>
      <c r="AD2551" s="19">
        <v>4.3449074074074076E-3</v>
      </c>
      <c r="AE2551" t="s">
        <v>1108</v>
      </c>
    </row>
    <row r="2552" spans="1:31" x14ac:dyDescent="0.35">
      <c r="A2552" t="s">
        <v>1584</v>
      </c>
      <c r="B2552" t="s">
        <v>311</v>
      </c>
      <c r="C2552">
        <v>5426</v>
      </c>
      <c r="D2552" s="9">
        <v>39140.702280092592</v>
      </c>
      <c r="E2552" s="9">
        <v>44566.83384259259</v>
      </c>
      <c r="F2552">
        <v>21780</v>
      </c>
      <c r="G2552">
        <v>21780</v>
      </c>
      <c r="H2552">
        <v>3810</v>
      </c>
      <c r="I2552">
        <v>17970</v>
      </c>
      <c r="J2552">
        <v>4115</v>
      </c>
      <c r="K2552">
        <v>17665</v>
      </c>
      <c r="L2552">
        <v>14561</v>
      </c>
      <c r="M2552">
        <v>3104</v>
      </c>
      <c r="N2552">
        <v>0.85099999999999998</v>
      </c>
      <c r="O2552">
        <v>3.9609999999999999</v>
      </c>
      <c r="P2552">
        <v>1.032</v>
      </c>
      <c r="Q2552">
        <v>3.161</v>
      </c>
      <c r="R2552">
        <v>3.78</v>
      </c>
      <c r="S2552">
        <v>3.7839999999999998</v>
      </c>
      <c r="T2552">
        <v>0.83599999999999997</v>
      </c>
      <c r="U2552">
        <v>0.17699999999999999</v>
      </c>
      <c r="V2552">
        <v>0.78600000000000003</v>
      </c>
      <c r="W2552">
        <v>981.96799999999996</v>
      </c>
      <c r="X2552" t="s">
        <v>56</v>
      </c>
      <c r="Y2552">
        <v>0.316</v>
      </c>
      <c r="Z2552">
        <v>0.99</v>
      </c>
      <c r="AA2552">
        <v>0.99</v>
      </c>
      <c r="AB2552">
        <v>0.96</v>
      </c>
      <c r="AC2552">
        <v>0.99099999999999999</v>
      </c>
      <c r="AD2552" s="19">
        <v>45825.136045578707</v>
      </c>
      <c r="AE2552" t="s">
        <v>2397</v>
      </c>
    </row>
    <row r="2553" spans="1:31" hidden="1" x14ac:dyDescent="0.35">
      <c r="A2553" t="s">
        <v>188</v>
      </c>
      <c r="B2553" t="s">
        <v>312</v>
      </c>
      <c r="C2553">
        <v>97</v>
      </c>
      <c r="D2553" s="9">
        <v>45511.426388888889</v>
      </c>
      <c r="E2553" s="9">
        <v>45609.231249999997</v>
      </c>
      <c r="F2553" t="s">
        <v>871</v>
      </c>
      <c r="G2553" t="s">
        <v>871</v>
      </c>
      <c r="H2553">
        <v>24</v>
      </c>
      <c r="I2553">
        <v>18</v>
      </c>
      <c r="J2553">
        <v>1</v>
      </c>
      <c r="K2553" t="s">
        <v>872</v>
      </c>
      <c r="L2553">
        <v>15</v>
      </c>
      <c r="M2553">
        <v>26</v>
      </c>
      <c r="N2553">
        <v>0.21199999999999999</v>
      </c>
      <c r="O2553">
        <v>0.184</v>
      </c>
      <c r="P2553" t="s">
        <v>874</v>
      </c>
      <c r="Q2553">
        <v>0.20699999999999999</v>
      </c>
      <c r="R2553">
        <v>0.39600000000000002</v>
      </c>
      <c r="S2553">
        <v>0.40200000000000002</v>
      </c>
      <c r="T2553" t="s">
        <v>874</v>
      </c>
      <c r="U2553" t="s">
        <v>874</v>
      </c>
      <c r="V2553" t="s">
        <v>874</v>
      </c>
      <c r="W2553" t="s">
        <v>874</v>
      </c>
      <c r="X2553" t="s">
        <v>56</v>
      </c>
      <c r="Y2553">
        <v>4.8310000000000004</v>
      </c>
      <c r="Z2553">
        <v>0.754</v>
      </c>
      <c r="AA2553">
        <v>0.83199999999999996</v>
      </c>
      <c r="AB2553" t="s">
        <v>874</v>
      </c>
      <c r="AC2553">
        <v>0.82499999999999996</v>
      </c>
      <c r="AD2553" s="19">
        <v>4.572916666666667E-3</v>
      </c>
      <c r="AE2553" t="s">
        <v>1108</v>
      </c>
    </row>
    <row r="2554" spans="1:31" x14ac:dyDescent="0.35">
      <c r="A2554" t="s">
        <v>133</v>
      </c>
      <c r="B2554" t="s">
        <v>311</v>
      </c>
      <c r="C2554">
        <v>1155</v>
      </c>
      <c r="D2554" s="9">
        <v>40473.981944444444</v>
      </c>
      <c r="E2554" s="9">
        <v>41629.342361111114</v>
      </c>
      <c r="F2554">
        <v>1183</v>
      </c>
      <c r="G2554">
        <v>1183</v>
      </c>
      <c r="H2554">
        <v>764</v>
      </c>
      <c r="I2554">
        <v>419</v>
      </c>
      <c r="J2554">
        <v>178</v>
      </c>
      <c r="K2554">
        <v>1005</v>
      </c>
      <c r="L2554">
        <v>803</v>
      </c>
      <c r="M2554">
        <v>202</v>
      </c>
      <c r="N2554">
        <v>0.62</v>
      </c>
      <c r="O2554">
        <v>0.40300000000000002</v>
      </c>
      <c r="P2554">
        <v>0.16700000000000001</v>
      </c>
      <c r="Q2554">
        <v>0.71499999999999997</v>
      </c>
      <c r="R2554">
        <v>0.85599999999999998</v>
      </c>
      <c r="S2554">
        <v>0.85799999999999998</v>
      </c>
      <c r="T2554">
        <v>0.83499999999999996</v>
      </c>
      <c r="U2554">
        <v>0.60599999999999998</v>
      </c>
      <c r="V2554">
        <v>0.83699999999999997</v>
      </c>
      <c r="W2554">
        <v>282.517</v>
      </c>
      <c r="X2554" t="s">
        <v>56</v>
      </c>
      <c r="Y2554">
        <v>1.399</v>
      </c>
      <c r="Z2554">
        <v>0.96899999999999997</v>
      </c>
      <c r="AA2554">
        <v>0.96099999999999997</v>
      </c>
      <c r="AB2554">
        <v>0.97399999999999998</v>
      </c>
      <c r="AC2554">
        <v>0.96199999999999997</v>
      </c>
      <c r="AD2554" s="19">
        <v>45824.91147875</v>
      </c>
      <c r="AE2554" t="s">
        <v>2215</v>
      </c>
    </row>
    <row r="2555" spans="1:31" hidden="1" x14ac:dyDescent="0.35">
      <c r="A2555" t="s">
        <v>189</v>
      </c>
      <c r="B2555" t="s">
        <v>312</v>
      </c>
      <c r="C2555">
        <v>99</v>
      </c>
      <c r="D2555" s="9">
        <v>45496.397916666669</v>
      </c>
      <c r="E2555" s="9">
        <v>45595.477083333331</v>
      </c>
      <c r="F2555" t="s">
        <v>871</v>
      </c>
      <c r="G2555" t="s">
        <v>871</v>
      </c>
      <c r="H2555">
        <v>3</v>
      </c>
      <c r="I2555">
        <v>7</v>
      </c>
      <c r="J2555">
        <v>1</v>
      </c>
      <c r="K2555" t="s">
        <v>872</v>
      </c>
      <c r="L2555">
        <v>5</v>
      </c>
      <c r="M2555">
        <v>3</v>
      </c>
      <c r="N2555">
        <v>3.1E-2</v>
      </c>
      <c r="O2555">
        <v>7.0000000000000007E-2</v>
      </c>
      <c r="P2555" t="s">
        <v>874</v>
      </c>
      <c r="Q2555">
        <v>7.0999999999999994E-2</v>
      </c>
      <c r="R2555">
        <v>0.10100000000000001</v>
      </c>
      <c r="S2555">
        <v>8.6999999999999994E-2</v>
      </c>
      <c r="T2555" t="s">
        <v>874</v>
      </c>
      <c r="U2555" t="s">
        <v>874</v>
      </c>
      <c r="V2555" t="s">
        <v>874</v>
      </c>
      <c r="W2555" t="s">
        <v>874</v>
      </c>
      <c r="X2555" t="s">
        <v>56</v>
      </c>
      <c r="Y2555">
        <v>14.085000000000001</v>
      </c>
      <c r="Z2555">
        <v>0.96</v>
      </c>
      <c r="AA2555">
        <v>0.77700000000000002</v>
      </c>
      <c r="AB2555" t="s">
        <v>874</v>
      </c>
      <c r="AC2555">
        <v>0.92800000000000005</v>
      </c>
      <c r="AD2555" s="19">
        <v>4.7986111111111111E-3</v>
      </c>
      <c r="AE2555" t="s">
        <v>1108</v>
      </c>
    </row>
    <row r="2556" spans="1:31" x14ac:dyDescent="0.35">
      <c r="A2556" t="s">
        <v>233</v>
      </c>
      <c r="B2556" t="s">
        <v>311</v>
      </c>
      <c r="C2556">
        <v>2539</v>
      </c>
      <c r="D2556" s="9">
        <v>43070.749305555553</v>
      </c>
      <c r="E2556" s="9">
        <v>45610.490972222222</v>
      </c>
      <c r="F2556">
        <v>5345</v>
      </c>
      <c r="G2556">
        <v>5128</v>
      </c>
      <c r="H2556">
        <v>2435</v>
      </c>
      <c r="I2556">
        <v>2693</v>
      </c>
      <c r="J2556">
        <v>878</v>
      </c>
      <c r="K2556">
        <v>4250</v>
      </c>
      <c r="L2556">
        <v>3256</v>
      </c>
      <c r="M2556">
        <v>994</v>
      </c>
      <c r="N2556">
        <v>1.329</v>
      </c>
      <c r="O2556">
        <v>1.476</v>
      </c>
      <c r="P2556">
        <v>0.59</v>
      </c>
      <c r="Q2556">
        <v>1.85</v>
      </c>
      <c r="R2556">
        <v>2.2149999999999999</v>
      </c>
      <c r="S2556">
        <v>2.2440000000000002</v>
      </c>
      <c r="T2556">
        <v>0.83499999999999996</v>
      </c>
      <c r="U2556">
        <v>0.47399999999999998</v>
      </c>
      <c r="V2556">
        <v>0.79</v>
      </c>
      <c r="W2556">
        <v>537.29700000000003</v>
      </c>
      <c r="X2556" t="s">
        <v>56</v>
      </c>
      <c r="Y2556">
        <v>0.54100000000000004</v>
      </c>
      <c r="Z2556">
        <v>0.99399999999999999</v>
      </c>
      <c r="AA2556">
        <v>0.997</v>
      </c>
      <c r="AB2556">
        <v>0.98499999999999999</v>
      </c>
      <c r="AC2556">
        <v>0.996</v>
      </c>
      <c r="AD2556" s="19">
        <v>3.7907407407407404E-2</v>
      </c>
      <c r="AE2556" t="s">
        <v>1108</v>
      </c>
    </row>
    <row r="2557" spans="1:31" hidden="1" x14ac:dyDescent="0.35">
      <c r="A2557" t="s">
        <v>190</v>
      </c>
      <c r="B2557" t="s">
        <v>312</v>
      </c>
      <c r="C2557">
        <v>97</v>
      </c>
      <c r="D2557" s="9">
        <v>45511.277083333334</v>
      </c>
      <c r="E2557" s="9">
        <v>45608.441666666666</v>
      </c>
      <c r="F2557" t="s">
        <v>871</v>
      </c>
      <c r="G2557" t="s">
        <v>871</v>
      </c>
      <c r="H2557">
        <v>10</v>
      </c>
      <c r="I2557">
        <v>1</v>
      </c>
      <c r="J2557">
        <v>1</v>
      </c>
      <c r="K2557" t="s">
        <v>872</v>
      </c>
      <c r="L2557">
        <v>1</v>
      </c>
      <c r="M2557">
        <v>10</v>
      </c>
      <c r="N2557">
        <v>7.9000000000000001E-2</v>
      </c>
      <c r="O2557" t="s">
        <v>874</v>
      </c>
      <c r="P2557" t="s">
        <v>874</v>
      </c>
      <c r="Q2557" t="s">
        <v>874</v>
      </c>
      <c r="R2557">
        <v>0</v>
      </c>
      <c r="S2557">
        <v>8.8999999999999996E-2</v>
      </c>
      <c r="T2557" t="s">
        <v>874</v>
      </c>
      <c r="U2557" t="s">
        <v>874</v>
      </c>
      <c r="V2557" t="s">
        <v>874</v>
      </c>
      <c r="W2557" t="s">
        <v>874</v>
      </c>
      <c r="X2557" t="s">
        <v>62</v>
      </c>
      <c r="Y2557" t="s">
        <v>874</v>
      </c>
      <c r="Z2557">
        <v>0.97599999999999998</v>
      </c>
      <c r="AA2557" t="s">
        <v>874</v>
      </c>
      <c r="AB2557" t="s">
        <v>874</v>
      </c>
      <c r="AC2557" t="s">
        <v>874</v>
      </c>
      <c r="AD2557" s="19">
        <v>5.0208333333333337E-3</v>
      </c>
      <c r="AE2557" t="s">
        <v>1108</v>
      </c>
    </row>
    <row r="2558" spans="1:31" x14ac:dyDescent="0.35">
      <c r="A2558" t="s">
        <v>233</v>
      </c>
      <c r="B2558" t="s">
        <v>311</v>
      </c>
      <c r="C2558">
        <v>2539</v>
      </c>
      <c r="D2558" s="9">
        <v>43070.749305555553</v>
      </c>
      <c r="E2558" s="9">
        <v>45610.490972222222</v>
      </c>
      <c r="F2558">
        <v>5345</v>
      </c>
      <c r="G2558">
        <v>5128</v>
      </c>
      <c r="H2558">
        <v>2435</v>
      </c>
      <c r="I2558">
        <v>2693</v>
      </c>
      <c r="J2558">
        <v>878</v>
      </c>
      <c r="K2558">
        <v>4250</v>
      </c>
      <c r="L2558">
        <v>3256</v>
      </c>
      <c r="M2558">
        <v>994</v>
      </c>
      <c r="N2558">
        <v>1.329</v>
      </c>
      <c r="O2558">
        <v>1.476</v>
      </c>
      <c r="P2558">
        <v>0.59</v>
      </c>
      <c r="Q2558">
        <v>1.85</v>
      </c>
      <c r="R2558">
        <v>2.2149999999999999</v>
      </c>
      <c r="S2558">
        <v>2.2440000000000002</v>
      </c>
      <c r="T2558">
        <v>0.83499999999999996</v>
      </c>
      <c r="U2558">
        <v>0.47399999999999998</v>
      </c>
      <c r="V2558">
        <v>0.79</v>
      </c>
      <c r="W2558">
        <v>537.29700000000003</v>
      </c>
      <c r="X2558" t="s">
        <v>56</v>
      </c>
      <c r="Y2558">
        <v>0.54100000000000004</v>
      </c>
      <c r="Z2558">
        <v>0.99399999999999999</v>
      </c>
      <c r="AA2558">
        <v>0.997</v>
      </c>
      <c r="AB2558">
        <v>0.98499999999999999</v>
      </c>
      <c r="AC2558">
        <v>0.996</v>
      </c>
      <c r="AD2558" s="19">
        <v>1.6378472222222221E-2</v>
      </c>
      <c r="AE2558" t="s">
        <v>1108</v>
      </c>
    </row>
    <row r="2559" spans="1:31" hidden="1" x14ac:dyDescent="0.35">
      <c r="A2559" t="s">
        <v>191</v>
      </c>
      <c r="B2559" t="s">
        <v>312</v>
      </c>
      <c r="C2559">
        <v>99</v>
      </c>
      <c r="D2559" s="9">
        <v>45384.808333333334</v>
      </c>
      <c r="E2559" s="9">
        <v>45484.634722222225</v>
      </c>
      <c r="F2559" t="s">
        <v>871</v>
      </c>
      <c r="G2559" t="s">
        <v>871</v>
      </c>
      <c r="H2559">
        <v>2</v>
      </c>
      <c r="I2559">
        <v>1</v>
      </c>
      <c r="J2559">
        <v>1</v>
      </c>
      <c r="K2559" t="s">
        <v>872</v>
      </c>
      <c r="L2559">
        <v>1</v>
      </c>
      <c r="M2559">
        <v>1</v>
      </c>
      <c r="N2559">
        <v>0.01</v>
      </c>
      <c r="O2559" t="s">
        <v>874</v>
      </c>
      <c r="P2559" t="s">
        <v>874</v>
      </c>
      <c r="Q2559" t="s">
        <v>874</v>
      </c>
      <c r="R2559">
        <v>0</v>
      </c>
      <c r="S2559">
        <v>1.4999999999999999E-2</v>
      </c>
      <c r="T2559" t="s">
        <v>874</v>
      </c>
      <c r="U2559" t="s">
        <v>874</v>
      </c>
      <c r="V2559" t="s">
        <v>874</v>
      </c>
      <c r="W2559" t="s">
        <v>874</v>
      </c>
      <c r="X2559" t="s">
        <v>56</v>
      </c>
      <c r="Y2559" t="s">
        <v>874</v>
      </c>
      <c r="Z2559">
        <v>1</v>
      </c>
      <c r="AA2559" t="s">
        <v>874</v>
      </c>
      <c r="AB2559" t="s">
        <v>874</v>
      </c>
      <c r="AC2559" t="s">
        <v>874</v>
      </c>
      <c r="AD2559" s="19">
        <v>5.2384259259259259E-3</v>
      </c>
      <c r="AE2559" t="s">
        <v>1108</v>
      </c>
    </row>
    <row r="2560" spans="1:31" x14ac:dyDescent="0.35">
      <c r="A2560" t="s">
        <v>180</v>
      </c>
      <c r="B2560" t="s">
        <v>311</v>
      </c>
      <c r="C2560">
        <v>1224</v>
      </c>
      <c r="D2560" s="9">
        <v>43327.535960648151</v>
      </c>
      <c r="E2560" s="9">
        <v>44551.821655092594</v>
      </c>
      <c r="F2560">
        <v>2008</v>
      </c>
      <c r="G2560">
        <v>2008</v>
      </c>
      <c r="H2560">
        <v>1203</v>
      </c>
      <c r="I2560">
        <v>805</v>
      </c>
      <c r="J2560">
        <v>279</v>
      </c>
      <c r="K2560">
        <v>1729</v>
      </c>
      <c r="L2560">
        <v>1479</v>
      </c>
      <c r="M2560">
        <v>250</v>
      </c>
      <c r="N2560">
        <v>1.05</v>
      </c>
      <c r="O2560">
        <v>0.78500000000000003</v>
      </c>
      <c r="P2560">
        <v>0.251</v>
      </c>
      <c r="Q2560">
        <v>1.323</v>
      </c>
      <c r="R2560">
        <v>1.5840000000000001</v>
      </c>
      <c r="S2560">
        <v>1.577</v>
      </c>
      <c r="T2560">
        <v>0.83499999999999996</v>
      </c>
      <c r="U2560">
        <v>0.57199999999999995</v>
      </c>
      <c r="V2560">
        <v>0.86299999999999999</v>
      </c>
      <c r="W2560">
        <v>188.964</v>
      </c>
      <c r="X2560" t="s">
        <v>56</v>
      </c>
      <c r="Y2560">
        <v>0.75600000000000001</v>
      </c>
      <c r="Z2560">
        <v>0.998</v>
      </c>
      <c r="AA2560">
        <v>0.98099999999999998</v>
      </c>
      <c r="AB2560">
        <v>0.97599999999999998</v>
      </c>
      <c r="AC2560">
        <v>0.995</v>
      </c>
      <c r="AD2560" s="19">
        <v>45825.257936712966</v>
      </c>
      <c r="AE2560" t="s">
        <v>2357</v>
      </c>
    </row>
    <row r="2561" spans="1:31" hidden="1" x14ac:dyDescent="0.35">
      <c r="A2561" t="s">
        <v>192</v>
      </c>
      <c r="B2561" t="s">
        <v>312</v>
      </c>
      <c r="C2561">
        <v>100</v>
      </c>
      <c r="D2561" s="9">
        <v>45509.049305555556</v>
      </c>
      <c r="E2561" s="9">
        <v>45609.199305555558</v>
      </c>
      <c r="F2561" t="s">
        <v>871</v>
      </c>
      <c r="G2561" t="s">
        <v>871</v>
      </c>
      <c r="H2561">
        <v>50</v>
      </c>
      <c r="I2561">
        <v>2</v>
      </c>
      <c r="J2561">
        <v>4</v>
      </c>
      <c r="K2561" t="s">
        <v>872</v>
      </c>
      <c r="L2561">
        <v>60</v>
      </c>
      <c r="M2561">
        <v>-11</v>
      </c>
      <c r="N2561">
        <v>0.44400000000000001</v>
      </c>
      <c r="O2561">
        <v>2.7E-2</v>
      </c>
      <c r="P2561">
        <v>3.9E-2</v>
      </c>
      <c r="Q2561">
        <v>0.50900000000000001</v>
      </c>
      <c r="R2561" s="24" t="s">
        <v>2303</v>
      </c>
      <c r="S2561">
        <v>0.42</v>
      </c>
      <c r="T2561">
        <v>1.1779999999999999</v>
      </c>
      <c r="U2561">
        <v>0.94299999999999995</v>
      </c>
      <c r="V2561">
        <v>0.91700000000000004</v>
      </c>
      <c r="W2561">
        <v>253.43799999999999</v>
      </c>
      <c r="X2561" t="s">
        <v>62</v>
      </c>
      <c r="Y2561">
        <v>1.9650000000000001</v>
      </c>
      <c r="Z2561">
        <v>0.97399999999999998</v>
      </c>
      <c r="AA2561">
        <v>1</v>
      </c>
      <c r="AB2561">
        <v>0.90500000000000003</v>
      </c>
      <c r="AC2561">
        <v>0.92500000000000004</v>
      </c>
      <c r="AD2561" s="19">
        <v>5.5300925925925925E-3</v>
      </c>
      <c r="AE2561" t="s">
        <v>1108</v>
      </c>
    </row>
    <row r="2562" spans="1:31" x14ac:dyDescent="0.35">
      <c r="A2562" t="s">
        <v>912</v>
      </c>
      <c r="B2562" t="s">
        <v>311</v>
      </c>
      <c r="C2562">
        <v>635</v>
      </c>
      <c r="D2562" s="9">
        <v>43494.806192129632</v>
      </c>
      <c r="E2562" s="9">
        <v>44130.55908564815</v>
      </c>
      <c r="F2562">
        <v>87</v>
      </c>
      <c r="G2562">
        <v>87</v>
      </c>
      <c r="H2562">
        <v>36</v>
      </c>
      <c r="I2562">
        <v>51</v>
      </c>
      <c r="J2562">
        <v>0</v>
      </c>
      <c r="K2562">
        <v>87</v>
      </c>
      <c r="L2562">
        <v>55</v>
      </c>
      <c r="M2562">
        <v>32</v>
      </c>
      <c r="N2562">
        <v>0.28100000000000003</v>
      </c>
      <c r="O2562">
        <v>0.107</v>
      </c>
      <c r="P2562">
        <v>0</v>
      </c>
      <c r="Q2562">
        <v>0.32400000000000001</v>
      </c>
      <c r="R2562">
        <v>0.38800000000000001</v>
      </c>
      <c r="S2562">
        <v>0.22900000000000001</v>
      </c>
      <c r="T2562">
        <v>0.83499999999999996</v>
      </c>
      <c r="U2562">
        <v>0.72399999999999998</v>
      </c>
      <c r="V2562">
        <v>1</v>
      </c>
      <c r="W2562">
        <v>98.765000000000001</v>
      </c>
      <c r="X2562" t="s">
        <v>56</v>
      </c>
      <c r="Y2562">
        <v>3.0859999999999999</v>
      </c>
      <c r="Z2562">
        <v>0.67</v>
      </c>
      <c r="AA2562">
        <v>0.307</v>
      </c>
      <c r="AB2562">
        <v>0</v>
      </c>
      <c r="AC2562">
        <v>0.84399999999999997</v>
      </c>
      <c r="AD2562" s="19">
        <v>45825.179817071759</v>
      </c>
      <c r="AE2562" t="s">
        <v>2396</v>
      </c>
    </row>
    <row r="2563" spans="1:31" hidden="1" x14ac:dyDescent="0.35">
      <c r="A2563" t="s">
        <v>193</v>
      </c>
      <c r="B2563" t="s">
        <v>312</v>
      </c>
      <c r="C2563">
        <v>0</v>
      </c>
      <c r="D2563" s="9">
        <v>44476.466666666667</v>
      </c>
      <c r="E2563" s="9">
        <v>44476.466666666667</v>
      </c>
      <c r="F2563" t="s">
        <v>871</v>
      </c>
      <c r="G2563" t="s">
        <v>871</v>
      </c>
      <c r="H2563">
        <v>1</v>
      </c>
      <c r="I2563">
        <v>1</v>
      </c>
      <c r="J2563">
        <v>1</v>
      </c>
      <c r="K2563" t="s">
        <v>872</v>
      </c>
      <c r="L2563">
        <v>1</v>
      </c>
      <c r="M2563">
        <v>0</v>
      </c>
      <c r="N2563" t="s">
        <v>874</v>
      </c>
      <c r="O2563" t="s">
        <v>874</v>
      </c>
      <c r="P2563" t="s">
        <v>874</v>
      </c>
      <c r="Q2563" t="s">
        <v>874</v>
      </c>
      <c r="R2563">
        <v>0</v>
      </c>
      <c r="S2563" t="s">
        <v>874</v>
      </c>
      <c r="T2563" t="s">
        <v>874</v>
      </c>
      <c r="U2563" t="s">
        <v>874</v>
      </c>
      <c r="V2563" t="s">
        <v>874</v>
      </c>
      <c r="W2563" t="s">
        <v>874</v>
      </c>
      <c r="X2563" t="s">
        <v>56</v>
      </c>
      <c r="Y2563" t="s">
        <v>874</v>
      </c>
      <c r="Z2563" t="s">
        <v>874</v>
      </c>
      <c r="AA2563" t="s">
        <v>874</v>
      </c>
      <c r="AB2563" t="s">
        <v>874</v>
      </c>
      <c r="AC2563" t="s">
        <v>874</v>
      </c>
      <c r="AD2563" s="19">
        <v>5.7430555555555551E-3</v>
      </c>
      <c r="AE2563" t="s">
        <v>1108</v>
      </c>
    </row>
    <row r="2564" spans="1:31" x14ac:dyDescent="0.35">
      <c r="A2564" t="s">
        <v>907</v>
      </c>
      <c r="B2564" t="s">
        <v>311</v>
      </c>
      <c r="C2564">
        <v>2205</v>
      </c>
      <c r="D2564" s="9">
        <v>39282.844444444447</v>
      </c>
      <c r="E2564" s="9">
        <v>41488.280555555553</v>
      </c>
      <c r="F2564">
        <v>1138</v>
      </c>
      <c r="G2564">
        <v>1138</v>
      </c>
      <c r="H2564">
        <v>407</v>
      </c>
      <c r="I2564">
        <v>731</v>
      </c>
      <c r="J2564">
        <v>47</v>
      </c>
      <c r="K2564">
        <v>1091</v>
      </c>
      <c r="L2564">
        <v>971</v>
      </c>
      <c r="M2564">
        <v>121</v>
      </c>
      <c r="N2564">
        <v>0.189</v>
      </c>
      <c r="O2564">
        <v>0.32800000000000001</v>
      </c>
      <c r="P2564">
        <v>2.1999999999999999E-2</v>
      </c>
      <c r="Q2564">
        <v>0.41299999999999998</v>
      </c>
      <c r="R2564">
        <v>0.495</v>
      </c>
      <c r="S2564">
        <v>0.495</v>
      </c>
      <c r="T2564">
        <v>0.83399999999999996</v>
      </c>
      <c r="U2564">
        <v>0.36599999999999999</v>
      </c>
      <c r="V2564">
        <v>0.95699999999999996</v>
      </c>
      <c r="W2564">
        <v>292.97800000000001</v>
      </c>
      <c r="X2564" t="s">
        <v>56</v>
      </c>
      <c r="Y2564">
        <v>2.4209999999999998</v>
      </c>
      <c r="Z2564">
        <v>0.98</v>
      </c>
      <c r="AA2564">
        <v>0.97699999999999998</v>
      </c>
      <c r="AB2564">
        <v>0.96299999999999997</v>
      </c>
      <c r="AC2564">
        <v>0.97199999999999998</v>
      </c>
      <c r="AD2564" s="19">
        <v>45824.927842025463</v>
      </c>
      <c r="AE2564" t="s">
        <v>2215</v>
      </c>
    </row>
    <row r="2565" spans="1:31" hidden="1" x14ac:dyDescent="0.35">
      <c r="A2565" t="s">
        <v>194</v>
      </c>
      <c r="B2565" t="s">
        <v>312</v>
      </c>
      <c r="C2565">
        <v>0</v>
      </c>
      <c r="D2565" s="9">
        <v>45551.450694444444</v>
      </c>
      <c r="E2565" s="9">
        <v>45551.450694444444</v>
      </c>
      <c r="F2565" t="s">
        <v>871</v>
      </c>
      <c r="G2565" t="s">
        <v>871</v>
      </c>
      <c r="H2565">
        <v>1</v>
      </c>
      <c r="I2565">
        <v>1</v>
      </c>
      <c r="J2565">
        <v>1</v>
      </c>
      <c r="K2565" t="s">
        <v>872</v>
      </c>
      <c r="L2565">
        <v>1</v>
      </c>
      <c r="M2565">
        <v>0</v>
      </c>
      <c r="N2565" t="s">
        <v>874</v>
      </c>
      <c r="O2565" t="s">
        <v>874</v>
      </c>
      <c r="P2565" t="s">
        <v>874</v>
      </c>
      <c r="Q2565" t="s">
        <v>874</v>
      </c>
      <c r="R2565">
        <v>0</v>
      </c>
      <c r="S2565" t="s">
        <v>874</v>
      </c>
      <c r="T2565" t="s">
        <v>874</v>
      </c>
      <c r="U2565" t="s">
        <v>874</v>
      </c>
      <c r="V2565" t="s">
        <v>874</v>
      </c>
      <c r="W2565" t="s">
        <v>874</v>
      </c>
      <c r="X2565" t="s">
        <v>56</v>
      </c>
      <c r="Y2565" t="s">
        <v>874</v>
      </c>
      <c r="Z2565" t="s">
        <v>874</v>
      </c>
      <c r="AA2565" t="s">
        <v>874</v>
      </c>
      <c r="AB2565" t="s">
        <v>874</v>
      </c>
      <c r="AC2565" t="s">
        <v>874</v>
      </c>
      <c r="AD2565" s="19">
        <v>5.9525462962962961E-3</v>
      </c>
      <c r="AE2565" t="s">
        <v>1108</v>
      </c>
    </row>
    <row r="2566" spans="1:31" x14ac:dyDescent="0.35">
      <c r="A2566" t="s">
        <v>1170</v>
      </c>
      <c r="B2566" t="s">
        <v>311</v>
      </c>
      <c r="C2566">
        <v>2044</v>
      </c>
      <c r="D2566" s="9">
        <v>41376.275694444441</v>
      </c>
      <c r="E2566" s="9">
        <v>43420.664583333331</v>
      </c>
      <c r="F2566">
        <v>3598</v>
      </c>
      <c r="G2566">
        <v>3598</v>
      </c>
      <c r="H2566">
        <v>2679</v>
      </c>
      <c r="I2566">
        <v>919</v>
      </c>
      <c r="J2566">
        <v>569</v>
      </c>
      <c r="K2566">
        <v>3029</v>
      </c>
      <c r="L2566">
        <v>2431</v>
      </c>
      <c r="M2566">
        <v>598</v>
      </c>
      <c r="N2566">
        <v>2.665</v>
      </c>
      <c r="O2566">
        <v>0.93400000000000005</v>
      </c>
      <c r="P2566">
        <v>0.55600000000000005</v>
      </c>
      <c r="Q2566">
        <v>2.5369999999999999</v>
      </c>
      <c r="R2566">
        <v>3.0430000000000001</v>
      </c>
      <c r="S2566">
        <v>3.052</v>
      </c>
      <c r="T2566">
        <v>0.83399999999999996</v>
      </c>
      <c r="U2566">
        <v>0.74</v>
      </c>
      <c r="V2566">
        <v>0.84599999999999997</v>
      </c>
      <c r="W2566">
        <v>235.71100000000001</v>
      </c>
      <c r="X2566" t="s">
        <v>56</v>
      </c>
      <c r="Y2566">
        <v>0.39400000000000002</v>
      </c>
      <c r="Z2566">
        <v>0.98799999999999999</v>
      </c>
      <c r="AA2566">
        <v>0.95499999999999996</v>
      </c>
      <c r="AB2566">
        <v>0.96499999999999997</v>
      </c>
      <c r="AC2566">
        <v>0.98399999999999999</v>
      </c>
      <c r="AD2566" s="19">
        <v>45825.03590289352</v>
      </c>
      <c r="AE2566" t="s">
        <v>1766</v>
      </c>
    </row>
    <row r="2567" spans="1:31" hidden="1" x14ac:dyDescent="0.35">
      <c r="A2567" t="s">
        <v>195</v>
      </c>
      <c r="B2567" t="s">
        <v>312</v>
      </c>
      <c r="C2567">
        <v>100</v>
      </c>
      <c r="D2567" s="9">
        <v>45508.275694444441</v>
      </c>
      <c r="E2567" s="9">
        <v>45608.411805555559</v>
      </c>
      <c r="F2567" t="s">
        <v>871</v>
      </c>
      <c r="G2567" t="s">
        <v>871</v>
      </c>
      <c r="H2567">
        <v>124</v>
      </c>
      <c r="I2567">
        <v>80</v>
      </c>
      <c r="J2567">
        <v>24</v>
      </c>
      <c r="K2567" t="s">
        <v>872</v>
      </c>
      <c r="L2567">
        <v>250</v>
      </c>
      <c r="M2567">
        <v>-69</v>
      </c>
      <c r="N2567">
        <v>1.1839999999999999</v>
      </c>
      <c r="O2567">
        <v>0.81299999999999994</v>
      </c>
      <c r="P2567">
        <v>0.19700000000000001</v>
      </c>
      <c r="Q2567">
        <v>2.6269999999999998</v>
      </c>
      <c r="R2567" s="24" t="s">
        <v>2304</v>
      </c>
      <c r="S2567">
        <v>1.768</v>
      </c>
      <c r="T2567">
        <v>1.4590000000000001</v>
      </c>
      <c r="U2567">
        <v>0.59299999999999997</v>
      </c>
      <c r="V2567">
        <v>0.90100000000000002</v>
      </c>
      <c r="W2567">
        <v>153.78800000000001</v>
      </c>
      <c r="X2567" t="s">
        <v>62</v>
      </c>
      <c r="Y2567">
        <v>0.38100000000000001</v>
      </c>
      <c r="Z2567">
        <v>0.94099999999999995</v>
      </c>
      <c r="AA2567">
        <v>0.97899999999999998</v>
      </c>
      <c r="AB2567">
        <v>0.96199999999999997</v>
      </c>
      <c r="AC2567">
        <v>0.84699999999999998</v>
      </c>
      <c r="AD2567" s="19">
        <v>6.2511574074074075E-3</v>
      </c>
      <c r="AE2567" t="s">
        <v>1108</v>
      </c>
    </row>
    <row r="2568" spans="1:31" x14ac:dyDescent="0.35">
      <c r="A2568" t="s">
        <v>280</v>
      </c>
      <c r="B2568" t="s">
        <v>311</v>
      </c>
      <c r="C2568">
        <v>2957</v>
      </c>
      <c r="D2568" s="9">
        <v>42653.404861111114</v>
      </c>
      <c r="E2568" s="9">
        <v>45610.464583333334</v>
      </c>
      <c r="F2568">
        <v>6095</v>
      </c>
      <c r="G2568">
        <v>5797</v>
      </c>
      <c r="H2568">
        <v>3652</v>
      </c>
      <c r="I2568">
        <v>2145</v>
      </c>
      <c r="J2568">
        <v>2089</v>
      </c>
      <c r="K2568">
        <v>3708</v>
      </c>
      <c r="L2568">
        <v>2877</v>
      </c>
      <c r="M2568">
        <v>831</v>
      </c>
      <c r="N2568">
        <v>1.419</v>
      </c>
      <c r="O2568">
        <v>0.85199999999999998</v>
      </c>
      <c r="P2568">
        <v>0.90100000000000002</v>
      </c>
      <c r="Q2568">
        <v>1.143</v>
      </c>
      <c r="R2568">
        <v>1.37</v>
      </c>
      <c r="S2568">
        <v>1.383</v>
      </c>
      <c r="T2568">
        <v>0.83399999999999996</v>
      </c>
      <c r="U2568">
        <v>0.625</v>
      </c>
      <c r="V2568">
        <v>0.60299999999999998</v>
      </c>
      <c r="W2568">
        <v>727.03399999999999</v>
      </c>
      <c r="X2568" t="s">
        <v>56</v>
      </c>
      <c r="Y2568">
        <v>0.875</v>
      </c>
      <c r="Z2568">
        <v>0.98899999999999999</v>
      </c>
      <c r="AA2568">
        <v>0.96799999999999997</v>
      </c>
      <c r="AB2568">
        <v>0.97</v>
      </c>
      <c r="AC2568">
        <v>0.97599999999999998</v>
      </c>
      <c r="AD2568" s="19">
        <v>2.6909722222222222E-3</v>
      </c>
      <c r="AE2568" t="s">
        <v>1108</v>
      </c>
    </row>
    <row r="2569" spans="1:31" hidden="1" x14ac:dyDescent="0.35">
      <c r="A2569" t="s">
        <v>196</v>
      </c>
      <c r="B2569" t="s">
        <v>312</v>
      </c>
      <c r="C2569">
        <v>97</v>
      </c>
      <c r="D2569" s="9">
        <v>45510.455555555556</v>
      </c>
      <c r="E2569" s="9">
        <v>45607.677777777775</v>
      </c>
      <c r="F2569" t="s">
        <v>871</v>
      </c>
      <c r="G2569" t="s">
        <v>871</v>
      </c>
      <c r="H2569">
        <v>99</v>
      </c>
      <c r="I2569">
        <v>91</v>
      </c>
      <c r="J2569">
        <v>23</v>
      </c>
      <c r="K2569" t="s">
        <v>872</v>
      </c>
      <c r="L2569">
        <v>146</v>
      </c>
      <c r="M2569">
        <v>20</v>
      </c>
      <c r="N2569">
        <v>1.026</v>
      </c>
      <c r="O2569">
        <v>1.0349999999999999</v>
      </c>
      <c r="P2569">
        <v>0.25900000000000001</v>
      </c>
      <c r="Q2569">
        <v>2.117</v>
      </c>
      <c r="R2569">
        <v>1.802</v>
      </c>
      <c r="S2569">
        <v>1.8080000000000001</v>
      </c>
      <c r="T2569">
        <v>1.175</v>
      </c>
      <c r="U2569">
        <v>0.498</v>
      </c>
      <c r="V2569">
        <v>0.874</v>
      </c>
      <c r="W2569">
        <v>114.785</v>
      </c>
      <c r="X2569" t="s">
        <v>62</v>
      </c>
      <c r="Y2569">
        <v>0.47199999999999998</v>
      </c>
      <c r="Z2569">
        <v>0.98099999999999998</v>
      </c>
      <c r="AA2569">
        <v>0.98499999999999999</v>
      </c>
      <c r="AB2569">
        <v>0.93899999999999995</v>
      </c>
      <c r="AC2569">
        <v>0.92700000000000005</v>
      </c>
      <c r="AD2569" s="19">
        <v>6.5405092592592598E-3</v>
      </c>
      <c r="AE2569" t="s">
        <v>1108</v>
      </c>
    </row>
    <row r="2570" spans="1:31" x14ac:dyDescent="0.35">
      <c r="A2570" t="s">
        <v>280</v>
      </c>
      <c r="B2570" t="s">
        <v>311</v>
      </c>
      <c r="C2570">
        <v>2957</v>
      </c>
      <c r="D2570" s="9">
        <v>42653.404861111114</v>
      </c>
      <c r="E2570" s="9">
        <v>45610.464583333334</v>
      </c>
      <c r="F2570">
        <v>6095</v>
      </c>
      <c r="G2570">
        <v>5797</v>
      </c>
      <c r="H2570">
        <v>3652</v>
      </c>
      <c r="I2570">
        <v>2145</v>
      </c>
      <c r="J2570">
        <v>2089</v>
      </c>
      <c r="K2570">
        <v>3708</v>
      </c>
      <c r="L2570">
        <v>2877</v>
      </c>
      <c r="M2570">
        <v>831</v>
      </c>
      <c r="N2570">
        <v>1.419</v>
      </c>
      <c r="O2570">
        <v>0.85199999999999998</v>
      </c>
      <c r="P2570">
        <v>0.90100000000000002</v>
      </c>
      <c r="Q2570">
        <v>1.143</v>
      </c>
      <c r="R2570">
        <v>1.37</v>
      </c>
      <c r="S2570">
        <v>1.383</v>
      </c>
      <c r="T2570">
        <v>0.83399999999999996</v>
      </c>
      <c r="U2570">
        <v>0.625</v>
      </c>
      <c r="V2570">
        <v>0.60299999999999998</v>
      </c>
      <c r="W2570">
        <v>727.03399999999999</v>
      </c>
      <c r="X2570" t="s">
        <v>56</v>
      </c>
      <c r="Y2570">
        <v>0.875</v>
      </c>
      <c r="Z2570">
        <v>0.98899999999999999</v>
      </c>
      <c r="AA2570">
        <v>0.96799999999999997</v>
      </c>
      <c r="AB2570">
        <v>0.97</v>
      </c>
      <c r="AC2570">
        <v>0.97599999999999998</v>
      </c>
      <c r="AD2570" s="19">
        <v>2.9005787037037035E-2</v>
      </c>
      <c r="AE2570" t="s">
        <v>1108</v>
      </c>
    </row>
    <row r="2571" spans="1:31" hidden="1" x14ac:dyDescent="0.35">
      <c r="A2571" t="s">
        <v>197</v>
      </c>
      <c r="B2571" t="s">
        <v>312</v>
      </c>
      <c r="C2571">
        <v>100</v>
      </c>
      <c r="D2571" s="9">
        <v>45503.574999999997</v>
      </c>
      <c r="E2571" s="9">
        <v>45603.836111111108</v>
      </c>
      <c r="F2571" t="s">
        <v>871</v>
      </c>
      <c r="G2571" t="s">
        <v>871</v>
      </c>
      <c r="H2571">
        <v>247</v>
      </c>
      <c r="I2571">
        <v>3</v>
      </c>
      <c r="J2571">
        <v>25</v>
      </c>
      <c r="K2571" t="s">
        <v>872</v>
      </c>
      <c r="L2571">
        <v>256</v>
      </c>
      <c r="M2571">
        <v>-32</v>
      </c>
      <c r="N2571">
        <v>1.7869999999999999</v>
      </c>
      <c r="O2571">
        <v>3.6999999999999998E-2</v>
      </c>
      <c r="P2571">
        <v>0.24099999999999999</v>
      </c>
      <c r="Q2571">
        <v>2.09</v>
      </c>
      <c r="R2571" s="24" t="s">
        <v>2305</v>
      </c>
      <c r="S2571">
        <v>1.6379999999999999</v>
      </c>
      <c r="T2571">
        <v>1.32</v>
      </c>
      <c r="U2571">
        <v>0.98</v>
      </c>
      <c r="V2571">
        <v>0.86799999999999999</v>
      </c>
      <c r="W2571">
        <v>101.914</v>
      </c>
      <c r="X2571" t="s">
        <v>62</v>
      </c>
      <c r="Y2571">
        <v>0.47799999999999998</v>
      </c>
      <c r="Z2571">
        <v>0.88800000000000001</v>
      </c>
      <c r="AA2571">
        <v>0.83199999999999996</v>
      </c>
      <c r="AB2571">
        <v>0.92800000000000005</v>
      </c>
      <c r="AC2571">
        <v>0.94799999999999995</v>
      </c>
      <c r="AD2571" s="19">
        <v>6.8449074074074072E-3</v>
      </c>
      <c r="AE2571" t="s">
        <v>1108</v>
      </c>
    </row>
    <row r="2572" spans="1:31" x14ac:dyDescent="0.35">
      <c r="A2572" t="s">
        <v>1216</v>
      </c>
      <c r="B2572" t="s">
        <v>311</v>
      </c>
      <c r="C2572">
        <v>1333</v>
      </c>
      <c r="D2572" s="9">
        <v>42842.708032407405</v>
      </c>
      <c r="E2572" s="9">
        <v>44176.043032407404</v>
      </c>
      <c r="F2572">
        <v>392</v>
      </c>
      <c r="G2572">
        <v>392</v>
      </c>
      <c r="H2572">
        <v>162</v>
      </c>
      <c r="I2572">
        <v>230</v>
      </c>
      <c r="J2572">
        <v>16</v>
      </c>
      <c r="K2572">
        <v>376</v>
      </c>
      <c r="L2572">
        <v>314</v>
      </c>
      <c r="M2572">
        <v>62</v>
      </c>
      <c r="N2572">
        <v>0.11799999999999999</v>
      </c>
      <c r="O2572">
        <v>0.17499999999999999</v>
      </c>
      <c r="P2572">
        <v>1.6E-2</v>
      </c>
      <c r="Q2572">
        <v>0.23100000000000001</v>
      </c>
      <c r="R2572">
        <v>0.27700000000000002</v>
      </c>
      <c r="S2572">
        <v>0.28100000000000003</v>
      </c>
      <c r="T2572">
        <v>0.83399999999999996</v>
      </c>
      <c r="U2572">
        <v>0.40300000000000002</v>
      </c>
      <c r="V2572">
        <v>0.94499999999999995</v>
      </c>
      <c r="W2572">
        <v>268.39800000000002</v>
      </c>
      <c r="X2572" t="s">
        <v>56</v>
      </c>
      <c r="Y2572">
        <v>4.3289999999999997</v>
      </c>
      <c r="Z2572">
        <v>0.996</v>
      </c>
      <c r="AA2572">
        <v>0.97</v>
      </c>
      <c r="AB2572">
        <v>0.97</v>
      </c>
      <c r="AC2572">
        <v>0.996</v>
      </c>
      <c r="AD2572" s="19">
        <v>45825.308024062499</v>
      </c>
      <c r="AE2572" t="s">
        <v>2333</v>
      </c>
    </row>
    <row r="2573" spans="1:31" hidden="1" x14ac:dyDescent="0.35">
      <c r="A2573" t="s">
        <v>198</v>
      </c>
      <c r="B2573" t="s">
        <v>312</v>
      </c>
      <c r="C2573">
        <v>99</v>
      </c>
      <c r="D2573" s="9">
        <v>45507.970138888886</v>
      </c>
      <c r="E2573" s="9">
        <v>45607.84375</v>
      </c>
      <c r="F2573" t="s">
        <v>871</v>
      </c>
      <c r="G2573" t="s">
        <v>871</v>
      </c>
      <c r="H2573">
        <v>85</v>
      </c>
      <c r="I2573">
        <v>1</v>
      </c>
      <c r="J2573">
        <v>20</v>
      </c>
      <c r="K2573" t="s">
        <v>872</v>
      </c>
      <c r="L2573">
        <v>28</v>
      </c>
      <c r="M2573">
        <v>36</v>
      </c>
      <c r="N2573">
        <v>0.76700000000000002</v>
      </c>
      <c r="O2573" t="s">
        <v>874</v>
      </c>
      <c r="P2573">
        <v>0.17899999999999999</v>
      </c>
      <c r="Q2573">
        <v>0.24</v>
      </c>
      <c r="R2573" s="24" t="s">
        <v>2306</v>
      </c>
      <c r="S2573">
        <v>0.55300000000000005</v>
      </c>
      <c r="T2573" t="s">
        <v>874</v>
      </c>
      <c r="U2573" t="s">
        <v>874</v>
      </c>
      <c r="V2573" t="s">
        <v>874</v>
      </c>
      <c r="W2573" t="s">
        <v>874</v>
      </c>
      <c r="X2573" t="s">
        <v>56</v>
      </c>
      <c r="Y2573">
        <v>4.1669999999999998</v>
      </c>
      <c r="Z2573">
        <v>0.88300000000000001</v>
      </c>
      <c r="AA2573" t="s">
        <v>874</v>
      </c>
      <c r="AB2573">
        <v>0.72499999999999998</v>
      </c>
      <c r="AC2573">
        <v>0.95599999999999996</v>
      </c>
      <c r="AD2573" s="19">
        <v>7.0810185185185177E-3</v>
      </c>
      <c r="AE2573" t="s">
        <v>1108</v>
      </c>
    </row>
    <row r="2574" spans="1:31" x14ac:dyDescent="0.35">
      <c r="A2574" t="s">
        <v>1342</v>
      </c>
      <c r="B2574" t="s">
        <v>311</v>
      </c>
      <c r="C2574">
        <v>1478</v>
      </c>
      <c r="D2574" s="9">
        <v>43087.075162037036</v>
      </c>
      <c r="E2574" s="9">
        <v>44565.399178240739</v>
      </c>
      <c r="F2574">
        <v>1890</v>
      </c>
      <c r="G2574">
        <v>1890</v>
      </c>
      <c r="H2574">
        <v>603</v>
      </c>
      <c r="I2574">
        <v>1287</v>
      </c>
      <c r="J2574">
        <v>97</v>
      </c>
      <c r="K2574">
        <v>1793</v>
      </c>
      <c r="L2574">
        <v>1496</v>
      </c>
      <c r="M2574">
        <v>297</v>
      </c>
      <c r="N2574">
        <v>0.47899999999999998</v>
      </c>
      <c r="O2574">
        <v>0.90200000000000002</v>
      </c>
      <c r="P2574">
        <v>7.1999999999999995E-2</v>
      </c>
      <c r="Q2574">
        <v>1.0920000000000001</v>
      </c>
      <c r="R2574">
        <v>1.3089999999999999</v>
      </c>
      <c r="S2574">
        <v>1.296</v>
      </c>
      <c r="T2574">
        <v>0.83399999999999996</v>
      </c>
      <c r="U2574">
        <v>0.34699999999999998</v>
      </c>
      <c r="V2574">
        <v>0.94799999999999995</v>
      </c>
      <c r="W2574">
        <v>271.97800000000001</v>
      </c>
      <c r="X2574" t="s">
        <v>56</v>
      </c>
      <c r="Y2574">
        <v>0.91600000000000004</v>
      </c>
      <c r="Z2574">
        <v>0.96399999999999997</v>
      </c>
      <c r="AA2574">
        <v>0.95799999999999996</v>
      </c>
      <c r="AB2574">
        <v>0.97899999999999998</v>
      </c>
      <c r="AC2574">
        <v>0.95799999999999996</v>
      </c>
      <c r="AD2574" s="19">
        <v>45825.077448032411</v>
      </c>
      <c r="AE2574" t="s">
        <v>2397</v>
      </c>
    </row>
    <row r="2575" spans="1:31" hidden="1" x14ac:dyDescent="0.35">
      <c r="A2575" t="s">
        <v>199</v>
      </c>
      <c r="B2575" t="s">
        <v>312</v>
      </c>
      <c r="C2575">
        <v>98</v>
      </c>
      <c r="D2575" s="9">
        <v>45509.688194444447</v>
      </c>
      <c r="E2575" s="9">
        <v>45608.39166666667</v>
      </c>
      <c r="F2575" t="s">
        <v>871</v>
      </c>
      <c r="G2575" t="s">
        <v>871</v>
      </c>
      <c r="H2575">
        <v>87</v>
      </c>
      <c r="I2575">
        <v>42</v>
      </c>
      <c r="J2575">
        <v>15</v>
      </c>
      <c r="K2575" t="s">
        <v>872</v>
      </c>
      <c r="L2575">
        <v>95</v>
      </c>
      <c r="M2575">
        <v>18</v>
      </c>
      <c r="N2575">
        <v>0.92800000000000005</v>
      </c>
      <c r="O2575">
        <v>0.49099999999999999</v>
      </c>
      <c r="P2575">
        <v>0.19800000000000001</v>
      </c>
      <c r="Q2575">
        <v>1.0089999999999999</v>
      </c>
      <c r="R2575">
        <v>1.2210000000000001</v>
      </c>
      <c r="S2575">
        <v>1.244</v>
      </c>
      <c r="T2575">
        <v>0.82599999999999996</v>
      </c>
      <c r="U2575">
        <v>0.65400000000000003</v>
      </c>
      <c r="V2575">
        <v>0.86</v>
      </c>
      <c r="W2575">
        <v>177.40299999999999</v>
      </c>
      <c r="X2575" t="s">
        <v>56</v>
      </c>
      <c r="Y2575">
        <v>0.99099999999999999</v>
      </c>
      <c r="Z2575">
        <v>0.96699999999999997</v>
      </c>
      <c r="AA2575">
        <v>0.95699999999999996</v>
      </c>
      <c r="AB2575">
        <v>0.76700000000000002</v>
      </c>
      <c r="AC2575">
        <v>0.95799999999999996</v>
      </c>
      <c r="AD2575" s="19">
        <v>7.3692129629629637E-3</v>
      </c>
      <c r="AE2575" t="s">
        <v>1108</v>
      </c>
    </row>
    <row r="2576" spans="1:31" x14ac:dyDescent="0.35">
      <c r="A2576" t="s">
        <v>1442</v>
      </c>
      <c r="B2576" t="s">
        <v>311</v>
      </c>
      <c r="C2576">
        <v>6375</v>
      </c>
      <c r="D2576" s="9">
        <v>38190.508645833332</v>
      </c>
      <c r="E2576" s="9">
        <v>44565.751550925925</v>
      </c>
      <c r="F2576">
        <v>1922</v>
      </c>
      <c r="G2576">
        <v>1922</v>
      </c>
      <c r="H2576">
        <v>327</v>
      </c>
      <c r="I2576">
        <v>1595</v>
      </c>
      <c r="J2576">
        <v>458</v>
      </c>
      <c r="K2576">
        <v>1464</v>
      </c>
      <c r="L2576">
        <v>1262</v>
      </c>
      <c r="M2576">
        <v>202</v>
      </c>
      <c r="N2576">
        <v>7.0999999999999994E-2</v>
      </c>
      <c r="O2576">
        <v>0.36099999999999999</v>
      </c>
      <c r="P2576">
        <v>8.7999999999999995E-2</v>
      </c>
      <c r="Q2576">
        <v>0.28699999999999998</v>
      </c>
      <c r="R2576">
        <v>0.34399999999999997</v>
      </c>
      <c r="S2576">
        <v>0.307</v>
      </c>
      <c r="T2576">
        <v>0.83399999999999996</v>
      </c>
      <c r="U2576">
        <v>0.16400000000000001</v>
      </c>
      <c r="V2576">
        <v>0.79600000000000004</v>
      </c>
      <c r="W2576">
        <v>703.83299999999997</v>
      </c>
      <c r="X2576" t="s">
        <v>56</v>
      </c>
      <c r="Y2576">
        <v>3.484</v>
      </c>
      <c r="Z2576">
        <v>0.83499999999999996</v>
      </c>
      <c r="AA2576">
        <v>0.82299999999999995</v>
      </c>
      <c r="AB2576">
        <v>0.93899999999999995</v>
      </c>
      <c r="AC2576">
        <v>0.86899999999999999</v>
      </c>
      <c r="AD2576" s="19">
        <v>45825.101082581015</v>
      </c>
      <c r="AE2576" t="s">
        <v>2397</v>
      </c>
    </row>
    <row r="2577" spans="1:31" hidden="1" x14ac:dyDescent="0.35">
      <c r="A2577" t="s">
        <v>200</v>
      </c>
      <c r="B2577" t="s">
        <v>312</v>
      </c>
      <c r="C2577">
        <v>82</v>
      </c>
      <c r="D2577" s="9">
        <v>45526.363888888889</v>
      </c>
      <c r="E2577" s="9">
        <v>45608.606249999997</v>
      </c>
      <c r="F2577" t="s">
        <v>871</v>
      </c>
      <c r="G2577" t="s">
        <v>871</v>
      </c>
      <c r="H2577">
        <v>10</v>
      </c>
      <c r="I2577">
        <v>7</v>
      </c>
      <c r="J2577">
        <v>1</v>
      </c>
      <c r="K2577" t="s">
        <v>872</v>
      </c>
      <c r="L2577">
        <v>16</v>
      </c>
      <c r="M2577">
        <v>0</v>
      </c>
      <c r="N2577">
        <v>0.18099999999999999</v>
      </c>
      <c r="O2577">
        <v>0.114</v>
      </c>
      <c r="P2577" t="s">
        <v>874</v>
      </c>
      <c r="Q2577">
        <v>0.19900000000000001</v>
      </c>
      <c r="R2577">
        <v>0.29499999999999998</v>
      </c>
      <c r="S2577">
        <v>0.27300000000000002</v>
      </c>
      <c r="T2577" t="s">
        <v>874</v>
      </c>
      <c r="U2577" t="s">
        <v>874</v>
      </c>
      <c r="V2577" t="s">
        <v>874</v>
      </c>
      <c r="W2577" t="s">
        <v>874</v>
      </c>
      <c r="X2577" t="s">
        <v>56</v>
      </c>
      <c r="Y2577">
        <v>5.0250000000000004</v>
      </c>
      <c r="Z2577">
        <v>0.78</v>
      </c>
      <c r="AA2577">
        <v>0.90500000000000003</v>
      </c>
      <c r="AB2577" t="s">
        <v>874</v>
      </c>
      <c r="AC2577">
        <v>0.79200000000000004</v>
      </c>
      <c r="AD2577" s="19">
        <v>7.5949074074074079E-3</v>
      </c>
      <c r="AE2577" t="s">
        <v>1108</v>
      </c>
    </row>
    <row r="2578" spans="1:31" x14ac:dyDescent="0.35">
      <c r="A2578" t="s">
        <v>1458</v>
      </c>
      <c r="B2578" t="s">
        <v>311</v>
      </c>
      <c r="C2578">
        <v>3068</v>
      </c>
      <c r="D2578" s="9">
        <v>38554.003472222219</v>
      </c>
      <c r="E2578" s="9">
        <v>41622.197222222225</v>
      </c>
      <c r="F2578">
        <v>173</v>
      </c>
      <c r="G2578">
        <v>173</v>
      </c>
      <c r="H2578">
        <v>19</v>
      </c>
      <c r="I2578">
        <v>154</v>
      </c>
      <c r="J2578">
        <v>28</v>
      </c>
      <c r="K2578">
        <v>145</v>
      </c>
      <c r="L2578">
        <v>95</v>
      </c>
      <c r="M2578">
        <v>50</v>
      </c>
      <c r="N2578">
        <v>6.0000000000000001E-3</v>
      </c>
      <c r="O2578">
        <v>5.7000000000000002E-2</v>
      </c>
      <c r="P2578">
        <v>1.4999999999999999E-2</v>
      </c>
      <c r="Q2578">
        <v>0.04</v>
      </c>
      <c r="R2578">
        <v>4.8000000000000001E-2</v>
      </c>
      <c r="S2578">
        <v>0.05</v>
      </c>
      <c r="T2578">
        <v>0.83299999999999996</v>
      </c>
      <c r="U2578">
        <v>9.5000000000000001E-2</v>
      </c>
      <c r="V2578">
        <v>0.76200000000000001</v>
      </c>
      <c r="W2578">
        <v>1250</v>
      </c>
      <c r="X2578" t="s">
        <v>56</v>
      </c>
      <c r="Y2578">
        <v>25</v>
      </c>
      <c r="Z2578">
        <v>0.94299999999999995</v>
      </c>
      <c r="AA2578">
        <v>0.98599999999999999</v>
      </c>
      <c r="AB2578">
        <v>0.96499999999999997</v>
      </c>
      <c r="AC2578">
        <v>0.97599999999999998</v>
      </c>
      <c r="AD2578" s="19">
        <v>45824.88008195602</v>
      </c>
      <c r="AE2578" t="s">
        <v>2024</v>
      </c>
    </row>
    <row r="2579" spans="1:31" hidden="1" x14ac:dyDescent="0.35">
      <c r="A2579" t="s">
        <v>201</v>
      </c>
      <c r="B2579" t="s">
        <v>312</v>
      </c>
      <c r="C2579">
        <v>98</v>
      </c>
      <c r="D2579" s="9">
        <v>45506.746527777781</v>
      </c>
      <c r="E2579" s="9">
        <v>45604.913888888892</v>
      </c>
      <c r="F2579" t="s">
        <v>871</v>
      </c>
      <c r="G2579" t="s">
        <v>871</v>
      </c>
      <c r="H2579">
        <v>34</v>
      </c>
      <c r="I2579">
        <v>6</v>
      </c>
      <c r="J2579">
        <v>3</v>
      </c>
      <c r="K2579" t="s">
        <v>872</v>
      </c>
      <c r="L2579">
        <v>35</v>
      </c>
      <c r="M2579">
        <v>3</v>
      </c>
      <c r="N2579">
        <v>0.34200000000000003</v>
      </c>
      <c r="O2579">
        <v>6.7000000000000004E-2</v>
      </c>
      <c r="P2579">
        <v>2.5999999999999999E-2</v>
      </c>
      <c r="Q2579">
        <v>0.35399999999999998</v>
      </c>
      <c r="R2579">
        <v>0.38300000000000001</v>
      </c>
      <c r="S2579">
        <v>0.376</v>
      </c>
      <c r="T2579">
        <v>0.92400000000000004</v>
      </c>
      <c r="U2579">
        <v>0.83599999999999997</v>
      </c>
      <c r="V2579">
        <v>0.93600000000000005</v>
      </c>
      <c r="W2579">
        <v>375.70600000000002</v>
      </c>
      <c r="X2579" t="s">
        <v>56</v>
      </c>
      <c r="Y2579">
        <v>2.8250000000000002</v>
      </c>
      <c r="Z2579">
        <v>0.96799999999999997</v>
      </c>
      <c r="AA2579">
        <v>0.93400000000000005</v>
      </c>
      <c r="AB2579">
        <v>0.97</v>
      </c>
      <c r="AC2579">
        <v>0.98699999999999999</v>
      </c>
      <c r="AD2579" s="19">
        <v>7.8773148148148144E-3</v>
      </c>
      <c r="AE2579" t="s">
        <v>1108</v>
      </c>
    </row>
    <row r="2580" spans="1:31" x14ac:dyDescent="0.35">
      <c r="A2580" t="s">
        <v>2079</v>
      </c>
      <c r="B2580" t="s">
        <v>311</v>
      </c>
      <c r="C2580">
        <v>1806</v>
      </c>
      <c r="D2580" s="9">
        <v>39666.32916666667</v>
      </c>
      <c r="E2580" s="9">
        <v>41472.944444444445</v>
      </c>
      <c r="F2580">
        <v>338</v>
      </c>
      <c r="G2580">
        <v>338</v>
      </c>
      <c r="H2580">
        <v>177</v>
      </c>
      <c r="I2580">
        <v>161</v>
      </c>
      <c r="J2580">
        <v>32</v>
      </c>
      <c r="K2580">
        <v>306</v>
      </c>
      <c r="L2580">
        <v>203</v>
      </c>
      <c r="M2580">
        <v>103</v>
      </c>
      <c r="N2580">
        <v>0.27300000000000002</v>
      </c>
      <c r="O2580">
        <v>0.217</v>
      </c>
      <c r="P2580">
        <v>3.5000000000000003E-2</v>
      </c>
      <c r="Q2580">
        <v>0.379</v>
      </c>
      <c r="R2580">
        <v>0.45500000000000002</v>
      </c>
      <c r="S2580">
        <v>0.38400000000000001</v>
      </c>
      <c r="T2580">
        <v>0.83299999999999996</v>
      </c>
      <c r="U2580">
        <v>0.55700000000000005</v>
      </c>
      <c r="V2580">
        <v>0.92900000000000005</v>
      </c>
      <c r="W2580">
        <v>271.76799999999997</v>
      </c>
      <c r="X2580" t="s">
        <v>56</v>
      </c>
      <c r="Y2580">
        <v>2.6389999999999998</v>
      </c>
      <c r="Z2580">
        <v>0.79</v>
      </c>
      <c r="AA2580">
        <v>0.92700000000000005</v>
      </c>
      <c r="AB2580">
        <v>0.84599999999999997</v>
      </c>
      <c r="AC2580">
        <v>0.91600000000000004</v>
      </c>
      <c r="AD2580" s="19">
        <v>45824.920641666664</v>
      </c>
      <c r="AE2580" t="s">
        <v>2215</v>
      </c>
    </row>
    <row r="2581" spans="1:31" hidden="1" x14ac:dyDescent="0.35">
      <c r="A2581" t="s">
        <v>202</v>
      </c>
      <c r="B2581" t="s">
        <v>312</v>
      </c>
      <c r="C2581">
        <v>99</v>
      </c>
      <c r="D2581" s="9">
        <v>45505.104166666664</v>
      </c>
      <c r="E2581" s="9">
        <v>45604.96597222222</v>
      </c>
      <c r="F2581" t="s">
        <v>871</v>
      </c>
      <c r="G2581" t="s">
        <v>871</v>
      </c>
      <c r="H2581">
        <v>37</v>
      </c>
      <c r="I2581">
        <v>3</v>
      </c>
      <c r="J2581">
        <v>11</v>
      </c>
      <c r="K2581" t="s">
        <v>872</v>
      </c>
      <c r="L2581">
        <v>20</v>
      </c>
      <c r="M2581">
        <v>10</v>
      </c>
      <c r="N2581">
        <v>0.377</v>
      </c>
      <c r="O2581">
        <v>0.28999999999999998</v>
      </c>
      <c r="P2581">
        <v>9.6000000000000002E-2</v>
      </c>
      <c r="Q2581">
        <v>0.16400000000000001</v>
      </c>
      <c r="R2581" s="24" t="s">
        <v>2307</v>
      </c>
      <c r="S2581">
        <v>0.36399999999999999</v>
      </c>
      <c r="T2581">
        <v>0.28699999999999998</v>
      </c>
      <c r="U2581">
        <v>0.56499999999999995</v>
      </c>
      <c r="V2581">
        <v>0.85599999999999998</v>
      </c>
      <c r="W2581">
        <v>853.65899999999999</v>
      </c>
      <c r="X2581" t="s">
        <v>56</v>
      </c>
      <c r="Y2581">
        <v>6.0979999999999999</v>
      </c>
      <c r="Z2581">
        <v>0.90900000000000003</v>
      </c>
      <c r="AA2581">
        <v>0.871</v>
      </c>
      <c r="AB2581">
        <v>0.5</v>
      </c>
      <c r="AC2581">
        <v>0.93600000000000005</v>
      </c>
      <c r="AD2581" s="19">
        <v>8.1516203703703698E-3</v>
      </c>
      <c r="AE2581" t="s">
        <v>1108</v>
      </c>
    </row>
    <row r="2582" spans="1:31" x14ac:dyDescent="0.35">
      <c r="A2582" t="s">
        <v>122</v>
      </c>
      <c r="B2582" t="s">
        <v>311</v>
      </c>
      <c r="C2582">
        <v>3548</v>
      </c>
      <c r="D2582" s="9">
        <v>42033</v>
      </c>
      <c r="E2582" s="9">
        <v>45581.348611111112</v>
      </c>
      <c r="F2582">
        <v>479</v>
      </c>
      <c r="G2582">
        <v>479</v>
      </c>
      <c r="H2582">
        <v>206</v>
      </c>
      <c r="I2582">
        <v>273</v>
      </c>
      <c r="J2582">
        <v>119</v>
      </c>
      <c r="K2582">
        <v>360</v>
      </c>
      <c r="L2582">
        <v>297</v>
      </c>
      <c r="M2582">
        <v>63</v>
      </c>
      <c r="N2582">
        <v>7.1999999999999995E-2</v>
      </c>
      <c r="O2582">
        <v>0.10100000000000001</v>
      </c>
      <c r="P2582">
        <v>3.5000000000000003E-2</v>
      </c>
      <c r="Q2582">
        <v>0.115</v>
      </c>
      <c r="R2582">
        <v>0.13800000000000001</v>
      </c>
      <c r="S2582">
        <v>0.13400000000000001</v>
      </c>
      <c r="T2582">
        <v>0.83299999999999996</v>
      </c>
      <c r="U2582">
        <v>0.41599999999999998</v>
      </c>
      <c r="V2582">
        <v>0.79800000000000004</v>
      </c>
      <c r="W2582">
        <v>547.82600000000002</v>
      </c>
      <c r="X2582" t="s">
        <v>56</v>
      </c>
      <c r="Y2582">
        <v>8.6959999999999997</v>
      </c>
      <c r="Z2582">
        <v>0.96699999999999997</v>
      </c>
      <c r="AA2582">
        <v>0.97199999999999998</v>
      </c>
      <c r="AB2582">
        <v>0.98799999999999999</v>
      </c>
      <c r="AC2582">
        <v>0.95899999999999996</v>
      </c>
      <c r="AD2582" s="19">
        <v>2.3780092592592592E-2</v>
      </c>
      <c r="AE2582" t="s">
        <v>1108</v>
      </c>
    </row>
    <row r="2583" spans="1:31" hidden="1" x14ac:dyDescent="0.35">
      <c r="A2583" t="s">
        <v>203</v>
      </c>
      <c r="B2583" t="s">
        <v>312</v>
      </c>
      <c r="C2583">
        <v>99</v>
      </c>
      <c r="D2583" s="9">
        <v>45509.323611111111</v>
      </c>
      <c r="E2583" s="9">
        <v>45608.521527777775</v>
      </c>
      <c r="F2583" t="s">
        <v>871</v>
      </c>
      <c r="G2583" t="s">
        <v>871</v>
      </c>
      <c r="H2583">
        <v>143</v>
      </c>
      <c r="I2583">
        <v>59</v>
      </c>
      <c r="J2583">
        <v>96</v>
      </c>
      <c r="K2583" t="s">
        <v>872</v>
      </c>
      <c r="L2583">
        <v>165</v>
      </c>
      <c r="M2583">
        <v>-58</v>
      </c>
      <c r="N2583">
        <v>1.454</v>
      </c>
      <c r="O2583">
        <v>0.60599999999999998</v>
      </c>
      <c r="P2583">
        <v>0.95499999999999996</v>
      </c>
      <c r="Q2583">
        <v>1.7789999999999999</v>
      </c>
      <c r="R2583">
        <v>1.105</v>
      </c>
      <c r="S2583">
        <v>1.0720000000000001</v>
      </c>
      <c r="T2583">
        <v>1.61</v>
      </c>
      <c r="U2583">
        <v>0.70599999999999996</v>
      </c>
      <c r="V2583">
        <v>0.53600000000000003</v>
      </c>
      <c r="W2583">
        <v>212.47900000000001</v>
      </c>
      <c r="X2583" t="s">
        <v>62</v>
      </c>
      <c r="Y2583">
        <v>0.56200000000000006</v>
      </c>
      <c r="Z2583">
        <v>0.99199999999999999</v>
      </c>
      <c r="AA2583">
        <v>0.94299999999999995</v>
      </c>
      <c r="AB2583">
        <v>0.92500000000000004</v>
      </c>
      <c r="AC2583">
        <v>0.97599999999999998</v>
      </c>
      <c r="AD2583" s="19">
        <v>8.4537037037037029E-3</v>
      </c>
      <c r="AE2583" t="s">
        <v>1108</v>
      </c>
    </row>
    <row r="2584" spans="1:31" x14ac:dyDescent="0.35">
      <c r="A2584" t="s">
        <v>122</v>
      </c>
      <c r="B2584" t="s">
        <v>311</v>
      </c>
      <c r="C2584">
        <v>3548</v>
      </c>
      <c r="D2584" s="9">
        <v>42033</v>
      </c>
      <c r="E2584" s="9">
        <v>45581.348611111112</v>
      </c>
      <c r="F2584">
        <v>479</v>
      </c>
      <c r="G2584">
        <v>479</v>
      </c>
      <c r="H2584">
        <v>206</v>
      </c>
      <c r="I2584">
        <v>273</v>
      </c>
      <c r="J2584">
        <v>119</v>
      </c>
      <c r="K2584">
        <v>360</v>
      </c>
      <c r="L2584">
        <v>297</v>
      </c>
      <c r="M2584">
        <v>63</v>
      </c>
      <c r="N2584">
        <v>7.1999999999999995E-2</v>
      </c>
      <c r="O2584">
        <v>0.10100000000000001</v>
      </c>
      <c r="P2584">
        <v>3.5000000000000003E-2</v>
      </c>
      <c r="Q2584">
        <v>0.115</v>
      </c>
      <c r="R2584">
        <v>0.13800000000000001</v>
      </c>
      <c r="S2584">
        <v>0.13400000000000001</v>
      </c>
      <c r="T2584">
        <v>0.83299999999999996</v>
      </c>
      <c r="U2584">
        <v>0.41599999999999998</v>
      </c>
      <c r="V2584">
        <v>0.79800000000000004</v>
      </c>
      <c r="W2584">
        <v>547.82600000000002</v>
      </c>
      <c r="X2584" t="s">
        <v>56</v>
      </c>
      <c r="Y2584">
        <v>8.6959999999999997</v>
      </c>
      <c r="Z2584">
        <v>0.96699999999999997</v>
      </c>
      <c r="AA2584">
        <v>0.97199999999999998</v>
      </c>
      <c r="AB2584">
        <v>0.98799999999999999</v>
      </c>
      <c r="AC2584">
        <v>0.95899999999999996</v>
      </c>
      <c r="AD2584" s="19">
        <v>2.9333333333333333E-2</v>
      </c>
      <c r="AE2584" t="s">
        <v>1108</v>
      </c>
    </row>
    <row r="2585" spans="1:31" hidden="1" x14ac:dyDescent="0.35">
      <c r="A2585" t="s">
        <v>204</v>
      </c>
      <c r="B2585" t="s">
        <v>312</v>
      </c>
      <c r="C2585">
        <v>99</v>
      </c>
      <c r="D2585" s="9">
        <v>45504.863194444442</v>
      </c>
      <c r="E2585" s="9">
        <v>45604.063888888886</v>
      </c>
      <c r="F2585" t="s">
        <v>871</v>
      </c>
      <c r="G2585" t="s">
        <v>871</v>
      </c>
      <c r="H2585">
        <v>112</v>
      </c>
      <c r="I2585">
        <v>1</v>
      </c>
      <c r="J2585">
        <v>8</v>
      </c>
      <c r="K2585" t="s">
        <v>872</v>
      </c>
      <c r="L2585">
        <v>19</v>
      </c>
      <c r="M2585">
        <v>85</v>
      </c>
      <c r="N2585">
        <v>1.1659999999999999</v>
      </c>
      <c r="O2585" t="s">
        <v>874</v>
      </c>
      <c r="P2585">
        <v>7.5999999999999998E-2</v>
      </c>
      <c r="Q2585">
        <v>0.22500000000000001</v>
      </c>
      <c r="R2585" s="24" t="s">
        <v>2308</v>
      </c>
      <c r="S2585">
        <v>1.1020000000000001</v>
      </c>
      <c r="T2585" t="s">
        <v>874</v>
      </c>
      <c r="U2585" t="s">
        <v>874</v>
      </c>
      <c r="V2585" t="s">
        <v>874</v>
      </c>
      <c r="W2585" t="s">
        <v>874</v>
      </c>
      <c r="X2585" t="s">
        <v>56</v>
      </c>
      <c r="Y2585">
        <v>4.444</v>
      </c>
      <c r="Z2585">
        <v>0.95599999999999996</v>
      </c>
      <c r="AA2585" t="s">
        <v>874</v>
      </c>
      <c r="AB2585">
        <v>0.91300000000000003</v>
      </c>
      <c r="AC2585">
        <v>0.97499999999999998</v>
      </c>
      <c r="AD2585" s="19">
        <v>8.6828703703703703E-3</v>
      </c>
      <c r="AE2585" t="s">
        <v>1108</v>
      </c>
    </row>
    <row r="2586" spans="1:31" x14ac:dyDescent="0.35">
      <c r="A2586" t="s">
        <v>1164</v>
      </c>
      <c r="B2586" t="s">
        <v>311</v>
      </c>
      <c r="C2586">
        <v>4182</v>
      </c>
      <c r="D2586" s="9">
        <v>40351.014745370368</v>
      </c>
      <c r="E2586" s="9">
        <v>44533.863125000003</v>
      </c>
      <c r="F2586">
        <v>194</v>
      </c>
      <c r="G2586">
        <v>194</v>
      </c>
      <c r="H2586">
        <v>60</v>
      </c>
      <c r="I2586">
        <v>134</v>
      </c>
      <c r="J2586">
        <v>14</v>
      </c>
      <c r="K2586">
        <v>180</v>
      </c>
      <c r="L2586">
        <v>128</v>
      </c>
      <c r="M2586">
        <v>52</v>
      </c>
      <c r="N2586">
        <v>1.4999999999999999E-2</v>
      </c>
      <c r="O2586">
        <v>3.1E-2</v>
      </c>
      <c r="P2586">
        <v>4.0000000000000001E-3</v>
      </c>
      <c r="Q2586">
        <v>3.5000000000000003E-2</v>
      </c>
      <c r="R2586">
        <v>4.2000000000000003E-2</v>
      </c>
      <c r="S2586">
        <v>4.2000000000000003E-2</v>
      </c>
      <c r="T2586">
        <v>0.83299999999999996</v>
      </c>
      <c r="U2586">
        <v>0.32600000000000001</v>
      </c>
      <c r="V2586">
        <v>0.91300000000000003</v>
      </c>
      <c r="W2586">
        <v>1485.7139999999999</v>
      </c>
      <c r="X2586" t="s">
        <v>56</v>
      </c>
      <c r="Y2586">
        <v>28.571000000000002</v>
      </c>
      <c r="Z2586">
        <v>0.88600000000000001</v>
      </c>
      <c r="AA2586">
        <v>0.93</v>
      </c>
      <c r="AB2586">
        <v>0.92700000000000005</v>
      </c>
      <c r="AC2586">
        <v>0.80700000000000005</v>
      </c>
      <c r="AD2586" s="19">
        <v>45825.292999421297</v>
      </c>
      <c r="AE2586" t="s">
        <v>2339</v>
      </c>
    </row>
    <row r="2587" spans="1:31" hidden="1" x14ac:dyDescent="0.35">
      <c r="A2587" t="s">
        <v>205</v>
      </c>
      <c r="B2587" t="s">
        <v>312</v>
      </c>
      <c r="C2587">
        <v>98</v>
      </c>
      <c r="D2587" s="9">
        <v>45509.286805555559</v>
      </c>
      <c r="E2587" s="9">
        <v>45607.706944444442</v>
      </c>
      <c r="F2587" t="s">
        <v>871</v>
      </c>
      <c r="G2587" t="s">
        <v>871</v>
      </c>
      <c r="H2587">
        <v>95</v>
      </c>
      <c r="I2587">
        <v>57</v>
      </c>
      <c r="J2587">
        <v>20</v>
      </c>
      <c r="K2587" t="s">
        <v>872</v>
      </c>
      <c r="L2587">
        <v>83</v>
      </c>
      <c r="M2587">
        <v>50</v>
      </c>
      <c r="N2587">
        <v>1.0349999999999999</v>
      </c>
      <c r="O2587">
        <v>0.77500000000000002</v>
      </c>
      <c r="P2587">
        <v>0.17699999999999999</v>
      </c>
      <c r="Q2587">
        <v>0.95899999999999996</v>
      </c>
      <c r="R2587">
        <v>1.633</v>
      </c>
      <c r="S2587">
        <v>1.5740000000000001</v>
      </c>
      <c r="T2587">
        <v>0.58699999999999997</v>
      </c>
      <c r="U2587">
        <v>0.57199999999999995</v>
      </c>
      <c r="V2587">
        <v>0.90200000000000002</v>
      </c>
      <c r="W2587">
        <v>319.08199999999999</v>
      </c>
      <c r="X2587" t="s">
        <v>56</v>
      </c>
      <c r="Y2587">
        <v>1.0429999999999999</v>
      </c>
      <c r="Z2587">
        <v>0.96399999999999997</v>
      </c>
      <c r="AA2587">
        <v>0.95799999999999996</v>
      </c>
      <c r="AB2587">
        <v>0.91800000000000004</v>
      </c>
      <c r="AC2587">
        <v>0.96699999999999997</v>
      </c>
      <c r="AD2587" s="19">
        <v>8.9641203703703706E-3</v>
      </c>
      <c r="AE2587" t="s">
        <v>1108</v>
      </c>
    </row>
    <row r="2588" spans="1:31" x14ac:dyDescent="0.35">
      <c r="A2588" t="s">
        <v>1110</v>
      </c>
      <c r="B2588" t="s">
        <v>311</v>
      </c>
      <c r="C2588">
        <v>778</v>
      </c>
      <c r="D2588" s="9">
        <v>43787.295138888891</v>
      </c>
      <c r="E2588" s="9">
        <v>44565.770138888889</v>
      </c>
      <c r="F2588">
        <v>477</v>
      </c>
      <c r="G2588">
        <v>477</v>
      </c>
      <c r="H2588">
        <v>305</v>
      </c>
      <c r="I2588">
        <v>172</v>
      </c>
      <c r="J2588">
        <v>48</v>
      </c>
      <c r="K2588">
        <v>429</v>
      </c>
      <c r="L2588">
        <v>390</v>
      </c>
      <c r="M2588">
        <v>39</v>
      </c>
      <c r="N2588">
        <v>0.34699999999999998</v>
      </c>
      <c r="O2588">
        <v>0.28999999999999998</v>
      </c>
      <c r="P2588">
        <v>6.2E-2</v>
      </c>
      <c r="Q2588">
        <v>0.47899999999999998</v>
      </c>
      <c r="R2588">
        <v>0.57499999999999996</v>
      </c>
      <c r="S2588">
        <v>0.50900000000000001</v>
      </c>
      <c r="T2588">
        <v>0.83299999999999996</v>
      </c>
      <c r="U2588">
        <v>0.54500000000000004</v>
      </c>
      <c r="V2588">
        <v>0.90300000000000002</v>
      </c>
      <c r="W2588">
        <v>81.42</v>
      </c>
      <c r="X2588" t="s">
        <v>56</v>
      </c>
      <c r="Y2588">
        <v>2.0880000000000001</v>
      </c>
      <c r="Z2588">
        <v>0.874</v>
      </c>
      <c r="AA2588">
        <v>0.75700000000000001</v>
      </c>
      <c r="AB2588">
        <v>0.86599999999999999</v>
      </c>
      <c r="AC2588">
        <v>0.84</v>
      </c>
      <c r="AD2588" s="19">
        <v>45825.249586620368</v>
      </c>
      <c r="AE2588" t="s">
        <v>2357</v>
      </c>
    </row>
    <row r="2589" spans="1:31" hidden="1" x14ac:dyDescent="0.35">
      <c r="A2589" t="s">
        <v>206</v>
      </c>
      <c r="B2589" t="s">
        <v>312</v>
      </c>
      <c r="C2589">
        <v>99</v>
      </c>
      <c r="D2589" s="9">
        <v>45509.414583333331</v>
      </c>
      <c r="E2589" s="9">
        <v>45608.553472222222</v>
      </c>
      <c r="F2589" t="s">
        <v>871</v>
      </c>
      <c r="G2589" t="s">
        <v>871</v>
      </c>
      <c r="H2589">
        <v>304</v>
      </c>
      <c r="I2589">
        <v>117</v>
      </c>
      <c r="J2589">
        <v>89</v>
      </c>
      <c r="K2589" t="s">
        <v>872</v>
      </c>
      <c r="L2589">
        <v>260</v>
      </c>
      <c r="M2589">
        <v>71</v>
      </c>
      <c r="N2589">
        <v>3.2519999999999998</v>
      </c>
      <c r="O2589">
        <v>1.1140000000000001</v>
      </c>
      <c r="P2589">
        <v>0.95</v>
      </c>
      <c r="Q2589">
        <v>2.5529999999999999</v>
      </c>
      <c r="R2589" s="24" t="s">
        <v>2309</v>
      </c>
      <c r="S2589">
        <v>3.5009999999999999</v>
      </c>
      <c r="T2589">
        <v>0.747</v>
      </c>
      <c r="U2589">
        <v>0.745</v>
      </c>
      <c r="V2589">
        <v>0.78200000000000003</v>
      </c>
      <c r="W2589">
        <v>248.727</v>
      </c>
      <c r="X2589" t="s">
        <v>56</v>
      </c>
      <c r="Y2589">
        <v>0.39200000000000002</v>
      </c>
      <c r="Z2589">
        <v>0.99</v>
      </c>
      <c r="AA2589">
        <v>0.99099999999999999</v>
      </c>
      <c r="AB2589">
        <v>0.91700000000000004</v>
      </c>
      <c r="AC2589">
        <v>0.996</v>
      </c>
      <c r="AD2589" s="19">
        <v>9.2581018518518524E-3</v>
      </c>
      <c r="AE2589" t="s">
        <v>1108</v>
      </c>
    </row>
    <row r="2590" spans="1:31" x14ac:dyDescent="0.35">
      <c r="A2590" t="s">
        <v>1235</v>
      </c>
      <c r="B2590" t="s">
        <v>311</v>
      </c>
      <c r="C2590">
        <v>4800</v>
      </c>
      <c r="D2590" s="9">
        <v>39519.849039351851</v>
      </c>
      <c r="E2590" s="9">
        <v>44320.642685185187</v>
      </c>
      <c r="F2590">
        <v>61</v>
      </c>
      <c r="G2590">
        <v>61</v>
      </c>
      <c r="H2590">
        <v>6</v>
      </c>
      <c r="I2590">
        <v>55</v>
      </c>
      <c r="J2590">
        <v>10</v>
      </c>
      <c r="K2590">
        <v>51</v>
      </c>
      <c r="L2590">
        <v>44</v>
      </c>
      <c r="M2590">
        <v>7</v>
      </c>
      <c r="N2590">
        <v>2E-3</v>
      </c>
      <c r="O2590">
        <v>1.2999999999999999E-2</v>
      </c>
      <c r="P2590">
        <v>3.0000000000000001E-3</v>
      </c>
      <c r="Q2590">
        <v>0.01</v>
      </c>
      <c r="R2590">
        <v>1.2E-2</v>
      </c>
      <c r="S2590">
        <v>1.0999999999999999E-2</v>
      </c>
      <c r="T2590">
        <v>0.83299999999999996</v>
      </c>
      <c r="U2590">
        <v>0.13300000000000001</v>
      </c>
      <c r="V2590">
        <v>0.8</v>
      </c>
      <c r="W2590">
        <v>700</v>
      </c>
      <c r="X2590" t="s">
        <v>56</v>
      </c>
      <c r="Y2590">
        <v>100</v>
      </c>
      <c r="Z2590">
        <v>0.91100000000000003</v>
      </c>
      <c r="AA2590">
        <v>0.97299999999999998</v>
      </c>
      <c r="AB2590">
        <v>0.877</v>
      </c>
      <c r="AC2590">
        <v>0.94899999999999995</v>
      </c>
      <c r="AD2590" s="19">
        <v>45825.05175017361</v>
      </c>
      <c r="AE2590" t="s">
        <v>2397</v>
      </c>
    </row>
    <row r="2591" spans="1:31" hidden="1" x14ac:dyDescent="0.35">
      <c r="A2591" t="s">
        <v>207</v>
      </c>
      <c r="B2591" t="s">
        <v>312</v>
      </c>
      <c r="C2591">
        <v>99</v>
      </c>
      <c r="D2591" s="9">
        <v>45508.837500000001</v>
      </c>
      <c r="E2591" s="9">
        <v>45608.574305555558</v>
      </c>
      <c r="F2591" t="s">
        <v>871</v>
      </c>
      <c r="G2591" t="s">
        <v>871</v>
      </c>
      <c r="H2591">
        <v>1</v>
      </c>
      <c r="I2591">
        <v>3291</v>
      </c>
      <c r="J2591">
        <v>742</v>
      </c>
      <c r="K2591" t="s">
        <v>872</v>
      </c>
      <c r="L2591">
        <v>2230</v>
      </c>
      <c r="M2591">
        <v>318</v>
      </c>
      <c r="N2591">
        <v>0</v>
      </c>
      <c r="O2591">
        <v>34.131999999999998</v>
      </c>
      <c r="P2591">
        <v>7.8689999999999998</v>
      </c>
      <c r="Q2591">
        <v>26.771000000000001</v>
      </c>
      <c r="R2591" s="24" t="s">
        <v>2310</v>
      </c>
      <c r="S2591">
        <v>26.042999999999999</v>
      </c>
      <c r="T2591">
        <v>1.0189999999999999</v>
      </c>
      <c r="U2591">
        <v>0</v>
      </c>
      <c r="V2591">
        <v>0.76900000000000002</v>
      </c>
      <c r="W2591">
        <v>156.92400000000001</v>
      </c>
      <c r="X2591" t="s">
        <v>62</v>
      </c>
      <c r="Y2591">
        <v>3.6999999999999998E-2</v>
      </c>
      <c r="Z2591">
        <v>0</v>
      </c>
      <c r="AA2591">
        <v>0.98499999999999999</v>
      </c>
      <c r="AB2591">
        <v>0.96799999999999997</v>
      </c>
      <c r="AC2591">
        <v>0.85499999999999998</v>
      </c>
      <c r="AD2591" s="19">
        <v>9.7326388888888879E-3</v>
      </c>
      <c r="AE2591" t="s">
        <v>1108</v>
      </c>
    </row>
    <row r="2592" spans="1:31" x14ac:dyDescent="0.35">
      <c r="A2592" t="s">
        <v>1315</v>
      </c>
      <c r="B2592" t="s">
        <v>311</v>
      </c>
      <c r="C2592">
        <v>3063</v>
      </c>
      <c r="D2592" s="9">
        <v>40505.402662037035</v>
      </c>
      <c r="E2592" s="9">
        <v>43569.123530092591</v>
      </c>
      <c r="F2592">
        <v>1270</v>
      </c>
      <c r="G2592">
        <v>1270</v>
      </c>
      <c r="H2592">
        <v>262</v>
      </c>
      <c r="I2592">
        <v>1008</v>
      </c>
      <c r="J2592">
        <v>95</v>
      </c>
      <c r="K2592">
        <v>1175</v>
      </c>
      <c r="L2592">
        <v>1032</v>
      </c>
      <c r="M2592">
        <v>143</v>
      </c>
      <c r="N2592">
        <v>0.17899999999999999</v>
      </c>
      <c r="O2592">
        <v>0.52</v>
      </c>
      <c r="P2592">
        <v>3.4000000000000002E-2</v>
      </c>
      <c r="Q2592">
        <v>0.55400000000000005</v>
      </c>
      <c r="R2592">
        <v>0.66500000000000004</v>
      </c>
      <c r="S2592">
        <v>0.59899999999999998</v>
      </c>
      <c r="T2592">
        <v>0.83299999999999996</v>
      </c>
      <c r="U2592">
        <v>0.25600000000000001</v>
      </c>
      <c r="V2592">
        <v>0.95099999999999996</v>
      </c>
      <c r="W2592">
        <v>258.12299999999999</v>
      </c>
      <c r="X2592" t="s">
        <v>56</v>
      </c>
      <c r="Y2592">
        <v>1.8049999999999999</v>
      </c>
      <c r="Z2592">
        <v>0.93100000000000005</v>
      </c>
      <c r="AA2592">
        <v>0.84399999999999997</v>
      </c>
      <c r="AB2592">
        <v>0.90500000000000003</v>
      </c>
      <c r="AC2592">
        <v>0.85099999999999998</v>
      </c>
      <c r="AD2592" s="19">
        <v>45825.070536400461</v>
      </c>
      <c r="AE2592" t="s">
        <v>2397</v>
      </c>
    </row>
    <row r="2593" spans="1:31" hidden="1" x14ac:dyDescent="0.35">
      <c r="A2593" t="s">
        <v>208</v>
      </c>
      <c r="B2593" t="s">
        <v>312</v>
      </c>
      <c r="C2593">
        <v>89</v>
      </c>
      <c r="D2593" s="9">
        <v>45512.294444444444</v>
      </c>
      <c r="E2593" s="9">
        <v>45601.82916666667</v>
      </c>
      <c r="F2593" t="s">
        <v>871</v>
      </c>
      <c r="G2593" t="s">
        <v>871</v>
      </c>
      <c r="H2593">
        <v>5</v>
      </c>
      <c r="I2593">
        <v>1</v>
      </c>
      <c r="J2593">
        <v>4</v>
      </c>
      <c r="K2593" t="s">
        <v>872</v>
      </c>
      <c r="L2593">
        <v>1</v>
      </c>
      <c r="M2593">
        <v>0</v>
      </c>
      <c r="N2593">
        <v>5.8999999999999997E-2</v>
      </c>
      <c r="O2593" t="s">
        <v>874</v>
      </c>
      <c r="P2593">
        <v>5.0999999999999997E-2</v>
      </c>
      <c r="Q2593" t="s">
        <v>874</v>
      </c>
      <c r="R2593">
        <v>8.0000000000000002E-3</v>
      </c>
      <c r="S2593">
        <v>7.0000000000000001E-3</v>
      </c>
      <c r="T2593" t="s">
        <v>874</v>
      </c>
      <c r="U2593" t="s">
        <v>874</v>
      </c>
      <c r="V2593" t="s">
        <v>874</v>
      </c>
      <c r="W2593" t="s">
        <v>874</v>
      </c>
      <c r="X2593" t="s">
        <v>62</v>
      </c>
      <c r="Y2593" t="s">
        <v>874</v>
      </c>
      <c r="Z2593">
        <v>0.63800000000000001</v>
      </c>
      <c r="AA2593" t="s">
        <v>874</v>
      </c>
      <c r="AB2593">
        <v>0.79100000000000004</v>
      </c>
      <c r="AC2593" t="s">
        <v>874</v>
      </c>
      <c r="AD2593" s="19">
        <v>9.944444444444445E-3</v>
      </c>
      <c r="AE2593" t="s">
        <v>1108</v>
      </c>
    </row>
    <row r="2594" spans="1:31" x14ac:dyDescent="0.35">
      <c r="A2594" t="s">
        <v>1380</v>
      </c>
      <c r="B2594" t="s">
        <v>311</v>
      </c>
      <c r="C2594">
        <v>4637</v>
      </c>
      <c r="D2594" s="9">
        <v>39839.61378472222</v>
      </c>
      <c r="E2594" s="9">
        <v>44477.335405092592</v>
      </c>
      <c r="F2594">
        <v>1019</v>
      </c>
      <c r="G2594">
        <v>1019</v>
      </c>
      <c r="H2594">
        <v>233</v>
      </c>
      <c r="I2594">
        <v>786</v>
      </c>
      <c r="J2594">
        <v>106</v>
      </c>
      <c r="K2594">
        <v>913</v>
      </c>
      <c r="L2594">
        <v>719</v>
      </c>
      <c r="M2594">
        <v>194</v>
      </c>
      <c r="N2594">
        <v>7.5999999999999998E-2</v>
      </c>
      <c r="O2594">
        <v>0.19400000000000001</v>
      </c>
      <c r="P2594">
        <v>3.6999999999999998E-2</v>
      </c>
      <c r="Q2594">
        <v>0.19400000000000001</v>
      </c>
      <c r="R2594">
        <v>0.23300000000000001</v>
      </c>
      <c r="S2594">
        <v>0.22800000000000001</v>
      </c>
      <c r="T2594">
        <v>0.83299999999999996</v>
      </c>
      <c r="U2594">
        <v>0.28100000000000003</v>
      </c>
      <c r="V2594">
        <v>0.86299999999999999</v>
      </c>
      <c r="W2594">
        <v>1000</v>
      </c>
      <c r="X2594" t="s">
        <v>56</v>
      </c>
      <c r="Y2594">
        <v>5.1550000000000002</v>
      </c>
      <c r="Z2594">
        <v>0.51200000000000001</v>
      </c>
      <c r="AA2594">
        <v>0.72</v>
      </c>
      <c r="AB2594">
        <v>0.65300000000000002</v>
      </c>
      <c r="AC2594">
        <v>0.69199999999999995</v>
      </c>
      <c r="AD2594" s="19">
        <v>45825.086211516202</v>
      </c>
      <c r="AE2594" t="s">
        <v>2397</v>
      </c>
    </row>
    <row r="2595" spans="1:31" hidden="1" x14ac:dyDescent="0.35">
      <c r="A2595" t="s">
        <v>209</v>
      </c>
      <c r="B2595" t="s">
        <v>312</v>
      </c>
      <c r="C2595">
        <v>97</v>
      </c>
      <c r="D2595" s="9">
        <v>45511.315972222219</v>
      </c>
      <c r="E2595" s="9">
        <v>45609.268055555556</v>
      </c>
      <c r="F2595" t="s">
        <v>871</v>
      </c>
      <c r="G2595" t="s">
        <v>871</v>
      </c>
      <c r="H2595">
        <v>77</v>
      </c>
      <c r="I2595">
        <v>1</v>
      </c>
      <c r="J2595">
        <v>23</v>
      </c>
      <c r="K2595" t="s">
        <v>872</v>
      </c>
      <c r="L2595">
        <v>49</v>
      </c>
      <c r="M2595">
        <v>6</v>
      </c>
      <c r="N2595">
        <v>0.99</v>
      </c>
      <c r="O2595" t="s">
        <v>874</v>
      </c>
      <c r="P2595">
        <v>0.16600000000000001</v>
      </c>
      <c r="Q2595">
        <v>0.57699999999999996</v>
      </c>
      <c r="R2595">
        <v>0.82399999999999995</v>
      </c>
      <c r="S2595">
        <v>0.82699999999999996</v>
      </c>
      <c r="T2595" t="s">
        <v>874</v>
      </c>
      <c r="U2595" t="s">
        <v>874</v>
      </c>
      <c r="V2595" t="s">
        <v>874</v>
      </c>
      <c r="W2595" t="s">
        <v>874</v>
      </c>
      <c r="X2595" t="s">
        <v>56</v>
      </c>
      <c r="Y2595">
        <v>1.7330000000000001</v>
      </c>
      <c r="Z2595">
        <v>0.86399999999999999</v>
      </c>
      <c r="AA2595" t="s">
        <v>874</v>
      </c>
      <c r="AB2595">
        <v>0.82099999999999995</v>
      </c>
      <c r="AC2595">
        <v>0.92100000000000004</v>
      </c>
      <c r="AD2595" s="19">
        <v>1.0178240740740741E-2</v>
      </c>
      <c r="AE2595" t="s">
        <v>1108</v>
      </c>
    </row>
    <row r="2596" spans="1:31" x14ac:dyDescent="0.35">
      <c r="A2596" t="s">
        <v>1567</v>
      </c>
      <c r="B2596" t="s">
        <v>311</v>
      </c>
      <c r="C2596">
        <v>3137</v>
      </c>
      <c r="D2596" s="9">
        <v>40018.573703703703</v>
      </c>
      <c r="E2596" s="9">
        <v>43156.404363425929</v>
      </c>
      <c r="F2596">
        <v>116</v>
      </c>
      <c r="G2596">
        <v>116</v>
      </c>
      <c r="H2596">
        <v>31</v>
      </c>
      <c r="I2596">
        <v>85</v>
      </c>
      <c r="J2596">
        <v>10</v>
      </c>
      <c r="K2596">
        <v>106</v>
      </c>
      <c r="L2596">
        <v>70</v>
      </c>
      <c r="M2596">
        <v>36</v>
      </c>
      <c r="N2596">
        <v>0.01</v>
      </c>
      <c r="O2596">
        <v>2.9000000000000001E-2</v>
      </c>
      <c r="P2596">
        <v>3.0000000000000001E-3</v>
      </c>
      <c r="Q2596">
        <v>0.03</v>
      </c>
      <c r="R2596">
        <v>3.5999999999999997E-2</v>
      </c>
      <c r="S2596">
        <v>3.4000000000000002E-2</v>
      </c>
      <c r="T2596">
        <v>0.83299999999999996</v>
      </c>
      <c r="U2596">
        <v>0.25600000000000001</v>
      </c>
      <c r="V2596">
        <v>0.92300000000000004</v>
      </c>
      <c r="W2596">
        <v>1200</v>
      </c>
      <c r="X2596" t="s">
        <v>56</v>
      </c>
      <c r="Y2596">
        <v>33.332999999999998</v>
      </c>
      <c r="Z2596">
        <v>0.66300000000000003</v>
      </c>
      <c r="AA2596">
        <v>0.72899999999999998</v>
      </c>
      <c r="AB2596">
        <v>0.91</v>
      </c>
      <c r="AC2596">
        <v>0.60699999999999998</v>
      </c>
      <c r="AD2596" s="19">
        <v>45825.131219675925</v>
      </c>
      <c r="AE2596" t="s">
        <v>2397</v>
      </c>
    </row>
    <row r="2597" spans="1:31" hidden="1" x14ac:dyDescent="0.35">
      <c r="A2597" t="s">
        <v>210</v>
      </c>
      <c r="B2597" t="s">
        <v>312</v>
      </c>
      <c r="C2597">
        <v>96</v>
      </c>
      <c r="D2597" s="9">
        <v>45510.96875</v>
      </c>
      <c r="E2597" s="9">
        <v>45607.750694444447</v>
      </c>
      <c r="F2597" t="s">
        <v>871</v>
      </c>
      <c r="G2597" t="s">
        <v>871</v>
      </c>
      <c r="H2597">
        <v>155</v>
      </c>
      <c r="I2597">
        <v>2</v>
      </c>
      <c r="J2597">
        <v>38</v>
      </c>
      <c r="K2597" t="s">
        <v>872</v>
      </c>
      <c r="L2597">
        <v>98</v>
      </c>
      <c r="M2597">
        <v>20</v>
      </c>
      <c r="N2597">
        <v>1.7150000000000001</v>
      </c>
      <c r="O2597">
        <v>1.6E-2</v>
      </c>
      <c r="P2597">
        <v>0.45100000000000001</v>
      </c>
      <c r="Q2597">
        <v>1.02</v>
      </c>
      <c r="R2597">
        <v>1.28</v>
      </c>
      <c r="S2597">
        <v>1.337</v>
      </c>
      <c r="T2597">
        <v>0.79700000000000004</v>
      </c>
      <c r="U2597">
        <v>0.99099999999999999</v>
      </c>
      <c r="V2597">
        <v>0.73899999999999999</v>
      </c>
      <c r="W2597">
        <v>232.35300000000001</v>
      </c>
      <c r="X2597" t="s">
        <v>56</v>
      </c>
      <c r="Y2597">
        <v>0.98</v>
      </c>
      <c r="Z2597">
        <v>0.98099999999999998</v>
      </c>
      <c r="AA2597">
        <v>1</v>
      </c>
      <c r="AB2597">
        <v>0.872</v>
      </c>
      <c r="AC2597">
        <v>0.97899999999999998</v>
      </c>
      <c r="AD2597" s="19">
        <v>1.0469907407407407E-2</v>
      </c>
      <c r="AE2597" t="s">
        <v>1108</v>
      </c>
    </row>
    <row r="2598" spans="1:31" x14ac:dyDescent="0.35">
      <c r="A2598" t="s">
        <v>1622</v>
      </c>
      <c r="B2598" t="s">
        <v>311</v>
      </c>
      <c r="C2598">
        <v>5737</v>
      </c>
      <c r="D2598" s="9">
        <v>38576.731469907405</v>
      </c>
      <c r="E2598" s="9">
        <v>44314.182569444441</v>
      </c>
      <c r="F2598">
        <v>115</v>
      </c>
      <c r="G2598">
        <v>115</v>
      </c>
      <c r="H2598">
        <v>11</v>
      </c>
      <c r="I2598">
        <v>104</v>
      </c>
      <c r="J2598">
        <v>16</v>
      </c>
      <c r="K2598">
        <v>99</v>
      </c>
      <c r="L2598">
        <v>62</v>
      </c>
      <c r="M2598">
        <v>37</v>
      </c>
      <c r="N2598">
        <v>3.0000000000000001E-3</v>
      </c>
      <c r="O2598">
        <v>1.9E-2</v>
      </c>
      <c r="P2598">
        <v>4.0000000000000001E-3</v>
      </c>
      <c r="Q2598">
        <v>1.4999999999999999E-2</v>
      </c>
      <c r="R2598">
        <v>1.7999999999999999E-2</v>
      </c>
      <c r="S2598">
        <v>1.9E-2</v>
      </c>
      <c r="T2598">
        <v>0.83299999999999996</v>
      </c>
      <c r="U2598">
        <v>0.13600000000000001</v>
      </c>
      <c r="V2598">
        <v>0.81799999999999995</v>
      </c>
      <c r="W2598">
        <v>2466.6669999999999</v>
      </c>
      <c r="X2598" t="s">
        <v>56</v>
      </c>
      <c r="Y2598">
        <v>66.667000000000002</v>
      </c>
      <c r="Z2598">
        <v>0.89300000000000002</v>
      </c>
      <c r="AA2598">
        <v>0.97</v>
      </c>
      <c r="AB2598">
        <v>0.92400000000000004</v>
      </c>
      <c r="AC2598">
        <v>0.88200000000000001</v>
      </c>
      <c r="AD2598" s="19">
        <v>45825.145846157408</v>
      </c>
      <c r="AE2598" t="s">
        <v>2397</v>
      </c>
    </row>
    <row r="2599" spans="1:31" hidden="1" x14ac:dyDescent="0.35">
      <c r="A2599" t="s">
        <v>211</v>
      </c>
      <c r="B2599" t="s">
        <v>312</v>
      </c>
      <c r="C2599">
        <v>0</v>
      </c>
      <c r="D2599" s="9">
        <v>45602.79583333333</v>
      </c>
      <c r="E2599" s="9">
        <v>45602.79583333333</v>
      </c>
      <c r="F2599" t="s">
        <v>871</v>
      </c>
      <c r="G2599" t="s">
        <v>871</v>
      </c>
      <c r="H2599">
        <v>1</v>
      </c>
      <c r="I2599">
        <v>1</v>
      </c>
      <c r="J2599">
        <v>1</v>
      </c>
      <c r="K2599" t="s">
        <v>872</v>
      </c>
      <c r="L2599">
        <v>1</v>
      </c>
      <c r="M2599">
        <v>0</v>
      </c>
      <c r="N2599" t="s">
        <v>874</v>
      </c>
      <c r="O2599" t="s">
        <v>874</v>
      </c>
      <c r="P2599" t="s">
        <v>874</v>
      </c>
      <c r="Q2599" t="s">
        <v>874</v>
      </c>
      <c r="R2599">
        <v>0</v>
      </c>
      <c r="S2599" t="s">
        <v>874</v>
      </c>
      <c r="T2599" t="s">
        <v>874</v>
      </c>
      <c r="U2599" t="s">
        <v>874</v>
      </c>
      <c r="V2599" t="s">
        <v>874</v>
      </c>
      <c r="W2599" t="s">
        <v>874</v>
      </c>
      <c r="X2599" t="s">
        <v>56</v>
      </c>
      <c r="Y2599" t="s">
        <v>874</v>
      </c>
      <c r="Z2599" t="s">
        <v>874</v>
      </c>
      <c r="AA2599" t="s">
        <v>874</v>
      </c>
      <c r="AB2599" t="s">
        <v>874</v>
      </c>
      <c r="AC2599" t="s">
        <v>874</v>
      </c>
      <c r="AD2599" s="19">
        <v>1.0681712962962962E-2</v>
      </c>
      <c r="AE2599" t="s">
        <v>1108</v>
      </c>
    </row>
    <row r="2600" spans="1:31" x14ac:dyDescent="0.35">
      <c r="A2600" t="s">
        <v>1518</v>
      </c>
      <c r="B2600" t="s">
        <v>311</v>
      </c>
      <c r="C2600">
        <v>1458</v>
      </c>
      <c r="D2600" s="9">
        <v>40163.475694444445</v>
      </c>
      <c r="E2600" s="9">
        <v>41621.972916666666</v>
      </c>
      <c r="F2600">
        <v>461</v>
      </c>
      <c r="G2600">
        <v>461</v>
      </c>
      <c r="H2600">
        <v>97</v>
      </c>
      <c r="I2600">
        <v>364</v>
      </c>
      <c r="J2600">
        <v>28</v>
      </c>
      <c r="K2600">
        <v>433</v>
      </c>
      <c r="L2600">
        <v>351</v>
      </c>
      <c r="M2600">
        <v>82</v>
      </c>
      <c r="N2600">
        <v>6.0999999999999999E-2</v>
      </c>
      <c r="O2600">
        <v>0.25900000000000001</v>
      </c>
      <c r="P2600">
        <v>1.7000000000000001E-2</v>
      </c>
      <c r="Q2600">
        <v>0.252</v>
      </c>
      <c r="R2600">
        <v>0.30299999999999999</v>
      </c>
      <c r="S2600">
        <v>0.3</v>
      </c>
      <c r="T2600">
        <v>0.83199999999999996</v>
      </c>
      <c r="U2600">
        <v>0.191</v>
      </c>
      <c r="V2600">
        <v>0.94699999999999995</v>
      </c>
      <c r="W2600">
        <v>325.39699999999999</v>
      </c>
      <c r="X2600" t="s">
        <v>56</v>
      </c>
      <c r="Y2600">
        <v>3.968</v>
      </c>
      <c r="Z2600">
        <v>0.98</v>
      </c>
      <c r="AA2600">
        <v>0.94699999999999995</v>
      </c>
      <c r="AB2600">
        <v>0.93799999999999994</v>
      </c>
      <c r="AC2600">
        <v>0.96899999999999997</v>
      </c>
      <c r="AD2600" s="19">
        <v>45824.796765358798</v>
      </c>
      <c r="AE2600" t="s">
        <v>1824</v>
      </c>
    </row>
    <row r="2601" spans="1:31" hidden="1" x14ac:dyDescent="0.35">
      <c r="A2601" t="s">
        <v>212</v>
      </c>
      <c r="B2601" t="s">
        <v>312</v>
      </c>
      <c r="C2601">
        <v>99</v>
      </c>
      <c r="D2601" s="9">
        <v>45509.349305555559</v>
      </c>
      <c r="E2601" s="9">
        <v>45608.934027777781</v>
      </c>
      <c r="F2601" t="s">
        <v>871</v>
      </c>
      <c r="G2601" t="s">
        <v>871</v>
      </c>
      <c r="H2601">
        <v>199</v>
      </c>
      <c r="I2601">
        <v>1</v>
      </c>
      <c r="J2601">
        <v>16</v>
      </c>
      <c r="K2601" t="s">
        <v>872</v>
      </c>
      <c r="L2601">
        <v>114</v>
      </c>
      <c r="M2601">
        <v>70</v>
      </c>
      <c r="N2601">
        <v>1.794</v>
      </c>
      <c r="O2601">
        <v>0</v>
      </c>
      <c r="P2601">
        <v>0.17699999999999999</v>
      </c>
      <c r="Q2601">
        <v>1.274</v>
      </c>
      <c r="R2601">
        <v>1.617</v>
      </c>
      <c r="S2601">
        <v>1.6240000000000001</v>
      </c>
      <c r="T2601">
        <v>0.78800000000000003</v>
      </c>
      <c r="U2601">
        <v>1</v>
      </c>
      <c r="V2601">
        <v>0.90100000000000002</v>
      </c>
      <c r="W2601">
        <v>580.06299999999999</v>
      </c>
      <c r="X2601" t="s">
        <v>56</v>
      </c>
      <c r="Y2601">
        <v>0.78500000000000003</v>
      </c>
      <c r="Z2601">
        <v>0.99399999999999999</v>
      </c>
      <c r="AA2601">
        <v>0</v>
      </c>
      <c r="AB2601">
        <v>0.97199999999999998</v>
      </c>
      <c r="AC2601">
        <v>0.98399999999999999</v>
      </c>
      <c r="AD2601" s="19">
        <v>1.0957175925925926E-2</v>
      </c>
      <c r="AE2601" t="s">
        <v>1108</v>
      </c>
    </row>
    <row r="2602" spans="1:31" x14ac:dyDescent="0.35">
      <c r="A2602" t="s">
        <v>230</v>
      </c>
      <c r="B2602" t="s">
        <v>311</v>
      </c>
      <c r="C2602">
        <v>5449</v>
      </c>
      <c r="D2602" s="9">
        <v>39116.386446759258</v>
      </c>
      <c r="E2602" s="9">
        <v>44565.691331018519</v>
      </c>
      <c r="F2602">
        <v>2462</v>
      </c>
      <c r="G2602">
        <v>2462</v>
      </c>
      <c r="H2602">
        <v>1787</v>
      </c>
      <c r="I2602">
        <v>675</v>
      </c>
      <c r="J2602">
        <v>334</v>
      </c>
      <c r="K2602">
        <v>2128</v>
      </c>
      <c r="L2602">
        <v>1611</v>
      </c>
      <c r="M2602">
        <v>517</v>
      </c>
      <c r="N2602">
        <v>0.46600000000000003</v>
      </c>
      <c r="O2602">
        <v>0.193</v>
      </c>
      <c r="P2602">
        <v>0.104</v>
      </c>
      <c r="Q2602">
        <v>0.46200000000000002</v>
      </c>
      <c r="R2602">
        <v>0.55500000000000005</v>
      </c>
      <c r="S2602">
        <v>0.58099999999999996</v>
      </c>
      <c r="T2602">
        <v>0.83199999999999996</v>
      </c>
      <c r="U2602">
        <v>0.70699999999999996</v>
      </c>
      <c r="V2602">
        <v>0.84199999999999997</v>
      </c>
      <c r="W2602">
        <v>1119.048</v>
      </c>
      <c r="X2602" t="s">
        <v>56</v>
      </c>
      <c r="Y2602">
        <v>2.165</v>
      </c>
      <c r="Z2602">
        <v>0.85</v>
      </c>
      <c r="AA2602">
        <v>0.93799999999999994</v>
      </c>
      <c r="AB2602">
        <v>0.81399999999999995</v>
      </c>
      <c r="AC2602">
        <v>0.86099999999999999</v>
      </c>
      <c r="AD2602" s="19">
        <v>45825.250091620372</v>
      </c>
      <c r="AE2602" t="s">
        <v>2357</v>
      </c>
    </row>
    <row r="2603" spans="1:31" hidden="1" x14ac:dyDescent="0.35">
      <c r="A2603" t="s">
        <v>213</v>
      </c>
      <c r="B2603" t="s">
        <v>312</v>
      </c>
      <c r="C2603">
        <v>99</v>
      </c>
      <c r="D2603" s="9">
        <v>45503.777083333334</v>
      </c>
      <c r="E2603" s="9">
        <v>45603.59375</v>
      </c>
      <c r="F2603" t="s">
        <v>871</v>
      </c>
      <c r="G2603" t="s">
        <v>871</v>
      </c>
      <c r="H2603">
        <v>27</v>
      </c>
      <c r="I2603">
        <v>1</v>
      </c>
      <c r="J2603">
        <v>7</v>
      </c>
      <c r="K2603" t="s">
        <v>872</v>
      </c>
      <c r="L2603">
        <v>36</v>
      </c>
      <c r="M2603">
        <v>-14</v>
      </c>
      <c r="N2603">
        <v>0.34699999999999998</v>
      </c>
      <c r="O2603" t="s">
        <v>874</v>
      </c>
      <c r="P2603">
        <v>0.104</v>
      </c>
      <c r="Q2603">
        <v>0.34300000000000003</v>
      </c>
      <c r="R2603">
        <v>0.24299999999999999</v>
      </c>
      <c r="S2603">
        <v>0.28799999999999998</v>
      </c>
      <c r="T2603" t="s">
        <v>874</v>
      </c>
      <c r="U2603" t="s">
        <v>874</v>
      </c>
      <c r="V2603" t="s">
        <v>874</v>
      </c>
      <c r="W2603" t="s">
        <v>874</v>
      </c>
      <c r="X2603" t="s">
        <v>56</v>
      </c>
      <c r="Y2603">
        <v>2.915</v>
      </c>
      <c r="Z2603">
        <v>0.90300000000000002</v>
      </c>
      <c r="AA2603" t="s">
        <v>874</v>
      </c>
      <c r="AB2603">
        <v>0.89500000000000002</v>
      </c>
      <c r="AC2603">
        <v>0.96199999999999997</v>
      </c>
      <c r="AD2603" s="19">
        <v>1.1195601851851851E-2</v>
      </c>
      <c r="AE2603" t="s">
        <v>1108</v>
      </c>
    </row>
    <row r="2604" spans="1:31" x14ac:dyDescent="0.35">
      <c r="A2604" t="s">
        <v>913</v>
      </c>
      <c r="B2604" t="s">
        <v>311</v>
      </c>
      <c r="C2604">
        <v>919</v>
      </c>
      <c r="D2604" s="9">
        <v>43515.662187499998</v>
      </c>
      <c r="E2604" s="9">
        <v>44435.56890046296</v>
      </c>
      <c r="F2604">
        <v>108</v>
      </c>
      <c r="G2604">
        <v>108</v>
      </c>
      <c r="H2604">
        <v>69</v>
      </c>
      <c r="I2604">
        <v>39</v>
      </c>
      <c r="J2604">
        <v>29</v>
      </c>
      <c r="K2604">
        <v>79</v>
      </c>
      <c r="L2604">
        <v>71</v>
      </c>
      <c r="M2604">
        <v>8</v>
      </c>
      <c r="N2604">
        <v>9.5000000000000001E-2</v>
      </c>
      <c r="O2604">
        <v>0.04</v>
      </c>
      <c r="P2604">
        <v>0.04</v>
      </c>
      <c r="Q2604">
        <v>7.9000000000000001E-2</v>
      </c>
      <c r="R2604">
        <v>9.5000000000000001E-2</v>
      </c>
      <c r="S2604">
        <v>8.5999999999999993E-2</v>
      </c>
      <c r="T2604">
        <v>0.83199999999999996</v>
      </c>
      <c r="U2604">
        <v>0.70399999999999996</v>
      </c>
      <c r="V2604">
        <v>0.70399999999999996</v>
      </c>
      <c r="W2604">
        <v>101.26600000000001</v>
      </c>
      <c r="X2604" t="s">
        <v>56</v>
      </c>
      <c r="Y2604">
        <v>12.657999999999999</v>
      </c>
      <c r="Z2604">
        <v>0.91800000000000004</v>
      </c>
      <c r="AA2604">
        <v>0.93100000000000005</v>
      </c>
      <c r="AB2604">
        <v>0.91600000000000004</v>
      </c>
      <c r="AC2604">
        <v>0.90100000000000002</v>
      </c>
      <c r="AD2604" s="19">
        <v>45825.180030347219</v>
      </c>
      <c r="AE2604" t="s">
        <v>2396</v>
      </c>
    </row>
    <row r="2605" spans="1:31" hidden="1" x14ac:dyDescent="0.35">
      <c r="A2605" t="s">
        <v>214</v>
      </c>
      <c r="B2605" t="s">
        <v>312</v>
      </c>
      <c r="C2605">
        <v>0</v>
      </c>
      <c r="D2605" s="9">
        <v>45545.081944444442</v>
      </c>
      <c r="E2605" s="9">
        <v>45545.081944444442</v>
      </c>
      <c r="F2605" t="s">
        <v>871</v>
      </c>
      <c r="G2605" t="s">
        <v>871</v>
      </c>
      <c r="H2605">
        <v>1</v>
      </c>
      <c r="I2605">
        <v>1</v>
      </c>
      <c r="J2605">
        <v>1</v>
      </c>
      <c r="K2605" t="s">
        <v>872</v>
      </c>
      <c r="L2605">
        <v>11</v>
      </c>
      <c r="M2605">
        <v>-10</v>
      </c>
      <c r="N2605" t="s">
        <v>874</v>
      </c>
      <c r="O2605" t="s">
        <v>874</v>
      </c>
      <c r="P2605" t="s">
        <v>874</v>
      </c>
      <c r="Q2605" t="s">
        <v>874</v>
      </c>
      <c r="R2605">
        <v>0</v>
      </c>
      <c r="S2605" t="s">
        <v>874</v>
      </c>
      <c r="T2605" t="s">
        <v>874</v>
      </c>
      <c r="U2605" t="s">
        <v>874</v>
      </c>
      <c r="V2605" t="s">
        <v>874</v>
      </c>
      <c r="W2605" t="s">
        <v>874</v>
      </c>
      <c r="X2605" t="s">
        <v>56</v>
      </c>
      <c r="Y2605" t="s">
        <v>874</v>
      </c>
      <c r="Z2605" t="s">
        <v>874</v>
      </c>
      <c r="AA2605" t="s">
        <v>874</v>
      </c>
      <c r="AB2605" t="s">
        <v>874</v>
      </c>
      <c r="AC2605" t="s">
        <v>874</v>
      </c>
      <c r="AD2605" s="19">
        <v>1.1401620370370371E-2</v>
      </c>
      <c r="AE2605" t="s">
        <v>1108</v>
      </c>
    </row>
    <row r="2606" spans="1:31" x14ac:dyDescent="0.35">
      <c r="A2606" t="s">
        <v>1170</v>
      </c>
      <c r="B2606" t="s">
        <v>311</v>
      </c>
      <c r="C2606">
        <v>2044</v>
      </c>
      <c r="D2606" s="9">
        <v>41376.234212962961</v>
      </c>
      <c r="E2606" s="9">
        <v>43420.664942129632</v>
      </c>
      <c r="F2606">
        <v>3512</v>
      </c>
      <c r="G2606">
        <v>3512</v>
      </c>
      <c r="H2606">
        <v>2593</v>
      </c>
      <c r="I2606">
        <v>919</v>
      </c>
      <c r="J2606">
        <v>555</v>
      </c>
      <c r="K2606">
        <v>2957</v>
      </c>
      <c r="L2606">
        <v>2368</v>
      </c>
      <c r="M2606">
        <v>589</v>
      </c>
      <c r="N2606">
        <v>2.581</v>
      </c>
      <c r="O2606">
        <v>0.93400000000000005</v>
      </c>
      <c r="P2606">
        <v>0.54</v>
      </c>
      <c r="Q2606">
        <v>2.4710000000000001</v>
      </c>
      <c r="R2606">
        <v>2.9750000000000001</v>
      </c>
      <c r="S2606">
        <v>2.9750000000000001</v>
      </c>
      <c r="T2606">
        <v>0.83099999999999996</v>
      </c>
      <c r="U2606">
        <v>0.73399999999999999</v>
      </c>
      <c r="V2606">
        <v>0.84599999999999997</v>
      </c>
      <c r="W2606">
        <v>238.36500000000001</v>
      </c>
      <c r="X2606" t="s">
        <v>56</v>
      </c>
      <c r="Y2606">
        <v>0.40500000000000003</v>
      </c>
      <c r="Z2606">
        <v>0.98599999999999999</v>
      </c>
      <c r="AA2606">
        <v>0.95499999999999996</v>
      </c>
      <c r="AB2606">
        <v>0.96699999999999997</v>
      </c>
      <c r="AC2606">
        <v>0.98099999999999998</v>
      </c>
      <c r="AD2606" s="19">
        <v>45825.29593054398</v>
      </c>
      <c r="AE2606" t="s">
        <v>2333</v>
      </c>
    </row>
    <row r="2607" spans="1:31" hidden="1" x14ac:dyDescent="0.35">
      <c r="A2607" t="s">
        <v>215</v>
      </c>
      <c r="B2607" t="s">
        <v>312</v>
      </c>
      <c r="C2607">
        <v>79</v>
      </c>
      <c r="D2607" s="9">
        <v>45511.602777777778</v>
      </c>
      <c r="E2607" s="9">
        <v>45590.686805555553</v>
      </c>
      <c r="F2607" t="s">
        <v>871</v>
      </c>
      <c r="G2607" t="s">
        <v>871</v>
      </c>
      <c r="H2607">
        <v>1</v>
      </c>
      <c r="I2607">
        <v>5</v>
      </c>
      <c r="J2607">
        <v>3</v>
      </c>
      <c r="K2607" t="s">
        <v>872</v>
      </c>
      <c r="L2607">
        <v>12</v>
      </c>
      <c r="M2607">
        <v>-9</v>
      </c>
      <c r="N2607" t="s">
        <v>874</v>
      </c>
      <c r="O2607">
        <v>4.2999999999999997E-2</v>
      </c>
      <c r="P2607" t="s">
        <v>874</v>
      </c>
      <c r="Q2607">
        <v>8.2000000000000003E-2</v>
      </c>
      <c r="R2607">
        <v>0</v>
      </c>
      <c r="S2607">
        <v>4.8000000000000001E-2</v>
      </c>
      <c r="T2607" t="s">
        <v>874</v>
      </c>
      <c r="U2607" t="s">
        <v>874</v>
      </c>
      <c r="V2607" t="s">
        <v>874</v>
      </c>
      <c r="W2607" t="s">
        <v>874</v>
      </c>
      <c r="X2607" t="s">
        <v>56</v>
      </c>
      <c r="Y2607">
        <v>12.195</v>
      </c>
      <c r="Z2607" t="s">
        <v>874</v>
      </c>
      <c r="AA2607">
        <v>0.84899999999999998</v>
      </c>
      <c r="AB2607" t="s">
        <v>874</v>
      </c>
      <c r="AC2607">
        <v>0.23100000000000001</v>
      </c>
      <c r="AD2607" s="19">
        <v>1.1625E-2</v>
      </c>
      <c r="AE2607" t="s">
        <v>1108</v>
      </c>
    </row>
    <row r="2608" spans="1:31" x14ac:dyDescent="0.35">
      <c r="A2608" t="s">
        <v>1270</v>
      </c>
      <c r="B2608" t="s">
        <v>311</v>
      </c>
      <c r="C2608">
        <v>2253</v>
      </c>
      <c r="D2608" s="9">
        <v>42313.527442129627</v>
      </c>
      <c r="E2608" s="9">
        <v>44566.583726851852</v>
      </c>
      <c r="F2608">
        <v>457</v>
      </c>
      <c r="G2608">
        <v>457</v>
      </c>
      <c r="H2608">
        <v>61</v>
      </c>
      <c r="I2608">
        <v>396</v>
      </c>
      <c r="J2608">
        <v>20</v>
      </c>
      <c r="K2608">
        <v>437</v>
      </c>
      <c r="L2608">
        <v>360</v>
      </c>
      <c r="M2608">
        <v>77</v>
      </c>
      <c r="N2608">
        <v>2.5000000000000001E-2</v>
      </c>
      <c r="O2608">
        <v>0.16800000000000001</v>
      </c>
      <c r="P2608">
        <v>0.01</v>
      </c>
      <c r="Q2608">
        <v>0.152</v>
      </c>
      <c r="R2608">
        <v>0.183</v>
      </c>
      <c r="S2608">
        <v>0.184</v>
      </c>
      <c r="T2608">
        <v>0.83099999999999996</v>
      </c>
      <c r="U2608">
        <v>0.13</v>
      </c>
      <c r="V2608">
        <v>0.94799999999999995</v>
      </c>
      <c r="W2608">
        <v>506.57900000000001</v>
      </c>
      <c r="X2608" t="s">
        <v>56</v>
      </c>
      <c r="Y2608">
        <v>6.5789999999999997</v>
      </c>
      <c r="Z2608">
        <v>0.97199999999999998</v>
      </c>
      <c r="AA2608">
        <v>0.98599999999999999</v>
      </c>
      <c r="AB2608">
        <v>0.94199999999999995</v>
      </c>
      <c r="AC2608">
        <v>0.98699999999999999</v>
      </c>
      <c r="AD2608" s="19">
        <v>45825.059534490741</v>
      </c>
      <c r="AE2608" t="s">
        <v>2397</v>
      </c>
    </row>
    <row r="2609" spans="1:31" hidden="1" x14ac:dyDescent="0.35">
      <c r="A2609" t="s">
        <v>216</v>
      </c>
      <c r="B2609" t="s">
        <v>312</v>
      </c>
      <c r="C2609">
        <v>82</v>
      </c>
      <c r="D2609" s="9">
        <v>45476.613194444442</v>
      </c>
      <c r="E2609" s="9">
        <v>45559.313888888886</v>
      </c>
      <c r="F2609" t="s">
        <v>871</v>
      </c>
      <c r="G2609" t="s">
        <v>871</v>
      </c>
      <c r="H2609">
        <v>6</v>
      </c>
      <c r="I2609">
        <v>4</v>
      </c>
      <c r="J2609">
        <v>4</v>
      </c>
      <c r="K2609" t="s">
        <v>872</v>
      </c>
      <c r="L2609">
        <v>15</v>
      </c>
      <c r="M2609">
        <v>-10</v>
      </c>
      <c r="N2609">
        <v>6.9000000000000006E-2</v>
      </c>
      <c r="O2609" t="s">
        <v>874</v>
      </c>
      <c r="P2609">
        <v>7.2999999999999995E-2</v>
      </c>
      <c r="Q2609">
        <v>0.19700000000000001</v>
      </c>
      <c r="R2609">
        <v>-4.0000000000000001E-3</v>
      </c>
      <c r="S2609">
        <v>8.3000000000000004E-2</v>
      </c>
      <c r="T2609" t="s">
        <v>874</v>
      </c>
      <c r="U2609" t="s">
        <v>874</v>
      </c>
      <c r="V2609" t="s">
        <v>874</v>
      </c>
      <c r="W2609" t="s">
        <v>874</v>
      </c>
      <c r="X2609" t="s">
        <v>56</v>
      </c>
      <c r="Y2609">
        <v>5.0759999999999996</v>
      </c>
      <c r="Z2609">
        <v>0.876</v>
      </c>
      <c r="AA2609" t="s">
        <v>874</v>
      </c>
      <c r="AB2609">
        <v>0.95799999999999996</v>
      </c>
      <c r="AC2609">
        <v>0.88500000000000001</v>
      </c>
      <c r="AD2609" s="19">
        <v>1.1873842592592594E-2</v>
      </c>
      <c r="AE2609" t="s">
        <v>1108</v>
      </c>
    </row>
    <row r="2610" spans="1:31" x14ac:dyDescent="0.35">
      <c r="A2610" t="s">
        <v>1530</v>
      </c>
      <c r="B2610" t="s">
        <v>311</v>
      </c>
      <c r="C2610">
        <v>1513</v>
      </c>
      <c r="D2610" s="9">
        <v>42585.885844907411</v>
      </c>
      <c r="E2610" s="9">
        <v>44099.710370370369</v>
      </c>
      <c r="F2610">
        <v>242</v>
      </c>
      <c r="G2610">
        <v>242</v>
      </c>
      <c r="H2610">
        <v>59</v>
      </c>
      <c r="I2610">
        <v>183</v>
      </c>
      <c r="J2610">
        <v>14</v>
      </c>
      <c r="K2610">
        <v>228</v>
      </c>
      <c r="L2610">
        <v>183</v>
      </c>
      <c r="M2610">
        <v>45</v>
      </c>
      <c r="N2610">
        <v>3.3000000000000002E-2</v>
      </c>
      <c r="O2610">
        <v>0.105</v>
      </c>
      <c r="P2610">
        <v>8.0000000000000002E-3</v>
      </c>
      <c r="Q2610">
        <v>0.108</v>
      </c>
      <c r="R2610">
        <v>0.13</v>
      </c>
      <c r="S2610">
        <v>0.13400000000000001</v>
      </c>
      <c r="T2610">
        <v>0.83099999999999996</v>
      </c>
      <c r="U2610">
        <v>0.23899999999999999</v>
      </c>
      <c r="V2610">
        <v>0.94199999999999995</v>
      </c>
      <c r="W2610">
        <v>416.66699999999997</v>
      </c>
      <c r="X2610" t="s">
        <v>56</v>
      </c>
      <c r="Y2610">
        <v>9.2590000000000003</v>
      </c>
      <c r="Z2610">
        <v>0.76400000000000001</v>
      </c>
      <c r="AA2610">
        <v>0.91300000000000003</v>
      </c>
      <c r="AB2610">
        <v>0.77100000000000002</v>
      </c>
      <c r="AC2610">
        <v>0.94599999999999995</v>
      </c>
      <c r="AD2610" s="19">
        <v>45825.121892083334</v>
      </c>
      <c r="AE2610" t="s">
        <v>2397</v>
      </c>
    </row>
    <row r="2611" spans="1:31" hidden="1" x14ac:dyDescent="0.35">
      <c r="A2611" t="s">
        <v>217</v>
      </c>
      <c r="B2611" t="s">
        <v>312</v>
      </c>
      <c r="C2611">
        <v>99</v>
      </c>
      <c r="D2611" s="9">
        <v>45453.559027777781</v>
      </c>
      <c r="E2611" s="9">
        <v>45552.652083333334</v>
      </c>
      <c r="F2611" t="s">
        <v>871</v>
      </c>
      <c r="G2611" t="s">
        <v>871</v>
      </c>
      <c r="H2611">
        <v>2</v>
      </c>
      <c r="I2611">
        <v>2</v>
      </c>
      <c r="J2611">
        <v>10</v>
      </c>
      <c r="K2611" t="s">
        <v>872</v>
      </c>
      <c r="L2611">
        <v>9</v>
      </c>
      <c r="M2611">
        <v>-16</v>
      </c>
      <c r="N2611">
        <v>9.0999999999999998E-2</v>
      </c>
      <c r="O2611">
        <v>0.16700000000000001</v>
      </c>
      <c r="P2611">
        <v>8.8999999999999996E-2</v>
      </c>
      <c r="Q2611">
        <v>0.113</v>
      </c>
      <c r="R2611">
        <v>0.16900000000000001</v>
      </c>
      <c r="S2611">
        <v>-6.8000000000000005E-2</v>
      </c>
      <c r="T2611">
        <v>0.66900000000000004</v>
      </c>
      <c r="U2611">
        <v>0.35299999999999998</v>
      </c>
      <c r="V2611">
        <v>0.65500000000000003</v>
      </c>
      <c r="W2611">
        <v>964.60199999999998</v>
      </c>
      <c r="X2611" t="s">
        <v>56</v>
      </c>
      <c r="Y2611">
        <v>8.85</v>
      </c>
      <c r="Z2611">
        <v>1</v>
      </c>
      <c r="AA2611">
        <v>1</v>
      </c>
      <c r="AB2611">
        <v>0.74099999999999999</v>
      </c>
      <c r="AC2611">
        <v>0.86</v>
      </c>
      <c r="AD2611" s="19">
        <v>1.220138888888889E-2</v>
      </c>
      <c r="AE2611" t="s">
        <v>1108</v>
      </c>
    </row>
    <row r="2612" spans="1:31" x14ac:dyDescent="0.35">
      <c r="A2612" t="s">
        <v>1731</v>
      </c>
      <c r="B2612" t="s">
        <v>311</v>
      </c>
      <c r="C2612">
        <v>5997</v>
      </c>
      <c r="D2612" s="9">
        <v>38566.346770833334</v>
      </c>
      <c r="E2612" s="9">
        <v>44563.461516203701</v>
      </c>
      <c r="F2612">
        <v>579</v>
      </c>
      <c r="G2612">
        <v>579</v>
      </c>
      <c r="H2612">
        <v>98</v>
      </c>
      <c r="I2612">
        <v>481</v>
      </c>
      <c r="J2612">
        <v>221</v>
      </c>
      <c r="K2612">
        <v>358</v>
      </c>
      <c r="L2612">
        <v>298</v>
      </c>
      <c r="M2612">
        <v>60</v>
      </c>
      <c r="N2612">
        <v>1.4999999999999999E-2</v>
      </c>
      <c r="O2612">
        <v>8.5999999999999993E-2</v>
      </c>
      <c r="P2612">
        <v>4.2000000000000003E-2</v>
      </c>
      <c r="Q2612">
        <v>4.9000000000000002E-2</v>
      </c>
      <c r="R2612">
        <v>5.8999999999999997E-2</v>
      </c>
      <c r="S2612">
        <v>5.7000000000000002E-2</v>
      </c>
      <c r="T2612">
        <v>0.83099999999999996</v>
      </c>
      <c r="U2612">
        <v>0.14899999999999999</v>
      </c>
      <c r="V2612">
        <v>0.58399999999999996</v>
      </c>
      <c r="W2612">
        <v>1224.49</v>
      </c>
      <c r="X2612" t="s">
        <v>56</v>
      </c>
      <c r="Y2612">
        <v>20.408000000000001</v>
      </c>
      <c r="Z2612">
        <v>0.98099999999999998</v>
      </c>
      <c r="AA2612">
        <v>0.92100000000000004</v>
      </c>
      <c r="AB2612">
        <v>0.94299999999999995</v>
      </c>
      <c r="AC2612">
        <v>0.92800000000000005</v>
      </c>
      <c r="AD2612" s="19">
        <v>45825.172723321761</v>
      </c>
      <c r="AE2612" t="s">
        <v>2397</v>
      </c>
    </row>
    <row r="2613" spans="1:31" hidden="1" x14ac:dyDescent="0.35">
      <c r="A2613" t="s">
        <v>218</v>
      </c>
      <c r="B2613" t="s">
        <v>312</v>
      </c>
      <c r="C2613">
        <v>93</v>
      </c>
      <c r="D2613" s="9">
        <v>45509.332638888889</v>
      </c>
      <c r="E2613" s="9">
        <v>45602.695833333331</v>
      </c>
      <c r="F2613" t="s">
        <v>871</v>
      </c>
      <c r="G2613" t="s">
        <v>871</v>
      </c>
      <c r="H2613">
        <v>13</v>
      </c>
      <c r="I2613">
        <v>12</v>
      </c>
      <c r="J2613">
        <v>1</v>
      </c>
      <c r="K2613" t="s">
        <v>872</v>
      </c>
      <c r="L2613">
        <v>19</v>
      </c>
      <c r="M2613">
        <v>5</v>
      </c>
      <c r="N2613">
        <v>0.19800000000000001</v>
      </c>
      <c r="O2613">
        <v>0.10299999999999999</v>
      </c>
      <c r="P2613" t="s">
        <v>874</v>
      </c>
      <c r="Q2613">
        <v>0.17699999999999999</v>
      </c>
      <c r="R2613">
        <v>0.30099999999999999</v>
      </c>
      <c r="S2613">
        <v>0.23899999999999999</v>
      </c>
      <c r="T2613" t="s">
        <v>874</v>
      </c>
      <c r="U2613" t="s">
        <v>874</v>
      </c>
      <c r="V2613" t="s">
        <v>874</v>
      </c>
      <c r="W2613" t="s">
        <v>874</v>
      </c>
      <c r="X2613" t="s">
        <v>56</v>
      </c>
      <c r="Y2613">
        <v>5.65</v>
      </c>
      <c r="Z2613">
        <v>0.77100000000000002</v>
      </c>
      <c r="AA2613">
        <v>0.97299999999999998</v>
      </c>
      <c r="AB2613" t="s">
        <v>874</v>
      </c>
      <c r="AC2613">
        <v>0.90100000000000002</v>
      </c>
      <c r="AD2613" s="19">
        <v>1.2591435185185186E-2</v>
      </c>
      <c r="AE2613" t="s">
        <v>1108</v>
      </c>
    </row>
    <row r="2614" spans="1:31" x14ac:dyDescent="0.35">
      <c r="A2614" t="s">
        <v>1287</v>
      </c>
      <c r="B2614" t="s">
        <v>311</v>
      </c>
      <c r="C2614">
        <v>2910</v>
      </c>
      <c r="D2614" s="9">
        <v>38688.303472222222</v>
      </c>
      <c r="E2614" s="9">
        <v>41599.034722222219</v>
      </c>
      <c r="F2614">
        <v>1318</v>
      </c>
      <c r="G2614">
        <v>1318</v>
      </c>
      <c r="H2614">
        <v>285</v>
      </c>
      <c r="I2614">
        <v>1033</v>
      </c>
      <c r="J2614">
        <v>100</v>
      </c>
      <c r="K2614">
        <v>1218</v>
      </c>
      <c r="L2614">
        <v>1031</v>
      </c>
      <c r="M2614">
        <v>187</v>
      </c>
      <c r="N2614">
        <v>9.5000000000000001E-2</v>
      </c>
      <c r="O2614">
        <v>0.33700000000000002</v>
      </c>
      <c r="P2614">
        <v>3.2000000000000001E-2</v>
      </c>
      <c r="Q2614">
        <v>0.33200000000000002</v>
      </c>
      <c r="R2614">
        <v>0.4</v>
      </c>
      <c r="S2614">
        <v>0.4</v>
      </c>
      <c r="T2614">
        <v>0.83</v>
      </c>
      <c r="U2614">
        <v>0.22</v>
      </c>
      <c r="V2614">
        <v>0.92600000000000005</v>
      </c>
      <c r="W2614">
        <v>563.25300000000004</v>
      </c>
      <c r="X2614" t="s">
        <v>56</v>
      </c>
      <c r="Y2614">
        <v>3.012</v>
      </c>
      <c r="Z2614">
        <v>0.99</v>
      </c>
      <c r="AA2614">
        <v>0.94099999999999995</v>
      </c>
      <c r="AB2614">
        <v>0.94399999999999995</v>
      </c>
      <c r="AC2614">
        <v>0.98</v>
      </c>
      <c r="AD2614" s="19">
        <v>45824.761882314815</v>
      </c>
      <c r="AE2614" t="s">
        <v>1824</v>
      </c>
    </row>
    <row r="2615" spans="1:31" hidden="1" x14ac:dyDescent="0.35">
      <c r="A2615" t="s">
        <v>219</v>
      </c>
      <c r="B2615" t="s">
        <v>312</v>
      </c>
      <c r="C2615">
        <v>99</v>
      </c>
      <c r="D2615" s="9">
        <v>45504.373611111114</v>
      </c>
      <c r="E2615" s="9">
        <v>45603.779861111114</v>
      </c>
      <c r="F2615" t="s">
        <v>871</v>
      </c>
      <c r="G2615" t="s">
        <v>871</v>
      </c>
      <c r="H2615">
        <v>25</v>
      </c>
      <c r="I2615">
        <v>2</v>
      </c>
      <c r="J2615">
        <v>5</v>
      </c>
      <c r="K2615" t="s">
        <v>872</v>
      </c>
      <c r="L2615">
        <v>15</v>
      </c>
      <c r="M2615">
        <v>8</v>
      </c>
      <c r="N2615">
        <v>0.23499999999999999</v>
      </c>
      <c r="O2615">
        <v>4.8000000000000001E-2</v>
      </c>
      <c r="P2615">
        <v>5.7000000000000002E-2</v>
      </c>
      <c r="Q2615">
        <v>0.152</v>
      </c>
      <c r="R2615" s="24" t="s">
        <v>2311</v>
      </c>
      <c r="S2615">
        <v>0.188</v>
      </c>
      <c r="T2615">
        <v>0.67300000000000004</v>
      </c>
      <c r="U2615">
        <v>0.83</v>
      </c>
      <c r="V2615">
        <v>0.79900000000000004</v>
      </c>
      <c r="W2615">
        <v>710.52599999999995</v>
      </c>
      <c r="X2615" t="s">
        <v>56</v>
      </c>
      <c r="Y2615">
        <v>6.5789999999999997</v>
      </c>
      <c r="Z2615">
        <v>0.95</v>
      </c>
      <c r="AA2615">
        <v>1</v>
      </c>
      <c r="AB2615">
        <v>0.91500000000000004</v>
      </c>
      <c r="AC2615">
        <v>0.86899999999999999</v>
      </c>
      <c r="AD2615" s="19">
        <v>1.2878472222222223E-2</v>
      </c>
      <c r="AE2615" t="s">
        <v>1108</v>
      </c>
    </row>
    <row r="2616" spans="1:31" x14ac:dyDescent="0.35">
      <c r="A2616" t="s">
        <v>1624</v>
      </c>
      <c r="B2616" t="s">
        <v>311</v>
      </c>
      <c r="C2616">
        <v>1142</v>
      </c>
      <c r="D2616" s="9">
        <v>39791.84652777778</v>
      </c>
      <c r="E2616" s="9">
        <v>40934.208333333336</v>
      </c>
      <c r="F2616">
        <v>328</v>
      </c>
      <c r="G2616">
        <v>328</v>
      </c>
      <c r="H2616">
        <v>94</v>
      </c>
      <c r="I2616">
        <v>234</v>
      </c>
      <c r="J2616">
        <v>33</v>
      </c>
      <c r="K2616">
        <v>295</v>
      </c>
      <c r="L2616">
        <v>230</v>
      </c>
      <c r="M2616">
        <v>65</v>
      </c>
      <c r="N2616">
        <v>0.08</v>
      </c>
      <c r="O2616">
        <v>0.27100000000000002</v>
      </c>
      <c r="P2616">
        <v>5.0999999999999997E-2</v>
      </c>
      <c r="Q2616">
        <v>0.249</v>
      </c>
      <c r="R2616">
        <v>0.3</v>
      </c>
      <c r="S2616">
        <v>0.30199999999999999</v>
      </c>
      <c r="T2616">
        <v>0.83</v>
      </c>
      <c r="U2616">
        <v>0.22800000000000001</v>
      </c>
      <c r="V2616">
        <v>0.85499999999999998</v>
      </c>
      <c r="W2616">
        <v>261.04399999999998</v>
      </c>
      <c r="X2616" t="s">
        <v>56</v>
      </c>
      <c r="Y2616">
        <v>4.016</v>
      </c>
      <c r="Z2616">
        <v>0.96599999999999997</v>
      </c>
      <c r="AA2616">
        <v>0.96799999999999997</v>
      </c>
      <c r="AB2616">
        <v>0.93300000000000005</v>
      </c>
      <c r="AC2616">
        <v>0.97599999999999998</v>
      </c>
      <c r="AD2616" s="19">
        <v>45824.819314722219</v>
      </c>
      <c r="AE2616" t="s">
        <v>1824</v>
      </c>
    </row>
    <row r="2617" spans="1:31" hidden="1" x14ac:dyDescent="0.35">
      <c r="A2617" t="s">
        <v>220</v>
      </c>
      <c r="B2617" t="s">
        <v>312</v>
      </c>
      <c r="C2617">
        <v>98</v>
      </c>
      <c r="D2617" s="9">
        <v>45509.107638888891</v>
      </c>
      <c r="E2617" s="9">
        <v>45607.76458333333</v>
      </c>
      <c r="F2617" t="s">
        <v>871</v>
      </c>
      <c r="G2617" t="s">
        <v>871</v>
      </c>
      <c r="H2617">
        <v>131</v>
      </c>
      <c r="I2617">
        <v>1</v>
      </c>
      <c r="J2617">
        <v>22</v>
      </c>
      <c r="K2617" t="s">
        <v>872</v>
      </c>
      <c r="L2617">
        <v>123</v>
      </c>
      <c r="M2617">
        <v>-12</v>
      </c>
      <c r="N2617">
        <v>1.2869999999999999</v>
      </c>
      <c r="O2617" t="s">
        <v>874</v>
      </c>
      <c r="P2617">
        <v>0.21299999999999999</v>
      </c>
      <c r="Q2617">
        <v>1.3009999999999999</v>
      </c>
      <c r="R2617" s="24" t="s">
        <v>2312</v>
      </c>
      <c r="S2617">
        <v>1.1040000000000001</v>
      </c>
      <c r="T2617" t="s">
        <v>874</v>
      </c>
      <c r="U2617" t="s">
        <v>874</v>
      </c>
      <c r="V2617" t="s">
        <v>874</v>
      </c>
      <c r="W2617" t="s">
        <v>874</v>
      </c>
      <c r="X2617" t="s">
        <v>56</v>
      </c>
      <c r="Y2617">
        <v>0.76900000000000002</v>
      </c>
      <c r="Z2617">
        <v>0.96399999999999997</v>
      </c>
      <c r="AA2617" t="s">
        <v>874</v>
      </c>
      <c r="AB2617">
        <v>0.94899999999999995</v>
      </c>
      <c r="AC2617">
        <v>0.99399999999999999</v>
      </c>
      <c r="AD2617" s="19">
        <v>1.3114583333333332E-2</v>
      </c>
      <c r="AE2617" t="s">
        <v>1108</v>
      </c>
    </row>
    <row r="2618" spans="1:31" x14ac:dyDescent="0.35">
      <c r="A2618" t="s">
        <v>1624</v>
      </c>
      <c r="B2618" t="s">
        <v>311</v>
      </c>
      <c r="C2618">
        <v>1142</v>
      </c>
      <c r="D2618" s="9">
        <v>39791.513321759259</v>
      </c>
      <c r="E2618" s="9">
        <v>40933.875405092593</v>
      </c>
      <c r="F2618">
        <v>328</v>
      </c>
      <c r="G2618">
        <v>328</v>
      </c>
      <c r="H2618">
        <v>94</v>
      </c>
      <c r="I2618">
        <v>234</v>
      </c>
      <c r="J2618">
        <v>33</v>
      </c>
      <c r="K2618">
        <v>295</v>
      </c>
      <c r="L2618">
        <v>230</v>
      </c>
      <c r="M2618">
        <v>65</v>
      </c>
      <c r="N2618">
        <v>0.08</v>
      </c>
      <c r="O2618">
        <v>0.27100000000000002</v>
      </c>
      <c r="P2618">
        <v>5.0999999999999997E-2</v>
      </c>
      <c r="Q2618">
        <v>0.249</v>
      </c>
      <c r="R2618">
        <v>0.3</v>
      </c>
      <c r="S2618">
        <v>0.30199999999999999</v>
      </c>
      <c r="T2618">
        <v>0.83</v>
      </c>
      <c r="U2618">
        <v>0.22800000000000001</v>
      </c>
      <c r="V2618">
        <v>0.85499999999999998</v>
      </c>
      <c r="W2618">
        <v>261.04399999999998</v>
      </c>
      <c r="X2618" t="s">
        <v>56</v>
      </c>
      <c r="Y2618">
        <v>4.016</v>
      </c>
      <c r="Z2618">
        <v>0.96599999999999997</v>
      </c>
      <c r="AA2618">
        <v>0.96799999999999997</v>
      </c>
      <c r="AB2618">
        <v>0.93300000000000005</v>
      </c>
      <c r="AC2618">
        <v>0.97599999999999998</v>
      </c>
      <c r="AD2618" s="19">
        <v>45825.146658287034</v>
      </c>
      <c r="AE2618" t="s">
        <v>2397</v>
      </c>
    </row>
    <row r="2619" spans="1:31" hidden="1" x14ac:dyDescent="0.35">
      <c r="A2619" t="s">
        <v>221</v>
      </c>
      <c r="B2619" t="s">
        <v>312</v>
      </c>
      <c r="C2619">
        <v>0</v>
      </c>
      <c r="D2619" s="9">
        <v>45406.45416666667</v>
      </c>
      <c r="E2619" s="9">
        <v>45406.45416666667</v>
      </c>
      <c r="F2619" t="s">
        <v>871</v>
      </c>
      <c r="G2619" t="s">
        <v>871</v>
      </c>
      <c r="H2619">
        <v>1</v>
      </c>
      <c r="I2619">
        <v>1</v>
      </c>
      <c r="J2619">
        <v>1</v>
      </c>
      <c r="K2619" t="s">
        <v>872</v>
      </c>
      <c r="L2619">
        <v>1</v>
      </c>
      <c r="M2619">
        <v>0</v>
      </c>
      <c r="N2619" t="s">
        <v>874</v>
      </c>
      <c r="O2619" t="s">
        <v>874</v>
      </c>
      <c r="P2619" t="s">
        <v>874</v>
      </c>
      <c r="Q2619" t="s">
        <v>874</v>
      </c>
      <c r="R2619">
        <v>0</v>
      </c>
      <c r="S2619" t="s">
        <v>874</v>
      </c>
      <c r="T2619" t="s">
        <v>874</v>
      </c>
      <c r="U2619" t="s">
        <v>874</v>
      </c>
      <c r="V2619" t="s">
        <v>874</v>
      </c>
      <c r="W2619" t="s">
        <v>874</v>
      </c>
      <c r="X2619" t="s">
        <v>80</v>
      </c>
      <c r="Y2619" t="s">
        <v>874</v>
      </c>
      <c r="Z2619" t="s">
        <v>874</v>
      </c>
      <c r="AA2619" t="s">
        <v>874</v>
      </c>
      <c r="AB2619" t="s">
        <v>874</v>
      </c>
      <c r="AC2619" t="s">
        <v>874</v>
      </c>
      <c r="AD2619" s="19">
        <v>1.3334490740740741E-2</v>
      </c>
      <c r="AE2619" t="s">
        <v>1108</v>
      </c>
    </row>
    <row r="2620" spans="1:31" x14ac:dyDescent="0.35">
      <c r="A2620" t="s">
        <v>1629</v>
      </c>
      <c r="B2620" t="s">
        <v>311</v>
      </c>
      <c r="C2620">
        <v>1844</v>
      </c>
      <c r="D2620" s="9">
        <v>42311.102071759262</v>
      </c>
      <c r="E2620" s="9">
        <v>44155.339247685188</v>
      </c>
      <c r="F2620">
        <v>1003</v>
      </c>
      <c r="G2620">
        <v>1003</v>
      </c>
      <c r="H2620">
        <v>225</v>
      </c>
      <c r="I2620">
        <v>778</v>
      </c>
      <c r="J2620">
        <v>51</v>
      </c>
      <c r="K2620">
        <v>952</v>
      </c>
      <c r="L2620">
        <v>693</v>
      </c>
      <c r="M2620">
        <v>259</v>
      </c>
      <c r="N2620">
        <v>0.28899999999999998</v>
      </c>
      <c r="O2620">
        <v>0.86599999999999999</v>
      </c>
      <c r="P2620">
        <v>0.05</v>
      </c>
      <c r="Q2620">
        <v>0.91700000000000004</v>
      </c>
      <c r="R2620">
        <v>1.105</v>
      </c>
      <c r="S2620">
        <v>1.0640000000000001</v>
      </c>
      <c r="T2620">
        <v>0.83</v>
      </c>
      <c r="U2620">
        <v>0.25</v>
      </c>
      <c r="V2620">
        <v>0.95699999999999996</v>
      </c>
      <c r="W2620">
        <v>282.44299999999998</v>
      </c>
      <c r="X2620" t="s">
        <v>56</v>
      </c>
      <c r="Y2620">
        <v>1.091</v>
      </c>
      <c r="Z2620">
        <v>0.76600000000000001</v>
      </c>
      <c r="AA2620">
        <v>0.73899999999999999</v>
      </c>
      <c r="AB2620">
        <v>0.60099999999999998</v>
      </c>
      <c r="AC2620">
        <v>0.77500000000000002</v>
      </c>
      <c r="AD2620" s="19">
        <v>45825.148332245371</v>
      </c>
      <c r="AE2620" t="s">
        <v>2397</v>
      </c>
    </row>
    <row r="2621" spans="1:31" hidden="1" x14ac:dyDescent="0.35">
      <c r="A2621" t="s">
        <v>222</v>
      </c>
      <c r="B2621" t="s">
        <v>312</v>
      </c>
      <c r="C2621">
        <v>99</v>
      </c>
      <c r="D2621" s="9">
        <v>45509.675694444442</v>
      </c>
      <c r="E2621" s="9">
        <v>45609.646527777775</v>
      </c>
      <c r="F2621" t="s">
        <v>871</v>
      </c>
      <c r="G2621" t="s">
        <v>871</v>
      </c>
      <c r="H2621">
        <v>96</v>
      </c>
      <c r="I2621">
        <v>1</v>
      </c>
      <c r="J2621">
        <v>29</v>
      </c>
      <c r="K2621" t="s">
        <v>872</v>
      </c>
      <c r="L2621">
        <v>67</v>
      </c>
      <c r="M2621">
        <v>0</v>
      </c>
      <c r="N2621">
        <v>0.88200000000000001</v>
      </c>
      <c r="O2621" t="s">
        <v>874</v>
      </c>
      <c r="P2621">
        <v>0.39</v>
      </c>
      <c r="Q2621">
        <v>0.58399999999999996</v>
      </c>
      <c r="R2621">
        <v>0.49199999999999999</v>
      </c>
      <c r="S2621">
        <v>0.53700000000000003</v>
      </c>
      <c r="T2621" t="s">
        <v>874</v>
      </c>
      <c r="U2621" t="s">
        <v>874</v>
      </c>
      <c r="V2621" t="s">
        <v>874</v>
      </c>
      <c r="W2621" t="s">
        <v>874</v>
      </c>
      <c r="X2621" t="s">
        <v>62</v>
      </c>
      <c r="Y2621">
        <v>1.712</v>
      </c>
      <c r="Z2621">
        <v>0.96899999999999997</v>
      </c>
      <c r="AA2621" t="s">
        <v>874</v>
      </c>
      <c r="AB2621">
        <v>0.89100000000000001</v>
      </c>
      <c r="AC2621">
        <v>0.98099999999999998</v>
      </c>
      <c r="AD2621" s="19">
        <v>1.3569444444444445E-2</v>
      </c>
      <c r="AE2621" t="s">
        <v>1108</v>
      </c>
    </row>
    <row r="2622" spans="1:31" x14ac:dyDescent="0.35">
      <c r="A2622" t="s">
        <v>1704</v>
      </c>
      <c r="B2622" t="s">
        <v>311</v>
      </c>
      <c r="C2622">
        <v>3177</v>
      </c>
      <c r="D2622" s="9">
        <v>39848.45925925926</v>
      </c>
      <c r="E2622" s="9">
        <v>43025.912881944445</v>
      </c>
      <c r="F2622">
        <v>938</v>
      </c>
      <c r="G2622">
        <v>938</v>
      </c>
      <c r="H2622">
        <v>115</v>
      </c>
      <c r="I2622">
        <v>823</v>
      </c>
      <c r="J2622">
        <v>177</v>
      </c>
      <c r="K2622">
        <v>761</v>
      </c>
      <c r="L2622">
        <v>691</v>
      </c>
      <c r="M2622">
        <v>70</v>
      </c>
      <c r="N2622">
        <v>0.04</v>
      </c>
      <c r="O2622">
        <v>0.33900000000000002</v>
      </c>
      <c r="P2622">
        <v>6.0999999999999999E-2</v>
      </c>
      <c r="Q2622">
        <v>0.26400000000000001</v>
      </c>
      <c r="R2622">
        <v>0.318</v>
      </c>
      <c r="S2622">
        <v>0.308</v>
      </c>
      <c r="T2622">
        <v>0.83</v>
      </c>
      <c r="U2622">
        <v>0.106</v>
      </c>
      <c r="V2622">
        <v>0.83899999999999997</v>
      </c>
      <c r="W2622">
        <v>265.15199999999999</v>
      </c>
      <c r="X2622" t="s">
        <v>56</v>
      </c>
      <c r="Y2622">
        <v>3.7879999999999998</v>
      </c>
      <c r="Z2622">
        <v>0.94599999999999995</v>
      </c>
      <c r="AA2622">
        <v>0.92100000000000004</v>
      </c>
      <c r="AB2622">
        <v>0.94499999999999995</v>
      </c>
      <c r="AC2622">
        <v>0.95199999999999996</v>
      </c>
      <c r="AD2622" s="19">
        <v>45825.166193391204</v>
      </c>
      <c r="AE2622" t="s">
        <v>2397</v>
      </c>
    </row>
    <row r="2623" spans="1:31" hidden="1" x14ac:dyDescent="0.35">
      <c r="A2623" t="s">
        <v>223</v>
      </c>
      <c r="B2623" t="s">
        <v>312</v>
      </c>
      <c r="C2623">
        <v>0</v>
      </c>
      <c r="D2623" s="9">
        <v>45397.377083333333</v>
      </c>
      <c r="E2623" s="9">
        <v>45397.377083333333</v>
      </c>
      <c r="F2623" t="s">
        <v>871</v>
      </c>
      <c r="G2623" t="s">
        <v>871</v>
      </c>
      <c r="H2623">
        <v>1</v>
      </c>
      <c r="I2623">
        <v>1</v>
      </c>
      <c r="J2623">
        <v>1</v>
      </c>
      <c r="K2623" t="s">
        <v>872</v>
      </c>
      <c r="L2623">
        <v>1</v>
      </c>
      <c r="M2623">
        <v>0</v>
      </c>
      <c r="N2623" t="s">
        <v>874</v>
      </c>
      <c r="O2623" t="s">
        <v>874</v>
      </c>
      <c r="P2623" t="s">
        <v>874</v>
      </c>
      <c r="Q2623" t="s">
        <v>874</v>
      </c>
      <c r="R2623">
        <v>0</v>
      </c>
      <c r="S2623" t="s">
        <v>874</v>
      </c>
      <c r="T2623" t="s">
        <v>874</v>
      </c>
      <c r="U2623" t="s">
        <v>874</v>
      </c>
      <c r="V2623" t="s">
        <v>874</v>
      </c>
      <c r="W2623" t="s">
        <v>874</v>
      </c>
      <c r="X2623" t="s">
        <v>56</v>
      </c>
      <c r="Y2623" t="s">
        <v>874</v>
      </c>
      <c r="Z2623" t="s">
        <v>874</v>
      </c>
      <c r="AA2623" t="s">
        <v>874</v>
      </c>
      <c r="AB2623" t="s">
        <v>874</v>
      </c>
      <c r="AC2623" t="s">
        <v>874</v>
      </c>
      <c r="AD2623" s="19">
        <v>1.377662037037037E-2</v>
      </c>
      <c r="AE2623" t="s">
        <v>1108</v>
      </c>
    </row>
    <row r="2624" spans="1:31" x14ac:dyDescent="0.35">
      <c r="A2624" t="s">
        <v>1304</v>
      </c>
      <c r="B2624" t="s">
        <v>311</v>
      </c>
      <c r="C2624">
        <v>2865</v>
      </c>
      <c r="D2624" s="9">
        <v>38710.184027777781</v>
      </c>
      <c r="E2624" s="9">
        <v>41575.675000000003</v>
      </c>
      <c r="F2624">
        <v>972</v>
      </c>
      <c r="G2624">
        <v>972</v>
      </c>
      <c r="H2624">
        <v>95</v>
      </c>
      <c r="I2624">
        <v>877</v>
      </c>
      <c r="J2624">
        <v>76</v>
      </c>
      <c r="K2624">
        <v>896</v>
      </c>
      <c r="L2624">
        <v>788</v>
      </c>
      <c r="M2624">
        <v>108</v>
      </c>
      <c r="N2624">
        <v>3.9E-2</v>
      </c>
      <c r="O2624">
        <v>0.35299999999999998</v>
      </c>
      <c r="P2624">
        <v>0.03</v>
      </c>
      <c r="Q2624">
        <v>0.3</v>
      </c>
      <c r="R2624">
        <v>0.36199999999999999</v>
      </c>
      <c r="S2624">
        <v>0.35899999999999999</v>
      </c>
      <c r="T2624">
        <v>0.82899999999999996</v>
      </c>
      <c r="U2624">
        <v>9.9000000000000005E-2</v>
      </c>
      <c r="V2624">
        <v>0.92300000000000004</v>
      </c>
      <c r="W2624">
        <v>360</v>
      </c>
      <c r="X2624" t="s">
        <v>56</v>
      </c>
      <c r="Y2624">
        <v>3.3330000000000002</v>
      </c>
      <c r="Z2624">
        <v>0.98199999999999998</v>
      </c>
      <c r="AA2624">
        <v>0.94599999999999995</v>
      </c>
      <c r="AB2624">
        <v>0.96499999999999997</v>
      </c>
      <c r="AC2624">
        <v>0.94799999999999995</v>
      </c>
      <c r="AD2624" s="19">
        <v>45824.774799664352</v>
      </c>
      <c r="AE2624" t="s">
        <v>1824</v>
      </c>
    </row>
    <row r="2625" spans="1:31" hidden="1" x14ac:dyDescent="0.35">
      <c r="A2625" t="s">
        <v>224</v>
      </c>
      <c r="B2625" t="s">
        <v>312</v>
      </c>
      <c r="C2625">
        <v>98</v>
      </c>
      <c r="D2625" s="9">
        <v>45510.450694444444</v>
      </c>
      <c r="E2625" s="9">
        <v>45609.412499999999</v>
      </c>
      <c r="F2625" t="s">
        <v>871</v>
      </c>
      <c r="G2625" t="s">
        <v>871</v>
      </c>
      <c r="H2625">
        <v>1</v>
      </c>
      <c r="I2625">
        <v>8</v>
      </c>
      <c r="J2625">
        <v>3</v>
      </c>
      <c r="K2625" t="s">
        <v>872</v>
      </c>
      <c r="L2625">
        <v>11</v>
      </c>
      <c r="M2625">
        <v>-4</v>
      </c>
      <c r="N2625" t="s">
        <v>874</v>
      </c>
      <c r="O2625">
        <v>6.4000000000000001E-2</v>
      </c>
      <c r="P2625">
        <v>0.02</v>
      </c>
      <c r="Q2625">
        <v>0.10299999999999999</v>
      </c>
      <c r="R2625">
        <v>4.3999999999999997E-2</v>
      </c>
      <c r="S2625">
        <v>4.2000000000000003E-2</v>
      </c>
      <c r="T2625" t="s">
        <v>874</v>
      </c>
      <c r="U2625" t="s">
        <v>874</v>
      </c>
      <c r="V2625" t="s">
        <v>874</v>
      </c>
      <c r="W2625" t="s">
        <v>874</v>
      </c>
      <c r="X2625" t="s">
        <v>56</v>
      </c>
      <c r="Y2625">
        <v>9.7089999999999996</v>
      </c>
      <c r="Z2625" t="s">
        <v>874</v>
      </c>
      <c r="AA2625">
        <v>0.92900000000000005</v>
      </c>
      <c r="AB2625">
        <v>0.81299999999999994</v>
      </c>
      <c r="AC2625">
        <v>0.94699999999999995</v>
      </c>
      <c r="AD2625" s="19">
        <v>1.4006944444444445E-2</v>
      </c>
      <c r="AE2625" t="s">
        <v>1108</v>
      </c>
    </row>
    <row r="2626" spans="1:31" x14ac:dyDescent="0.35">
      <c r="A2626" t="s">
        <v>1321</v>
      </c>
      <c r="B2626" t="s">
        <v>311</v>
      </c>
      <c r="C2626">
        <v>2980</v>
      </c>
      <c r="D2626" s="9">
        <v>38639.311805555553</v>
      </c>
      <c r="E2626" s="9">
        <v>41619.48333333333</v>
      </c>
      <c r="F2626">
        <v>960</v>
      </c>
      <c r="G2626">
        <v>960</v>
      </c>
      <c r="H2626">
        <v>194</v>
      </c>
      <c r="I2626">
        <v>766</v>
      </c>
      <c r="J2626">
        <v>40</v>
      </c>
      <c r="K2626">
        <v>920</v>
      </c>
      <c r="L2626">
        <v>693</v>
      </c>
      <c r="M2626">
        <v>227</v>
      </c>
      <c r="N2626">
        <v>9.2999999999999999E-2</v>
      </c>
      <c r="O2626">
        <v>0.42699999999999999</v>
      </c>
      <c r="P2626">
        <v>3.1E-2</v>
      </c>
      <c r="Q2626">
        <v>0.40500000000000003</v>
      </c>
      <c r="R2626">
        <v>0.48899999999999999</v>
      </c>
      <c r="S2626">
        <v>0.49299999999999999</v>
      </c>
      <c r="T2626">
        <v>0.82799999999999996</v>
      </c>
      <c r="U2626">
        <v>0.17899999999999999</v>
      </c>
      <c r="V2626">
        <v>0.94</v>
      </c>
      <c r="W2626">
        <v>560.49400000000003</v>
      </c>
      <c r="X2626" t="s">
        <v>56</v>
      </c>
      <c r="Y2626">
        <v>2.4689999999999999</v>
      </c>
      <c r="Z2626">
        <v>0.91700000000000004</v>
      </c>
      <c r="AA2626">
        <v>0.89600000000000002</v>
      </c>
      <c r="AB2626">
        <v>0.94099999999999995</v>
      </c>
      <c r="AC2626">
        <v>0.89200000000000002</v>
      </c>
      <c r="AD2626" s="19">
        <v>45824.776050451386</v>
      </c>
      <c r="AE2626" t="s">
        <v>1824</v>
      </c>
    </row>
    <row r="2627" spans="1:31" hidden="1" x14ac:dyDescent="0.35">
      <c r="A2627" t="s">
        <v>225</v>
      </c>
      <c r="B2627" t="s">
        <v>312</v>
      </c>
      <c r="C2627">
        <v>99</v>
      </c>
      <c r="D2627" s="9">
        <v>45512.07916666667</v>
      </c>
      <c r="E2627" s="9">
        <v>45611.665277777778</v>
      </c>
      <c r="F2627" t="s">
        <v>871</v>
      </c>
      <c r="G2627" t="s">
        <v>871</v>
      </c>
      <c r="H2627">
        <v>688</v>
      </c>
      <c r="I2627">
        <v>360</v>
      </c>
      <c r="J2627">
        <v>139</v>
      </c>
      <c r="K2627" t="s">
        <v>872</v>
      </c>
      <c r="L2627">
        <v>737</v>
      </c>
      <c r="M2627">
        <v>171</v>
      </c>
      <c r="N2627">
        <v>6.4589999999999996</v>
      </c>
      <c r="O2627">
        <v>3.6909999999999998</v>
      </c>
      <c r="P2627">
        <v>1.2270000000000001</v>
      </c>
      <c r="Q2627">
        <v>6.625</v>
      </c>
      <c r="R2627" s="24" t="s">
        <v>2313</v>
      </c>
      <c r="S2627">
        <v>8.8819999999999997</v>
      </c>
      <c r="T2627">
        <v>0.74199999999999999</v>
      </c>
      <c r="U2627">
        <v>0.63600000000000001</v>
      </c>
      <c r="V2627">
        <v>0.879</v>
      </c>
      <c r="W2627">
        <v>180.83</v>
      </c>
      <c r="X2627" t="s">
        <v>56</v>
      </c>
      <c r="Y2627">
        <v>0.151</v>
      </c>
      <c r="Z2627">
        <v>0.98299999999999998</v>
      </c>
      <c r="AA2627">
        <v>0.99399999999999999</v>
      </c>
      <c r="AB2627">
        <v>0.96699999999999997</v>
      </c>
      <c r="AC2627">
        <v>0.99299999999999999</v>
      </c>
      <c r="AD2627" s="19">
        <v>1.4341435185185184E-2</v>
      </c>
      <c r="AE2627" t="s">
        <v>1108</v>
      </c>
    </row>
    <row r="2628" spans="1:31" x14ac:dyDescent="0.35">
      <c r="A2628" t="s">
        <v>1725</v>
      </c>
      <c r="B2628" t="s">
        <v>311</v>
      </c>
      <c r="C2628">
        <v>1409</v>
      </c>
      <c r="D2628" s="9">
        <v>39428.436805555553</v>
      </c>
      <c r="E2628" s="9">
        <v>40837.611805555556</v>
      </c>
      <c r="F2628">
        <v>44</v>
      </c>
      <c r="G2628">
        <v>44</v>
      </c>
      <c r="H2628">
        <v>8</v>
      </c>
      <c r="I2628">
        <v>36</v>
      </c>
      <c r="J2628">
        <v>1</v>
      </c>
      <c r="K2628">
        <v>43</v>
      </c>
      <c r="L2628">
        <v>27</v>
      </c>
      <c r="M2628">
        <v>16</v>
      </c>
      <c r="N2628">
        <v>5.0000000000000001E-3</v>
      </c>
      <c r="O2628">
        <v>2.4E-2</v>
      </c>
      <c r="P2628">
        <v>0</v>
      </c>
      <c r="Q2628">
        <v>2.4E-2</v>
      </c>
      <c r="R2628">
        <v>2.9000000000000001E-2</v>
      </c>
      <c r="S2628">
        <v>2.9000000000000001E-2</v>
      </c>
      <c r="T2628">
        <v>0.82799999999999996</v>
      </c>
      <c r="U2628">
        <v>0.17199999999999999</v>
      </c>
      <c r="V2628">
        <v>1</v>
      </c>
      <c r="W2628">
        <v>666.66700000000003</v>
      </c>
      <c r="X2628" t="s">
        <v>56</v>
      </c>
      <c r="Y2628">
        <v>41.667000000000002</v>
      </c>
      <c r="Z2628">
        <v>0.78700000000000003</v>
      </c>
      <c r="AA2628">
        <v>0.83099999999999996</v>
      </c>
      <c r="AB2628">
        <v>0</v>
      </c>
      <c r="AC2628">
        <v>0.82599999999999996</v>
      </c>
      <c r="AD2628" s="19">
        <v>45824.832831168984</v>
      </c>
      <c r="AE2628" t="s">
        <v>1824</v>
      </c>
    </row>
    <row r="2629" spans="1:31" hidden="1" x14ac:dyDescent="0.35">
      <c r="A2629" t="s">
        <v>226</v>
      </c>
      <c r="B2629" t="s">
        <v>312</v>
      </c>
      <c r="C2629">
        <v>100</v>
      </c>
      <c r="D2629" s="9">
        <v>45509.107638888891</v>
      </c>
      <c r="E2629" s="9">
        <v>45609.71875</v>
      </c>
      <c r="F2629" t="s">
        <v>871</v>
      </c>
      <c r="G2629" t="s">
        <v>871</v>
      </c>
      <c r="H2629">
        <v>863</v>
      </c>
      <c r="I2629">
        <v>64</v>
      </c>
      <c r="J2629">
        <v>364</v>
      </c>
      <c r="K2629" t="s">
        <v>872</v>
      </c>
      <c r="L2629">
        <v>647</v>
      </c>
      <c r="M2629">
        <v>-83</v>
      </c>
      <c r="N2629">
        <v>7.9880000000000004</v>
      </c>
      <c r="O2629">
        <v>0.82099999999999995</v>
      </c>
      <c r="P2629">
        <v>3.9340000000000002</v>
      </c>
      <c r="Q2629">
        <v>5.9249999999999998</v>
      </c>
      <c r="R2629" s="24" t="s">
        <v>2314</v>
      </c>
      <c r="S2629">
        <v>4.3849999999999998</v>
      </c>
      <c r="T2629">
        <v>1.2150000000000001</v>
      </c>
      <c r="U2629">
        <v>0.90700000000000003</v>
      </c>
      <c r="V2629">
        <v>0.55300000000000005</v>
      </c>
      <c r="W2629">
        <v>75.781000000000006</v>
      </c>
      <c r="X2629" t="s">
        <v>62</v>
      </c>
      <c r="Y2629">
        <v>0.16900000000000001</v>
      </c>
      <c r="Z2629">
        <v>0.439</v>
      </c>
      <c r="AA2629">
        <v>0.98599999999999999</v>
      </c>
      <c r="AB2629">
        <v>0.53</v>
      </c>
      <c r="AC2629">
        <v>0.70499999999999996</v>
      </c>
      <c r="AD2629" s="19">
        <v>1.4665509259259258E-2</v>
      </c>
      <c r="AE2629" t="s">
        <v>1108</v>
      </c>
    </row>
    <row r="2630" spans="1:31" x14ac:dyDescent="0.35">
      <c r="A2630" t="s">
        <v>1199</v>
      </c>
      <c r="B2630" t="s">
        <v>311</v>
      </c>
      <c r="C2630">
        <v>3606</v>
      </c>
      <c r="D2630" s="9">
        <v>40407.602835648147</v>
      </c>
      <c r="E2630" s="9">
        <v>44014.585405092592</v>
      </c>
      <c r="F2630">
        <v>113</v>
      </c>
      <c r="G2630">
        <v>113</v>
      </c>
      <c r="H2630">
        <v>69</v>
      </c>
      <c r="I2630">
        <v>44</v>
      </c>
      <c r="J2630">
        <v>12</v>
      </c>
      <c r="K2630">
        <v>101</v>
      </c>
      <c r="L2630">
        <v>87</v>
      </c>
      <c r="M2630">
        <v>14</v>
      </c>
      <c r="N2630">
        <v>4.2999999999999997E-2</v>
      </c>
      <c r="O2630">
        <v>1.9E-2</v>
      </c>
      <c r="P2630">
        <v>4.0000000000000001E-3</v>
      </c>
      <c r="Q2630">
        <v>4.8000000000000001E-2</v>
      </c>
      <c r="R2630">
        <v>5.8000000000000003E-2</v>
      </c>
      <c r="S2630">
        <v>4.8000000000000001E-2</v>
      </c>
      <c r="T2630">
        <v>0.82799999999999996</v>
      </c>
      <c r="U2630">
        <v>0.69399999999999995</v>
      </c>
      <c r="V2630">
        <v>0.93500000000000005</v>
      </c>
      <c r="W2630">
        <v>291.66699999999997</v>
      </c>
      <c r="X2630" t="s">
        <v>56</v>
      </c>
      <c r="Y2630">
        <v>20.832999999999998</v>
      </c>
      <c r="Z2630">
        <v>0.95499999999999996</v>
      </c>
      <c r="AA2630">
        <v>0.748</v>
      </c>
      <c r="AB2630">
        <v>0.81299999999999994</v>
      </c>
      <c r="AC2630">
        <v>0.871</v>
      </c>
      <c r="AD2630" s="19">
        <v>45825.303552465281</v>
      </c>
      <c r="AE2630" t="s">
        <v>2333</v>
      </c>
    </row>
    <row r="2631" spans="1:31" hidden="1" x14ac:dyDescent="0.35">
      <c r="A2631" t="s">
        <v>227</v>
      </c>
      <c r="B2631" t="s">
        <v>312</v>
      </c>
      <c r="C2631">
        <v>99</v>
      </c>
      <c r="D2631" s="9">
        <v>45509.311111111114</v>
      </c>
      <c r="E2631" s="9">
        <v>45608.693055555559</v>
      </c>
      <c r="F2631" t="s">
        <v>871</v>
      </c>
      <c r="G2631" t="s">
        <v>871</v>
      </c>
      <c r="H2631">
        <v>34</v>
      </c>
      <c r="I2631">
        <v>1</v>
      </c>
      <c r="J2631">
        <v>18</v>
      </c>
      <c r="K2631" t="s">
        <v>872</v>
      </c>
      <c r="L2631">
        <v>25</v>
      </c>
      <c r="M2631">
        <v>-8</v>
      </c>
      <c r="N2631">
        <v>0.29499999999999998</v>
      </c>
      <c r="O2631" t="s">
        <v>874</v>
      </c>
      <c r="P2631">
        <v>0.215</v>
      </c>
      <c r="Q2631">
        <v>0.248</v>
      </c>
      <c r="R2631">
        <v>0.08</v>
      </c>
      <c r="S2631">
        <v>9.8000000000000004E-2</v>
      </c>
      <c r="T2631" t="s">
        <v>874</v>
      </c>
      <c r="U2631" t="s">
        <v>874</v>
      </c>
      <c r="V2631" t="s">
        <v>874</v>
      </c>
      <c r="W2631" t="s">
        <v>874</v>
      </c>
      <c r="X2631" t="s">
        <v>56</v>
      </c>
      <c r="Y2631">
        <v>4.032</v>
      </c>
      <c r="Z2631">
        <v>0.96</v>
      </c>
      <c r="AA2631" t="s">
        <v>874</v>
      </c>
      <c r="AB2631">
        <v>0.79600000000000004</v>
      </c>
      <c r="AC2631">
        <v>0.95399999999999996</v>
      </c>
      <c r="AD2631" s="19">
        <v>1.4895833333333334E-2</v>
      </c>
      <c r="AE2631" t="s">
        <v>1108</v>
      </c>
    </row>
    <row r="2632" spans="1:31" x14ac:dyDescent="0.35">
      <c r="A2632" t="s">
        <v>88</v>
      </c>
      <c r="B2632" t="s">
        <v>311</v>
      </c>
      <c r="C2632">
        <v>2434</v>
      </c>
      <c r="D2632" s="9">
        <v>42116.316122685188</v>
      </c>
      <c r="E2632" s="9">
        <v>44550.616400462961</v>
      </c>
      <c r="F2632">
        <v>2206</v>
      </c>
      <c r="G2632">
        <v>2206</v>
      </c>
      <c r="H2632">
        <v>1139</v>
      </c>
      <c r="I2632">
        <v>1067</v>
      </c>
      <c r="J2632">
        <v>226</v>
      </c>
      <c r="K2632">
        <v>1980</v>
      </c>
      <c r="L2632">
        <v>1620</v>
      </c>
      <c r="M2632">
        <v>360</v>
      </c>
      <c r="N2632">
        <v>0.64700000000000002</v>
      </c>
      <c r="O2632">
        <v>0.64200000000000002</v>
      </c>
      <c r="P2632">
        <v>0.14099999999999999</v>
      </c>
      <c r="Q2632">
        <v>0.95099999999999996</v>
      </c>
      <c r="R2632">
        <v>1.1479999999999999</v>
      </c>
      <c r="S2632">
        <v>1.129</v>
      </c>
      <c r="T2632">
        <v>0.82799999999999996</v>
      </c>
      <c r="U2632">
        <v>0.502</v>
      </c>
      <c r="V2632">
        <v>0.89100000000000001</v>
      </c>
      <c r="W2632">
        <v>378.54899999999998</v>
      </c>
      <c r="X2632" t="s">
        <v>56</v>
      </c>
      <c r="Y2632">
        <v>1.052</v>
      </c>
      <c r="Z2632">
        <v>0.94199999999999995</v>
      </c>
      <c r="AA2632">
        <v>0.93600000000000005</v>
      </c>
      <c r="AB2632">
        <v>0.90500000000000003</v>
      </c>
      <c r="AC2632">
        <v>0.94699999999999995</v>
      </c>
      <c r="AD2632" s="19">
        <v>45825.282222326387</v>
      </c>
      <c r="AE2632" t="s">
        <v>2357</v>
      </c>
    </row>
    <row r="2633" spans="1:31" hidden="1" x14ac:dyDescent="0.35">
      <c r="A2633" t="s">
        <v>228</v>
      </c>
      <c r="B2633" t="s">
        <v>312</v>
      </c>
      <c r="C2633">
        <v>98</v>
      </c>
      <c r="D2633" s="9">
        <v>45505.393055555556</v>
      </c>
      <c r="E2633" s="9">
        <v>45603.6</v>
      </c>
      <c r="F2633" t="s">
        <v>871</v>
      </c>
      <c r="G2633" t="s">
        <v>871</v>
      </c>
      <c r="H2633">
        <v>73</v>
      </c>
      <c r="I2633">
        <v>13</v>
      </c>
      <c r="J2633">
        <v>8</v>
      </c>
      <c r="K2633" t="s">
        <v>872</v>
      </c>
      <c r="L2633">
        <v>65</v>
      </c>
      <c r="M2633">
        <v>12</v>
      </c>
      <c r="N2633">
        <v>0.82099999999999995</v>
      </c>
      <c r="O2633">
        <v>0.154</v>
      </c>
      <c r="P2633">
        <v>8.3000000000000004E-2</v>
      </c>
      <c r="Q2633">
        <v>0.70299999999999996</v>
      </c>
      <c r="R2633">
        <v>0.89200000000000002</v>
      </c>
      <c r="S2633">
        <v>0.875</v>
      </c>
      <c r="T2633">
        <v>0.78800000000000003</v>
      </c>
      <c r="U2633">
        <v>0.84199999999999997</v>
      </c>
      <c r="V2633">
        <v>0.91500000000000004</v>
      </c>
      <c r="W2633">
        <v>145.09200000000001</v>
      </c>
      <c r="X2633" t="s">
        <v>56</v>
      </c>
      <c r="Y2633">
        <v>1.4219999999999999</v>
      </c>
      <c r="Z2633">
        <v>0.97099999999999997</v>
      </c>
      <c r="AA2633">
        <v>0.96399999999999997</v>
      </c>
      <c r="AB2633">
        <v>0.92700000000000005</v>
      </c>
      <c r="AC2633">
        <v>0.98599999999999999</v>
      </c>
      <c r="AD2633" s="19">
        <v>1.5180555555555555E-2</v>
      </c>
      <c r="AE2633" t="s">
        <v>1108</v>
      </c>
    </row>
    <row r="2634" spans="1:31" x14ac:dyDescent="0.35">
      <c r="A2634" t="s">
        <v>1071</v>
      </c>
      <c r="B2634" t="s">
        <v>311</v>
      </c>
      <c r="C2634">
        <v>4606</v>
      </c>
      <c r="D2634" s="9">
        <v>39959.661539351851</v>
      </c>
      <c r="E2634" s="9">
        <v>44565.670416666668</v>
      </c>
      <c r="F2634">
        <v>13288</v>
      </c>
      <c r="G2634">
        <v>13288</v>
      </c>
      <c r="H2634">
        <v>5976</v>
      </c>
      <c r="I2634">
        <v>7312</v>
      </c>
      <c r="J2634">
        <v>3564</v>
      </c>
      <c r="K2634">
        <v>9724</v>
      </c>
      <c r="L2634">
        <v>8378</v>
      </c>
      <c r="M2634">
        <v>1346</v>
      </c>
      <c r="N2634">
        <v>1.764</v>
      </c>
      <c r="O2634">
        <v>2.6760000000000002</v>
      </c>
      <c r="P2634">
        <v>1.323</v>
      </c>
      <c r="Q2634">
        <v>2.5819999999999999</v>
      </c>
      <c r="R2634">
        <v>3.117</v>
      </c>
      <c r="S2634">
        <v>3.0230000000000001</v>
      </c>
      <c r="T2634">
        <v>0.82799999999999996</v>
      </c>
      <c r="U2634">
        <v>0.39700000000000002</v>
      </c>
      <c r="V2634">
        <v>0.70199999999999996</v>
      </c>
      <c r="W2634">
        <v>521.30100000000004</v>
      </c>
      <c r="X2634" t="s">
        <v>56</v>
      </c>
      <c r="Y2634">
        <v>0.38700000000000001</v>
      </c>
      <c r="Z2634">
        <v>0.98799999999999999</v>
      </c>
      <c r="AA2634" s="19">
        <v>0.93200000000000005</v>
      </c>
      <c r="AB2634">
        <v>0.92400000000000004</v>
      </c>
      <c r="AC2634" s="23">
        <v>0.96899999999999997</v>
      </c>
      <c r="AD2634" s="19">
        <v>45825.227170358798</v>
      </c>
      <c r="AE2634" t="s">
        <v>2377</v>
      </c>
    </row>
    <row r="2635" spans="1:31" hidden="1" x14ac:dyDescent="0.35">
      <c r="A2635" t="s">
        <v>229</v>
      </c>
      <c r="B2635" t="s">
        <v>312</v>
      </c>
      <c r="C2635">
        <v>45</v>
      </c>
      <c r="D2635" s="9">
        <v>45376.280555555553</v>
      </c>
      <c r="E2635" s="9">
        <v>45421.488194444442</v>
      </c>
      <c r="F2635" t="s">
        <v>871</v>
      </c>
      <c r="G2635" t="s">
        <v>871</v>
      </c>
      <c r="H2635">
        <v>2</v>
      </c>
      <c r="I2635">
        <v>1</v>
      </c>
      <c r="J2635">
        <v>1</v>
      </c>
      <c r="K2635" t="s">
        <v>872</v>
      </c>
      <c r="L2635">
        <v>1</v>
      </c>
      <c r="M2635">
        <v>-1</v>
      </c>
      <c r="N2635">
        <v>2.1999999999999999E-2</v>
      </c>
      <c r="O2635" t="s">
        <v>874</v>
      </c>
      <c r="P2635" t="s">
        <v>874</v>
      </c>
      <c r="Q2635" t="s">
        <v>874</v>
      </c>
      <c r="R2635">
        <v>0</v>
      </c>
      <c r="S2635">
        <v>1.0999999999999999E-2</v>
      </c>
      <c r="T2635" t="s">
        <v>874</v>
      </c>
      <c r="U2635" t="s">
        <v>874</v>
      </c>
      <c r="V2635" t="s">
        <v>874</v>
      </c>
      <c r="W2635" t="s">
        <v>874</v>
      </c>
      <c r="X2635" t="s">
        <v>62</v>
      </c>
      <c r="Y2635" t="s">
        <v>874</v>
      </c>
      <c r="Z2635">
        <v>1</v>
      </c>
      <c r="AA2635" t="s">
        <v>874</v>
      </c>
      <c r="AB2635" t="s">
        <v>874</v>
      </c>
      <c r="AC2635" t="s">
        <v>874</v>
      </c>
      <c r="AD2635" s="19">
        <v>1.5402777777777777E-2</v>
      </c>
      <c r="AE2635" t="s">
        <v>1108</v>
      </c>
    </row>
    <row r="2636" spans="1:31" x14ac:dyDescent="0.35">
      <c r="A2636" t="s">
        <v>1503</v>
      </c>
      <c r="B2636" t="s">
        <v>311</v>
      </c>
      <c r="C2636">
        <v>6973</v>
      </c>
      <c r="D2636" s="9">
        <v>37471.939340277779</v>
      </c>
      <c r="E2636" s="9">
        <v>44445.083726851852</v>
      </c>
      <c r="F2636">
        <v>150</v>
      </c>
      <c r="G2636">
        <v>150</v>
      </c>
      <c r="H2636">
        <v>50</v>
      </c>
      <c r="I2636">
        <v>100</v>
      </c>
      <c r="J2636">
        <v>9</v>
      </c>
      <c r="K2636">
        <v>141</v>
      </c>
      <c r="L2636">
        <v>116</v>
      </c>
      <c r="M2636">
        <v>25</v>
      </c>
      <c r="N2636">
        <v>1.0999999999999999E-2</v>
      </c>
      <c r="O2636">
        <v>0.02</v>
      </c>
      <c r="P2636">
        <v>2E-3</v>
      </c>
      <c r="Q2636">
        <v>2.4E-2</v>
      </c>
      <c r="R2636">
        <v>2.9000000000000001E-2</v>
      </c>
      <c r="S2636">
        <v>2.7E-2</v>
      </c>
      <c r="T2636">
        <v>0.82799999999999996</v>
      </c>
      <c r="U2636">
        <v>0.35499999999999998</v>
      </c>
      <c r="V2636">
        <v>0.93500000000000005</v>
      </c>
      <c r="W2636">
        <v>1041.6669999999999</v>
      </c>
      <c r="X2636" t="s">
        <v>56</v>
      </c>
      <c r="Y2636">
        <v>41.667000000000002</v>
      </c>
      <c r="Z2636">
        <v>0.87</v>
      </c>
      <c r="AA2636">
        <v>0.80600000000000005</v>
      </c>
      <c r="AB2636">
        <v>0.91700000000000004</v>
      </c>
      <c r="AC2636">
        <v>0.92300000000000004</v>
      </c>
      <c r="AD2636" s="19">
        <v>45825.115047349536</v>
      </c>
      <c r="AE2636" t="s">
        <v>2397</v>
      </c>
    </row>
    <row r="2637" spans="1:31" hidden="1" x14ac:dyDescent="0.35">
      <c r="A2637" t="s">
        <v>230</v>
      </c>
      <c r="B2637" t="s">
        <v>312</v>
      </c>
      <c r="C2637">
        <v>0</v>
      </c>
      <c r="D2637" s="9">
        <v>45527.323611111111</v>
      </c>
      <c r="E2637" s="9">
        <v>45527.347222222219</v>
      </c>
      <c r="F2637" t="s">
        <v>871</v>
      </c>
      <c r="G2637" t="s">
        <v>871</v>
      </c>
      <c r="H2637">
        <v>1</v>
      </c>
      <c r="I2637">
        <v>1</v>
      </c>
      <c r="J2637">
        <v>1</v>
      </c>
      <c r="K2637" t="s">
        <v>872</v>
      </c>
      <c r="L2637">
        <v>1</v>
      </c>
      <c r="M2637">
        <v>-1</v>
      </c>
      <c r="N2637" t="s">
        <v>874</v>
      </c>
      <c r="O2637" t="s">
        <v>874</v>
      </c>
      <c r="P2637" t="s">
        <v>874</v>
      </c>
      <c r="Q2637" t="s">
        <v>874</v>
      </c>
      <c r="R2637">
        <v>0</v>
      </c>
      <c r="S2637" t="s">
        <v>874</v>
      </c>
      <c r="T2637" t="s">
        <v>874</v>
      </c>
      <c r="U2637" t="s">
        <v>874</v>
      </c>
      <c r="V2637" t="s">
        <v>874</v>
      </c>
      <c r="W2637" t="s">
        <v>874</v>
      </c>
      <c r="X2637" t="s">
        <v>56</v>
      </c>
      <c r="Y2637" t="s">
        <v>874</v>
      </c>
      <c r="Z2637" t="s">
        <v>874</v>
      </c>
      <c r="AA2637" t="s">
        <v>874</v>
      </c>
      <c r="AB2637" t="s">
        <v>874</v>
      </c>
      <c r="AC2637" t="s">
        <v>874</v>
      </c>
      <c r="AD2637" s="19">
        <v>1.5648148148148147E-2</v>
      </c>
      <c r="AE2637" t="s">
        <v>1108</v>
      </c>
    </row>
    <row r="2638" spans="1:31" x14ac:dyDescent="0.35">
      <c r="A2638" t="s">
        <v>1601</v>
      </c>
      <c r="B2638" t="s">
        <v>311</v>
      </c>
      <c r="C2638">
        <v>2436</v>
      </c>
      <c r="D2638" s="9">
        <v>42129.98133101852</v>
      </c>
      <c r="E2638" s="9">
        <v>44566.879594907405</v>
      </c>
      <c r="F2638">
        <v>8748</v>
      </c>
      <c r="G2638">
        <v>8748</v>
      </c>
      <c r="H2638">
        <v>1205</v>
      </c>
      <c r="I2638">
        <v>7543</v>
      </c>
      <c r="J2638">
        <v>1100</v>
      </c>
      <c r="K2638">
        <v>7648</v>
      </c>
      <c r="L2638">
        <v>6055</v>
      </c>
      <c r="M2638">
        <v>1593</v>
      </c>
      <c r="N2638">
        <v>0.52</v>
      </c>
      <c r="O2638">
        <v>3.3479999999999999</v>
      </c>
      <c r="P2638">
        <v>0.56100000000000005</v>
      </c>
      <c r="Q2638">
        <v>2.738</v>
      </c>
      <c r="R2638">
        <v>3.3069999999999999</v>
      </c>
      <c r="S2638">
        <v>3.3029999999999999</v>
      </c>
      <c r="T2638">
        <v>0.82799999999999996</v>
      </c>
      <c r="U2638">
        <v>0.13400000000000001</v>
      </c>
      <c r="V2638">
        <v>0.85499999999999998</v>
      </c>
      <c r="W2638">
        <v>581.81200000000001</v>
      </c>
      <c r="X2638" t="s">
        <v>56</v>
      </c>
      <c r="Y2638">
        <v>0.36499999999999999</v>
      </c>
      <c r="Z2638">
        <v>0.98899999999999999</v>
      </c>
      <c r="AA2638">
        <v>0.995</v>
      </c>
      <c r="AB2638">
        <v>0.95399999999999996</v>
      </c>
      <c r="AC2638">
        <v>0.997</v>
      </c>
      <c r="AD2638" s="19">
        <v>45825.140317141202</v>
      </c>
      <c r="AE2638" t="s">
        <v>2397</v>
      </c>
    </row>
    <row r="2639" spans="1:31" hidden="1" x14ac:dyDescent="0.35">
      <c r="A2639" t="s">
        <v>231</v>
      </c>
      <c r="B2639" t="s">
        <v>312</v>
      </c>
      <c r="C2639">
        <v>0</v>
      </c>
      <c r="D2639" s="9">
        <v>44834.263194444444</v>
      </c>
      <c r="E2639" s="9">
        <v>44834.263194444444</v>
      </c>
      <c r="F2639" t="s">
        <v>871</v>
      </c>
      <c r="G2639" t="s">
        <v>871</v>
      </c>
      <c r="H2639">
        <v>1</v>
      </c>
      <c r="I2639">
        <v>1</v>
      </c>
      <c r="J2639">
        <v>2</v>
      </c>
      <c r="K2639" t="s">
        <v>872</v>
      </c>
      <c r="L2639">
        <v>1</v>
      </c>
      <c r="M2639">
        <v>-1</v>
      </c>
      <c r="N2639" t="s">
        <v>874</v>
      </c>
      <c r="O2639" t="s">
        <v>874</v>
      </c>
      <c r="P2639" t="s">
        <v>874</v>
      </c>
      <c r="Q2639" t="s">
        <v>874</v>
      </c>
      <c r="R2639">
        <v>0</v>
      </c>
      <c r="S2639" t="s">
        <v>874</v>
      </c>
      <c r="T2639" t="s">
        <v>874</v>
      </c>
      <c r="U2639" t="s">
        <v>874</v>
      </c>
      <c r="V2639" t="s">
        <v>874</v>
      </c>
      <c r="W2639" t="s">
        <v>874</v>
      </c>
      <c r="X2639" t="s">
        <v>62</v>
      </c>
      <c r="Y2639" t="s">
        <v>874</v>
      </c>
      <c r="Z2639" t="s">
        <v>874</v>
      </c>
      <c r="AA2639" t="s">
        <v>874</v>
      </c>
      <c r="AB2639" t="s">
        <v>874</v>
      </c>
      <c r="AC2639" t="s">
        <v>874</v>
      </c>
      <c r="AD2639" s="19">
        <v>1.5858796296296298E-2</v>
      </c>
      <c r="AE2639" t="s">
        <v>1108</v>
      </c>
    </row>
    <row r="2640" spans="1:31" x14ac:dyDescent="0.35">
      <c r="A2640" t="s">
        <v>2081</v>
      </c>
      <c r="B2640" t="s">
        <v>311</v>
      </c>
      <c r="C2640">
        <v>829</v>
      </c>
      <c r="D2640" s="9">
        <v>40725.811111111114</v>
      </c>
      <c r="E2640" s="9">
        <v>41555.772916666669</v>
      </c>
      <c r="F2640">
        <v>40</v>
      </c>
      <c r="G2640">
        <v>40</v>
      </c>
      <c r="H2640">
        <v>33</v>
      </c>
      <c r="I2640">
        <v>7</v>
      </c>
      <c r="J2640">
        <v>2</v>
      </c>
      <c r="K2640">
        <v>38</v>
      </c>
      <c r="L2640">
        <v>33</v>
      </c>
      <c r="M2640">
        <v>5</v>
      </c>
      <c r="N2640">
        <v>0.04</v>
      </c>
      <c r="O2640">
        <v>1.4999999999999999E-2</v>
      </c>
      <c r="P2640">
        <v>3.0000000000000001E-3</v>
      </c>
      <c r="Q2640">
        <v>4.2999999999999997E-2</v>
      </c>
      <c r="R2640">
        <v>5.1999999999999998E-2</v>
      </c>
      <c r="S2640">
        <v>4.9000000000000002E-2</v>
      </c>
      <c r="T2640">
        <v>0.82699999999999996</v>
      </c>
      <c r="U2640">
        <v>0.72699999999999998</v>
      </c>
      <c r="V2640">
        <v>0.94499999999999995</v>
      </c>
      <c r="W2640">
        <v>116.279</v>
      </c>
      <c r="X2640" t="s">
        <v>56</v>
      </c>
      <c r="Y2640">
        <v>23.256</v>
      </c>
      <c r="Z2640">
        <v>0.8</v>
      </c>
      <c r="AA2640">
        <v>0.65300000000000002</v>
      </c>
      <c r="AB2640">
        <v>1</v>
      </c>
      <c r="AC2640">
        <v>0.66700000000000004</v>
      </c>
      <c r="AD2640" s="19">
        <v>45824.92107369213</v>
      </c>
      <c r="AE2640" t="s">
        <v>2215</v>
      </c>
    </row>
    <row r="2641" spans="1:31" hidden="1" x14ac:dyDescent="0.35">
      <c r="A2641" t="s">
        <v>232</v>
      </c>
      <c r="B2641" t="s">
        <v>312</v>
      </c>
      <c r="C2641">
        <v>99</v>
      </c>
      <c r="D2641" s="9">
        <v>45510.326388888891</v>
      </c>
      <c r="E2641" s="9">
        <v>45609.640972222223</v>
      </c>
      <c r="F2641" t="s">
        <v>871</v>
      </c>
      <c r="G2641" t="s">
        <v>871</v>
      </c>
      <c r="H2641">
        <v>45</v>
      </c>
      <c r="I2641">
        <v>1</v>
      </c>
      <c r="J2641">
        <v>4</v>
      </c>
      <c r="K2641" t="s">
        <v>872</v>
      </c>
      <c r="L2641">
        <v>27</v>
      </c>
      <c r="M2641">
        <v>13</v>
      </c>
      <c r="N2641">
        <v>0.39900000000000002</v>
      </c>
      <c r="O2641">
        <v>0</v>
      </c>
      <c r="P2641">
        <v>2.5999999999999999E-2</v>
      </c>
      <c r="Q2641">
        <v>0.22600000000000001</v>
      </c>
      <c r="R2641">
        <v>0.373</v>
      </c>
      <c r="S2641">
        <v>0.36</v>
      </c>
      <c r="T2641">
        <v>0.60599999999999998</v>
      </c>
      <c r="U2641">
        <v>1</v>
      </c>
      <c r="V2641">
        <v>0.93500000000000005</v>
      </c>
      <c r="W2641">
        <v>349.55799999999999</v>
      </c>
      <c r="X2641" t="s">
        <v>56</v>
      </c>
      <c r="Y2641">
        <v>4.4249999999999998</v>
      </c>
      <c r="Z2641">
        <v>0.94499999999999995</v>
      </c>
      <c r="AA2641">
        <v>0</v>
      </c>
      <c r="AB2641">
        <v>0.6</v>
      </c>
      <c r="AC2641">
        <v>0.93700000000000006</v>
      </c>
      <c r="AD2641" s="19">
        <v>1.6118055555555556E-2</v>
      </c>
      <c r="AE2641" t="s">
        <v>1108</v>
      </c>
    </row>
    <row r="2642" spans="1:31" x14ac:dyDescent="0.35">
      <c r="A2642" t="s">
        <v>223</v>
      </c>
      <c r="B2642" t="s">
        <v>311</v>
      </c>
      <c r="C2642">
        <v>819</v>
      </c>
      <c r="D2642" s="9">
        <v>40798.758333333331</v>
      </c>
      <c r="E2642" s="9">
        <v>41617.862500000003</v>
      </c>
      <c r="F2642">
        <v>90</v>
      </c>
      <c r="G2642">
        <v>90</v>
      </c>
      <c r="H2642">
        <v>55</v>
      </c>
      <c r="I2642">
        <v>35</v>
      </c>
      <c r="J2642">
        <v>3</v>
      </c>
      <c r="K2642">
        <v>87</v>
      </c>
      <c r="L2642">
        <v>70</v>
      </c>
      <c r="M2642">
        <v>17</v>
      </c>
      <c r="N2642">
        <v>7.4999999999999997E-2</v>
      </c>
      <c r="O2642">
        <v>3.9E-2</v>
      </c>
      <c r="P2642">
        <v>4.0000000000000001E-3</v>
      </c>
      <c r="Q2642">
        <v>9.0999999999999998E-2</v>
      </c>
      <c r="R2642">
        <v>0.11</v>
      </c>
      <c r="S2642">
        <v>0.106</v>
      </c>
      <c r="T2642">
        <v>0.82699999999999996</v>
      </c>
      <c r="U2642">
        <v>0.65800000000000003</v>
      </c>
      <c r="V2642">
        <v>0.96499999999999997</v>
      </c>
      <c r="W2642">
        <v>186.81299999999999</v>
      </c>
      <c r="X2642" t="s">
        <v>56</v>
      </c>
      <c r="Y2642">
        <v>10.989000000000001</v>
      </c>
      <c r="Z2642">
        <v>0.86299999999999999</v>
      </c>
      <c r="AA2642">
        <v>0.90300000000000002</v>
      </c>
      <c r="AB2642">
        <v>0.75</v>
      </c>
      <c r="AC2642">
        <v>0.84099999999999997</v>
      </c>
      <c r="AD2642" s="19">
        <v>45824.929526944441</v>
      </c>
      <c r="AE2642" t="s">
        <v>2215</v>
      </c>
    </row>
    <row r="2643" spans="1:31" hidden="1" x14ac:dyDescent="0.35">
      <c r="A2643" t="s">
        <v>233</v>
      </c>
      <c r="B2643" t="s">
        <v>312</v>
      </c>
      <c r="C2643">
        <v>99</v>
      </c>
      <c r="D2643" s="9">
        <v>45510.527083333334</v>
      </c>
      <c r="E2643" s="9">
        <v>45610.490972222222</v>
      </c>
      <c r="F2643" t="s">
        <v>871</v>
      </c>
      <c r="G2643" t="s">
        <v>871</v>
      </c>
      <c r="H2643">
        <v>116</v>
      </c>
      <c r="I2643">
        <v>169</v>
      </c>
      <c r="J2643">
        <v>19</v>
      </c>
      <c r="K2643" t="s">
        <v>872</v>
      </c>
      <c r="L2643">
        <v>240</v>
      </c>
      <c r="M2643">
        <v>25</v>
      </c>
      <c r="N2643">
        <v>1.1539999999999999</v>
      </c>
      <c r="O2643">
        <v>1.63</v>
      </c>
      <c r="P2643">
        <v>0.16600000000000001</v>
      </c>
      <c r="Q2643">
        <v>2.4079999999999999</v>
      </c>
      <c r="R2643">
        <v>2.6179999999999999</v>
      </c>
      <c r="S2643">
        <v>2.6120000000000001</v>
      </c>
      <c r="T2643">
        <v>0.92</v>
      </c>
      <c r="U2643">
        <v>0.41499999999999998</v>
      </c>
      <c r="V2643">
        <v>0.94</v>
      </c>
      <c r="W2643">
        <v>412.791</v>
      </c>
      <c r="X2643" t="s">
        <v>56</v>
      </c>
      <c r="Y2643">
        <v>0.41499999999999998</v>
      </c>
      <c r="Z2643">
        <v>0.96599999999999997</v>
      </c>
      <c r="AA2643">
        <v>0.98899999999999999</v>
      </c>
      <c r="AB2643">
        <v>0.97399999999999998</v>
      </c>
      <c r="AC2643">
        <v>0.97799999999999998</v>
      </c>
      <c r="AD2643" s="19">
        <v>1.643402777777778E-2</v>
      </c>
      <c r="AE2643" t="s">
        <v>1108</v>
      </c>
    </row>
    <row r="2644" spans="1:31" x14ac:dyDescent="0.35">
      <c r="A2644" t="s">
        <v>1285</v>
      </c>
      <c r="B2644" t="s">
        <v>311</v>
      </c>
      <c r="C2644">
        <v>5280</v>
      </c>
      <c r="D2644" s="9">
        <v>39286.518831018519</v>
      </c>
      <c r="E2644" s="9">
        <v>44566.653738425928</v>
      </c>
      <c r="F2644">
        <v>2630</v>
      </c>
      <c r="G2644">
        <v>2630</v>
      </c>
      <c r="H2644">
        <v>933</v>
      </c>
      <c r="I2644">
        <v>1697</v>
      </c>
      <c r="J2644">
        <v>131</v>
      </c>
      <c r="K2644">
        <v>2499</v>
      </c>
      <c r="L2644">
        <v>2078</v>
      </c>
      <c r="M2644">
        <v>421</v>
      </c>
      <c r="N2644">
        <v>0.24099999999999999</v>
      </c>
      <c r="O2644">
        <v>0.47899999999999998</v>
      </c>
      <c r="P2644">
        <v>3.6999999999999998E-2</v>
      </c>
      <c r="Q2644">
        <v>0.56499999999999995</v>
      </c>
      <c r="R2644">
        <v>0.68300000000000005</v>
      </c>
      <c r="S2644">
        <v>0.67</v>
      </c>
      <c r="T2644">
        <v>0.82699999999999996</v>
      </c>
      <c r="U2644">
        <v>0.33500000000000002</v>
      </c>
      <c r="V2644">
        <v>0.94899999999999995</v>
      </c>
      <c r="W2644">
        <v>745.13300000000004</v>
      </c>
      <c r="X2644" t="s">
        <v>56</v>
      </c>
      <c r="Y2644">
        <v>1.77</v>
      </c>
      <c r="Z2644">
        <v>0.98899999999999999</v>
      </c>
      <c r="AA2644">
        <v>0.93899999999999995</v>
      </c>
      <c r="AB2644">
        <v>0.995</v>
      </c>
      <c r="AC2644">
        <v>0.93500000000000005</v>
      </c>
      <c r="AD2644" s="19">
        <v>45825.062961134259</v>
      </c>
      <c r="AE2644" t="s">
        <v>2397</v>
      </c>
    </row>
    <row r="2645" spans="1:31" hidden="1" x14ac:dyDescent="0.35">
      <c r="A2645" t="s">
        <v>234</v>
      </c>
      <c r="B2645" t="s">
        <v>312</v>
      </c>
      <c r="C2645">
        <v>98</v>
      </c>
      <c r="D2645" s="9">
        <v>45510.871527777781</v>
      </c>
      <c r="E2645" s="9">
        <v>45609.679861111108</v>
      </c>
      <c r="F2645" t="s">
        <v>871</v>
      </c>
      <c r="G2645" t="s">
        <v>871</v>
      </c>
      <c r="H2645">
        <v>33</v>
      </c>
      <c r="I2645">
        <v>1</v>
      </c>
      <c r="J2645">
        <v>20</v>
      </c>
      <c r="K2645" t="s">
        <v>872</v>
      </c>
      <c r="L2645">
        <v>49</v>
      </c>
      <c r="M2645">
        <v>-36</v>
      </c>
      <c r="N2645">
        <v>0.316</v>
      </c>
      <c r="O2645" t="s">
        <v>874</v>
      </c>
      <c r="P2645">
        <v>0.17199999999999999</v>
      </c>
      <c r="Q2645">
        <v>0.434</v>
      </c>
      <c r="R2645" s="24" t="s">
        <v>1814</v>
      </c>
      <c r="S2645">
        <v>0.17199999999999999</v>
      </c>
      <c r="T2645" t="s">
        <v>874</v>
      </c>
      <c r="U2645" t="s">
        <v>874</v>
      </c>
      <c r="V2645" t="s">
        <v>874</v>
      </c>
      <c r="W2645" t="s">
        <v>874</v>
      </c>
      <c r="X2645" t="s">
        <v>56</v>
      </c>
      <c r="Y2645">
        <v>2.3039999999999998</v>
      </c>
      <c r="Z2645">
        <v>0.98899999999999999</v>
      </c>
      <c r="AA2645" t="s">
        <v>874</v>
      </c>
      <c r="AB2645">
        <v>0.85399999999999998</v>
      </c>
      <c r="AC2645">
        <v>0.92200000000000004</v>
      </c>
      <c r="AD2645" s="19">
        <v>1.6665509259259262E-2</v>
      </c>
      <c r="AE2645" t="s">
        <v>1108</v>
      </c>
    </row>
    <row r="2646" spans="1:31" x14ac:dyDescent="0.35">
      <c r="A2646" t="s">
        <v>1913</v>
      </c>
      <c r="B2646" t="s">
        <v>311</v>
      </c>
      <c r="C2646">
        <v>2731</v>
      </c>
      <c r="D2646" s="9">
        <v>38887.27847222222</v>
      </c>
      <c r="E2646" s="9">
        <v>41619.034722222219</v>
      </c>
      <c r="F2646">
        <v>92</v>
      </c>
      <c r="G2646">
        <v>92</v>
      </c>
      <c r="H2646">
        <v>25</v>
      </c>
      <c r="I2646">
        <v>67</v>
      </c>
      <c r="J2646">
        <v>36</v>
      </c>
      <c r="K2646">
        <v>56</v>
      </c>
      <c r="L2646">
        <v>43</v>
      </c>
      <c r="M2646">
        <v>13</v>
      </c>
      <c r="N2646">
        <v>1.2E-2</v>
      </c>
      <c r="O2646">
        <v>2.7E-2</v>
      </c>
      <c r="P2646">
        <v>1.6E-2</v>
      </c>
      <c r="Q2646">
        <v>1.9E-2</v>
      </c>
      <c r="R2646">
        <v>2.3E-2</v>
      </c>
      <c r="S2646">
        <v>2.3E-2</v>
      </c>
      <c r="T2646">
        <v>0.82599999999999996</v>
      </c>
      <c r="U2646">
        <v>0.308</v>
      </c>
      <c r="V2646">
        <v>0.59</v>
      </c>
      <c r="W2646">
        <v>684.21100000000001</v>
      </c>
      <c r="X2646" t="s">
        <v>56</v>
      </c>
      <c r="Y2646">
        <v>52.631999999999998</v>
      </c>
      <c r="Z2646">
        <v>0.93300000000000005</v>
      </c>
      <c r="AA2646">
        <v>0.98699999999999999</v>
      </c>
      <c r="AB2646">
        <v>0.93</v>
      </c>
      <c r="AC2646">
        <v>0.96799999999999997</v>
      </c>
      <c r="AD2646" s="19">
        <v>45824.871334479169</v>
      </c>
      <c r="AE2646" t="s">
        <v>2024</v>
      </c>
    </row>
    <row r="2647" spans="1:31" hidden="1" x14ac:dyDescent="0.35">
      <c r="A2647" t="s">
        <v>235</v>
      </c>
      <c r="B2647" t="s">
        <v>312</v>
      </c>
      <c r="C2647">
        <v>99</v>
      </c>
      <c r="D2647" s="9">
        <v>45510.720138888886</v>
      </c>
      <c r="E2647" s="9">
        <v>45610.458333333336</v>
      </c>
      <c r="F2647" t="s">
        <v>871</v>
      </c>
      <c r="G2647" t="s">
        <v>871</v>
      </c>
      <c r="H2647">
        <v>52</v>
      </c>
      <c r="I2647">
        <v>263</v>
      </c>
      <c r="J2647">
        <v>38</v>
      </c>
      <c r="K2647" t="s">
        <v>872</v>
      </c>
      <c r="L2647">
        <v>179</v>
      </c>
      <c r="M2647">
        <v>97</v>
      </c>
      <c r="N2647">
        <v>0.44600000000000001</v>
      </c>
      <c r="O2647">
        <v>2.4900000000000002</v>
      </c>
      <c r="P2647">
        <v>0.48599999999999999</v>
      </c>
      <c r="Q2647">
        <v>1.655</v>
      </c>
      <c r="R2647">
        <v>2.4500000000000002</v>
      </c>
      <c r="S2647">
        <v>2.48</v>
      </c>
      <c r="T2647">
        <v>0.67600000000000005</v>
      </c>
      <c r="U2647">
        <v>0.152</v>
      </c>
      <c r="V2647">
        <v>0.83399999999999996</v>
      </c>
      <c r="W2647">
        <v>789.12400000000002</v>
      </c>
      <c r="X2647" t="s">
        <v>56</v>
      </c>
      <c r="Y2647">
        <v>0.60399999999999998</v>
      </c>
      <c r="Z2647">
        <v>0.94699999999999995</v>
      </c>
      <c r="AA2647">
        <v>0.97499999999999998</v>
      </c>
      <c r="AB2647">
        <v>0.83799999999999997</v>
      </c>
      <c r="AC2647">
        <v>0.95799999999999996</v>
      </c>
      <c r="AD2647" s="19">
        <v>1.7017361111111112E-2</v>
      </c>
      <c r="AE2647" t="s">
        <v>1108</v>
      </c>
    </row>
    <row r="2648" spans="1:31" x14ac:dyDescent="0.35">
      <c r="A2648" t="s">
        <v>84</v>
      </c>
      <c r="B2648" t="s">
        <v>311</v>
      </c>
      <c r="C2648">
        <v>4138</v>
      </c>
      <c r="D2648" s="9">
        <v>41464.209722222222</v>
      </c>
      <c r="E2648" s="9">
        <v>45602.430555555555</v>
      </c>
      <c r="F2648">
        <v>602</v>
      </c>
      <c r="G2648">
        <v>602</v>
      </c>
      <c r="H2648">
        <v>95</v>
      </c>
      <c r="I2648">
        <v>507</v>
      </c>
      <c r="J2648">
        <v>47</v>
      </c>
      <c r="K2648">
        <v>555</v>
      </c>
      <c r="L2648">
        <v>531</v>
      </c>
      <c r="M2648">
        <v>24</v>
      </c>
      <c r="N2648">
        <v>3.3000000000000002E-2</v>
      </c>
      <c r="O2648">
        <v>0.17299999999999999</v>
      </c>
      <c r="P2648">
        <v>1.6E-2</v>
      </c>
      <c r="Q2648">
        <v>0.157</v>
      </c>
      <c r="R2648">
        <v>0.19</v>
      </c>
      <c r="S2648">
        <v>0.158</v>
      </c>
      <c r="T2648">
        <v>0.82599999999999996</v>
      </c>
      <c r="U2648">
        <v>0.16</v>
      </c>
      <c r="V2648">
        <v>0.92200000000000004</v>
      </c>
      <c r="W2648">
        <v>152.86600000000001</v>
      </c>
      <c r="X2648" t="s">
        <v>56</v>
      </c>
      <c r="Y2648">
        <v>6.3689999999999998</v>
      </c>
      <c r="Z2648">
        <v>0.66400000000000003</v>
      </c>
      <c r="AA2648">
        <v>0.92500000000000004</v>
      </c>
      <c r="AB2648">
        <v>0.92200000000000004</v>
      </c>
      <c r="AC2648">
        <v>0.97199999999999998</v>
      </c>
      <c r="AD2648" s="19">
        <v>1.9024305555555555E-2</v>
      </c>
      <c r="AE2648" t="s">
        <v>1108</v>
      </c>
    </row>
    <row r="2649" spans="1:31" hidden="1" x14ac:dyDescent="0.35">
      <c r="A2649" t="s">
        <v>236</v>
      </c>
      <c r="B2649" t="s">
        <v>312</v>
      </c>
      <c r="C2649">
        <v>98</v>
      </c>
      <c r="D2649" s="9">
        <v>45511.804861111108</v>
      </c>
      <c r="E2649" s="9">
        <v>45610.095138888886</v>
      </c>
      <c r="F2649" t="s">
        <v>871</v>
      </c>
      <c r="G2649" t="s">
        <v>871</v>
      </c>
      <c r="H2649">
        <v>135</v>
      </c>
      <c r="I2649">
        <v>3</v>
      </c>
      <c r="J2649">
        <v>13</v>
      </c>
      <c r="K2649" t="s">
        <v>872</v>
      </c>
      <c r="L2649">
        <v>161</v>
      </c>
      <c r="M2649">
        <v>-35</v>
      </c>
      <c r="N2649">
        <v>1.3759999999999999</v>
      </c>
      <c r="O2649">
        <v>0.185</v>
      </c>
      <c r="P2649">
        <v>9.2999999999999999E-2</v>
      </c>
      <c r="Q2649">
        <v>1.522</v>
      </c>
      <c r="R2649">
        <v>1.468</v>
      </c>
      <c r="S2649">
        <v>1.2669999999999999</v>
      </c>
      <c r="T2649">
        <v>1.0369999999999999</v>
      </c>
      <c r="U2649">
        <v>0.88100000000000001</v>
      </c>
      <c r="V2649">
        <v>0.94</v>
      </c>
      <c r="W2649">
        <v>67.016999999999996</v>
      </c>
      <c r="X2649" t="s">
        <v>62</v>
      </c>
      <c r="Y2649">
        <v>0.65700000000000003</v>
      </c>
      <c r="Z2649">
        <v>0.94599999999999995</v>
      </c>
      <c r="AA2649">
        <v>0.83199999999999996</v>
      </c>
      <c r="AB2649">
        <v>0.93899999999999995</v>
      </c>
      <c r="AC2649">
        <v>0.80700000000000005</v>
      </c>
      <c r="AD2649" s="19">
        <v>1.7303240740740741E-2</v>
      </c>
      <c r="AE2649" t="s">
        <v>1108</v>
      </c>
    </row>
    <row r="2650" spans="1:31" x14ac:dyDescent="0.35">
      <c r="A2650" t="s">
        <v>133</v>
      </c>
      <c r="B2650" t="s">
        <v>311</v>
      </c>
      <c r="C2650">
        <v>4820</v>
      </c>
      <c r="D2650" s="9">
        <v>40473.481944444444</v>
      </c>
      <c r="E2650" s="9">
        <v>45293.760416666664</v>
      </c>
      <c r="F2650">
        <v>2300</v>
      </c>
      <c r="G2650">
        <v>2300</v>
      </c>
      <c r="H2650">
        <v>1452</v>
      </c>
      <c r="I2650">
        <v>848</v>
      </c>
      <c r="J2650">
        <v>426</v>
      </c>
      <c r="K2650">
        <v>1874</v>
      </c>
      <c r="L2650">
        <v>1638</v>
      </c>
      <c r="M2650">
        <v>236</v>
      </c>
      <c r="N2650">
        <v>0.64200000000000002</v>
      </c>
      <c r="O2650">
        <v>0.38400000000000001</v>
      </c>
      <c r="P2650">
        <v>0.11899999999999999</v>
      </c>
      <c r="Q2650">
        <v>0.749</v>
      </c>
      <c r="R2650">
        <v>0.90700000000000003</v>
      </c>
      <c r="S2650">
        <v>0.75</v>
      </c>
      <c r="T2650">
        <v>0.82599999999999996</v>
      </c>
      <c r="U2650">
        <v>0.626</v>
      </c>
      <c r="V2650">
        <v>0.88400000000000001</v>
      </c>
      <c r="W2650">
        <v>315.08699999999999</v>
      </c>
      <c r="X2650" t="s">
        <v>56</v>
      </c>
      <c r="Y2650">
        <v>1.335</v>
      </c>
      <c r="Z2650">
        <v>0.91300000000000003</v>
      </c>
      <c r="AA2650">
        <v>0.90800000000000003</v>
      </c>
      <c r="AB2650">
        <v>0.81100000000000005</v>
      </c>
      <c r="AC2650">
        <v>0.92700000000000005</v>
      </c>
      <c r="AD2650" s="19">
        <v>2.5064814814814814E-2</v>
      </c>
      <c r="AE2650" t="s">
        <v>1108</v>
      </c>
    </row>
    <row r="2651" spans="1:31" hidden="1" x14ac:dyDescent="0.35">
      <c r="A2651" t="s">
        <v>237</v>
      </c>
      <c r="B2651" t="s">
        <v>312</v>
      </c>
      <c r="C2651">
        <v>99</v>
      </c>
      <c r="D2651" s="9">
        <v>45524.573611111111</v>
      </c>
      <c r="E2651" s="9">
        <v>45623.614583333336</v>
      </c>
      <c r="F2651" t="s">
        <v>871</v>
      </c>
      <c r="G2651" t="s">
        <v>871</v>
      </c>
      <c r="H2651">
        <v>84</v>
      </c>
      <c r="I2651">
        <v>202</v>
      </c>
      <c r="J2651">
        <v>22</v>
      </c>
      <c r="K2651" t="s">
        <v>872</v>
      </c>
      <c r="L2651">
        <v>169</v>
      </c>
      <c r="M2651">
        <v>96</v>
      </c>
      <c r="N2651">
        <v>0.72399999999999998</v>
      </c>
      <c r="O2651">
        <v>1.53</v>
      </c>
      <c r="P2651">
        <v>0.21299999999999999</v>
      </c>
      <c r="Q2651">
        <v>2.0019999999999998</v>
      </c>
      <c r="R2651">
        <v>2.0409999999999999</v>
      </c>
      <c r="S2651">
        <v>1.972</v>
      </c>
      <c r="T2651">
        <v>0.98099999999999998</v>
      </c>
      <c r="U2651">
        <v>0.32100000000000001</v>
      </c>
      <c r="V2651">
        <v>0.90600000000000003</v>
      </c>
      <c r="W2651">
        <v>107.892</v>
      </c>
      <c r="X2651" t="s">
        <v>56</v>
      </c>
      <c r="Y2651">
        <v>0.5</v>
      </c>
      <c r="Z2651">
        <v>0.96099999999999997</v>
      </c>
      <c r="AA2651">
        <v>0.88500000000000001</v>
      </c>
      <c r="AB2651">
        <v>0.96099999999999997</v>
      </c>
      <c r="AC2651">
        <v>0.92400000000000004</v>
      </c>
      <c r="AD2651" s="19">
        <v>1.7607638888888888E-2</v>
      </c>
      <c r="AE2651" t="s">
        <v>1108</v>
      </c>
    </row>
    <row r="2652" spans="1:31" x14ac:dyDescent="0.35">
      <c r="A2652" t="s">
        <v>84</v>
      </c>
      <c r="B2652" t="s">
        <v>311</v>
      </c>
      <c r="C2652">
        <v>4138</v>
      </c>
      <c r="D2652" s="9">
        <v>41464.209722222222</v>
      </c>
      <c r="E2652" s="9">
        <v>45602.430555555555</v>
      </c>
      <c r="F2652">
        <v>602</v>
      </c>
      <c r="G2652">
        <v>602</v>
      </c>
      <c r="H2652">
        <v>95</v>
      </c>
      <c r="I2652">
        <v>507</v>
      </c>
      <c r="J2652">
        <v>47</v>
      </c>
      <c r="K2652">
        <v>555</v>
      </c>
      <c r="L2652">
        <v>531</v>
      </c>
      <c r="M2652">
        <v>24</v>
      </c>
      <c r="N2652">
        <v>3.3000000000000002E-2</v>
      </c>
      <c r="O2652">
        <v>0.17299999999999999</v>
      </c>
      <c r="P2652">
        <v>1.6E-2</v>
      </c>
      <c r="Q2652">
        <v>0.157</v>
      </c>
      <c r="R2652">
        <v>0.19</v>
      </c>
      <c r="S2652">
        <v>0.158</v>
      </c>
      <c r="T2652">
        <v>0.82599999999999996</v>
      </c>
      <c r="U2652">
        <v>0.16</v>
      </c>
      <c r="V2652">
        <v>0.92200000000000004</v>
      </c>
      <c r="W2652">
        <v>152.86600000000001</v>
      </c>
      <c r="X2652" t="s">
        <v>56</v>
      </c>
      <c r="Y2652">
        <v>6.3689999999999998</v>
      </c>
      <c r="Z2652">
        <v>0.66400000000000003</v>
      </c>
      <c r="AA2652">
        <v>0.92500000000000004</v>
      </c>
      <c r="AB2652">
        <v>0.92200000000000004</v>
      </c>
      <c r="AC2652">
        <v>0.97199999999999998</v>
      </c>
      <c r="AD2652" s="19">
        <v>1.9903935185185184E-2</v>
      </c>
      <c r="AE2652" t="s">
        <v>1108</v>
      </c>
    </row>
    <row r="2653" spans="1:31" hidden="1" x14ac:dyDescent="0.35">
      <c r="A2653" t="s">
        <v>238</v>
      </c>
      <c r="B2653" t="s">
        <v>312</v>
      </c>
      <c r="C2653">
        <v>7</v>
      </c>
      <c r="D2653" s="9">
        <v>45548.128472222219</v>
      </c>
      <c r="E2653" s="9">
        <v>45555.331250000003</v>
      </c>
      <c r="F2653" t="s">
        <v>871</v>
      </c>
      <c r="G2653" t="s">
        <v>871</v>
      </c>
      <c r="H2653">
        <v>1</v>
      </c>
      <c r="I2653">
        <v>1</v>
      </c>
      <c r="J2653">
        <v>1</v>
      </c>
      <c r="K2653" t="s">
        <v>872</v>
      </c>
      <c r="L2653">
        <v>1</v>
      </c>
      <c r="M2653">
        <v>-1</v>
      </c>
      <c r="N2653" t="s">
        <v>874</v>
      </c>
      <c r="O2653" t="s">
        <v>874</v>
      </c>
      <c r="P2653" t="s">
        <v>874</v>
      </c>
      <c r="Q2653" t="s">
        <v>874</v>
      </c>
      <c r="R2653">
        <v>0</v>
      </c>
      <c r="S2653" t="s">
        <v>874</v>
      </c>
      <c r="T2653" t="s">
        <v>874</v>
      </c>
      <c r="U2653" t="s">
        <v>874</v>
      </c>
      <c r="V2653" t="s">
        <v>874</v>
      </c>
      <c r="W2653" t="s">
        <v>874</v>
      </c>
      <c r="X2653" t="s">
        <v>62</v>
      </c>
      <c r="Y2653" t="s">
        <v>874</v>
      </c>
      <c r="Z2653" t="s">
        <v>874</v>
      </c>
      <c r="AA2653" t="s">
        <v>874</v>
      </c>
      <c r="AB2653" t="s">
        <v>874</v>
      </c>
      <c r="AC2653" t="s">
        <v>874</v>
      </c>
      <c r="AD2653" s="19">
        <v>1.7832175925925925E-2</v>
      </c>
      <c r="AE2653" t="s">
        <v>1108</v>
      </c>
    </row>
    <row r="2654" spans="1:31" x14ac:dyDescent="0.35">
      <c r="A2654" t="s">
        <v>133</v>
      </c>
      <c r="B2654" t="s">
        <v>311</v>
      </c>
      <c r="C2654">
        <v>4820</v>
      </c>
      <c r="D2654" s="9">
        <v>40473.481944444444</v>
      </c>
      <c r="E2654" s="9">
        <v>45293.760416666664</v>
      </c>
      <c r="F2654">
        <v>2300</v>
      </c>
      <c r="G2654">
        <v>2300</v>
      </c>
      <c r="H2654">
        <v>1452</v>
      </c>
      <c r="I2654">
        <v>848</v>
      </c>
      <c r="J2654">
        <v>426</v>
      </c>
      <c r="K2654">
        <v>1874</v>
      </c>
      <c r="L2654">
        <v>1638</v>
      </c>
      <c r="M2654">
        <v>236</v>
      </c>
      <c r="N2654">
        <v>0.64200000000000002</v>
      </c>
      <c r="O2654">
        <v>0.38400000000000001</v>
      </c>
      <c r="P2654">
        <v>0.11899999999999999</v>
      </c>
      <c r="Q2654">
        <v>0.749</v>
      </c>
      <c r="R2654">
        <v>0.90700000000000003</v>
      </c>
      <c r="S2654">
        <v>0.75</v>
      </c>
      <c r="T2654">
        <v>0.82599999999999996</v>
      </c>
      <c r="U2654">
        <v>0.626</v>
      </c>
      <c r="V2654">
        <v>0.88400000000000001</v>
      </c>
      <c r="W2654">
        <v>315.08699999999999</v>
      </c>
      <c r="X2654" t="s">
        <v>56</v>
      </c>
      <c r="Y2654">
        <v>1.335</v>
      </c>
      <c r="Z2654">
        <v>0.91300000000000003</v>
      </c>
      <c r="AA2654">
        <v>0.90800000000000003</v>
      </c>
      <c r="AB2654">
        <v>0.81100000000000005</v>
      </c>
      <c r="AC2654">
        <v>0.92700000000000005</v>
      </c>
      <c r="AD2654" s="19">
        <v>3.1939814814814817E-2</v>
      </c>
      <c r="AE2654" t="s">
        <v>1108</v>
      </c>
    </row>
    <row r="2655" spans="1:31" hidden="1" x14ac:dyDescent="0.35">
      <c r="A2655" t="s">
        <v>239</v>
      </c>
      <c r="B2655" t="s">
        <v>312</v>
      </c>
      <c r="C2655">
        <v>98</v>
      </c>
      <c r="D2655" s="9">
        <v>45506.538194444445</v>
      </c>
      <c r="E2655" s="9">
        <v>45604.603472222225</v>
      </c>
      <c r="F2655" t="s">
        <v>871</v>
      </c>
      <c r="G2655" t="s">
        <v>871</v>
      </c>
      <c r="H2655">
        <v>28</v>
      </c>
      <c r="I2655">
        <v>17</v>
      </c>
      <c r="J2655">
        <v>1</v>
      </c>
      <c r="K2655" t="s">
        <v>872</v>
      </c>
      <c r="L2655">
        <v>27</v>
      </c>
      <c r="M2655">
        <v>16</v>
      </c>
      <c r="N2655">
        <v>0.27600000000000002</v>
      </c>
      <c r="O2655">
        <v>0.182</v>
      </c>
      <c r="P2655" t="s">
        <v>874</v>
      </c>
      <c r="Q2655">
        <v>0.502</v>
      </c>
      <c r="R2655">
        <v>0.45800000000000002</v>
      </c>
      <c r="S2655">
        <v>0.44600000000000001</v>
      </c>
      <c r="T2655" t="s">
        <v>874</v>
      </c>
      <c r="U2655" t="s">
        <v>874</v>
      </c>
      <c r="V2655" t="s">
        <v>874</v>
      </c>
      <c r="W2655" t="s">
        <v>874</v>
      </c>
      <c r="X2655" t="s">
        <v>56</v>
      </c>
      <c r="Y2655">
        <v>1.992</v>
      </c>
      <c r="Z2655">
        <v>0.85399999999999998</v>
      </c>
      <c r="AA2655">
        <v>0.83299999999999996</v>
      </c>
      <c r="AB2655" t="s">
        <v>874</v>
      </c>
      <c r="AC2655">
        <v>0.91700000000000004</v>
      </c>
      <c r="AD2655" s="19">
        <v>1.8054398148148149E-2</v>
      </c>
      <c r="AE2655" t="s">
        <v>1108</v>
      </c>
    </row>
    <row r="2656" spans="1:31" x14ac:dyDescent="0.35">
      <c r="A2656" t="s">
        <v>1724</v>
      </c>
      <c r="B2656" t="s">
        <v>311</v>
      </c>
      <c r="C2656">
        <v>2420</v>
      </c>
      <c r="D2656" s="9">
        <v>42146.035613425927</v>
      </c>
      <c r="E2656" s="9">
        <v>44566.939837962964</v>
      </c>
      <c r="F2656">
        <v>4124</v>
      </c>
      <c r="G2656">
        <v>4124</v>
      </c>
      <c r="H2656">
        <v>431</v>
      </c>
      <c r="I2656">
        <v>3693</v>
      </c>
      <c r="J2656">
        <v>631</v>
      </c>
      <c r="K2656">
        <v>3493</v>
      </c>
      <c r="L2656">
        <v>2750</v>
      </c>
      <c r="M2656">
        <v>743</v>
      </c>
      <c r="N2656">
        <v>0.17399999999999999</v>
      </c>
      <c r="O2656">
        <v>1.6140000000000001</v>
      </c>
      <c r="P2656">
        <v>0.25600000000000001</v>
      </c>
      <c r="Q2656">
        <v>1.2649999999999999</v>
      </c>
      <c r="R2656">
        <v>1.532</v>
      </c>
      <c r="S2656">
        <v>1.54</v>
      </c>
      <c r="T2656">
        <v>0.82599999999999996</v>
      </c>
      <c r="U2656">
        <v>9.7000000000000003E-2</v>
      </c>
      <c r="V2656">
        <v>0.85699999999999998</v>
      </c>
      <c r="W2656">
        <v>587.35199999999998</v>
      </c>
      <c r="X2656" t="s">
        <v>56</v>
      </c>
      <c r="Y2656">
        <v>0.79100000000000004</v>
      </c>
      <c r="Z2656">
        <v>0.98099999999999998</v>
      </c>
      <c r="AA2656">
        <v>0.98</v>
      </c>
      <c r="AB2656">
        <v>0.95899999999999996</v>
      </c>
      <c r="AC2656">
        <v>0.99199999999999999</v>
      </c>
      <c r="AD2656" s="19">
        <v>45825.170863101848</v>
      </c>
      <c r="AE2656" t="s">
        <v>2397</v>
      </c>
    </row>
    <row r="2657" spans="1:31" hidden="1" x14ac:dyDescent="0.35">
      <c r="A2657" t="s">
        <v>240</v>
      </c>
      <c r="B2657" t="s">
        <v>312</v>
      </c>
      <c r="C2657">
        <v>0</v>
      </c>
      <c r="D2657" s="9">
        <v>45114.524305555555</v>
      </c>
      <c r="E2657" s="9">
        <v>45114.7</v>
      </c>
      <c r="F2657" t="s">
        <v>871</v>
      </c>
      <c r="G2657" t="s">
        <v>871</v>
      </c>
      <c r="H2657">
        <v>5</v>
      </c>
      <c r="I2657">
        <v>1</v>
      </c>
      <c r="J2657">
        <v>1</v>
      </c>
      <c r="K2657" t="s">
        <v>872</v>
      </c>
      <c r="L2657">
        <v>7</v>
      </c>
      <c r="M2657">
        <v>-4</v>
      </c>
      <c r="N2657">
        <v>2.5</v>
      </c>
      <c r="O2657" t="s">
        <v>874</v>
      </c>
      <c r="P2657" t="s">
        <v>874</v>
      </c>
      <c r="Q2657" t="s">
        <v>874</v>
      </c>
      <c r="R2657">
        <v>0</v>
      </c>
      <c r="S2657">
        <v>2</v>
      </c>
      <c r="T2657" t="s">
        <v>874</v>
      </c>
      <c r="U2657" t="s">
        <v>874</v>
      </c>
      <c r="V2657" t="s">
        <v>874</v>
      </c>
      <c r="W2657" t="s">
        <v>874</v>
      </c>
      <c r="X2657" t="s">
        <v>56</v>
      </c>
      <c r="Y2657" t="s">
        <v>874</v>
      </c>
      <c r="Z2657">
        <v>0.5</v>
      </c>
      <c r="AA2657" t="s">
        <v>874</v>
      </c>
      <c r="AB2657" t="s">
        <v>874</v>
      </c>
      <c r="AC2657" t="s">
        <v>874</v>
      </c>
      <c r="AD2657" s="19">
        <v>1.8304398148148149E-2</v>
      </c>
      <c r="AE2657" t="s">
        <v>1108</v>
      </c>
    </row>
    <row r="2658" spans="1:31" x14ac:dyDescent="0.35">
      <c r="A2658" t="s">
        <v>2190</v>
      </c>
      <c r="B2658" t="s">
        <v>311</v>
      </c>
      <c r="C2658">
        <v>471</v>
      </c>
      <c r="D2658" s="9">
        <v>41174.091666666667</v>
      </c>
      <c r="E2658" s="9">
        <v>41645.916666666664</v>
      </c>
      <c r="F2658">
        <v>114</v>
      </c>
      <c r="G2658">
        <v>114</v>
      </c>
      <c r="H2658">
        <v>104</v>
      </c>
      <c r="I2658">
        <v>10</v>
      </c>
      <c r="J2658">
        <v>14</v>
      </c>
      <c r="K2658">
        <v>100</v>
      </c>
      <c r="L2658">
        <v>64</v>
      </c>
      <c r="M2658">
        <v>36</v>
      </c>
      <c r="N2658">
        <v>0.313</v>
      </c>
      <c r="O2658">
        <v>2.5000000000000001E-2</v>
      </c>
      <c r="P2658">
        <v>6.9000000000000006E-2</v>
      </c>
      <c r="Q2658">
        <v>0.222</v>
      </c>
      <c r="R2658">
        <v>0.26900000000000002</v>
      </c>
      <c r="S2658">
        <v>0.29399999999999998</v>
      </c>
      <c r="T2658">
        <v>0.82499999999999996</v>
      </c>
      <c r="U2658">
        <v>0.92600000000000005</v>
      </c>
      <c r="V2658">
        <v>0.79600000000000004</v>
      </c>
      <c r="W2658">
        <v>162.16200000000001</v>
      </c>
      <c r="X2658" t="s">
        <v>56</v>
      </c>
      <c r="Y2658">
        <v>4.5049999999999999</v>
      </c>
      <c r="Z2658">
        <v>0.89400000000000002</v>
      </c>
      <c r="AA2658">
        <v>0.86899999999999999</v>
      </c>
      <c r="AB2658">
        <v>0.94899999999999995</v>
      </c>
      <c r="AC2658">
        <v>0.874</v>
      </c>
      <c r="AD2658" s="19">
        <v>45824.953410682872</v>
      </c>
      <c r="AE2658" t="s">
        <v>2215</v>
      </c>
    </row>
    <row r="2659" spans="1:31" hidden="1" x14ac:dyDescent="0.35">
      <c r="A2659" t="s">
        <v>241</v>
      </c>
      <c r="B2659" t="s">
        <v>312</v>
      </c>
      <c r="C2659">
        <v>99</v>
      </c>
      <c r="D2659" s="9">
        <v>45510.001388888886</v>
      </c>
      <c r="E2659" s="9">
        <v>45609.830555555556</v>
      </c>
      <c r="F2659" t="s">
        <v>871</v>
      </c>
      <c r="G2659" t="s">
        <v>871</v>
      </c>
      <c r="H2659">
        <v>31</v>
      </c>
      <c r="I2659">
        <v>6</v>
      </c>
      <c r="J2659">
        <v>2</v>
      </c>
      <c r="K2659" t="s">
        <v>872</v>
      </c>
      <c r="L2659">
        <v>42</v>
      </c>
      <c r="M2659">
        <v>-8</v>
      </c>
      <c r="N2659">
        <v>0.249</v>
      </c>
      <c r="O2659">
        <v>3.6999999999999998E-2</v>
      </c>
      <c r="P2659">
        <v>1.2E-2</v>
      </c>
      <c r="Q2659">
        <v>0.315</v>
      </c>
      <c r="R2659" s="24" t="s">
        <v>2218</v>
      </c>
      <c r="S2659">
        <v>0.255</v>
      </c>
      <c r="T2659">
        <v>1.1499999999999999</v>
      </c>
      <c r="U2659">
        <v>0.871</v>
      </c>
      <c r="V2659">
        <v>0.95799999999999996</v>
      </c>
      <c r="W2659">
        <v>876.19</v>
      </c>
      <c r="X2659" t="s">
        <v>62</v>
      </c>
      <c r="Y2659">
        <v>3.1749999999999998</v>
      </c>
      <c r="Z2659">
        <v>0.89300000000000002</v>
      </c>
      <c r="AA2659">
        <v>0.76600000000000001</v>
      </c>
      <c r="AB2659">
        <v>1</v>
      </c>
      <c r="AC2659">
        <v>0.9</v>
      </c>
      <c r="AD2659" s="19">
        <v>1.8673611111111113E-2</v>
      </c>
      <c r="AE2659" t="s">
        <v>1108</v>
      </c>
    </row>
    <row r="2660" spans="1:31" x14ac:dyDescent="0.35">
      <c r="A2660" t="s">
        <v>127</v>
      </c>
      <c r="B2660" t="s">
        <v>311</v>
      </c>
      <c r="C2660">
        <v>2434</v>
      </c>
      <c r="D2660" s="9">
        <v>43104.343055555553</v>
      </c>
      <c r="E2660" s="9">
        <v>45539.331944444442</v>
      </c>
      <c r="F2660">
        <v>254</v>
      </c>
      <c r="G2660">
        <v>254</v>
      </c>
      <c r="H2660">
        <v>160</v>
      </c>
      <c r="I2660">
        <v>94</v>
      </c>
      <c r="J2660">
        <v>38</v>
      </c>
      <c r="K2660">
        <v>216</v>
      </c>
      <c r="L2660">
        <v>189</v>
      </c>
      <c r="M2660">
        <v>27</v>
      </c>
      <c r="N2660">
        <v>6.7000000000000004E-2</v>
      </c>
      <c r="O2660">
        <v>5.0999999999999997E-2</v>
      </c>
      <c r="P2660">
        <v>1.4999999999999999E-2</v>
      </c>
      <c r="Q2660">
        <v>8.5000000000000006E-2</v>
      </c>
      <c r="R2660">
        <v>0.10299999999999999</v>
      </c>
      <c r="S2660">
        <v>0.1</v>
      </c>
      <c r="T2660">
        <v>0.82499999999999996</v>
      </c>
      <c r="U2660">
        <v>0.56799999999999995</v>
      </c>
      <c r="V2660">
        <v>0.873</v>
      </c>
      <c r="W2660">
        <v>317.64699999999999</v>
      </c>
      <c r="X2660" t="s">
        <v>56</v>
      </c>
      <c r="Y2660">
        <v>11.765000000000001</v>
      </c>
      <c r="Z2660">
        <v>0.97499999999999998</v>
      </c>
      <c r="AA2660">
        <v>0.97299999999999998</v>
      </c>
      <c r="AB2660">
        <v>0.9</v>
      </c>
      <c r="AC2660">
        <v>0.98499999999999999</v>
      </c>
      <c r="AD2660" s="19">
        <v>2.4359953703703703E-2</v>
      </c>
      <c r="AE2660" t="s">
        <v>1108</v>
      </c>
    </row>
    <row r="2661" spans="1:31" hidden="1" x14ac:dyDescent="0.35">
      <c r="A2661" t="s">
        <v>242</v>
      </c>
      <c r="B2661" t="s">
        <v>312</v>
      </c>
      <c r="C2661">
        <v>99</v>
      </c>
      <c r="D2661" s="9">
        <v>45510.456250000003</v>
      </c>
      <c r="E2661" s="9">
        <v>45609.717361111114</v>
      </c>
      <c r="F2661" t="s">
        <v>871</v>
      </c>
      <c r="G2661" t="s">
        <v>871</v>
      </c>
      <c r="H2661">
        <v>290</v>
      </c>
      <c r="I2661">
        <v>1</v>
      </c>
      <c r="J2661">
        <v>1</v>
      </c>
      <c r="K2661" t="s">
        <v>872</v>
      </c>
      <c r="L2661">
        <v>75</v>
      </c>
      <c r="M2661">
        <v>214</v>
      </c>
      <c r="N2661">
        <v>2.9169999999999998</v>
      </c>
      <c r="O2661">
        <v>0</v>
      </c>
      <c r="P2661" t="s">
        <v>874</v>
      </c>
      <c r="Q2661">
        <v>0.92600000000000005</v>
      </c>
      <c r="R2661">
        <v>2.9169999999999998</v>
      </c>
      <c r="S2661">
        <v>2.9169999999999998</v>
      </c>
      <c r="T2661" t="s">
        <v>874</v>
      </c>
      <c r="U2661" t="s">
        <v>874</v>
      </c>
      <c r="V2661" t="s">
        <v>874</v>
      </c>
      <c r="W2661" t="s">
        <v>874</v>
      </c>
      <c r="X2661" t="s">
        <v>56</v>
      </c>
      <c r="Y2661">
        <v>1.08</v>
      </c>
      <c r="Z2661">
        <v>0.998</v>
      </c>
      <c r="AA2661">
        <v>0</v>
      </c>
      <c r="AB2661" t="s">
        <v>874</v>
      </c>
      <c r="AC2661">
        <v>0.97199999999999998</v>
      </c>
      <c r="AD2661" s="19">
        <v>1.8944444444444444E-2</v>
      </c>
      <c r="AE2661" t="s">
        <v>1108</v>
      </c>
    </row>
    <row r="2662" spans="1:31" x14ac:dyDescent="0.35">
      <c r="A2662" t="s">
        <v>127</v>
      </c>
      <c r="B2662" t="s">
        <v>311</v>
      </c>
      <c r="C2662">
        <v>2434</v>
      </c>
      <c r="D2662" s="9">
        <v>43104.343055555553</v>
      </c>
      <c r="E2662" s="9">
        <v>45539.331944444442</v>
      </c>
      <c r="F2662">
        <v>254</v>
      </c>
      <c r="G2662">
        <v>254</v>
      </c>
      <c r="H2662">
        <v>160</v>
      </c>
      <c r="I2662">
        <v>94</v>
      </c>
      <c r="J2662">
        <v>38</v>
      </c>
      <c r="K2662">
        <v>216</v>
      </c>
      <c r="L2662">
        <v>189</v>
      </c>
      <c r="M2662">
        <v>27</v>
      </c>
      <c r="N2662">
        <v>6.7000000000000004E-2</v>
      </c>
      <c r="O2662">
        <v>5.0999999999999997E-2</v>
      </c>
      <c r="P2662">
        <v>1.4999999999999999E-2</v>
      </c>
      <c r="Q2662">
        <v>8.5000000000000006E-2</v>
      </c>
      <c r="R2662">
        <v>0.10299999999999999</v>
      </c>
      <c r="S2662">
        <v>0.1</v>
      </c>
      <c r="T2662">
        <v>0.82499999999999996</v>
      </c>
      <c r="U2662">
        <v>0.56799999999999995</v>
      </c>
      <c r="V2662">
        <v>0.873</v>
      </c>
      <c r="W2662">
        <v>317.64699999999999</v>
      </c>
      <c r="X2662" t="s">
        <v>56</v>
      </c>
      <c r="Y2662">
        <v>11.765000000000001</v>
      </c>
      <c r="Z2662">
        <v>0.97499999999999998</v>
      </c>
      <c r="AA2662">
        <v>0.97299999999999998</v>
      </c>
      <c r="AB2662">
        <v>0.9</v>
      </c>
      <c r="AC2662">
        <v>0.98499999999999999</v>
      </c>
      <c r="AD2662" s="19">
        <v>3.0518518518518521E-2</v>
      </c>
      <c r="AE2662" t="s">
        <v>1108</v>
      </c>
    </row>
    <row r="2663" spans="1:31" hidden="1" x14ac:dyDescent="0.35">
      <c r="A2663" t="s">
        <v>243</v>
      </c>
      <c r="B2663" t="s">
        <v>312</v>
      </c>
      <c r="C2663">
        <v>85</v>
      </c>
      <c r="D2663" s="9">
        <v>45517.654166666667</v>
      </c>
      <c r="E2663" s="9">
        <v>45603.529166666667</v>
      </c>
      <c r="F2663" t="s">
        <v>871</v>
      </c>
      <c r="G2663" t="s">
        <v>871</v>
      </c>
      <c r="H2663">
        <v>9</v>
      </c>
      <c r="I2663">
        <v>38</v>
      </c>
      <c r="J2663">
        <v>1</v>
      </c>
      <c r="K2663" t="s">
        <v>872</v>
      </c>
      <c r="L2663">
        <v>39</v>
      </c>
      <c r="M2663">
        <v>6</v>
      </c>
      <c r="N2663">
        <v>8.4000000000000005E-2</v>
      </c>
      <c r="O2663">
        <v>0.55100000000000005</v>
      </c>
      <c r="P2663" t="s">
        <v>874</v>
      </c>
      <c r="Q2663">
        <v>0.57099999999999995</v>
      </c>
      <c r="R2663">
        <v>0.63500000000000001</v>
      </c>
      <c r="S2663">
        <v>0.57099999999999995</v>
      </c>
      <c r="T2663" t="s">
        <v>874</v>
      </c>
      <c r="U2663" t="s">
        <v>874</v>
      </c>
      <c r="V2663" t="s">
        <v>874</v>
      </c>
      <c r="W2663" t="s">
        <v>874</v>
      </c>
      <c r="X2663" t="s">
        <v>56</v>
      </c>
      <c r="Y2663">
        <v>1.7509999999999999</v>
      </c>
      <c r="Z2663">
        <v>0.96099999999999997</v>
      </c>
      <c r="AA2663">
        <v>0.33500000000000002</v>
      </c>
      <c r="AB2663" t="s">
        <v>874</v>
      </c>
      <c r="AC2663">
        <v>0.36799999999999999</v>
      </c>
      <c r="AD2663" s="19">
        <v>1.9165509259259261E-2</v>
      </c>
      <c r="AE2663" t="s">
        <v>1108</v>
      </c>
    </row>
    <row r="2664" spans="1:31" x14ac:dyDescent="0.35">
      <c r="A2664" t="s">
        <v>1554</v>
      </c>
      <c r="B2664" t="s">
        <v>311</v>
      </c>
      <c r="C2664">
        <v>3335</v>
      </c>
      <c r="D2664" s="9">
        <v>38287.76666666667</v>
      </c>
      <c r="E2664" s="9">
        <v>41623.046527777777</v>
      </c>
      <c r="F2664">
        <v>1440</v>
      </c>
      <c r="G2664">
        <v>1440</v>
      </c>
      <c r="H2664">
        <v>165</v>
      </c>
      <c r="I2664">
        <v>1275</v>
      </c>
      <c r="J2664">
        <v>148</v>
      </c>
      <c r="K2664">
        <v>1292</v>
      </c>
      <c r="L2664">
        <v>921</v>
      </c>
      <c r="M2664">
        <v>371</v>
      </c>
      <c r="N2664">
        <v>7.0999999999999994E-2</v>
      </c>
      <c r="O2664">
        <v>0.46700000000000003</v>
      </c>
      <c r="P2664">
        <v>6.2E-2</v>
      </c>
      <c r="Q2664">
        <v>0.39200000000000002</v>
      </c>
      <c r="R2664">
        <v>0.47599999999999998</v>
      </c>
      <c r="S2664">
        <v>0.46800000000000003</v>
      </c>
      <c r="T2664">
        <v>0.82399999999999995</v>
      </c>
      <c r="U2664">
        <v>0.13200000000000001</v>
      </c>
      <c r="V2664">
        <v>0.88500000000000001</v>
      </c>
      <c r="W2664">
        <v>946.42899999999997</v>
      </c>
      <c r="X2664" t="s">
        <v>56</v>
      </c>
      <c r="Y2664">
        <v>2.5510000000000002</v>
      </c>
      <c r="Z2664">
        <v>0.86299999999999999</v>
      </c>
      <c r="AA2664">
        <v>0.93100000000000005</v>
      </c>
      <c r="AB2664">
        <v>0.93400000000000005</v>
      </c>
      <c r="AC2664">
        <v>0.82599999999999996</v>
      </c>
      <c r="AD2664" s="19">
        <v>45824.800386724535</v>
      </c>
      <c r="AE2664" t="s">
        <v>1824</v>
      </c>
    </row>
    <row r="2665" spans="1:31" hidden="1" x14ac:dyDescent="0.35">
      <c r="A2665" t="s">
        <v>244</v>
      </c>
      <c r="B2665" t="s">
        <v>312</v>
      </c>
      <c r="C2665">
        <v>57</v>
      </c>
      <c r="D2665" s="9">
        <v>45069.777083333334</v>
      </c>
      <c r="E2665" s="9">
        <v>45127.595138888886</v>
      </c>
      <c r="F2665" t="s">
        <v>871</v>
      </c>
      <c r="G2665" t="s">
        <v>871</v>
      </c>
      <c r="H2665">
        <v>1</v>
      </c>
      <c r="I2665">
        <v>1</v>
      </c>
      <c r="J2665">
        <v>2</v>
      </c>
      <c r="K2665" t="s">
        <v>872</v>
      </c>
      <c r="L2665">
        <v>5</v>
      </c>
      <c r="M2665">
        <v>-7</v>
      </c>
      <c r="N2665" t="s">
        <v>874</v>
      </c>
      <c r="O2665" t="s">
        <v>874</v>
      </c>
      <c r="P2665">
        <v>9.0999999999999998E-2</v>
      </c>
      <c r="Q2665">
        <v>0.20799999999999999</v>
      </c>
      <c r="R2665">
        <v>0</v>
      </c>
      <c r="S2665">
        <v>-3.1E-2</v>
      </c>
      <c r="T2665" t="s">
        <v>874</v>
      </c>
      <c r="U2665" t="s">
        <v>874</v>
      </c>
      <c r="V2665" t="s">
        <v>874</v>
      </c>
      <c r="W2665" t="s">
        <v>874</v>
      </c>
      <c r="X2665" t="s">
        <v>80</v>
      </c>
      <c r="Y2665">
        <v>4.8079999999999998</v>
      </c>
      <c r="Z2665" t="s">
        <v>874</v>
      </c>
      <c r="AA2665" t="s">
        <v>874</v>
      </c>
      <c r="AB2665">
        <v>1</v>
      </c>
      <c r="AC2665">
        <v>0.5</v>
      </c>
      <c r="AD2665" s="19">
        <v>1.9380787037037037E-2</v>
      </c>
      <c r="AE2665" t="s">
        <v>1108</v>
      </c>
    </row>
    <row r="2666" spans="1:31" x14ac:dyDescent="0.35">
      <c r="A2666" t="s">
        <v>1550</v>
      </c>
      <c r="B2666" t="s">
        <v>311</v>
      </c>
      <c r="C2666">
        <v>2982</v>
      </c>
      <c r="D2666" s="9">
        <v>38572.966666666667</v>
      </c>
      <c r="E2666" s="9">
        <v>41555.829861111109</v>
      </c>
      <c r="F2666">
        <v>73</v>
      </c>
      <c r="G2666">
        <v>73</v>
      </c>
      <c r="H2666">
        <v>5</v>
      </c>
      <c r="I2666">
        <v>68</v>
      </c>
      <c r="J2666">
        <v>9</v>
      </c>
      <c r="K2666">
        <v>64</v>
      </c>
      <c r="L2666">
        <v>54</v>
      </c>
      <c r="M2666">
        <v>10</v>
      </c>
      <c r="N2666">
        <v>1E-3</v>
      </c>
      <c r="O2666">
        <v>1.9E-2</v>
      </c>
      <c r="P2666">
        <v>3.0000000000000001E-3</v>
      </c>
      <c r="Q2666">
        <v>1.4E-2</v>
      </c>
      <c r="R2666">
        <v>1.7000000000000001E-2</v>
      </c>
      <c r="S2666">
        <v>1.7000000000000001E-2</v>
      </c>
      <c r="T2666">
        <v>0.82399999999999995</v>
      </c>
      <c r="U2666">
        <v>0.05</v>
      </c>
      <c r="V2666">
        <v>0.85</v>
      </c>
      <c r="W2666">
        <v>714.28599999999994</v>
      </c>
      <c r="X2666" t="s">
        <v>56</v>
      </c>
      <c r="Y2666">
        <v>71.429000000000002</v>
      </c>
      <c r="Z2666">
        <v>0.96399999999999997</v>
      </c>
      <c r="AA2666">
        <v>0.71899999999999997</v>
      </c>
      <c r="AB2666">
        <v>0.69099999999999995</v>
      </c>
      <c r="AC2666">
        <v>0.73699999999999999</v>
      </c>
      <c r="AD2666" s="19">
        <v>45824.803976446761</v>
      </c>
      <c r="AE2666" t="s">
        <v>1824</v>
      </c>
    </row>
    <row r="2667" spans="1:31" hidden="1" x14ac:dyDescent="0.35">
      <c r="A2667" t="s">
        <v>245</v>
      </c>
      <c r="B2667" t="s">
        <v>312</v>
      </c>
      <c r="C2667">
        <v>0</v>
      </c>
      <c r="D2667" s="9">
        <v>44435.231944444444</v>
      </c>
      <c r="E2667" s="9">
        <v>44435.231944444444</v>
      </c>
      <c r="F2667" t="s">
        <v>871</v>
      </c>
      <c r="G2667" t="s">
        <v>871</v>
      </c>
      <c r="H2667">
        <v>1</v>
      </c>
      <c r="I2667">
        <v>1</v>
      </c>
      <c r="J2667">
        <v>1</v>
      </c>
      <c r="K2667" t="s">
        <v>872</v>
      </c>
      <c r="L2667">
        <v>1</v>
      </c>
      <c r="M2667">
        <v>0</v>
      </c>
      <c r="N2667" t="s">
        <v>874</v>
      </c>
      <c r="O2667" t="s">
        <v>874</v>
      </c>
      <c r="P2667" t="s">
        <v>874</v>
      </c>
      <c r="Q2667" t="s">
        <v>874</v>
      </c>
      <c r="R2667">
        <v>0</v>
      </c>
      <c r="S2667" t="s">
        <v>874</v>
      </c>
      <c r="T2667" t="s">
        <v>874</v>
      </c>
      <c r="U2667" t="s">
        <v>874</v>
      </c>
      <c r="V2667" t="s">
        <v>874</v>
      </c>
      <c r="W2667" t="s">
        <v>874</v>
      </c>
      <c r="X2667" t="s">
        <v>80</v>
      </c>
      <c r="Y2667" t="s">
        <v>874</v>
      </c>
      <c r="Z2667" t="s">
        <v>874</v>
      </c>
      <c r="AA2667" t="s">
        <v>874</v>
      </c>
      <c r="AB2667" t="s">
        <v>874</v>
      </c>
      <c r="AC2667" t="s">
        <v>874</v>
      </c>
      <c r="AD2667" s="19">
        <v>1.9618055555555555E-2</v>
      </c>
      <c r="AE2667" t="s">
        <v>1108</v>
      </c>
    </row>
    <row r="2668" spans="1:31" x14ac:dyDescent="0.35">
      <c r="A2668" t="s">
        <v>1644</v>
      </c>
      <c r="B2668" t="s">
        <v>311</v>
      </c>
      <c r="C2668">
        <v>3565</v>
      </c>
      <c r="D2668" s="9">
        <v>38058.337500000001</v>
      </c>
      <c r="E2668" s="9">
        <v>41623.842361111114</v>
      </c>
      <c r="F2668">
        <v>1831</v>
      </c>
      <c r="G2668">
        <v>1831</v>
      </c>
      <c r="H2668">
        <v>380</v>
      </c>
      <c r="I2668">
        <v>1451</v>
      </c>
      <c r="J2668">
        <v>278</v>
      </c>
      <c r="K2668">
        <v>1553</v>
      </c>
      <c r="L2668">
        <v>1295</v>
      </c>
      <c r="M2668">
        <v>258</v>
      </c>
      <c r="N2668">
        <v>0.12</v>
      </c>
      <c r="O2668">
        <v>0.40699999999999997</v>
      </c>
      <c r="P2668">
        <v>7.9000000000000001E-2</v>
      </c>
      <c r="Q2668">
        <v>0.36899999999999999</v>
      </c>
      <c r="R2668">
        <v>0.44800000000000001</v>
      </c>
      <c r="S2668">
        <v>0.432</v>
      </c>
      <c r="T2668">
        <v>0.82399999999999995</v>
      </c>
      <c r="U2668">
        <v>0.22800000000000001</v>
      </c>
      <c r="V2668">
        <v>0.85</v>
      </c>
      <c r="W2668">
        <v>699.18700000000001</v>
      </c>
      <c r="X2668" t="s">
        <v>56</v>
      </c>
      <c r="Y2668">
        <v>2.71</v>
      </c>
      <c r="Z2668">
        <v>0.878</v>
      </c>
      <c r="AA2668">
        <v>0.96399999999999997</v>
      </c>
      <c r="AB2668">
        <v>0.98799999999999999</v>
      </c>
      <c r="AC2668">
        <v>0.95499999999999996</v>
      </c>
      <c r="AD2668" s="19">
        <v>45824.810259421298</v>
      </c>
      <c r="AE2668" t="s">
        <v>1824</v>
      </c>
    </row>
    <row r="2669" spans="1:31" hidden="1" x14ac:dyDescent="0.35">
      <c r="A2669" t="s">
        <v>246</v>
      </c>
      <c r="B2669" t="s">
        <v>312</v>
      </c>
      <c r="C2669">
        <v>100</v>
      </c>
      <c r="D2669" s="9">
        <v>45504.816666666666</v>
      </c>
      <c r="E2669" s="9">
        <v>45604.898611111108</v>
      </c>
      <c r="F2669" t="s">
        <v>871</v>
      </c>
      <c r="G2669" t="s">
        <v>871</v>
      </c>
      <c r="H2669">
        <v>825</v>
      </c>
      <c r="I2669">
        <v>157</v>
      </c>
      <c r="J2669">
        <v>122</v>
      </c>
      <c r="K2669" t="s">
        <v>872</v>
      </c>
      <c r="L2669">
        <v>687</v>
      </c>
      <c r="M2669">
        <v>172</v>
      </c>
      <c r="N2669">
        <v>8.0489999999999995</v>
      </c>
      <c r="O2669">
        <v>1.649</v>
      </c>
      <c r="P2669">
        <v>1.4530000000000001</v>
      </c>
      <c r="Q2669">
        <v>6.7949999999999999</v>
      </c>
      <c r="R2669" s="24" t="s">
        <v>2315</v>
      </c>
      <c r="S2669">
        <v>8.2899999999999991</v>
      </c>
      <c r="T2669">
        <v>0.82399999999999995</v>
      </c>
      <c r="U2669">
        <v>0.83</v>
      </c>
      <c r="V2669">
        <v>0.85</v>
      </c>
      <c r="W2669">
        <v>148.197</v>
      </c>
      <c r="X2669" t="s">
        <v>56</v>
      </c>
      <c r="Y2669">
        <v>0.14699999999999999</v>
      </c>
      <c r="Z2669">
        <v>0.997</v>
      </c>
      <c r="AA2669">
        <v>0.99299999999999999</v>
      </c>
      <c r="AB2669">
        <v>0.95599999999999996</v>
      </c>
      <c r="AC2669">
        <v>0.998</v>
      </c>
      <c r="AD2669" s="19">
        <v>1.9972222222222221E-2</v>
      </c>
      <c r="AE2669" t="s">
        <v>1108</v>
      </c>
    </row>
    <row r="2670" spans="1:31" x14ac:dyDescent="0.35">
      <c r="A2670" t="s">
        <v>2063</v>
      </c>
      <c r="B2670" t="s">
        <v>311</v>
      </c>
      <c r="C2670">
        <v>2479</v>
      </c>
      <c r="D2670" s="9">
        <v>39148.192361111112</v>
      </c>
      <c r="E2670" s="9">
        <v>41627.865972222222</v>
      </c>
      <c r="F2670">
        <v>11033</v>
      </c>
      <c r="G2670">
        <v>11033</v>
      </c>
      <c r="H2670">
        <v>3223</v>
      </c>
      <c r="I2670">
        <v>7810</v>
      </c>
      <c r="J2670">
        <v>2252</v>
      </c>
      <c r="K2670">
        <v>8781</v>
      </c>
      <c r="L2670">
        <v>6550</v>
      </c>
      <c r="M2670">
        <v>2231</v>
      </c>
      <c r="N2670">
        <v>1.379</v>
      </c>
      <c r="O2670">
        <v>3.427</v>
      </c>
      <c r="P2670">
        <v>0.98899999999999999</v>
      </c>
      <c r="Q2670">
        <v>3.1459999999999999</v>
      </c>
      <c r="R2670">
        <v>3.8170000000000002</v>
      </c>
      <c r="S2670">
        <v>3.7789999999999999</v>
      </c>
      <c r="T2670">
        <v>0.82399999999999995</v>
      </c>
      <c r="U2670">
        <v>0.28699999999999998</v>
      </c>
      <c r="V2670">
        <v>0.79400000000000004</v>
      </c>
      <c r="W2670">
        <v>709.154</v>
      </c>
      <c r="X2670" t="s">
        <v>56</v>
      </c>
      <c r="Y2670">
        <v>0.318</v>
      </c>
      <c r="Z2670">
        <v>0.96799999999999997</v>
      </c>
      <c r="AA2670">
        <v>0.94099999999999995</v>
      </c>
      <c r="AB2670">
        <v>0.97399999999999998</v>
      </c>
      <c r="AC2670">
        <v>0.94899999999999995</v>
      </c>
      <c r="AD2670" s="19">
        <v>45824.914863252314</v>
      </c>
      <c r="AE2670" t="s">
        <v>2215</v>
      </c>
    </row>
    <row r="2671" spans="1:31" hidden="1" x14ac:dyDescent="0.35">
      <c r="A2671" t="s">
        <v>247</v>
      </c>
      <c r="B2671" t="s">
        <v>312</v>
      </c>
      <c r="C2671">
        <v>99</v>
      </c>
      <c r="D2671" s="9">
        <v>45505.417361111111</v>
      </c>
      <c r="E2671" s="9">
        <v>45604.688194444447</v>
      </c>
      <c r="F2671" t="s">
        <v>871</v>
      </c>
      <c r="G2671" t="s">
        <v>871</v>
      </c>
      <c r="H2671">
        <v>53</v>
      </c>
      <c r="I2671">
        <v>12</v>
      </c>
      <c r="J2671">
        <v>6</v>
      </c>
      <c r="K2671" t="s">
        <v>872</v>
      </c>
      <c r="L2671">
        <v>41</v>
      </c>
      <c r="M2671">
        <v>17</v>
      </c>
      <c r="N2671">
        <v>0.48299999999999998</v>
      </c>
      <c r="O2671">
        <v>9.1999999999999998E-2</v>
      </c>
      <c r="P2671">
        <v>5.6000000000000001E-2</v>
      </c>
      <c r="Q2671">
        <v>0.36599999999999999</v>
      </c>
      <c r="R2671" s="24" t="s">
        <v>2316</v>
      </c>
      <c r="S2671">
        <v>0.52300000000000002</v>
      </c>
      <c r="T2671">
        <v>0.70499999999999996</v>
      </c>
      <c r="U2671">
        <v>0.84</v>
      </c>
      <c r="V2671">
        <v>0.90300000000000002</v>
      </c>
      <c r="W2671">
        <v>674.86300000000006</v>
      </c>
      <c r="X2671" t="s">
        <v>56</v>
      </c>
      <c r="Y2671">
        <v>2.7320000000000002</v>
      </c>
      <c r="Z2671">
        <v>0.91400000000000003</v>
      </c>
      <c r="AA2671">
        <v>0.96599999999999997</v>
      </c>
      <c r="AB2671">
        <v>0.98399999999999999</v>
      </c>
      <c r="AC2671">
        <v>0.96899999999999997</v>
      </c>
      <c r="AD2671" s="19">
        <v>2.0275462962962964E-2</v>
      </c>
      <c r="AE2671" t="s">
        <v>1108</v>
      </c>
    </row>
    <row r="2672" spans="1:31" x14ac:dyDescent="0.35">
      <c r="A2672" t="s">
        <v>1202</v>
      </c>
      <c r="B2672" t="s">
        <v>311</v>
      </c>
      <c r="C2672">
        <v>1762</v>
      </c>
      <c r="D2672" s="9">
        <v>39862.819444444445</v>
      </c>
      <c r="E2672" s="9">
        <v>41624.837500000001</v>
      </c>
      <c r="F2672">
        <v>85</v>
      </c>
      <c r="G2672">
        <v>85</v>
      </c>
      <c r="H2672">
        <v>49</v>
      </c>
      <c r="I2672">
        <v>36</v>
      </c>
      <c r="J2672">
        <v>1</v>
      </c>
      <c r="K2672">
        <v>84</v>
      </c>
      <c r="L2672">
        <v>45</v>
      </c>
      <c r="M2672">
        <v>39</v>
      </c>
      <c r="N2672">
        <v>4.2000000000000003E-2</v>
      </c>
      <c r="O2672">
        <v>9.4E-2</v>
      </c>
      <c r="P2672">
        <v>0</v>
      </c>
      <c r="Q2672">
        <v>0.112</v>
      </c>
      <c r="R2672">
        <v>0.13600000000000001</v>
      </c>
      <c r="S2672">
        <v>9.0999999999999998E-2</v>
      </c>
      <c r="T2672">
        <v>0.82399999999999995</v>
      </c>
      <c r="U2672">
        <v>0.309</v>
      </c>
      <c r="V2672">
        <v>1</v>
      </c>
      <c r="W2672">
        <v>348.214</v>
      </c>
      <c r="X2672" t="s">
        <v>56</v>
      </c>
      <c r="Y2672">
        <v>8.9290000000000003</v>
      </c>
      <c r="Z2672">
        <v>0.505</v>
      </c>
      <c r="AA2672">
        <v>0.95899999999999996</v>
      </c>
      <c r="AB2672">
        <v>0</v>
      </c>
      <c r="AC2672">
        <v>0.92700000000000005</v>
      </c>
      <c r="AD2672" s="19">
        <v>45824.96204888889</v>
      </c>
      <c r="AE2672" t="s">
        <v>2225</v>
      </c>
    </row>
    <row r="2673" spans="1:31" hidden="1" x14ac:dyDescent="0.35">
      <c r="A2673" t="s">
        <v>248</v>
      </c>
      <c r="B2673" t="s">
        <v>312</v>
      </c>
      <c r="C2673">
        <v>49</v>
      </c>
      <c r="D2673" s="9">
        <v>45413.121527777781</v>
      </c>
      <c r="E2673" s="9">
        <v>45462.273611111108</v>
      </c>
      <c r="F2673" t="s">
        <v>871</v>
      </c>
      <c r="G2673" t="s">
        <v>871</v>
      </c>
      <c r="H2673">
        <v>1</v>
      </c>
      <c r="I2673">
        <v>4</v>
      </c>
      <c r="J2673">
        <v>1</v>
      </c>
      <c r="K2673" t="s">
        <v>872</v>
      </c>
      <c r="L2673">
        <v>1</v>
      </c>
      <c r="M2673">
        <v>3</v>
      </c>
      <c r="N2673" t="s">
        <v>874</v>
      </c>
      <c r="O2673">
        <v>0.05</v>
      </c>
      <c r="P2673" t="s">
        <v>874</v>
      </c>
      <c r="Q2673" t="s">
        <v>874</v>
      </c>
      <c r="R2673">
        <v>0</v>
      </c>
      <c r="S2673">
        <v>0.05</v>
      </c>
      <c r="T2673" t="s">
        <v>874</v>
      </c>
      <c r="U2673" t="s">
        <v>874</v>
      </c>
      <c r="V2673" t="s">
        <v>874</v>
      </c>
      <c r="W2673" t="s">
        <v>874</v>
      </c>
      <c r="X2673" t="s">
        <v>56</v>
      </c>
      <c r="Y2673" t="s">
        <v>874</v>
      </c>
      <c r="Z2673" t="s">
        <v>874</v>
      </c>
      <c r="AA2673">
        <v>0.9</v>
      </c>
      <c r="AB2673" t="s">
        <v>874</v>
      </c>
      <c r="AC2673" t="s">
        <v>874</v>
      </c>
      <c r="AD2673" s="19">
        <v>2.0489583333333332E-2</v>
      </c>
      <c r="AE2673" t="s">
        <v>1108</v>
      </c>
    </row>
    <row r="2674" spans="1:31" x14ac:dyDescent="0.35">
      <c r="A2674" t="s">
        <v>1174</v>
      </c>
      <c r="B2674" t="s">
        <v>311</v>
      </c>
      <c r="C2674">
        <v>754</v>
      </c>
      <c r="D2674" s="9">
        <v>40627.988194444442</v>
      </c>
      <c r="E2674" s="9">
        <v>41382.157638888886</v>
      </c>
      <c r="F2674">
        <v>31</v>
      </c>
      <c r="G2674">
        <v>31</v>
      </c>
      <c r="H2674">
        <v>18</v>
      </c>
      <c r="I2674">
        <v>13</v>
      </c>
      <c r="J2674">
        <v>2</v>
      </c>
      <c r="K2674">
        <v>29</v>
      </c>
      <c r="L2674">
        <v>29</v>
      </c>
      <c r="M2674">
        <v>0</v>
      </c>
      <c r="N2674">
        <v>3.7999999999999999E-2</v>
      </c>
      <c r="O2674">
        <v>1.4999999999999999E-2</v>
      </c>
      <c r="P2674">
        <v>2E-3</v>
      </c>
      <c r="Q2674">
        <v>4.2000000000000003E-2</v>
      </c>
      <c r="R2674">
        <v>5.0999999999999997E-2</v>
      </c>
      <c r="S2674">
        <v>3.9E-2</v>
      </c>
      <c r="T2674">
        <v>0.82399999999999995</v>
      </c>
      <c r="U2674">
        <v>0.71699999999999997</v>
      </c>
      <c r="V2674">
        <v>0.96199999999999997</v>
      </c>
      <c r="W2674">
        <v>0</v>
      </c>
      <c r="X2674" t="s">
        <v>80</v>
      </c>
      <c r="Y2674">
        <v>23.81</v>
      </c>
      <c r="Z2674">
        <v>0.74199999999999999</v>
      </c>
      <c r="AA2674">
        <v>0.94099999999999995</v>
      </c>
      <c r="AB2674">
        <v>1</v>
      </c>
      <c r="AC2674">
        <v>0.83499999999999996</v>
      </c>
      <c r="AD2674" s="19">
        <v>45824.963086354168</v>
      </c>
      <c r="AE2674" t="s">
        <v>2225</v>
      </c>
    </row>
    <row r="2675" spans="1:31" hidden="1" x14ac:dyDescent="0.35">
      <c r="A2675" t="s">
        <v>249</v>
      </c>
      <c r="B2675" t="s">
        <v>312</v>
      </c>
      <c r="C2675">
        <v>95</v>
      </c>
      <c r="D2675" s="9">
        <v>45505.511111111111</v>
      </c>
      <c r="E2675" s="9">
        <v>45600.877083333333</v>
      </c>
      <c r="F2675" t="s">
        <v>871</v>
      </c>
      <c r="G2675" t="s">
        <v>871</v>
      </c>
      <c r="H2675">
        <v>8</v>
      </c>
      <c r="I2675">
        <v>8</v>
      </c>
      <c r="J2675">
        <v>2</v>
      </c>
      <c r="K2675" t="s">
        <v>872</v>
      </c>
      <c r="L2675">
        <v>30</v>
      </c>
      <c r="M2675">
        <v>-15</v>
      </c>
      <c r="N2675">
        <v>8.4000000000000005E-2</v>
      </c>
      <c r="O2675">
        <v>7.9000000000000001E-2</v>
      </c>
      <c r="P2675">
        <v>1.4999999999999999E-2</v>
      </c>
      <c r="Q2675">
        <v>0.314</v>
      </c>
      <c r="R2675" s="24" t="s">
        <v>2317</v>
      </c>
      <c r="S2675">
        <v>0.13700000000000001</v>
      </c>
      <c r="T2675">
        <v>2.1219999999999999</v>
      </c>
      <c r="U2675">
        <v>0.51500000000000001</v>
      </c>
      <c r="V2675">
        <v>0.90800000000000003</v>
      </c>
      <c r="W2675">
        <v>213.376</v>
      </c>
      <c r="X2675" t="s">
        <v>62</v>
      </c>
      <c r="Y2675">
        <v>3.1850000000000001</v>
      </c>
      <c r="Z2675">
        <v>0.95699999999999996</v>
      </c>
      <c r="AA2675">
        <v>0.95399999999999996</v>
      </c>
      <c r="AB2675">
        <v>1</v>
      </c>
      <c r="AC2675">
        <v>0.60699999999999998</v>
      </c>
      <c r="AD2675" s="19">
        <v>2.0763888888888887E-2</v>
      </c>
      <c r="AE2675" t="s">
        <v>1108</v>
      </c>
    </row>
    <row r="2676" spans="1:31" x14ac:dyDescent="0.35">
      <c r="A2676" t="s">
        <v>147</v>
      </c>
      <c r="B2676" t="s">
        <v>311</v>
      </c>
      <c r="C2676">
        <v>3527</v>
      </c>
      <c r="D2676" s="9">
        <v>41501.090277777781</v>
      </c>
      <c r="E2676" s="9">
        <v>45028.336805555555</v>
      </c>
      <c r="F2676">
        <v>482</v>
      </c>
      <c r="G2676">
        <v>482</v>
      </c>
      <c r="H2676">
        <v>260</v>
      </c>
      <c r="I2676">
        <v>222</v>
      </c>
      <c r="J2676">
        <v>35</v>
      </c>
      <c r="K2676">
        <v>447</v>
      </c>
      <c r="L2676">
        <v>422</v>
      </c>
      <c r="M2676">
        <v>25</v>
      </c>
      <c r="N2676">
        <v>0.111</v>
      </c>
      <c r="O2676">
        <v>8.7999999999999995E-2</v>
      </c>
      <c r="P2676">
        <v>6.0000000000000001E-3</v>
      </c>
      <c r="Q2676">
        <v>0.159</v>
      </c>
      <c r="R2676">
        <v>0.193</v>
      </c>
      <c r="S2676">
        <v>0.154</v>
      </c>
      <c r="T2676">
        <v>0.82399999999999995</v>
      </c>
      <c r="U2676">
        <v>0.55800000000000005</v>
      </c>
      <c r="V2676">
        <v>0.97</v>
      </c>
      <c r="W2676">
        <v>157.233</v>
      </c>
      <c r="X2676" t="s">
        <v>56</v>
      </c>
      <c r="Y2676">
        <v>6.2889999999999997</v>
      </c>
      <c r="Z2676">
        <v>0.93799999999999994</v>
      </c>
      <c r="AA2676">
        <v>0.90600000000000003</v>
      </c>
      <c r="AB2676">
        <v>0.81499999999999995</v>
      </c>
      <c r="AC2676">
        <v>0.90600000000000003</v>
      </c>
      <c r="AD2676" s="19">
        <v>2.6868055555555558E-2</v>
      </c>
      <c r="AE2676" t="s">
        <v>1108</v>
      </c>
    </row>
    <row r="2677" spans="1:31" hidden="1" x14ac:dyDescent="0.35">
      <c r="A2677" t="s">
        <v>250</v>
      </c>
      <c r="B2677" t="s">
        <v>312</v>
      </c>
      <c r="C2677">
        <v>99</v>
      </c>
      <c r="D2677" s="9">
        <v>45510.65347222222</v>
      </c>
      <c r="E2677" s="9">
        <v>45610.581944444442</v>
      </c>
      <c r="F2677" t="s">
        <v>871</v>
      </c>
      <c r="G2677" t="s">
        <v>871</v>
      </c>
      <c r="H2677">
        <v>7</v>
      </c>
      <c r="I2677">
        <v>25</v>
      </c>
      <c r="J2677">
        <v>15</v>
      </c>
      <c r="K2677" t="s">
        <v>872</v>
      </c>
      <c r="L2677">
        <v>17</v>
      </c>
      <c r="M2677">
        <v>-1</v>
      </c>
      <c r="N2677">
        <v>9.8000000000000004E-2</v>
      </c>
      <c r="O2677">
        <v>0.22500000000000001</v>
      </c>
      <c r="P2677">
        <v>0.114</v>
      </c>
      <c r="Q2677">
        <v>0.159</v>
      </c>
      <c r="R2677" s="24" t="s">
        <v>2318</v>
      </c>
      <c r="S2677">
        <v>0.19500000000000001</v>
      </c>
      <c r="T2677">
        <v>0.76100000000000001</v>
      </c>
      <c r="U2677">
        <v>0.30299999999999999</v>
      </c>
      <c r="V2677">
        <v>0.64700000000000002</v>
      </c>
      <c r="W2677">
        <v>125.786</v>
      </c>
      <c r="X2677" t="s">
        <v>56</v>
      </c>
      <c r="Y2677">
        <v>6.2889999999999997</v>
      </c>
      <c r="Z2677">
        <v>0.96599999999999997</v>
      </c>
      <c r="AA2677">
        <v>0.91600000000000004</v>
      </c>
      <c r="AB2677">
        <v>0.81200000000000006</v>
      </c>
      <c r="AC2677">
        <v>0.95699999999999996</v>
      </c>
      <c r="AD2677" s="19">
        <v>2.1037037037037035E-2</v>
      </c>
      <c r="AE2677" t="s">
        <v>1108</v>
      </c>
    </row>
    <row r="2678" spans="1:31" x14ac:dyDescent="0.35">
      <c r="A2678" t="s">
        <v>147</v>
      </c>
      <c r="B2678" t="s">
        <v>311</v>
      </c>
      <c r="C2678">
        <v>3527</v>
      </c>
      <c r="D2678" s="9">
        <v>41501.090277777781</v>
      </c>
      <c r="E2678" s="9">
        <v>45028.336805555555</v>
      </c>
      <c r="F2678">
        <v>482</v>
      </c>
      <c r="G2678">
        <v>482</v>
      </c>
      <c r="H2678">
        <v>260</v>
      </c>
      <c r="I2678">
        <v>222</v>
      </c>
      <c r="J2678">
        <v>35</v>
      </c>
      <c r="K2678">
        <v>447</v>
      </c>
      <c r="L2678">
        <v>422</v>
      </c>
      <c r="M2678">
        <v>25</v>
      </c>
      <c r="N2678">
        <v>0.111</v>
      </c>
      <c r="O2678">
        <v>8.7999999999999995E-2</v>
      </c>
      <c r="P2678">
        <v>6.0000000000000001E-3</v>
      </c>
      <c r="Q2678">
        <v>0.159</v>
      </c>
      <c r="R2678">
        <v>0.193</v>
      </c>
      <c r="S2678">
        <v>0.154</v>
      </c>
      <c r="T2678">
        <v>0.82399999999999995</v>
      </c>
      <c r="U2678">
        <v>0.55800000000000005</v>
      </c>
      <c r="V2678">
        <v>0.97</v>
      </c>
      <c r="W2678">
        <v>157.233</v>
      </c>
      <c r="X2678" t="s">
        <v>56</v>
      </c>
      <c r="Y2678">
        <v>6.2889999999999997</v>
      </c>
      <c r="Z2678">
        <v>0.93799999999999994</v>
      </c>
      <c r="AA2678">
        <v>0.90600000000000003</v>
      </c>
      <c r="AB2678">
        <v>0.81499999999999995</v>
      </c>
      <c r="AC2678">
        <v>0.90600000000000003</v>
      </c>
      <c r="AD2678" s="19">
        <v>3.5453703703703703E-2</v>
      </c>
      <c r="AE2678" t="s">
        <v>1108</v>
      </c>
    </row>
    <row r="2679" spans="1:31" hidden="1" x14ac:dyDescent="0.35">
      <c r="A2679" t="s">
        <v>251</v>
      </c>
      <c r="B2679" t="s">
        <v>312</v>
      </c>
      <c r="C2679">
        <v>100</v>
      </c>
      <c r="D2679" s="9">
        <v>45511.404166666667</v>
      </c>
      <c r="E2679" s="9">
        <v>45611.663888888892</v>
      </c>
      <c r="F2679" t="s">
        <v>871</v>
      </c>
      <c r="G2679" t="s">
        <v>871</v>
      </c>
      <c r="H2679">
        <v>499</v>
      </c>
      <c r="I2679">
        <v>1727</v>
      </c>
      <c r="J2679">
        <v>648</v>
      </c>
      <c r="K2679" t="s">
        <v>872</v>
      </c>
      <c r="L2679">
        <v>1270</v>
      </c>
      <c r="M2679">
        <v>307</v>
      </c>
      <c r="N2679">
        <v>4.7670000000000003</v>
      </c>
      <c r="O2679">
        <v>16.001999999999999</v>
      </c>
      <c r="P2679">
        <v>6.3940000000000001</v>
      </c>
      <c r="Q2679">
        <v>10.089</v>
      </c>
      <c r="R2679" s="24" t="s">
        <v>2319</v>
      </c>
      <c r="S2679">
        <v>14.35</v>
      </c>
      <c r="T2679">
        <v>0.70199999999999996</v>
      </c>
      <c r="U2679">
        <v>0.23</v>
      </c>
      <c r="V2679">
        <v>0.69199999999999995</v>
      </c>
      <c r="W2679">
        <v>591.93200000000002</v>
      </c>
      <c r="X2679" t="s">
        <v>56</v>
      </c>
      <c r="Y2679">
        <v>9.9000000000000005E-2</v>
      </c>
      <c r="Z2679">
        <v>0.99199999999999999</v>
      </c>
      <c r="AA2679">
        <v>0.996</v>
      </c>
      <c r="AB2679">
        <v>0.997</v>
      </c>
      <c r="AC2679">
        <v>0.63100000000000001</v>
      </c>
      <c r="AD2679" s="19">
        <v>2.1401620370370369E-2</v>
      </c>
      <c r="AE2679" t="s">
        <v>1108</v>
      </c>
    </row>
    <row r="2680" spans="1:31" x14ac:dyDescent="0.35">
      <c r="A2680" t="s">
        <v>150</v>
      </c>
      <c r="B2680" t="s">
        <v>311</v>
      </c>
      <c r="C2680">
        <v>4690</v>
      </c>
      <c r="D2680" s="9">
        <v>39875.455694444441</v>
      </c>
      <c r="E2680" s="9">
        <v>44565.724780092591</v>
      </c>
      <c r="F2680">
        <v>12284</v>
      </c>
      <c r="G2680">
        <v>12284</v>
      </c>
      <c r="H2680">
        <v>5872</v>
      </c>
      <c r="I2680">
        <v>6412</v>
      </c>
      <c r="J2680">
        <v>1786</v>
      </c>
      <c r="K2680">
        <v>10498</v>
      </c>
      <c r="L2680">
        <v>8754</v>
      </c>
      <c r="M2680">
        <v>1744</v>
      </c>
      <c r="N2680">
        <v>1.296</v>
      </c>
      <c r="O2680">
        <v>1.583</v>
      </c>
      <c r="P2680">
        <v>0.43099999999999999</v>
      </c>
      <c r="Q2680">
        <v>2.0169999999999999</v>
      </c>
      <c r="R2680">
        <v>2.448</v>
      </c>
      <c r="S2680">
        <v>2.4460000000000002</v>
      </c>
      <c r="T2680">
        <v>0.82399999999999995</v>
      </c>
      <c r="U2680">
        <v>0.45</v>
      </c>
      <c r="V2680">
        <v>0.85</v>
      </c>
      <c r="W2680">
        <v>864.65</v>
      </c>
      <c r="X2680" t="s">
        <v>56</v>
      </c>
      <c r="Y2680">
        <v>0.496</v>
      </c>
      <c r="Z2680">
        <v>0.99299999999999999</v>
      </c>
      <c r="AA2680">
        <v>0.996</v>
      </c>
      <c r="AB2680">
        <v>0.99299999999999999</v>
      </c>
      <c r="AC2680">
        <v>0.997</v>
      </c>
      <c r="AD2680" s="19">
        <v>45825.268097083332</v>
      </c>
      <c r="AE2680" t="s">
        <v>2357</v>
      </c>
    </row>
    <row r="2681" spans="1:31" hidden="1" x14ac:dyDescent="0.35">
      <c r="A2681" t="s">
        <v>252</v>
      </c>
      <c r="B2681" t="s">
        <v>312</v>
      </c>
      <c r="C2681">
        <v>100</v>
      </c>
      <c r="D2681" s="9">
        <v>45511.427083333336</v>
      </c>
      <c r="E2681" s="9">
        <v>45611.70208333333</v>
      </c>
      <c r="F2681" t="s">
        <v>871</v>
      </c>
      <c r="G2681" t="s">
        <v>871</v>
      </c>
      <c r="H2681">
        <v>472</v>
      </c>
      <c r="I2681">
        <v>193</v>
      </c>
      <c r="J2681">
        <v>61</v>
      </c>
      <c r="K2681" t="s">
        <v>872</v>
      </c>
      <c r="L2681">
        <v>408</v>
      </c>
      <c r="M2681">
        <v>195</v>
      </c>
      <c r="N2681">
        <v>4.9530000000000003</v>
      </c>
      <c r="O2681">
        <v>2.2229999999999999</v>
      </c>
      <c r="P2681">
        <v>0.61899999999999999</v>
      </c>
      <c r="Q2681">
        <v>4.258</v>
      </c>
      <c r="R2681">
        <v>6.5570000000000004</v>
      </c>
      <c r="S2681">
        <v>6.5670000000000002</v>
      </c>
      <c r="T2681">
        <v>0.64900000000000002</v>
      </c>
      <c r="U2681">
        <v>0.69</v>
      </c>
      <c r="V2681">
        <v>0.91400000000000003</v>
      </c>
      <c r="W2681">
        <v>98.873000000000005</v>
      </c>
      <c r="X2681" t="s">
        <v>56</v>
      </c>
      <c r="Y2681">
        <v>0.23499999999999999</v>
      </c>
      <c r="Z2681">
        <v>0.98799999999999999</v>
      </c>
      <c r="AA2681">
        <v>0.98799999999999999</v>
      </c>
      <c r="AB2681">
        <v>0.98699999999999999</v>
      </c>
      <c r="AC2681">
        <v>0.99099999999999999</v>
      </c>
      <c r="AD2681" s="19">
        <v>2.1697916666666667E-2</v>
      </c>
      <c r="AE2681" t="s">
        <v>1108</v>
      </c>
    </row>
    <row r="2682" spans="1:31" x14ac:dyDescent="0.35">
      <c r="A2682" t="s">
        <v>1675</v>
      </c>
      <c r="B2682" t="s">
        <v>311</v>
      </c>
      <c r="C2682">
        <v>6394</v>
      </c>
      <c r="D2682" s="9">
        <v>38118.983680555553</v>
      </c>
      <c r="E2682" s="9">
        <v>44513.380798611113</v>
      </c>
      <c r="F2682">
        <v>134</v>
      </c>
      <c r="G2682">
        <v>134</v>
      </c>
      <c r="H2682">
        <v>36</v>
      </c>
      <c r="I2682">
        <v>98</v>
      </c>
      <c r="J2682">
        <v>28</v>
      </c>
      <c r="K2682">
        <v>106</v>
      </c>
      <c r="L2682">
        <v>77</v>
      </c>
      <c r="M2682">
        <v>29</v>
      </c>
      <c r="N2682">
        <v>5.0000000000000001E-3</v>
      </c>
      <c r="O2682">
        <v>1.6E-2</v>
      </c>
      <c r="P2682">
        <v>4.0000000000000001E-3</v>
      </c>
      <c r="Q2682">
        <v>1.4E-2</v>
      </c>
      <c r="R2682">
        <v>1.7000000000000001E-2</v>
      </c>
      <c r="S2682">
        <v>1.7000000000000001E-2</v>
      </c>
      <c r="T2682">
        <v>0.82399999999999995</v>
      </c>
      <c r="U2682">
        <v>0.23799999999999999</v>
      </c>
      <c r="V2682">
        <v>0.81</v>
      </c>
      <c r="W2682">
        <v>2071.4290000000001</v>
      </c>
      <c r="X2682" t="s">
        <v>56</v>
      </c>
      <c r="Y2682">
        <v>71.429000000000002</v>
      </c>
      <c r="Z2682">
        <v>0.95799999999999996</v>
      </c>
      <c r="AA2682">
        <v>0.97599999999999998</v>
      </c>
      <c r="AB2682">
        <v>0.82799999999999996</v>
      </c>
      <c r="AC2682">
        <v>0.96099999999999997</v>
      </c>
      <c r="AD2682" s="19">
        <v>45825.159031701391</v>
      </c>
      <c r="AE2682" t="s">
        <v>2397</v>
      </c>
    </row>
    <row r="2683" spans="1:31" hidden="1" x14ac:dyDescent="0.35">
      <c r="A2683" t="s">
        <v>253</v>
      </c>
      <c r="B2683" t="s">
        <v>312</v>
      </c>
      <c r="C2683">
        <v>93</v>
      </c>
      <c r="D2683" s="9">
        <v>45516.065972222219</v>
      </c>
      <c r="E2683" s="9">
        <v>45609.517361111109</v>
      </c>
      <c r="F2683" t="s">
        <v>871</v>
      </c>
      <c r="G2683" t="s">
        <v>871</v>
      </c>
      <c r="H2683">
        <v>7</v>
      </c>
      <c r="I2683">
        <v>15</v>
      </c>
      <c r="J2683">
        <v>5</v>
      </c>
      <c r="K2683" t="s">
        <v>872</v>
      </c>
      <c r="L2683">
        <v>17</v>
      </c>
      <c r="M2683">
        <v>-1</v>
      </c>
      <c r="N2683">
        <v>6.9000000000000006E-2</v>
      </c>
      <c r="O2683">
        <v>0.17100000000000001</v>
      </c>
      <c r="P2683">
        <v>7.4999999999999997E-2</v>
      </c>
      <c r="Q2683">
        <v>0.223</v>
      </c>
      <c r="R2683" s="24" t="s">
        <v>2320</v>
      </c>
      <c r="S2683">
        <v>0.17499999999999999</v>
      </c>
      <c r="T2683">
        <v>1.3520000000000001</v>
      </c>
      <c r="U2683">
        <v>0.28799999999999998</v>
      </c>
      <c r="V2683">
        <v>0.68799999999999994</v>
      </c>
      <c r="W2683">
        <v>125.56100000000001</v>
      </c>
      <c r="X2683" t="s">
        <v>62</v>
      </c>
      <c r="Y2683">
        <v>4.484</v>
      </c>
      <c r="Z2683">
        <v>0.97699999999999998</v>
      </c>
      <c r="AA2683">
        <v>0.95599999999999996</v>
      </c>
      <c r="AB2683">
        <v>0.97799999999999998</v>
      </c>
      <c r="AC2683">
        <v>0.84499999999999997</v>
      </c>
      <c r="AD2683" s="19">
        <v>2.1966435185185186E-2</v>
      </c>
      <c r="AE2683" t="s">
        <v>1108</v>
      </c>
    </row>
    <row r="2684" spans="1:31" x14ac:dyDescent="0.35">
      <c r="A2684" t="s">
        <v>1221</v>
      </c>
      <c r="B2684" t="s">
        <v>311</v>
      </c>
      <c r="C2684">
        <v>1621</v>
      </c>
      <c r="D2684" s="9">
        <v>40002.404166666667</v>
      </c>
      <c r="E2684" s="9">
        <v>41623.465277777781</v>
      </c>
      <c r="F2684">
        <v>175</v>
      </c>
      <c r="G2684">
        <v>175</v>
      </c>
      <c r="H2684">
        <v>71</v>
      </c>
      <c r="I2684">
        <v>104</v>
      </c>
      <c r="J2684">
        <v>22</v>
      </c>
      <c r="K2684">
        <v>153</v>
      </c>
      <c r="L2684">
        <v>105</v>
      </c>
      <c r="M2684">
        <v>48</v>
      </c>
      <c r="N2684">
        <v>4.4999999999999998E-2</v>
      </c>
      <c r="O2684">
        <v>6.7000000000000004E-2</v>
      </c>
      <c r="P2684">
        <v>1.6E-2</v>
      </c>
      <c r="Q2684">
        <v>7.9000000000000001E-2</v>
      </c>
      <c r="R2684">
        <v>9.6000000000000002E-2</v>
      </c>
      <c r="S2684">
        <v>9.5000000000000001E-2</v>
      </c>
      <c r="T2684">
        <v>0.82299999999999995</v>
      </c>
      <c r="U2684">
        <v>0.40200000000000002</v>
      </c>
      <c r="V2684">
        <v>0.85699999999999998</v>
      </c>
      <c r="W2684">
        <v>607.59500000000003</v>
      </c>
      <c r="X2684" t="s">
        <v>56</v>
      </c>
      <c r="Y2684">
        <v>12.657999999999999</v>
      </c>
      <c r="Z2684">
        <v>0.8</v>
      </c>
      <c r="AA2684">
        <v>0.96599999999999997</v>
      </c>
      <c r="AB2684">
        <v>0.89600000000000002</v>
      </c>
      <c r="AC2684">
        <v>0.77200000000000002</v>
      </c>
      <c r="AD2684" s="19">
        <v>45824.966908750001</v>
      </c>
      <c r="AE2684" t="s">
        <v>2225</v>
      </c>
    </row>
    <row r="2685" spans="1:31" hidden="1" x14ac:dyDescent="0.35">
      <c r="A2685" t="s">
        <v>254</v>
      </c>
      <c r="B2685" t="s">
        <v>312</v>
      </c>
      <c r="C2685">
        <v>94</v>
      </c>
      <c r="D2685" s="9">
        <v>45491.85</v>
      </c>
      <c r="E2685" s="9">
        <v>45586.417361111111</v>
      </c>
      <c r="F2685" t="s">
        <v>871</v>
      </c>
      <c r="G2685" t="s">
        <v>871</v>
      </c>
      <c r="H2685">
        <v>1</v>
      </c>
      <c r="I2685">
        <v>1</v>
      </c>
      <c r="J2685">
        <v>18</v>
      </c>
      <c r="K2685" t="s">
        <v>872</v>
      </c>
      <c r="L2685">
        <v>15</v>
      </c>
      <c r="M2685">
        <v>-32</v>
      </c>
      <c r="N2685" t="s">
        <v>874</v>
      </c>
      <c r="O2685" t="s">
        <v>874</v>
      </c>
      <c r="P2685">
        <v>0.13</v>
      </c>
      <c r="Q2685">
        <v>0.14399999999999999</v>
      </c>
      <c r="R2685">
        <v>0</v>
      </c>
      <c r="S2685">
        <v>-0.13</v>
      </c>
      <c r="T2685" t="s">
        <v>874</v>
      </c>
      <c r="U2685" t="s">
        <v>874</v>
      </c>
      <c r="V2685" t="s">
        <v>874</v>
      </c>
      <c r="W2685" t="s">
        <v>874</v>
      </c>
      <c r="X2685" t="s">
        <v>56</v>
      </c>
      <c r="Y2685">
        <v>6.944</v>
      </c>
      <c r="Z2685" t="s">
        <v>874</v>
      </c>
      <c r="AA2685" t="s">
        <v>874</v>
      </c>
      <c r="AB2685">
        <v>0.90200000000000002</v>
      </c>
      <c r="AC2685">
        <v>0.89800000000000002</v>
      </c>
      <c r="AD2685" s="19">
        <v>2.2219907407407407E-2</v>
      </c>
      <c r="AE2685" t="s">
        <v>1108</v>
      </c>
    </row>
    <row r="2686" spans="1:31" x14ac:dyDescent="0.35">
      <c r="A2686" t="s">
        <v>1681</v>
      </c>
      <c r="B2686" t="s">
        <v>311</v>
      </c>
      <c r="C2686">
        <v>4690</v>
      </c>
      <c r="D2686" s="9">
        <v>36915.322916666664</v>
      </c>
      <c r="E2686" s="9">
        <v>41605.954861111109</v>
      </c>
      <c r="F2686">
        <v>2294</v>
      </c>
      <c r="G2686">
        <v>2294</v>
      </c>
      <c r="H2686">
        <v>100</v>
      </c>
      <c r="I2686">
        <v>2194</v>
      </c>
      <c r="J2686">
        <v>418</v>
      </c>
      <c r="K2686">
        <v>1876</v>
      </c>
      <c r="L2686">
        <v>1474</v>
      </c>
      <c r="M2686">
        <v>402</v>
      </c>
      <c r="N2686">
        <v>4.4999999999999998E-2</v>
      </c>
      <c r="O2686">
        <v>0.77300000000000002</v>
      </c>
      <c r="P2686">
        <v>0.17799999999999999</v>
      </c>
      <c r="Q2686">
        <v>0.52600000000000002</v>
      </c>
      <c r="R2686">
        <v>0.64</v>
      </c>
      <c r="S2686">
        <v>0.61799999999999999</v>
      </c>
      <c r="T2686">
        <v>0.82199999999999995</v>
      </c>
      <c r="U2686">
        <v>5.5E-2</v>
      </c>
      <c r="V2686">
        <v>0.78200000000000003</v>
      </c>
      <c r="W2686">
        <v>764.25900000000001</v>
      </c>
      <c r="X2686" t="s">
        <v>56</v>
      </c>
      <c r="Y2686">
        <v>1.901</v>
      </c>
      <c r="Z2686">
        <v>0.79100000000000004</v>
      </c>
      <c r="AA2686">
        <v>0.88600000000000001</v>
      </c>
      <c r="AB2686">
        <v>0.26900000000000002</v>
      </c>
      <c r="AC2686">
        <v>0.376</v>
      </c>
      <c r="AD2686" s="19">
        <v>45824.814783819442</v>
      </c>
      <c r="AE2686" t="s">
        <v>1824</v>
      </c>
    </row>
    <row r="2687" spans="1:31" hidden="1" x14ac:dyDescent="0.35">
      <c r="A2687" t="s">
        <v>255</v>
      </c>
      <c r="B2687" t="s">
        <v>312</v>
      </c>
      <c r="C2687">
        <v>41</v>
      </c>
      <c r="D2687" s="9">
        <v>45568.589583333334</v>
      </c>
      <c r="E2687" s="9">
        <v>45609.679861111108</v>
      </c>
      <c r="F2687" t="s">
        <v>871</v>
      </c>
      <c r="G2687" t="s">
        <v>871</v>
      </c>
      <c r="H2687">
        <v>3</v>
      </c>
      <c r="I2687">
        <v>1</v>
      </c>
      <c r="J2687">
        <v>1</v>
      </c>
      <c r="K2687" t="s">
        <v>872</v>
      </c>
      <c r="L2687">
        <v>1</v>
      </c>
      <c r="M2687">
        <v>1</v>
      </c>
      <c r="N2687">
        <v>4.5999999999999999E-2</v>
      </c>
      <c r="O2687" t="s">
        <v>874</v>
      </c>
      <c r="P2687" t="s">
        <v>874</v>
      </c>
      <c r="Q2687" t="s">
        <v>874</v>
      </c>
      <c r="R2687">
        <v>0</v>
      </c>
      <c r="S2687">
        <v>4.5999999999999999E-2</v>
      </c>
      <c r="T2687" t="s">
        <v>874</v>
      </c>
      <c r="U2687" t="s">
        <v>874</v>
      </c>
      <c r="V2687" t="s">
        <v>874</v>
      </c>
      <c r="W2687" t="s">
        <v>874</v>
      </c>
      <c r="X2687" t="s">
        <v>56</v>
      </c>
      <c r="Y2687" t="s">
        <v>874</v>
      </c>
      <c r="Z2687">
        <v>0.97399999999999998</v>
      </c>
      <c r="AA2687" t="s">
        <v>874</v>
      </c>
      <c r="AB2687" t="s">
        <v>874</v>
      </c>
      <c r="AC2687" t="s">
        <v>874</v>
      </c>
      <c r="AD2687" s="19">
        <v>2.2468749999999999E-2</v>
      </c>
      <c r="AE2687" t="s">
        <v>1108</v>
      </c>
    </row>
    <row r="2688" spans="1:31" x14ac:dyDescent="0.35">
      <c r="A2688" t="s">
        <v>1091</v>
      </c>
      <c r="B2688" t="s">
        <v>311</v>
      </c>
      <c r="C2688">
        <v>3786</v>
      </c>
      <c r="D2688" s="9">
        <v>40773.469259259262</v>
      </c>
      <c r="E2688" s="9">
        <v>44560.350474537037</v>
      </c>
      <c r="F2688">
        <v>1514</v>
      </c>
      <c r="G2688">
        <v>1514</v>
      </c>
      <c r="H2688">
        <v>186</v>
      </c>
      <c r="I2688">
        <v>1328</v>
      </c>
      <c r="J2688">
        <v>342</v>
      </c>
      <c r="K2688">
        <v>1172</v>
      </c>
      <c r="L2688">
        <v>937</v>
      </c>
      <c r="M2688">
        <v>235</v>
      </c>
      <c r="N2688">
        <v>5.8999999999999997E-2</v>
      </c>
      <c r="O2688">
        <v>0.40600000000000003</v>
      </c>
      <c r="P2688">
        <v>0.11600000000000001</v>
      </c>
      <c r="Q2688">
        <v>0.28699999999999998</v>
      </c>
      <c r="R2688">
        <v>0.34899999999999998</v>
      </c>
      <c r="S2688">
        <v>0.34899999999999998</v>
      </c>
      <c r="T2688">
        <v>0.82199999999999995</v>
      </c>
      <c r="U2688">
        <v>0.127</v>
      </c>
      <c r="V2688">
        <v>0.751</v>
      </c>
      <c r="W2688">
        <v>818.81500000000005</v>
      </c>
      <c r="X2688" t="s">
        <v>56</v>
      </c>
      <c r="Y2688">
        <v>3.484</v>
      </c>
      <c r="Z2688">
        <v>0.96899999999999997</v>
      </c>
      <c r="AA2688" s="19">
        <v>0.97099999999999997</v>
      </c>
      <c r="AB2688">
        <v>0.98299999999999998</v>
      </c>
      <c r="AC2688" s="23">
        <v>0.96899999999999997</v>
      </c>
      <c r="AD2688" s="19">
        <v>45825.233444537036</v>
      </c>
      <c r="AE2688" t="s">
        <v>2362</v>
      </c>
    </row>
    <row r="2689" spans="1:31" hidden="1" x14ac:dyDescent="0.35">
      <c r="A2689" t="s">
        <v>256</v>
      </c>
      <c r="B2689" t="s">
        <v>312</v>
      </c>
      <c r="C2689">
        <v>84</v>
      </c>
      <c r="D2689" s="9">
        <v>45503.394444444442</v>
      </c>
      <c r="E2689" s="9">
        <v>45588.345833333333</v>
      </c>
      <c r="F2689" t="s">
        <v>871</v>
      </c>
      <c r="G2689" t="s">
        <v>871</v>
      </c>
      <c r="H2689">
        <v>3</v>
      </c>
      <c r="I2689">
        <v>4</v>
      </c>
      <c r="J2689">
        <v>1</v>
      </c>
      <c r="K2689" t="s">
        <v>872</v>
      </c>
      <c r="L2689">
        <v>11</v>
      </c>
      <c r="M2689">
        <v>-5</v>
      </c>
      <c r="N2689">
        <v>3.6999999999999998E-2</v>
      </c>
      <c r="O2689">
        <v>4.5999999999999999E-2</v>
      </c>
      <c r="P2689" t="s">
        <v>874</v>
      </c>
      <c r="Q2689">
        <v>0.14199999999999999</v>
      </c>
      <c r="R2689">
        <v>8.3000000000000004E-2</v>
      </c>
      <c r="S2689">
        <v>8.4000000000000005E-2</v>
      </c>
      <c r="T2689" t="s">
        <v>874</v>
      </c>
      <c r="U2689" t="s">
        <v>874</v>
      </c>
      <c r="V2689" t="s">
        <v>874</v>
      </c>
      <c r="W2689" t="s">
        <v>874</v>
      </c>
      <c r="X2689" t="s">
        <v>62</v>
      </c>
      <c r="Y2689">
        <v>7.0419999999999998</v>
      </c>
      <c r="Z2689">
        <v>0.76800000000000002</v>
      </c>
      <c r="AA2689">
        <v>0.61799999999999999</v>
      </c>
      <c r="AB2689" t="s">
        <v>874</v>
      </c>
      <c r="AC2689">
        <v>0.73599999999999999</v>
      </c>
      <c r="AD2689" s="19">
        <v>2.2702546296296297E-2</v>
      </c>
      <c r="AE2689" t="s">
        <v>1108</v>
      </c>
    </row>
    <row r="2690" spans="1:31" x14ac:dyDescent="0.35">
      <c r="A2690" t="s">
        <v>1729</v>
      </c>
      <c r="B2690" t="s">
        <v>311</v>
      </c>
      <c r="C2690">
        <v>4477</v>
      </c>
      <c r="D2690" s="9">
        <v>40085.8981712963</v>
      </c>
      <c r="E2690" s="9">
        <v>44563.282337962963</v>
      </c>
      <c r="F2690">
        <v>2039</v>
      </c>
      <c r="G2690">
        <v>2039</v>
      </c>
      <c r="H2690">
        <v>281</v>
      </c>
      <c r="I2690">
        <v>1758</v>
      </c>
      <c r="J2690">
        <v>167</v>
      </c>
      <c r="K2690">
        <v>1872</v>
      </c>
      <c r="L2690">
        <v>1575</v>
      </c>
      <c r="M2690">
        <v>297</v>
      </c>
      <c r="N2690">
        <v>5.8999999999999997E-2</v>
      </c>
      <c r="O2690">
        <v>0.42799999999999999</v>
      </c>
      <c r="P2690">
        <v>4.2999999999999997E-2</v>
      </c>
      <c r="Q2690">
        <v>0.36499999999999999</v>
      </c>
      <c r="R2690">
        <v>0.44400000000000001</v>
      </c>
      <c r="S2690">
        <v>0.442</v>
      </c>
      <c r="T2690">
        <v>0.82199999999999995</v>
      </c>
      <c r="U2690">
        <v>0.121</v>
      </c>
      <c r="V2690">
        <v>0.91200000000000003</v>
      </c>
      <c r="W2690">
        <v>813.69899999999996</v>
      </c>
      <c r="X2690" t="s">
        <v>56</v>
      </c>
      <c r="Y2690">
        <v>2.74</v>
      </c>
      <c r="Z2690">
        <v>0.96499999999999997</v>
      </c>
      <c r="AA2690">
        <v>0.95699999999999996</v>
      </c>
      <c r="AB2690">
        <v>0.97799999999999998</v>
      </c>
      <c r="AC2690">
        <v>0.96</v>
      </c>
      <c r="AD2690" s="19">
        <v>45825.172279398146</v>
      </c>
      <c r="AE2690" t="s">
        <v>2397</v>
      </c>
    </row>
    <row r="2691" spans="1:31" hidden="1" x14ac:dyDescent="0.35">
      <c r="A2691" t="s">
        <v>257</v>
      </c>
      <c r="B2691" t="s">
        <v>312</v>
      </c>
      <c r="C2691">
        <v>100</v>
      </c>
      <c r="D2691" s="9">
        <v>45503.804861111108</v>
      </c>
      <c r="E2691" s="9">
        <v>45604.697222222225</v>
      </c>
      <c r="F2691" t="s">
        <v>871</v>
      </c>
      <c r="G2691" t="s">
        <v>871</v>
      </c>
      <c r="H2691">
        <v>96</v>
      </c>
      <c r="I2691">
        <v>2</v>
      </c>
      <c r="J2691">
        <v>9</v>
      </c>
      <c r="K2691" t="s">
        <v>872</v>
      </c>
      <c r="L2691">
        <v>70</v>
      </c>
      <c r="M2691">
        <v>20</v>
      </c>
      <c r="N2691">
        <v>0.97699999999999998</v>
      </c>
      <c r="O2691">
        <v>0.16700000000000001</v>
      </c>
      <c r="P2691">
        <v>9.5000000000000001E-2</v>
      </c>
      <c r="Q2691">
        <v>0.73699999999999999</v>
      </c>
      <c r="R2691">
        <v>1.0489999999999999</v>
      </c>
      <c r="S2691">
        <v>0.88400000000000001</v>
      </c>
      <c r="T2691">
        <v>0.70299999999999996</v>
      </c>
      <c r="U2691">
        <v>0.85399999999999998</v>
      </c>
      <c r="V2691">
        <v>0.91700000000000004</v>
      </c>
      <c r="W2691">
        <v>196.744</v>
      </c>
      <c r="X2691" t="s">
        <v>56</v>
      </c>
      <c r="Y2691">
        <v>1.357</v>
      </c>
      <c r="Z2691">
        <v>0.92600000000000005</v>
      </c>
      <c r="AA2691">
        <v>1</v>
      </c>
      <c r="AB2691">
        <v>0.79900000000000004</v>
      </c>
      <c r="AC2691">
        <v>0.90700000000000003</v>
      </c>
      <c r="AD2691" s="19">
        <v>2.2983796296296297E-2</v>
      </c>
      <c r="AE2691" t="s">
        <v>1108</v>
      </c>
    </row>
    <row r="2692" spans="1:31" x14ac:dyDescent="0.35">
      <c r="A2692" t="s">
        <v>1243</v>
      </c>
      <c r="B2692" t="s">
        <v>311</v>
      </c>
      <c r="C2692">
        <v>2771</v>
      </c>
      <c r="D2692" s="9">
        <v>38821.604166666664</v>
      </c>
      <c r="E2692" s="9">
        <v>41592.65347222222</v>
      </c>
      <c r="F2692">
        <v>232</v>
      </c>
      <c r="G2692">
        <v>232</v>
      </c>
      <c r="H2692">
        <v>51</v>
      </c>
      <c r="I2692">
        <v>181</v>
      </c>
      <c r="J2692">
        <v>12</v>
      </c>
      <c r="K2692">
        <v>220</v>
      </c>
      <c r="L2692">
        <v>187</v>
      </c>
      <c r="M2692">
        <v>33</v>
      </c>
      <c r="N2692">
        <v>1.6E-2</v>
      </c>
      <c r="O2692">
        <v>5.6000000000000001E-2</v>
      </c>
      <c r="P2692">
        <v>5.0000000000000001E-3</v>
      </c>
      <c r="Q2692">
        <v>5.5E-2</v>
      </c>
      <c r="R2692">
        <v>6.7000000000000004E-2</v>
      </c>
      <c r="S2692">
        <v>6.8000000000000005E-2</v>
      </c>
      <c r="T2692">
        <v>0.82099999999999995</v>
      </c>
      <c r="U2692">
        <v>0.222</v>
      </c>
      <c r="V2692">
        <v>0.93100000000000005</v>
      </c>
      <c r="W2692">
        <v>600</v>
      </c>
      <c r="X2692" t="s">
        <v>56</v>
      </c>
      <c r="Y2692">
        <v>18.181999999999999</v>
      </c>
      <c r="Z2692">
        <v>0.92500000000000004</v>
      </c>
      <c r="AA2692">
        <v>0.96599999999999997</v>
      </c>
      <c r="AB2692">
        <v>0.96299999999999997</v>
      </c>
      <c r="AC2692">
        <v>0.94299999999999995</v>
      </c>
      <c r="AD2692" s="19">
        <v>45824.74625783565</v>
      </c>
      <c r="AE2692" t="s">
        <v>1824</v>
      </c>
    </row>
    <row r="2693" spans="1:31" hidden="1" x14ac:dyDescent="0.35">
      <c r="A2693" t="s">
        <v>258</v>
      </c>
      <c r="B2693" t="s">
        <v>312</v>
      </c>
      <c r="C2693">
        <v>99</v>
      </c>
      <c r="D2693" s="9">
        <v>45511.232638888891</v>
      </c>
      <c r="E2693" s="9">
        <v>45610.814583333333</v>
      </c>
      <c r="F2693" t="s">
        <v>871</v>
      </c>
      <c r="G2693" t="s">
        <v>871</v>
      </c>
      <c r="H2693">
        <v>694</v>
      </c>
      <c r="I2693">
        <v>354</v>
      </c>
      <c r="J2693">
        <v>282</v>
      </c>
      <c r="K2693" t="s">
        <v>872</v>
      </c>
      <c r="L2693">
        <v>748</v>
      </c>
      <c r="M2693">
        <v>19</v>
      </c>
      <c r="N2693">
        <v>6.83</v>
      </c>
      <c r="O2693">
        <v>3.7949999999999999</v>
      </c>
      <c r="P2693">
        <v>3.327</v>
      </c>
      <c r="Q2693">
        <v>6.4429999999999996</v>
      </c>
      <c r="R2693">
        <v>7.298</v>
      </c>
      <c r="S2693">
        <v>7.16</v>
      </c>
      <c r="T2693">
        <v>0.88300000000000001</v>
      </c>
      <c r="U2693">
        <v>0.64300000000000002</v>
      </c>
      <c r="V2693">
        <v>0.68700000000000006</v>
      </c>
      <c r="W2693">
        <v>300.48099999999999</v>
      </c>
      <c r="X2693" t="s">
        <v>56</v>
      </c>
      <c r="Y2693">
        <v>0.155</v>
      </c>
      <c r="Z2693">
        <v>0.996</v>
      </c>
      <c r="AA2693">
        <v>0.97499999999999998</v>
      </c>
      <c r="AB2693">
        <v>0.874</v>
      </c>
      <c r="AC2693">
        <v>0.86399999999999999</v>
      </c>
      <c r="AD2693" s="19">
        <v>2.3313657407407408E-2</v>
      </c>
      <c r="AE2693" t="s">
        <v>1108</v>
      </c>
    </row>
    <row r="2694" spans="1:31" x14ac:dyDescent="0.35">
      <c r="A2694" t="s">
        <v>1243</v>
      </c>
      <c r="B2694" t="s">
        <v>311</v>
      </c>
      <c r="C2694">
        <v>2771</v>
      </c>
      <c r="D2694" s="9">
        <v>38821.604166666664</v>
      </c>
      <c r="E2694" s="9">
        <v>41592.65347222222</v>
      </c>
      <c r="F2694">
        <v>232</v>
      </c>
      <c r="G2694">
        <v>232</v>
      </c>
      <c r="H2694">
        <v>51</v>
      </c>
      <c r="I2694">
        <v>181</v>
      </c>
      <c r="J2694">
        <v>12</v>
      </c>
      <c r="K2694">
        <v>220</v>
      </c>
      <c r="L2694">
        <v>187</v>
      </c>
      <c r="M2694">
        <v>33</v>
      </c>
      <c r="N2694">
        <v>1.6E-2</v>
      </c>
      <c r="O2694">
        <v>5.6000000000000001E-2</v>
      </c>
      <c r="P2694">
        <v>5.0000000000000001E-3</v>
      </c>
      <c r="Q2694">
        <v>5.5E-2</v>
      </c>
      <c r="R2694">
        <v>6.7000000000000004E-2</v>
      </c>
      <c r="S2694">
        <v>6.8000000000000005E-2</v>
      </c>
      <c r="T2694">
        <v>0.82099999999999995</v>
      </c>
      <c r="U2694">
        <v>0.222</v>
      </c>
      <c r="V2694">
        <v>0.93100000000000005</v>
      </c>
      <c r="W2694">
        <v>600</v>
      </c>
      <c r="X2694" t="s">
        <v>56</v>
      </c>
      <c r="Y2694">
        <v>18.181999999999999</v>
      </c>
      <c r="Z2694">
        <v>0.92500000000000004</v>
      </c>
      <c r="AA2694">
        <v>0.96599999999999997</v>
      </c>
      <c r="AB2694">
        <v>0.96299999999999997</v>
      </c>
      <c r="AC2694">
        <v>0.94299999999999995</v>
      </c>
      <c r="AD2694" s="19">
        <v>45824.75688400463</v>
      </c>
      <c r="AE2694" t="s">
        <v>1824</v>
      </c>
    </row>
    <row r="2695" spans="1:31" hidden="1" x14ac:dyDescent="0.35">
      <c r="A2695" t="s">
        <v>259</v>
      </c>
      <c r="B2695" t="s">
        <v>312</v>
      </c>
      <c r="C2695">
        <v>94</v>
      </c>
      <c r="D2695" s="9">
        <v>45315.295138888891</v>
      </c>
      <c r="E2695" s="9">
        <v>45410.080555555556</v>
      </c>
      <c r="F2695" t="s">
        <v>871</v>
      </c>
      <c r="G2695" t="s">
        <v>871</v>
      </c>
      <c r="H2695">
        <v>1</v>
      </c>
      <c r="I2695">
        <v>11</v>
      </c>
      <c r="J2695">
        <v>5</v>
      </c>
      <c r="K2695" t="s">
        <v>872</v>
      </c>
      <c r="L2695">
        <v>1</v>
      </c>
      <c r="M2695">
        <v>5</v>
      </c>
      <c r="N2695">
        <v>0</v>
      </c>
      <c r="O2695">
        <v>9.7000000000000003E-2</v>
      </c>
      <c r="P2695" t="s">
        <v>874</v>
      </c>
      <c r="Q2695" t="s">
        <v>874</v>
      </c>
      <c r="R2695">
        <v>9.7000000000000003E-2</v>
      </c>
      <c r="S2695">
        <v>6.9000000000000006E-2</v>
      </c>
      <c r="T2695" t="s">
        <v>874</v>
      </c>
      <c r="U2695" t="s">
        <v>874</v>
      </c>
      <c r="V2695" t="s">
        <v>874</v>
      </c>
      <c r="W2695" t="s">
        <v>874</v>
      </c>
      <c r="X2695" t="s">
        <v>56</v>
      </c>
      <c r="Y2695" t="s">
        <v>874</v>
      </c>
      <c r="Z2695">
        <v>0</v>
      </c>
      <c r="AA2695">
        <v>0.90600000000000003</v>
      </c>
      <c r="AB2695" t="s">
        <v>874</v>
      </c>
      <c r="AC2695" t="s">
        <v>874</v>
      </c>
      <c r="AD2695" s="19">
        <v>2.3519675925925927E-2</v>
      </c>
      <c r="AE2695" t="s">
        <v>1108</v>
      </c>
    </row>
    <row r="2696" spans="1:31" x14ac:dyDescent="0.35">
      <c r="A2696" t="s">
        <v>1761</v>
      </c>
      <c r="B2696" t="s">
        <v>311</v>
      </c>
      <c r="C2696">
        <v>2537</v>
      </c>
      <c r="D2696" s="9">
        <v>41397.767361111109</v>
      </c>
      <c r="E2696" s="9">
        <v>43934.847222222219</v>
      </c>
      <c r="F2696">
        <v>682</v>
      </c>
      <c r="G2696">
        <v>668</v>
      </c>
      <c r="H2696">
        <v>88</v>
      </c>
      <c r="I2696">
        <v>580</v>
      </c>
      <c r="J2696">
        <v>175</v>
      </c>
      <c r="K2696">
        <v>493</v>
      </c>
      <c r="L2696">
        <v>462</v>
      </c>
      <c r="M2696">
        <v>31</v>
      </c>
      <c r="N2696">
        <v>7.2999999999999995E-2</v>
      </c>
      <c r="O2696">
        <v>0.23799999999999999</v>
      </c>
      <c r="P2696">
        <v>8.2000000000000003E-2</v>
      </c>
      <c r="Q2696">
        <v>0.188</v>
      </c>
      <c r="R2696">
        <v>0.22900000000000001</v>
      </c>
      <c r="S2696">
        <v>0.19500000000000001</v>
      </c>
      <c r="T2696">
        <v>0.82099999999999995</v>
      </c>
      <c r="U2696">
        <v>0.23499999999999999</v>
      </c>
      <c r="V2696">
        <v>0.73599999999999999</v>
      </c>
      <c r="W2696">
        <v>164.89400000000001</v>
      </c>
      <c r="X2696" t="s">
        <v>56</v>
      </c>
      <c r="Y2696">
        <v>5.319</v>
      </c>
      <c r="Z2696">
        <v>0.72299999999999998</v>
      </c>
      <c r="AA2696">
        <v>0.98899999999999999</v>
      </c>
      <c r="AB2696">
        <v>0.94599999999999995</v>
      </c>
      <c r="AC2696">
        <v>0.97099999999999997</v>
      </c>
      <c r="AD2696" s="19">
        <v>45825.046022766204</v>
      </c>
      <c r="AE2696" t="s">
        <v>1766</v>
      </c>
    </row>
    <row r="2697" spans="1:31" hidden="1" x14ac:dyDescent="0.35">
      <c r="A2697" t="s">
        <v>260</v>
      </c>
      <c r="B2697" t="s">
        <v>312</v>
      </c>
      <c r="C2697">
        <v>0</v>
      </c>
      <c r="D2697" s="9">
        <v>45506.84652777778</v>
      </c>
      <c r="E2697" s="9">
        <v>45506.84652777778</v>
      </c>
      <c r="F2697" t="s">
        <v>871</v>
      </c>
      <c r="G2697" t="s">
        <v>871</v>
      </c>
      <c r="H2697">
        <v>1</v>
      </c>
      <c r="I2697">
        <v>1</v>
      </c>
      <c r="J2697">
        <v>1</v>
      </c>
      <c r="K2697" t="s">
        <v>872</v>
      </c>
      <c r="L2697">
        <v>1</v>
      </c>
      <c r="M2697">
        <v>0</v>
      </c>
      <c r="N2697" t="s">
        <v>874</v>
      </c>
      <c r="O2697" t="s">
        <v>874</v>
      </c>
      <c r="P2697" t="s">
        <v>874</v>
      </c>
      <c r="Q2697" t="s">
        <v>874</v>
      </c>
      <c r="R2697">
        <v>0</v>
      </c>
      <c r="S2697" t="s">
        <v>874</v>
      </c>
      <c r="T2697" t="s">
        <v>874</v>
      </c>
      <c r="U2697" t="s">
        <v>874</v>
      </c>
      <c r="V2697" t="s">
        <v>874</v>
      </c>
      <c r="W2697" t="s">
        <v>874</v>
      </c>
      <c r="X2697" t="s">
        <v>56</v>
      </c>
      <c r="Y2697" t="s">
        <v>874</v>
      </c>
      <c r="Z2697" t="s">
        <v>874</v>
      </c>
      <c r="AA2697" t="s">
        <v>874</v>
      </c>
      <c r="AB2697" t="s">
        <v>874</v>
      </c>
      <c r="AC2697" t="s">
        <v>874</v>
      </c>
      <c r="AD2697" s="19">
        <v>2.3740740740740739E-2</v>
      </c>
      <c r="AE2697" t="s">
        <v>1108</v>
      </c>
    </row>
    <row r="2698" spans="1:31" x14ac:dyDescent="0.35">
      <c r="A2698" t="s">
        <v>1765</v>
      </c>
      <c r="B2698" t="s">
        <v>311</v>
      </c>
      <c r="C2698">
        <v>2352</v>
      </c>
      <c r="D2698" s="9">
        <v>40911.027083333334</v>
      </c>
      <c r="E2698" s="9">
        <v>43263.870138888888</v>
      </c>
      <c r="F2698">
        <v>9723</v>
      </c>
      <c r="G2698">
        <v>9511</v>
      </c>
      <c r="H2698">
        <v>475</v>
      </c>
      <c r="I2698">
        <v>9036</v>
      </c>
      <c r="J2698">
        <v>3779</v>
      </c>
      <c r="K2698">
        <v>5732</v>
      </c>
      <c r="L2698">
        <v>2973</v>
      </c>
      <c r="M2698">
        <v>2759</v>
      </c>
      <c r="N2698">
        <v>0.26</v>
      </c>
      <c r="O2698">
        <v>4.0460000000000003</v>
      </c>
      <c r="P2698">
        <v>2.238</v>
      </c>
      <c r="Q2698">
        <v>1.6970000000000001</v>
      </c>
      <c r="R2698">
        <v>2.0680000000000001</v>
      </c>
      <c r="S2698">
        <v>2.2549999999999999</v>
      </c>
      <c r="T2698">
        <v>0.82099999999999995</v>
      </c>
      <c r="U2698">
        <v>0.06</v>
      </c>
      <c r="V2698">
        <v>0.48</v>
      </c>
      <c r="W2698">
        <v>1625.81</v>
      </c>
      <c r="X2698" t="s">
        <v>56</v>
      </c>
      <c r="Y2698">
        <v>0.58899999999999997</v>
      </c>
      <c r="Z2698">
        <v>0.90900000000000003</v>
      </c>
      <c r="AA2698">
        <v>0.97899999999999998</v>
      </c>
      <c r="AB2698">
        <v>0.97899999999999998</v>
      </c>
      <c r="AC2698">
        <v>0.96199999999999997</v>
      </c>
      <c r="AD2698" s="19">
        <v>45825.047619988429</v>
      </c>
      <c r="AE2698" t="s">
        <v>1766</v>
      </c>
    </row>
    <row r="2699" spans="1:31" hidden="1" x14ac:dyDescent="0.35">
      <c r="A2699" t="s">
        <v>261</v>
      </c>
      <c r="B2699" t="s">
        <v>312</v>
      </c>
      <c r="C2699">
        <v>99</v>
      </c>
      <c r="D2699" s="9">
        <v>45509.445138888892</v>
      </c>
      <c r="E2699" s="9">
        <v>45608.856249999997</v>
      </c>
      <c r="F2699" t="s">
        <v>871</v>
      </c>
      <c r="G2699" t="s">
        <v>871</v>
      </c>
      <c r="H2699">
        <v>204</v>
      </c>
      <c r="I2699">
        <v>12</v>
      </c>
      <c r="J2699">
        <v>49</v>
      </c>
      <c r="K2699" t="s">
        <v>872</v>
      </c>
      <c r="L2699">
        <v>112</v>
      </c>
      <c r="M2699">
        <v>54</v>
      </c>
      <c r="N2699">
        <v>2.0019999999999998</v>
      </c>
      <c r="O2699">
        <v>0.13</v>
      </c>
      <c r="P2699">
        <v>0.53500000000000003</v>
      </c>
      <c r="Q2699">
        <v>1.0649999999999999</v>
      </c>
      <c r="R2699" s="24" t="s">
        <v>2321</v>
      </c>
      <c r="S2699">
        <v>1.62</v>
      </c>
      <c r="T2699">
        <v>0.66700000000000004</v>
      </c>
      <c r="U2699">
        <v>0.93899999999999995</v>
      </c>
      <c r="V2699">
        <v>0.749</v>
      </c>
      <c r="W2699">
        <v>564.31899999999996</v>
      </c>
      <c r="X2699" t="s">
        <v>56</v>
      </c>
      <c r="Y2699">
        <v>0.93899999999999995</v>
      </c>
      <c r="Z2699">
        <v>0.96199999999999997</v>
      </c>
      <c r="AA2699">
        <v>0.64100000000000001</v>
      </c>
      <c r="AB2699">
        <v>0.93</v>
      </c>
      <c r="AC2699">
        <v>0.98799999999999999</v>
      </c>
      <c r="AD2699" s="19">
        <v>2.4037037037037041E-2</v>
      </c>
      <c r="AE2699" t="s">
        <v>1108</v>
      </c>
    </row>
    <row r="2700" spans="1:31" x14ac:dyDescent="0.35">
      <c r="A2700" t="s">
        <v>178</v>
      </c>
      <c r="B2700" t="s">
        <v>311</v>
      </c>
      <c r="C2700">
        <v>5699</v>
      </c>
      <c r="D2700" s="9">
        <v>39880.082638888889</v>
      </c>
      <c r="E2700" s="9">
        <v>45579.643055555556</v>
      </c>
      <c r="F2700">
        <v>326</v>
      </c>
      <c r="G2700">
        <v>326</v>
      </c>
      <c r="H2700">
        <v>184</v>
      </c>
      <c r="I2700">
        <v>142</v>
      </c>
      <c r="J2700">
        <v>38</v>
      </c>
      <c r="K2700">
        <v>288</v>
      </c>
      <c r="L2700">
        <v>251</v>
      </c>
      <c r="M2700">
        <v>38</v>
      </c>
      <c r="N2700">
        <v>3.6999999999999998E-2</v>
      </c>
      <c r="O2700">
        <v>2.5999999999999999E-2</v>
      </c>
      <c r="P2700">
        <v>7.0000000000000001E-3</v>
      </c>
      <c r="Q2700">
        <v>4.5999999999999999E-2</v>
      </c>
      <c r="R2700">
        <v>5.6000000000000001E-2</v>
      </c>
      <c r="S2700">
        <v>5.5E-2</v>
      </c>
      <c r="T2700">
        <v>0.82099999999999995</v>
      </c>
      <c r="U2700">
        <v>0.58699999999999997</v>
      </c>
      <c r="V2700">
        <v>0.88900000000000001</v>
      </c>
      <c r="W2700">
        <v>826.08699999999999</v>
      </c>
      <c r="X2700" t="s">
        <v>56</v>
      </c>
      <c r="Y2700">
        <v>21.739000000000001</v>
      </c>
      <c r="Z2700">
        <v>0.97299999999999998</v>
      </c>
      <c r="AA2700">
        <v>0.98499999999999999</v>
      </c>
      <c r="AB2700">
        <v>0.95199999999999996</v>
      </c>
      <c r="AC2700">
        <v>0.96599999999999997</v>
      </c>
      <c r="AD2700" s="19">
        <v>3.0943287037037037E-2</v>
      </c>
      <c r="AE2700" t="s">
        <v>1108</v>
      </c>
    </row>
    <row r="2701" spans="1:31" hidden="1" x14ac:dyDescent="0.35">
      <c r="A2701" t="s">
        <v>262</v>
      </c>
      <c r="B2701" t="s">
        <v>312</v>
      </c>
      <c r="C2701">
        <v>99</v>
      </c>
      <c r="D2701" s="9">
        <v>45511.570138888892</v>
      </c>
      <c r="E2701" s="9">
        <v>45610.754861111112</v>
      </c>
      <c r="F2701" t="s">
        <v>871</v>
      </c>
      <c r="G2701" t="s">
        <v>871</v>
      </c>
      <c r="H2701">
        <v>30</v>
      </c>
      <c r="I2701">
        <v>1</v>
      </c>
      <c r="J2701">
        <v>5</v>
      </c>
      <c r="K2701" t="s">
        <v>872</v>
      </c>
      <c r="L2701">
        <v>2</v>
      </c>
      <c r="M2701">
        <v>22</v>
      </c>
      <c r="N2701">
        <v>0.27500000000000002</v>
      </c>
      <c r="O2701">
        <v>0</v>
      </c>
      <c r="P2701">
        <v>0.13900000000000001</v>
      </c>
      <c r="Q2701">
        <v>3.5999999999999997E-2</v>
      </c>
      <c r="R2701">
        <v>0.13600000000000001</v>
      </c>
      <c r="S2701">
        <v>0.23400000000000001</v>
      </c>
      <c r="T2701">
        <v>0.26500000000000001</v>
      </c>
      <c r="U2701">
        <v>1</v>
      </c>
      <c r="V2701">
        <v>0.495</v>
      </c>
      <c r="W2701">
        <v>1361.1110000000001</v>
      </c>
      <c r="X2701" t="s">
        <v>56</v>
      </c>
      <c r="Y2701">
        <v>27.777999999999999</v>
      </c>
      <c r="Z2701">
        <v>0.84599999999999997</v>
      </c>
      <c r="AA2701">
        <v>0</v>
      </c>
      <c r="AB2701">
        <v>0.5</v>
      </c>
      <c r="AC2701">
        <v>1</v>
      </c>
      <c r="AD2701" s="19">
        <v>2.4284722222222221E-2</v>
      </c>
      <c r="AE2701" t="s">
        <v>1108</v>
      </c>
    </row>
    <row r="2702" spans="1:31" x14ac:dyDescent="0.35">
      <c r="A2702" t="s">
        <v>203</v>
      </c>
      <c r="B2702" t="s">
        <v>311</v>
      </c>
      <c r="C2702">
        <v>1672</v>
      </c>
      <c r="D2702" s="9">
        <v>43935.62222222222</v>
      </c>
      <c r="E2702" s="9">
        <v>45608.521527777775</v>
      </c>
      <c r="F2702">
        <v>2172</v>
      </c>
      <c r="G2702">
        <v>2051</v>
      </c>
      <c r="H2702">
        <v>1403</v>
      </c>
      <c r="I2702">
        <v>648</v>
      </c>
      <c r="J2702">
        <v>372</v>
      </c>
      <c r="K2702">
        <v>1679</v>
      </c>
      <c r="L2702">
        <v>1301</v>
      </c>
      <c r="M2702">
        <v>378</v>
      </c>
      <c r="N2702">
        <v>1.2749999999999999</v>
      </c>
      <c r="O2702">
        <v>0.627</v>
      </c>
      <c r="P2702">
        <v>0.379</v>
      </c>
      <c r="Q2702">
        <v>1.2509999999999999</v>
      </c>
      <c r="R2702">
        <v>1.5229999999999999</v>
      </c>
      <c r="S2702">
        <v>1.6120000000000001</v>
      </c>
      <c r="T2702">
        <v>0.82099999999999995</v>
      </c>
      <c r="U2702">
        <v>0.67</v>
      </c>
      <c r="V2702">
        <v>0.80100000000000005</v>
      </c>
      <c r="W2702">
        <v>302.15800000000002</v>
      </c>
      <c r="X2702" t="s">
        <v>56</v>
      </c>
      <c r="Y2702">
        <v>0.79900000000000004</v>
      </c>
      <c r="Z2702">
        <v>0.94099999999999995</v>
      </c>
      <c r="AA2702">
        <v>0.99299999999999999</v>
      </c>
      <c r="AB2702">
        <v>0.92700000000000005</v>
      </c>
      <c r="AC2702">
        <v>0.96199999999999997</v>
      </c>
      <c r="AD2702" s="19">
        <v>3.4003472222222227E-2</v>
      </c>
      <c r="AE2702" t="s">
        <v>1108</v>
      </c>
    </row>
    <row r="2703" spans="1:31" hidden="1" x14ac:dyDescent="0.35">
      <c r="A2703" t="s">
        <v>263</v>
      </c>
      <c r="B2703" t="s">
        <v>312</v>
      </c>
      <c r="C2703">
        <v>83</v>
      </c>
      <c r="D2703" s="9">
        <v>45525.741666666669</v>
      </c>
      <c r="E2703" s="9">
        <v>45609.652777777781</v>
      </c>
      <c r="F2703" t="s">
        <v>871</v>
      </c>
      <c r="G2703" t="s">
        <v>871</v>
      </c>
      <c r="H2703">
        <v>16</v>
      </c>
      <c r="I2703">
        <v>1</v>
      </c>
      <c r="J2703">
        <v>4</v>
      </c>
      <c r="K2703" t="s">
        <v>872</v>
      </c>
      <c r="L2703">
        <v>12</v>
      </c>
      <c r="M2703">
        <v>0</v>
      </c>
      <c r="N2703">
        <v>0.14799999999999999</v>
      </c>
      <c r="O2703" t="s">
        <v>874</v>
      </c>
      <c r="P2703">
        <v>0.24099999999999999</v>
      </c>
      <c r="Q2703">
        <v>9.5000000000000001E-2</v>
      </c>
      <c r="R2703">
        <v>-9.2999999999999999E-2</v>
      </c>
      <c r="S2703">
        <v>0.13100000000000001</v>
      </c>
      <c r="T2703" t="s">
        <v>874</v>
      </c>
      <c r="U2703" t="s">
        <v>874</v>
      </c>
      <c r="V2703" t="s">
        <v>874</v>
      </c>
      <c r="W2703" t="s">
        <v>874</v>
      </c>
      <c r="X2703" t="s">
        <v>92</v>
      </c>
      <c r="Y2703">
        <v>10.526</v>
      </c>
      <c r="Z2703">
        <v>0.91100000000000003</v>
      </c>
      <c r="AA2703" t="s">
        <v>874</v>
      </c>
      <c r="AB2703">
        <v>0.84199999999999997</v>
      </c>
      <c r="AC2703">
        <v>0.84899999999999998</v>
      </c>
      <c r="AD2703" s="19">
        <v>2.4502314814814814E-2</v>
      </c>
      <c r="AE2703" t="s">
        <v>1108</v>
      </c>
    </row>
    <row r="2704" spans="1:31" x14ac:dyDescent="0.35">
      <c r="A2704" t="s">
        <v>178</v>
      </c>
      <c r="B2704" t="s">
        <v>311</v>
      </c>
      <c r="C2704">
        <v>5699</v>
      </c>
      <c r="D2704" s="9">
        <v>39880.082638888889</v>
      </c>
      <c r="E2704" s="9">
        <v>45579.643055555556</v>
      </c>
      <c r="F2704">
        <v>326</v>
      </c>
      <c r="G2704">
        <v>326</v>
      </c>
      <c r="H2704">
        <v>184</v>
      </c>
      <c r="I2704">
        <v>142</v>
      </c>
      <c r="J2704">
        <v>38</v>
      </c>
      <c r="K2704">
        <v>288</v>
      </c>
      <c r="L2704">
        <v>251</v>
      </c>
      <c r="M2704">
        <v>38</v>
      </c>
      <c r="N2704">
        <v>3.6999999999999998E-2</v>
      </c>
      <c r="O2704">
        <v>2.5999999999999999E-2</v>
      </c>
      <c r="P2704">
        <v>7.0000000000000001E-3</v>
      </c>
      <c r="Q2704">
        <v>4.5999999999999999E-2</v>
      </c>
      <c r="R2704">
        <v>5.6000000000000001E-2</v>
      </c>
      <c r="S2704">
        <v>5.5E-2</v>
      </c>
      <c r="T2704">
        <v>0.82099999999999995</v>
      </c>
      <c r="U2704">
        <v>0.58699999999999997</v>
      </c>
      <c r="V2704">
        <v>0.88900000000000001</v>
      </c>
      <c r="W2704">
        <v>826.08699999999999</v>
      </c>
      <c r="X2704" t="s">
        <v>56</v>
      </c>
      <c r="Y2704">
        <v>21.739000000000001</v>
      </c>
      <c r="Z2704">
        <v>0.97299999999999998</v>
      </c>
      <c r="AA2704">
        <v>0.98499999999999999</v>
      </c>
      <c r="AB2704">
        <v>0.95199999999999996</v>
      </c>
      <c r="AC2704">
        <v>0.96599999999999997</v>
      </c>
      <c r="AD2704" s="19">
        <v>2.2141203703703706E-3</v>
      </c>
      <c r="AE2704" t="s">
        <v>1108</v>
      </c>
    </row>
    <row r="2705" spans="1:31" hidden="1" x14ac:dyDescent="0.35">
      <c r="A2705" t="s">
        <v>264</v>
      </c>
      <c r="B2705" t="s">
        <v>312</v>
      </c>
      <c r="C2705">
        <v>0</v>
      </c>
      <c r="D2705" s="9">
        <v>44329.397222222222</v>
      </c>
      <c r="E2705" s="9">
        <v>44329.397222222222</v>
      </c>
      <c r="F2705" t="s">
        <v>871</v>
      </c>
      <c r="G2705" t="s">
        <v>871</v>
      </c>
      <c r="H2705">
        <v>1</v>
      </c>
      <c r="I2705">
        <v>1</v>
      </c>
      <c r="J2705">
        <v>1</v>
      </c>
      <c r="K2705" t="s">
        <v>872</v>
      </c>
      <c r="L2705">
        <v>1</v>
      </c>
      <c r="M2705">
        <v>0</v>
      </c>
      <c r="N2705" t="s">
        <v>874</v>
      </c>
      <c r="O2705" t="s">
        <v>874</v>
      </c>
      <c r="P2705" t="s">
        <v>874</v>
      </c>
      <c r="Q2705" t="s">
        <v>874</v>
      </c>
      <c r="R2705">
        <v>0</v>
      </c>
      <c r="S2705" t="s">
        <v>874</v>
      </c>
      <c r="T2705" t="s">
        <v>874</v>
      </c>
      <c r="U2705" t="s">
        <v>874</v>
      </c>
      <c r="V2705" t="s">
        <v>874</v>
      </c>
      <c r="W2705" t="s">
        <v>874</v>
      </c>
      <c r="X2705" t="s">
        <v>56</v>
      </c>
      <c r="Y2705" t="s">
        <v>874</v>
      </c>
      <c r="Z2705" t="s">
        <v>874</v>
      </c>
      <c r="AA2705" t="s">
        <v>874</v>
      </c>
      <c r="AB2705" t="s">
        <v>874</v>
      </c>
      <c r="AC2705" t="s">
        <v>874</v>
      </c>
      <c r="AD2705" s="19">
        <v>2.4712962962962961E-2</v>
      </c>
      <c r="AE2705" t="s">
        <v>1108</v>
      </c>
    </row>
    <row r="2706" spans="1:31" x14ac:dyDescent="0.35">
      <c r="A2706" t="s">
        <v>203</v>
      </c>
      <c r="B2706" t="s">
        <v>311</v>
      </c>
      <c r="C2706">
        <v>1672</v>
      </c>
      <c r="D2706" s="9">
        <v>43935.62222222222</v>
      </c>
      <c r="E2706" s="9">
        <v>45608.521527777775</v>
      </c>
      <c r="F2706">
        <v>2172</v>
      </c>
      <c r="G2706">
        <v>2051</v>
      </c>
      <c r="H2706">
        <v>1403</v>
      </c>
      <c r="I2706">
        <v>648</v>
      </c>
      <c r="J2706">
        <v>372</v>
      </c>
      <c r="K2706">
        <v>1679</v>
      </c>
      <c r="L2706">
        <v>1301</v>
      </c>
      <c r="M2706">
        <v>378</v>
      </c>
      <c r="N2706">
        <v>1.2749999999999999</v>
      </c>
      <c r="O2706">
        <v>0.627</v>
      </c>
      <c r="P2706">
        <v>0.379</v>
      </c>
      <c r="Q2706">
        <v>1.2509999999999999</v>
      </c>
      <c r="R2706">
        <v>1.5229999999999999</v>
      </c>
      <c r="S2706">
        <v>1.6120000000000001</v>
      </c>
      <c r="T2706">
        <v>0.82099999999999995</v>
      </c>
      <c r="U2706">
        <v>0.67</v>
      </c>
      <c r="V2706">
        <v>0.80100000000000005</v>
      </c>
      <c r="W2706">
        <v>302.15800000000002</v>
      </c>
      <c r="X2706" t="s">
        <v>56</v>
      </c>
      <c r="Y2706">
        <v>0.79900000000000004</v>
      </c>
      <c r="Z2706">
        <v>0.94099999999999995</v>
      </c>
      <c r="AA2706">
        <v>0.99299999999999999</v>
      </c>
      <c r="AB2706">
        <v>0.92700000000000005</v>
      </c>
      <c r="AC2706">
        <v>0.96199999999999997</v>
      </c>
      <c r="AD2706" s="19">
        <v>8.3993055555555557E-3</v>
      </c>
      <c r="AE2706" t="s">
        <v>1108</v>
      </c>
    </row>
    <row r="2707" spans="1:31" hidden="1" x14ac:dyDescent="0.35">
      <c r="A2707" t="s">
        <v>265</v>
      </c>
      <c r="B2707" t="s">
        <v>312</v>
      </c>
      <c r="C2707">
        <v>99</v>
      </c>
      <c r="D2707" s="9">
        <v>45503.435416666667</v>
      </c>
      <c r="E2707" s="9">
        <v>45602.634027777778</v>
      </c>
      <c r="F2707" t="s">
        <v>871</v>
      </c>
      <c r="G2707" t="s">
        <v>871</v>
      </c>
      <c r="H2707">
        <v>4</v>
      </c>
      <c r="I2707">
        <v>4</v>
      </c>
      <c r="J2707">
        <v>1</v>
      </c>
      <c r="K2707" t="s">
        <v>872</v>
      </c>
      <c r="L2707">
        <v>7</v>
      </c>
      <c r="M2707">
        <v>0</v>
      </c>
      <c r="N2707">
        <v>0.03</v>
      </c>
      <c r="O2707">
        <v>2.4E-2</v>
      </c>
      <c r="P2707" t="s">
        <v>874</v>
      </c>
      <c r="Q2707">
        <v>6.3E-2</v>
      </c>
      <c r="R2707">
        <v>5.3999999999999999E-2</v>
      </c>
      <c r="S2707">
        <v>5.3999999999999999E-2</v>
      </c>
      <c r="T2707" t="s">
        <v>874</v>
      </c>
      <c r="U2707" t="s">
        <v>874</v>
      </c>
      <c r="V2707" t="s">
        <v>874</v>
      </c>
      <c r="W2707" t="s">
        <v>874</v>
      </c>
      <c r="X2707" t="s">
        <v>56</v>
      </c>
      <c r="Y2707">
        <v>15.872999999999999</v>
      </c>
      <c r="Z2707">
        <v>0.88800000000000001</v>
      </c>
      <c r="AA2707">
        <v>0.71699999999999997</v>
      </c>
      <c r="AB2707" t="s">
        <v>874</v>
      </c>
      <c r="AC2707">
        <v>0.86299999999999999</v>
      </c>
      <c r="AD2707" s="19">
        <v>2.4935185185185185E-2</v>
      </c>
      <c r="AE2707" t="s">
        <v>1108</v>
      </c>
    </row>
    <row r="2708" spans="1:31" x14ac:dyDescent="0.35">
      <c r="A2708" t="s">
        <v>1540</v>
      </c>
      <c r="B2708" t="s">
        <v>311</v>
      </c>
      <c r="C2708">
        <v>1100</v>
      </c>
      <c r="D2708" s="9">
        <v>40521.027777777781</v>
      </c>
      <c r="E2708" s="9">
        <v>41621.12222222222</v>
      </c>
      <c r="F2708">
        <v>597</v>
      </c>
      <c r="G2708">
        <v>597</v>
      </c>
      <c r="H2708">
        <v>69</v>
      </c>
      <c r="I2708">
        <v>528</v>
      </c>
      <c r="J2708">
        <v>77</v>
      </c>
      <c r="K2708">
        <v>520</v>
      </c>
      <c r="L2708">
        <v>395</v>
      </c>
      <c r="M2708">
        <v>125</v>
      </c>
      <c r="N2708">
        <v>6.2E-2</v>
      </c>
      <c r="O2708">
        <v>0.48</v>
      </c>
      <c r="P2708">
        <v>0.08</v>
      </c>
      <c r="Q2708">
        <v>0.379</v>
      </c>
      <c r="R2708">
        <v>0.46200000000000002</v>
      </c>
      <c r="S2708">
        <v>0.46700000000000003</v>
      </c>
      <c r="T2708">
        <v>0.82</v>
      </c>
      <c r="U2708">
        <v>0.114</v>
      </c>
      <c r="V2708">
        <v>0.85199999999999998</v>
      </c>
      <c r="W2708">
        <v>329.815</v>
      </c>
      <c r="X2708" t="s">
        <v>56</v>
      </c>
      <c r="Y2708">
        <v>2.6389999999999998</v>
      </c>
      <c r="Z2708">
        <v>0.97</v>
      </c>
      <c r="AA2708">
        <v>0.98799999999999999</v>
      </c>
      <c r="AB2708">
        <v>0.97799999999999998</v>
      </c>
      <c r="AC2708">
        <v>0.98599999999999999</v>
      </c>
      <c r="AD2708" s="19">
        <v>45824.800097881947</v>
      </c>
      <c r="AE2708" t="s">
        <v>1824</v>
      </c>
    </row>
    <row r="2709" spans="1:31" hidden="1" x14ac:dyDescent="0.35">
      <c r="A2709" t="s">
        <v>266</v>
      </c>
      <c r="B2709" t="s">
        <v>312</v>
      </c>
      <c r="C2709">
        <v>98</v>
      </c>
      <c r="D2709" s="9">
        <v>45504.432638888888</v>
      </c>
      <c r="E2709" s="9">
        <v>45602.512499999997</v>
      </c>
      <c r="F2709" t="s">
        <v>871</v>
      </c>
      <c r="G2709" t="s">
        <v>871</v>
      </c>
      <c r="H2709">
        <v>1</v>
      </c>
      <c r="I2709">
        <v>2</v>
      </c>
      <c r="J2709">
        <v>1</v>
      </c>
      <c r="K2709" t="s">
        <v>872</v>
      </c>
      <c r="L2709">
        <v>5</v>
      </c>
      <c r="M2709">
        <v>-1</v>
      </c>
      <c r="N2709" t="s">
        <v>874</v>
      </c>
      <c r="O2709">
        <v>1</v>
      </c>
      <c r="P2709" t="s">
        <v>874</v>
      </c>
      <c r="Q2709">
        <v>0.215</v>
      </c>
      <c r="R2709">
        <v>0</v>
      </c>
      <c r="S2709">
        <v>1.6E-2</v>
      </c>
      <c r="T2709" t="s">
        <v>874</v>
      </c>
      <c r="U2709" t="s">
        <v>874</v>
      </c>
      <c r="V2709" t="s">
        <v>874</v>
      </c>
      <c r="W2709" t="s">
        <v>874</v>
      </c>
      <c r="X2709" t="s">
        <v>56</v>
      </c>
      <c r="Y2709">
        <v>4.6509999999999998</v>
      </c>
      <c r="Z2709" t="s">
        <v>874</v>
      </c>
      <c r="AA2709">
        <v>1</v>
      </c>
      <c r="AB2709" t="s">
        <v>874</v>
      </c>
      <c r="AC2709">
        <v>0.88100000000000001</v>
      </c>
      <c r="AD2709" s="19">
        <v>2.5158564814814814E-2</v>
      </c>
      <c r="AE2709" t="s">
        <v>1108</v>
      </c>
    </row>
    <row r="2710" spans="1:31" x14ac:dyDescent="0.35">
      <c r="A2710" t="s">
        <v>1598</v>
      </c>
      <c r="B2710" t="s">
        <v>311</v>
      </c>
      <c r="C2710">
        <v>3100</v>
      </c>
      <c r="D2710" s="9">
        <v>38327.723611111112</v>
      </c>
      <c r="E2710" s="9">
        <v>41428.602777777778</v>
      </c>
      <c r="F2710">
        <v>638</v>
      </c>
      <c r="G2710">
        <v>638</v>
      </c>
      <c r="H2710">
        <v>67</v>
      </c>
      <c r="I2710">
        <v>571</v>
      </c>
      <c r="J2710">
        <v>88</v>
      </c>
      <c r="K2710">
        <v>550</v>
      </c>
      <c r="L2710">
        <v>463</v>
      </c>
      <c r="M2710">
        <v>87</v>
      </c>
      <c r="N2710">
        <v>2.5000000000000001E-2</v>
      </c>
      <c r="O2710">
        <v>0.23499999999999999</v>
      </c>
      <c r="P2710">
        <v>3.7999999999999999E-2</v>
      </c>
      <c r="Q2710">
        <v>0.182</v>
      </c>
      <c r="R2710">
        <v>0.222</v>
      </c>
      <c r="S2710">
        <v>0.222</v>
      </c>
      <c r="T2710">
        <v>0.82</v>
      </c>
      <c r="U2710">
        <v>9.6000000000000002E-2</v>
      </c>
      <c r="V2710">
        <v>0.85399999999999998</v>
      </c>
      <c r="W2710">
        <v>478.02199999999999</v>
      </c>
      <c r="X2710" t="s">
        <v>56</v>
      </c>
      <c r="Y2710">
        <v>5.4950000000000001</v>
      </c>
      <c r="Z2710">
        <v>0.93600000000000005</v>
      </c>
      <c r="AA2710">
        <v>0.97199999999999998</v>
      </c>
      <c r="AB2710">
        <v>0.97599999999999998</v>
      </c>
      <c r="AC2710">
        <v>0.97199999999999998</v>
      </c>
      <c r="AD2710" s="19">
        <v>45824.810491759257</v>
      </c>
      <c r="AE2710" t="s">
        <v>1824</v>
      </c>
    </row>
    <row r="2711" spans="1:31" hidden="1" x14ac:dyDescent="0.35">
      <c r="A2711" t="s">
        <v>267</v>
      </c>
      <c r="B2711" t="s">
        <v>312</v>
      </c>
      <c r="C2711">
        <v>99</v>
      </c>
      <c r="D2711" s="9">
        <v>45511.816666666666</v>
      </c>
      <c r="E2711" s="9">
        <v>45611.145833333336</v>
      </c>
      <c r="F2711" t="s">
        <v>871</v>
      </c>
      <c r="G2711" t="s">
        <v>871</v>
      </c>
      <c r="H2711">
        <v>46</v>
      </c>
      <c r="I2711">
        <v>16</v>
      </c>
      <c r="J2711">
        <v>9</v>
      </c>
      <c r="K2711" t="s">
        <v>872</v>
      </c>
      <c r="L2711">
        <v>93</v>
      </c>
      <c r="M2711">
        <v>-39</v>
      </c>
      <c r="N2711">
        <v>0.39600000000000002</v>
      </c>
      <c r="O2711">
        <v>0.17</v>
      </c>
      <c r="P2711">
        <v>8.1000000000000003E-2</v>
      </c>
      <c r="Q2711">
        <v>0.86699999999999999</v>
      </c>
      <c r="R2711" s="24" t="s">
        <v>2322</v>
      </c>
      <c r="S2711">
        <v>0.47199999999999998</v>
      </c>
      <c r="T2711">
        <v>1.788</v>
      </c>
      <c r="U2711">
        <v>0.7</v>
      </c>
      <c r="V2711">
        <v>0.85699999999999998</v>
      </c>
      <c r="W2711">
        <v>117.64700000000001</v>
      </c>
      <c r="X2711" t="s">
        <v>62</v>
      </c>
      <c r="Y2711">
        <v>1.153</v>
      </c>
      <c r="Z2711">
        <v>0.94799999999999995</v>
      </c>
      <c r="AA2711">
        <v>0.91900000000000004</v>
      </c>
      <c r="AB2711">
        <v>0.73899999999999999</v>
      </c>
      <c r="AC2711">
        <v>0.92300000000000004</v>
      </c>
      <c r="AD2711" s="19">
        <v>2.5434027777777778E-2</v>
      </c>
      <c r="AE2711" t="s">
        <v>1108</v>
      </c>
    </row>
    <row r="2712" spans="1:31" x14ac:dyDescent="0.35">
      <c r="A2712" t="s">
        <v>1437</v>
      </c>
      <c r="B2712" t="s">
        <v>311</v>
      </c>
      <c r="C2712">
        <v>2410</v>
      </c>
      <c r="D2712" s="9">
        <v>39197.823611111111</v>
      </c>
      <c r="E2712" s="9">
        <v>41607.981249999997</v>
      </c>
      <c r="F2712">
        <v>158</v>
      </c>
      <c r="G2712">
        <v>158</v>
      </c>
      <c r="H2712">
        <v>19</v>
      </c>
      <c r="I2712">
        <v>139</v>
      </c>
      <c r="J2712">
        <v>27</v>
      </c>
      <c r="K2712">
        <v>131</v>
      </c>
      <c r="L2712">
        <v>95</v>
      </c>
      <c r="M2712">
        <v>36</v>
      </c>
      <c r="N2712">
        <v>7.0000000000000001E-3</v>
      </c>
      <c r="O2712">
        <v>5.6000000000000001E-2</v>
      </c>
      <c r="P2712">
        <v>1.2999999999999999E-2</v>
      </c>
      <c r="Q2712">
        <v>4.1000000000000002E-2</v>
      </c>
      <c r="R2712">
        <v>0.05</v>
      </c>
      <c r="S2712">
        <v>5.0999999999999997E-2</v>
      </c>
      <c r="T2712">
        <v>0.82</v>
      </c>
      <c r="U2712">
        <v>0.111</v>
      </c>
      <c r="V2712">
        <v>0.79400000000000004</v>
      </c>
      <c r="W2712">
        <v>878.04899999999998</v>
      </c>
      <c r="X2712" t="s">
        <v>56</v>
      </c>
      <c r="Y2712">
        <v>24.39</v>
      </c>
      <c r="Z2712">
        <v>0.98199999999999998</v>
      </c>
      <c r="AA2712">
        <v>0.99199999999999999</v>
      </c>
      <c r="AB2712">
        <v>0.93600000000000005</v>
      </c>
      <c r="AC2712">
        <v>0.97299999999999998</v>
      </c>
      <c r="AD2712" s="19">
        <v>45824.87262884259</v>
      </c>
      <c r="AE2712" t="s">
        <v>2024</v>
      </c>
    </row>
    <row r="2713" spans="1:31" hidden="1" x14ac:dyDescent="0.35">
      <c r="A2713" t="s">
        <v>268</v>
      </c>
      <c r="B2713" t="s">
        <v>312</v>
      </c>
      <c r="C2713">
        <v>97</v>
      </c>
      <c r="D2713" s="9">
        <v>45503.319444444445</v>
      </c>
      <c r="E2713" s="9">
        <v>45601.318749999999</v>
      </c>
      <c r="F2713" t="s">
        <v>871</v>
      </c>
      <c r="G2713" t="s">
        <v>871</v>
      </c>
      <c r="H2713">
        <v>15</v>
      </c>
      <c r="I2713">
        <v>2</v>
      </c>
      <c r="J2713">
        <v>1</v>
      </c>
      <c r="K2713" t="s">
        <v>872</v>
      </c>
      <c r="L2713">
        <v>14</v>
      </c>
      <c r="M2713">
        <v>2</v>
      </c>
      <c r="N2713">
        <v>0.17100000000000001</v>
      </c>
      <c r="O2713">
        <v>2.8000000000000001E-2</v>
      </c>
      <c r="P2713" t="s">
        <v>874</v>
      </c>
      <c r="Q2713">
        <v>0.14399999999999999</v>
      </c>
      <c r="R2713">
        <v>0.19900000000000001</v>
      </c>
      <c r="S2713">
        <v>0.20100000000000001</v>
      </c>
      <c r="T2713" t="s">
        <v>874</v>
      </c>
      <c r="U2713" t="s">
        <v>874</v>
      </c>
      <c r="V2713" t="s">
        <v>874</v>
      </c>
      <c r="W2713" t="s">
        <v>874</v>
      </c>
      <c r="X2713" t="s">
        <v>56</v>
      </c>
      <c r="Y2713">
        <v>6.944</v>
      </c>
      <c r="Z2713">
        <v>0.89200000000000002</v>
      </c>
      <c r="AA2713">
        <v>1</v>
      </c>
      <c r="AB2713" t="s">
        <v>874</v>
      </c>
      <c r="AC2713">
        <v>0.93300000000000005</v>
      </c>
      <c r="AD2713" s="19">
        <v>2.5645833333333336E-2</v>
      </c>
      <c r="AE2713" t="s">
        <v>1108</v>
      </c>
    </row>
    <row r="2714" spans="1:31" x14ac:dyDescent="0.35">
      <c r="A2714" t="s">
        <v>1924</v>
      </c>
      <c r="B2714" t="s">
        <v>311</v>
      </c>
      <c r="C2714">
        <v>3478</v>
      </c>
      <c r="D2714" s="9">
        <v>38090.492361111108</v>
      </c>
      <c r="E2714" s="9">
        <v>41568.859027777777</v>
      </c>
      <c r="F2714">
        <v>276</v>
      </c>
      <c r="G2714">
        <v>276</v>
      </c>
      <c r="H2714">
        <v>61</v>
      </c>
      <c r="I2714">
        <v>215</v>
      </c>
      <c r="J2714">
        <v>16</v>
      </c>
      <c r="K2714">
        <v>260</v>
      </c>
      <c r="L2714">
        <v>202</v>
      </c>
      <c r="M2714">
        <v>58</v>
      </c>
      <c r="N2714">
        <v>1.7000000000000001E-2</v>
      </c>
      <c r="O2714">
        <v>0.08</v>
      </c>
      <c r="P2714">
        <v>8.0000000000000002E-3</v>
      </c>
      <c r="Q2714">
        <v>7.2999999999999995E-2</v>
      </c>
      <c r="R2714">
        <v>8.8999999999999996E-2</v>
      </c>
      <c r="S2714">
        <v>8.7999999999999995E-2</v>
      </c>
      <c r="T2714">
        <v>0.82</v>
      </c>
      <c r="U2714">
        <v>0.17499999999999999</v>
      </c>
      <c r="V2714">
        <v>0.91800000000000004</v>
      </c>
      <c r="W2714">
        <v>794.52099999999996</v>
      </c>
      <c r="X2714" t="s">
        <v>56</v>
      </c>
      <c r="Y2714">
        <v>13.699</v>
      </c>
      <c r="Z2714">
        <v>0.95299999999999996</v>
      </c>
      <c r="AA2714">
        <v>0.89600000000000002</v>
      </c>
      <c r="AB2714">
        <v>0.89200000000000002</v>
      </c>
      <c r="AC2714">
        <v>0.876</v>
      </c>
      <c r="AD2714" s="19">
        <v>45824.875031932868</v>
      </c>
      <c r="AE2714" t="s">
        <v>2024</v>
      </c>
    </row>
    <row r="2715" spans="1:31" hidden="1" x14ac:dyDescent="0.35">
      <c r="A2715" t="s">
        <v>269</v>
      </c>
      <c r="B2715" t="s">
        <v>312</v>
      </c>
      <c r="C2715">
        <v>98</v>
      </c>
      <c r="D2715" s="9">
        <v>45511.490972222222</v>
      </c>
      <c r="E2715" s="9">
        <v>45609.820833333331</v>
      </c>
      <c r="F2715" t="s">
        <v>871</v>
      </c>
      <c r="G2715" t="s">
        <v>871</v>
      </c>
      <c r="H2715">
        <v>145</v>
      </c>
      <c r="I2715">
        <v>4</v>
      </c>
      <c r="J2715">
        <v>20</v>
      </c>
      <c r="K2715" t="s">
        <v>872</v>
      </c>
      <c r="L2715">
        <v>82</v>
      </c>
      <c r="M2715">
        <v>46</v>
      </c>
      <c r="N2715">
        <v>1.306</v>
      </c>
      <c r="O2715">
        <v>9.6000000000000002E-2</v>
      </c>
      <c r="P2715">
        <v>0.24099999999999999</v>
      </c>
      <c r="Q2715">
        <v>0.872</v>
      </c>
      <c r="R2715">
        <v>1.161</v>
      </c>
      <c r="S2715">
        <v>1.1299999999999999</v>
      </c>
      <c r="T2715">
        <v>0.751</v>
      </c>
      <c r="U2715">
        <v>0.93200000000000005</v>
      </c>
      <c r="V2715">
        <v>0.82799999999999996</v>
      </c>
      <c r="W2715">
        <v>159.404</v>
      </c>
      <c r="X2715" t="s">
        <v>56</v>
      </c>
      <c r="Y2715">
        <v>1.147</v>
      </c>
      <c r="Z2715">
        <v>0.99399999999999999</v>
      </c>
      <c r="AA2715">
        <v>0.91600000000000004</v>
      </c>
      <c r="AB2715">
        <v>0.94599999999999995</v>
      </c>
      <c r="AC2715">
        <v>0.97599999999999998</v>
      </c>
      <c r="AD2715" s="19">
        <v>2.5939814814814811E-2</v>
      </c>
      <c r="AE2715" t="s">
        <v>1108</v>
      </c>
    </row>
    <row r="2716" spans="1:31" x14ac:dyDescent="0.35">
      <c r="A2716" t="s">
        <v>109</v>
      </c>
      <c r="B2716" t="s">
        <v>311</v>
      </c>
      <c r="C2716">
        <v>3211</v>
      </c>
      <c r="D2716" s="9">
        <v>42395.388194444444</v>
      </c>
      <c r="E2716" s="9">
        <v>45606.652083333334</v>
      </c>
      <c r="F2716">
        <v>7640</v>
      </c>
      <c r="G2716">
        <v>7640</v>
      </c>
      <c r="H2716">
        <v>4133</v>
      </c>
      <c r="I2716">
        <v>3507</v>
      </c>
      <c r="J2716">
        <v>1521</v>
      </c>
      <c r="K2716">
        <v>6119</v>
      </c>
      <c r="L2716">
        <v>5014</v>
      </c>
      <c r="M2716">
        <v>1105</v>
      </c>
      <c r="N2716">
        <v>1.5780000000000001</v>
      </c>
      <c r="O2716">
        <v>1.327</v>
      </c>
      <c r="P2716">
        <v>0.60199999999999998</v>
      </c>
      <c r="Q2716">
        <v>1.8859999999999999</v>
      </c>
      <c r="R2716">
        <v>2.3029999999999999</v>
      </c>
      <c r="S2716">
        <v>2.3769999999999998</v>
      </c>
      <c r="T2716">
        <v>0.81899999999999995</v>
      </c>
      <c r="U2716">
        <v>0.54300000000000004</v>
      </c>
      <c r="V2716">
        <v>0.79300000000000004</v>
      </c>
      <c r="W2716">
        <v>585.89599999999996</v>
      </c>
      <c r="X2716" t="s">
        <v>56</v>
      </c>
      <c r="Y2716">
        <v>0.53</v>
      </c>
      <c r="Z2716">
        <v>0.96299999999999997</v>
      </c>
      <c r="AA2716">
        <v>0.95599999999999996</v>
      </c>
      <c r="AB2716">
        <v>0.96399999999999997</v>
      </c>
      <c r="AC2716">
        <v>0.95199999999999996</v>
      </c>
      <c r="AD2716" s="19">
        <v>2.2156249999999999E-2</v>
      </c>
      <c r="AE2716" t="s">
        <v>1108</v>
      </c>
    </row>
    <row r="2717" spans="1:31" hidden="1" x14ac:dyDescent="0.35">
      <c r="A2717" t="s">
        <v>270</v>
      </c>
      <c r="B2717" t="s">
        <v>312</v>
      </c>
      <c r="C2717">
        <v>99</v>
      </c>
      <c r="D2717" s="9">
        <v>45509.895833333336</v>
      </c>
      <c r="E2717" s="9">
        <v>45609.750694444447</v>
      </c>
      <c r="F2717" t="s">
        <v>871</v>
      </c>
      <c r="G2717" t="s">
        <v>871</v>
      </c>
      <c r="H2717">
        <v>246</v>
      </c>
      <c r="I2717">
        <v>101</v>
      </c>
      <c r="J2717">
        <v>107</v>
      </c>
      <c r="K2717" t="s">
        <v>872</v>
      </c>
      <c r="L2717">
        <v>202</v>
      </c>
      <c r="M2717">
        <v>37</v>
      </c>
      <c r="N2717">
        <v>2.141</v>
      </c>
      <c r="O2717">
        <v>0.98199999999999998</v>
      </c>
      <c r="P2717">
        <v>0.70799999999999996</v>
      </c>
      <c r="Q2717">
        <v>2.1890000000000001</v>
      </c>
      <c r="R2717">
        <v>2.415</v>
      </c>
      <c r="S2717">
        <v>2.0510000000000002</v>
      </c>
      <c r="T2717">
        <v>0.90600000000000003</v>
      </c>
      <c r="U2717">
        <v>0.68600000000000005</v>
      </c>
      <c r="V2717">
        <v>0.77300000000000002</v>
      </c>
      <c r="W2717">
        <v>280.49299999999999</v>
      </c>
      <c r="X2717" t="s">
        <v>56</v>
      </c>
      <c r="Y2717">
        <v>0.45700000000000002</v>
      </c>
      <c r="Z2717">
        <v>0.94699999999999995</v>
      </c>
      <c r="AA2717">
        <v>0.98099999999999998</v>
      </c>
      <c r="AB2717">
        <v>0.76200000000000001</v>
      </c>
      <c r="AC2717">
        <v>0.97099999999999997</v>
      </c>
      <c r="AD2717" s="19">
        <v>2.6270833333333337E-2</v>
      </c>
      <c r="AE2717" t="s">
        <v>1108</v>
      </c>
    </row>
    <row r="2718" spans="1:31" x14ac:dyDescent="0.35">
      <c r="A2718" t="s">
        <v>109</v>
      </c>
      <c r="B2718" t="s">
        <v>311</v>
      </c>
      <c r="C2718">
        <v>3211</v>
      </c>
      <c r="D2718" s="9">
        <v>42395.388194444444</v>
      </c>
      <c r="E2718" s="9">
        <v>45606.652083333334</v>
      </c>
      <c r="F2718">
        <v>7640</v>
      </c>
      <c r="G2718">
        <v>7640</v>
      </c>
      <c r="H2718">
        <v>4133</v>
      </c>
      <c r="I2718">
        <v>3507</v>
      </c>
      <c r="J2718">
        <v>1521</v>
      </c>
      <c r="K2718">
        <v>6119</v>
      </c>
      <c r="L2718">
        <v>5014</v>
      </c>
      <c r="M2718">
        <v>1105</v>
      </c>
      <c r="N2718">
        <v>1.5780000000000001</v>
      </c>
      <c r="O2718">
        <v>1.327</v>
      </c>
      <c r="P2718">
        <v>0.60199999999999998</v>
      </c>
      <c r="Q2718">
        <v>1.8859999999999999</v>
      </c>
      <c r="R2718">
        <v>2.3029999999999999</v>
      </c>
      <c r="S2718">
        <v>2.3769999999999998</v>
      </c>
      <c r="T2718">
        <v>0.81899999999999995</v>
      </c>
      <c r="U2718">
        <v>0.54300000000000004</v>
      </c>
      <c r="V2718">
        <v>0.79300000000000004</v>
      </c>
      <c r="W2718">
        <v>585.89599999999996</v>
      </c>
      <c r="X2718" t="s">
        <v>56</v>
      </c>
      <c r="Y2718">
        <v>0.53</v>
      </c>
      <c r="Z2718">
        <v>0.96299999999999997</v>
      </c>
      <c r="AA2718">
        <v>0.95599999999999996</v>
      </c>
      <c r="AB2718">
        <v>0.96399999999999997</v>
      </c>
      <c r="AC2718">
        <v>0.95199999999999996</v>
      </c>
      <c r="AD2718" s="19">
        <v>2.6017361111111113E-2</v>
      </c>
      <c r="AE2718" t="s">
        <v>1108</v>
      </c>
    </row>
    <row r="2719" spans="1:31" hidden="1" x14ac:dyDescent="0.35">
      <c r="A2719" t="s">
        <v>271</v>
      </c>
      <c r="B2719" t="s">
        <v>312</v>
      </c>
      <c r="C2719">
        <v>99</v>
      </c>
      <c r="D2719" s="9">
        <v>45511.273611111108</v>
      </c>
      <c r="E2719" s="9">
        <v>45610.469444444447</v>
      </c>
      <c r="F2719" t="s">
        <v>871</v>
      </c>
      <c r="G2719" t="s">
        <v>871</v>
      </c>
      <c r="H2719">
        <v>61</v>
      </c>
      <c r="I2719">
        <v>17</v>
      </c>
      <c r="J2719">
        <v>7</v>
      </c>
      <c r="K2719" t="s">
        <v>872</v>
      </c>
      <c r="L2719">
        <v>19</v>
      </c>
      <c r="M2719">
        <v>51</v>
      </c>
      <c r="N2719">
        <v>0.59899999999999998</v>
      </c>
      <c r="O2719">
        <v>0.40100000000000002</v>
      </c>
      <c r="P2719">
        <v>6.6000000000000003E-2</v>
      </c>
      <c r="Q2719">
        <v>0.219</v>
      </c>
      <c r="R2719" s="24" t="s">
        <v>2323</v>
      </c>
      <c r="S2719">
        <v>0.754</v>
      </c>
      <c r="T2719">
        <v>0.23400000000000001</v>
      </c>
      <c r="U2719">
        <v>0.59899999999999998</v>
      </c>
      <c r="V2719">
        <v>0.93400000000000005</v>
      </c>
      <c r="W2719">
        <v>908.67600000000004</v>
      </c>
      <c r="X2719" t="s">
        <v>56</v>
      </c>
      <c r="Y2719">
        <v>4.5659999999999998</v>
      </c>
      <c r="Z2719">
        <v>0.84099999999999997</v>
      </c>
      <c r="AA2719">
        <v>0.94399999999999995</v>
      </c>
      <c r="AB2719">
        <v>0.78200000000000003</v>
      </c>
      <c r="AC2719">
        <v>0.84399999999999997</v>
      </c>
      <c r="AD2719" s="19">
        <v>2.6635416666666668E-2</v>
      </c>
      <c r="AE2719" t="s">
        <v>1108</v>
      </c>
    </row>
    <row r="2720" spans="1:31" x14ac:dyDescent="0.35">
      <c r="A2720" t="s">
        <v>1154</v>
      </c>
      <c r="B2720" t="s">
        <v>311</v>
      </c>
      <c r="C2720">
        <v>755</v>
      </c>
      <c r="D2720" s="9">
        <v>41451.380543981482</v>
      </c>
      <c r="E2720" s="9">
        <v>42206.3830787037</v>
      </c>
      <c r="F2720">
        <v>176</v>
      </c>
      <c r="G2720">
        <v>176</v>
      </c>
      <c r="H2720">
        <v>61</v>
      </c>
      <c r="I2720">
        <v>115</v>
      </c>
      <c r="J2720">
        <v>59</v>
      </c>
      <c r="K2720">
        <v>117</v>
      </c>
      <c r="L2720">
        <v>117</v>
      </c>
      <c r="M2720">
        <v>0</v>
      </c>
      <c r="N2720">
        <v>0.17</v>
      </c>
      <c r="O2720">
        <v>0.27</v>
      </c>
      <c r="P2720">
        <v>0.08</v>
      </c>
      <c r="Q2720">
        <v>0.29499999999999998</v>
      </c>
      <c r="R2720">
        <v>0.36</v>
      </c>
      <c r="S2720">
        <v>0.19700000000000001</v>
      </c>
      <c r="T2720">
        <v>0.81899999999999995</v>
      </c>
      <c r="U2720">
        <v>0.38600000000000001</v>
      </c>
      <c r="V2720">
        <v>0.81799999999999995</v>
      </c>
      <c r="W2720">
        <v>0</v>
      </c>
      <c r="X2720" t="s">
        <v>80</v>
      </c>
      <c r="Y2720">
        <v>3.39</v>
      </c>
      <c r="Z2720">
        <v>0.93</v>
      </c>
      <c r="AA2720">
        <v>0.873</v>
      </c>
      <c r="AB2720">
        <v>0.81699999999999995</v>
      </c>
      <c r="AC2720">
        <v>0.83699999999999997</v>
      </c>
      <c r="AD2720" s="19">
        <v>45825.290540462964</v>
      </c>
      <c r="AE2720" t="s">
        <v>2339</v>
      </c>
    </row>
    <row r="2721" spans="1:31" hidden="1" x14ac:dyDescent="0.35">
      <c r="A2721" t="s">
        <v>272</v>
      </c>
      <c r="B2721" t="s">
        <v>312</v>
      </c>
      <c r="C2721">
        <v>0</v>
      </c>
      <c r="D2721" s="9">
        <v>45525.686805555553</v>
      </c>
      <c r="E2721" s="9">
        <v>45525.688888888886</v>
      </c>
      <c r="F2721" t="s">
        <v>871</v>
      </c>
      <c r="G2721" t="s">
        <v>871</v>
      </c>
      <c r="H2721">
        <v>2</v>
      </c>
      <c r="I2721">
        <v>1</v>
      </c>
      <c r="J2721">
        <v>1</v>
      </c>
      <c r="K2721" t="s">
        <v>872</v>
      </c>
      <c r="L2721">
        <v>1</v>
      </c>
      <c r="M2721">
        <v>1</v>
      </c>
      <c r="N2721">
        <v>1</v>
      </c>
      <c r="O2721" t="s">
        <v>874</v>
      </c>
      <c r="P2721">
        <v>0</v>
      </c>
      <c r="Q2721" t="s">
        <v>874</v>
      </c>
      <c r="R2721">
        <v>1</v>
      </c>
      <c r="S2721">
        <v>1</v>
      </c>
      <c r="T2721" t="s">
        <v>874</v>
      </c>
      <c r="U2721" t="s">
        <v>874</v>
      </c>
      <c r="V2721" t="s">
        <v>874</v>
      </c>
      <c r="W2721" t="s">
        <v>874</v>
      </c>
      <c r="X2721" t="s">
        <v>56</v>
      </c>
      <c r="Y2721" t="s">
        <v>874</v>
      </c>
      <c r="Z2721">
        <v>1</v>
      </c>
      <c r="AA2721" t="s">
        <v>874</v>
      </c>
      <c r="AB2721">
        <v>0</v>
      </c>
      <c r="AC2721" t="s">
        <v>874</v>
      </c>
      <c r="AD2721" s="19">
        <v>2.6827546296296297E-2</v>
      </c>
      <c r="AE2721" t="s">
        <v>1108</v>
      </c>
    </row>
    <row r="2722" spans="1:31" x14ac:dyDescent="0.35">
      <c r="A2722" t="s">
        <v>1128</v>
      </c>
      <c r="B2722" t="s">
        <v>311</v>
      </c>
      <c r="C2722">
        <v>52</v>
      </c>
      <c r="D2722" s="9">
        <v>44512.997696759259</v>
      </c>
      <c r="E2722" s="9">
        <v>44565.614305555559</v>
      </c>
      <c r="F2722">
        <v>59</v>
      </c>
      <c r="G2722">
        <v>59</v>
      </c>
      <c r="H2722">
        <v>59</v>
      </c>
      <c r="I2722">
        <v>0</v>
      </c>
      <c r="J2722">
        <v>0</v>
      </c>
      <c r="K2722">
        <v>59</v>
      </c>
      <c r="L2722">
        <v>31</v>
      </c>
      <c r="M2722">
        <v>28</v>
      </c>
      <c r="N2722">
        <v>0.998</v>
      </c>
      <c r="O2722">
        <v>0</v>
      </c>
      <c r="P2722">
        <v>0</v>
      </c>
      <c r="Q2722">
        <v>0.81699999999999995</v>
      </c>
      <c r="R2722">
        <v>0.998</v>
      </c>
      <c r="S2722">
        <v>0.998</v>
      </c>
      <c r="T2722">
        <v>0.81899999999999995</v>
      </c>
      <c r="U2722">
        <v>1</v>
      </c>
      <c r="V2722">
        <v>1</v>
      </c>
      <c r="W2722">
        <v>34.271999999999998</v>
      </c>
      <c r="X2722" t="s">
        <v>56</v>
      </c>
      <c r="Y2722">
        <v>1.224</v>
      </c>
      <c r="Z2722">
        <v>0.503</v>
      </c>
      <c r="AA2722">
        <v>0</v>
      </c>
      <c r="AB2722">
        <v>0</v>
      </c>
      <c r="AC2722">
        <v>0.89300000000000002</v>
      </c>
      <c r="AD2722" s="19">
        <v>45825.26941508102</v>
      </c>
      <c r="AE2722" t="s">
        <v>2357</v>
      </c>
    </row>
    <row r="2723" spans="1:31" hidden="1" x14ac:dyDescent="0.35">
      <c r="A2723" t="s">
        <v>273</v>
      </c>
      <c r="B2723" t="s">
        <v>312</v>
      </c>
      <c r="C2723">
        <v>99</v>
      </c>
      <c r="D2723" s="9">
        <v>45509.609722222223</v>
      </c>
      <c r="E2723" s="9">
        <v>45609.459027777775</v>
      </c>
      <c r="F2723" t="s">
        <v>871</v>
      </c>
      <c r="G2723" t="s">
        <v>871</v>
      </c>
      <c r="H2723">
        <v>85</v>
      </c>
      <c r="I2723">
        <v>6</v>
      </c>
      <c r="J2723">
        <v>36</v>
      </c>
      <c r="K2723" t="s">
        <v>872</v>
      </c>
      <c r="L2723">
        <v>80</v>
      </c>
      <c r="M2723">
        <v>-24</v>
      </c>
      <c r="N2723">
        <v>0.79</v>
      </c>
      <c r="O2723">
        <v>5.2999999999999999E-2</v>
      </c>
      <c r="P2723">
        <v>0.40500000000000003</v>
      </c>
      <c r="Q2723">
        <v>0.68300000000000005</v>
      </c>
      <c r="R2723" s="24" t="s">
        <v>2324</v>
      </c>
      <c r="S2723">
        <v>0.41599999999999998</v>
      </c>
      <c r="T2723">
        <v>1.5589999999999999</v>
      </c>
      <c r="U2723">
        <v>0.93700000000000006</v>
      </c>
      <c r="V2723">
        <v>0.52</v>
      </c>
      <c r="W2723">
        <v>203.51400000000001</v>
      </c>
      <c r="X2723" t="s">
        <v>62</v>
      </c>
      <c r="Y2723">
        <v>1.464</v>
      </c>
      <c r="Z2723">
        <v>0.90600000000000003</v>
      </c>
      <c r="AA2723">
        <v>0.75800000000000001</v>
      </c>
      <c r="AB2723">
        <v>0.877</v>
      </c>
      <c r="AC2723">
        <v>0.92900000000000005</v>
      </c>
      <c r="AD2723" s="19">
        <v>2.716203703703704E-2</v>
      </c>
      <c r="AE2723" t="s">
        <v>1108</v>
      </c>
    </row>
    <row r="2724" spans="1:31" x14ac:dyDescent="0.35">
      <c r="A2724" t="s">
        <v>1392</v>
      </c>
      <c r="B2724" t="s">
        <v>311</v>
      </c>
      <c r="C2724">
        <v>958</v>
      </c>
      <c r="D2724" s="9">
        <v>43461.637152777781</v>
      </c>
      <c r="E2724" s="9">
        <v>44419.832604166666</v>
      </c>
      <c r="F2724">
        <v>47</v>
      </c>
      <c r="G2724">
        <v>47</v>
      </c>
      <c r="H2724">
        <v>43</v>
      </c>
      <c r="I2724">
        <v>4</v>
      </c>
      <c r="J2724">
        <v>1</v>
      </c>
      <c r="K2724">
        <v>46</v>
      </c>
      <c r="L2724">
        <v>2</v>
      </c>
      <c r="M2724">
        <v>44</v>
      </c>
      <c r="N2724">
        <v>6.5000000000000002E-2</v>
      </c>
      <c r="O2724">
        <v>7.0000000000000001E-3</v>
      </c>
      <c r="P2724">
        <v>0</v>
      </c>
      <c r="Q2724">
        <v>5.8999999999999997E-2</v>
      </c>
      <c r="R2724">
        <v>7.1999999999999995E-2</v>
      </c>
      <c r="S2724">
        <v>4.2000000000000003E-2</v>
      </c>
      <c r="T2724">
        <v>0.81899999999999995</v>
      </c>
      <c r="U2724">
        <v>0.90300000000000002</v>
      </c>
      <c r="V2724">
        <v>1</v>
      </c>
      <c r="W2724">
        <v>745.76300000000003</v>
      </c>
      <c r="X2724" t="s">
        <v>56</v>
      </c>
      <c r="Y2724">
        <v>16.949000000000002</v>
      </c>
      <c r="Z2724">
        <v>0.56599999999999995</v>
      </c>
      <c r="AA2724">
        <v>0.91800000000000004</v>
      </c>
      <c r="AB2724">
        <v>0</v>
      </c>
      <c r="AC2724">
        <v>1</v>
      </c>
      <c r="AD2724" s="19">
        <v>45825.089249236109</v>
      </c>
      <c r="AE2724" t="s">
        <v>2397</v>
      </c>
    </row>
    <row r="2725" spans="1:31" hidden="1" x14ac:dyDescent="0.35">
      <c r="A2725" t="s">
        <v>274</v>
      </c>
      <c r="B2725" t="s">
        <v>312</v>
      </c>
      <c r="C2725">
        <v>99</v>
      </c>
      <c r="D2725" s="9">
        <v>45511.296527777777</v>
      </c>
      <c r="E2725" s="9">
        <v>45610.804166666669</v>
      </c>
      <c r="F2725" t="s">
        <v>871</v>
      </c>
      <c r="G2725" t="s">
        <v>871</v>
      </c>
      <c r="H2725">
        <v>96</v>
      </c>
      <c r="I2725">
        <v>25</v>
      </c>
      <c r="J2725">
        <v>11</v>
      </c>
      <c r="K2725" t="s">
        <v>872</v>
      </c>
      <c r="L2725">
        <v>67</v>
      </c>
      <c r="M2725">
        <v>42</v>
      </c>
      <c r="N2725">
        <v>0.88900000000000001</v>
      </c>
      <c r="O2725">
        <v>0.26400000000000001</v>
      </c>
      <c r="P2725">
        <v>0.14000000000000001</v>
      </c>
      <c r="Q2725">
        <v>0.80600000000000005</v>
      </c>
      <c r="R2725">
        <v>1.0129999999999999</v>
      </c>
      <c r="S2725">
        <v>1.0269999999999999</v>
      </c>
      <c r="T2725">
        <v>0.79600000000000004</v>
      </c>
      <c r="U2725">
        <v>0.77100000000000002</v>
      </c>
      <c r="V2725">
        <v>0.879</v>
      </c>
      <c r="W2725">
        <v>222.084</v>
      </c>
      <c r="X2725" t="s">
        <v>56</v>
      </c>
      <c r="Y2725">
        <v>1.2410000000000001</v>
      </c>
      <c r="Z2725">
        <v>0.98799999999999999</v>
      </c>
      <c r="AA2725">
        <v>0.95899999999999996</v>
      </c>
      <c r="AB2725">
        <v>0.98</v>
      </c>
      <c r="AC2725">
        <v>0.96199999999999997</v>
      </c>
      <c r="AD2725" s="19">
        <v>2.7487268518518519E-2</v>
      </c>
      <c r="AE2725" t="s">
        <v>1108</v>
      </c>
    </row>
    <row r="2726" spans="1:31" x14ac:dyDescent="0.35">
      <c r="A2726" t="s">
        <v>1454</v>
      </c>
      <c r="B2726" t="s">
        <v>311</v>
      </c>
      <c r="C2726">
        <v>2988</v>
      </c>
      <c r="D2726" s="9">
        <v>38568.149305555555</v>
      </c>
      <c r="E2726" s="9">
        <v>41556.739583333336</v>
      </c>
      <c r="F2726">
        <v>88</v>
      </c>
      <c r="G2726">
        <v>88</v>
      </c>
      <c r="H2726">
        <v>21</v>
      </c>
      <c r="I2726">
        <v>67</v>
      </c>
      <c r="J2726">
        <v>26</v>
      </c>
      <c r="K2726">
        <v>62</v>
      </c>
      <c r="L2726">
        <v>49</v>
      </c>
      <c r="M2726">
        <v>13</v>
      </c>
      <c r="N2726">
        <v>7.0000000000000001E-3</v>
      </c>
      <c r="O2726">
        <v>2.5000000000000001E-2</v>
      </c>
      <c r="P2726">
        <v>0.01</v>
      </c>
      <c r="Q2726">
        <v>1.7999999999999999E-2</v>
      </c>
      <c r="R2726">
        <v>2.1999999999999999E-2</v>
      </c>
      <c r="S2726">
        <v>2.1999999999999999E-2</v>
      </c>
      <c r="T2726">
        <v>0.81799999999999995</v>
      </c>
      <c r="U2726">
        <v>0.219</v>
      </c>
      <c r="V2726">
        <v>0.68799999999999994</v>
      </c>
      <c r="W2726">
        <v>722.22199999999998</v>
      </c>
      <c r="X2726" t="s">
        <v>56</v>
      </c>
      <c r="Y2726">
        <v>55.555999999999997</v>
      </c>
      <c r="Z2726">
        <v>0.84399999999999997</v>
      </c>
      <c r="AA2726">
        <v>0.93300000000000005</v>
      </c>
      <c r="AB2726">
        <v>0.91200000000000003</v>
      </c>
      <c r="AC2726">
        <v>0.86299999999999999</v>
      </c>
      <c r="AD2726" s="19">
        <v>45824.873287164351</v>
      </c>
      <c r="AE2726" t="s">
        <v>2024</v>
      </c>
    </row>
    <row r="2727" spans="1:31" hidden="1" x14ac:dyDescent="0.35">
      <c r="A2727" t="s">
        <v>275</v>
      </c>
      <c r="B2727" t="s">
        <v>312</v>
      </c>
      <c r="C2727">
        <v>0</v>
      </c>
      <c r="D2727" s="9">
        <v>45268.133333333331</v>
      </c>
      <c r="E2727" s="9">
        <v>45268.133333333331</v>
      </c>
      <c r="F2727" t="s">
        <v>871</v>
      </c>
      <c r="G2727" t="s">
        <v>871</v>
      </c>
      <c r="H2727">
        <v>1</v>
      </c>
      <c r="I2727">
        <v>1</v>
      </c>
      <c r="J2727">
        <v>1</v>
      </c>
      <c r="K2727" t="s">
        <v>872</v>
      </c>
      <c r="L2727">
        <v>1</v>
      </c>
      <c r="M2727">
        <v>0</v>
      </c>
      <c r="N2727" t="s">
        <v>874</v>
      </c>
      <c r="O2727" t="s">
        <v>874</v>
      </c>
      <c r="P2727" t="s">
        <v>874</v>
      </c>
      <c r="Q2727" t="s">
        <v>874</v>
      </c>
      <c r="R2727">
        <v>0</v>
      </c>
      <c r="S2727" t="s">
        <v>874</v>
      </c>
      <c r="T2727" t="s">
        <v>874</v>
      </c>
      <c r="U2727" t="s">
        <v>874</v>
      </c>
      <c r="V2727" t="s">
        <v>874</v>
      </c>
      <c r="W2727" t="s">
        <v>874</v>
      </c>
      <c r="X2727" t="s">
        <v>80</v>
      </c>
      <c r="Y2727" t="s">
        <v>874</v>
      </c>
      <c r="Z2727" t="s">
        <v>874</v>
      </c>
      <c r="AA2727" t="s">
        <v>874</v>
      </c>
      <c r="AB2727" t="s">
        <v>874</v>
      </c>
      <c r="AC2727" t="s">
        <v>874</v>
      </c>
      <c r="AD2727" s="19">
        <v>2.7722222222222221E-2</v>
      </c>
      <c r="AE2727" t="s">
        <v>1108</v>
      </c>
    </row>
    <row r="2728" spans="1:31" x14ac:dyDescent="0.35">
      <c r="A2728" t="s">
        <v>1939</v>
      </c>
      <c r="B2728" t="s">
        <v>311</v>
      </c>
      <c r="C2728">
        <v>1252</v>
      </c>
      <c r="D2728" s="9">
        <v>37966.751388888886</v>
      </c>
      <c r="E2728" s="9">
        <v>39219.156944444447</v>
      </c>
      <c r="F2728">
        <v>64</v>
      </c>
      <c r="G2728">
        <v>64</v>
      </c>
      <c r="H2728">
        <v>8</v>
      </c>
      <c r="I2728">
        <v>56</v>
      </c>
      <c r="J2728">
        <v>16</v>
      </c>
      <c r="K2728">
        <v>48</v>
      </c>
      <c r="L2728">
        <v>46</v>
      </c>
      <c r="M2728">
        <v>2</v>
      </c>
      <c r="N2728">
        <v>6.0000000000000001E-3</v>
      </c>
      <c r="O2728">
        <v>5.0999999999999997E-2</v>
      </c>
      <c r="P2728">
        <v>1.2999999999999999E-2</v>
      </c>
      <c r="Q2728">
        <v>3.5999999999999997E-2</v>
      </c>
      <c r="R2728">
        <v>4.3999999999999997E-2</v>
      </c>
      <c r="S2728">
        <v>3.6999999999999998E-2</v>
      </c>
      <c r="T2728">
        <v>0.81799999999999995</v>
      </c>
      <c r="U2728">
        <v>0.105</v>
      </c>
      <c r="V2728">
        <v>0.77200000000000002</v>
      </c>
      <c r="W2728">
        <v>55.555999999999997</v>
      </c>
      <c r="X2728" t="s">
        <v>56</v>
      </c>
      <c r="Y2728">
        <v>27.777999999999999</v>
      </c>
      <c r="Z2728">
        <v>0.95499999999999996</v>
      </c>
      <c r="AA2728">
        <v>0.84299999999999997</v>
      </c>
      <c r="AB2728">
        <v>0.77600000000000002</v>
      </c>
      <c r="AC2728">
        <v>0.85699999999999998</v>
      </c>
      <c r="AD2728" s="19">
        <v>45824.878471678239</v>
      </c>
      <c r="AE2728" t="s">
        <v>2024</v>
      </c>
    </row>
    <row r="2729" spans="1:31" hidden="1" x14ac:dyDescent="0.35">
      <c r="A2729" t="s">
        <v>276</v>
      </c>
      <c r="B2729" t="s">
        <v>312</v>
      </c>
      <c r="C2729">
        <v>97</v>
      </c>
      <c r="D2729" s="9">
        <v>45344.414583333331</v>
      </c>
      <c r="E2729" s="9">
        <v>45441.977777777778</v>
      </c>
      <c r="F2729" t="s">
        <v>871</v>
      </c>
      <c r="G2729" t="s">
        <v>871</v>
      </c>
      <c r="H2729">
        <v>1</v>
      </c>
      <c r="I2729">
        <v>1</v>
      </c>
      <c r="J2729">
        <v>2</v>
      </c>
      <c r="K2729" t="s">
        <v>872</v>
      </c>
      <c r="L2729">
        <v>1</v>
      </c>
      <c r="M2729">
        <v>-1</v>
      </c>
      <c r="N2729" t="s">
        <v>874</v>
      </c>
      <c r="O2729" t="s">
        <v>874</v>
      </c>
      <c r="P2729">
        <v>0.01</v>
      </c>
      <c r="Q2729" t="s">
        <v>874</v>
      </c>
      <c r="R2729">
        <v>0</v>
      </c>
      <c r="S2729">
        <v>-0.01</v>
      </c>
      <c r="T2729" t="s">
        <v>874</v>
      </c>
      <c r="U2729" t="s">
        <v>874</v>
      </c>
      <c r="V2729" t="s">
        <v>874</v>
      </c>
      <c r="W2729" t="s">
        <v>874</v>
      </c>
      <c r="X2729" t="s">
        <v>56</v>
      </c>
      <c r="Y2729" t="s">
        <v>874</v>
      </c>
      <c r="Z2729" t="s">
        <v>874</v>
      </c>
      <c r="AA2729" t="s">
        <v>874</v>
      </c>
      <c r="AB2729">
        <v>1</v>
      </c>
      <c r="AC2729" t="s">
        <v>874</v>
      </c>
      <c r="AD2729" s="19">
        <v>2.7966435185185188E-2</v>
      </c>
      <c r="AE2729" t="s">
        <v>1108</v>
      </c>
    </row>
    <row r="2730" spans="1:31" x14ac:dyDescent="0.35">
      <c r="A2730" t="s">
        <v>1953</v>
      </c>
      <c r="B2730" t="s">
        <v>311</v>
      </c>
      <c r="C2730">
        <v>2777</v>
      </c>
      <c r="D2730" s="9">
        <v>38848.277083333334</v>
      </c>
      <c r="E2730" s="9">
        <v>41626.272222222222</v>
      </c>
      <c r="F2730">
        <v>30</v>
      </c>
      <c r="G2730">
        <v>30</v>
      </c>
      <c r="H2730">
        <v>12</v>
      </c>
      <c r="I2730">
        <v>18</v>
      </c>
      <c r="J2730">
        <v>2</v>
      </c>
      <c r="K2730">
        <v>28</v>
      </c>
      <c r="L2730">
        <v>27</v>
      </c>
      <c r="M2730">
        <v>1</v>
      </c>
      <c r="N2730">
        <v>4.0000000000000001E-3</v>
      </c>
      <c r="O2730">
        <v>7.0000000000000001E-3</v>
      </c>
      <c r="P2730">
        <v>0</v>
      </c>
      <c r="Q2730">
        <v>8.9999999999999993E-3</v>
      </c>
      <c r="R2730">
        <v>1.0999999999999999E-2</v>
      </c>
      <c r="S2730">
        <v>8.9999999999999993E-3</v>
      </c>
      <c r="T2730">
        <v>0.81799999999999995</v>
      </c>
      <c r="U2730">
        <v>0.36399999999999999</v>
      </c>
      <c r="V2730">
        <v>1</v>
      </c>
      <c r="W2730">
        <v>111.111</v>
      </c>
      <c r="X2730" t="s">
        <v>56</v>
      </c>
      <c r="Y2730">
        <v>111.111</v>
      </c>
      <c r="Z2730">
        <v>0.57799999999999996</v>
      </c>
      <c r="AA2730">
        <v>0.876</v>
      </c>
      <c r="AB2730">
        <v>0</v>
      </c>
      <c r="AC2730">
        <v>0.71699999999999997</v>
      </c>
      <c r="AD2730" s="19">
        <v>45824.882879212964</v>
      </c>
      <c r="AE2730" t="s">
        <v>2024</v>
      </c>
    </row>
    <row r="2731" spans="1:31" hidden="1" x14ac:dyDescent="0.35">
      <c r="A2731" t="s">
        <v>277</v>
      </c>
      <c r="B2731" t="s">
        <v>312</v>
      </c>
      <c r="C2731">
        <v>63</v>
      </c>
      <c r="D2731" s="9">
        <v>44027.450694444444</v>
      </c>
      <c r="E2731" s="9">
        <v>44091.341666666667</v>
      </c>
      <c r="F2731" t="s">
        <v>871</v>
      </c>
      <c r="G2731" t="s">
        <v>871</v>
      </c>
      <c r="H2731">
        <v>2</v>
      </c>
      <c r="I2731">
        <v>1</v>
      </c>
      <c r="J2731">
        <v>325</v>
      </c>
      <c r="K2731" t="s">
        <v>872</v>
      </c>
      <c r="L2731">
        <v>1</v>
      </c>
      <c r="M2731">
        <v>-324</v>
      </c>
      <c r="N2731">
        <v>0.04</v>
      </c>
      <c r="O2731" t="s">
        <v>874</v>
      </c>
      <c r="P2731">
        <v>18.056000000000001</v>
      </c>
      <c r="Q2731" t="s">
        <v>874</v>
      </c>
      <c r="R2731">
        <v>-18.015999999999998</v>
      </c>
      <c r="S2731">
        <v>-3.1930000000000001</v>
      </c>
      <c r="T2731" t="s">
        <v>874</v>
      </c>
      <c r="U2731" t="s">
        <v>874</v>
      </c>
      <c r="V2731" t="s">
        <v>874</v>
      </c>
      <c r="W2731" t="s">
        <v>874</v>
      </c>
      <c r="X2731" t="s">
        <v>80</v>
      </c>
      <c r="Y2731" t="s">
        <v>874</v>
      </c>
      <c r="Z2731">
        <v>1</v>
      </c>
      <c r="AA2731" t="s">
        <v>874</v>
      </c>
      <c r="AB2731">
        <v>8.9999999999999993E-3</v>
      </c>
      <c r="AC2731" t="s">
        <v>874</v>
      </c>
      <c r="AD2731" s="19">
        <v>2.8244212962962964E-2</v>
      </c>
      <c r="AE2731" t="s">
        <v>1108</v>
      </c>
    </row>
    <row r="2732" spans="1:31" x14ac:dyDescent="0.35">
      <c r="A2732" t="s">
        <v>2105</v>
      </c>
      <c r="B2732" t="s">
        <v>311</v>
      </c>
      <c r="C2732">
        <v>794</v>
      </c>
      <c r="D2732" s="9">
        <v>40327.282638888886</v>
      </c>
      <c r="E2732" s="9">
        <v>41121.920138888891</v>
      </c>
      <c r="F2732">
        <v>139</v>
      </c>
      <c r="G2732">
        <v>139</v>
      </c>
      <c r="H2732">
        <v>112</v>
      </c>
      <c r="I2732">
        <v>27</v>
      </c>
      <c r="J2732">
        <v>7</v>
      </c>
      <c r="K2732">
        <v>132</v>
      </c>
      <c r="L2732">
        <v>98</v>
      </c>
      <c r="M2732">
        <v>34</v>
      </c>
      <c r="N2732">
        <v>0.185</v>
      </c>
      <c r="O2732">
        <v>3.6999999999999998E-2</v>
      </c>
      <c r="P2732">
        <v>0.03</v>
      </c>
      <c r="Q2732">
        <v>0.157</v>
      </c>
      <c r="R2732">
        <v>0.192</v>
      </c>
      <c r="S2732">
        <v>0.2</v>
      </c>
      <c r="T2732">
        <v>0.81799999999999995</v>
      </c>
      <c r="U2732">
        <v>0.83299999999999996</v>
      </c>
      <c r="V2732">
        <v>0.86499999999999999</v>
      </c>
      <c r="W2732">
        <v>216.56100000000001</v>
      </c>
      <c r="X2732" t="s">
        <v>56</v>
      </c>
      <c r="Y2732">
        <v>6.3689999999999998</v>
      </c>
      <c r="Z2732">
        <v>0.94199999999999995</v>
      </c>
      <c r="AA2732">
        <v>0.86099999999999999</v>
      </c>
      <c r="AB2732">
        <v>0.89900000000000002</v>
      </c>
      <c r="AC2732">
        <v>0.96899999999999997</v>
      </c>
      <c r="AD2732" s="19">
        <v>45824.926372789349</v>
      </c>
      <c r="AE2732" t="s">
        <v>2215</v>
      </c>
    </row>
    <row r="2733" spans="1:31" hidden="1" x14ac:dyDescent="0.35">
      <c r="A2733" t="s">
        <v>278</v>
      </c>
      <c r="B2733" t="s">
        <v>312</v>
      </c>
      <c r="C2733">
        <v>0</v>
      </c>
      <c r="D2733" s="9">
        <v>45124.817361111112</v>
      </c>
      <c r="E2733" s="9">
        <v>45124.817361111112</v>
      </c>
      <c r="F2733" t="s">
        <v>871</v>
      </c>
      <c r="G2733" t="s">
        <v>871</v>
      </c>
      <c r="H2733">
        <v>1</v>
      </c>
      <c r="I2733">
        <v>1</v>
      </c>
      <c r="J2733">
        <v>1</v>
      </c>
      <c r="K2733" t="s">
        <v>872</v>
      </c>
      <c r="L2733">
        <v>1</v>
      </c>
      <c r="M2733">
        <v>0</v>
      </c>
      <c r="N2733" t="s">
        <v>874</v>
      </c>
      <c r="O2733" t="s">
        <v>874</v>
      </c>
      <c r="P2733" t="s">
        <v>874</v>
      </c>
      <c r="Q2733" t="s">
        <v>874</v>
      </c>
      <c r="R2733">
        <v>0</v>
      </c>
      <c r="S2733" t="s">
        <v>874</v>
      </c>
      <c r="T2733" t="s">
        <v>874</v>
      </c>
      <c r="U2733" t="s">
        <v>874</v>
      </c>
      <c r="V2733" t="s">
        <v>874</v>
      </c>
      <c r="W2733" t="s">
        <v>874</v>
      </c>
      <c r="X2733" t="s">
        <v>62</v>
      </c>
      <c r="Y2733" t="s">
        <v>874</v>
      </c>
      <c r="Z2733" t="s">
        <v>874</v>
      </c>
      <c r="AA2733" t="s">
        <v>874</v>
      </c>
      <c r="AB2733" t="s">
        <v>874</v>
      </c>
      <c r="AC2733" t="s">
        <v>874</v>
      </c>
      <c r="AD2733" s="19">
        <v>2.8518518518518519E-2</v>
      </c>
      <c r="AE2733" t="s">
        <v>1108</v>
      </c>
    </row>
    <row r="2734" spans="1:31" x14ac:dyDescent="0.35">
      <c r="A2734" t="s">
        <v>1190</v>
      </c>
      <c r="B2734" t="s">
        <v>311</v>
      </c>
      <c r="C2734">
        <v>1548</v>
      </c>
      <c r="D2734" s="9">
        <v>40050.720833333333</v>
      </c>
      <c r="E2734" s="9">
        <v>41599.07708333333</v>
      </c>
      <c r="F2734">
        <v>133</v>
      </c>
      <c r="G2734">
        <v>133</v>
      </c>
      <c r="H2734">
        <v>40</v>
      </c>
      <c r="I2734">
        <v>93</v>
      </c>
      <c r="J2734">
        <v>17</v>
      </c>
      <c r="K2734">
        <v>116</v>
      </c>
      <c r="L2734">
        <v>99</v>
      </c>
      <c r="M2734">
        <v>17</v>
      </c>
      <c r="N2734">
        <v>2.7E-2</v>
      </c>
      <c r="O2734">
        <v>5.8000000000000003E-2</v>
      </c>
      <c r="P2734">
        <v>8.0000000000000002E-3</v>
      </c>
      <c r="Q2734">
        <v>6.3E-2</v>
      </c>
      <c r="R2734">
        <v>7.6999999999999999E-2</v>
      </c>
      <c r="S2734">
        <v>7.3999999999999996E-2</v>
      </c>
      <c r="T2734">
        <v>0.81799999999999995</v>
      </c>
      <c r="U2734">
        <v>0.318</v>
      </c>
      <c r="V2734">
        <v>0.90600000000000003</v>
      </c>
      <c r="W2734">
        <v>269.84100000000001</v>
      </c>
      <c r="X2734" t="s">
        <v>56</v>
      </c>
      <c r="Y2734">
        <v>15.872999999999999</v>
      </c>
      <c r="Z2734">
        <v>0.84099999999999997</v>
      </c>
      <c r="AA2734">
        <v>0.95399999999999996</v>
      </c>
      <c r="AB2734">
        <v>0.90100000000000002</v>
      </c>
      <c r="AC2734">
        <v>0.96599999999999997</v>
      </c>
      <c r="AD2734" s="19">
        <v>45824.967664108794</v>
      </c>
      <c r="AE2734" t="s">
        <v>2225</v>
      </c>
    </row>
    <row r="2735" spans="1:31" hidden="1" x14ac:dyDescent="0.35">
      <c r="A2735" t="s">
        <v>279</v>
      </c>
      <c r="B2735" t="s">
        <v>312</v>
      </c>
      <c r="C2735">
        <v>90</v>
      </c>
      <c r="D2735" s="9">
        <v>45511.263888888891</v>
      </c>
      <c r="E2735" s="9">
        <v>45602.256249999999</v>
      </c>
      <c r="F2735" t="s">
        <v>871</v>
      </c>
      <c r="G2735" t="s">
        <v>871</v>
      </c>
      <c r="H2735">
        <v>3</v>
      </c>
      <c r="I2735">
        <v>14</v>
      </c>
      <c r="J2735">
        <v>1</v>
      </c>
      <c r="K2735" t="s">
        <v>872</v>
      </c>
      <c r="L2735">
        <v>1</v>
      </c>
      <c r="M2735">
        <v>16</v>
      </c>
      <c r="N2735">
        <v>3.5000000000000003E-2</v>
      </c>
      <c r="O2735">
        <v>0.112</v>
      </c>
      <c r="P2735" t="s">
        <v>874</v>
      </c>
      <c r="Q2735" t="s">
        <v>874</v>
      </c>
      <c r="R2735" s="24" t="s">
        <v>2200</v>
      </c>
      <c r="S2735">
        <v>0.14299999999999999</v>
      </c>
      <c r="T2735" t="s">
        <v>874</v>
      </c>
      <c r="U2735" t="s">
        <v>874</v>
      </c>
      <c r="V2735" t="s">
        <v>874</v>
      </c>
      <c r="W2735" t="s">
        <v>874</v>
      </c>
      <c r="X2735" t="s">
        <v>56</v>
      </c>
      <c r="Y2735" t="s">
        <v>874</v>
      </c>
      <c r="Z2735">
        <v>0.75</v>
      </c>
      <c r="AA2735">
        <v>0.90400000000000003</v>
      </c>
      <c r="AB2735" t="s">
        <v>874</v>
      </c>
      <c r="AC2735" t="s">
        <v>874</v>
      </c>
      <c r="AD2735" s="19">
        <v>2.8732638888888887E-2</v>
      </c>
      <c r="AE2735" t="s">
        <v>1108</v>
      </c>
    </row>
    <row r="2736" spans="1:31" x14ac:dyDescent="0.35">
      <c r="A2736" t="s">
        <v>291</v>
      </c>
      <c r="B2736" t="s">
        <v>311</v>
      </c>
      <c r="C2736">
        <v>2738</v>
      </c>
      <c r="D2736" s="9">
        <v>42660.556250000001</v>
      </c>
      <c r="E2736" s="9">
        <v>45399.451388888891</v>
      </c>
      <c r="F2736">
        <v>50</v>
      </c>
      <c r="G2736">
        <v>50</v>
      </c>
      <c r="H2736">
        <v>37</v>
      </c>
      <c r="I2736">
        <v>13</v>
      </c>
      <c r="J2736">
        <v>2</v>
      </c>
      <c r="K2736">
        <v>48</v>
      </c>
      <c r="L2736">
        <v>37</v>
      </c>
      <c r="M2736">
        <v>11</v>
      </c>
      <c r="N2736">
        <v>8.9999999999999993E-3</v>
      </c>
      <c r="O2736">
        <v>3.0000000000000001E-3</v>
      </c>
      <c r="P2736">
        <v>1E-3</v>
      </c>
      <c r="Q2736">
        <v>8.9999999999999993E-3</v>
      </c>
      <c r="R2736">
        <v>1.0999999999999999E-2</v>
      </c>
      <c r="S2736">
        <v>1.2E-2</v>
      </c>
      <c r="T2736">
        <v>0.81799999999999995</v>
      </c>
      <c r="U2736">
        <v>0.75</v>
      </c>
      <c r="V2736">
        <v>0.91700000000000004</v>
      </c>
      <c r="W2736">
        <v>1222.222</v>
      </c>
      <c r="X2736" t="s">
        <v>56</v>
      </c>
      <c r="Y2736">
        <v>111.111</v>
      </c>
      <c r="Z2736">
        <v>0.78700000000000003</v>
      </c>
      <c r="AA2736">
        <v>0.75600000000000001</v>
      </c>
      <c r="AB2736">
        <v>1</v>
      </c>
      <c r="AC2736">
        <v>0.68300000000000005</v>
      </c>
      <c r="AD2736" s="19">
        <v>4.2789351851851851E-3</v>
      </c>
      <c r="AE2736" t="s">
        <v>1108</v>
      </c>
    </row>
    <row r="2737" spans="1:31" hidden="1" x14ac:dyDescent="0.35">
      <c r="A2737" t="s">
        <v>280</v>
      </c>
      <c r="B2737" t="s">
        <v>312</v>
      </c>
      <c r="C2737">
        <v>100</v>
      </c>
      <c r="D2737" s="9">
        <v>45510.299305555556</v>
      </c>
      <c r="E2737" s="9">
        <v>45610.464583333334</v>
      </c>
      <c r="F2737" t="s">
        <v>871</v>
      </c>
      <c r="G2737" t="s">
        <v>871</v>
      </c>
      <c r="H2737">
        <v>53</v>
      </c>
      <c r="I2737">
        <v>45</v>
      </c>
      <c r="J2737">
        <v>37</v>
      </c>
      <c r="K2737" t="s">
        <v>872</v>
      </c>
      <c r="L2737">
        <v>63</v>
      </c>
      <c r="M2737">
        <v>-1</v>
      </c>
      <c r="N2737">
        <v>0.52600000000000002</v>
      </c>
      <c r="O2737">
        <v>0.47499999999999998</v>
      </c>
      <c r="P2737">
        <v>0.496</v>
      </c>
      <c r="Q2737">
        <v>0.59599999999999997</v>
      </c>
      <c r="R2737" s="24" t="s">
        <v>2325</v>
      </c>
      <c r="S2737">
        <v>0.57899999999999996</v>
      </c>
      <c r="T2737">
        <v>1.18</v>
      </c>
      <c r="U2737">
        <v>0.52500000000000002</v>
      </c>
      <c r="V2737">
        <v>0.504</v>
      </c>
      <c r="W2737">
        <v>1394.2950000000001</v>
      </c>
      <c r="X2737" t="s">
        <v>62</v>
      </c>
      <c r="Y2737">
        <v>1.6779999999999999</v>
      </c>
      <c r="Z2737">
        <v>0.97599999999999998</v>
      </c>
      <c r="AA2737">
        <v>0.98899999999999999</v>
      </c>
      <c r="AB2737">
        <v>0.871</v>
      </c>
      <c r="AC2737">
        <v>0.95499999999999996</v>
      </c>
      <c r="AD2737" s="19">
        <v>2.9060185185185189E-2</v>
      </c>
      <c r="AE2737" t="s">
        <v>1108</v>
      </c>
    </row>
    <row r="2738" spans="1:31" x14ac:dyDescent="0.35">
      <c r="A2738" t="s">
        <v>291</v>
      </c>
      <c r="B2738" t="s">
        <v>311</v>
      </c>
      <c r="C2738">
        <v>2738</v>
      </c>
      <c r="D2738" s="9">
        <v>42660.556250000001</v>
      </c>
      <c r="E2738" s="9">
        <v>45399.451388888891</v>
      </c>
      <c r="F2738">
        <v>50</v>
      </c>
      <c r="G2738">
        <v>50</v>
      </c>
      <c r="H2738">
        <v>37</v>
      </c>
      <c r="I2738">
        <v>13</v>
      </c>
      <c r="J2738">
        <v>2</v>
      </c>
      <c r="K2738">
        <v>48</v>
      </c>
      <c r="L2738">
        <v>37</v>
      </c>
      <c r="M2738">
        <v>11</v>
      </c>
      <c r="N2738">
        <v>8.9999999999999993E-3</v>
      </c>
      <c r="O2738">
        <v>3.0000000000000001E-3</v>
      </c>
      <c r="P2738">
        <v>1E-3</v>
      </c>
      <c r="Q2738">
        <v>8.9999999999999993E-3</v>
      </c>
      <c r="R2738">
        <v>1.0999999999999999E-2</v>
      </c>
      <c r="S2738">
        <v>1.2E-2</v>
      </c>
      <c r="T2738">
        <v>0.81799999999999995</v>
      </c>
      <c r="U2738">
        <v>0.75</v>
      </c>
      <c r="V2738">
        <v>0.91700000000000004</v>
      </c>
      <c r="W2738">
        <v>1222.222</v>
      </c>
      <c r="X2738" t="s">
        <v>56</v>
      </c>
      <c r="Y2738">
        <v>111.111</v>
      </c>
      <c r="Z2738">
        <v>0.78700000000000003</v>
      </c>
      <c r="AA2738">
        <v>0.75600000000000001</v>
      </c>
      <c r="AB2738">
        <v>1</v>
      </c>
      <c r="AC2738">
        <v>0.68300000000000005</v>
      </c>
      <c r="AD2738" s="19">
        <v>3.2062500000000001E-2</v>
      </c>
      <c r="AE2738" t="s">
        <v>1108</v>
      </c>
    </row>
    <row r="2739" spans="1:31" hidden="1" x14ac:dyDescent="0.35">
      <c r="A2739" t="s">
        <v>281</v>
      </c>
      <c r="B2739" t="s">
        <v>312</v>
      </c>
      <c r="C2739">
        <v>99</v>
      </c>
      <c r="D2739" s="9">
        <v>45505.275000000001</v>
      </c>
      <c r="E2739" s="9">
        <v>45604.509722222225</v>
      </c>
      <c r="F2739" t="s">
        <v>871</v>
      </c>
      <c r="G2739" t="s">
        <v>871</v>
      </c>
      <c r="H2739">
        <v>159</v>
      </c>
      <c r="I2739">
        <v>46</v>
      </c>
      <c r="J2739">
        <v>24</v>
      </c>
      <c r="K2739" t="s">
        <v>872</v>
      </c>
      <c r="L2739">
        <v>102</v>
      </c>
      <c r="M2739">
        <v>78</v>
      </c>
      <c r="N2739">
        <v>1.778</v>
      </c>
      <c r="O2739">
        <v>0.66100000000000003</v>
      </c>
      <c r="P2739">
        <v>0.26200000000000001</v>
      </c>
      <c r="Q2739">
        <v>1.0269999999999999</v>
      </c>
      <c r="R2739">
        <v>2.177</v>
      </c>
      <c r="S2739">
        <v>2.1339999999999999</v>
      </c>
      <c r="T2739">
        <v>0.47199999999999998</v>
      </c>
      <c r="U2739">
        <v>0.72899999999999998</v>
      </c>
      <c r="V2739">
        <v>0.89300000000000002</v>
      </c>
      <c r="W2739">
        <v>299.90300000000002</v>
      </c>
      <c r="X2739" t="s">
        <v>56</v>
      </c>
      <c r="Y2739">
        <v>0.97399999999999998</v>
      </c>
      <c r="Z2739">
        <v>0.91400000000000003</v>
      </c>
      <c r="AA2739">
        <v>0.97799999999999998</v>
      </c>
      <c r="AB2739">
        <v>0.876</v>
      </c>
      <c r="AC2739">
        <v>0.99</v>
      </c>
      <c r="AD2739" s="19">
        <v>2.9355324074074075E-2</v>
      </c>
      <c r="AE2739" t="s">
        <v>1108</v>
      </c>
    </row>
    <row r="2740" spans="1:31" x14ac:dyDescent="0.35">
      <c r="A2740" t="s">
        <v>1166</v>
      </c>
      <c r="B2740" t="s">
        <v>311</v>
      </c>
      <c r="C2740">
        <v>5214</v>
      </c>
      <c r="D2740" s="9">
        <v>39274.315648148149</v>
      </c>
      <c r="E2740" s="9">
        <v>44488.470023148147</v>
      </c>
      <c r="F2740">
        <v>167</v>
      </c>
      <c r="G2740">
        <v>167</v>
      </c>
      <c r="H2740">
        <v>59</v>
      </c>
      <c r="I2740">
        <v>108</v>
      </c>
      <c r="J2740">
        <v>21</v>
      </c>
      <c r="K2740">
        <v>146</v>
      </c>
      <c r="L2740">
        <v>109</v>
      </c>
      <c r="M2740">
        <v>37</v>
      </c>
      <c r="N2740">
        <v>1.7000000000000001E-2</v>
      </c>
      <c r="O2740">
        <v>2.1999999999999999E-2</v>
      </c>
      <c r="P2740">
        <v>6.0000000000000001E-3</v>
      </c>
      <c r="Q2740">
        <v>2.7E-2</v>
      </c>
      <c r="R2740">
        <v>3.3000000000000002E-2</v>
      </c>
      <c r="S2740">
        <v>3.1E-2</v>
      </c>
      <c r="T2740">
        <v>0.81799999999999995</v>
      </c>
      <c r="U2740">
        <v>0.436</v>
      </c>
      <c r="V2740">
        <v>0.84599999999999997</v>
      </c>
      <c r="W2740">
        <v>1370.37</v>
      </c>
      <c r="X2740" t="s">
        <v>56</v>
      </c>
      <c r="Y2740">
        <v>37.036999999999999</v>
      </c>
      <c r="Z2740">
        <v>0.78600000000000003</v>
      </c>
      <c r="AA2740">
        <v>0.79300000000000004</v>
      </c>
      <c r="AB2740">
        <v>0.89200000000000002</v>
      </c>
      <c r="AC2740">
        <v>0.81</v>
      </c>
      <c r="AD2740" s="19">
        <v>45825.293425277778</v>
      </c>
      <c r="AE2740" t="s">
        <v>2339</v>
      </c>
    </row>
    <row r="2741" spans="1:31" hidden="1" x14ac:dyDescent="0.35">
      <c r="A2741" t="s">
        <v>282</v>
      </c>
      <c r="B2741" t="s">
        <v>312</v>
      </c>
      <c r="C2741">
        <v>98</v>
      </c>
      <c r="D2741" s="9">
        <v>45509.531944444447</v>
      </c>
      <c r="E2741" s="9">
        <v>45607.595833333333</v>
      </c>
      <c r="F2741" t="s">
        <v>871</v>
      </c>
      <c r="G2741" t="s">
        <v>871</v>
      </c>
      <c r="H2741">
        <v>74</v>
      </c>
      <c r="I2741">
        <v>27</v>
      </c>
      <c r="J2741">
        <v>10</v>
      </c>
      <c r="K2741" t="s">
        <v>872</v>
      </c>
      <c r="L2741">
        <v>75</v>
      </c>
      <c r="M2741">
        <v>17</v>
      </c>
      <c r="N2741">
        <v>0.88900000000000001</v>
      </c>
      <c r="O2741">
        <v>0.42499999999999999</v>
      </c>
      <c r="P2741">
        <v>0.14000000000000001</v>
      </c>
      <c r="Q2741">
        <v>0.88500000000000001</v>
      </c>
      <c r="R2741">
        <v>1.1739999999999999</v>
      </c>
      <c r="S2741">
        <v>1.1499999999999999</v>
      </c>
      <c r="T2741">
        <v>0.754</v>
      </c>
      <c r="U2741">
        <v>0.67700000000000005</v>
      </c>
      <c r="V2741">
        <v>0.89300000000000002</v>
      </c>
      <c r="W2741">
        <v>186.441</v>
      </c>
      <c r="X2741" t="s">
        <v>56</v>
      </c>
      <c r="Y2741">
        <v>1.1299999999999999</v>
      </c>
      <c r="Z2741">
        <v>0.98</v>
      </c>
      <c r="AA2741">
        <v>0.94499999999999995</v>
      </c>
      <c r="AB2741">
        <v>0.91700000000000004</v>
      </c>
      <c r="AC2741">
        <v>0.97</v>
      </c>
      <c r="AD2741" s="19">
        <v>2.9641203703703704E-2</v>
      </c>
      <c r="AE2741" t="s">
        <v>1108</v>
      </c>
    </row>
    <row r="2742" spans="1:31" x14ac:dyDescent="0.35">
      <c r="A2742" t="s">
        <v>1239</v>
      </c>
      <c r="B2742" t="s">
        <v>311</v>
      </c>
      <c r="C2742">
        <v>5472</v>
      </c>
      <c r="D2742" s="9">
        <v>39081.246631944443</v>
      </c>
      <c r="E2742" s="9">
        <v>44553.605034722219</v>
      </c>
      <c r="F2742">
        <v>125</v>
      </c>
      <c r="G2742">
        <v>125</v>
      </c>
      <c r="H2742">
        <v>2</v>
      </c>
      <c r="I2742">
        <v>123</v>
      </c>
      <c r="J2742">
        <v>16</v>
      </c>
      <c r="K2742">
        <v>109</v>
      </c>
      <c r="L2742">
        <v>82</v>
      </c>
      <c r="M2742">
        <v>27</v>
      </c>
      <c r="N2742">
        <v>0</v>
      </c>
      <c r="O2742">
        <v>2.5000000000000001E-2</v>
      </c>
      <c r="P2742">
        <v>3.0000000000000001E-3</v>
      </c>
      <c r="Q2742">
        <v>1.7999999999999999E-2</v>
      </c>
      <c r="R2742">
        <v>2.1999999999999999E-2</v>
      </c>
      <c r="S2742">
        <v>2.3E-2</v>
      </c>
      <c r="T2742">
        <v>0.81799999999999995</v>
      </c>
      <c r="U2742">
        <v>0</v>
      </c>
      <c r="V2742">
        <v>0.88</v>
      </c>
      <c r="W2742">
        <v>1500</v>
      </c>
      <c r="X2742" t="s">
        <v>56</v>
      </c>
      <c r="Y2742">
        <v>55.555999999999997</v>
      </c>
      <c r="Z2742">
        <v>1</v>
      </c>
      <c r="AA2742">
        <v>0.94399999999999995</v>
      </c>
      <c r="AB2742">
        <v>0.875</v>
      </c>
      <c r="AC2742">
        <v>0.93100000000000005</v>
      </c>
      <c r="AD2742" s="19">
        <v>45825.052587569444</v>
      </c>
      <c r="AE2742" t="s">
        <v>2397</v>
      </c>
    </row>
    <row r="2743" spans="1:31" hidden="1" x14ac:dyDescent="0.35">
      <c r="A2743" t="s">
        <v>283</v>
      </c>
      <c r="B2743" t="s">
        <v>312</v>
      </c>
      <c r="C2743">
        <v>95</v>
      </c>
      <c r="D2743" s="9">
        <v>45506.942361111112</v>
      </c>
      <c r="E2743" s="9">
        <v>45601.988888888889</v>
      </c>
      <c r="F2743" t="s">
        <v>871</v>
      </c>
      <c r="G2743" t="s">
        <v>871</v>
      </c>
      <c r="H2743">
        <v>12</v>
      </c>
      <c r="I2743">
        <v>18</v>
      </c>
      <c r="J2743">
        <v>3</v>
      </c>
      <c r="K2743" t="s">
        <v>872</v>
      </c>
      <c r="L2743">
        <v>34</v>
      </c>
      <c r="M2743">
        <v>-8</v>
      </c>
      <c r="N2743">
        <v>0.11799999999999999</v>
      </c>
      <c r="O2743">
        <v>0.188</v>
      </c>
      <c r="P2743">
        <v>3.3000000000000002E-2</v>
      </c>
      <c r="Q2743">
        <v>0.374</v>
      </c>
      <c r="R2743">
        <v>0.27300000000000002</v>
      </c>
      <c r="S2743">
        <v>0.27500000000000002</v>
      </c>
      <c r="T2743">
        <v>1.37</v>
      </c>
      <c r="U2743">
        <v>0.38600000000000001</v>
      </c>
      <c r="V2743">
        <v>0.89200000000000002</v>
      </c>
      <c r="W2743">
        <v>641.71100000000001</v>
      </c>
      <c r="X2743" t="s">
        <v>62</v>
      </c>
      <c r="Y2743">
        <v>2.6739999999999999</v>
      </c>
      <c r="Z2743">
        <v>0.96099999999999997</v>
      </c>
      <c r="AA2743">
        <v>0.98799999999999999</v>
      </c>
      <c r="AB2743">
        <v>0.96199999999999997</v>
      </c>
      <c r="AC2743">
        <v>0.90600000000000003</v>
      </c>
      <c r="AD2743" s="19">
        <v>2.9936342592592594E-2</v>
      </c>
      <c r="AE2743" t="s">
        <v>1108</v>
      </c>
    </row>
    <row r="2744" spans="1:31" x14ac:dyDescent="0.35">
      <c r="A2744" t="s">
        <v>1636</v>
      </c>
      <c r="B2744" t="s">
        <v>311</v>
      </c>
      <c r="C2744">
        <v>6104</v>
      </c>
      <c r="D2744" s="9">
        <v>38456.823993055557</v>
      </c>
      <c r="E2744" s="9">
        <v>44561.534131944441</v>
      </c>
      <c r="F2744">
        <v>570</v>
      </c>
      <c r="G2744">
        <v>570</v>
      </c>
      <c r="H2744">
        <v>130</v>
      </c>
      <c r="I2744">
        <v>440</v>
      </c>
      <c r="J2744">
        <v>136</v>
      </c>
      <c r="K2744">
        <v>434</v>
      </c>
      <c r="L2744">
        <v>409</v>
      </c>
      <c r="M2744">
        <v>25</v>
      </c>
      <c r="N2744">
        <v>1.7000000000000001E-2</v>
      </c>
      <c r="O2744">
        <v>8.5000000000000006E-2</v>
      </c>
      <c r="P2744">
        <v>2.5000000000000001E-2</v>
      </c>
      <c r="Q2744">
        <v>6.3E-2</v>
      </c>
      <c r="R2744">
        <v>7.6999999999999999E-2</v>
      </c>
      <c r="S2744">
        <v>6.8000000000000005E-2</v>
      </c>
      <c r="T2744">
        <v>0.81799999999999995</v>
      </c>
      <c r="U2744">
        <v>0.16700000000000001</v>
      </c>
      <c r="V2744">
        <v>0.755</v>
      </c>
      <c r="W2744">
        <v>396.82499999999999</v>
      </c>
      <c r="X2744" t="s">
        <v>56</v>
      </c>
      <c r="Y2744">
        <v>15.872999999999999</v>
      </c>
      <c r="Z2744">
        <v>0.92500000000000004</v>
      </c>
      <c r="AA2744">
        <v>0.84399999999999997</v>
      </c>
      <c r="AB2744">
        <v>0.95299999999999996</v>
      </c>
      <c r="AC2744">
        <v>0.86199999999999999</v>
      </c>
      <c r="AD2744" s="19">
        <v>45825.149935208334</v>
      </c>
      <c r="AE2744" t="s">
        <v>2397</v>
      </c>
    </row>
    <row r="2745" spans="1:31" hidden="1" x14ac:dyDescent="0.35">
      <c r="A2745" t="s">
        <v>284</v>
      </c>
      <c r="B2745" t="s">
        <v>312</v>
      </c>
      <c r="C2745">
        <v>99</v>
      </c>
      <c r="D2745" s="9">
        <v>45509.35833333333</v>
      </c>
      <c r="E2745" s="9">
        <v>45608.429861111108</v>
      </c>
      <c r="F2745" t="s">
        <v>871</v>
      </c>
      <c r="G2745" t="s">
        <v>871</v>
      </c>
      <c r="H2745">
        <v>238</v>
      </c>
      <c r="I2745">
        <v>44</v>
      </c>
      <c r="J2745">
        <v>58</v>
      </c>
      <c r="K2745" t="s">
        <v>872</v>
      </c>
      <c r="L2745">
        <v>170</v>
      </c>
      <c r="M2745">
        <v>55</v>
      </c>
      <c r="N2745">
        <v>2.6259999999999999</v>
      </c>
      <c r="O2745">
        <v>0.41499999999999998</v>
      </c>
      <c r="P2745">
        <v>0.54200000000000004</v>
      </c>
      <c r="Q2745">
        <v>1.665</v>
      </c>
      <c r="R2745" s="24" t="s">
        <v>2326</v>
      </c>
      <c r="S2745">
        <v>2.5910000000000002</v>
      </c>
      <c r="T2745">
        <v>0.66600000000000004</v>
      </c>
      <c r="U2745">
        <v>0.86399999999999999</v>
      </c>
      <c r="V2745">
        <v>0.82199999999999995</v>
      </c>
      <c r="W2745">
        <v>140.541</v>
      </c>
      <c r="X2745" t="s">
        <v>56</v>
      </c>
      <c r="Y2745">
        <v>0.60099999999999998</v>
      </c>
      <c r="Z2745">
        <v>0.90500000000000003</v>
      </c>
      <c r="AA2745">
        <v>0.96099999999999997</v>
      </c>
      <c r="AB2745">
        <v>0.79500000000000004</v>
      </c>
      <c r="AC2745">
        <v>0.99099999999999999</v>
      </c>
      <c r="AD2745" s="19">
        <v>3.0236111111111113E-2</v>
      </c>
      <c r="AE2745" t="s">
        <v>1108</v>
      </c>
    </row>
    <row r="2746" spans="1:31" x14ac:dyDescent="0.35">
      <c r="A2746" t="s">
        <v>1637</v>
      </c>
      <c r="B2746" t="s">
        <v>311</v>
      </c>
      <c r="C2746">
        <v>1880</v>
      </c>
      <c r="D2746" s="9">
        <v>39737</v>
      </c>
      <c r="E2746" s="9">
        <v>41617.059027777781</v>
      </c>
      <c r="F2746">
        <v>210</v>
      </c>
      <c r="G2746">
        <v>210</v>
      </c>
      <c r="H2746">
        <v>14</v>
      </c>
      <c r="I2746">
        <v>196</v>
      </c>
      <c r="J2746">
        <v>29</v>
      </c>
      <c r="K2746">
        <v>181</v>
      </c>
      <c r="L2746">
        <v>137</v>
      </c>
      <c r="M2746">
        <v>44</v>
      </c>
      <c r="N2746">
        <v>8.0000000000000002E-3</v>
      </c>
      <c r="O2746">
        <v>9.0999999999999998E-2</v>
      </c>
      <c r="P2746">
        <v>1.7000000000000001E-2</v>
      </c>
      <c r="Q2746">
        <v>6.7000000000000004E-2</v>
      </c>
      <c r="R2746">
        <v>8.2000000000000003E-2</v>
      </c>
      <c r="S2746">
        <v>0.08</v>
      </c>
      <c r="T2746">
        <v>0.81699999999999995</v>
      </c>
      <c r="U2746">
        <v>8.1000000000000003E-2</v>
      </c>
      <c r="V2746">
        <v>0.82799999999999996</v>
      </c>
      <c r="W2746">
        <v>656.71600000000001</v>
      </c>
      <c r="X2746" t="s">
        <v>56</v>
      </c>
      <c r="Y2746">
        <v>14.925000000000001</v>
      </c>
      <c r="Z2746">
        <v>0.92700000000000005</v>
      </c>
      <c r="AA2746">
        <v>0.95599999999999996</v>
      </c>
      <c r="AB2746">
        <v>0.73499999999999999</v>
      </c>
      <c r="AC2746">
        <v>0.84499999999999997</v>
      </c>
      <c r="AD2746" s="19">
        <v>45824.817432835647</v>
      </c>
      <c r="AE2746" t="s">
        <v>1824</v>
      </c>
    </row>
    <row r="2747" spans="1:31" hidden="1" x14ac:dyDescent="0.35">
      <c r="A2747" t="s">
        <v>873</v>
      </c>
      <c r="B2747" t="s">
        <v>312</v>
      </c>
      <c r="C2747">
        <v>56</v>
      </c>
      <c r="D2747" s="9">
        <v>45554.386111111111</v>
      </c>
      <c r="E2747" s="9">
        <v>45610.744444444441</v>
      </c>
      <c r="F2747" t="s">
        <v>871</v>
      </c>
      <c r="G2747" t="s">
        <v>871</v>
      </c>
      <c r="H2747">
        <v>42</v>
      </c>
      <c r="I2747">
        <v>1</v>
      </c>
      <c r="J2747">
        <v>1</v>
      </c>
      <c r="K2747" t="s">
        <v>872</v>
      </c>
      <c r="L2747">
        <v>1</v>
      </c>
      <c r="M2747">
        <v>40</v>
      </c>
      <c r="N2747">
        <v>0.58199999999999996</v>
      </c>
      <c r="O2747">
        <v>0</v>
      </c>
      <c r="P2747" t="s">
        <v>874</v>
      </c>
      <c r="Q2747" t="s">
        <v>874</v>
      </c>
      <c r="R2747">
        <v>0.58199999999999996</v>
      </c>
      <c r="S2747">
        <v>0.56299999999999994</v>
      </c>
      <c r="T2747" t="s">
        <v>874</v>
      </c>
      <c r="U2747" t="s">
        <v>874</v>
      </c>
      <c r="V2747" t="s">
        <v>874</v>
      </c>
      <c r="W2747" t="s">
        <v>874</v>
      </c>
      <c r="X2747" t="s">
        <v>875</v>
      </c>
      <c r="Y2747" t="s">
        <v>874</v>
      </c>
      <c r="Z2747">
        <v>0.8</v>
      </c>
      <c r="AA2747">
        <v>0</v>
      </c>
      <c r="AB2747" t="s">
        <v>874</v>
      </c>
      <c r="AC2747" t="s">
        <v>874</v>
      </c>
      <c r="AD2747" s="19">
        <v>3.0427083333333334E-2</v>
      </c>
      <c r="AE2747" t="s">
        <v>1108</v>
      </c>
    </row>
    <row r="2748" spans="1:31" x14ac:dyDescent="0.35">
      <c r="A2748" t="s">
        <v>150</v>
      </c>
      <c r="B2748" t="s">
        <v>311</v>
      </c>
      <c r="C2748">
        <v>1753</v>
      </c>
      <c r="D2748" s="9">
        <v>39875.99722222222</v>
      </c>
      <c r="E2748" s="9">
        <v>41629.061111111114</v>
      </c>
      <c r="F2748">
        <v>3744</v>
      </c>
      <c r="G2748">
        <v>3744</v>
      </c>
      <c r="H2748">
        <v>1785</v>
      </c>
      <c r="I2748">
        <v>1959</v>
      </c>
      <c r="J2748">
        <v>495</v>
      </c>
      <c r="K2748">
        <v>3249</v>
      </c>
      <c r="L2748">
        <v>2631</v>
      </c>
      <c r="M2748">
        <v>618</v>
      </c>
      <c r="N2748">
        <v>1.052</v>
      </c>
      <c r="O2748">
        <v>1.302</v>
      </c>
      <c r="P2748">
        <v>0.33300000000000002</v>
      </c>
      <c r="Q2748">
        <v>1.651</v>
      </c>
      <c r="R2748">
        <v>2.0209999999999999</v>
      </c>
      <c r="S2748">
        <v>2.0139999999999998</v>
      </c>
      <c r="T2748">
        <v>0.81699999999999995</v>
      </c>
      <c r="U2748">
        <v>0.44700000000000001</v>
      </c>
      <c r="V2748">
        <v>0.85899999999999999</v>
      </c>
      <c r="W2748">
        <v>374.31900000000002</v>
      </c>
      <c r="X2748" t="s">
        <v>56</v>
      </c>
      <c r="Y2748">
        <v>0.60599999999999998</v>
      </c>
      <c r="Z2748">
        <v>0.98299999999999998</v>
      </c>
      <c r="AA2748">
        <v>0.96899999999999997</v>
      </c>
      <c r="AB2748">
        <v>0.94899999999999995</v>
      </c>
      <c r="AC2748">
        <v>0.98399999999999999</v>
      </c>
      <c r="AD2748" s="19">
        <v>45824.945710729167</v>
      </c>
      <c r="AE2748" t="s">
        <v>2215</v>
      </c>
    </row>
    <row r="2749" spans="1:31" hidden="1" x14ac:dyDescent="0.35">
      <c r="A2749" t="s">
        <v>285</v>
      </c>
      <c r="B2749" t="s">
        <v>312</v>
      </c>
      <c r="C2749">
        <v>57</v>
      </c>
      <c r="D2749" s="9">
        <v>45530.702777777777</v>
      </c>
      <c r="E2749" s="9">
        <v>45587.912499999999</v>
      </c>
      <c r="F2749" t="s">
        <v>871</v>
      </c>
      <c r="G2749" t="s">
        <v>871</v>
      </c>
      <c r="H2749">
        <v>4</v>
      </c>
      <c r="I2749">
        <v>1</v>
      </c>
      <c r="J2749">
        <v>1</v>
      </c>
      <c r="K2749" t="s">
        <v>872</v>
      </c>
      <c r="L2749">
        <v>2</v>
      </c>
      <c r="M2749">
        <v>1</v>
      </c>
      <c r="N2749">
        <v>0.14000000000000001</v>
      </c>
      <c r="O2749" t="s">
        <v>874</v>
      </c>
      <c r="P2749" t="s">
        <v>874</v>
      </c>
      <c r="Q2749">
        <v>2.5000000000000001E-2</v>
      </c>
      <c r="R2749">
        <v>0</v>
      </c>
      <c r="S2749">
        <v>0.14000000000000001</v>
      </c>
      <c r="T2749" t="s">
        <v>874</v>
      </c>
      <c r="U2749" t="s">
        <v>874</v>
      </c>
      <c r="V2749" t="s">
        <v>874</v>
      </c>
      <c r="W2749" t="s">
        <v>874</v>
      </c>
      <c r="X2749" t="s">
        <v>56</v>
      </c>
      <c r="Y2749">
        <v>40</v>
      </c>
      <c r="Z2749">
        <v>0.89800000000000002</v>
      </c>
      <c r="AA2749" t="s">
        <v>874</v>
      </c>
      <c r="AB2749" t="s">
        <v>874</v>
      </c>
      <c r="AC2749">
        <v>1</v>
      </c>
      <c r="AD2749" s="19">
        <v>3.0648148148148147E-2</v>
      </c>
      <c r="AE2749" t="s">
        <v>1108</v>
      </c>
    </row>
    <row r="2750" spans="1:31" x14ac:dyDescent="0.35">
      <c r="A2750" t="s">
        <v>1213</v>
      </c>
      <c r="B2750" t="s">
        <v>311</v>
      </c>
      <c r="C2750">
        <v>3689</v>
      </c>
      <c r="D2750" s="9">
        <v>40504.993530092594</v>
      </c>
      <c r="E2750" s="9">
        <v>44194.219988425924</v>
      </c>
      <c r="F2750">
        <v>1684</v>
      </c>
      <c r="G2750">
        <v>1684</v>
      </c>
      <c r="H2750">
        <v>527</v>
      </c>
      <c r="I2750">
        <v>1157</v>
      </c>
      <c r="J2750">
        <v>538</v>
      </c>
      <c r="K2750">
        <v>1146</v>
      </c>
      <c r="L2750">
        <v>949</v>
      </c>
      <c r="M2750">
        <v>197</v>
      </c>
      <c r="N2750">
        <v>0.153</v>
      </c>
      <c r="O2750">
        <v>0.33</v>
      </c>
      <c r="P2750">
        <v>0.155</v>
      </c>
      <c r="Q2750">
        <v>0.26800000000000002</v>
      </c>
      <c r="R2750">
        <v>0.32800000000000001</v>
      </c>
      <c r="S2750">
        <v>0.34200000000000003</v>
      </c>
      <c r="T2750">
        <v>0.81699999999999995</v>
      </c>
      <c r="U2750">
        <v>0.317</v>
      </c>
      <c r="V2750">
        <v>0.67900000000000005</v>
      </c>
      <c r="W2750">
        <v>735.07500000000005</v>
      </c>
      <c r="X2750" t="s">
        <v>56</v>
      </c>
      <c r="Y2750">
        <v>3.7309999999999999</v>
      </c>
      <c r="Z2750">
        <v>0.98699999999999999</v>
      </c>
      <c r="AA2750">
        <v>0.998</v>
      </c>
      <c r="AB2750">
        <v>0.89</v>
      </c>
      <c r="AC2750">
        <v>0.998</v>
      </c>
      <c r="AD2750" s="19">
        <v>45825.30716866898</v>
      </c>
      <c r="AE2750" t="s">
        <v>2333</v>
      </c>
    </row>
    <row r="2751" spans="1:31" hidden="1" x14ac:dyDescent="0.35">
      <c r="A2751" t="s">
        <v>286</v>
      </c>
      <c r="B2751" t="s">
        <v>312</v>
      </c>
      <c r="C2751">
        <v>90</v>
      </c>
      <c r="D2751" s="9">
        <v>45516.559027777781</v>
      </c>
      <c r="E2751" s="9">
        <v>45607.525694444441</v>
      </c>
      <c r="F2751" t="s">
        <v>871</v>
      </c>
      <c r="G2751" t="s">
        <v>871</v>
      </c>
      <c r="H2751">
        <v>1</v>
      </c>
      <c r="I2751">
        <v>5</v>
      </c>
      <c r="J2751">
        <v>1</v>
      </c>
      <c r="K2751" t="s">
        <v>872</v>
      </c>
      <c r="L2751">
        <v>7</v>
      </c>
      <c r="M2751">
        <v>0</v>
      </c>
      <c r="N2751" t="s">
        <v>874</v>
      </c>
      <c r="O2751">
        <v>5.2999999999999999E-2</v>
      </c>
      <c r="P2751" t="s">
        <v>874</v>
      </c>
      <c r="Q2751">
        <v>0.06</v>
      </c>
      <c r="R2751">
        <v>0</v>
      </c>
      <c r="S2751">
        <v>7.0999999999999994E-2</v>
      </c>
      <c r="T2751" t="s">
        <v>874</v>
      </c>
      <c r="U2751" t="s">
        <v>874</v>
      </c>
      <c r="V2751" t="s">
        <v>874</v>
      </c>
      <c r="W2751" t="s">
        <v>874</v>
      </c>
      <c r="X2751" t="s">
        <v>56</v>
      </c>
      <c r="Y2751">
        <v>16.667000000000002</v>
      </c>
      <c r="Z2751" t="s">
        <v>874</v>
      </c>
      <c r="AA2751">
        <v>0.88700000000000001</v>
      </c>
      <c r="AB2751" t="s">
        <v>874</v>
      </c>
      <c r="AC2751">
        <v>0.91</v>
      </c>
      <c r="AD2751" s="19">
        <v>3.0885416666666665E-2</v>
      </c>
      <c r="AE2751" t="s">
        <v>1108</v>
      </c>
    </row>
    <row r="2752" spans="1:31" x14ac:dyDescent="0.35">
      <c r="A2752" t="s">
        <v>1855</v>
      </c>
      <c r="B2752" t="s">
        <v>311</v>
      </c>
      <c r="C2752">
        <v>2625</v>
      </c>
      <c r="D2752" s="9">
        <v>38222.447916666664</v>
      </c>
      <c r="E2752" s="9">
        <v>40848.438194444447</v>
      </c>
      <c r="F2752">
        <v>1135</v>
      </c>
      <c r="G2752">
        <v>1135</v>
      </c>
      <c r="H2752">
        <v>111</v>
      </c>
      <c r="I2752">
        <v>1024</v>
      </c>
      <c r="J2752">
        <v>174</v>
      </c>
      <c r="K2752">
        <v>961</v>
      </c>
      <c r="L2752">
        <v>526</v>
      </c>
      <c r="M2752">
        <v>435</v>
      </c>
      <c r="N2752">
        <v>0.104</v>
      </c>
      <c r="O2752">
        <v>0.90400000000000003</v>
      </c>
      <c r="P2752">
        <v>0.20499999999999999</v>
      </c>
      <c r="Q2752">
        <v>0.65500000000000003</v>
      </c>
      <c r="R2752">
        <v>0.80300000000000005</v>
      </c>
      <c r="S2752">
        <v>0.83399999999999996</v>
      </c>
      <c r="T2752">
        <v>0.81599999999999995</v>
      </c>
      <c r="U2752">
        <v>0.10299999999999999</v>
      </c>
      <c r="V2752">
        <v>0.79700000000000004</v>
      </c>
      <c r="W2752">
        <v>664.12199999999996</v>
      </c>
      <c r="X2752" t="s">
        <v>56</v>
      </c>
      <c r="Y2752">
        <v>1.5269999999999999</v>
      </c>
      <c r="Z2752">
        <v>0.95299999999999996</v>
      </c>
      <c r="AA2752">
        <v>0.81</v>
      </c>
      <c r="AB2752">
        <v>0.82</v>
      </c>
      <c r="AC2752">
        <v>0.93100000000000005</v>
      </c>
      <c r="AD2752" s="19">
        <v>45824.857013796296</v>
      </c>
      <c r="AE2752" t="s">
        <v>2024</v>
      </c>
    </row>
    <row r="2753" spans="1:31" hidden="1" x14ac:dyDescent="0.35">
      <c r="A2753" t="s">
        <v>287</v>
      </c>
      <c r="B2753" t="s">
        <v>312</v>
      </c>
      <c r="C2753">
        <v>86</v>
      </c>
      <c r="D2753" s="9">
        <v>45523.645833333336</v>
      </c>
      <c r="E2753" s="9">
        <v>45610.611805555556</v>
      </c>
      <c r="F2753" t="s">
        <v>871</v>
      </c>
      <c r="G2753" t="s">
        <v>871</v>
      </c>
      <c r="H2753">
        <v>7</v>
      </c>
      <c r="I2753">
        <v>3</v>
      </c>
      <c r="J2753">
        <v>1</v>
      </c>
      <c r="K2753" t="s">
        <v>872</v>
      </c>
      <c r="L2753">
        <v>10</v>
      </c>
      <c r="M2753">
        <v>-1</v>
      </c>
      <c r="N2753">
        <v>0.108</v>
      </c>
      <c r="O2753">
        <v>0.02</v>
      </c>
      <c r="P2753" t="s">
        <v>874</v>
      </c>
      <c r="Q2753">
        <v>0.109</v>
      </c>
      <c r="R2753">
        <v>0.128</v>
      </c>
      <c r="S2753">
        <v>0.10100000000000001</v>
      </c>
      <c r="T2753" t="s">
        <v>874</v>
      </c>
      <c r="U2753" t="s">
        <v>874</v>
      </c>
      <c r="V2753" t="s">
        <v>874</v>
      </c>
      <c r="W2753" t="s">
        <v>874</v>
      </c>
      <c r="X2753" t="s">
        <v>62</v>
      </c>
      <c r="Y2753">
        <v>9.1739999999999995</v>
      </c>
      <c r="Z2753">
        <v>0.7</v>
      </c>
      <c r="AA2753">
        <v>0.86699999999999999</v>
      </c>
      <c r="AB2753" t="s">
        <v>874</v>
      </c>
      <c r="AC2753">
        <v>0.84</v>
      </c>
      <c r="AD2753" s="19">
        <v>3.1107638888888886E-2</v>
      </c>
      <c r="AE2753" t="s">
        <v>1108</v>
      </c>
    </row>
    <row r="2754" spans="1:31" x14ac:dyDescent="0.35">
      <c r="A2754" t="s">
        <v>1305</v>
      </c>
      <c r="B2754" t="s">
        <v>311</v>
      </c>
      <c r="C2754">
        <v>3396</v>
      </c>
      <c r="D2754" s="9">
        <v>38231.270138888889</v>
      </c>
      <c r="E2754" s="9">
        <v>41627.498611111114</v>
      </c>
      <c r="F2754">
        <v>1026</v>
      </c>
      <c r="G2754">
        <v>1026</v>
      </c>
      <c r="H2754">
        <v>111</v>
      </c>
      <c r="I2754">
        <v>915</v>
      </c>
      <c r="J2754">
        <v>301</v>
      </c>
      <c r="K2754">
        <v>725</v>
      </c>
      <c r="L2754">
        <v>570</v>
      </c>
      <c r="M2754">
        <v>155</v>
      </c>
      <c r="N2754">
        <v>3.6999999999999998E-2</v>
      </c>
      <c r="O2754">
        <v>0.27300000000000002</v>
      </c>
      <c r="P2754">
        <v>9.8000000000000004E-2</v>
      </c>
      <c r="Q2754">
        <v>0.17299999999999999</v>
      </c>
      <c r="R2754">
        <v>0.21199999999999999</v>
      </c>
      <c r="S2754">
        <v>0.20899999999999999</v>
      </c>
      <c r="T2754">
        <v>0.81599999999999995</v>
      </c>
      <c r="U2754">
        <v>0.11899999999999999</v>
      </c>
      <c r="V2754">
        <v>0.68400000000000005</v>
      </c>
      <c r="W2754">
        <v>895.95399999999995</v>
      </c>
      <c r="X2754" t="s">
        <v>56</v>
      </c>
      <c r="Y2754">
        <v>5.78</v>
      </c>
      <c r="Z2754">
        <v>0.98899999999999999</v>
      </c>
      <c r="AA2754">
        <v>0.98099999999999998</v>
      </c>
      <c r="AB2754">
        <v>0.90800000000000003</v>
      </c>
      <c r="AC2754">
        <v>0.97299999999999998</v>
      </c>
      <c r="AD2754" s="19">
        <v>45824.85863732639</v>
      </c>
      <c r="AE2754" t="s">
        <v>2024</v>
      </c>
    </row>
    <row r="2755" spans="1:31" hidden="1" x14ac:dyDescent="0.35">
      <c r="A2755" t="s">
        <v>288</v>
      </c>
      <c r="B2755" t="s">
        <v>312</v>
      </c>
      <c r="C2755">
        <v>91</v>
      </c>
      <c r="D2755" s="9">
        <v>45456.743055555555</v>
      </c>
      <c r="E2755" s="9">
        <v>45548.691666666666</v>
      </c>
      <c r="F2755" t="s">
        <v>871</v>
      </c>
      <c r="G2755" t="s">
        <v>871</v>
      </c>
      <c r="H2755">
        <v>200</v>
      </c>
      <c r="I2755">
        <v>2</v>
      </c>
      <c r="J2755">
        <v>1</v>
      </c>
      <c r="K2755" t="s">
        <v>872</v>
      </c>
      <c r="L2755">
        <v>1</v>
      </c>
      <c r="M2755">
        <v>200</v>
      </c>
      <c r="N2755">
        <v>2.4039999999999999</v>
      </c>
      <c r="O2755">
        <v>0.04</v>
      </c>
      <c r="P2755" t="s">
        <v>874</v>
      </c>
      <c r="Q2755" t="s">
        <v>874</v>
      </c>
      <c r="R2755">
        <v>2.444</v>
      </c>
      <c r="S2755">
        <v>2.3780000000000001</v>
      </c>
      <c r="T2755" t="s">
        <v>874</v>
      </c>
      <c r="U2755" t="s">
        <v>874</v>
      </c>
      <c r="V2755" t="s">
        <v>874</v>
      </c>
      <c r="W2755" t="s">
        <v>874</v>
      </c>
      <c r="X2755" t="s">
        <v>56</v>
      </c>
      <c r="Y2755" t="s">
        <v>874</v>
      </c>
      <c r="Z2755">
        <v>0.04</v>
      </c>
      <c r="AA2755">
        <v>1</v>
      </c>
      <c r="AB2755" t="s">
        <v>874</v>
      </c>
      <c r="AC2755" t="s">
        <v>874</v>
      </c>
      <c r="AD2755" s="19">
        <v>3.1331018518518522E-2</v>
      </c>
      <c r="AE2755" t="s">
        <v>1108</v>
      </c>
    </row>
    <row r="2756" spans="1:31" x14ac:dyDescent="0.35">
      <c r="A2756" t="s">
        <v>1869</v>
      </c>
      <c r="B2756" t="s">
        <v>311</v>
      </c>
      <c r="C2756">
        <v>3273</v>
      </c>
      <c r="D2756" s="9">
        <v>38290.560416666667</v>
      </c>
      <c r="E2756" s="9">
        <v>41564.237500000003</v>
      </c>
      <c r="F2756">
        <v>290</v>
      </c>
      <c r="G2756">
        <v>290</v>
      </c>
      <c r="H2756">
        <v>43</v>
      </c>
      <c r="I2756">
        <v>247</v>
      </c>
      <c r="J2756">
        <v>30</v>
      </c>
      <c r="K2756">
        <v>260</v>
      </c>
      <c r="L2756">
        <v>215</v>
      </c>
      <c r="M2756">
        <v>45</v>
      </c>
      <c r="N2756">
        <v>0.02</v>
      </c>
      <c r="O2756">
        <v>0.09</v>
      </c>
      <c r="P2756">
        <v>1.2E-2</v>
      </c>
      <c r="Q2756">
        <v>0.08</v>
      </c>
      <c r="R2756">
        <v>9.8000000000000004E-2</v>
      </c>
      <c r="S2756">
        <v>9.4E-2</v>
      </c>
      <c r="T2756">
        <v>0.81599999999999995</v>
      </c>
      <c r="U2756">
        <v>0.182</v>
      </c>
      <c r="V2756">
        <v>0.89100000000000001</v>
      </c>
      <c r="W2756">
        <v>562.5</v>
      </c>
      <c r="X2756" t="s">
        <v>56</v>
      </c>
      <c r="Y2756">
        <v>12.5</v>
      </c>
      <c r="Z2756">
        <v>0.85099999999999998</v>
      </c>
      <c r="AA2756">
        <v>0.96399999999999997</v>
      </c>
      <c r="AB2756">
        <v>0.95799999999999996</v>
      </c>
      <c r="AC2756">
        <v>0.92300000000000004</v>
      </c>
      <c r="AD2756" s="19">
        <v>45824.86022195602</v>
      </c>
      <c r="AE2756" t="s">
        <v>2024</v>
      </c>
    </row>
    <row r="2757" spans="1:31" hidden="1" x14ac:dyDescent="0.35">
      <c r="A2757" t="s">
        <v>289</v>
      </c>
      <c r="B2757" t="s">
        <v>312</v>
      </c>
      <c r="C2757">
        <v>0</v>
      </c>
      <c r="D2757" s="9">
        <v>45232.540277777778</v>
      </c>
      <c r="E2757" s="9">
        <v>45232.540972222225</v>
      </c>
      <c r="F2757" t="s">
        <v>871</v>
      </c>
      <c r="G2757" t="s">
        <v>871</v>
      </c>
      <c r="H2757">
        <v>1</v>
      </c>
      <c r="I2757">
        <v>1</v>
      </c>
      <c r="J2757">
        <v>1</v>
      </c>
      <c r="K2757" t="s">
        <v>872</v>
      </c>
      <c r="L2757">
        <v>3</v>
      </c>
      <c r="M2757">
        <v>-2</v>
      </c>
      <c r="N2757" t="s">
        <v>874</v>
      </c>
      <c r="O2757" t="s">
        <v>874</v>
      </c>
      <c r="P2757" t="s">
        <v>874</v>
      </c>
      <c r="Q2757" t="s">
        <v>874</v>
      </c>
      <c r="R2757">
        <v>0</v>
      </c>
      <c r="S2757" t="s">
        <v>874</v>
      </c>
      <c r="T2757" t="s">
        <v>874</v>
      </c>
      <c r="U2757" t="s">
        <v>874</v>
      </c>
      <c r="V2757" t="s">
        <v>874</v>
      </c>
      <c r="W2757" t="s">
        <v>874</v>
      </c>
      <c r="X2757" t="s">
        <v>56</v>
      </c>
      <c r="Y2757" t="s">
        <v>874</v>
      </c>
      <c r="Z2757" t="s">
        <v>874</v>
      </c>
      <c r="AA2757" t="s">
        <v>874</v>
      </c>
      <c r="AB2757" t="s">
        <v>874</v>
      </c>
      <c r="AC2757" t="s">
        <v>874</v>
      </c>
      <c r="AD2757" s="19">
        <v>3.1535879629629629E-2</v>
      </c>
      <c r="AE2757" t="s">
        <v>1108</v>
      </c>
    </row>
    <row r="2758" spans="1:31" x14ac:dyDescent="0.35">
      <c r="A2758" t="s">
        <v>1756</v>
      </c>
      <c r="B2758" t="s">
        <v>311</v>
      </c>
      <c r="C2758">
        <v>3080</v>
      </c>
      <c r="D2758" s="9">
        <v>41035.850694444445</v>
      </c>
      <c r="E2758" s="9">
        <v>44116.665277777778</v>
      </c>
      <c r="F2758">
        <v>1512</v>
      </c>
      <c r="G2758">
        <v>1450</v>
      </c>
      <c r="H2758">
        <v>454</v>
      </c>
      <c r="I2758">
        <v>996</v>
      </c>
      <c r="J2758">
        <v>310</v>
      </c>
      <c r="K2758">
        <v>1140</v>
      </c>
      <c r="L2758">
        <v>936</v>
      </c>
      <c r="M2758">
        <v>204</v>
      </c>
      <c r="N2758">
        <v>0.16500000000000001</v>
      </c>
      <c r="O2758">
        <v>0.36099999999999999</v>
      </c>
      <c r="P2758">
        <v>0.107</v>
      </c>
      <c r="Q2758">
        <v>0.34200000000000003</v>
      </c>
      <c r="R2758">
        <v>0.41899999999999998</v>
      </c>
      <c r="S2758">
        <v>0.38600000000000001</v>
      </c>
      <c r="T2758">
        <v>0.81599999999999995</v>
      </c>
      <c r="U2758">
        <v>0.314</v>
      </c>
      <c r="V2758">
        <v>0.79700000000000004</v>
      </c>
      <c r="W2758">
        <v>596.49099999999999</v>
      </c>
      <c r="X2758" t="s">
        <v>56</v>
      </c>
      <c r="Y2758">
        <v>2.9239999999999999</v>
      </c>
      <c r="Z2758">
        <v>0.64400000000000002</v>
      </c>
      <c r="AA2758">
        <v>0.84799999999999998</v>
      </c>
      <c r="AB2758">
        <v>0.85</v>
      </c>
      <c r="AC2758">
        <v>0.78900000000000003</v>
      </c>
      <c r="AD2758" s="19">
        <v>45825.037521967592</v>
      </c>
      <c r="AE2758" t="s">
        <v>1766</v>
      </c>
    </row>
    <row r="2759" spans="1:31" hidden="1" x14ac:dyDescent="0.35">
      <c r="A2759" t="s">
        <v>290</v>
      </c>
      <c r="B2759" t="s">
        <v>312</v>
      </c>
      <c r="C2759">
        <v>98</v>
      </c>
      <c r="D2759" s="9">
        <v>45512.400694444441</v>
      </c>
      <c r="E2759" s="9">
        <v>45610.452777777777</v>
      </c>
      <c r="F2759" t="s">
        <v>871</v>
      </c>
      <c r="G2759" t="s">
        <v>871</v>
      </c>
      <c r="H2759">
        <v>60</v>
      </c>
      <c r="I2759">
        <v>31</v>
      </c>
      <c r="J2759">
        <v>10</v>
      </c>
      <c r="K2759" t="s">
        <v>872</v>
      </c>
      <c r="L2759">
        <v>75</v>
      </c>
      <c r="M2759">
        <v>5</v>
      </c>
      <c r="N2759">
        <v>0.56999999999999995</v>
      </c>
      <c r="O2759">
        <v>0.33</v>
      </c>
      <c r="P2759">
        <v>0.10100000000000001</v>
      </c>
      <c r="Q2759">
        <v>0.83799999999999997</v>
      </c>
      <c r="R2759" s="24" t="s">
        <v>2327</v>
      </c>
      <c r="S2759">
        <v>0.82499999999999996</v>
      </c>
      <c r="T2759">
        <v>1.0489999999999999</v>
      </c>
      <c r="U2759">
        <v>0.63300000000000001</v>
      </c>
      <c r="V2759">
        <v>0.88800000000000001</v>
      </c>
      <c r="W2759">
        <v>701.67100000000005</v>
      </c>
      <c r="X2759" t="s">
        <v>62</v>
      </c>
      <c r="Y2759">
        <v>1.1930000000000001</v>
      </c>
      <c r="Z2759">
        <v>0.94599999999999995</v>
      </c>
      <c r="AA2759">
        <v>0.98399999999999999</v>
      </c>
      <c r="AB2759">
        <v>0.88300000000000001</v>
      </c>
      <c r="AC2759">
        <v>0.97</v>
      </c>
      <c r="AD2759" s="19">
        <v>3.1849537037037037E-2</v>
      </c>
      <c r="AE2759" t="s">
        <v>1108</v>
      </c>
    </row>
    <row r="2760" spans="1:31" x14ac:dyDescent="0.35">
      <c r="A2760" t="s">
        <v>164</v>
      </c>
      <c r="B2760" t="s">
        <v>311</v>
      </c>
      <c r="C2760">
        <v>5768</v>
      </c>
      <c r="D2760" s="9">
        <v>39142.859722222223</v>
      </c>
      <c r="E2760" s="9">
        <v>44911.640972222223</v>
      </c>
      <c r="F2760">
        <v>5339</v>
      </c>
      <c r="G2760">
        <v>5339</v>
      </c>
      <c r="H2760">
        <v>1786</v>
      </c>
      <c r="I2760">
        <v>3553</v>
      </c>
      <c r="J2760">
        <v>1372</v>
      </c>
      <c r="K2760">
        <v>3967</v>
      </c>
      <c r="L2760">
        <v>3965</v>
      </c>
      <c r="M2760">
        <v>2</v>
      </c>
      <c r="N2760">
        <v>0.85799999999999998</v>
      </c>
      <c r="O2760">
        <v>1.67</v>
      </c>
      <c r="P2760">
        <v>0.26200000000000001</v>
      </c>
      <c r="Q2760">
        <v>1.849</v>
      </c>
      <c r="R2760">
        <v>2.266</v>
      </c>
      <c r="S2760">
        <v>1.1319999999999999</v>
      </c>
      <c r="T2760">
        <v>0.81599999999999995</v>
      </c>
      <c r="U2760">
        <v>0.33900000000000002</v>
      </c>
      <c r="V2760">
        <v>0.89600000000000002</v>
      </c>
      <c r="W2760">
        <v>1.0820000000000001</v>
      </c>
      <c r="X2760" t="s">
        <v>80</v>
      </c>
      <c r="Y2760">
        <v>0.54100000000000004</v>
      </c>
      <c r="Z2760">
        <v>0.91600000000000004</v>
      </c>
      <c r="AA2760">
        <v>0.95499999999999996</v>
      </c>
      <c r="AB2760">
        <v>0.90100000000000002</v>
      </c>
      <c r="AC2760">
        <v>0.94799999999999995</v>
      </c>
      <c r="AD2760" s="19">
        <v>2.9107638888888891E-2</v>
      </c>
      <c r="AE2760" t="s">
        <v>1108</v>
      </c>
    </row>
    <row r="2761" spans="1:31" hidden="1" x14ac:dyDescent="0.35">
      <c r="A2761" t="s">
        <v>291</v>
      </c>
      <c r="B2761" t="s">
        <v>312</v>
      </c>
      <c r="C2761">
        <v>51</v>
      </c>
      <c r="D2761" s="9">
        <v>45347.93472222222</v>
      </c>
      <c r="E2761" s="9">
        <v>45399.451388888891</v>
      </c>
      <c r="F2761" t="s">
        <v>871</v>
      </c>
      <c r="G2761" t="s">
        <v>871</v>
      </c>
      <c r="H2761">
        <v>1</v>
      </c>
      <c r="I2761">
        <v>2</v>
      </c>
      <c r="J2761">
        <v>1</v>
      </c>
      <c r="K2761" t="s">
        <v>872</v>
      </c>
      <c r="L2761">
        <v>2</v>
      </c>
      <c r="M2761">
        <v>-1</v>
      </c>
      <c r="N2761" t="s">
        <v>874</v>
      </c>
      <c r="O2761">
        <v>0.2</v>
      </c>
      <c r="P2761" t="s">
        <v>874</v>
      </c>
      <c r="Q2761">
        <v>1</v>
      </c>
      <c r="R2761">
        <v>0</v>
      </c>
      <c r="S2761">
        <v>0.2</v>
      </c>
      <c r="T2761" t="s">
        <v>874</v>
      </c>
      <c r="U2761" t="s">
        <v>874</v>
      </c>
      <c r="V2761" t="s">
        <v>874</v>
      </c>
      <c r="W2761" t="s">
        <v>874</v>
      </c>
      <c r="X2761" t="s">
        <v>56</v>
      </c>
      <c r="Y2761">
        <v>1</v>
      </c>
      <c r="Z2761" t="s">
        <v>874</v>
      </c>
      <c r="AA2761">
        <v>1</v>
      </c>
      <c r="AB2761" t="s">
        <v>874</v>
      </c>
      <c r="AC2761">
        <v>1</v>
      </c>
      <c r="AD2761" s="19">
        <v>3.2062500000000001E-2</v>
      </c>
      <c r="AE2761" t="s">
        <v>1108</v>
      </c>
    </row>
    <row r="2762" spans="1:31" x14ac:dyDescent="0.35">
      <c r="A2762" t="s">
        <v>266</v>
      </c>
      <c r="B2762" t="s">
        <v>311</v>
      </c>
      <c r="C2762">
        <v>5571</v>
      </c>
      <c r="D2762" s="9">
        <v>40030.680555555555</v>
      </c>
      <c r="E2762" s="9">
        <v>45602.512499999997</v>
      </c>
      <c r="F2762">
        <v>479</v>
      </c>
      <c r="G2762">
        <v>479</v>
      </c>
      <c r="H2762">
        <v>332</v>
      </c>
      <c r="I2762">
        <v>147</v>
      </c>
      <c r="J2762">
        <v>38</v>
      </c>
      <c r="K2762">
        <v>441</v>
      </c>
      <c r="L2762">
        <v>378</v>
      </c>
      <c r="M2762">
        <v>63</v>
      </c>
      <c r="N2762">
        <v>7.4999999999999997E-2</v>
      </c>
      <c r="O2762">
        <v>2.9000000000000001E-2</v>
      </c>
      <c r="P2762">
        <v>6.0000000000000001E-3</v>
      </c>
      <c r="Q2762">
        <v>0.08</v>
      </c>
      <c r="R2762">
        <v>9.8000000000000004E-2</v>
      </c>
      <c r="S2762">
        <v>0.09</v>
      </c>
      <c r="T2762">
        <v>0.81599999999999995</v>
      </c>
      <c r="U2762">
        <v>0.72099999999999997</v>
      </c>
      <c r="V2762">
        <v>0.94199999999999995</v>
      </c>
      <c r="W2762">
        <v>787.5</v>
      </c>
      <c r="X2762" t="s">
        <v>56</v>
      </c>
      <c r="Y2762">
        <v>12.5</v>
      </c>
      <c r="Z2762">
        <v>0.53500000000000003</v>
      </c>
      <c r="AA2762">
        <v>0.66100000000000003</v>
      </c>
      <c r="AB2762">
        <v>0.65900000000000003</v>
      </c>
      <c r="AC2762">
        <v>0.50900000000000001</v>
      </c>
      <c r="AD2762" s="19">
        <v>8.5185185185185179E-4</v>
      </c>
      <c r="AE2762" t="s">
        <v>1108</v>
      </c>
    </row>
    <row r="2763" spans="1:31" hidden="1" x14ac:dyDescent="0.35">
      <c r="A2763" t="s">
        <v>292</v>
      </c>
      <c r="B2763" t="s">
        <v>312</v>
      </c>
      <c r="C2763">
        <v>99</v>
      </c>
      <c r="D2763" s="9">
        <v>45511.486805555556</v>
      </c>
      <c r="E2763" s="9">
        <v>45611.443749999999</v>
      </c>
      <c r="F2763" t="s">
        <v>871</v>
      </c>
      <c r="G2763" t="s">
        <v>871</v>
      </c>
      <c r="H2763">
        <v>200</v>
      </c>
      <c r="I2763">
        <v>100</v>
      </c>
      <c r="J2763">
        <v>23</v>
      </c>
      <c r="K2763" t="s">
        <v>872</v>
      </c>
      <c r="L2763">
        <v>200</v>
      </c>
      <c r="M2763">
        <v>76</v>
      </c>
      <c r="N2763">
        <v>1.9339999999999999</v>
      </c>
      <c r="O2763">
        <v>1.0669999999999999</v>
      </c>
      <c r="P2763">
        <v>0.27</v>
      </c>
      <c r="Q2763">
        <v>2.2639999999999998</v>
      </c>
      <c r="R2763">
        <v>2.7309999999999999</v>
      </c>
      <c r="S2763">
        <v>2.742</v>
      </c>
      <c r="T2763">
        <v>0.82899999999999996</v>
      </c>
      <c r="U2763">
        <v>0.64400000000000002</v>
      </c>
      <c r="V2763">
        <v>0.91</v>
      </c>
      <c r="W2763">
        <v>627.20799999999997</v>
      </c>
      <c r="X2763" t="s">
        <v>56</v>
      </c>
      <c r="Y2763">
        <v>0.442</v>
      </c>
      <c r="Z2763">
        <v>0.995</v>
      </c>
      <c r="AA2763">
        <v>0.98799999999999999</v>
      </c>
      <c r="AB2763">
        <v>0.97799999999999998</v>
      </c>
      <c r="AC2763">
        <v>0.96499999999999997</v>
      </c>
      <c r="AD2763" s="19">
        <v>3.2446759259259259E-2</v>
      </c>
      <c r="AE2763" t="s">
        <v>1108</v>
      </c>
    </row>
    <row r="2764" spans="1:31" x14ac:dyDescent="0.35">
      <c r="A2764" t="s">
        <v>164</v>
      </c>
      <c r="B2764" t="s">
        <v>311</v>
      </c>
      <c r="C2764">
        <v>5768</v>
      </c>
      <c r="D2764" s="9">
        <v>39142.859722222223</v>
      </c>
      <c r="E2764" s="9">
        <v>44911.640972222223</v>
      </c>
      <c r="F2764">
        <v>5339</v>
      </c>
      <c r="G2764">
        <v>5339</v>
      </c>
      <c r="H2764">
        <v>1786</v>
      </c>
      <c r="I2764">
        <v>3553</v>
      </c>
      <c r="J2764">
        <v>1372</v>
      </c>
      <c r="K2764">
        <v>3967</v>
      </c>
      <c r="L2764">
        <v>3965</v>
      </c>
      <c r="M2764">
        <v>2</v>
      </c>
      <c r="N2764">
        <v>0.85799999999999998</v>
      </c>
      <c r="O2764">
        <v>1.67</v>
      </c>
      <c r="P2764">
        <v>0.26200000000000001</v>
      </c>
      <c r="Q2764">
        <v>1.849</v>
      </c>
      <c r="R2764">
        <v>2.266</v>
      </c>
      <c r="S2764">
        <v>1.1319999999999999</v>
      </c>
      <c r="T2764">
        <v>0.81599999999999995</v>
      </c>
      <c r="U2764">
        <v>0.33900000000000002</v>
      </c>
      <c r="V2764">
        <v>0.89600000000000002</v>
      </c>
      <c r="W2764">
        <v>1.0820000000000001</v>
      </c>
      <c r="X2764" t="s">
        <v>80</v>
      </c>
      <c r="Y2764">
        <v>0.54100000000000004</v>
      </c>
      <c r="Z2764">
        <v>0.91600000000000004</v>
      </c>
      <c r="AA2764">
        <v>0.95499999999999996</v>
      </c>
      <c r="AB2764">
        <v>0.90100000000000002</v>
      </c>
      <c r="AC2764">
        <v>0.94799999999999995</v>
      </c>
      <c r="AD2764" s="19">
        <v>4.0128472222222218E-2</v>
      </c>
      <c r="AE2764" t="s">
        <v>1108</v>
      </c>
    </row>
    <row r="2765" spans="1:31" hidden="1" x14ac:dyDescent="0.35">
      <c r="A2765" t="s">
        <v>293</v>
      </c>
      <c r="B2765" t="s">
        <v>312</v>
      </c>
      <c r="C2765">
        <v>93</v>
      </c>
      <c r="D2765" s="9">
        <v>45516.63958333333</v>
      </c>
      <c r="E2765" s="9">
        <v>45610.606249999997</v>
      </c>
      <c r="F2765" t="s">
        <v>871</v>
      </c>
      <c r="G2765" t="s">
        <v>871</v>
      </c>
      <c r="H2765">
        <v>10</v>
      </c>
      <c r="I2765">
        <v>5</v>
      </c>
      <c r="J2765">
        <v>3</v>
      </c>
      <c r="K2765" t="s">
        <v>872</v>
      </c>
      <c r="L2765">
        <v>16</v>
      </c>
      <c r="M2765">
        <v>-5</v>
      </c>
      <c r="N2765">
        <v>0.28799999999999998</v>
      </c>
      <c r="O2765">
        <v>6.7000000000000004E-2</v>
      </c>
      <c r="P2765">
        <v>2.1999999999999999E-2</v>
      </c>
      <c r="Q2765">
        <v>0.189</v>
      </c>
      <c r="R2765" s="24" t="s">
        <v>2328</v>
      </c>
      <c r="S2765">
        <v>0.13200000000000001</v>
      </c>
      <c r="T2765">
        <v>0.56799999999999995</v>
      </c>
      <c r="U2765">
        <v>0.81100000000000005</v>
      </c>
      <c r="V2765">
        <v>0.93799999999999994</v>
      </c>
      <c r="W2765">
        <v>74.073999999999998</v>
      </c>
      <c r="X2765" t="s">
        <v>56</v>
      </c>
      <c r="Y2765">
        <v>5.2910000000000004</v>
      </c>
      <c r="Z2765">
        <v>0.91400000000000003</v>
      </c>
      <c r="AA2765">
        <v>0.89800000000000002</v>
      </c>
      <c r="AB2765">
        <v>0.88300000000000001</v>
      </c>
      <c r="AC2765">
        <v>0.75</v>
      </c>
      <c r="AD2765" s="19">
        <v>3.2719907407407406E-2</v>
      </c>
      <c r="AE2765" t="s">
        <v>1108</v>
      </c>
    </row>
    <row r="2766" spans="1:31" x14ac:dyDescent="0.35">
      <c r="A2766" t="s">
        <v>266</v>
      </c>
      <c r="B2766" t="s">
        <v>311</v>
      </c>
      <c r="C2766">
        <v>5571</v>
      </c>
      <c r="D2766" s="9">
        <v>40030.680555555555</v>
      </c>
      <c r="E2766" s="9">
        <v>45602.512499999997</v>
      </c>
      <c r="F2766">
        <v>479</v>
      </c>
      <c r="G2766">
        <v>479</v>
      </c>
      <c r="H2766">
        <v>332</v>
      </c>
      <c r="I2766">
        <v>147</v>
      </c>
      <c r="J2766">
        <v>38</v>
      </c>
      <c r="K2766">
        <v>441</v>
      </c>
      <c r="L2766">
        <v>378</v>
      </c>
      <c r="M2766">
        <v>63</v>
      </c>
      <c r="N2766">
        <v>7.4999999999999997E-2</v>
      </c>
      <c r="O2766">
        <v>2.9000000000000001E-2</v>
      </c>
      <c r="P2766">
        <v>6.0000000000000001E-3</v>
      </c>
      <c r="Q2766">
        <v>0.08</v>
      </c>
      <c r="R2766">
        <v>9.8000000000000004E-2</v>
      </c>
      <c r="S2766">
        <v>0.09</v>
      </c>
      <c r="T2766">
        <v>0.81599999999999995</v>
      </c>
      <c r="U2766">
        <v>0.72099999999999997</v>
      </c>
      <c r="V2766">
        <v>0.94199999999999995</v>
      </c>
      <c r="W2766">
        <v>787.5</v>
      </c>
      <c r="X2766" t="s">
        <v>56</v>
      </c>
      <c r="Y2766">
        <v>12.5</v>
      </c>
      <c r="Z2766">
        <v>0.53500000000000003</v>
      </c>
      <c r="AA2766">
        <v>0.66100000000000003</v>
      </c>
      <c r="AB2766">
        <v>0.65900000000000003</v>
      </c>
      <c r="AC2766">
        <v>0.50900000000000001</v>
      </c>
      <c r="AD2766" s="19">
        <v>2.5158564814814814E-2</v>
      </c>
      <c r="AE2766" t="s">
        <v>1108</v>
      </c>
    </row>
    <row r="2767" spans="1:31" hidden="1" x14ac:dyDescent="0.35">
      <c r="A2767" t="s">
        <v>294</v>
      </c>
      <c r="B2767" t="s">
        <v>312</v>
      </c>
      <c r="C2767">
        <v>84</v>
      </c>
      <c r="D2767" s="9">
        <v>45278.539583333331</v>
      </c>
      <c r="E2767" s="9">
        <v>45363.456250000003</v>
      </c>
      <c r="F2767" t="s">
        <v>871</v>
      </c>
      <c r="G2767" t="s">
        <v>871</v>
      </c>
      <c r="H2767">
        <v>1</v>
      </c>
      <c r="I2767">
        <v>1</v>
      </c>
      <c r="J2767">
        <v>1</v>
      </c>
      <c r="K2767" t="s">
        <v>872</v>
      </c>
      <c r="L2767">
        <v>1</v>
      </c>
      <c r="M2767">
        <v>0</v>
      </c>
      <c r="N2767" t="s">
        <v>874</v>
      </c>
      <c r="O2767" t="s">
        <v>874</v>
      </c>
      <c r="P2767" t="s">
        <v>874</v>
      </c>
      <c r="Q2767" t="s">
        <v>874</v>
      </c>
      <c r="R2767">
        <v>0</v>
      </c>
      <c r="S2767">
        <v>1.2E-2</v>
      </c>
      <c r="T2767" t="s">
        <v>874</v>
      </c>
      <c r="U2767" t="s">
        <v>874</v>
      </c>
      <c r="V2767" t="s">
        <v>874</v>
      </c>
      <c r="W2767" t="s">
        <v>874</v>
      </c>
      <c r="X2767" t="s">
        <v>56</v>
      </c>
      <c r="Y2767" t="s">
        <v>874</v>
      </c>
      <c r="Z2767" t="s">
        <v>874</v>
      </c>
      <c r="AA2767" t="s">
        <v>874</v>
      </c>
      <c r="AB2767" t="s">
        <v>874</v>
      </c>
      <c r="AC2767" t="s">
        <v>874</v>
      </c>
      <c r="AD2767" s="19">
        <v>3.2939814814814818E-2</v>
      </c>
      <c r="AE2767" t="s">
        <v>1108</v>
      </c>
    </row>
    <row r="2768" spans="1:31" x14ac:dyDescent="0.35">
      <c r="A2768" t="s">
        <v>1364</v>
      </c>
      <c r="B2768" t="s">
        <v>311</v>
      </c>
      <c r="C2768">
        <v>2711</v>
      </c>
      <c r="D2768" s="9">
        <v>38843.556944444441</v>
      </c>
      <c r="E2768" s="9">
        <v>41555.021527777775</v>
      </c>
      <c r="F2768">
        <v>400</v>
      </c>
      <c r="G2768">
        <v>400</v>
      </c>
      <c r="H2768">
        <v>30</v>
      </c>
      <c r="I2768">
        <v>370</v>
      </c>
      <c r="J2768">
        <v>47</v>
      </c>
      <c r="K2768">
        <v>353</v>
      </c>
      <c r="L2768">
        <v>264</v>
      </c>
      <c r="M2768">
        <v>89</v>
      </c>
      <c r="N2768">
        <v>1.6E-2</v>
      </c>
      <c r="O2768">
        <v>0.155</v>
      </c>
      <c r="P2768">
        <v>0.02</v>
      </c>
      <c r="Q2768">
        <v>0.123</v>
      </c>
      <c r="R2768">
        <v>0.151</v>
      </c>
      <c r="S2768">
        <v>0.14899999999999999</v>
      </c>
      <c r="T2768">
        <v>0.81499999999999995</v>
      </c>
      <c r="U2768">
        <v>9.4E-2</v>
      </c>
      <c r="V2768">
        <v>0.88300000000000001</v>
      </c>
      <c r="W2768">
        <v>723.577</v>
      </c>
      <c r="X2768" t="s">
        <v>56</v>
      </c>
      <c r="Y2768">
        <v>8.1300000000000008</v>
      </c>
      <c r="Z2768">
        <v>0.94199999999999995</v>
      </c>
      <c r="AA2768">
        <v>0.94599999999999995</v>
      </c>
      <c r="AB2768">
        <v>0.82199999999999995</v>
      </c>
      <c r="AC2768">
        <v>0.93100000000000005</v>
      </c>
      <c r="AD2768" s="19">
        <v>45824.784286967595</v>
      </c>
      <c r="AE2768" t="s">
        <v>1824</v>
      </c>
    </row>
    <row r="2769" spans="1:31" hidden="1" x14ac:dyDescent="0.35">
      <c r="A2769" t="s">
        <v>295</v>
      </c>
      <c r="B2769" t="s">
        <v>312</v>
      </c>
      <c r="C2769">
        <v>55</v>
      </c>
      <c r="D2769" s="9">
        <v>45470.583333333336</v>
      </c>
      <c r="E2769" s="9">
        <v>45525.688888888886</v>
      </c>
      <c r="F2769" t="s">
        <v>871</v>
      </c>
      <c r="G2769" t="s">
        <v>871</v>
      </c>
      <c r="H2769">
        <v>1</v>
      </c>
      <c r="I2769">
        <v>1</v>
      </c>
      <c r="J2769">
        <v>1</v>
      </c>
      <c r="K2769" t="s">
        <v>872</v>
      </c>
      <c r="L2769">
        <v>1</v>
      </c>
      <c r="M2769">
        <v>1</v>
      </c>
      <c r="N2769" t="s">
        <v>874</v>
      </c>
      <c r="O2769" t="s">
        <v>874</v>
      </c>
      <c r="P2769" t="s">
        <v>874</v>
      </c>
      <c r="Q2769" t="s">
        <v>874</v>
      </c>
      <c r="R2769">
        <v>0</v>
      </c>
      <c r="S2769">
        <v>1.7999999999999999E-2</v>
      </c>
      <c r="T2769" t="s">
        <v>874</v>
      </c>
      <c r="U2769" t="s">
        <v>874</v>
      </c>
      <c r="V2769" t="s">
        <v>874</v>
      </c>
      <c r="W2769" t="s">
        <v>874</v>
      </c>
      <c r="X2769" t="s">
        <v>62</v>
      </c>
      <c r="Y2769" t="s">
        <v>874</v>
      </c>
      <c r="Z2769" t="s">
        <v>874</v>
      </c>
      <c r="AA2769" t="s">
        <v>874</v>
      </c>
      <c r="AB2769" t="s">
        <v>874</v>
      </c>
      <c r="AC2769" t="s">
        <v>874</v>
      </c>
      <c r="AD2769" s="19">
        <v>3.3140046296296299E-2</v>
      </c>
      <c r="AE2769" t="s">
        <v>1108</v>
      </c>
    </row>
    <row r="2770" spans="1:31" x14ac:dyDescent="0.35">
      <c r="A2770" t="s">
        <v>1261</v>
      </c>
      <c r="B2770" t="s">
        <v>311</v>
      </c>
      <c r="C2770">
        <v>3526</v>
      </c>
      <c r="D2770" s="9">
        <v>38098.913888888892</v>
      </c>
      <c r="E2770" s="9">
        <v>41625.12222222222</v>
      </c>
      <c r="F2770">
        <v>369</v>
      </c>
      <c r="G2770">
        <v>369</v>
      </c>
      <c r="H2770">
        <v>31</v>
      </c>
      <c r="I2770">
        <v>338</v>
      </c>
      <c r="J2770">
        <v>84</v>
      </c>
      <c r="K2770">
        <v>285</v>
      </c>
      <c r="L2770">
        <v>204</v>
      </c>
      <c r="M2770">
        <v>81</v>
      </c>
      <c r="N2770">
        <v>8.9999999999999993E-3</v>
      </c>
      <c r="O2770">
        <v>0.106</v>
      </c>
      <c r="P2770">
        <v>3.4000000000000002E-2</v>
      </c>
      <c r="Q2770">
        <v>6.6000000000000003E-2</v>
      </c>
      <c r="R2770">
        <v>8.1000000000000003E-2</v>
      </c>
      <c r="S2770">
        <v>8.3000000000000004E-2</v>
      </c>
      <c r="T2770">
        <v>0.81499999999999995</v>
      </c>
      <c r="U2770">
        <v>7.8E-2</v>
      </c>
      <c r="V2770">
        <v>0.70399999999999996</v>
      </c>
      <c r="W2770">
        <v>1227.2729999999999</v>
      </c>
      <c r="X2770" t="s">
        <v>56</v>
      </c>
      <c r="Y2770">
        <v>15.151999999999999</v>
      </c>
      <c r="Z2770">
        <v>0.88900000000000001</v>
      </c>
      <c r="AA2770">
        <v>0.97199999999999998</v>
      </c>
      <c r="AB2770">
        <v>0.83399999999999996</v>
      </c>
      <c r="AC2770">
        <v>0.95399999999999996</v>
      </c>
      <c r="AD2770" s="19">
        <v>45824.857319629627</v>
      </c>
      <c r="AE2770" t="s">
        <v>2024</v>
      </c>
    </row>
    <row r="2771" spans="1:31" hidden="1" x14ac:dyDescent="0.35">
      <c r="A2771" t="s">
        <v>296</v>
      </c>
      <c r="B2771" t="s">
        <v>312</v>
      </c>
      <c r="C2771">
        <v>74</v>
      </c>
      <c r="D2771" s="9">
        <v>45273.411805555559</v>
      </c>
      <c r="E2771" s="9">
        <v>45348.395833333336</v>
      </c>
      <c r="F2771" t="s">
        <v>871</v>
      </c>
      <c r="G2771" t="s">
        <v>871</v>
      </c>
      <c r="H2771">
        <v>1</v>
      </c>
      <c r="I2771">
        <v>2</v>
      </c>
      <c r="J2771">
        <v>1</v>
      </c>
      <c r="K2771" t="s">
        <v>872</v>
      </c>
      <c r="L2771">
        <v>2</v>
      </c>
      <c r="M2771">
        <v>-1</v>
      </c>
      <c r="N2771" t="s">
        <v>874</v>
      </c>
      <c r="O2771">
        <v>2.4E-2</v>
      </c>
      <c r="P2771" t="s">
        <v>874</v>
      </c>
      <c r="Q2771">
        <v>0.25</v>
      </c>
      <c r="R2771">
        <v>0</v>
      </c>
      <c r="S2771">
        <v>2.1000000000000001E-2</v>
      </c>
      <c r="T2771" t="s">
        <v>874</v>
      </c>
      <c r="U2771" t="s">
        <v>874</v>
      </c>
      <c r="V2771" t="s">
        <v>874</v>
      </c>
      <c r="W2771" t="s">
        <v>874</v>
      </c>
      <c r="X2771" t="s">
        <v>56</v>
      </c>
      <c r="Y2771">
        <v>4</v>
      </c>
      <c r="Z2771" t="s">
        <v>874</v>
      </c>
      <c r="AA2771">
        <v>1</v>
      </c>
      <c r="AB2771" t="s">
        <v>874</v>
      </c>
      <c r="AC2771">
        <v>1</v>
      </c>
      <c r="AD2771" s="19">
        <v>3.3354166666666671E-2</v>
      </c>
      <c r="AE2771" t="s">
        <v>1108</v>
      </c>
    </row>
    <row r="2772" spans="1:31" x14ac:dyDescent="0.35">
      <c r="A2772" t="s">
        <v>1983</v>
      </c>
      <c r="B2772" t="s">
        <v>311</v>
      </c>
      <c r="C2772">
        <v>2933</v>
      </c>
      <c r="D2772" s="9">
        <v>38679.270833333336</v>
      </c>
      <c r="E2772" s="9">
        <v>41612.893750000003</v>
      </c>
      <c r="F2772">
        <v>126</v>
      </c>
      <c r="G2772">
        <v>126</v>
      </c>
      <c r="H2772">
        <v>19</v>
      </c>
      <c r="I2772">
        <v>107</v>
      </c>
      <c r="J2772">
        <v>41</v>
      </c>
      <c r="K2772">
        <v>85</v>
      </c>
      <c r="L2772">
        <v>79</v>
      </c>
      <c r="M2772">
        <v>6</v>
      </c>
      <c r="N2772">
        <v>6.0000000000000001E-3</v>
      </c>
      <c r="O2772">
        <v>3.3000000000000002E-2</v>
      </c>
      <c r="P2772">
        <v>1.2E-2</v>
      </c>
      <c r="Q2772">
        <v>2.1999999999999999E-2</v>
      </c>
      <c r="R2772">
        <v>2.7E-2</v>
      </c>
      <c r="S2772">
        <v>2.5999999999999999E-2</v>
      </c>
      <c r="T2772">
        <v>0.81499999999999995</v>
      </c>
      <c r="U2772">
        <v>0.154</v>
      </c>
      <c r="V2772">
        <v>0.69199999999999995</v>
      </c>
      <c r="W2772">
        <v>272.72699999999998</v>
      </c>
      <c r="X2772" t="s">
        <v>56</v>
      </c>
      <c r="Y2772">
        <v>45.454999999999998</v>
      </c>
      <c r="Z2772">
        <v>0.95299999999999996</v>
      </c>
      <c r="AA2772">
        <v>0.97</v>
      </c>
      <c r="AB2772">
        <v>0.96199999999999997</v>
      </c>
      <c r="AC2772">
        <v>0.97499999999999998</v>
      </c>
      <c r="AD2772" s="19">
        <v>45824.892595335645</v>
      </c>
      <c r="AE2772" t="s">
        <v>2024</v>
      </c>
    </row>
    <row r="2773" spans="1:31" hidden="1" x14ac:dyDescent="0.35">
      <c r="A2773" t="s">
        <v>297</v>
      </c>
      <c r="B2773" t="s">
        <v>312</v>
      </c>
      <c r="C2773">
        <v>27</v>
      </c>
      <c r="D2773" s="9">
        <v>45561.519444444442</v>
      </c>
      <c r="E2773" s="9">
        <v>45589.457638888889</v>
      </c>
      <c r="F2773" t="s">
        <v>871</v>
      </c>
      <c r="G2773" t="s">
        <v>871</v>
      </c>
      <c r="H2773">
        <v>1</v>
      </c>
      <c r="I2773">
        <v>7</v>
      </c>
      <c r="J2773">
        <v>1</v>
      </c>
      <c r="K2773" t="s">
        <v>872</v>
      </c>
      <c r="L2773">
        <v>1</v>
      </c>
      <c r="M2773">
        <v>5</v>
      </c>
      <c r="N2773" t="s">
        <v>874</v>
      </c>
      <c r="O2773">
        <v>0.182</v>
      </c>
      <c r="P2773" t="s">
        <v>874</v>
      </c>
      <c r="Q2773" t="s">
        <v>874</v>
      </c>
      <c r="R2773">
        <v>0</v>
      </c>
      <c r="S2773">
        <v>0.182</v>
      </c>
      <c r="T2773" t="s">
        <v>874</v>
      </c>
      <c r="U2773" t="s">
        <v>874</v>
      </c>
      <c r="V2773" t="s">
        <v>874</v>
      </c>
      <c r="W2773" t="s">
        <v>874</v>
      </c>
      <c r="X2773" t="s">
        <v>56</v>
      </c>
      <c r="Y2773" t="s">
        <v>874</v>
      </c>
      <c r="Z2773" t="s">
        <v>874</v>
      </c>
      <c r="AA2773">
        <v>0.92800000000000005</v>
      </c>
      <c r="AB2773" t="s">
        <v>874</v>
      </c>
      <c r="AC2773" t="s">
        <v>874</v>
      </c>
      <c r="AD2773" s="19">
        <v>3.3575231481481484E-2</v>
      </c>
      <c r="AE2773" t="s">
        <v>1108</v>
      </c>
    </row>
    <row r="2774" spans="1:31" x14ac:dyDescent="0.35">
      <c r="A2774" t="s">
        <v>177</v>
      </c>
      <c r="B2774" t="s">
        <v>311</v>
      </c>
      <c r="C2774">
        <v>2914</v>
      </c>
      <c r="D2774" s="9">
        <v>42674.643750000003</v>
      </c>
      <c r="E2774" s="9">
        <v>45589.477083333331</v>
      </c>
      <c r="F2774">
        <v>8551</v>
      </c>
      <c r="G2774">
        <v>8103</v>
      </c>
      <c r="H2774">
        <v>5782</v>
      </c>
      <c r="I2774">
        <v>2321</v>
      </c>
      <c r="J2774">
        <v>1230</v>
      </c>
      <c r="K2774">
        <v>6873</v>
      </c>
      <c r="L2774">
        <v>5725</v>
      </c>
      <c r="M2774">
        <v>1148</v>
      </c>
      <c r="N2774">
        <v>3.49</v>
      </c>
      <c r="O2774">
        <v>1.4850000000000001</v>
      </c>
      <c r="P2774">
        <v>0.70199999999999996</v>
      </c>
      <c r="Q2774">
        <v>3.4830000000000001</v>
      </c>
      <c r="R2774">
        <v>4.2729999999999997</v>
      </c>
      <c r="S2774">
        <v>4.2160000000000002</v>
      </c>
      <c r="T2774">
        <v>0.81499999999999995</v>
      </c>
      <c r="U2774">
        <v>0.70199999999999996</v>
      </c>
      <c r="V2774">
        <v>0.85899999999999999</v>
      </c>
      <c r="W2774">
        <v>329.601</v>
      </c>
      <c r="X2774" t="s">
        <v>56</v>
      </c>
      <c r="Y2774">
        <v>0.28699999999999998</v>
      </c>
      <c r="Z2774">
        <v>0.95799999999999996</v>
      </c>
      <c r="AA2774">
        <v>0.95799999999999996</v>
      </c>
      <c r="AB2774">
        <v>0.99299999999999999</v>
      </c>
      <c r="AC2774">
        <v>0.96199999999999997</v>
      </c>
      <c r="AD2774" s="19">
        <v>3.084722222222222E-2</v>
      </c>
      <c r="AE2774" t="s">
        <v>1108</v>
      </c>
    </row>
    <row r="2775" spans="1:31" hidden="1" x14ac:dyDescent="0.35">
      <c r="A2775" t="s">
        <v>298</v>
      </c>
      <c r="B2775" t="s">
        <v>312</v>
      </c>
      <c r="C2775">
        <v>99</v>
      </c>
      <c r="D2775" s="9">
        <v>45509.805555555555</v>
      </c>
      <c r="E2775" s="9">
        <v>45608.820138888892</v>
      </c>
      <c r="F2775" t="s">
        <v>871</v>
      </c>
      <c r="G2775" t="s">
        <v>871</v>
      </c>
      <c r="H2775">
        <v>26</v>
      </c>
      <c r="I2775">
        <v>1</v>
      </c>
      <c r="J2775">
        <v>10</v>
      </c>
      <c r="K2775" t="s">
        <v>872</v>
      </c>
      <c r="L2775">
        <v>34</v>
      </c>
      <c r="M2775">
        <v>-19</v>
      </c>
      <c r="N2775">
        <v>0.2</v>
      </c>
      <c r="O2775" t="s">
        <v>874</v>
      </c>
      <c r="P2775">
        <v>7.4999999999999997E-2</v>
      </c>
      <c r="Q2775">
        <v>0.38900000000000001</v>
      </c>
      <c r="R2775">
        <v>0.125</v>
      </c>
      <c r="S2775">
        <v>0.14799999999999999</v>
      </c>
      <c r="T2775" t="s">
        <v>874</v>
      </c>
      <c r="U2775" t="s">
        <v>874</v>
      </c>
      <c r="V2775" t="s">
        <v>874</v>
      </c>
      <c r="W2775" t="s">
        <v>874</v>
      </c>
      <c r="X2775" t="s">
        <v>56</v>
      </c>
      <c r="Y2775">
        <v>2.5710000000000002</v>
      </c>
      <c r="Z2775">
        <v>0.95399999999999996</v>
      </c>
      <c r="AA2775" t="s">
        <v>874</v>
      </c>
      <c r="AB2775">
        <v>0.79</v>
      </c>
      <c r="AC2775">
        <v>0.95799999999999996</v>
      </c>
      <c r="AD2775" s="19">
        <v>3.3799768518518521E-2</v>
      </c>
      <c r="AE2775" t="s">
        <v>1108</v>
      </c>
    </row>
    <row r="2776" spans="1:31" x14ac:dyDescent="0.35">
      <c r="A2776" t="s">
        <v>185</v>
      </c>
      <c r="B2776" t="s">
        <v>311</v>
      </c>
      <c r="C2776">
        <v>1034</v>
      </c>
      <c r="D2776" s="9">
        <v>44490.676388888889</v>
      </c>
      <c r="E2776" s="9">
        <v>45525.368750000001</v>
      </c>
      <c r="F2776">
        <v>99</v>
      </c>
      <c r="G2776">
        <v>94</v>
      </c>
      <c r="H2776">
        <v>85</v>
      </c>
      <c r="I2776">
        <v>9</v>
      </c>
      <c r="J2776">
        <v>31</v>
      </c>
      <c r="K2776">
        <v>63</v>
      </c>
      <c r="L2776">
        <v>60</v>
      </c>
      <c r="M2776">
        <v>3</v>
      </c>
      <c r="N2776">
        <v>0.13500000000000001</v>
      </c>
      <c r="O2776">
        <v>2.5000000000000001E-2</v>
      </c>
      <c r="P2776">
        <v>4.1000000000000002E-2</v>
      </c>
      <c r="Q2776">
        <v>9.7000000000000003E-2</v>
      </c>
      <c r="R2776">
        <v>0.11899999999999999</v>
      </c>
      <c r="S2776">
        <v>9.0999999999999998E-2</v>
      </c>
      <c r="T2776">
        <v>0.81499999999999995</v>
      </c>
      <c r="U2776">
        <v>0.84399999999999997</v>
      </c>
      <c r="V2776">
        <v>0.74399999999999999</v>
      </c>
      <c r="W2776">
        <v>30.928000000000001</v>
      </c>
      <c r="X2776" t="s">
        <v>56</v>
      </c>
      <c r="Y2776">
        <v>10.308999999999999</v>
      </c>
      <c r="Z2776">
        <v>0.76700000000000002</v>
      </c>
      <c r="AA2776">
        <v>0.80500000000000005</v>
      </c>
      <c r="AB2776">
        <v>0.76300000000000001</v>
      </c>
      <c r="AC2776">
        <v>0.85199999999999998</v>
      </c>
      <c r="AD2776" s="19">
        <v>3.1762731481481482E-2</v>
      </c>
      <c r="AE2776" t="s">
        <v>1108</v>
      </c>
    </row>
    <row r="2777" spans="1:31" hidden="1" x14ac:dyDescent="0.35">
      <c r="A2777" t="s">
        <v>299</v>
      </c>
      <c r="B2777" t="s">
        <v>312</v>
      </c>
      <c r="C2777">
        <v>76</v>
      </c>
      <c r="D2777" s="9">
        <v>41460.349305555559</v>
      </c>
      <c r="E2777" s="9">
        <v>41537.211805555555</v>
      </c>
      <c r="F2777" t="s">
        <v>871</v>
      </c>
      <c r="G2777" t="s">
        <v>871</v>
      </c>
      <c r="H2777">
        <v>1</v>
      </c>
      <c r="I2777">
        <v>1</v>
      </c>
      <c r="J2777">
        <v>1</v>
      </c>
      <c r="K2777" t="s">
        <v>872</v>
      </c>
      <c r="L2777">
        <v>5</v>
      </c>
      <c r="M2777">
        <v>-4</v>
      </c>
      <c r="N2777" t="s">
        <v>874</v>
      </c>
      <c r="O2777" t="s">
        <v>874</v>
      </c>
      <c r="P2777" t="s">
        <v>874</v>
      </c>
      <c r="Q2777">
        <v>5.3999999999999999E-2</v>
      </c>
      <c r="R2777">
        <v>0</v>
      </c>
      <c r="S2777" t="s">
        <v>874</v>
      </c>
      <c r="T2777" t="s">
        <v>874</v>
      </c>
      <c r="U2777" t="s">
        <v>874</v>
      </c>
      <c r="V2777" t="s">
        <v>874</v>
      </c>
      <c r="W2777" t="s">
        <v>874</v>
      </c>
      <c r="X2777" t="s">
        <v>92</v>
      </c>
      <c r="Y2777">
        <v>18.518999999999998</v>
      </c>
      <c r="Z2777" t="s">
        <v>874</v>
      </c>
      <c r="AA2777" t="s">
        <v>874</v>
      </c>
      <c r="AB2777" t="s">
        <v>874</v>
      </c>
      <c r="AC2777">
        <v>0.96</v>
      </c>
      <c r="AD2777" s="19">
        <v>3.4056712962962962E-2</v>
      </c>
      <c r="AE2777" t="s">
        <v>1108</v>
      </c>
    </row>
    <row r="2778" spans="1:31" x14ac:dyDescent="0.35">
      <c r="A2778" t="s">
        <v>177</v>
      </c>
      <c r="B2778" t="s">
        <v>311</v>
      </c>
      <c r="C2778">
        <v>2914</v>
      </c>
      <c r="D2778" s="9">
        <v>42674.643750000003</v>
      </c>
      <c r="E2778" s="9">
        <v>45589.477083333331</v>
      </c>
      <c r="F2778">
        <v>8551</v>
      </c>
      <c r="G2778">
        <v>8103</v>
      </c>
      <c r="H2778">
        <v>5782</v>
      </c>
      <c r="I2778">
        <v>2321</v>
      </c>
      <c r="J2778">
        <v>1230</v>
      </c>
      <c r="K2778">
        <v>6873</v>
      </c>
      <c r="L2778">
        <v>5725</v>
      </c>
      <c r="M2778">
        <v>1148</v>
      </c>
      <c r="N2778">
        <v>3.49</v>
      </c>
      <c r="O2778">
        <v>1.4850000000000001</v>
      </c>
      <c r="P2778">
        <v>0.70199999999999996</v>
      </c>
      <c r="Q2778">
        <v>3.4830000000000001</v>
      </c>
      <c r="R2778">
        <v>4.2729999999999997</v>
      </c>
      <c r="S2778">
        <v>4.2160000000000002</v>
      </c>
      <c r="T2778">
        <v>0.81499999999999995</v>
      </c>
      <c r="U2778">
        <v>0.70199999999999996</v>
      </c>
      <c r="V2778">
        <v>0.85899999999999999</v>
      </c>
      <c r="W2778">
        <v>329.601</v>
      </c>
      <c r="X2778" t="s">
        <v>56</v>
      </c>
      <c r="Y2778">
        <v>0.28699999999999998</v>
      </c>
      <c r="Z2778">
        <v>0.95799999999999996</v>
      </c>
      <c r="AA2778">
        <v>0.95799999999999996</v>
      </c>
      <c r="AB2778">
        <v>0.99299999999999999</v>
      </c>
      <c r="AC2778">
        <v>0.96199999999999997</v>
      </c>
      <c r="AD2778" s="19">
        <v>1.991898148148148E-3</v>
      </c>
      <c r="AE2778" t="s">
        <v>1108</v>
      </c>
    </row>
    <row r="2779" spans="1:31" hidden="1" x14ac:dyDescent="0.35">
      <c r="A2779" t="s">
        <v>300</v>
      </c>
      <c r="B2779" t="s">
        <v>312</v>
      </c>
      <c r="C2779">
        <v>81</v>
      </c>
      <c r="D2779" s="9">
        <v>45505.40347222222</v>
      </c>
      <c r="E2779" s="9">
        <v>45586.76458333333</v>
      </c>
      <c r="F2779" t="s">
        <v>871</v>
      </c>
      <c r="G2779" t="s">
        <v>871</v>
      </c>
      <c r="H2779">
        <v>2</v>
      </c>
      <c r="I2779">
        <v>4</v>
      </c>
      <c r="J2779">
        <v>1</v>
      </c>
      <c r="K2779" t="s">
        <v>872</v>
      </c>
      <c r="L2779">
        <v>6</v>
      </c>
      <c r="M2779">
        <v>-2</v>
      </c>
      <c r="N2779">
        <v>1.4999999999999999E-2</v>
      </c>
      <c r="O2779">
        <v>3.4000000000000002E-2</v>
      </c>
      <c r="P2779" t="s">
        <v>874</v>
      </c>
      <c r="Q2779">
        <v>0.125</v>
      </c>
      <c r="R2779">
        <v>4.9000000000000002E-2</v>
      </c>
      <c r="S2779">
        <v>4.3999999999999997E-2</v>
      </c>
      <c r="T2779" t="s">
        <v>874</v>
      </c>
      <c r="U2779" t="s">
        <v>874</v>
      </c>
      <c r="V2779" t="s">
        <v>874</v>
      </c>
      <c r="W2779" t="s">
        <v>874</v>
      </c>
      <c r="X2779" t="s">
        <v>56</v>
      </c>
      <c r="Y2779">
        <v>8</v>
      </c>
      <c r="Z2779">
        <v>1</v>
      </c>
      <c r="AA2779">
        <v>0.84599999999999997</v>
      </c>
      <c r="AB2779" t="s">
        <v>874</v>
      </c>
      <c r="AC2779">
        <v>0.68600000000000005</v>
      </c>
      <c r="AD2779" s="19">
        <v>3.4278935185185183E-2</v>
      </c>
      <c r="AE2779" t="s">
        <v>1108</v>
      </c>
    </row>
    <row r="2780" spans="1:31" x14ac:dyDescent="0.35">
      <c r="A2780" t="s">
        <v>185</v>
      </c>
      <c r="B2780" t="s">
        <v>311</v>
      </c>
      <c r="C2780">
        <v>1034</v>
      </c>
      <c r="D2780" s="9">
        <v>44490.676388888889</v>
      </c>
      <c r="E2780" s="9">
        <v>45525.368750000001</v>
      </c>
      <c r="F2780">
        <v>99</v>
      </c>
      <c r="G2780">
        <v>94</v>
      </c>
      <c r="H2780">
        <v>85</v>
      </c>
      <c r="I2780">
        <v>9</v>
      </c>
      <c r="J2780">
        <v>31</v>
      </c>
      <c r="K2780">
        <v>63</v>
      </c>
      <c r="L2780">
        <v>60</v>
      </c>
      <c r="M2780">
        <v>3</v>
      </c>
      <c r="N2780">
        <v>0.13500000000000001</v>
      </c>
      <c r="O2780">
        <v>2.5000000000000001E-2</v>
      </c>
      <c r="P2780">
        <v>4.1000000000000002E-2</v>
      </c>
      <c r="Q2780">
        <v>9.7000000000000003E-2</v>
      </c>
      <c r="R2780">
        <v>0.11899999999999999</v>
      </c>
      <c r="S2780">
        <v>9.0999999999999998E-2</v>
      </c>
      <c r="T2780">
        <v>0.81499999999999995</v>
      </c>
      <c r="U2780">
        <v>0.84399999999999997</v>
      </c>
      <c r="V2780">
        <v>0.74399999999999999</v>
      </c>
      <c r="W2780">
        <v>30.928000000000001</v>
      </c>
      <c r="X2780" t="s">
        <v>56</v>
      </c>
      <c r="Y2780">
        <v>10.308999999999999</v>
      </c>
      <c r="Z2780">
        <v>0.76700000000000002</v>
      </c>
      <c r="AA2780">
        <v>0.80500000000000005</v>
      </c>
      <c r="AB2780">
        <v>0.76300000000000001</v>
      </c>
      <c r="AC2780">
        <v>0.85199999999999998</v>
      </c>
      <c r="AD2780" s="19">
        <v>3.9027777777777776E-3</v>
      </c>
      <c r="AE2780" t="s">
        <v>1108</v>
      </c>
    </row>
    <row r="2781" spans="1:31" hidden="1" x14ac:dyDescent="0.35">
      <c r="A2781" t="s">
        <v>301</v>
      </c>
      <c r="B2781" t="s">
        <v>312</v>
      </c>
      <c r="C2781">
        <v>91</v>
      </c>
      <c r="D2781" s="9">
        <v>45456.459722222222</v>
      </c>
      <c r="E2781" s="9">
        <v>45547.65625</v>
      </c>
      <c r="F2781" t="s">
        <v>871</v>
      </c>
      <c r="G2781" t="s">
        <v>871</v>
      </c>
      <c r="H2781">
        <v>1</v>
      </c>
      <c r="I2781">
        <v>3</v>
      </c>
      <c r="J2781">
        <v>1</v>
      </c>
      <c r="K2781" t="s">
        <v>872</v>
      </c>
      <c r="L2781">
        <v>7</v>
      </c>
      <c r="M2781">
        <v>-4</v>
      </c>
      <c r="N2781" t="s">
        <v>874</v>
      </c>
      <c r="O2781">
        <v>4.2999999999999997E-2</v>
      </c>
      <c r="P2781" t="s">
        <v>874</v>
      </c>
      <c r="Q2781">
        <v>5.1999999999999998E-2</v>
      </c>
      <c r="R2781">
        <v>0</v>
      </c>
      <c r="S2781">
        <v>1.6E-2</v>
      </c>
      <c r="T2781" t="s">
        <v>874</v>
      </c>
      <c r="U2781" t="s">
        <v>874</v>
      </c>
      <c r="V2781" t="s">
        <v>874</v>
      </c>
      <c r="W2781" t="s">
        <v>874</v>
      </c>
      <c r="X2781" t="s">
        <v>56</v>
      </c>
      <c r="Y2781">
        <v>19.231000000000002</v>
      </c>
      <c r="Z2781" t="s">
        <v>874</v>
      </c>
      <c r="AA2781">
        <v>0.84399999999999997</v>
      </c>
      <c r="AB2781" t="s">
        <v>874</v>
      </c>
      <c r="AC2781">
        <v>0.51600000000000001</v>
      </c>
      <c r="AD2781" s="19">
        <v>3.4506944444444444E-2</v>
      </c>
      <c r="AE2781" t="s">
        <v>1108</v>
      </c>
    </row>
    <row r="2782" spans="1:31" x14ac:dyDescent="0.35">
      <c r="A2782" t="s">
        <v>964</v>
      </c>
      <c r="B2782" t="s">
        <v>311</v>
      </c>
      <c r="C2782">
        <v>1449</v>
      </c>
      <c r="D2782" s="9">
        <v>42197.970995370371</v>
      </c>
      <c r="E2782" s="9">
        <v>43647.291446759256</v>
      </c>
      <c r="F2782">
        <v>99</v>
      </c>
      <c r="G2782">
        <v>99</v>
      </c>
      <c r="H2782">
        <v>40</v>
      </c>
      <c r="I2782">
        <v>59</v>
      </c>
      <c r="J2782">
        <v>8</v>
      </c>
      <c r="K2782">
        <v>91</v>
      </c>
      <c r="L2782">
        <v>86</v>
      </c>
      <c r="M2782">
        <v>5</v>
      </c>
      <c r="N2782">
        <v>6.3E-2</v>
      </c>
      <c r="O2782">
        <v>5.6000000000000001E-2</v>
      </c>
      <c r="P2782">
        <v>1.0999999999999999E-2</v>
      </c>
      <c r="Q2782">
        <v>8.7999999999999995E-2</v>
      </c>
      <c r="R2782">
        <v>0.108</v>
      </c>
      <c r="S2782">
        <v>9.6000000000000002E-2</v>
      </c>
      <c r="T2782">
        <v>0.81499999999999995</v>
      </c>
      <c r="U2782">
        <v>0.52900000000000003</v>
      </c>
      <c r="V2782">
        <v>0.90800000000000003</v>
      </c>
      <c r="W2782">
        <v>56.817999999999998</v>
      </c>
      <c r="X2782" t="s">
        <v>56</v>
      </c>
      <c r="Y2782">
        <v>11.364000000000001</v>
      </c>
      <c r="Z2782">
        <v>0.95199999999999996</v>
      </c>
      <c r="AA2782" s="19">
        <v>0.71799999999999997</v>
      </c>
      <c r="AB2782">
        <v>0.59899999999999998</v>
      </c>
      <c r="AC2782" s="23">
        <v>0.71099999999999997</v>
      </c>
      <c r="AD2782" s="19">
        <v>45825.195589317133</v>
      </c>
      <c r="AE2782" t="s">
        <v>2388</v>
      </c>
    </row>
    <row r="2783" spans="1:31" hidden="1" x14ac:dyDescent="0.35">
      <c r="A2783" t="s">
        <v>302</v>
      </c>
      <c r="B2783" t="s">
        <v>312</v>
      </c>
      <c r="C2783">
        <v>77</v>
      </c>
      <c r="D2783" s="9">
        <v>45475.287499999999</v>
      </c>
      <c r="E2783" s="9">
        <v>45552.543749999997</v>
      </c>
      <c r="F2783" t="s">
        <v>871</v>
      </c>
      <c r="G2783" t="s">
        <v>871</v>
      </c>
      <c r="H2783">
        <v>17</v>
      </c>
      <c r="I2783">
        <v>1</v>
      </c>
      <c r="J2783">
        <v>1</v>
      </c>
      <c r="K2783" t="s">
        <v>872</v>
      </c>
      <c r="L2783">
        <v>15</v>
      </c>
      <c r="M2783">
        <v>4</v>
      </c>
      <c r="N2783">
        <v>0.28599999999999998</v>
      </c>
      <c r="O2783" t="s">
        <v>874</v>
      </c>
      <c r="P2783" t="s">
        <v>874</v>
      </c>
      <c r="Q2783">
        <v>0.13</v>
      </c>
      <c r="R2783">
        <v>0</v>
      </c>
      <c r="S2783">
        <v>0.28999999999999998</v>
      </c>
      <c r="T2783" t="s">
        <v>874</v>
      </c>
      <c r="U2783" t="s">
        <v>874</v>
      </c>
      <c r="V2783" t="s">
        <v>874</v>
      </c>
      <c r="W2783" t="s">
        <v>874</v>
      </c>
      <c r="X2783" t="s">
        <v>56</v>
      </c>
      <c r="Y2783">
        <v>7.6920000000000002</v>
      </c>
      <c r="Z2783">
        <v>0.41499999999999998</v>
      </c>
      <c r="AA2783" t="s">
        <v>874</v>
      </c>
      <c r="AB2783" t="s">
        <v>874</v>
      </c>
      <c r="AC2783">
        <v>0.28999999999999998</v>
      </c>
      <c r="AD2783" s="19">
        <v>3.4758101851851853E-2</v>
      </c>
      <c r="AE2783" t="s">
        <v>1108</v>
      </c>
    </row>
    <row r="2784" spans="1:31" x14ac:dyDescent="0.35">
      <c r="A2784" t="s">
        <v>1243</v>
      </c>
      <c r="B2784" t="s">
        <v>311</v>
      </c>
      <c r="C2784">
        <v>5668</v>
      </c>
      <c r="D2784" s="9">
        <v>38821.271458333336</v>
      </c>
      <c r="E2784" s="9">
        <v>44489.276921296296</v>
      </c>
      <c r="F2784">
        <v>305</v>
      </c>
      <c r="G2784">
        <v>305</v>
      </c>
      <c r="H2784">
        <v>72</v>
      </c>
      <c r="I2784">
        <v>233</v>
      </c>
      <c r="J2784">
        <v>18</v>
      </c>
      <c r="K2784">
        <v>287</v>
      </c>
      <c r="L2784">
        <v>243</v>
      </c>
      <c r="M2784">
        <v>44</v>
      </c>
      <c r="N2784">
        <v>1.2E-2</v>
      </c>
      <c r="O2784">
        <v>4.4999999999999998E-2</v>
      </c>
      <c r="P2784">
        <v>3.0000000000000001E-3</v>
      </c>
      <c r="Q2784">
        <v>4.3999999999999997E-2</v>
      </c>
      <c r="R2784">
        <v>5.3999999999999999E-2</v>
      </c>
      <c r="S2784">
        <v>5.1999999999999998E-2</v>
      </c>
      <c r="T2784">
        <v>0.81499999999999995</v>
      </c>
      <c r="U2784">
        <v>0.21099999999999999</v>
      </c>
      <c r="V2784">
        <v>0.94699999999999995</v>
      </c>
      <c r="W2784">
        <v>1000</v>
      </c>
      <c r="X2784" t="s">
        <v>56</v>
      </c>
      <c r="Y2784">
        <v>22.727</v>
      </c>
      <c r="Z2784">
        <v>0.93200000000000005</v>
      </c>
      <c r="AA2784">
        <v>0.93899999999999995</v>
      </c>
      <c r="AB2784">
        <v>0.92</v>
      </c>
      <c r="AC2784">
        <v>0.93100000000000005</v>
      </c>
      <c r="AD2784" s="19">
        <v>45825.053471030093</v>
      </c>
      <c r="AE2784" t="s">
        <v>2397</v>
      </c>
    </row>
    <row r="2785" spans="1:31" hidden="1" x14ac:dyDescent="0.35">
      <c r="A2785" t="s">
        <v>303</v>
      </c>
      <c r="B2785" t="s">
        <v>312</v>
      </c>
      <c r="C2785">
        <v>99</v>
      </c>
      <c r="D2785" s="9">
        <v>45509.828472222223</v>
      </c>
      <c r="E2785" s="9">
        <v>45609.734027777777</v>
      </c>
      <c r="F2785" t="s">
        <v>871</v>
      </c>
      <c r="G2785" t="s">
        <v>871</v>
      </c>
      <c r="H2785">
        <v>42</v>
      </c>
      <c r="I2785">
        <v>2</v>
      </c>
      <c r="J2785">
        <v>15</v>
      </c>
      <c r="K2785" t="s">
        <v>872</v>
      </c>
      <c r="L2785">
        <v>29</v>
      </c>
      <c r="M2785">
        <v>1</v>
      </c>
      <c r="N2785">
        <v>0.35199999999999998</v>
      </c>
      <c r="O2785">
        <v>3.6999999999999998E-2</v>
      </c>
      <c r="P2785">
        <v>0.39700000000000002</v>
      </c>
      <c r="Q2785">
        <v>0.26600000000000001</v>
      </c>
      <c r="R2785">
        <v>-8.0000000000000002E-3</v>
      </c>
      <c r="S2785">
        <v>0.21099999999999999</v>
      </c>
      <c r="T2785">
        <v>-33.25</v>
      </c>
      <c r="U2785">
        <v>0.90500000000000003</v>
      </c>
      <c r="V2785">
        <v>-2.1000000000000001E-2</v>
      </c>
      <c r="W2785">
        <v>394.73700000000002</v>
      </c>
      <c r="X2785" t="s">
        <v>56</v>
      </c>
      <c r="Y2785">
        <v>3.7589999999999999</v>
      </c>
      <c r="Z2785">
        <v>0.91400000000000003</v>
      </c>
      <c r="AA2785">
        <v>1</v>
      </c>
      <c r="AB2785">
        <v>0.443</v>
      </c>
      <c r="AC2785">
        <v>0.98399999999999999</v>
      </c>
      <c r="AD2785" s="19">
        <v>3.5038194444444448E-2</v>
      </c>
      <c r="AE2785" t="s">
        <v>1108</v>
      </c>
    </row>
    <row r="2786" spans="1:31" x14ac:dyDescent="0.35">
      <c r="A2786" t="s">
        <v>1599</v>
      </c>
      <c r="B2786" t="s">
        <v>311</v>
      </c>
      <c r="C2786">
        <v>5741</v>
      </c>
      <c r="D2786" s="9">
        <v>37853.225462962961</v>
      </c>
      <c r="E2786" s="9">
        <v>43594.315057870372</v>
      </c>
      <c r="F2786">
        <v>780</v>
      </c>
      <c r="G2786">
        <v>780</v>
      </c>
      <c r="H2786">
        <v>198</v>
      </c>
      <c r="I2786">
        <v>582</v>
      </c>
      <c r="J2786">
        <v>109</v>
      </c>
      <c r="K2786">
        <v>671</v>
      </c>
      <c r="L2786">
        <v>642</v>
      </c>
      <c r="M2786">
        <v>29</v>
      </c>
      <c r="N2786">
        <v>0.19800000000000001</v>
      </c>
      <c r="O2786">
        <v>0.32</v>
      </c>
      <c r="P2786">
        <v>7.3999999999999996E-2</v>
      </c>
      <c r="Q2786">
        <v>0.36199999999999999</v>
      </c>
      <c r="R2786">
        <v>0.44400000000000001</v>
      </c>
      <c r="S2786">
        <v>0.44600000000000001</v>
      </c>
      <c r="T2786">
        <v>0.81499999999999995</v>
      </c>
      <c r="U2786">
        <v>0.38200000000000001</v>
      </c>
      <c r="V2786">
        <v>0.85699999999999998</v>
      </c>
      <c r="W2786">
        <v>80.11</v>
      </c>
      <c r="X2786" t="s">
        <v>56</v>
      </c>
      <c r="Y2786">
        <v>2.762</v>
      </c>
      <c r="Z2786">
        <v>0.70299999999999996</v>
      </c>
      <c r="AA2786">
        <v>0.47099999999999997</v>
      </c>
      <c r="AB2786">
        <v>0.85299999999999998</v>
      </c>
      <c r="AC2786">
        <v>0.64200000000000002</v>
      </c>
      <c r="AD2786" s="19">
        <v>45825.139810185188</v>
      </c>
      <c r="AE2786" t="s">
        <v>2397</v>
      </c>
    </row>
    <row r="2787" spans="1:31" hidden="1" x14ac:dyDescent="0.35">
      <c r="A2787" t="s">
        <v>304</v>
      </c>
      <c r="B2787" t="s">
        <v>312</v>
      </c>
      <c r="C2787">
        <v>98</v>
      </c>
      <c r="D2787" s="9">
        <v>45505.693749999999</v>
      </c>
      <c r="E2787" s="9">
        <v>45604.629861111112</v>
      </c>
      <c r="F2787" t="s">
        <v>871</v>
      </c>
      <c r="G2787" t="s">
        <v>871</v>
      </c>
      <c r="H2787">
        <v>7</v>
      </c>
      <c r="I2787">
        <v>5</v>
      </c>
      <c r="J2787">
        <v>1</v>
      </c>
      <c r="K2787" t="s">
        <v>872</v>
      </c>
      <c r="L2787">
        <v>10</v>
      </c>
      <c r="M2787">
        <v>3</v>
      </c>
      <c r="N2787">
        <v>9.5000000000000001E-2</v>
      </c>
      <c r="O2787">
        <v>4.3999999999999997E-2</v>
      </c>
      <c r="P2787" t="s">
        <v>874</v>
      </c>
      <c r="Q2787">
        <v>0.111</v>
      </c>
      <c r="R2787">
        <v>0.13900000000000001</v>
      </c>
      <c r="S2787">
        <v>0.128</v>
      </c>
      <c r="T2787" t="s">
        <v>874</v>
      </c>
      <c r="U2787" t="s">
        <v>874</v>
      </c>
      <c r="V2787" t="s">
        <v>874</v>
      </c>
      <c r="W2787" t="s">
        <v>874</v>
      </c>
      <c r="X2787" t="s">
        <v>56</v>
      </c>
      <c r="Y2787">
        <v>9.0090000000000003</v>
      </c>
      <c r="Z2787">
        <v>0.89900000000000002</v>
      </c>
      <c r="AA2787">
        <v>0.98699999999999999</v>
      </c>
      <c r="AB2787" t="s">
        <v>874</v>
      </c>
      <c r="AC2787">
        <v>0.95799999999999996</v>
      </c>
      <c r="AD2787" s="19">
        <v>3.5259259259259261E-2</v>
      </c>
      <c r="AE2787" t="s">
        <v>1108</v>
      </c>
    </row>
    <row r="2788" spans="1:31" x14ac:dyDescent="0.35">
      <c r="A2788" t="s">
        <v>2179</v>
      </c>
      <c r="B2788" t="s">
        <v>311</v>
      </c>
      <c r="C2788">
        <v>2344</v>
      </c>
      <c r="D2788" s="9">
        <v>39280.973611111112</v>
      </c>
      <c r="E2788" s="9">
        <v>41625.881249999999</v>
      </c>
      <c r="F2788">
        <v>1514</v>
      </c>
      <c r="G2788">
        <v>1514</v>
      </c>
      <c r="H2788">
        <v>604</v>
      </c>
      <c r="I2788">
        <v>910</v>
      </c>
      <c r="J2788">
        <v>177</v>
      </c>
      <c r="K2788">
        <v>1337</v>
      </c>
      <c r="L2788">
        <v>1127</v>
      </c>
      <c r="M2788">
        <v>210</v>
      </c>
      <c r="N2788">
        <v>0.376</v>
      </c>
      <c r="O2788">
        <v>0.52700000000000002</v>
      </c>
      <c r="P2788">
        <v>0.10299999999999999</v>
      </c>
      <c r="Q2788">
        <v>0.65100000000000002</v>
      </c>
      <c r="R2788">
        <v>0.8</v>
      </c>
      <c r="S2788">
        <v>0.77700000000000002</v>
      </c>
      <c r="T2788">
        <v>0.81399999999999995</v>
      </c>
      <c r="U2788">
        <v>0.41599999999999998</v>
      </c>
      <c r="V2788">
        <v>0.88600000000000001</v>
      </c>
      <c r="W2788">
        <v>322.58100000000002</v>
      </c>
      <c r="X2788" t="s">
        <v>56</v>
      </c>
      <c r="Y2788">
        <v>1.536</v>
      </c>
      <c r="Z2788">
        <v>0.94899999999999995</v>
      </c>
      <c r="AA2788">
        <v>0.97699999999999998</v>
      </c>
      <c r="AB2788">
        <v>0.94599999999999995</v>
      </c>
      <c r="AC2788">
        <v>0.98</v>
      </c>
      <c r="AD2788" s="19">
        <v>45824.949709814813</v>
      </c>
      <c r="AE2788" t="s">
        <v>2215</v>
      </c>
    </row>
    <row r="2789" spans="1:31" hidden="1" x14ac:dyDescent="0.35">
      <c r="A2789" t="s">
        <v>305</v>
      </c>
      <c r="B2789" t="s">
        <v>312</v>
      </c>
      <c r="C2789">
        <v>56</v>
      </c>
      <c r="D2789" s="9">
        <v>45539.582638888889</v>
      </c>
      <c r="E2789" s="9">
        <v>45595.84652777778</v>
      </c>
      <c r="F2789" t="s">
        <v>871</v>
      </c>
      <c r="G2789" t="s">
        <v>871</v>
      </c>
      <c r="H2789">
        <v>2</v>
      </c>
      <c r="I2789">
        <v>2</v>
      </c>
      <c r="J2789">
        <v>1</v>
      </c>
      <c r="K2789" t="s">
        <v>872</v>
      </c>
      <c r="L2789">
        <v>3</v>
      </c>
      <c r="M2789">
        <v>2</v>
      </c>
      <c r="N2789">
        <v>0.14299999999999999</v>
      </c>
      <c r="O2789">
        <v>1.7999999999999999E-2</v>
      </c>
      <c r="P2789" t="s">
        <v>874</v>
      </c>
      <c r="Q2789">
        <v>0.05</v>
      </c>
      <c r="R2789" s="24" t="s">
        <v>2329</v>
      </c>
      <c r="S2789">
        <v>5.5E-2</v>
      </c>
      <c r="T2789" t="s">
        <v>874</v>
      </c>
      <c r="U2789" t="s">
        <v>874</v>
      </c>
      <c r="V2789" t="s">
        <v>874</v>
      </c>
      <c r="W2789" t="s">
        <v>874</v>
      </c>
      <c r="X2789" t="s">
        <v>56</v>
      </c>
      <c r="Y2789">
        <v>20</v>
      </c>
      <c r="Z2789">
        <v>1</v>
      </c>
      <c r="AA2789">
        <v>1</v>
      </c>
      <c r="AB2789" t="s">
        <v>874</v>
      </c>
      <c r="AC2789">
        <v>0.75</v>
      </c>
      <c r="AD2789" s="19">
        <v>3.5480324074074074E-2</v>
      </c>
      <c r="AE2789" t="s">
        <v>1108</v>
      </c>
    </row>
    <row r="2790" spans="1:31" x14ac:dyDescent="0.35">
      <c r="A2790" t="s">
        <v>240</v>
      </c>
      <c r="B2790" t="s">
        <v>311</v>
      </c>
      <c r="C2790">
        <v>4307</v>
      </c>
      <c r="D2790" s="9">
        <v>40807.589583333334</v>
      </c>
      <c r="E2790" s="9">
        <v>45114.7</v>
      </c>
      <c r="F2790">
        <v>171</v>
      </c>
      <c r="G2790">
        <v>171</v>
      </c>
      <c r="H2790">
        <v>124</v>
      </c>
      <c r="I2790">
        <v>47</v>
      </c>
      <c r="J2790">
        <v>11</v>
      </c>
      <c r="K2790">
        <v>160</v>
      </c>
      <c r="L2790">
        <v>143</v>
      </c>
      <c r="M2790">
        <v>17</v>
      </c>
      <c r="N2790">
        <v>3.1E-2</v>
      </c>
      <c r="O2790">
        <v>1.4999999999999999E-2</v>
      </c>
      <c r="P2790">
        <v>3.0000000000000001E-3</v>
      </c>
      <c r="Q2790">
        <v>3.5000000000000003E-2</v>
      </c>
      <c r="R2790">
        <v>4.2999999999999997E-2</v>
      </c>
      <c r="S2790">
        <v>4.1000000000000002E-2</v>
      </c>
      <c r="T2790">
        <v>0.81399999999999995</v>
      </c>
      <c r="U2790">
        <v>0.67400000000000004</v>
      </c>
      <c r="V2790">
        <v>0.93500000000000005</v>
      </c>
      <c r="W2790">
        <v>485.714</v>
      </c>
      <c r="X2790" t="s">
        <v>56</v>
      </c>
      <c r="Y2790">
        <v>28.571000000000002</v>
      </c>
      <c r="Z2790">
        <v>0.873</v>
      </c>
      <c r="AA2790">
        <v>0.98499999999999999</v>
      </c>
      <c r="AB2790">
        <v>0.94299999999999995</v>
      </c>
      <c r="AC2790">
        <v>0.877</v>
      </c>
      <c r="AD2790" s="19">
        <v>3.8946759259259257E-2</v>
      </c>
      <c r="AE2790" t="s">
        <v>1108</v>
      </c>
    </row>
    <row r="2791" spans="1:31" hidden="1" x14ac:dyDescent="0.35">
      <c r="A2791" t="s">
        <v>876</v>
      </c>
      <c r="B2791" t="s">
        <v>312</v>
      </c>
      <c r="C2791">
        <v>91</v>
      </c>
      <c r="D2791" s="9">
        <v>44686.599305555559</v>
      </c>
      <c r="E2791" s="9">
        <v>44777.627083333333</v>
      </c>
      <c r="F2791" t="s">
        <v>871</v>
      </c>
      <c r="G2791" t="s">
        <v>871</v>
      </c>
      <c r="H2791">
        <v>65</v>
      </c>
      <c r="I2791">
        <v>1</v>
      </c>
      <c r="J2791">
        <v>25</v>
      </c>
      <c r="K2791" t="s">
        <v>872</v>
      </c>
      <c r="L2791">
        <v>40</v>
      </c>
      <c r="M2791">
        <v>-1</v>
      </c>
      <c r="N2791">
        <v>0.374</v>
      </c>
      <c r="O2791">
        <v>0</v>
      </c>
      <c r="P2791" t="s">
        <v>874</v>
      </c>
      <c r="Q2791" t="s">
        <v>874</v>
      </c>
      <c r="R2791">
        <v>0.374</v>
      </c>
      <c r="S2791">
        <v>0.36599999999999999</v>
      </c>
      <c r="T2791" t="s">
        <v>874</v>
      </c>
      <c r="U2791" t="s">
        <v>874</v>
      </c>
      <c r="V2791" t="s">
        <v>874</v>
      </c>
      <c r="W2791" t="s">
        <v>874</v>
      </c>
      <c r="X2791" t="s">
        <v>875</v>
      </c>
      <c r="Y2791" t="s">
        <v>874</v>
      </c>
      <c r="Z2791">
        <v>0.71299999999999997</v>
      </c>
      <c r="AA2791">
        <v>0</v>
      </c>
      <c r="AB2791" t="s">
        <v>874</v>
      </c>
      <c r="AC2791" t="s">
        <v>874</v>
      </c>
      <c r="AD2791" s="19">
        <v>3.5663194444444449E-2</v>
      </c>
      <c r="AE2791" t="s">
        <v>1108</v>
      </c>
    </row>
    <row r="2792" spans="1:31" x14ac:dyDescent="0.35">
      <c r="A2792" t="s">
        <v>240</v>
      </c>
      <c r="B2792" t="s">
        <v>311</v>
      </c>
      <c r="C2792">
        <v>4307</v>
      </c>
      <c r="D2792" s="9">
        <v>40807.589583333334</v>
      </c>
      <c r="E2792" s="9">
        <v>45114.7</v>
      </c>
      <c r="F2792">
        <v>171</v>
      </c>
      <c r="G2792">
        <v>171</v>
      </c>
      <c r="H2792">
        <v>124</v>
      </c>
      <c r="I2792">
        <v>47</v>
      </c>
      <c r="J2792">
        <v>11</v>
      </c>
      <c r="K2792">
        <v>160</v>
      </c>
      <c r="L2792">
        <v>143</v>
      </c>
      <c r="M2792">
        <v>17</v>
      </c>
      <c r="N2792">
        <v>3.1E-2</v>
      </c>
      <c r="O2792">
        <v>1.4999999999999999E-2</v>
      </c>
      <c r="P2792">
        <v>3.0000000000000001E-3</v>
      </c>
      <c r="Q2792">
        <v>3.5000000000000003E-2</v>
      </c>
      <c r="R2792">
        <v>4.2999999999999997E-2</v>
      </c>
      <c r="S2792">
        <v>4.1000000000000002E-2</v>
      </c>
      <c r="T2792">
        <v>0.81399999999999995</v>
      </c>
      <c r="U2792">
        <v>0.67400000000000004</v>
      </c>
      <c r="V2792">
        <v>0.93500000000000005</v>
      </c>
      <c r="W2792">
        <v>485.714</v>
      </c>
      <c r="X2792" t="s">
        <v>56</v>
      </c>
      <c r="Y2792">
        <v>28.571000000000002</v>
      </c>
      <c r="Z2792">
        <v>0.873</v>
      </c>
      <c r="AA2792">
        <v>0.98499999999999999</v>
      </c>
      <c r="AB2792">
        <v>0.94299999999999995</v>
      </c>
      <c r="AC2792">
        <v>0.877</v>
      </c>
      <c r="AD2792" s="19">
        <v>1.8304398148148149E-2</v>
      </c>
      <c r="AE2792" t="s">
        <v>1108</v>
      </c>
    </row>
    <row r="2793" spans="1:31" hidden="1" x14ac:dyDescent="0.35">
      <c r="A2793" t="s">
        <v>1170</v>
      </c>
      <c r="B2793" t="s">
        <v>312</v>
      </c>
      <c r="C2793">
        <v>0</v>
      </c>
      <c r="D2793" s="9">
        <v>43420.664942129632</v>
      </c>
      <c r="E2793" s="9">
        <v>43420.664942129632</v>
      </c>
      <c r="F2793" t="s">
        <v>871</v>
      </c>
      <c r="G2793" t="s">
        <v>871</v>
      </c>
      <c r="H2793">
        <v>1</v>
      </c>
      <c r="I2793">
        <v>1</v>
      </c>
      <c r="J2793">
        <v>1</v>
      </c>
      <c r="K2793" t="s">
        <v>872</v>
      </c>
      <c r="L2793">
        <v>1</v>
      </c>
      <c r="M2793">
        <v>0</v>
      </c>
      <c r="N2793" t="s">
        <v>874</v>
      </c>
      <c r="O2793" t="s">
        <v>874</v>
      </c>
      <c r="P2793" t="s">
        <v>874</v>
      </c>
      <c r="Q2793" t="s">
        <v>874</v>
      </c>
      <c r="R2793">
        <v>0</v>
      </c>
      <c r="S2793" t="s">
        <v>874</v>
      </c>
      <c r="T2793" t="s">
        <v>874</v>
      </c>
      <c r="U2793" t="s">
        <v>874</v>
      </c>
      <c r="V2793" t="s">
        <v>874</v>
      </c>
      <c r="W2793" t="s">
        <v>874</v>
      </c>
      <c r="X2793" t="s">
        <v>56</v>
      </c>
      <c r="Y2793" t="s">
        <v>874</v>
      </c>
      <c r="Z2793" t="s">
        <v>874</v>
      </c>
      <c r="AA2793" t="s">
        <v>874</v>
      </c>
      <c r="AB2793" t="s">
        <v>874</v>
      </c>
      <c r="AC2793" t="s">
        <v>874</v>
      </c>
      <c r="AD2793" s="19">
        <v>45825.295930613429</v>
      </c>
      <c r="AE2793" t="s">
        <v>2333</v>
      </c>
    </row>
    <row r="2794" spans="1:31" x14ac:dyDescent="0.35">
      <c r="A2794" t="s">
        <v>302</v>
      </c>
      <c r="B2794" t="s">
        <v>311</v>
      </c>
      <c r="C2794">
        <v>3161</v>
      </c>
      <c r="D2794" s="9">
        <v>41403.34542824074</v>
      </c>
      <c r="E2794" s="9">
        <v>44564.644953703704</v>
      </c>
      <c r="F2794">
        <v>2787</v>
      </c>
      <c r="G2794">
        <v>2787</v>
      </c>
      <c r="H2794">
        <v>1636</v>
      </c>
      <c r="I2794">
        <v>1151</v>
      </c>
      <c r="J2794">
        <v>451</v>
      </c>
      <c r="K2794">
        <v>2336</v>
      </c>
      <c r="L2794">
        <v>1873</v>
      </c>
      <c r="M2794">
        <v>463</v>
      </c>
      <c r="N2794">
        <v>0.57499999999999996</v>
      </c>
      <c r="O2794">
        <v>0.41</v>
      </c>
      <c r="P2794">
        <v>0.157</v>
      </c>
      <c r="Q2794">
        <v>0.67400000000000004</v>
      </c>
      <c r="R2794">
        <v>0.82799999999999996</v>
      </c>
      <c r="S2794">
        <v>0.83</v>
      </c>
      <c r="T2794">
        <v>0.81399999999999995</v>
      </c>
      <c r="U2794">
        <v>0.58399999999999996</v>
      </c>
      <c r="V2794">
        <v>0.84099999999999997</v>
      </c>
      <c r="W2794">
        <v>686.94399999999996</v>
      </c>
      <c r="X2794" t="s">
        <v>56</v>
      </c>
      <c r="Y2794">
        <v>1.484</v>
      </c>
      <c r="Z2794">
        <v>0.98899999999999999</v>
      </c>
      <c r="AA2794">
        <v>0.98099999999999998</v>
      </c>
      <c r="AB2794">
        <v>0.95299999999999996</v>
      </c>
      <c r="AC2794">
        <v>0.98699999999999999</v>
      </c>
      <c r="AD2794" s="19">
        <v>45825.235874270831</v>
      </c>
      <c r="AE2794" t="s">
        <v>2357</v>
      </c>
    </row>
    <row r="2795" spans="1:31" hidden="1" x14ac:dyDescent="0.35">
      <c r="A2795" t="s">
        <v>1171</v>
      </c>
      <c r="B2795" t="s">
        <v>312</v>
      </c>
      <c r="C2795">
        <v>27</v>
      </c>
      <c r="D2795" s="9">
        <v>44064.652546296296</v>
      </c>
      <c r="E2795" s="9">
        <v>44092.397164351853</v>
      </c>
      <c r="F2795" t="s">
        <v>871</v>
      </c>
      <c r="G2795" t="s">
        <v>871</v>
      </c>
      <c r="H2795">
        <v>1</v>
      </c>
      <c r="I2795">
        <v>4</v>
      </c>
      <c r="J2795">
        <v>1</v>
      </c>
      <c r="K2795" t="s">
        <v>872</v>
      </c>
      <c r="L2795">
        <v>2</v>
      </c>
      <c r="M2795">
        <v>1</v>
      </c>
      <c r="N2795" t="s">
        <v>874</v>
      </c>
      <c r="O2795">
        <v>9.0999999999999998E-2</v>
      </c>
      <c r="P2795" t="s">
        <v>874</v>
      </c>
      <c r="Q2795" t="s">
        <v>874</v>
      </c>
      <c r="R2795">
        <v>0</v>
      </c>
      <c r="S2795">
        <v>9.0999999999999998E-2</v>
      </c>
      <c r="T2795" t="s">
        <v>874</v>
      </c>
      <c r="U2795" t="s">
        <v>874</v>
      </c>
      <c r="V2795" t="s">
        <v>874</v>
      </c>
      <c r="W2795" t="s">
        <v>874</v>
      </c>
      <c r="X2795" t="s">
        <v>56</v>
      </c>
      <c r="Y2795" t="s">
        <v>874</v>
      </c>
      <c r="Z2795" t="s">
        <v>874</v>
      </c>
      <c r="AA2795">
        <v>0.80500000000000005</v>
      </c>
      <c r="AB2795" t="s">
        <v>874</v>
      </c>
      <c r="AC2795" t="s">
        <v>874</v>
      </c>
      <c r="AD2795" s="19">
        <v>45825.296161932871</v>
      </c>
      <c r="AE2795" t="s">
        <v>2333</v>
      </c>
    </row>
    <row r="2796" spans="1:31" x14ac:dyDescent="0.35">
      <c r="A2796" t="s">
        <v>122</v>
      </c>
      <c r="B2796" t="s">
        <v>311</v>
      </c>
      <c r="C2796">
        <v>2532</v>
      </c>
      <c r="D2796" s="9">
        <v>42033.000601851854</v>
      </c>
      <c r="E2796" s="9">
        <v>44565.45853009259</v>
      </c>
      <c r="F2796">
        <v>427</v>
      </c>
      <c r="G2796">
        <v>427</v>
      </c>
      <c r="H2796">
        <v>178</v>
      </c>
      <c r="I2796">
        <v>249</v>
      </c>
      <c r="J2796">
        <v>88</v>
      </c>
      <c r="K2796">
        <v>339</v>
      </c>
      <c r="L2796">
        <v>261</v>
      </c>
      <c r="M2796">
        <v>78</v>
      </c>
      <c r="N2796">
        <v>0.08</v>
      </c>
      <c r="O2796">
        <v>0.112</v>
      </c>
      <c r="P2796">
        <v>3.5999999999999997E-2</v>
      </c>
      <c r="Q2796">
        <v>0.127</v>
      </c>
      <c r="R2796">
        <v>0.156</v>
      </c>
      <c r="S2796">
        <v>0.157</v>
      </c>
      <c r="T2796">
        <v>0.81399999999999995</v>
      </c>
      <c r="U2796">
        <v>0.41699999999999998</v>
      </c>
      <c r="V2796">
        <v>0.81200000000000006</v>
      </c>
      <c r="W2796">
        <v>614.173</v>
      </c>
      <c r="X2796" t="s">
        <v>56</v>
      </c>
      <c r="Y2796">
        <v>7.8739999999999997</v>
      </c>
      <c r="Z2796">
        <v>0.97899999999999998</v>
      </c>
      <c r="AA2796">
        <v>0.99299999999999999</v>
      </c>
      <c r="AB2796">
        <v>0.99</v>
      </c>
      <c r="AC2796">
        <v>0.97699999999999998</v>
      </c>
      <c r="AD2796" s="19">
        <v>45825.275086631947</v>
      </c>
      <c r="AE2796" t="s">
        <v>2357</v>
      </c>
    </row>
    <row r="2797" spans="1:31" hidden="1" x14ac:dyDescent="0.35">
      <c r="A2797" t="s">
        <v>1172</v>
      </c>
      <c r="B2797" t="s">
        <v>312</v>
      </c>
      <c r="C2797">
        <v>0</v>
      </c>
      <c r="D2797" s="9">
        <v>44552.737685185188</v>
      </c>
      <c r="E2797" s="9">
        <v>44552.737685185188</v>
      </c>
      <c r="F2797" t="s">
        <v>871</v>
      </c>
      <c r="G2797" t="s">
        <v>871</v>
      </c>
      <c r="H2797">
        <v>1</v>
      </c>
      <c r="I2797">
        <v>1</v>
      </c>
      <c r="J2797">
        <v>1</v>
      </c>
      <c r="K2797" t="s">
        <v>872</v>
      </c>
      <c r="L2797">
        <v>1</v>
      </c>
      <c r="M2797">
        <v>0</v>
      </c>
      <c r="N2797" t="s">
        <v>874</v>
      </c>
      <c r="O2797" t="s">
        <v>874</v>
      </c>
      <c r="P2797" t="s">
        <v>874</v>
      </c>
      <c r="Q2797" t="s">
        <v>874</v>
      </c>
      <c r="R2797">
        <v>0</v>
      </c>
      <c r="S2797" t="s">
        <v>874</v>
      </c>
      <c r="T2797" t="s">
        <v>874</v>
      </c>
      <c r="U2797" t="s">
        <v>874</v>
      </c>
      <c r="V2797" t="s">
        <v>874</v>
      </c>
      <c r="W2797" t="s">
        <v>874</v>
      </c>
      <c r="X2797" t="s">
        <v>56</v>
      </c>
      <c r="Y2797" t="s">
        <v>874</v>
      </c>
      <c r="Z2797" t="s">
        <v>874</v>
      </c>
      <c r="AA2797" t="s">
        <v>874</v>
      </c>
      <c r="AB2797" t="s">
        <v>874</v>
      </c>
      <c r="AC2797" t="s">
        <v>874</v>
      </c>
      <c r="AD2797" s="19">
        <v>45825.296381354165</v>
      </c>
      <c r="AE2797" t="s">
        <v>2333</v>
      </c>
    </row>
    <row r="2798" spans="1:31" x14ac:dyDescent="0.35">
      <c r="A2798" t="s">
        <v>1023</v>
      </c>
      <c r="B2798" t="s">
        <v>311</v>
      </c>
      <c r="C2798">
        <v>2038</v>
      </c>
      <c r="D2798" s="9">
        <v>42515.124907407408</v>
      </c>
      <c r="E2798" s="9">
        <v>44553.240358796298</v>
      </c>
      <c r="F2798">
        <v>114</v>
      </c>
      <c r="G2798">
        <v>114</v>
      </c>
      <c r="H2798">
        <v>81</v>
      </c>
      <c r="I2798">
        <v>33</v>
      </c>
      <c r="J2798">
        <v>10</v>
      </c>
      <c r="K2798">
        <v>104</v>
      </c>
      <c r="L2798">
        <v>84</v>
      </c>
      <c r="M2798">
        <v>20</v>
      </c>
      <c r="N2798">
        <v>3.5999999999999997E-2</v>
      </c>
      <c r="O2798">
        <v>1.2E-2</v>
      </c>
      <c r="P2798">
        <v>5.0000000000000001E-3</v>
      </c>
      <c r="Q2798">
        <v>3.5000000000000003E-2</v>
      </c>
      <c r="R2798">
        <v>4.2999999999999997E-2</v>
      </c>
      <c r="S2798">
        <v>4.1000000000000002E-2</v>
      </c>
      <c r="T2798">
        <v>0.81399999999999995</v>
      </c>
      <c r="U2798">
        <v>0.75</v>
      </c>
      <c r="V2798">
        <v>0.89600000000000002</v>
      </c>
      <c r="W2798">
        <v>571.42899999999997</v>
      </c>
      <c r="X2798" t="s">
        <v>56</v>
      </c>
      <c r="Y2798">
        <v>28.571000000000002</v>
      </c>
      <c r="Z2798">
        <v>0.92600000000000005</v>
      </c>
      <c r="AA2798" s="19">
        <v>0.88500000000000001</v>
      </c>
      <c r="AB2798">
        <v>0.91800000000000004</v>
      </c>
      <c r="AC2798" s="23">
        <v>0.94</v>
      </c>
      <c r="AD2798" s="19">
        <v>45825.209743182873</v>
      </c>
      <c r="AE2798" t="s">
        <v>2388</v>
      </c>
    </row>
    <row r="2799" spans="1:31" hidden="1" x14ac:dyDescent="0.35">
      <c r="A2799" t="s">
        <v>1173</v>
      </c>
      <c r="B2799" t="s">
        <v>312</v>
      </c>
      <c r="C2799">
        <v>95</v>
      </c>
      <c r="D2799" s="9">
        <v>42740.188703703701</v>
      </c>
      <c r="E2799" s="9">
        <v>42835.509050925924</v>
      </c>
      <c r="F2799" t="s">
        <v>871</v>
      </c>
      <c r="G2799" t="s">
        <v>871</v>
      </c>
      <c r="H2799">
        <v>1</v>
      </c>
      <c r="I2799">
        <v>22</v>
      </c>
      <c r="J2799">
        <v>737</v>
      </c>
      <c r="K2799" t="s">
        <v>872</v>
      </c>
      <c r="L2799">
        <v>14</v>
      </c>
      <c r="M2799">
        <v>-730</v>
      </c>
      <c r="N2799" t="s">
        <v>874</v>
      </c>
      <c r="O2799">
        <v>0.23200000000000001</v>
      </c>
      <c r="P2799">
        <v>5.633</v>
      </c>
      <c r="Q2799">
        <v>0.16</v>
      </c>
      <c r="R2799">
        <v>-5.4009999999999998</v>
      </c>
      <c r="S2799">
        <v>-5.2249999999999996</v>
      </c>
      <c r="T2799" t="s">
        <v>874</v>
      </c>
      <c r="U2799" t="s">
        <v>874</v>
      </c>
      <c r="V2799" t="s">
        <v>874</v>
      </c>
      <c r="W2799" t="s">
        <v>874</v>
      </c>
      <c r="X2799" t="s">
        <v>80</v>
      </c>
      <c r="Y2799">
        <v>6.25</v>
      </c>
      <c r="Z2799" t="s">
        <v>874</v>
      </c>
      <c r="AA2799">
        <v>0.96299999999999997</v>
      </c>
      <c r="AB2799">
        <v>3.4000000000000002E-2</v>
      </c>
      <c r="AC2799">
        <v>0.84399999999999997</v>
      </c>
      <c r="AD2799" s="19">
        <v>45825.29663853009</v>
      </c>
      <c r="AE2799" t="s">
        <v>2333</v>
      </c>
    </row>
    <row r="2800" spans="1:31" x14ac:dyDescent="0.35">
      <c r="A2800" t="s">
        <v>1573</v>
      </c>
      <c r="B2800" t="s">
        <v>311</v>
      </c>
      <c r="C2800">
        <v>1244</v>
      </c>
      <c r="D2800" s="9">
        <v>41957.799699074072</v>
      </c>
      <c r="E2800" s="9">
        <v>43201.854039351849</v>
      </c>
      <c r="F2800">
        <v>371</v>
      </c>
      <c r="G2800">
        <v>371</v>
      </c>
      <c r="H2800">
        <v>61</v>
      </c>
      <c r="I2800">
        <v>310</v>
      </c>
      <c r="J2800">
        <v>30</v>
      </c>
      <c r="K2800">
        <v>341</v>
      </c>
      <c r="L2800">
        <v>273</v>
      </c>
      <c r="M2800">
        <v>68</v>
      </c>
      <c r="N2800">
        <v>7.4999999999999997E-2</v>
      </c>
      <c r="O2800">
        <v>0.40699999999999997</v>
      </c>
      <c r="P2800">
        <v>3.5999999999999997E-2</v>
      </c>
      <c r="Q2800">
        <v>0.36299999999999999</v>
      </c>
      <c r="R2800">
        <v>0.44600000000000001</v>
      </c>
      <c r="S2800">
        <v>0.438</v>
      </c>
      <c r="T2800">
        <v>0.81399999999999995</v>
      </c>
      <c r="U2800">
        <v>0.156</v>
      </c>
      <c r="V2800">
        <v>0.92500000000000004</v>
      </c>
      <c r="W2800">
        <v>187.328</v>
      </c>
      <c r="X2800" t="s">
        <v>56</v>
      </c>
      <c r="Y2800">
        <v>2.7549999999999999</v>
      </c>
      <c r="Z2800">
        <v>0.91200000000000003</v>
      </c>
      <c r="AA2800">
        <v>0.85199999999999998</v>
      </c>
      <c r="AB2800">
        <v>0.85399999999999998</v>
      </c>
      <c r="AC2800">
        <v>0.84</v>
      </c>
      <c r="AD2800" s="19">
        <v>45825.13262384259</v>
      </c>
      <c r="AE2800" t="s">
        <v>2397</v>
      </c>
    </row>
    <row r="2801" spans="1:31" hidden="1" x14ac:dyDescent="0.35">
      <c r="A2801" t="s">
        <v>1174</v>
      </c>
      <c r="B2801" t="s">
        <v>312</v>
      </c>
      <c r="C2801">
        <v>0</v>
      </c>
      <c r="D2801" s="9">
        <v>44524.628692129627</v>
      </c>
      <c r="E2801" s="9">
        <v>44524.628692129627</v>
      </c>
      <c r="F2801" t="s">
        <v>871</v>
      </c>
      <c r="G2801" t="s">
        <v>871</v>
      </c>
      <c r="H2801">
        <v>1</v>
      </c>
      <c r="I2801">
        <v>1</v>
      </c>
      <c r="J2801">
        <v>1</v>
      </c>
      <c r="K2801" t="s">
        <v>872</v>
      </c>
      <c r="L2801">
        <v>1</v>
      </c>
      <c r="M2801">
        <v>0</v>
      </c>
      <c r="N2801" t="s">
        <v>874</v>
      </c>
      <c r="O2801" t="s">
        <v>874</v>
      </c>
      <c r="P2801" t="s">
        <v>874</v>
      </c>
      <c r="Q2801" t="s">
        <v>874</v>
      </c>
      <c r="R2801">
        <v>0</v>
      </c>
      <c r="S2801" t="s">
        <v>874</v>
      </c>
      <c r="T2801" t="s">
        <v>874</v>
      </c>
      <c r="U2801" t="s">
        <v>874</v>
      </c>
      <c r="V2801" t="s">
        <v>874</v>
      </c>
      <c r="W2801" t="s">
        <v>874</v>
      </c>
      <c r="X2801" t="s">
        <v>62</v>
      </c>
      <c r="Y2801" t="s">
        <v>874</v>
      </c>
      <c r="Z2801" t="s">
        <v>874</v>
      </c>
      <c r="AA2801" t="s">
        <v>874</v>
      </c>
      <c r="AB2801" t="s">
        <v>874</v>
      </c>
      <c r="AC2801" t="s">
        <v>874</v>
      </c>
      <c r="AD2801" s="19">
        <v>45825.296842476855</v>
      </c>
      <c r="AE2801" t="s">
        <v>2333</v>
      </c>
    </row>
    <row r="2802" spans="1:31" x14ac:dyDescent="0.35">
      <c r="A2802" t="s">
        <v>2144</v>
      </c>
      <c r="B2802" t="s">
        <v>311</v>
      </c>
      <c r="C2802">
        <v>2446</v>
      </c>
      <c r="D2802" s="9">
        <v>38305.188888888886</v>
      </c>
      <c r="E2802" s="9">
        <v>40751.823611111111</v>
      </c>
      <c r="F2802">
        <v>727</v>
      </c>
      <c r="G2802">
        <v>727</v>
      </c>
      <c r="H2802">
        <v>634</v>
      </c>
      <c r="I2802">
        <v>93</v>
      </c>
      <c r="J2802">
        <v>226</v>
      </c>
      <c r="K2802">
        <v>501</v>
      </c>
      <c r="L2802">
        <v>445</v>
      </c>
      <c r="M2802">
        <v>56</v>
      </c>
      <c r="N2802">
        <v>0.52400000000000002</v>
      </c>
      <c r="O2802">
        <v>7.3999999999999996E-2</v>
      </c>
      <c r="P2802">
        <v>0.13400000000000001</v>
      </c>
      <c r="Q2802">
        <v>0.377</v>
      </c>
      <c r="R2802">
        <v>0.46400000000000002</v>
      </c>
      <c r="S2802">
        <v>0.38500000000000001</v>
      </c>
      <c r="T2802">
        <v>0.81299999999999994</v>
      </c>
      <c r="U2802">
        <v>0.876</v>
      </c>
      <c r="V2802">
        <v>0.77600000000000002</v>
      </c>
      <c r="W2802">
        <v>148.541</v>
      </c>
      <c r="X2802" t="s">
        <v>56</v>
      </c>
      <c r="Y2802">
        <v>2.653</v>
      </c>
      <c r="Z2802">
        <v>0.91</v>
      </c>
      <c r="AA2802">
        <v>0.88100000000000001</v>
      </c>
      <c r="AB2802">
        <v>0.52500000000000002</v>
      </c>
      <c r="AC2802">
        <v>0.83499999999999996</v>
      </c>
      <c r="AD2802" s="19">
        <v>45824.93996909722</v>
      </c>
      <c r="AE2802" t="s">
        <v>2215</v>
      </c>
    </row>
    <row r="2803" spans="1:31" hidden="1" x14ac:dyDescent="0.35">
      <c r="A2803" t="s">
        <v>1175</v>
      </c>
      <c r="B2803" t="s">
        <v>312</v>
      </c>
      <c r="C2803">
        <v>0</v>
      </c>
      <c r="D2803" s="9">
        <v>43885.759085648147</v>
      </c>
      <c r="E2803" s="9">
        <v>43885.759085648147</v>
      </c>
      <c r="F2803" t="s">
        <v>871</v>
      </c>
      <c r="G2803" t="s">
        <v>871</v>
      </c>
      <c r="H2803">
        <v>1</v>
      </c>
      <c r="I2803">
        <v>1</v>
      </c>
      <c r="J2803">
        <v>1</v>
      </c>
      <c r="K2803" t="s">
        <v>872</v>
      </c>
      <c r="L2803">
        <v>1</v>
      </c>
      <c r="M2803">
        <v>0</v>
      </c>
      <c r="N2803" t="s">
        <v>874</v>
      </c>
      <c r="O2803" t="s">
        <v>874</v>
      </c>
      <c r="P2803" t="s">
        <v>874</v>
      </c>
      <c r="Q2803" t="s">
        <v>874</v>
      </c>
      <c r="R2803">
        <v>0</v>
      </c>
      <c r="S2803" t="s">
        <v>874</v>
      </c>
      <c r="T2803" t="s">
        <v>874</v>
      </c>
      <c r="U2803" t="s">
        <v>874</v>
      </c>
      <c r="V2803" t="s">
        <v>874</v>
      </c>
      <c r="W2803" t="s">
        <v>874</v>
      </c>
      <c r="X2803" t="s">
        <v>56</v>
      </c>
      <c r="Y2803" t="s">
        <v>874</v>
      </c>
      <c r="Z2803" t="s">
        <v>874</v>
      </c>
      <c r="AA2803" t="s">
        <v>874</v>
      </c>
      <c r="AB2803" t="s">
        <v>874</v>
      </c>
      <c r="AC2803" t="s">
        <v>874</v>
      </c>
      <c r="AD2803" s="19">
        <v>45825.29706005787</v>
      </c>
      <c r="AE2803" t="s">
        <v>2333</v>
      </c>
    </row>
    <row r="2804" spans="1:31" x14ac:dyDescent="0.35">
      <c r="A2804" t="s">
        <v>1195</v>
      </c>
      <c r="B2804" t="s">
        <v>311</v>
      </c>
      <c r="C2804">
        <v>4512</v>
      </c>
      <c r="D2804" s="9">
        <v>39946.535856481481</v>
      </c>
      <c r="E2804" s="9">
        <v>44459.321203703701</v>
      </c>
      <c r="F2804">
        <v>3944</v>
      </c>
      <c r="G2804">
        <v>3944</v>
      </c>
      <c r="H2804">
        <v>381</v>
      </c>
      <c r="I2804">
        <v>3563</v>
      </c>
      <c r="J2804">
        <v>826</v>
      </c>
      <c r="K2804">
        <v>3118</v>
      </c>
      <c r="L2804">
        <v>2589</v>
      </c>
      <c r="M2804">
        <v>529</v>
      </c>
      <c r="N2804">
        <v>0.11700000000000001</v>
      </c>
      <c r="O2804">
        <v>1.2070000000000001</v>
      </c>
      <c r="P2804">
        <v>0.28100000000000003</v>
      </c>
      <c r="Q2804">
        <v>0.84799999999999998</v>
      </c>
      <c r="R2804">
        <v>1.0429999999999999</v>
      </c>
      <c r="S2804">
        <v>1.0089999999999999</v>
      </c>
      <c r="T2804">
        <v>0.81299999999999994</v>
      </c>
      <c r="U2804">
        <v>8.7999999999999995E-2</v>
      </c>
      <c r="V2804">
        <v>0.78800000000000003</v>
      </c>
      <c r="W2804">
        <v>623.82100000000003</v>
      </c>
      <c r="X2804" t="s">
        <v>56</v>
      </c>
      <c r="Y2804">
        <v>1.179</v>
      </c>
      <c r="Z2804">
        <v>0.83099999999999996</v>
      </c>
      <c r="AA2804">
        <v>0.72499999999999998</v>
      </c>
      <c r="AB2804">
        <v>0.73599999999999999</v>
      </c>
      <c r="AC2804">
        <v>0.70699999999999996</v>
      </c>
      <c r="AD2804" s="19">
        <v>45825.302626087963</v>
      </c>
      <c r="AE2804" t="s">
        <v>2333</v>
      </c>
    </row>
    <row r="2805" spans="1:31" hidden="1" x14ac:dyDescent="0.35">
      <c r="A2805" t="s">
        <v>1176</v>
      </c>
      <c r="B2805" t="s">
        <v>312</v>
      </c>
      <c r="C2805">
        <v>99</v>
      </c>
      <c r="D2805" s="9">
        <v>43374.800358796296</v>
      </c>
      <c r="E2805" s="9">
        <v>43474.675543981481</v>
      </c>
      <c r="F2805" t="s">
        <v>871</v>
      </c>
      <c r="G2805" t="s">
        <v>871</v>
      </c>
      <c r="H2805">
        <v>55</v>
      </c>
      <c r="I2805">
        <v>271</v>
      </c>
      <c r="J2805">
        <v>561</v>
      </c>
      <c r="K2805" t="s">
        <v>872</v>
      </c>
      <c r="L2805">
        <v>162</v>
      </c>
      <c r="M2805">
        <v>-398</v>
      </c>
      <c r="N2805">
        <v>0.54200000000000004</v>
      </c>
      <c r="O2805">
        <v>2.7469999999999999</v>
      </c>
      <c r="P2805">
        <v>6.5309999999999997</v>
      </c>
      <c r="Q2805">
        <v>1.516</v>
      </c>
      <c r="R2805">
        <v>-3.242</v>
      </c>
      <c r="S2805">
        <v>-2.1989999999999998</v>
      </c>
      <c r="T2805">
        <v>-0.46800000000000003</v>
      </c>
      <c r="U2805">
        <v>0.16500000000000001</v>
      </c>
      <c r="V2805">
        <v>-0.98599999999999999</v>
      </c>
      <c r="W2805">
        <v>972.29600000000005</v>
      </c>
      <c r="X2805" t="s">
        <v>56</v>
      </c>
      <c r="Y2805">
        <v>0.66</v>
      </c>
      <c r="Z2805">
        <v>0.98499999999999999</v>
      </c>
      <c r="AA2805">
        <v>0.98399999999999999</v>
      </c>
      <c r="AB2805">
        <v>0.65800000000000003</v>
      </c>
      <c r="AC2805">
        <v>0.98299999999999998</v>
      </c>
      <c r="AD2805" s="19">
        <v>45825.297557812497</v>
      </c>
      <c r="AE2805" t="s">
        <v>2333</v>
      </c>
    </row>
    <row r="2806" spans="1:31" x14ac:dyDescent="0.35">
      <c r="A2806" t="s">
        <v>1301</v>
      </c>
      <c r="B2806" t="s">
        <v>311</v>
      </c>
      <c r="C2806">
        <v>2919</v>
      </c>
      <c r="D2806" s="9">
        <v>41354.390266203707</v>
      </c>
      <c r="E2806" s="9">
        <v>44273.563321759262</v>
      </c>
      <c r="F2806">
        <v>1838</v>
      </c>
      <c r="G2806">
        <v>1838</v>
      </c>
      <c r="H2806">
        <v>355</v>
      </c>
      <c r="I2806">
        <v>1483</v>
      </c>
      <c r="J2806">
        <v>252</v>
      </c>
      <c r="K2806">
        <v>1586</v>
      </c>
      <c r="L2806">
        <v>1282</v>
      </c>
      <c r="M2806">
        <v>304</v>
      </c>
      <c r="N2806">
        <v>0.29799999999999999</v>
      </c>
      <c r="O2806">
        <v>1.3859999999999999</v>
      </c>
      <c r="P2806">
        <v>0.25800000000000001</v>
      </c>
      <c r="Q2806">
        <v>1.159</v>
      </c>
      <c r="R2806">
        <v>1.4259999999999999</v>
      </c>
      <c r="S2806">
        <v>1.4490000000000001</v>
      </c>
      <c r="T2806">
        <v>0.81299999999999994</v>
      </c>
      <c r="U2806">
        <v>0.17699999999999999</v>
      </c>
      <c r="V2806">
        <v>0.84699999999999998</v>
      </c>
      <c r="W2806">
        <v>262.29500000000002</v>
      </c>
      <c r="X2806" t="s">
        <v>56</v>
      </c>
      <c r="Y2806">
        <v>0.86299999999999999</v>
      </c>
      <c r="Z2806">
        <v>0.98199999999999998</v>
      </c>
      <c r="AA2806">
        <v>0.94699999999999995</v>
      </c>
      <c r="AB2806">
        <v>0.97799999999999998</v>
      </c>
      <c r="AC2806">
        <v>0.95899999999999996</v>
      </c>
      <c r="AD2806" s="19">
        <v>45825.066836215279</v>
      </c>
      <c r="AE2806" t="s">
        <v>2397</v>
      </c>
    </row>
    <row r="2807" spans="1:31" hidden="1" x14ac:dyDescent="0.35">
      <c r="A2807" t="s">
        <v>1177</v>
      </c>
      <c r="B2807" t="s">
        <v>312</v>
      </c>
      <c r="C2807">
        <v>0</v>
      </c>
      <c r="D2807" s="9">
        <v>43067.481192129628</v>
      </c>
      <c r="E2807" s="9">
        <v>43067.481192129628</v>
      </c>
      <c r="F2807" t="s">
        <v>871</v>
      </c>
      <c r="G2807" t="s">
        <v>871</v>
      </c>
      <c r="H2807">
        <v>1</v>
      </c>
      <c r="I2807">
        <v>1</v>
      </c>
      <c r="J2807">
        <v>1</v>
      </c>
      <c r="K2807" t="s">
        <v>872</v>
      </c>
      <c r="L2807">
        <v>1</v>
      </c>
      <c r="M2807">
        <v>0</v>
      </c>
      <c r="N2807" t="s">
        <v>874</v>
      </c>
      <c r="O2807" t="s">
        <v>874</v>
      </c>
      <c r="P2807" t="s">
        <v>874</v>
      </c>
      <c r="Q2807" t="s">
        <v>874</v>
      </c>
      <c r="R2807">
        <v>0</v>
      </c>
      <c r="S2807" t="s">
        <v>874</v>
      </c>
      <c r="T2807" t="s">
        <v>874</v>
      </c>
      <c r="U2807" t="s">
        <v>874</v>
      </c>
      <c r="V2807" t="s">
        <v>874</v>
      </c>
      <c r="W2807" t="s">
        <v>874</v>
      </c>
      <c r="X2807" t="s">
        <v>62</v>
      </c>
      <c r="Y2807" t="s">
        <v>874</v>
      </c>
      <c r="Z2807" t="s">
        <v>874</v>
      </c>
      <c r="AA2807" t="s">
        <v>874</v>
      </c>
      <c r="AB2807" t="s">
        <v>874</v>
      </c>
      <c r="AC2807" t="s">
        <v>874</v>
      </c>
      <c r="AD2807" s="19">
        <v>45825.297765185183</v>
      </c>
      <c r="AE2807" t="s">
        <v>2333</v>
      </c>
    </row>
    <row r="2808" spans="1:31" x14ac:dyDescent="0.35">
      <c r="A2808" t="s">
        <v>1311</v>
      </c>
      <c r="B2808" t="s">
        <v>311</v>
      </c>
      <c r="C2808">
        <v>930</v>
      </c>
      <c r="D2808" s="9">
        <v>39846.513888888891</v>
      </c>
      <c r="E2808" s="9">
        <v>40777.040972222225</v>
      </c>
      <c r="F2808">
        <v>130</v>
      </c>
      <c r="G2808">
        <v>130</v>
      </c>
      <c r="H2808">
        <v>33</v>
      </c>
      <c r="I2808">
        <v>97</v>
      </c>
      <c r="J2808">
        <v>11</v>
      </c>
      <c r="K2808">
        <v>119</v>
      </c>
      <c r="L2808">
        <v>103</v>
      </c>
      <c r="M2808">
        <v>16</v>
      </c>
      <c r="N2808">
        <v>0.114</v>
      </c>
      <c r="O2808">
        <v>0.16</v>
      </c>
      <c r="P2808">
        <v>2.4E-2</v>
      </c>
      <c r="Q2808">
        <v>0.20300000000000001</v>
      </c>
      <c r="R2808">
        <v>0.25</v>
      </c>
      <c r="S2808">
        <v>0.20899999999999999</v>
      </c>
      <c r="T2808">
        <v>0.81200000000000006</v>
      </c>
      <c r="U2808">
        <v>0.41599999999999998</v>
      </c>
      <c r="V2808">
        <v>0.91200000000000003</v>
      </c>
      <c r="W2808">
        <v>78.817999999999998</v>
      </c>
      <c r="X2808" t="s">
        <v>56</v>
      </c>
      <c r="Y2808">
        <v>4.9260000000000002</v>
      </c>
      <c r="Z2808">
        <v>0.93600000000000005</v>
      </c>
      <c r="AA2808">
        <v>0.72</v>
      </c>
      <c r="AB2808">
        <v>0.90500000000000003</v>
      </c>
      <c r="AC2808">
        <v>0.91200000000000003</v>
      </c>
      <c r="AD2808" s="19">
        <v>45824.775501504628</v>
      </c>
      <c r="AE2808" t="s">
        <v>1824</v>
      </c>
    </row>
    <row r="2809" spans="1:31" hidden="1" x14ac:dyDescent="0.35">
      <c r="A2809" t="s">
        <v>1178</v>
      </c>
      <c r="B2809" t="s">
        <v>312</v>
      </c>
      <c r="C2809">
        <v>0</v>
      </c>
      <c r="D2809" s="9">
        <v>43344.547476851854</v>
      </c>
      <c r="E2809" s="9">
        <v>43344.547476851854</v>
      </c>
      <c r="F2809" t="s">
        <v>871</v>
      </c>
      <c r="G2809" t="s">
        <v>871</v>
      </c>
      <c r="H2809">
        <v>1</v>
      </c>
      <c r="I2809">
        <v>1</v>
      </c>
      <c r="J2809">
        <v>1</v>
      </c>
      <c r="K2809" t="s">
        <v>872</v>
      </c>
      <c r="L2809">
        <v>1</v>
      </c>
      <c r="M2809">
        <v>0</v>
      </c>
      <c r="N2809" t="s">
        <v>874</v>
      </c>
      <c r="O2809" t="s">
        <v>874</v>
      </c>
      <c r="P2809" t="s">
        <v>874</v>
      </c>
      <c r="Q2809" t="s">
        <v>874</v>
      </c>
      <c r="R2809">
        <v>0</v>
      </c>
      <c r="S2809" t="s">
        <v>874</v>
      </c>
      <c r="T2809" t="s">
        <v>874</v>
      </c>
      <c r="U2809" t="s">
        <v>874</v>
      </c>
      <c r="V2809" t="s">
        <v>874</v>
      </c>
      <c r="W2809" t="s">
        <v>874</v>
      </c>
      <c r="X2809" t="s">
        <v>62</v>
      </c>
      <c r="Y2809" t="s">
        <v>874</v>
      </c>
      <c r="Z2809" t="s">
        <v>874</v>
      </c>
      <c r="AA2809" t="s">
        <v>874</v>
      </c>
      <c r="AB2809" t="s">
        <v>874</v>
      </c>
      <c r="AC2809" t="s">
        <v>874</v>
      </c>
      <c r="AD2809" s="19">
        <v>45825.29796880787</v>
      </c>
      <c r="AE2809" t="s">
        <v>2333</v>
      </c>
    </row>
    <row r="2810" spans="1:31" x14ac:dyDescent="0.35">
      <c r="A2810" t="s">
        <v>1503</v>
      </c>
      <c r="B2810" t="s">
        <v>311</v>
      </c>
      <c r="C2810">
        <v>3090</v>
      </c>
      <c r="D2810" s="9">
        <v>38387.507638888892</v>
      </c>
      <c r="E2810" s="9">
        <v>41477.816666666666</v>
      </c>
      <c r="F2810">
        <v>75</v>
      </c>
      <c r="G2810">
        <v>75</v>
      </c>
      <c r="H2810">
        <v>40</v>
      </c>
      <c r="I2810">
        <v>35</v>
      </c>
      <c r="J2810">
        <v>5</v>
      </c>
      <c r="K2810">
        <v>70</v>
      </c>
      <c r="L2810">
        <v>55</v>
      </c>
      <c r="M2810">
        <v>15</v>
      </c>
      <c r="N2810">
        <v>1.7999999999999999E-2</v>
      </c>
      <c r="O2810">
        <v>1.6E-2</v>
      </c>
      <c r="P2810">
        <v>2E-3</v>
      </c>
      <c r="Q2810">
        <v>2.5999999999999999E-2</v>
      </c>
      <c r="R2810">
        <v>3.2000000000000001E-2</v>
      </c>
      <c r="S2810">
        <v>3.1E-2</v>
      </c>
      <c r="T2810">
        <v>0.81200000000000006</v>
      </c>
      <c r="U2810">
        <v>0.52900000000000003</v>
      </c>
      <c r="V2810">
        <v>0.94099999999999995</v>
      </c>
      <c r="W2810">
        <v>576.923</v>
      </c>
      <c r="X2810" t="s">
        <v>56</v>
      </c>
      <c r="Y2810">
        <v>38.462000000000003</v>
      </c>
      <c r="Z2810">
        <v>0.92500000000000004</v>
      </c>
      <c r="AA2810">
        <v>0.95899999999999996</v>
      </c>
      <c r="AB2810">
        <v>0.83299999999999996</v>
      </c>
      <c r="AC2810">
        <v>0.96799999999999997</v>
      </c>
      <c r="AD2810" s="19">
        <v>45824.795863182873</v>
      </c>
      <c r="AE2810" t="s">
        <v>1824</v>
      </c>
    </row>
    <row r="2811" spans="1:31" hidden="1" x14ac:dyDescent="0.35">
      <c r="A2811" t="s">
        <v>1179</v>
      </c>
      <c r="B2811" t="s">
        <v>312</v>
      </c>
      <c r="C2811">
        <v>1</v>
      </c>
      <c r="D2811" s="9">
        <v>43343.707280092596</v>
      </c>
      <c r="E2811" s="9">
        <v>43344.755381944444</v>
      </c>
      <c r="F2811" t="s">
        <v>871</v>
      </c>
      <c r="G2811" t="s">
        <v>871</v>
      </c>
      <c r="H2811">
        <v>1</v>
      </c>
      <c r="I2811">
        <v>1</v>
      </c>
      <c r="J2811">
        <v>1</v>
      </c>
      <c r="K2811" t="s">
        <v>872</v>
      </c>
      <c r="L2811">
        <v>1</v>
      </c>
      <c r="M2811">
        <v>1</v>
      </c>
      <c r="N2811" t="s">
        <v>874</v>
      </c>
      <c r="O2811" t="s">
        <v>874</v>
      </c>
      <c r="P2811" t="s">
        <v>874</v>
      </c>
      <c r="Q2811" t="s">
        <v>874</v>
      </c>
      <c r="R2811">
        <v>0</v>
      </c>
      <c r="S2811">
        <v>0.5</v>
      </c>
      <c r="T2811" t="s">
        <v>874</v>
      </c>
      <c r="U2811" t="s">
        <v>874</v>
      </c>
      <c r="V2811" t="s">
        <v>874</v>
      </c>
      <c r="W2811" t="s">
        <v>874</v>
      </c>
      <c r="X2811" t="s">
        <v>56</v>
      </c>
      <c r="Y2811" t="s">
        <v>874</v>
      </c>
      <c r="Z2811" t="s">
        <v>874</v>
      </c>
      <c r="AA2811" t="s">
        <v>874</v>
      </c>
      <c r="AB2811" t="s">
        <v>874</v>
      </c>
      <c r="AC2811" t="s">
        <v>874</v>
      </c>
      <c r="AD2811" s="19">
        <v>45825.298175300923</v>
      </c>
      <c r="AE2811" t="s">
        <v>2333</v>
      </c>
    </row>
    <row r="2812" spans="1:31" x14ac:dyDescent="0.35">
      <c r="A2812" t="s">
        <v>103</v>
      </c>
      <c r="B2812" t="s">
        <v>311</v>
      </c>
      <c r="C2812">
        <v>1346</v>
      </c>
      <c r="D2812" s="9">
        <v>44256.518055555556</v>
      </c>
      <c r="E2812" s="9">
        <v>45603.299305555556</v>
      </c>
      <c r="F2812">
        <v>1315</v>
      </c>
      <c r="G2812">
        <v>1315</v>
      </c>
      <c r="H2812">
        <v>1289</v>
      </c>
      <c r="I2812">
        <v>26</v>
      </c>
      <c r="J2812">
        <v>69</v>
      </c>
      <c r="K2812">
        <v>1246</v>
      </c>
      <c r="L2812">
        <v>959</v>
      </c>
      <c r="M2812">
        <v>287</v>
      </c>
      <c r="N2812">
        <v>1.3260000000000001</v>
      </c>
      <c r="O2812">
        <v>3.5999999999999997E-2</v>
      </c>
      <c r="P2812">
        <v>8.5000000000000006E-2</v>
      </c>
      <c r="Q2812">
        <v>1.0369999999999999</v>
      </c>
      <c r="R2812">
        <v>1.2769999999999999</v>
      </c>
      <c r="S2812">
        <v>1.276</v>
      </c>
      <c r="T2812">
        <v>0.81200000000000006</v>
      </c>
      <c r="U2812">
        <v>0.97399999999999998</v>
      </c>
      <c r="V2812">
        <v>0.93799999999999994</v>
      </c>
      <c r="W2812">
        <v>276.76</v>
      </c>
      <c r="X2812" t="s">
        <v>56</v>
      </c>
      <c r="Y2812">
        <v>0.96399999999999997</v>
      </c>
      <c r="Z2812">
        <v>0.99299999999999999</v>
      </c>
      <c r="AA2812">
        <v>0.83699999999999997</v>
      </c>
      <c r="AB2812">
        <v>0.96099999999999997</v>
      </c>
      <c r="AC2812">
        <v>0.996</v>
      </c>
      <c r="AD2812" s="19">
        <v>2.1302083333333333E-2</v>
      </c>
      <c r="AE2812" t="s">
        <v>1108</v>
      </c>
    </row>
    <row r="2813" spans="1:31" hidden="1" x14ac:dyDescent="0.35">
      <c r="A2813" t="s">
        <v>1180</v>
      </c>
      <c r="B2813" t="s">
        <v>312</v>
      </c>
      <c r="C2813">
        <v>0</v>
      </c>
      <c r="D2813" s="9">
        <v>43360.892210648148</v>
      </c>
      <c r="E2813" s="9">
        <v>43360.892210648148</v>
      </c>
      <c r="F2813" t="s">
        <v>871</v>
      </c>
      <c r="G2813" t="s">
        <v>871</v>
      </c>
      <c r="H2813">
        <v>1</v>
      </c>
      <c r="I2813">
        <v>1</v>
      </c>
      <c r="J2813">
        <v>1</v>
      </c>
      <c r="K2813" t="s">
        <v>872</v>
      </c>
      <c r="L2813">
        <v>1</v>
      </c>
      <c r="M2813">
        <v>0</v>
      </c>
      <c r="N2813" t="s">
        <v>874</v>
      </c>
      <c r="O2813" t="s">
        <v>874</v>
      </c>
      <c r="P2813" t="s">
        <v>874</v>
      </c>
      <c r="Q2813" t="s">
        <v>874</v>
      </c>
      <c r="R2813">
        <v>0</v>
      </c>
      <c r="S2813" t="s">
        <v>874</v>
      </c>
      <c r="T2813" t="s">
        <v>874</v>
      </c>
      <c r="U2813" t="s">
        <v>874</v>
      </c>
      <c r="V2813" t="s">
        <v>874</v>
      </c>
      <c r="W2813" t="s">
        <v>874</v>
      </c>
      <c r="X2813" t="s">
        <v>56</v>
      </c>
      <c r="Y2813" t="s">
        <v>874</v>
      </c>
      <c r="Z2813" t="s">
        <v>874</v>
      </c>
      <c r="AA2813" t="s">
        <v>874</v>
      </c>
      <c r="AB2813" t="s">
        <v>874</v>
      </c>
      <c r="AC2813" t="s">
        <v>874</v>
      </c>
      <c r="AD2813" s="19">
        <v>45825.298430289353</v>
      </c>
      <c r="AE2813" t="s">
        <v>2333</v>
      </c>
    </row>
    <row r="2814" spans="1:31" x14ac:dyDescent="0.35">
      <c r="A2814" t="s">
        <v>264</v>
      </c>
      <c r="B2814" t="s">
        <v>311</v>
      </c>
      <c r="C2814">
        <v>5363</v>
      </c>
      <c r="D2814" s="9">
        <v>38965.552083333336</v>
      </c>
      <c r="E2814" s="9">
        <v>44329.397222222222</v>
      </c>
      <c r="F2814">
        <v>881</v>
      </c>
      <c r="G2814">
        <v>881</v>
      </c>
      <c r="H2814">
        <v>582</v>
      </c>
      <c r="I2814">
        <v>299</v>
      </c>
      <c r="J2814">
        <v>56</v>
      </c>
      <c r="K2814">
        <v>825</v>
      </c>
      <c r="L2814">
        <v>697</v>
      </c>
      <c r="M2814">
        <v>128</v>
      </c>
      <c r="N2814">
        <v>0.154</v>
      </c>
      <c r="O2814">
        <v>7.5999999999999998E-2</v>
      </c>
      <c r="P2814">
        <v>1.2E-2</v>
      </c>
      <c r="Q2814">
        <v>0.17699999999999999</v>
      </c>
      <c r="R2814">
        <v>0.218</v>
      </c>
      <c r="S2814">
        <v>0.20499999999999999</v>
      </c>
      <c r="T2814">
        <v>0.81200000000000006</v>
      </c>
      <c r="U2814">
        <v>0.67</v>
      </c>
      <c r="V2814">
        <v>0.94799999999999995</v>
      </c>
      <c r="W2814">
        <v>723.16399999999999</v>
      </c>
      <c r="X2814" t="s">
        <v>56</v>
      </c>
      <c r="Y2814">
        <v>5.65</v>
      </c>
      <c r="Z2814">
        <v>0.92400000000000004</v>
      </c>
      <c r="AA2814">
        <v>0.98099999999999998</v>
      </c>
      <c r="AB2814">
        <v>0.92100000000000004</v>
      </c>
      <c r="AC2814">
        <v>0.94799999999999995</v>
      </c>
      <c r="AD2814" s="19">
        <v>6.5162037037037033E-4</v>
      </c>
      <c r="AE2814" t="s">
        <v>1108</v>
      </c>
    </row>
    <row r="2815" spans="1:31" hidden="1" x14ac:dyDescent="0.35">
      <c r="A2815" t="s">
        <v>1181</v>
      </c>
      <c r="B2815" t="s">
        <v>312</v>
      </c>
      <c r="C2815">
        <v>95</v>
      </c>
      <c r="D2815" s="9">
        <v>40255.838738425926</v>
      </c>
      <c r="E2815" s="9">
        <v>40350.985798611109</v>
      </c>
      <c r="F2815" t="s">
        <v>871</v>
      </c>
      <c r="G2815" t="s">
        <v>871</v>
      </c>
      <c r="H2815">
        <v>12</v>
      </c>
      <c r="I2815">
        <v>11</v>
      </c>
      <c r="J2815">
        <v>1</v>
      </c>
      <c r="K2815" t="s">
        <v>872</v>
      </c>
      <c r="L2815">
        <v>8</v>
      </c>
      <c r="M2815">
        <v>16</v>
      </c>
      <c r="N2815">
        <v>0.13600000000000001</v>
      </c>
      <c r="O2815">
        <v>8.1000000000000003E-2</v>
      </c>
      <c r="P2815">
        <v>0</v>
      </c>
      <c r="Q2815">
        <v>7.0000000000000007E-2</v>
      </c>
      <c r="R2815" s="24" t="s">
        <v>2058</v>
      </c>
      <c r="S2815">
        <v>0.24399999999999999</v>
      </c>
      <c r="T2815">
        <v>0.32300000000000001</v>
      </c>
      <c r="U2815">
        <v>0.627</v>
      </c>
      <c r="V2815">
        <v>1</v>
      </c>
      <c r="W2815">
        <v>328.57100000000003</v>
      </c>
      <c r="X2815" t="s">
        <v>56</v>
      </c>
      <c r="Y2815">
        <v>14.286</v>
      </c>
      <c r="Z2815">
        <v>0.44600000000000001</v>
      </c>
      <c r="AA2815">
        <v>0.35499999999999998</v>
      </c>
      <c r="AB2815">
        <v>0</v>
      </c>
      <c r="AC2815">
        <v>0.40699999999999997</v>
      </c>
      <c r="AD2815" s="19">
        <v>45825.298718865743</v>
      </c>
      <c r="AE2815" t="s">
        <v>2333</v>
      </c>
    </row>
    <row r="2816" spans="1:31" x14ac:dyDescent="0.35">
      <c r="A2816" t="s">
        <v>103</v>
      </c>
      <c r="B2816" t="s">
        <v>311</v>
      </c>
      <c r="C2816">
        <v>1346</v>
      </c>
      <c r="D2816" s="9">
        <v>44256.518055555556</v>
      </c>
      <c r="E2816" s="9">
        <v>45603.299305555556</v>
      </c>
      <c r="F2816">
        <v>1315</v>
      </c>
      <c r="G2816">
        <v>1315</v>
      </c>
      <c r="H2816">
        <v>1289</v>
      </c>
      <c r="I2816">
        <v>26</v>
      </c>
      <c r="J2816">
        <v>69</v>
      </c>
      <c r="K2816">
        <v>1246</v>
      </c>
      <c r="L2816">
        <v>959</v>
      </c>
      <c r="M2816">
        <v>287</v>
      </c>
      <c r="N2816">
        <v>1.3260000000000001</v>
      </c>
      <c r="O2816">
        <v>3.5999999999999997E-2</v>
      </c>
      <c r="P2816">
        <v>8.5000000000000006E-2</v>
      </c>
      <c r="Q2816">
        <v>1.0369999999999999</v>
      </c>
      <c r="R2816">
        <v>1.2769999999999999</v>
      </c>
      <c r="S2816">
        <v>1.276</v>
      </c>
      <c r="T2816">
        <v>0.81200000000000006</v>
      </c>
      <c r="U2816">
        <v>0.97399999999999998</v>
      </c>
      <c r="V2816">
        <v>0.93799999999999994</v>
      </c>
      <c r="W2816">
        <v>276.76</v>
      </c>
      <c r="X2816" t="s">
        <v>56</v>
      </c>
      <c r="Y2816">
        <v>0.96399999999999997</v>
      </c>
      <c r="Z2816">
        <v>0.99299999999999999</v>
      </c>
      <c r="AA2816">
        <v>0.83699999999999997</v>
      </c>
      <c r="AB2816">
        <v>0.96099999999999997</v>
      </c>
      <c r="AC2816">
        <v>0.996</v>
      </c>
      <c r="AD2816" s="19">
        <v>2.4387731481481479E-2</v>
      </c>
      <c r="AE2816" t="s">
        <v>1108</v>
      </c>
    </row>
    <row r="2817" spans="1:31" hidden="1" x14ac:dyDescent="0.35">
      <c r="A2817" t="s">
        <v>1182</v>
      </c>
      <c r="B2817" t="s">
        <v>312</v>
      </c>
      <c r="C2817">
        <v>0</v>
      </c>
      <c r="D2817" s="9">
        <v>40392.260509259257</v>
      </c>
      <c r="E2817" s="9">
        <v>40392.260555555556</v>
      </c>
      <c r="F2817" t="s">
        <v>871</v>
      </c>
      <c r="G2817" t="s">
        <v>871</v>
      </c>
      <c r="H2817">
        <v>1</v>
      </c>
      <c r="I2817">
        <v>1</v>
      </c>
      <c r="J2817">
        <v>55</v>
      </c>
      <c r="K2817" t="s">
        <v>872</v>
      </c>
      <c r="L2817">
        <v>1</v>
      </c>
      <c r="M2817">
        <v>-54</v>
      </c>
      <c r="N2817" t="s">
        <v>874</v>
      </c>
      <c r="O2817" t="s">
        <v>874</v>
      </c>
      <c r="P2817">
        <v>27.5</v>
      </c>
      <c r="Q2817" t="s">
        <v>874</v>
      </c>
      <c r="R2817">
        <v>0</v>
      </c>
      <c r="S2817">
        <v>-27.5</v>
      </c>
      <c r="T2817" t="s">
        <v>874</v>
      </c>
      <c r="U2817" t="s">
        <v>874</v>
      </c>
      <c r="V2817" t="s">
        <v>874</v>
      </c>
      <c r="W2817" t="s">
        <v>874</v>
      </c>
      <c r="X2817" t="s">
        <v>80</v>
      </c>
      <c r="Y2817" t="s">
        <v>874</v>
      </c>
      <c r="Z2817" t="s">
        <v>874</v>
      </c>
      <c r="AA2817" t="s">
        <v>874</v>
      </c>
      <c r="AB2817">
        <v>0.72</v>
      </c>
      <c r="AC2817" t="s">
        <v>874</v>
      </c>
      <c r="AD2817" s="19">
        <v>45825.298965810187</v>
      </c>
      <c r="AE2817" t="s">
        <v>2333</v>
      </c>
    </row>
    <row r="2818" spans="1:31" x14ac:dyDescent="0.35">
      <c r="A2818" t="s">
        <v>264</v>
      </c>
      <c r="B2818" t="s">
        <v>311</v>
      </c>
      <c r="C2818">
        <v>5363</v>
      </c>
      <c r="D2818" s="9">
        <v>38965.552083333336</v>
      </c>
      <c r="E2818" s="9">
        <v>44329.397222222222</v>
      </c>
      <c r="F2818">
        <v>881</v>
      </c>
      <c r="G2818">
        <v>881</v>
      </c>
      <c r="H2818">
        <v>582</v>
      </c>
      <c r="I2818">
        <v>299</v>
      </c>
      <c r="J2818">
        <v>56</v>
      </c>
      <c r="K2818">
        <v>825</v>
      </c>
      <c r="L2818">
        <v>697</v>
      </c>
      <c r="M2818">
        <v>128</v>
      </c>
      <c r="N2818">
        <v>0.154</v>
      </c>
      <c r="O2818">
        <v>7.5999999999999998E-2</v>
      </c>
      <c r="P2818">
        <v>1.2E-2</v>
      </c>
      <c r="Q2818">
        <v>0.17699999999999999</v>
      </c>
      <c r="R2818">
        <v>0.218</v>
      </c>
      <c r="S2818">
        <v>0.20499999999999999</v>
      </c>
      <c r="T2818">
        <v>0.81200000000000006</v>
      </c>
      <c r="U2818">
        <v>0.67</v>
      </c>
      <c r="V2818">
        <v>0.94799999999999995</v>
      </c>
      <c r="W2818">
        <v>723.16399999999999</v>
      </c>
      <c r="X2818" t="s">
        <v>56</v>
      </c>
      <c r="Y2818">
        <v>5.65</v>
      </c>
      <c r="Z2818">
        <v>0.92400000000000004</v>
      </c>
      <c r="AA2818">
        <v>0.98099999999999998</v>
      </c>
      <c r="AB2818">
        <v>0.92100000000000004</v>
      </c>
      <c r="AC2818">
        <v>0.94799999999999995</v>
      </c>
      <c r="AD2818" s="19">
        <v>2.4712962962962961E-2</v>
      </c>
      <c r="AE2818" t="s">
        <v>1108</v>
      </c>
    </row>
    <row r="2819" spans="1:31" hidden="1" x14ac:dyDescent="0.35">
      <c r="A2819" t="s">
        <v>1183</v>
      </c>
      <c r="B2819" t="s">
        <v>312</v>
      </c>
      <c r="C2819">
        <v>0</v>
      </c>
      <c r="D2819" s="9">
        <v>43397.954097222224</v>
      </c>
      <c r="E2819" s="9">
        <v>43397.954097222224</v>
      </c>
      <c r="F2819" t="s">
        <v>871</v>
      </c>
      <c r="G2819" t="s">
        <v>871</v>
      </c>
      <c r="H2819">
        <v>1</v>
      </c>
      <c r="I2819">
        <v>1</v>
      </c>
      <c r="J2819">
        <v>1</v>
      </c>
      <c r="K2819" t="s">
        <v>872</v>
      </c>
      <c r="L2819">
        <v>1</v>
      </c>
      <c r="M2819">
        <v>0</v>
      </c>
      <c r="N2819" t="s">
        <v>874</v>
      </c>
      <c r="O2819" t="s">
        <v>874</v>
      </c>
      <c r="P2819" t="s">
        <v>874</v>
      </c>
      <c r="Q2819" t="s">
        <v>874</v>
      </c>
      <c r="R2819">
        <v>0</v>
      </c>
      <c r="S2819" t="s">
        <v>874</v>
      </c>
      <c r="T2819" t="s">
        <v>874</v>
      </c>
      <c r="U2819" t="s">
        <v>874</v>
      </c>
      <c r="V2819" t="s">
        <v>874</v>
      </c>
      <c r="W2819" t="s">
        <v>874</v>
      </c>
      <c r="X2819" t="s">
        <v>56</v>
      </c>
      <c r="Y2819" t="s">
        <v>874</v>
      </c>
      <c r="Z2819" t="s">
        <v>874</v>
      </c>
      <c r="AA2819" t="s">
        <v>874</v>
      </c>
      <c r="AB2819" t="s">
        <v>874</v>
      </c>
      <c r="AC2819" t="s">
        <v>874</v>
      </c>
      <c r="AD2819" s="19">
        <v>45825.299214386578</v>
      </c>
      <c r="AE2819" t="s">
        <v>2333</v>
      </c>
    </row>
    <row r="2820" spans="1:31" x14ac:dyDescent="0.35">
      <c r="A2820" t="s">
        <v>1218</v>
      </c>
      <c r="B2820" t="s">
        <v>311</v>
      </c>
      <c r="C2820">
        <v>2784</v>
      </c>
      <c r="D2820" s="9">
        <v>41426.105104166665</v>
      </c>
      <c r="E2820" s="9">
        <v>44210.885694444441</v>
      </c>
      <c r="F2820">
        <v>676</v>
      </c>
      <c r="G2820">
        <v>676</v>
      </c>
      <c r="H2820">
        <v>305</v>
      </c>
      <c r="I2820">
        <v>371</v>
      </c>
      <c r="J2820">
        <v>61</v>
      </c>
      <c r="K2820">
        <v>615</v>
      </c>
      <c r="L2820">
        <v>499</v>
      </c>
      <c r="M2820">
        <v>116</v>
      </c>
      <c r="N2820">
        <v>0.114</v>
      </c>
      <c r="O2820">
        <v>0.113</v>
      </c>
      <c r="P2820">
        <v>1.9E-2</v>
      </c>
      <c r="Q2820">
        <v>0.16900000000000001</v>
      </c>
      <c r="R2820">
        <v>0.20799999999999999</v>
      </c>
      <c r="S2820">
        <v>0.20499999999999999</v>
      </c>
      <c r="T2820">
        <v>0.81200000000000006</v>
      </c>
      <c r="U2820">
        <v>0.502</v>
      </c>
      <c r="V2820">
        <v>0.91600000000000004</v>
      </c>
      <c r="W2820">
        <v>686.39099999999996</v>
      </c>
      <c r="X2820" t="s">
        <v>56</v>
      </c>
      <c r="Y2820">
        <v>5.9169999999999998</v>
      </c>
      <c r="Z2820">
        <v>0.97099999999999997</v>
      </c>
      <c r="AA2820">
        <v>0.98199999999999998</v>
      </c>
      <c r="AB2820">
        <v>0.94299999999999995</v>
      </c>
      <c r="AC2820">
        <v>0.99299999999999999</v>
      </c>
      <c r="AD2820" s="19">
        <v>45825.308587905092</v>
      </c>
      <c r="AE2820" t="s">
        <v>2333</v>
      </c>
    </row>
    <row r="2821" spans="1:31" hidden="1" x14ac:dyDescent="0.35">
      <c r="A2821" t="s">
        <v>1184</v>
      </c>
      <c r="B2821" t="s">
        <v>312</v>
      </c>
      <c r="C2821">
        <v>0</v>
      </c>
      <c r="D2821" s="9">
        <v>43511.399282407408</v>
      </c>
      <c r="E2821" s="9">
        <v>43511.399282407408</v>
      </c>
      <c r="F2821" t="s">
        <v>871</v>
      </c>
      <c r="G2821" t="s">
        <v>871</v>
      </c>
      <c r="H2821">
        <v>1</v>
      </c>
      <c r="I2821">
        <v>1</v>
      </c>
      <c r="J2821">
        <v>1</v>
      </c>
      <c r="K2821" t="s">
        <v>872</v>
      </c>
      <c r="L2821">
        <v>1</v>
      </c>
      <c r="M2821">
        <v>0</v>
      </c>
      <c r="N2821" t="s">
        <v>874</v>
      </c>
      <c r="O2821" t="s">
        <v>874</v>
      </c>
      <c r="P2821" t="s">
        <v>874</v>
      </c>
      <c r="Q2821" t="s">
        <v>874</v>
      </c>
      <c r="R2821">
        <v>0</v>
      </c>
      <c r="S2821" t="s">
        <v>874</v>
      </c>
      <c r="T2821" t="s">
        <v>874</v>
      </c>
      <c r="U2821" t="s">
        <v>874</v>
      </c>
      <c r="V2821" t="s">
        <v>874</v>
      </c>
      <c r="W2821" t="s">
        <v>874</v>
      </c>
      <c r="X2821" t="s">
        <v>56</v>
      </c>
      <c r="Y2821" t="s">
        <v>874</v>
      </c>
      <c r="Z2821" t="s">
        <v>874</v>
      </c>
      <c r="AA2821" t="s">
        <v>874</v>
      </c>
      <c r="AB2821" t="s">
        <v>874</v>
      </c>
      <c r="AC2821" t="s">
        <v>874</v>
      </c>
      <c r="AD2821" s="19">
        <v>45825.299453194442</v>
      </c>
      <c r="AE2821" t="s">
        <v>2333</v>
      </c>
    </row>
    <row r="2822" spans="1:31" x14ac:dyDescent="0.35">
      <c r="A2822" t="s">
        <v>1147</v>
      </c>
      <c r="B2822" t="s">
        <v>311</v>
      </c>
      <c r="C2822">
        <v>3663</v>
      </c>
      <c r="D2822" s="9">
        <v>39686.298518518517</v>
      </c>
      <c r="E2822" s="9">
        <v>43349.562708333331</v>
      </c>
      <c r="F2822">
        <v>75</v>
      </c>
      <c r="G2822">
        <v>75</v>
      </c>
      <c r="H2822">
        <v>45</v>
      </c>
      <c r="I2822">
        <v>30</v>
      </c>
      <c r="J2822">
        <v>8</v>
      </c>
      <c r="K2822">
        <v>67</v>
      </c>
      <c r="L2822">
        <v>29</v>
      </c>
      <c r="M2822">
        <v>38</v>
      </c>
      <c r="N2822">
        <v>0.01</v>
      </c>
      <c r="O2822">
        <v>7.0000000000000001E-3</v>
      </c>
      <c r="P2822">
        <v>1E-3</v>
      </c>
      <c r="Q2822">
        <v>1.2999999999999999E-2</v>
      </c>
      <c r="R2822">
        <v>1.6E-2</v>
      </c>
      <c r="S2822">
        <v>1.2E-2</v>
      </c>
      <c r="T2822">
        <v>0.81200000000000006</v>
      </c>
      <c r="U2822">
        <v>0.58799999999999997</v>
      </c>
      <c r="V2822">
        <v>0.94099999999999995</v>
      </c>
      <c r="W2822">
        <v>2923.0770000000002</v>
      </c>
      <c r="X2822" t="s">
        <v>56</v>
      </c>
      <c r="Y2822">
        <v>76.923000000000002</v>
      </c>
      <c r="Z2822">
        <v>0.246</v>
      </c>
      <c r="AA2822">
        <v>0.314</v>
      </c>
      <c r="AB2822">
        <v>0.36399999999999999</v>
      </c>
      <c r="AC2822">
        <v>0.47699999999999998</v>
      </c>
      <c r="AD2822" s="19">
        <v>45825.288672291666</v>
      </c>
      <c r="AE2822" t="s">
        <v>2339</v>
      </c>
    </row>
    <row r="2823" spans="1:31" hidden="1" x14ac:dyDescent="0.35">
      <c r="A2823" t="s">
        <v>1185</v>
      </c>
      <c r="B2823" t="s">
        <v>312</v>
      </c>
      <c r="C2823">
        <v>0</v>
      </c>
      <c r="D2823" s="9">
        <v>44462.322627314818</v>
      </c>
      <c r="E2823" s="9">
        <v>44462.322627314818</v>
      </c>
      <c r="F2823" t="s">
        <v>871</v>
      </c>
      <c r="G2823" t="s">
        <v>871</v>
      </c>
      <c r="H2823">
        <v>1</v>
      </c>
      <c r="I2823">
        <v>1</v>
      </c>
      <c r="J2823">
        <v>1</v>
      </c>
      <c r="K2823" t="s">
        <v>872</v>
      </c>
      <c r="L2823">
        <v>1</v>
      </c>
      <c r="M2823">
        <v>0</v>
      </c>
      <c r="N2823" t="s">
        <v>874</v>
      </c>
      <c r="O2823" t="s">
        <v>874</v>
      </c>
      <c r="P2823" t="s">
        <v>874</v>
      </c>
      <c r="Q2823" t="s">
        <v>874</v>
      </c>
      <c r="R2823">
        <v>0</v>
      </c>
      <c r="S2823" t="s">
        <v>874</v>
      </c>
      <c r="T2823" t="s">
        <v>874</v>
      </c>
      <c r="U2823" t="s">
        <v>874</v>
      </c>
      <c r="V2823" t="s">
        <v>874</v>
      </c>
      <c r="W2823" t="s">
        <v>874</v>
      </c>
      <c r="X2823" t="s">
        <v>62</v>
      </c>
      <c r="Y2823" t="s">
        <v>874</v>
      </c>
      <c r="Z2823" t="s">
        <v>874</v>
      </c>
      <c r="AA2823" t="s">
        <v>874</v>
      </c>
      <c r="AB2823" t="s">
        <v>874</v>
      </c>
      <c r="AC2823" t="s">
        <v>874</v>
      </c>
      <c r="AD2823" s="19">
        <v>45825.29970019676</v>
      </c>
      <c r="AE2823" t="s">
        <v>2333</v>
      </c>
    </row>
    <row r="2824" spans="1:31" x14ac:dyDescent="0.35">
      <c r="A2824" t="s">
        <v>264</v>
      </c>
      <c r="B2824" t="s">
        <v>311</v>
      </c>
      <c r="C2824">
        <v>5363</v>
      </c>
      <c r="D2824" s="9">
        <v>38965.552465277775</v>
      </c>
      <c r="E2824" s="9">
        <v>44329.397233796299</v>
      </c>
      <c r="F2824">
        <v>881</v>
      </c>
      <c r="G2824">
        <v>881</v>
      </c>
      <c r="H2824">
        <v>582</v>
      </c>
      <c r="I2824">
        <v>299</v>
      </c>
      <c r="J2824">
        <v>56</v>
      </c>
      <c r="K2824">
        <v>825</v>
      </c>
      <c r="L2824">
        <v>697</v>
      </c>
      <c r="M2824">
        <v>128</v>
      </c>
      <c r="N2824">
        <v>0.154</v>
      </c>
      <c r="O2824">
        <v>7.5999999999999998E-2</v>
      </c>
      <c r="P2824">
        <v>1.2E-2</v>
      </c>
      <c r="Q2824">
        <v>0.17699999999999999</v>
      </c>
      <c r="R2824">
        <v>0.218</v>
      </c>
      <c r="S2824">
        <v>0.20499999999999999</v>
      </c>
      <c r="T2824">
        <v>0.81200000000000006</v>
      </c>
      <c r="U2824">
        <v>0.67</v>
      </c>
      <c r="V2824">
        <v>0.94799999999999995</v>
      </c>
      <c r="W2824">
        <v>723.16399999999999</v>
      </c>
      <c r="X2824" t="s">
        <v>56</v>
      </c>
      <c r="Y2824">
        <v>5.65</v>
      </c>
      <c r="Z2824">
        <v>0.92400000000000004</v>
      </c>
      <c r="AA2824">
        <v>0.98099999999999998</v>
      </c>
      <c r="AB2824">
        <v>0.92100000000000004</v>
      </c>
      <c r="AC2824">
        <v>0.94799999999999995</v>
      </c>
      <c r="AD2824" s="19">
        <v>45825.244507743053</v>
      </c>
      <c r="AE2824" t="s">
        <v>2357</v>
      </c>
    </row>
    <row r="2825" spans="1:31" hidden="1" x14ac:dyDescent="0.35">
      <c r="A2825" t="s">
        <v>1186</v>
      </c>
      <c r="B2825" t="s">
        <v>312</v>
      </c>
      <c r="C2825">
        <v>0</v>
      </c>
      <c r="D2825" s="9">
        <v>40216.536365740743</v>
      </c>
      <c r="E2825" s="9">
        <v>40216.543136574073</v>
      </c>
      <c r="F2825" t="s">
        <v>871</v>
      </c>
      <c r="G2825" t="s">
        <v>871</v>
      </c>
      <c r="H2825">
        <v>1</v>
      </c>
      <c r="I2825">
        <v>1</v>
      </c>
      <c r="J2825">
        <v>1</v>
      </c>
      <c r="K2825" t="s">
        <v>872</v>
      </c>
      <c r="L2825">
        <v>3</v>
      </c>
      <c r="M2825">
        <v>-2</v>
      </c>
      <c r="N2825" t="s">
        <v>874</v>
      </c>
      <c r="O2825" t="s">
        <v>874</v>
      </c>
      <c r="P2825">
        <v>0</v>
      </c>
      <c r="Q2825">
        <v>1.5</v>
      </c>
      <c r="R2825">
        <v>0</v>
      </c>
      <c r="S2825" t="s">
        <v>874</v>
      </c>
      <c r="T2825" t="s">
        <v>874</v>
      </c>
      <c r="U2825" t="s">
        <v>874</v>
      </c>
      <c r="V2825" t="s">
        <v>874</v>
      </c>
      <c r="W2825" t="s">
        <v>874</v>
      </c>
      <c r="X2825" t="s">
        <v>62</v>
      </c>
      <c r="Y2825">
        <v>0.66700000000000004</v>
      </c>
      <c r="Z2825" t="s">
        <v>874</v>
      </c>
      <c r="AA2825" t="s">
        <v>874</v>
      </c>
      <c r="AB2825">
        <v>0</v>
      </c>
      <c r="AC2825">
        <v>0.75</v>
      </c>
      <c r="AD2825" s="19">
        <v>45825.29993572917</v>
      </c>
      <c r="AE2825" t="s">
        <v>2333</v>
      </c>
    </row>
    <row r="2826" spans="1:31" x14ac:dyDescent="0.35">
      <c r="A2826" t="s">
        <v>1311</v>
      </c>
      <c r="B2826" t="s">
        <v>311</v>
      </c>
      <c r="C2826">
        <v>930</v>
      </c>
      <c r="D2826" s="9">
        <v>39846.180648148147</v>
      </c>
      <c r="E2826" s="9">
        <v>40776.708310185182</v>
      </c>
      <c r="F2826">
        <v>130</v>
      </c>
      <c r="G2826">
        <v>130</v>
      </c>
      <c r="H2826">
        <v>33</v>
      </c>
      <c r="I2826">
        <v>97</v>
      </c>
      <c r="J2826">
        <v>11</v>
      </c>
      <c r="K2826">
        <v>119</v>
      </c>
      <c r="L2826">
        <v>103</v>
      </c>
      <c r="M2826">
        <v>16</v>
      </c>
      <c r="N2826">
        <v>0.114</v>
      </c>
      <c r="O2826">
        <v>0.16</v>
      </c>
      <c r="P2826">
        <v>2.4E-2</v>
      </c>
      <c r="Q2826">
        <v>0.20300000000000001</v>
      </c>
      <c r="R2826">
        <v>0.25</v>
      </c>
      <c r="S2826">
        <v>0.20899999999999999</v>
      </c>
      <c r="T2826">
        <v>0.81200000000000006</v>
      </c>
      <c r="U2826">
        <v>0.41599999999999998</v>
      </c>
      <c r="V2826">
        <v>0.91200000000000003</v>
      </c>
      <c r="W2826">
        <v>78.817999999999998</v>
      </c>
      <c r="X2826" t="s">
        <v>56</v>
      </c>
      <c r="Y2826">
        <v>4.9260000000000002</v>
      </c>
      <c r="Z2826">
        <v>0.93600000000000005</v>
      </c>
      <c r="AA2826">
        <v>0.72</v>
      </c>
      <c r="AB2826">
        <v>0.90500000000000003</v>
      </c>
      <c r="AC2826">
        <v>0.91200000000000003</v>
      </c>
      <c r="AD2826" s="19">
        <v>45825.069696851853</v>
      </c>
      <c r="AE2826" t="s">
        <v>2397</v>
      </c>
    </row>
    <row r="2827" spans="1:31" hidden="1" x14ac:dyDescent="0.35">
      <c r="A2827" t="s">
        <v>1187</v>
      </c>
      <c r="B2827" t="s">
        <v>312</v>
      </c>
      <c r="C2827">
        <v>0</v>
      </c>
      <c r="D2827" s="9">
        <v>42236.946238425924</v>
      </c>
      <c r="E2827" s="9">
        <v>42236.946238425924</v>
      </c>
      <c r="F2827" t="s">
        <v>871</v>
      </c>
      <c r="G2827" t="s">
        <v>871</v>
      </c>
      <c r="H2827">
        <v>1</v>
      </c>
      <c r="I2827">
        <v>1</v>
      </c>
      <c r="J2827">
        <v>1</v>
      </c>
      <c r="K2827" t="s">
        <v>872</v>
      </c>
      <c r="L2827">
        <v>1</v>
      </c>
      <c r="M2827">
        <v>0</v>
      </c>
      <c r="N2827" t="s">
        <v>874</v>
      </c>
      <c r="O2827" t="s">
        <v>874</v>
      </c>
      <c r="P2827" t="s">
        <v>874</v>
      </c>
      <c r="Q2827" t="s">
        <v>874</v>
      </c>
      <c r="R2827">
        <v>0</v>
      </c>
      <c r="S2827" t="s">
        <v>874</v>
      </c>
      <c r="T2827" t="s">
        <v>874</v>
      </c>
      <c r="U2827" t="s">
        <v>874</v>
      </c>
      <c r="V2827" t="s">
        <v>874</v>
      </c>
      <c r="W2827" t="s">
        <v>874</v>
      </c>
      <c r="X2827" t="s">
        <v>56</v>
      </c>
      <c r="Y2827" t="s">
        <v>874</v>
      </c>
      <c r="Z2827" t="s">
        <v>874</v>
      </c>
      <c r="AA2827" t="s">
        <v>874</v>
      </c>
      <c r="AB2827" t="s">
        <v>874</v>
      </c>
      <c r="AC2827" t="s">
        <v>874</v>
      </c>
      <c r="AD2827" s="19">
        <v>45825.300181840277</v>
      </c>
      <c r="AE2827" t="s">
        <v>2333</v>
      </c>
    </row>
    <row r="2828" spans="1:31" x14ac:dyDescent="0.35">
      <c r="A2828" t="s">
        <v>1455</v>
      </c>
      <c r="B2828" t="s">
        <v>311</v>
      </c>
      <c r="C2828">
        <v>4657</v>
      </c>
      <c r="D2828" s="9">
        <v>39871.672662037039</v>
      </c>
      <c r="E2828" s="9">
        <v>44528.861273148148</v>
      </c>
      <c r="F2828">
        <v>92</v>
      </c>
      <c r="G2828">
        <v>92</v>
      </c>
      <c r="H2828">
        <v>26</v>
      </c>
      <c r="I2828">
        <v>66</v>
      </c>
      <c r="J2828">
        <v>17</v>
      </c>
      <c r="K2828">
        <v>75</v>
      </c>
      <c r="L2828">
        <v>69</v>
      </c>
      <c r="M2828">
        <v>6</v>
      </c>
      <c r="N2828">
        <v>5.0000000000000001E-3</v>
      </c>
      <c r="O2828">
        <v>1.6E-2</v>
      </c>
      <c r="P2828">
        <v>5.0000000000000001E-3</v>
      </c>
      <c r="Q2828">
        <v>1.2999999999999999E-2</v>
      </c>
      <c r="R2828">
        <v>1.6E-2</v>
      </c>
      <c r="S2828">
        <v>1.4E-2</v>
      </c>
      <c r="T2828">
        <v>0.81200000000000006</v>
      </c>
      <c r="U2828">
        <v>0.23799999999999999</v>
      </c>
      <c r="V2828">
        <v>0.76200000000000001</v>
      </c>
      <c r="W2828">
        <v>461.53800000000001</v>
      </c>
      <c r="X2828" t="s">
        <v>56</v>
      </c>
      <c r="Y2828">
        <v>76.923000000000002</v>
      </c>
      <c r="Z2828">
        <v>0.93</v>
      </c>
      <c r="AA2828">
        <v>0.873</v>
      </c>
      <c r="AB2828">
        <v>0.94499999999999995</v>
      </c>
      <c r="AC2828">
        <v>0.94799999999999995</v>
      </c>
      <c r="AD2828" s="19">
        <v>45825.103943634262</v>
      </c>
      <c r="AE2828" t="s">
        <v>2397</v>
      </c>
    </row>
    <row r="2829" spans="1:31" hidden="1" x14ac:dyDescent="0.35">
      <c r="A2829" t="s">
        <v>1188</v>
      </c>
      <c r="B2829" t="s">
        <v>312</v>
      </c>
      <c r="C2829">
        <v>0</v>
      </c>
      <c r="D2829" s="9">
        <v>42810.8675</v>
      </c>
      <c r="E2829" s="9">
        <v>42810.867523148147</v>
      </c>
      <c r="F2829" t="s">
        <v>871</v>
      </c>
      <c r="G2829" t="s">
        <v>871</v>
      </c>
      <c r="H2829">
        <v>1</v>
      </c>
      <c r="I2829">
        <v>1</v>
      </c>
      <c r="J2829">
        <v>38</v>
      </c>
      <c r="K2829" t="s">
        <v>872</v>
      </c>
      <c r="L2829">
        <v>1</v>
      </c>
      <c r="M2829">
        <v>-37</v>
      </c>
      <c r="N2829" t="s">
        <v>874</v>
      </c>
      <c r="O2829" t="s">
        <v>874</v>
      </c>
      <c r="P2829" t="s">
        <v>874</v>
      </c>
      <c r="Q2829" t="s">
        <v>874</v>
      </c>
      <c r="R2829">
        <v>0</v>
      </c>
      <c r="S2829" t="s">
        <v>874</v>
      </c>
      <c r="T2829" t="s">
        <v>874</v>
      </c>
      <c r="U2829" t="s">
        <v>874</v>
      </c>
      <c r="V2829" t="s">
        <v>874</v>
      </c>
      <c r="W2829" t="s">
        <v>874</v>
      </c>
      <c r="X2829" t="s">
        <v>80</v>
      </c>
      <c r="Y2829" t="s">
        <v>874</v>
      </c>
      <c r="Z2829" t="s">
        <v>874</v>
      </c>
      <c r="AA2829" t="s">
        <v>874</v>
      </c>
      <c r="AB2829" t="s">
        <v>874</v>
      </c>
      <c r="AC2829" t="s">
        <v>874</v>
      </c>
      <c r="AD2829" s="19">
        <v>45825.300435914352</v>
      </c>
      <c r="AE2829" t="s">
        <v>2333</v>
      </c>
    </row>
    <row r="2830" spans="1:31" x14ac:dyDescent="0.35">
      <c r="A2830" t="s">
        <v>1644</v>
      </c>
      <c r="B2830" t="s">
        <v>311</v>
      </c>
      <c r="C2830">
        <v>6552</v>
      </c>
      <c r="D2830" s="9">
        <v>38012.092974537038</v>
      </c>
      <c r="E2830" s="9">
        <v>44564.708287037036</v>
      </c>
      <c r="F2830">
        <v>2246</v>
      </c>
      <c r="G2830">
        <v>2246</v>
      </c>
      <c r="H2830">
        <v>421</v>
      </c>
      <c r="I2830">
        <v>1825</v>
      </c>
      <c r="J2830">
        <v>363</v>
      </c>
      <c r="K2830">
        <v>1883</v>
      </c>
      <c r="L2830">
        <v>1482</v>
      </c>
      <c r="M2830">
        <v>401</v>
      </c>
      <c r="N2830">
        <v>0.08</v>
      </c>
      <c r="O2830">
        <v>0.318</v>
      </c>
      <c r="P2830">
        <v>5.7000000000000002E-2</v>
      </c>
      <c r="Q2830">
        <v>0.27700000000000002</v>
      </c>
      <c r="R2830">
        <v>0.34100000000000003</v>
      </c>
      <c r="S2830">
        <v>0.32</v>
      </c>
      <c r="T2830">
        <v>0.81200000000000006</v>
      </c>
      <c r="U2830">
        <v>0.20100000000000001</v>
      </c>
      <c r="V2830">
        <v>0.85699999999999998</v>
      </c>
      <c r="W2830">
        <v>1447.653</v>
      </c>
      <c r="X2830" t="s">
        <v>56</v>
      </c>
      <c r="Y2830">
        <v>3.61</v>
      </c>
      <c r="Z2830">
        <v>0.78500000000000003</v>
      </c>
      <c r="AA2830">
        <v>0.93400000000000005</v>
      </c>
      <c r="AB2830">
        <v>0.95499999999999996</v>
      </c>
      <c r="AC2830">
        <v>0.88800000000000001</v>
      </c>
      <c r="AD2830" s="19">
        <v>45825.151723935189</v>
      </c>
      <c r="AE2830" t="s">
        <v>2397</v>
      </c>
    </row>
    <row r="2831" spans="1:31" hidden="1" x14ac:dyDescent="0.35">
      <c r="A2831" t="s">
        <v>1189</v>
      </c>
      <c r="B2831" t="s">
        <v>312</v>
      </c>
      <c r="C2831">
        <v>0</v>
      </c>
      <c r="D2831" s="9">
        <v>41423.090868055559</v>
      </c>
      <c r="E2831" s="9">
        <v>41424.007268518515</v>
      </c>
      <c r="F2831" t="s">
        <v>871</v>
      </c>
      <c r="G2831" t="s">
        <v>871</v>
      </c>
      <c r="H2831">
        <v>1</v>
      </c>
      <c r="I2831">
        <v>2</v>
      </c>
      <c r="J2831">
        <v>1</v>
      </c>
      <c r="K2831" t="s">
        <v>872</v>
      </c>
      <c r="L2831">
        <v>1</v>
      </c>
      <c r="M2831">
        <v>1</v>
      </c>
      <c r="N2831" t="s">
        <v>874</v>
      </c>
      <c r="O2831">
        <v>1</v>
      </c>
      <c r="P2831" t="s">
        <v>874</v>
      </c>
      <c r="Q2831" t="s">
        <v>874</v>
      </c>
      <c r="R2831">
        <v>0</v>
      </c>
      <c r="S2831">
        <v>1</v>
      </c>
      <c r="T2831" t="s">
        <v>874</v>
      </c>
      <c r="U2831" t="s">
        <v>874</v>
      </c>
      <c r="V2831" t="s">
        <v>874</v>
      </c>
      <c r="W2831" t="s">
        <v>874</v>
      </c>
      <c r="X2831" t="s">
        <v>62</v>
      </c>
      <c r="Y2831" t="s">
        <v>874</v>
      </c>
      <c r="Z2831" t="s">
        <v>874</v>
      </c>
      <c r="AA2831">
        <v>1</v>
      </c>
      <c r="AB2831" t="s">
        <v>874</v>
      </c>
      <c r="AC2831" t="s">
        <v>874</v>
      </c>
      <c r="AD2831" s="19">
        <v>45825.300688298608</v>
      </c>
      <c r="AE2831" t="s">
        <v>2333</v>
      </c>
    </row>
    <row r="2832" spans="1:31" x14ac:dyDescent="0.35">
      <c r="A2832" t="s">
        <v>1706</v>
      </c>
      <c r="B2832" t="s">
        <v>311</v>
      </c>
      <c r="C2832">
        <v>3820</v>
      </c>
      <c r="D2832" s="9">
        <v>40743.818518518521</v>
      </c>
      <c r="E2832" s="9">
        <v>44564.555011574077</v>
      </c>
      <c r="F2832">
        <v>3026</v>
      </c>
      <c r="G2832">
        <v>3026</v>
      </c>
      <c r="H2832">
        <v>386</v>
      </c>
      <c r="I2832">
        <v>2640</v>
      </c>
      <c r="J2832">
        <v>334</v>
      </c>
      <c r="K2832">
        <v>2692</v>
      </c>
      <c r="L2832">
        <v>2172</v>
      </c>
      <c r="M2832">
        <v>520</v>
      </c>
      <c r="N2832">
        <v>0.113</v>
      </c>
      <c r="O2832">
        <v>0.76200000000000001</v>
      </c>
      <c r="P2832">
        <v>0.104</v>
      </c>
      <c r="Q2832">
        <v>0.626</v>
      </c>
      <c r="R2832">
        <v>0.77100000000000002</v>
      </c>
      <c r="S2832">
        <v>0.77100000000000002</v>
      </c>
      <c r="T2832">
        <v>0.81200000000000006</v>
      </c>
      <c r="U2832">
        <v>0.129</v>
      </c>
      <c r="V2832">
        <v>0.88100000000000001</v>
      </c>
      <c r="W2832">
        <v>830.67100000000005</v>
      </c>
      <c r="X2832" t="s">
        <v>56</v>
      </c>
      <c r="Y2832">
        <v>1.597</v>
      </c>
      <c r="Z2832">
        <v>0.95099999999999996</v>
      </c>
      <c r="AA2832">
        <v>0.94699999999999995</v>
      </c>
      <c r="AB2832">
        <v>0.95799999999999996</v>
      </c>
      <c r="AC2832">
        <v>0.95699999999999996</v>
      </c>
      <c r="AD2832" s="19">
        <v>45825.166640949072</v>
      </c>
      <c r="AE2832" t="s">
        <v>2397</v>
      </c>
    </row>
    <row r="2833" spans="1:31" hidden="1" x14ac:dyDescent="0.35">
      <c r="A2833" t="s">
        <v>1190</v>
      </c>
      <c r="B2833" t="s">
        <v>312</v>
      </c>
      <c r="C2833">
        <v>96</v>
      </c>
      <c r="D2833" s="9">
        <v>42309.455879629626</v>
      </c>
      <c r="E2833" s="9">
        <v>42405.898692129631</v>
      </c>
      <c r="F2833" t="s">
        <v>871</v>
      </c>
      <c r="G2833" t="s">
        <v>871</v>
      </c>
      <c r="H2833">
        <v>2</v>
      </c>
      <c r="I2833">
        <v>4</v>
      </c>
      <c r="J2833">
        <v>1</v>
      </c>
      <c r="K2833" t="s">
        <v>872</v>
      </c>
      <c r="L2833">
        <v>30</v>
      </c>
      <c r="M2833">
        <v>-25</v>
      </c>
      <c r="N2833">
        <v>8.3000000000000004E-2</v>
      </c>
      <c r="O2833">
        <v>0.111</v>
      </c>
      <c r="P2833" t="s">
        <v>874</v>
      </c>
      <c r="Q2833" t="s">
        <v>874</v>
      </c>
      <c r="R2833">
        <v>0.19400000000000001</v>
      </c>
      <c r="S2833">
        <v>4.4999999999999998E-2</v>
      </c>
      <c r="T2833" t="s">
        <v>874</v>
      </c>
      <c r="U2833" t="s">
        <v>874</v>
      </c>
      <c r="V2833" t="s">
        <v>874</v>
      </c>
      <c r="W2833" t="s">
        <v>874</v>
      </c>
      <c r="X2833" t="s">
        <v>80</v>
      </c>
      <c r="Y2833" t="s">
        <v>874</v>
      </c>
      <c r="Z2833">
        <v>1</v>
      </c>
      <c r="AA2833">
        <v>0.97499999999999998</v>
      </c>
      <c r="AB2833" t="s">
        <v>874</v>
      </c>
      <c r="AC2833" t="s">
        <v>874</v>
      </c>
      <c r="AD2833" s="19">
        <v>45825.301000671294</v>
      </c>
      <c r="AE2833" t="s">
        <v>2333</v>
      </c>
    </row>
    <row r="2834" spans="1:31" x14ac:dyDescent="0.35">
      <c r="A2834" t="s">
        <v>1559</v>
      </c>
      <c r="B2834" t="s">
        <v>311</v>
      </c>
      <c r="C2834">
        <v>3163</v>
      </c>
      <c r="D2834" s="9">
        <v>38258.052777777775</v>
      </c>
      <c r="E2834" s="9">
        <v>41421.929861111108</v>
      </c>
      <c r="F2834">
        <v>110</v>
      </c>
      <c r="G2834">
        <v>110</v>
      </c>
      <c r="H2834">
        <v>26</v>
      </c>
      <c r="I2834">
        <v>84</v>
      </c>
      <c r="J2834">
        <v>10</v>
      </c>
      <c r="K2834">
        <v>100</v>
      </c>
      <c r="L2834">
        <v>83</v>
      </c>
      <c r="M2834">
        <v>17</v>
      </c>
      <c r="N2834">
        <v>0.01</v>
      </c>
      <c r="O2834">
        <v>0.03</v>
      </c>
      <c r="P2834">
        <v>3.0000000000000001E-3</v>
      </c>
      <c r="Q2834">
        <v>0.03</v>
      </c>
      <c r="R2834">
        <v>3.6999999999999998E-2</v>
      </c>
      <c r="S2834">
        <v>3.6999999999999998E-2</v>
      </c>
      <c r="T2834">
        <v>0.81100000000000005</v>
      </c>
      <c r="U2834">
        <v>0.25</v>
      </c>
      <c r="V2834">
        <v>0.92500000000000004</v>
      </c>
      <c r="W2834">
        <v>566.66700000000003</v>
      </c>
      <c r="X2834" t="s">
        <v>56</v>
      </c>
      <c r="Y2834">
        <v>33.332999999999998</v>
      </c>
      <c r="Z2834">
        <v>0.86899999999999999</v>
      </c>
      <c r="AA2834">
        <v>0.84499999999999997</v>
      </c>
      <c r="AB2834">
        <v>0.68700000000000006</v>
      </c>
      <c r="AC2834">
        <v>0.875</v>
      </c>
      <c r="AD2834" s="19">
        <v>45824.806641446761</v>
      </c>
      <c r="AE2834" t="s">
        <v>1824</v>
      </c>
    </row>
    <row r="2835" spans="1:31" hidden="1" x14ac:dyDescent="0.35">
      <c r="A2835" t="s">
        <v>1191</v>
      </c>
      <c r="B2835" t="s">
        <v>312</v>
      </c>
      <c r="C2835">
        <v>0</v>
      </c>
      <c r="D2835" s="9">
        <v>41298.647731481484</v>
      </c>
      <c r="E2835" s="9">
        <v>41298.647731481484</v>
      </c>
      <c r="F2835" t="s">
        <v>871</v>
      </c>
      <c r="G2835" t="s">
        <v>871</v>
      </c>
      <c r="H2835">
        <v>1</v>
      </c>
      <c r="I2835">
        <v>1</v>
      </c>
      <c r="J2835">
        <v>1</v>
      </c>
      <c r="K2835" t="s">
        <v>872</v>
      </c>
      <c r="L2835">
        <v>1</v>
      </c>
      <c r="M2835">
        <v>0</v>
      </c>
      <c r="N2835" t="s">
        <v>874</v>
      </c>
      <c r="O2835" t="s">
        <v>874</v>
      </c>
      <c r="P2835" t="s">
        <v>874</v>
      </c>
      <c r="Q2835" t="s">
        <v>874</v>
      </c>
      <c r="R2835">
        <v>0</v>
      </c>
      <c r="S2835" t="s">
        <v>874</v>
      </c>
      <c r="T2835" t="s">
        <v>874</v>
      </c>
      <c r="U2835" t="s">
        <v>874</v>
      </c>
      <c r="V2835" t="s">
        <v>874</v>
      </c>
      <c r="W2835" t="s">
        <v>874</v>
      </c>
      <c r="X2835" t="s">
        <v>56</v>
      </c>
      <c r="Y2835" t="s">
        <v>874</v>
      </c>
      <c r="Z2835" t="s">
        <v>874</v>
      </c>
      <c r="AA2835" t="s">
        <v>874</v>
      </c>
      <c r="AB2835" t="s">
        <v>874</v>
      </c>
      <c r="AC2835" t="s">
        <v>874</v>
      </c>
      <c r="AD2835" s="19">
        <v>45825.301292453703</v>
      </c>
      <c r="AE2835" t="s">
        <v>2333</v>
      </c>
    </row>
    <row r="2836" spans="1:31" x14ac:dyDescent="0.35">
      <c r="A2836" t="s">
        <v>980</v>
      </c>
      <c r="B2836" t="s">
        <v>311</v>
      </c>
      <c r="C2836">
        <v>2014</v>
      </c>
      <c r="D2836" s="9">
        <v>40142.224652777775</v>
      </c>
      <c r="E2836" s="9">
        <v>42157.182071759256</v>
      </c>
      <c r="F2836">
        <v>447</v>
      </c>
      <c r="G2836">
        <v>447</v>
      </c>
      <c r="H2836">
        <v>177</v>
      </c>
      <c r="I2836">
        <v>270</v>
      </c>
      <c r="J2836">
        <v>196</v>
      </c>
      <c r="K2836">
        <v>251</v>
      </c>
      <c r="L2836">
        <v>251</v>
      </c>
      <c r="M2836">
        <v>0</v>
      </c>
      <c r="N2836">
        <v>9.4E-2</v>
      </c>
      <c r="O2836">
        <v>0.13800000000000001</v>
      </c>
      <c r="P2836">
        <v>6.8000000000000005E-2</v>
      </c>
      <c r="Q2836">
        <v>0.13300000000000001</v>
      </c>
      <c r="R2836">
        <v>0.16400000000000001</v>
      </c>
      <c r="S2836">
        <v>0.123</v>
      </c>
      <c r="T2836">
        <v>0.81100000000000005</v>
      </c>
      <c r="U2836">
        <v>0.40500000000000003</v>
      </c>
      <c r="V2836">
        <v>0.70699999999999996</v>
      </c>
      <c r="W2836">
        <v>0</v>
      </c>
      <c r="X2836" t="s">
        <v>80</v>
      </c>
      <c r="Y2836">
        <v>7.5190000000000001</v>
      </c>
      <c r="Z2836">
        <v>0.76300000000000001</v>
      </c>
      <c r="AA2836" s="19">
        <v>0.93200000000000005</v>
      </c>
      <c r="AB2836">
        <v>0.82</v>
      </c>
      <c r="AC2836" s="23">
        <v>0.79400000000000004</v>
      </c>
      <c r="AD2836" s="19">
        <v>45825.199100057871</v>
      </c>
      <c r="AE2836" t="s">
        <v>2388</v>
      </c>
    </row>
    <row r="2837" spans="1:31" hidden="1" x14ac:dyDescent="0.35">
      <c r="A2837" t="s">
        <v>1192</v>
      </c>
      <c r="B2837" t="s">
        <v>312</v>
      </c>
      <c r="C2837">
        <v>35</v>
      </c>
      <c r="D2837" s="9">
        <v>41941.410532407404</v>
      </c>
      <c r="E2837" s="9">
        <v>41977.002349537041</v>
      </c>
      <c r="F2837" t="s">
        <v>871</v>
      </c>
      <c r="G2837" t="s">
        <v>871</v>
      </c>
      <c r="H2837">
        <v>1</v>
      </c>
      <c r="I2837">
        <v>4</v>
      </c>
      <c r="J2837">
        <v>1</v>
      </c>
      <c r="K2837" t="s">
        <v>872</v>
      </c>
      <c r="L2837">
        <v>1</v>
      </c>
      <c r="M2837">
        <v>3</v>
      </c>
      <c r="N2837" t="s">
        <v>874</v>
      </c>
      <c r="O2837">
        <v>6.8000000000000005E-2</v>
      </c>
      <c r="P2837" t="s">
        <v>874</v>
      </c>
      <c r="Q2837" t="s">
        <v>874</v>
      </c>
      <c r="R2837">
        <v>0</v>
      </c>
      <c r="S2837">
        <v>6.8000000000000005E-2</v>
      </c>
      <c r="T2837" t="s">
        <v>874</v>
      </c>
      <c r="U2837" t="s">
        <v>874</v>
      </c>
      <c r="V2837" t="s">
        <v>874</v>
      </c>
      <c r="W2837" t="s">
        <v>874</v>
      </c>
      <c r="X2837" t="s">
        <v>92</v>
      </c>
      <c r="Y2837" t="s">
        <v>874</v>
      </c>
      <c r="Z2837" t="s">
        <v>874</v>
      </c>
      <c r="AA2837">
        <v>0.89600000000000002</v>
      </c>
      <c r="AB2837" t="s">
        <v>874</v>
      </c>
      <c r="AC2837" t="s">
        <v>874</v>
      </c>
      <c r="AD2837" s="19">
        <v>45825.301585439818</v>
      </c>
      <c r="AE2837" t="s">
        <v>2333</v>
      </c>
    </row>
    <row r="2838" spans="1:31" x14ac:dyDescent="0.35">
      <c r="A2838" t="s">
        <v>1383</v>
      </c>
      <c r="B2838" t="s">
        <v>311</v>
      </c>
      <c r="C2838">
        <v>2256</v>
      </c>
      <c r="D2838" s="9">
        <v>39366.270138888889</v>
      </c>
      <c r="E2838" s="9">
        <v>41622.378472222219</v>
      </c>
      <c r="F2838">
        <v>3440</v>
      </c>
      <c r="G2838">
        <v>3440</v>
      </c>
      <c r="H2838">
        <v>399</v>
      </c>
      <c r="I2838">
        <v>3041</v>
      </c>
      <c r="J2838">
        <v>484</v>
      </c>
      <c r="K2838">
        <v>2956</v>
      </c>
      <c r="L2838">
        <v>2247</v>
      </c>
      <c r="M2838">
        <v>709</v>
      </c>
      <c r="N2838">
        <v>0.19</v>
      </c>
      <c r="O2838">
        <v>1.4359999999999999</v>
      </c>
      <c r="P2838">
        <v>0.254</v>
      </c>
      <c r="Q2838">
        <v>1.111</v>
      </c>
      <c r="R2838">
        <v>1.3720000000000001</v>
      </c>
      <c r="S2838">
        <v>1.379</v>
      </c>
      <c r="T2838">
        <v>0.81</v>
      </c>
      <c r="U2838">
        <v>0.11700000000000001</v>
      </c>
      <c r="V2838">
        <v>0.84399999999999997</v>
      </c>
      <c r="W2838">
        <v>638.16399999999999</v>
      </c>
      <c r="X2838" t="s">
        <v>56</v>
      </c>
      <c r="Y2838">
        <v>0.9</v>
      </c>
      <c r="Z2838">
        <v>0.997</v>
      </c>
      <c r="AA2838">
        <v>0.998</v>
      </c>
      <c r="AB2838">
        <v>0.98699999999999999</v>
      </c>
      <c r="AC2838">
        <v>0.99199999999999999</v>
      </c>
      <c r="AD2838" s="19">
        <v>45824.78540108796</v>
      </c>
      <c r="AE2838" t="s">
        <v>1824</v>
      </c>
    </row>
    <row r="2839" spans="1:31" hidden="1" x14ac:dyDescent="0.35">
      <c r="A2839" t="s">
        <v>1193</v>
      </c>
      <c r="B2839" t="s">
        <v>312</v>
      </c>
      <c r="C2839">
        <v>98</v>
      </c>
      <c r="D2839" s="9">
        <v>42352.656689814816</v>
      </c>
      <c r="E2839" s="9">
        <v>42450.767847222225</v>
      </c>
      <c r="F2839" t="s">
        <v>871</v>
      </c>
      <c r="G2839" t="s">
        <v>871</v>
      </c>
      <c r="H2839">
        <v>3</v>
      </c>
      <c r="I2839">
        <v>40</v>
      </c>
      <c r="J2839">
        <v>3</v>
      </c>
      <c r="K2839" t="s">
        <v>872</v>
      </c>
      <c r="L2839">
        <v>459</v>
      </c>
      <c r="M2839">
        <v>-420</v>
      </c>
      <c r="N2839">
        <v>5.6000000000000001E-2</v>
      </c>
      <c r="O2839">
        <v>0.65600000000000003</v>
      </c>
      <c r="P2839">
        <v>3.7999999999999999E-2</v>
      </c>
      <c r="Q2839">
        <v>4.806</v>
      </c>
      <c r="R2839">
        <v>0.67400000000000004</v>
      </c>
      <c r="S2839">
        <v>0.68400000000000005</v>
      </c>
      <c r="T2839">
        <v>7.1310000000000002</v>
      </c>
      <c r="U2839">
        <v>7.9000000000000001E-2</v>
      </c>
      <c r="V2839">
        <v>0.94699999999999995</v>
      </c>
      <c r="W2839">
        <v>0</v>
      </c>
      <c r="X2839" t="s">
        <v>92</v>
      </c>
      <c r="Y2839">
        <v>0.20799999999999999</v>
      </c>
      <c r="Z2839">
        <v>0.75</v>
      </c>
      <c r="AA2839">
        <v>0.97599999999999998</v>
      </c>
      <c r="AB2839">
        <v>0.93899999999999995</v>
      </c>
      <c r="AC2839">
        <v>0.04</v>
      </c>
      <c r="AD2839" s="19">
        <v>45825.302034687498</v>
      </c>
      <c r="AE2839" t="s">
        <v>2333</v>
      </c>
    </row>
    <row r="2840" spans="1:31" x14ac:dyDescent="0.35">
      <c r="A2840" t="s">
        <v>1631</v>
      </c>
      <c r="B2840" t="s">
        <v>311</v>
      </c>
      <c r="C2840">
        <v>1208</v>
      </c>
      <c r="D2840" s="9">
        <v>40367.661805555559</v>
      </c>
      <c r="E2840" s="9">
        <v>41575.832638888889</v>
      </c>
      <c r="F2840">
        <v>580</v>
      </c>
      <c r="G2840">
        <v>580</v>
      </c>
      <c r="H2840">
        <v>34</v>
      </c>
      <c r="I2840">
        <v>546</v>
      </c>
      <c r="J2840">
        <v>66</v>
      </c>
      <c r="K2840">
        <v>514</v>
      </c>
      <c r="L2840">
        <v>364</v>
      </c>
      <c r="M2840">
        <v>150</v>
      </c>
      <c r="N2840">
        <v>3.6999999999999998E-2</v>
      </c>
      <c r="O2840">
        <v>0.64700000000000002</v>
      </c>
      <c r="P2840">
        <v>9.6000000000000002E-2</v>
      </c>
      <c r="Q2840">
        <v>0.47599999999999998</v>
      </c>
      <c r="R2840">
        <v>0.58799999999999997</v>
      </c>
      <c r="S2840">
        <v>0.60199999999999998</v>
      </c>
      <c r="T2840">
        <v>0.81</v>
      </c>
      <c r="U2840">
        <v>5.3999999999999999E-2</v>
      </c>
      <c r="V2840">
        <v>0.86</v>
      </c>
      <c r="W2840">
        <v>315.12599999999998</v>
      </c>
      <c r="X2840" t="s">
        <v>56</v>
      </c>
      <c r="Y2840">
        <v>2.101</v>
      </c>
      <c r="Z2840">
        <v>0.89500000000000002</v>
      </c>
      <c r="AA2840">
        <v>0.94</v>
      </c>
      <c r="AB2840">
        <v>0.93500000000000005</v>
      </c>
      <c r="AC2840">
        <v>0.92100000000000004</v>
      </c>
      <c r="AD2840" s="19">
        <v>45824.816495775463</v>
      </c>
      <c r="AE2840" t="s">
        <v>1824</v>
      </c>
    </row>
    <row r="2841" spans="1:31" hidden="1" x14ac:dyDescent="0.35">
      <c r="A2841" t="s">
        <v>1194</v>
      </c>
      <c r="B2841" t="s">
        <v>312</v>
      </c>
      <c r="C2841">
        <v>0</v>
      </c>
      <c r="D2841" s="9">
        <v>41131.004236111112</v>
      </c>
      <c r="E2841" s="9">
        <v>41131.004236111112</v>
      </c>
      <c r="F2841" t="s">
        <v>871</v>
      </c>
      <c r="G2841" t="s">
        <v>871</v>
      </c>
      <c r="H2841">
        <v>1</v>
      </c>
      <c r="I2841">
        <v>1</v>
      </c>
      <c r="J2841">
        <v>1</v>
      </c>
      <c r="K2841" t="s">
        <v>872</v>
      </c>
      <c r="L2841">
        <v>1</v>
      </c>
      <c r="M2841">
        <v>0</v>
      </c>
      <c r="N2841" t="s">
        <v>874</v>
      </c>
      <c r="O2841" t="s">
        <v>874</v>
      </c>
      <c r="P2841">
        <v>0</v>
      </c>
      <c r="Q2841" t="s">
        <v>874</v>
      </c>
      <c r="R2841">
        <v>0</v>
      </c>
      <c r="S2841" t="s">
        <v>874</v>
      </c>
      <c r="T2841" t="s">
        <v>874</v>
      </c>
      <c r="U2841" t="s">
        <v>874</v>
      </c>
      <c r="V2841" t="s">
        <v>874</v>
      </c>
      <c r="W2841" t="s">
        <v>874</v>
      </c>
      <c r="X2841" t="s">
        <v>56</v>
      </c>
      <c r="Y2841" t="s">
        <v>874</v>
      </c>
      <c r="Z2841" t="s">
        <v>874</v>
      </c>
      <c r="AA2841" t="s">
        <v>874</v>
      </c>
      <c r="AB2841">
        <v>0</v>
      </c>
      <c r="AC2841" t="s">
        <v>874</v>
      </c>
      <c r="AD2841" s="19">
        <v>45825.302298819443</v>
      </c>
      <c r="AE2841" t="s">
        <v>2333</v>
      </c>
    </row>
    <row r="2842" spans="1:31" x14ac:dyDescent="0.35">
      <c r="A2842" t="s">
        <v>2086</v>
      </c>
      <c r="B2842" t="s">
        <v>311</v>
      </c>
      <c r="C2842">
        <v>1568</v>
      </c>
      <c r="D2842" s="9">
        <v>40052.601388888892</v>
      </c>
      <c r="E2842" s="9">
        <v>41620.972222222219</v>
      </c>
      <c r="F2842">
        <v>342</v>
      </c>
      <c r="G2842">
        <v>342</v>
      </c>
      <c r="H2842">
        <v>267</v>
      </c>
      <c r="I2842">
        <v>75</v>
      </c>
      <c r="J2842">
        <v>62</v>
      </c>
      <c r="K2842">
        <v>280</v>
      </c>
      <c r="L2842">
        <v>214</v>
      </c>
      <c r="M2842">
        <v>66</v>
      </c>
      <c r="N2842">
        <v>0.20799999999999999</v>
      </c>
      <c r="O2842">
        <v>0.05</v>
      </c>
      <c r="P2842">
        <v>5.2999999999999999E-2</v>
      </c>
      <c r="Q2842">
        <v>0.16600000000000001</v>
      </c>
      <c r="R2842">
        <v>0.20499999999999999</v>
      </c>
      <c r="S2842">
        <v>0.20499999999999999</v>
      </c>
      <c r="T2842">
        <v>0.81</v>
      </c>
      <c r="U2842">
        <v>0.80600000000000005</v>
      </c>
      <c r="V2842">
        <v>0.79500000000000004</v>
      </c>
      <c r="W2842">
        <v>397.59</v>
      </c>
      <c r="X2842" t="s">
        <v>56</v>
      </c>
      <c r="Y2842">
        <v>6.024</v>
      </c>
      <c r="Z2842">
        <v>0.97</v>
      </c>
      <c r="AA2842">
        <v>0.98</v>
      </c>
      <c r="AB2842">
        <v>0.94</v>
      </c>
      <c r="AC2842">
        <v>0.97399999999999998</v>
      </c>
      <c r="AD2842" s="19">
        <v>45824.922242002314</v>
      </c>
      <c r="AE2842" t="s">
        <v>2215</v>
      </c>
    </row>
    <row r="2843" spans="1:31" hidden="1" x14ac:dyDescent="0.35">
      <c r="A2843" t="s">
        <v>1195</v>
      </c>
      <c r="B2843" t="s">
        <v>312</v>
      </c>
      <c r="C2843">
        <v>0</v>
      </c>
      <c r="D2843" s="9">
        <v>44459.321203703701</v>
      </c>
      <c r="E2843" s="9">
        <v>44459.321203703701</v>
      </c>
      <c r="F2843" t="s">
        <v>871</v>
      </c>
      <c r="G2843" t="s">
        <v>871</v>
      </c>
      <c r="H2843">
        <v>1</v>
      </c>
      <c r="I2843">
        <v>1</v>
      </c>
      <c r="J2843">
        <v>1</v>
      </c>
      <c r="K2843" t="s">
        <v>872</v>
      </c>
      <c r="L2843">
        <v>1</v>
      </c>
      <c r="M2843">
        <v>0</v>
      </c>
      <c r="N2843" t="s">
        <v>874</v>
      </c>
      <c r="O2843" t="s">
        <v>874</v>
      </c>
      <c r="P2843" t="s">
        <v>874</v>
      </c>
      <c r="Q2843" t="s">
        <v>874</v>
      </c>
      <c r="R2843">
        <v>0</v>
      </c>
      <c r="S2843" t="s">
        <v>874</v>
      </c>
      <c r="T2843" t="s">
        <v>874</v>
      </c>
      <c r="U2843" t="s">
        <v>874</v>
      </c>
      <c r="V2843" t="s">
        <v>874</v>
      </c>
      <c r="W2843" t="s">
        <v>874</v>
      </c>
      <c r="X2843" t="s">
        <v>56</v>
      </c>
      <c r="Y2843" t="s">
        <v>874</v>
      </c>
      <c r="Z2843" t="s">
        <v>874</v>
      </c>
      <c r="AA2843" t="s">
        <v>874</v>
      </c>
      <c r="AB2843" t="s">
        <v>874</v>
      </c>
      <c r="AC2843" t="s">
        <v>874</v>
      </c>
      <c r="AD2843" s="19">
        <v>45825.302626203702</v>
      </c>
      <c r="AE2843" t="s">
        <v>2333</v>
      </c>
    </row>
    <row r="2844" spans="1:31" x14ac:dyDescent="0.35">
      <c r="A2844" t="s">
        <v>1178</v>
      </c>
      <c r="B2844" t="s">
        <v>311</v>
      </c>
      <c r="C2844">
        <v>1089</v>
      </c>
      <c r="D2844" s="9">
        <v>40518.930555555555</v>
      </c>
      <c r="E2844" s="9">
        <v>41608.040277777778</v>
      </c>
      <c r="F2844">
        <v>30</v>
      </c>
      <c r="G2844">
        <v>30</v>
      </c>
      <c r="H2844">
        <v>3</v>
      </c>
      <c r="I2844">
        <v>27</v>
      </c>
      <c r="J2844">
        <v>7</v>
      </c>
      <c r="K2844">
        <v>23</v>
      </c>
      <c r="L2844">
        <v>17</v>
      </c>
      <c r="M2844">
        <v>6</v>
      </c>
      <c r="N2844">
        <v>3.0000000000000001E-3</v>
      </c>
      <c r="O2844">
        <v>2.5000000000000001E-2</v>
      </c>
      <c r="P2844">
        <v>7.0000000000000001E-3</v>
      </c>
      <c r="Q2844">
        <v>1.7000000000000001E-2</v>
      </c>
      <c r="R2844">
        <v>2.1000000000000001E-2</v>
      </c>
      <c r="S2844">
        <v>0.02</v>
      </c>
      <c r="T2844">
        <v>0.81</v>
      </c>
      <c r="U2844">
        <v>0.107</v>
      </c>
      <c r="V2844">
        <v>0.75</v>
      </c>
      <c r="W2844">
        <v>352.94099999999997</v>
      </c>
      <c r="X2844" t="s">
        <v>56</v>
      </c>
      <c r="Y2844">
        <v>58.823999999999998</v>
      </c>
      <c r="Z2844">
        <v>0.93100000000000005</v>
      </c>
      <c r="AA2844">
        <v>0.95499999999999996</v>
      </c>
      <c r="AB2844">
        <v>0.63500000000000001</v>
      </c>
      <c r="AC2844">
        <v>0.85399999999999998</v>
      </c>
      <c r="AD2844" s="19">
        <v>45824.969649363426</v>
      </c>
      <c r="AE2844" t="s">
        <v>2225</v>
      </c>
    </row>
    <row r="2845" spans="1:31" hidden="1" x14ac:dyDescent="0.35">
      <c r="A2845" t="s">
        <v>1196</v>
      </c>
      <c r="B2845" t="s">
        <v>312</v>
      </c>
      <c r="C2845">
        <v>0</v>
      </c>
      <c r="D2845" s="9">
        <v>43525.106979166667</v>
      </c>
      <c r="E2845" s="9">
        <v>43525.106979166667</v>
      </c>
      <c r="F2845" t="s">
        <v>871</v>
      </c>
      <c r="G2845" t="s">
        <v>871</v>
      </c>
      <c r="H2845">
        <v>1</v>
      </c>
      <c r="I2845">
        <v>1</v>
      </c>
      <c r="J2845">
        <v>1</v>
      </c>
      <c r="K2845" t="s">
        <v>872</v>
      </c>
      <c r="L2845">
        <v>1</v>
      </c>
      <c r="M2845">
        <v>0</v>
      </c>
      <c r="N2845" t="s">
        <v>874</v>
      </c>
      <c r="O2845" t="s">
        <v>874</v>
      </c>
      <c r="P2845" t="s">
        <v>874</v>
      </c>
      <c r="Q2845" t="s">
        <v>874</v>
      </c>
      <c r="R2845">
        <v>0</v>
      </c>
      <c r="S2845" t="s">
        <v>874</v>
      </c>
      <c r="T2845" t="s">
        <v>874</v>
      </c>
      <c r="U2845" t="s">
        <v>874</v>
      </c>
      <c r="V2845" t="s">
        <v>874</v>
      </c>
      <c r="W2845" t="s">
        <v>874</v>
      </c>
      <c r="X2845" t="s">
        <v>56</v>
      </c>
      <c r="Y2845" t="s">
        <v>874</v>
      </c>
      <c r="Z2845" t="s">
        <v>874</v>
      </c>
      <c r="AA2845" t="s">
        <v>874</v>
      </c>
      <c r="AB2845" t="s">
        <v>874</v>
      </c>
      <c r="AC2845" t="s">
        <v>874</v>
      </c>
      <c r="AD2845" s="19">
        <v>45825.302871944441</v>
      </c>
      <c r="AE2845" t="s">
        <v>2333</v>
      </c>
    </row>
    <row r="2846" spans="1:31" x14ac:dyDescent="0.35">
      <c r="A2846" t="s">
        <v>89</v>
      </c>
      <c r="B2846" t="s">
        <v>311</v>
      </c>
      <c r="C2846">
        <v>1183</v>
      </c>
      <c r="D2846" s="9">
        <v>44420.350694444445</v>
      </c>
      <c r="E2846" s="9">
        <v>45604.270833333336</v>
      </c>
      <c r="F2846">
        <v>164</v>
      </c>
      <c r="G2846">
        <v>164</v>
      </c>
      <c r="H2846">
        <v>141</v>
      </c>
      <c r="I2846">
        <v>23</v>
      </c>
      <c r="J2846">
        <v>6</v>
      </c>
      <c r="K2846">
        <v>158</v>
      </c>
      <c r="L2846">
        <v>112</v>
      </c>
      <c r="M2846">
        <v>46</v>
      </c>
      <c r="N2846">
        <v>0.16700000000000001</v>
      </c>
      <c r="O2846">
        <v>1.7999999999999999E-2</v>
      </c>
      <c r="P2846">
        <v>1.0999999999999999E-2</v>
      </c>
      <c r="Q2846">
        <v>0.14099999999999999</v>
      </c>
      <c r="R2846">
        <v>0.17399999999999999</v>
      </c>
      <c r="S2846">
        <v>0.17299999999999999</v>
      </c>
      <c r="T2846">
        <v>0.81</v>
      </c>
      <c r="U2846">
        <v>0.90300000000000002</v>
      </c>
      <c r="V2846">
        <v>0.94099999999999995</v>
      </c>
      <c r="W2846">
        <v>326.24099999999999</v>
      </c>
      <c r="X2846" t="s">
        <v>56</v>
      </c>
      <c r="Y2846">
        <v>7.0919999999999996</v>
      </c>
      <c r="Z2846">
        <v>0.78700000000000003</v>
      </c>
      <c r="AA2846">
        <v>0.94699999999999995</v>
      </c>
      <c r="AB2846">
        <v>0.77300000000000002</v>
      </c>
      <c r="AC2846">
        <v>0.89600000000000002</v>
      </c>
      <c r="AD2846" s="19">
        <v>1.9577546296296298E-2</v>
      </c>
      <c r="AE2846" t="s">
        <v>1108</v>
      </c>
    </row>
    <row r="2847" spans="1:31" hidden="1" x14ac:dyDescent="0.35">
      <c r="A2847" t="s">
        <v>1197</v>
      </c>
      <c r="B2847" t="s">
        <v>312</v>
      </c>
      <c r="C2847">
        <v>97</v>
      </c>
      <c r="D2847" s="9">
        <v>40613.036909722221</v>
      </c>
      <c r="E2847" s="9">
        <v>40710.564143518517</v>
      </c>
      <c r="F2847" t="s">
        <v>871</v>
      </c>
      <c r="G2847" t="s">
        <v>871</v>
      </c>
      <c r="H2847">
        <v>1</v>
      </c>
      <c r="I2847">
        <v>3</v>
      </c>
      <c r="J2847">
        <v>1</v>
      </c>
      <c r="K2847" t="s">
        <v>872</v>
      </c>
      <c r="L2847">
        <v>1</v>
      </c>
      <c r="M2847">
        <v>0</v>
      </c>
      <c r="N2847" t="s">
        <v>874</v>
      </c>
      <c r="O2847">
        <v>1.7999999999999999E-2</v>
      </c>
      <c r="P2847" t="s">
        <v>874</v>
      </c>
      <c r="Q2847" t="s">
        <v>874</v>
      </c>
      <c r="R2847">
        <v>0</v>
      </c>
      <c r="S2847">
        <v>1.2E-2</v>
      </c>
      <c r="T2847" t="s">
        <v>874</v>
      </c>
      <c r="U2847" t="s">
        <v>874</v>
      </c>
      <c r="V2847" t="s">
        <v>874</v>
      </c>
      <c r="W2847" t="s">
        <v>874</v>
      </c>
      <c r="X2847" t="s">
        <v>56</v>
      </c>
      <c r="Y2847" t="s">
        <v>874</v>
      </c>
      <c r="Z2847" t="s">
        <v>874</v>
      </c>
      <c r="AA2847">
        <v>0.90200000000000002</v>
      </c>
      <c r="AB2847" t="s">
        <v>874</v>
      </c>
      <c r="AC2847" t="s">
        <v>874</v>
      </c>
      <c r="AD2847" s="19">
        <v>45825.303107083331</v>
      </c>
      <c r="AE2847" t="s">
        <v>2333</v>
      </c>
    </row>
    <row r="2848" spans="1:31" x14ac:dyDescent="0.35">
      <c r="A2848" t="s">
        <v>89</v>
      </c>
      <c r="B2848" t="s">
        <v>311</v>
      </c>
      <c r="C2848">
        <v>1183</v>
      </c>
      <c r="D2848" s="9">
        <v>44420.350694444445</v>
      </c>
      <c r="E2848" s="9">
        <v>45604.270833333336</v>
      </c>
      <c r="F2848">
        <v>164</v>
      </c>
      <c r="G2848">
        <v>164</v>
      </c>
      <c r="H2848">
        <v>141</v>
      </c>
      <c r="I2848">
        <v>23</v>
      </c>
      <c r="J2848">
        <v>6</v>
      </c>
      <c r="K2848">
        <v>158</v>
      </c>
      <c r="L2848">
        <v>112</v>
      </c>
      <c r="M2848">
        <v>46</v>
      </c>
      <c r="N2848">
        <v>0.16700000000000001</v>
      </c>
      <c r="O2848">
        <v>1.7999999999999999E-2</v>
      </c>
      <c r="P2848">
        <v>1.0999999999999999E-2</v>
      </c>
      <c r="Q2848">
        <v>0.14099999999999999</v>
      </c>
      <c r="R2848">
        <v>0.17399999999999999</v>
      </c>
      <c r="S2848">
        <v>0.17299999999999999</v>
      </c>
      <c r="T2848">
        <v>0.81</v>
      </c>
      <c r="U2848">
        <v>0.90300000000000002</v>
      </c>
      <c r="V2848">
        <v>0.94099999999999995</v>
      </c>
      <c r="W2848">
        <v>326.24099999999999</v>
      </c>
      <c r="X2848" t="s">
        <v>56</v>
      </c>
      <c r="Y2848">
        <v>7.0919999999999996</v>
      </c>
      <c r="Z2848">
        <v>0.78700000000000003</v>
      </c>
      <c r="AA2848">
        <v>0.94699999999999995</v>
      </c>
      <c r="AB2848">
        <v>0.77300000000000002</v>
      </c>
      <c r="AC2848">
        <v>0.89600000000000002</v>
      </c>
      <c r="AD2848" s="19">
        <v>2.1047453703703704E-2</v>
      </c>
      <c r="AE2848" t="s">
        <v>1108</v>
      </c>
    </row>
    <row r="2849" spans="1:31" hidden="1" x14ac:dyDescent="0.35">
      <c r="A2849" t="s">
        <v>1198</v>
      </c>
      <c r="B2849" t="s">
        <v>312</v>
      </c>
      <c r="C2849">
        <v>0</v>
      </c>
      <c r="D2849" s="9">
        <v>40476.101736111108</v>
      </c>
      <c r="E2849" s="9">
        <v>40476.101736111108</v>
      </c>
      <c r="F2849" t="s">
        <v>871</v>
      </c>
      <c r="G2849" t="s">
        <v>871</v>
      </c>
      <c r="H2849">
        <v>1</v>
      </c>
      <c r="I2849">
        <v>1</v>
      </c>
      <c r="J2849">
        <v>1</v>
      </c>
      <c r="K2849" t="s">
        <v>872</v>
      </c>
      <c r="L2849">
        <v>1</v>
      </c>
      <c r="M2849">
        <v>0</v>
      </c>
      <c r="N2849" t="s">
        <v>874</v>
      </c>
      <c r="O2849" t="s">
        <v>874</v>
      </c>
      <c r="P2849" t="s">
        <v>874</v>
      </c>
      <c r="Q2849" t="s">
        <v>874</v>
      </c>
      <c r="R2849">
        <v>0</v>
      </c>
      <c r="S2849" t="s">
        <v>874</v>
      </c>
      <c r="T2849" t="s">
        <v>874</v>
      </c>
      <c r="U2849" t="s">
        <v>874</v>
      </c>
      <c r="V2849" t="s">
        <v>874</v>
      </c>
      <c r="W2849" t="s">
        <v>874</v>
      </c>
      <c r="X2849" t="s">
        <v>56</v>
      </c>
      <c r="Y2849" t="s">
        <v>874</v>
      </c>
      <c r="Z2849" t="s">
        <v>874</v>
      </c>
      <c r="AA2849" t="s">
        <v>874</v>
      </c>
      <c r="AB2849" t="s">
        <v>874</v>
      </c>
      <c r="AC2849" t="s">
        <v>874</v>
      </c>
      <c r="AD2849" s="19">
        <v>45825.303348217596</v>
      </c>
      <c r="AE2849" t="s">
        <v>2333</v>
      </c>
    </row>
    <row r="2850" spans="1:31" x14ac:dyDescent="0.35">
      <c r="A2850" t="s">
        <v>137</v>
      </c>
      <c r="B2850" t="s">
        <v>311</v>
      </c>
      <c r="C2850">
        <v>315</v>
      </c>
      <c r="D2850" s="9">
        <v>44231.238576388889</v>
      </c>
      <c r="E2850" s="9">
        <v>44546.774085648147</v>
      </c>
      <c r="F2850">
        <v>191</v>
      </c>
      <c r="G2850">
        <v>191</v>
      </c>
      <c r="H2850">
        <v>185</v>
      </c>
      <c r="I2850">
        <v>6</v>
      </c>
      <c r="J2850">
        <v>0</v>
      </c>
      <c r="K2850">
        <v>191</v>
      </c>
      <c r="L2850">
        <v>149</v>
      </c>
      <c r="M2850">
        <v>42</v>
      </c>
      <c r="N2850">
        <v>0.63900000000000001</v>
      </c>
      <c r="O2850">
        <v>0.02</v>
      </c>
      <c r="P2850">
        <v>0</v>
      </c>
      <c r="Q2850">
        <v>0.53400000000000003</v>
      </c>
      <c r="R2850">
        <v>0.65900000000000003</v>
      </c>
      <c r="S2850">
        <v>0.66</v>
      </c>
      <c r="T2850">
        <v>0.81</v>
      </c>
      <c r="U2850">
        <v>0.97</v>
      </c>
      <c r="V2850">
        <v>1</v>
      </c>
      <c r="W2850">
        <v>78.652000000000001</v>
      </c>
      <c r="X2850" t="s">
        <v>56</v>
      </c>
      <c r="Y2850">
        <v>1.873</v>
      </c>
      <c r="Z2850">
        <v>0.98799999999999999</v>
      </c>
      <c r="AA2850">
        <v>0.88100000000000001</v>
      </c>
      <c r="AB2850">
        <v>0</v>
      </c>
      <c r="AC2850">
        <v>0.99299999999999999</v>
      </c>
      <c r="AD2850" s="19">
        <v>45825.270979189816</v>
      </c>
      <c r="AE2850" t="s">
        <v>2357</v>
      </c>
    </row>
    <row r="2851" spans="1:31" hidden="1" x14ac:dyDescent="0.35">
      <c r="A2851" t="s">
        <v>1199</v>
      </c>
      <c r="B2851" t="s">
        <v>312</v>
      </c>
      <c r="C2851">
        <v>0</v>
      </c>
      <c r="D2851" s="9">
        <v>44014.585405092592</v>
      </c>
      <c r="E2851" s="9">
        <v>44014.585405092592</v>
      </c>
      <c r="F2851" t="s">
        <v>871</v>
      </c>
      <c r="G2851" t="s">
        <v>871</v>
      </c>
      <c r="H2851">
        <v>1</v>
      </c>
      <c r="I2851">
        <v>1</v>
      </c>
      <c r="J2851">
        <v>1</v>
      </c>
      <c r="K2851" t="s">
        <v>872</v>
      </c>
      <c r="L2851">
        <v>1</v>
      </c>
      <c r="M2851">
        <v>0</v>
      </c>
      <c r="N2851" t="s">
        <v>874</v>
      </c>
      <c r="O2851" t="s">
        <v>874</v>
      </c>
      <c r="P2851" t="s">
        <v>874</v>
      </c>
      <c r="Q2851" t="s">
        <v>874</v>
      </c>
      <c r="R2851">
        <v>0</v>
      </c>
      <c r="S2851" t="s">
        <v>874</v>
      </c>
      <c r="T2851" t="s">
        <v>874</v>
      </c>
      <c r="U2851" t="s">
        <v>874</v>
      </c>
      <c r="V2851" t="s">
        <v>874</v>
      </c>
      <c r="W2851" t="s">
        <v>874</v>
      </c>
      <c r="X2851" t="s">
        <v>56</v>
      </c>
      <c r="Y2851" t="s">
        <v>874</v>
      </c>
      <c r="Z2851" t="s">
        <v>874</v>
      </c>
      <c r="AA2851" t="s">
        <v>874</v>
      </c>
      <c r="AB2851" t="s">
        <v>874</v>
      </c>
      <c r="AC2851" t="s">
        <v>874</v>
      </c>
      <c r="AD2851" s="19">
        <v>45825.303552488425</v>
      </c>
      <c r="AE2851" t="s">
        <v>2333</v>
      </c>
    </row>
    <row r="2852" spans="1:31" x14ac:dyDescent="0.35">
      <c r="A2852" t="s">
        <v>1499</v>
      </c>
      <c r="B2852" t="s">
        <v>311</v>
      </c>
      <c r="C2852">
        <v>5772</v>
      </c>
      <c r="D2852" s="9">
        <v>38793.518287037034</v>
      </c>
      <c r="E2852" s="9">
        <v>44565.672349537039</v>
      </c>
      <c r="F2852">
        <v>6561</v>
      </c>
      <c r="G2852">
        <v>6561</v>
      </c>
      <c r="H2852">
        <v>619</v>
      </c>
      <c r="I2852">
        <v>5942</v>
      </c>
      <c r="J2852">
        <v>1628</v>
      </c>
      <c r="K2852">
        <v>4933</v>
      </c>
      <c r="L2852">
        <v>3333</v>
      </c>
      <c r="M2852">
        <v>1600</v>
      </c>
      <c r="N2852">
        <v>0.155</v>
      </c>
      <c r="O2852">
        <v>1.621</v>
      </c>
      <c r="P2852">
        <v>0.52800000000000002</v>
      </c>
      <c r="Q2852">
        <v>1.0109999999999999</v>
      </c>
      <c r="R2852">
        <v>1.248</v>
      </c>
      <c r="S2852">
        <v>1.296</v>
      </c>
      <c r="T2852">
        <v>0.81</v>
      </c>
      <c r="U2852">
        <v>8.6999999999999994E-2</v>
      </c>
      <c r="V2852">
        <v>0.70299999999999996</v>
      </c>
      <c r="W2852">
        <v>1582.5909999999999</v>
      </c>
      <c r="X2852" t="s">
        <v>56</v>
      </c>
      <c r="Y2852">
        <v>0.98899999999999999</v>
      </c>
      <c r="Z2852">
        <v>0.85799999999999998</v>
      </c>
      <c r="AA2852">
        <v>0.89500000000000002</v>
      </c>
      <c r="AB2852">
        <v>0.93200000000000005</v>
      </c>
      <c r="AC2852">
        <v>0.9</v>
      </c>
      <c r="AD2852" s="19">
        <v>45825.114161006946</v>
      </c>
      <c r="AE2852" t="s">
        <v>2397</v>
      </c>
    </row>
    <row r="2853" spans="1:31" hidden="1" x14ac:dyDescent="0.35">
      <c r="A2853" t="s">
        <v>1200</v>
      </c>
      <c r="B2853" t="s">
        <v>312</v>
      </c>
      <c r="C2853">
        <v>66</v>
      </c>
      <c r="D2853" s="9">
        <v>42339.421747685185</v>
      </c>
      <c r="E2853" s="9">
        <v>42405.893148148149</v>
      </c>
      <c r="F2853" t="s">
        <v>871</v>
      </c>
      <c r="G2853" t="s">
        <v>871</v>
      </c>
      <c r="H2853">
        <v>1</v>
      </c>
      <c r="I2853">
        <v>2</v>
      </c>
      <c r="J2853">
        <v>1</v>
      </c>
      <c r="K2853" t="s">
        <v>872</v>
      </c>
      <c r="L2853">
        <v>24</v>
      </c>
      <c r="M2853">
        <v>-23</v>
      </c>
      <c r="N2853" t="s">
        <v>874</v>
      </c>
      <c r="O2853">
        <v>1.6E-2</v>
      </c>
      <c r="P2853" t="s">
        <v>874</v>
      </c>
      <c r="Q2853">
        <v>0.82699999999999996</v>
      </c>
      <c r="R2853">
        <v>0</v>
      </c>
      <c r="S2853">
        <v>1.6E-2</v>
      </c>
      <c r="T2853" t="s">
        <v>874</v>
      </c>
      <c r="U2853" t="s">
        <v>874</v>
      </c>
      <c r="V2853" t="s">
        <v>874</v>
      </c>
      <c r="W2853" t="s">
        <v>874</v>
      </c>
      <c r="X2853" t="s">
        <v>80</v>
      </c>
      <c r="Y2853">
        <v>1.2090000000000001</v>
      </c>
      <c r="Z2853" t="s">
        <v>874</v>
      </c>
      <c r="AA2853">
        <v>1</v>
      </c>
      <c r="AB2853" t="s">
        <v>874</v>
      </c>
      <c r="AC2853">
        <v>0.21299999999999999</v>
      </c>
      <c r="AD2853" s="19">
        <v>45825.30382025463</v>
      </c>
      <c r="AE2853" t="s">
        <v>2333</v>
      </c>
    </row>
    <row r="2854" spans="1:31" x14ac:dyDescent="0.35">
      <c r="A2854" t="s">
        <v>1404</v>
      </c>
      <c r="B2854" t="s">
        <v>311</v>
      </c>
      <c r="C2854">
        <v>1399</v>
      </c>
      <c r="D2854" s="9">
        <v>38433.032638888886</v>
      </c>
      <c r="E2854" s="9">
        <v>39832.744444444441</v>
      </c>
      <c r="F2854">
        <v>144</v>
      </c>
      <c r="G2854">
        <v>144</v>
      </c>
      <c r="H2854">
        <v>28</v>
      </c>
      <c r="I2854">
        <v>116</v>
      </c>
      <c r="J2854">
        <v>18</v>
      </c>
      <c r="K2854">
        <v>126</v>
      </c>
      <c r="L2854">
        <v>90</v>
      </c>
      <c r="M2854">
        <v>36</v>
      </c>
      <c r="N2854">
        <v>3.9E-2</v>
      </c>
      <c r="O2854">
        <v>9.6000000000000002E-2</v>
      </c>
      <c r="P2854">
        <v>0.02</v>
      </c>
      <c r="Q2854">
        <v>9.2999999999999999E-2</v>
      </c>
      <c r="R2854">
        <v>0.115</v>
      </c>
      <c r="S2854">
        <v>0.105</v>
      </c>
      <c r="T2854">
        <v>0.80900000000000005</v>
      </c>
      <c r="U2854">
        <v>0.28899999999999998</v>
      </c>
      <c r="V2854">
        <v>0.85199999999999998</v>
      </c>
      <c r="W2854">
        <v>387.09699999999998</v>
      </c>
      <c r="X2854" t="s">
        <v>56</v>
      </c>
      <c r="Y2854">
        <v>10.753</v>
      </c>
      <c r="Z2854">
        <v>0.86</v>
      </c>
      <c r="AA2854">
        <v>0.81499999999999995</v>
      </c>
      <c r="AB2854">
        <v>0.82299999999999995</v>
      </c>
      <c r="AC2854">
        <v>0.872</v>
      </c>
      <c r="AD2854" s="19">
        <v>45824.790639560182</v>
      </c>
      <c r="AE2854" t="s">
        <v>1824</v>
      </c>
    </row>
    <row r="2855" spans="1:31" hidden="1" x14ac:dyDescent="0.35">
      <c r="A2855" t="s">
        <v>1201</v>
      </c>
      <c r="B2855" t="s">
        <v>312</v>
      </c>
      <c r="C2855">
        <v>0</v>
      </c>
      <c r="D2855" s="9">
        <v>43237.152766203704</v>
      </c>
      <c r="E2855" s="9">
        <v>43237.152766203704</v>
      </c>
      <c r="F2855" t="s">
        <v>871</v>
      </c>
      <c r="G2855" t="s">
        <v>871</v>
      </c>
      <c r="H2855">
        <v>1</v>
      </c>
      <c r="I2855">
        <v>1</v>
      </c>
      <c r="J2855">
        <v>1</v>
      </c>
      <c r="K2855" t="s">
        <v>872</v>
      </c>
      <c r="L2855">
        <v>1</v>
      </c>
      <c r="M2855">
        <v>0</v>
      </c>
      <c r="N2855" t="s">
        <v>874</v>
      </c>
      <c r="O2855" t="s">
        <v>874</v>
      </c>
      <c r="P2855" t="s">
        <v>874</v>
      </c>
      <c r="Q2855" t="s">
        <v>874</v>
      </c>
      <c r="R2855">
        <v>0</v>
      </c>
      <c r="S2855" t="s">
        <v>874</v>
      </c>
      <c r="T2855" t="s">
        <v>874</v>
      </c>
      <c r="U2855" t="s">
        <v>874</v>
      </c>
      <c r="V2855" t="s">
        <v>874</v>
      </c>
      <c r="W2855" t="s">
        <v>874</v>
      </c>
      <c r="X2855" t="s">
        <v>56</v>
      </c>
      <c r="Y2855" t="s">
        <v>874</v>
      </c>
      <c r="Z2855" t="s">
        <v>874</v>
      </c>
      <c r="AA2855" t="s">
        <v>874</v>
      </c>
      <c r="AB2855" t="s">
        <v>874</v>
      </c>
      <c r="AC2855" t="s">
        <v>874</v>
      </c>
      <c r="AD2855" s="19">
        <v>45825.304061215276</v>
      </c>
      <c r="AE2855" t="s">
        <v>2333</v>
      </c>
    </row>
    <row r="2856" spans="1:31" x14ac:dyDescent="0.35">
      <c r="A2856" t="s">
        <v>1210</v>
      </c>
      <c r="B2856" t="s">
        <v>311</v>
      </c>
      <c r="C2856">
        <v>1155</v>
      </c>
      <c r="D2856" s="9">
        <v>40471.030555555553</v>
      </c>
      <c r="E2856" s="9">
        <v>41626.691666666666</v>
      </c>
      <c r="F2856">
        <v>792</v>
      </c>
      <c r="G2856">
        <v>792</v>
      </c>
      <c r="H2856">
        <v>192</v>
      </c>
      <c r="I2856">
        <v>600</v>
      </c>
      <c r="J2856">
        <v>91</v>
      </c>
      <c r="K2856">
        <v>701</v>
      </c>
      <c r="L2856">
        <v>551</v>
      </c>
      <c r="M2856">
        <v>150</v>
      </c>
      <c r="N2856">
        <v>0.157</v>
      </c>
      <c r="O2856">
        <v>0.55600000000000005</v>
      </c>
      <c r="P2856">
        <v>0.09</v>
      </c>
      <c r="Q2856">
        <v>0.504</v>
      </c>
      <c r="R2856">
        <v>0.623</v>
      </c>
      <c r="S2856">
        <v>0.61799999999999999</v>
      </c>
      <c r="T2856">
        <v>0.80900000000000005</v>
      </c>
      <c r="U2856">
        <v>0.22</v>
      </c>
      <c r="V2856">
        <v>0.874</v>
      </c>
      <c r="W2856">
        <v>297.61900000000003</v>
      </c>
      <c r="X2856" t="s">
        <v>56</v>
      </c>
      <c r="Y2856">
        <v>1.984</v>
      </c>
      <c r="Z2856">
        <v>0.98399999999999999</v>
      </c>
      <c r="AA2856">
        <v>0.98799999999999999</v>
      </c>
      <c r="AB2856">
        <v>0.98699999999999999</v>
      </c>
      <c r="AC2856">
        <v>0.97399999999999998</v>
      </c>
      <c r="AD2856" s="19">
        <v>45824.965809421294</v>
      </c>
      <c r="AE2856" t="s">
        <v>2225</v>
      </c>
    </row>
    <row r="2857" spans="1:31" hidden="1" x14ac:dyDescent="0.35">
      <c r="A2857" t="s">
        <v>1202</v>
      </c>
      <c r="B2857" t="s">
        <v>312</v>
      </c>
      <c r="C2857">
        <v>0</v>
      </c>
      <c r="D2857" s="9">
        <v>43479.826921296299</v>
      </c>
      <c r="E2857" s="9">
        <v>43479.844282407408</v>
      </c>
      <c r="F2857" t="s">
        <v>871</v>
      </c>
      <c r="G2857" t="s">
        <v>871</v>
      </c>
      <c r="H2857">
        <v>1</v>
      </c>
      <c r="I2857">
        <v>1</v>
      </c>
      <c r="J2857">
        <v>13</v>
      </c>
      <c r="K2857" t="s">
        <v>872</v>
      </c>
      <c r="L2857">
        <v>4</v>
      </c>
      <c r="M2857">
        <v>-16</v>
      </c>
      <c r="N2857" t="s">
        <v>874</v>
      </c>
      <c r="O2857" t="s">
        <v>874</v>
      </c>
      <c r="P2857">
        <v>6.5</v>
      </c>
      <c r="Q2857">
        <v>2</v>
      </c>
      <c r="R2857">
        <v>0</v>
      </c>
      <c r="S2857">
        <v>-6.5</v>
      </c>
      <c r="T2857" t="s">
        <v>874</v>
      </c>
      <c r="U2857" t="s">
        <v>874</v>
      </c>
      <c r="V2857" t="s">
        <v>874</v>
      </c>
      <c r="W2857" t="s">
        <v>874</v>
      </c>
      <c r="X2857" t="s">
        <v>56</v>
      </c>
      <c r="Y2857">
        <v>0.5</v>
      </c>
      <c r="Z2857" t="s">
        <v>874</v>
      </c>
      <c r="AA2857" t="s">
        <v>874</v>
      </c>
      <c r="AB2857">
        <v>0.214</v>
      </c>
      <c r="AC2857">
        <v>0.6</v>
      </c>
      <c r="AD2857" s="19">
        <v>45825.30429896991</v>
      </c>
      <c r="AE2857" t="s">
        <v>2333</v>
      </c>
    </row>
    <row r="2858" spans="1:31" x14ac:dyDescent="0.35">
      <c r="A2858" t="s">
        <v>1226</v>
      </c>
      <c r="B2858" t="s">
        <v>311</v>
      </c>
      <c r="C2858">
        <v>4026</v>
      </c>
      <c r="D2858" s="9">
        <v>40471.352453703701</v>
      </c>
      <c r="E2858" s="9">
        <v>44497.865231481483</v>
      </c>
      <c r="F2858">
        <v>1641</v>
      </c>
      <c r="G2858">
        <v>1641</v>
      </c>
      <c r="H2858">
        <v>0</v>
      </c>
      <c r="I2858">
        <v>1641</v>
      </c>
      <c r="J2858">
        <v>0</v>
      </c>
      <c r="K2858">
        <v>1641</v>
      </c>
      <c r="L2858">
        <v>1640</v>
      </c>
      <c r="M2858">
        <v>1</v>
      </c>
      <c r="N2858">
        <v>0</v>
      </c>
      <c r="O2858">
        <v>0.55400000000000005</v>
      </c>
      <c r="P2858">
        <v>0</v>
      </c>
      <c r="Q2858">
        <v>0.44800000000000001</v>
      </c>
      <c r="R2858">
        <v>0.55400000000000005</v>
      </c>
      <c r="S2858">
        <v>0.55400000000000005</v>
      </c>
      <c r="T2858">
        <v>0.80900000000000005</v>
      </c>
      <c r="U2858">
        <v>0</v>
      </c>
      <c r="V2858">
        <v>1</v>
      </c>
      <c r="W2858">
        <v>2.2320000000000002</v>
      </c>
      <c r="X2858" t="s">
        <v>80</v>
      </c>
      <c r="Y2858">
        <v>2.2320000000000002</v>
      </c>
      <c r="Z2858">
        <v>0</v>
      </c>
      <c r="AA2858">
        <v>0.88900000000000001</v>
      </c>
      <c r="AB2858">
        <v>0</v>
      </c>
      <c r="AC2858">
        <v>0.91400000000000003</v>
      </c>
      <c r="AD2858" s="19">
        <v>45825.295459895831</v>
      </c>
      <c r="AE2858" t="s">
        <v>2336</v>
      </c>
    </row>
    <row r="2859" spans="1:31" hidden="1" x14ac:dyDescent="0.35">
      <c r="A2859" t="s">
        <v>1203</v>
      </c>
      <c r="B2859" t="s">
        <v>312</v>
      </c>
      <c r="C2859">
        <v>95</v>
      </c>
      <c r="D2859" s="9">
        <v>44272.838900462964</v>
      </c>
      <c r="E2859" s="9">
        <v>44368.749120370368</v>
      </c>
      <c r="F2859" t="s">
        <v>871</v>
      </c>
      <c r="G2859" t="s">
        <v>871</v>
      </c>
      <c r="H2859">
        <v>1</v>
      </c>
      <c r="I2859">
        <v>1</v>
      </c>
      <c r="J2859">
        <v>29</v>
      </c>
      <c r="K2859" t="s">
        <v>872</v>
      </c>
      <c r="L2859">
        <v>4</v>
      </c>
      <c r="M2859">
        <v>-32</v>
      </c>
      <c r="N2859" t="s">
        <v>874</v>
      </c>
      <c r="O2859" t="s">
        <v>874</v>
      </c>
      <c r="P2859">
        <v>0.54500000000000004</v>
      </c>
      <c r="Q2859">
        <v>3.5999999999999997E-2</v>
      </c>
      <c r="R2859">
        <v>0</v>
      </c>
      <c r="S2859">
        <v>-0.54500000000000004</v>
      </c>
      <c r="T2859" t="s">
        <v>874</v>
      </c>
      <c r="U2859" t="s">
        <v>874</v>
      </c>
      <c r="V2859" t="s">
        <v>874</v>
      </c>
      <c r="W2859" t="s">
        <v>874</v>
      </c>
      <c r="X2859" t="s">
        <v>56</v>
      </c>
      <c r="Y2859">
        <v>27.777999999999999</v>
      </c>
      <c r="Z2859" t="s">
        <v>874</v>
      </c>
      <c r="AA2859" t="s">
        <v>874</v>
      </c>
      <c r="AB2859">
        <v>0.28899999999999998</v>
      </c>
      <c r="AC2859">
        <v>0.628</v>
      </c>
      <c r="AD2859" s="19">
        <v>45825.30456971065</v>
      </c>
      <c r="AE2859" t="s">
        <v>2333</v>
      </c>
    </row>
    <row r="2860" spans="1:31" x14ac:dyDescent="0.35">
      <c r="A2860" t="s">
        <v>1404</v>
      </c>
      <c r="B2860" t="s">
        <v>311</v>
      </c>
      <c r="C2860">
        <v>1399</v>
      </c>
      <c r="D2860" s="9">
        <v>38432.699317129627</v>
      </c>
      <c r="E2860" s="9">
        <v>39832.411574074074</v>
      </c>
      <c r="F2860">
        <v>144</v>
      </c>
      <c r="G2860">
        <v>144</v>
      </c>
      <c r="H2860">
        <v>28</v>
      </c>
      <c r="I2860">
        <v>116</v>
      </c>
      <c r="J2860">
        <v>18</v>
      </c>
      <c r="K2860">
        <v>126</v>
      </c>
      <c r="L2860">
        <v>90</v>
      </c>
      <c r="M2860">
        <v>36</v>
      </c>
      <c r="N2860">
        <v>3.9E-2</v>
      </c>
      <c r="O2860">
        <v>9.6000000000000002E-2</v>
      </c>
      <c r="P2860">
        <v>0.02</v>
      </c>
      <c r="Q2860">
        <v>9.2999999999999999E-2</v>
      </c>
      <c r="R2860">
        <v>0.115</v>
      </c>
      <c r="S2860">
        <v>0.105</v>
      </c>
      <c r="T2860">
        <v>0.80900000000000005</v>
      </c>
      <c r="U2860">
        <v>0.28899999999999998</v>
      </c>
      <c r="V2860">
        <v>0.85199999999999998</v>
      </c>
      <c r="W2860">
        <v>387.09699999999998</v>
      </c>
      <c r="X2860" t="s">
        <v>56</v>
      </c>
      <c r="Y2860">
        <v>10.753</v>
      </c>
      <c r="Z2860">
        <v>0.86</v>
      </c>
      <c r="AA2860">
        <v>0.81499999999999995</v>
      </c>
      <c r="AB2860">
        <v>0.82299999999999995</v>
      </c>
      <c r="AC2860">
        <v>0.872</v>
      </c>
      <c r="AD2860" s="19">
        <v>45825.092032129629</v>
      </c>
      <c r="AE2860" t="s">
        <v>2397</v>
      </c>
    </row>
    <row r="2861" spans="1:31" hidden="1" x14ac:dyDescent="0.35">
      <c r="A2861" t="s">
        <v>1204</v>
      </c>
      <c r="B2861" t="s">
        <v>312</v>
      </c>
      <c r="C2861">
        <v>95</v>
      </c>
      <c r="D2861" s="9">
        <v>44372.38616898148</v>
      </c>
      <c r="E2861" s="9">
        <v>44467.703333333331</v>
      </c>
      <c r="F2861" t="s">
        <v>871</v>
      </c>
      <c r="G2861" t="s">
        <v>871</v>
      </c>
      <c r="H2861">
        <v>1</v>
      </c>
      <c r="I2861">
        <v>5</v>
      </c>
      <c r="J2861">
        <v>6</v>
      </c>
      <c r="K2861" t="s">
        <v>872</v>
      </c>
      <c r="L2861">
        <v>1</v>
      </c>
      <c r="M2861">
        <v>-2</v>
      </c>
      <c r="N2861" t="s">
        <v>874</v>
      </c>
      <c r="O2861">
        <v>3.7999999999999999E-2</v>
      </c>
      <c r="P2861">
        <v>0.05</v>
      </c>
      <c r="Q2861" t="s">
        <v>874</v>
      </c>
      <c r="R2861">
        <v>-1.2E-2</v>
      </c>
      <c r="S2861">
        <v>4.0000000000000001E-3</v>
      </c>
      <c r="T2861" t="s">
        <v>874</v>
      </c>
      <c r="U2861" t="s">
        <v>874</v>
      </c>
      <c r="V2861" t="s">
        <v>874</v>
      </c>
      <c r="W2861" t="s">
        <v>874</v>
      </c>
      <c r="X2861" t="s">
        <v>92</v>
      </c>
      <c r="Y2861" t="s">
        <v>874</v>
      </c>
      <c r="Z2861" t="s">
        <v>874</v>
      </c>
      <c r="AA2861">
        <v>0.92300000000000004</v>
      </c>
      <c r="AB2861">
        <v>0.85</v>
      </c>
      <c r="AC2861" t="s">
        <v>874</v>
      </c>
      <c r="AD2861" s="19">
        <v>45825.304788310183</v>
      </c>
      <c r="AE2861" t="s">
        <v>2333</v>
      </c>
    </row>
    <row r="2862" spans="1:31" x14ac:dyDescent="0.35">
      <c r="A2862" t="s">
        <v>1693</v>
      </c>
      <c r="B2862" t="s">
        <v>311</v>
      </c>
      <c r="C2862">
        <v>3208</v>
      </c>
      <c r="D2862" s="9">
        <v>40521.392164351855</v>
      </c>
      <c r="E2862" s="9">
        <v>43729.403252314813</v>
      </c>
      <c r="F2862">
        <v>467</v>
      </c>
      <c r="G2862">
        <v>467</v>
      </c>
      <c r="H2862">
        <v>45</v>
      </c>
      <c r="I2862">
        <v>422</v>
      </c>
      <c r="J2862">
        <v>33</v>
      </c>
      <c r="K2862">
        <v>434</v>
      </c>
      <c r="L2862">
        <v>390</v>
      </c>
      <c r="M2862">
        <v>44</v>
      </c>
      <c r="N2862">
        <v>1.7000000000000001E-2</v>
      </c>
      <c r="O2862">
        <v>0.182</v>
      </c>
      <c r="P2862">
        <v>1.0999999999999999E-2</v>
      </c>
      <c r="Q2862">
        <v>0.152</v>
      </c>
      <c r="R2862">
        <v>0.188</v>
      </c>
      <c r="S2862">
        <v>0.182</v>
      </c>
      <c r="T2862">
        <v>0.80900000000000005</v>
      </c>
      <c r="U2862">
        <v>8.5000000000000006E-2</v>
      </c>
      <c r="V2862">
        <v>0.94499999999999995</v>
      </c>
      <c r="W2862">
        <v>289.47399999999999</v>
      </c>
      <c r="X2862" t="s">
        <v>56</v>
      </c>
      <c r="Y2862">
        <v>6.5789999999999997</v>
      </c>
      <c r="Z2862">
        <v>0.93799999999999994</v>
      </c>
      <c r="AA2862">
        <v>0.93400000000000005</v>
      </c>
      <c r="AB2862">
        <v>0.91700000000000004</v>
      </c>
      <c r="AC2862">
        <v>0.92500000000000004</v>
      </c>
      <c r="AD2862" s="19">
        <v>45825.162991307872</v>
      </c>
      <c r="AE2862" t="s">
        <v>2397</v>
      </c>
    </row>
    <row r="2863" spans="1:31" hidden="1" x14ac:dyDescent="0.35">
      <c r="A2863" t="s">
        <v>1205</v>
      </c>
      <c r="B2863" t="s">
        <v>312</v>
      </c>
      <c r="C2863">
        <v>12</v>
      </c>
      <c r="D2863" s="9">
        <v>42823.324131944442</v>
      </c>
      <c r="E2863" s="9">
        <v>42835.460358796299</v>
      </c>
      <c r="F2863" t="s">
        <v>871</v>
      </c>
      <c r="G2863" t="s">
        <v>871</v>
      </c>
      <c r="H2863">
        <v>1</v>
      </c>
      <c r="I2863">
        <v>1</v>
      </c>
      <c r="J2863">
        <v>205</v>
      </c>
      <c r="K2863" t="s">
        <v>872</v>
      </c>
      <c r="L2863">
        <v>1</v>
      </c>
      <c r="M2863">
        <v>-206</v>
      </c>
      <c r="N2863" t="s">
        <v>874</v>
      </c>
      <c r="O2863" t="s">
        <v>874</v>
      </c>
      <c r="P2863">
        <v>19.295000000000002</v>
      </c>
      <c r="Q2863" t="s">
        <v>874</v>
      </c>
      <c r="R2863">
        <v>0</v>
      </c>
      <c r="S2863">
        <v>-16.899000000000001</v>
      </c>
      <c r="T2863" t="s">
        <v>874</v>
      </c>
      <c r="U2863" t="s">
        <v>874</v>
      </c>
      <c r="V2863" t="s">
        <v>874</v>
      </c>
      <c r="W2863" t="s">
        <v>874</v>
      </c>
      <c r="X2863" t="s">
        <v>80</v>
      </c>
      <c r="Y2863" t="s">
        <v>874</v>
      </c>
      <c r="Z2863" t="s">
        <v>874</v>
      </c>
      <c r="AA2863" t="s">
        <v>874</v>
      </c>
      <c r="AB2863">
        <v>9.9000000000000005E-2</v>
      </c>
      <c r="AC2863" t="s">
        <v>874</v>
      </c>
      <c r="AD2863" s="19">
        <v>45825.30502673611</v>
      </c>
      <c r="AE2863" t="s">
        <v>2333</v>
      </c>
    </row>
    <row r="2864" spans="1:31" x14ac:dyDescent="0.35">
      <c r="A2864" t="s">
        <v>1455</v>
      </c>
      <c r="B2864" t="s">
        <v>311</v>
      </c>
      <c r="C2864">
        <v>1737</v>
      </c>
      <c r="D2864" s="9">
        <v>39872.255555555559</v>
      </c>
      <c r="E2864" s="9">
        <v>41610.088888888888</v>
      </c>
      <c r="F2864">
        <v>55</v>
      </c>
      <c r="G2864">
        <v>55</v>
      </c>
      <c r="H2864">
        <v>10</v>
      </c>
      <c r="I2864">
        <v>45</v>
      </c>
      <c r="J2864">
        <v>8</v>
      </c>
      <c r="K2864">
        <v>47</v>
      </c>
      <c r="L2864">
        <v>36</v>
      </c>
      <c r="M2864">
        <v>11</v>
      </c>
      <c r="N2864">
        <v>5.0000000000000001E-3</v>
      </c>
      <c r="O2864">
        <v>2.5999999999999999E-2</v>
      </c>
      <c r="P2864">
        <v>5.0000000000000001E-3</v>
      </c>
      <c r="Q2864">
        <v>2.1000000000000001E-2</v>
      </c>
      <c r="R2864">
        <v>2.5999999999999999E-2</v>
      </c>
      <c r="S2864">
        <v>2.5999999999999999E-2</v>
      </c>
      <c r="T2864">
        <v>0.80800000000000005</v>
      </c>
      <c r="U2864">
        <v>0.161</v>
      </c>
      <c r="V2864">
        <v>0.83899999999999997</v>
      </c>
      <c r="W2864">
        <v>523.80999999999995</v>
      </c>
      <c r="X2864" t="s">
        <v>56</v>
      </c>
      <c r="Y2864">
        <v>47.619</v>
      </c>
      <c r="Z2864">
        <v>0.874</v>
      </c>
      <c r="AA2864">
        <v>0.85699999999999998</v>
      </c>
      <c r="AB2864">
        <v>0.94399999999999995</v>
      </c>
      <c r="AC2864">
        <v>0.82699999999999996</v>
      </c>
      <c r="AD2864" s="19">
        <v>45824.873489664351</v>
      </c>
      <c r="AE2864" t="s">
        <v>2024</v>
      </c>
    </row>
    <row r="2865" spans="1:31" hidden="1" x14ac:dyDescent="0.35">
      <c r="A2865" t="s">
        <v>1206</v>
      </c>
      <c r="B2865" t="s">
        <v>312</v>
      </c>
      <c r="C2865">
        <v>88</v>
      </c>
      <c r="D2865" s="9">
        <v>43034.094328703701</v>
      </c>
      <c r="E2865" s="9">
        <v>43122.42291666667</v>
      </c>
      <c r="F2865" t="s">
        <v>871</v>
      </c>
      <c r="G2865" t="s">
        <v>871</v>
      </c>
      <c r="H2865">
        <v>1</v>
      </c>
      <c r="I2865">
        <v>5</v>
      </c>
      <c r="J2865">
        <v>1</v>
      </c>
      <c r="K2865" t="s">
        <v>872</v>
      </c>
      <c r="L2865">
        <v>1</v>
      </c>
      <c r="M2865">
        <v>4</v>
      </c>
      <c r="N2865" t="s">
        <v>874</v>
      </c>
      <c r="O2865">
        <v>4.2000000000000003E-2</v>
      </c>
      <c r="P2865" t="s">
        <v>874</v>
      </c>
      <c r="Q2865" t="s">
        <v>874</v>
      </c>
      <c r="R2865">
        <v>0</v>
      </c>
      <c r="S2865">
        <v>4.2000000000000003E-2</v>
      </c>
      <c r="T2865" t="s">
        <v>874</v>
      </c>
      <c r="U2865" t="s">
        <v>874</v>
      </c>
      <c r="V2865" t="s">
        <v>874</v>
      </c>
      <c r="W2865" t="s">
        <v>874</v>
      </c>
      <c r="X2865" t="s">
        <v>62</v>
      </c>
      <c r="Y2865" t="s">
        <v>874</v>
      </c>
      <c r="Z2865" t="s">
        <v>874</v>
      </c>
      <c r="AA2865">
        <v>0.94399999999999995</v>
      </c>
      <c r="AB2865" t="s">
        <v>874</v>
      </c>
      <c r="AC2865" t="s">
        <v>874</v>
      </c>
      <c r="AD2865" s="19">
        <v>45825.30524854167</v>
      </c>
      <c r="AE2865" t="s">
        <v>2333</v>
      </c>
    </row>
    <row r="2866" spans="1:31" x14ac:dyDescent="0.35">
      <c r="A2866" t="s">
        <v>164</v>
      </c>
      <c r="B2866" t="s">
        <v>311</v>
      </c>
      <c r="C2866">
        <v>5022</v>
      </c>
      <c r="D2866" s="9">
        <v>39142.859918981485</v>
      </c>
      <c r="E2866" s="9">
        <v>44165.409143518518</v>
      </c>
      <c r="F2866">
        <v>5342</v>
      </c>
      <c r="G2866">
        <v>5342</v>
      </c>
      <c r="H2866">
        <v>1786</v>
      </c>
      <c r="I2866">
        <v>3556</v>
      </c>
      <c r="J2866">
        <v>1374</v>
      </c>
      <c r="K2866">
        <v>3968</v>
      </c>
      <c r="L2866">
        <v>3966</v>
      </c>
      <c r="M2866">
        <v>2</v>
      </c>
      <c r="N2866">
        <v>0.88100000000000001</v>
      </c>
      <c r="O2866">
        <v>1.6719999999999999</v>
      </c>
      <c r="P2866">
        <v>0.26300000000000001</v>
      </c>
      <c r="Q2866">
        <v>1.85</v>
      </c>
      <c r="R2866">
        <v>2.29</v>
      </c>
      <c r="S2866">
        <v>1.137</v>
      </c>
      <c r="T2866">
        <v>0.80800000000000005</v>
      </c>
      <c r="U2866">
        <v>0.34499999999999997</v>
      </c>
      <c r="V2866">
        <v>0.89700000000000002</v>
      </c>
      <c r="W2866">
        <v>1.081</v>
      </c>
      <c r="X2866" t="s">
        <v>80</v>
      </c>
      <c r="Y2866">
        <v>0.54100000000000004</v>
      </c>
      <c r="Z2866">
        <v>0.93600000000000005</v>
      </c>
      <c r="AA2866">
        <v>0.95499999999999996</v>
      </c>
      <c r="AB2866">
        <v>0.9</v>
      </c>
      <c r="AC2866">
        <v>0.94799999999999995</v>
      </c>
      <c r="AD2866" s="19">
        <v>45825.263323680556</v>
      </c>
      <c r="AE2866" t="s">
        <v>2357</v>
      </c>
    </row>
    <row r="2867" spans="1:31" hidden="1" x14ac:dyDescent="0.35">
      <c r="A2867" t="s">
        <v>1207</v>
      </c>
      <c r="B2867" t="s">
        <v>312</v>
      </c>
      <c r="C2867">
        <v>91</v>
      </c>
      <c r="D2867" s="9">
        <v>44083.502210648148</v>
      </c>
      <c r="E2867" s="9">
        <v>44174.662905092591</v>
      </c>
      <c r="F2867" t="s">
        <v>871</v>
      </c>
      <c r="G2867" t="s">
        <v>871</v>
      </c>
      <c r="H2867">
        <v>19</v>
      </c>
      <c r="I2867">
        <v>3</v>
      </c>
      <c r="J2867">
        <v>2</v>
      </c>
      <c r="K2867" t="s">
        <v>872</v>
      </c>
      <c r="L2867">
        <v>15</v>
      </c>
      <c r="M2867">
        <v>4</v>
      </c>
      <c r="N2867">
        <v>0.182</v>
      </c>
      <c r="O2867">
        <v>3.5999999999999997E-2</v>
      </c>
      <c r="P2867">
        <v>1</v>
      </c>
      <c r="Q2867">
        <v>0.13300000000000001</v>
      </c>
      <c r="R2867">
        <v>-0.78200000000000003</v>
      </c>
      <c r="S2867">
        <v>0.191</v>
      </c>
      <c r="T2867">
        <v>-0.17</v>
      </c>
      <c r="U2867">
        <v>0.83499999999999996</v>
      </c>
      <c r="V2867">
        <v>-3.5870000000000002</v>
      </c>
      <c r="W2867">
        <v>1045.1130000000001</v>
      </c>
      <c r="X2867" t="s">
        <v>56</v>
      </c>
      <c r="Y2867">
        <v>7.5190000000000001</v>
      </c>
      <c r="Z2867">
        <v>0.93400000000000005</v>
      </c>
      <c r="AA2867">
        <v>0.95</v>
      </c>
      <c r="AB2867">
        <v>1</v>
      </c>
      <c r="AC2867">
        <v>0.93100000000000005</v>
      </c>
      <c r="AD2867" s="19">
        <v>45825.305540138892</v>
      </c>
      <c r="AE2867" t="s">
        <v>2333</v>
      </c>
    </row>
    <row r="2868" spans="1:31" x14ac:dyDescent="0.35">
      <c r="A2868" t="s">
        <v>121</v>
      </c>
      <c r="B2868" t="s">
        <v>311</v>
      </c>
      <c r="C2868">
        <v>3990</v>
      </c>
      <c r="D2868" s="9">
        <v>40575.627847222226</v>
      </c>
      <c r="E2868" s="9">
        <v>44565.70516203704</v>
      </c>
      <c r="F2868">
        <v>3602</v>
      </c>
      <c r="G2868">
        <v>3602</v>
      </c>
      <c r="H2868">
        <v>1691</v>
      </c>
      <c r="I2868">
        <v>1911</v>
      </c>
      <c r="J2868">
        <v>813</v>
      </c>
      <c r="K2868">
        <v>2789</v>
      </c>
      <c r="L2868">
        <v>1978</v>
      </c>
      <c r="M2868">
        <v>811</v>
      </c>
      <c r="N2868">
        <v>0.83499999999999996</v>
      </c>
      <c r="O2868">
        <v>0.86799999999999999</v>
      </c>
      <c r="P2868">
        <v>0.42299999999999999</v>
      </c>
      <c r="Q2868">
        <v>1.034</v>
      </c>
      <c r="R2868">
        <v>1.28</v>
      </c>
      <c r="S2868">
        <v>1.2969999999999999</v>
      </c>
      <c r="T2868">
        <v>0.80800000000000005</v>
      </c>
      <c r="U2868">
        <v>0.49</v>
      </c>
      <c r="V2868">
        <v>0.752</v>
      </c>
      <c r="W2868">
        <v>784.33299999999997</v>
      </c>
      <c r="X2868" t="s">
        <v>56</v>
      </c>
      <c r="Y2868">
        <v>0.96699999999999997</v>
      </c>
      <c r="Z2868">
        <v>0.91700000000000004</v>
      </c>
      <c r="AA2868">
        <v>0.97199999999999998</v>
      </c>
      <c r="AB2868">
        <v>0.93100000000000005</v>
      </c>
      <c r="AC2868">
        <v>0.96899999999999997</v>
      </c>
      <c r="AD2868" s="19">
        <v>45825.275336701387</v>
      </c>
      <c r="AE2868" t="s">
        <v>2357</v>
      </c>
    </row>
    <row r="2869" spans="1:31" hidden="1" x14ac:dyDescent="0.35">
      <c r="A2869" t="s">
        <v>1208</v>
      </c>
      <c r="B2869" t="s">
        <v>312</v>
      </c>
      <c r="C2869">
        <v>97</v>
      </c>
      <c r="D2869" s="9">
        <v>44095.703310185185</v>
      </c>
      <c r="E2869" s="9">
        <v>44193.670682870368</v>
      </c>
      <c r="F2869" t="s">
        <v>871</v>
      </c>
      <c r="G2869" t="s">
        <v>871</v>
      </c>
      <c r="H2869">
        <v>16</v>
      </c>
      <c r="I2869">
        <v>13</v>
      </c>
      <c r="J2869">
        <v>1</v>
      </c>
      <c r="K2869" t="s">
        <v>872</v>
      </c>
      <c r="L2869">
        <v>16</v>
      </c>
      <c r="M2869">
        <v>12</v>
      </c>
      <c r="N2869">
        <v>0.16200000000000001</v>
      </c>
      <c r="O2869">
        <v>0.11</v>
      </c>
      <c r="P2869" t="s">
        <v>874</v>
      </c>
      <c r="Q2869">
        <v>0.17799999999999999</v>
      </c>
      <c r="R2869">
        <v>0.27200000000000002</v>
      </c>
      <c r="S2869">
        <v>0.27200000000000002</v>
      </c>
      <c r="T2869" t="s">
        <v>874</v>
      </c>
      <c r="U2869" t="s">
        <v>874</v>
      </c>
      <c r="V2869" t="s">
        <v>874</v>
      </c>
      <c r="W2869" t="s">
        <v>874</v>
      </c>
      <c r="X2869" t="s">
        <v>56</v>
      </c>
      <c r="Y2869">
        <v>5.6180000000000003</v>
      </c>
      <c r="Z2869">
        <v>0.91500000000000004</v>
      </c>
      <c r="AA2869">
        <v>0.98</v>
      </c>
      <c r="AB2869" t="s">
        <v>874</v>
      </c>
      <c r="AC2869">
        <v>0.89800000000000002</v>
      </c>
      <c r="AD2869" s="19">
        <v>45825.30578476852</v>
      </c>
      <c r="AE2869" t="s">
        <v>2333</v>
      </c>
    </row>
    <row r="2870" spans="1:31" x14ac:dyDescent="0.35">
      <c r="A2870" t="s">
        <v>1380</v>
      </c>
      <c r="B2870" t="s">
        <v>311</v>
      </c>
      <c r="C2870">
        <v>1767</v>
      </c>
      <c r="D2870" s="9">
        <v>39839.946527777778</v>
      </c>
      <c r="E2870" s="9">
        <v>41607.304166666669</v>
      </c>
      <c r="F2870">
        <v>886</v>
      </c>
      <c r="G2870">
        <v>886</v>
      </c>
      <c r="H2870">
        <v>221</v>
      </c>
      <c r="I2870">
        <v>665</v>
      </c>
      <c r="J2870">
        <v>96</v>
      </c>
      <c r="K2870">
        <v>790</v>
      </c>
      <c r="L2870">
        <v>628</v>
      </c>
      <c r="M2870">
        <v>162</v>
      </c>
      <c r="N2870">
        <v>0.17199999999999999</v>
      </c>
      <c r="O2870">
        <v>0.435</v>
      </c>
      <c r="P2870">
        <v>8.3000000000000004E-2</v>
      </c>
      <c r="Q2870">
        <v>0.42299999999999999</v>
      </c>
      <c r="R2870">
        <v>0.52400000000000002</v>
      </c>
      <c r="S2870">
        <v>0.51500000000000001</v>
      </c>
      <c r="T2870">
        <v>0.80700000000000005</v>
      </c>
      <c r="U2870">
        <v>0.28299999999999997</v>
      </c>
      <c r="V2870">
        <v>0.86299999999999999</v>
      </c>
      <c r="W2870">
        <v>382.97899999999998</v>
      </c>
      <c r="X2870" t="s">
        <v>56</v>
      </c>
      <c r="Y2870">
        <v>2.3639999999999999</v>
      </c>
      <c r="Z2870">
        <v>0.75</v>
      </c>
      <c r="AA2870">
        <v>0.91100000000000003</v>
      </c>
      <c r="AB2870">
        <v>0.89600000000000002</v>
      </c>
      <c r="AC2870">
        <v>0.876</v>
      </c>
      <c r="AD2870" s="19">
        <v>45824.782360821759</v>
      </c>
      <c r="AE2870" t="s">
        <v>1824</v>
      </c>
    </row>
    <row r="2871" spans="1:31" hidden="1" x14ac:dyDescent="0.35">
      <c r="A2871" t="s">
        <v>1209</v>
      </c>
      <c r="B2871" t="s">
        <v>312</v>
      </c>
      <c r="C2871">
        <v>98</v>
      </c>
      <c r="D2871" s="9">
        <v>44085.488425925927</v>
      </c>
      <c r="E2871" s="9">
        <v>44184.382592592592</v>
      </c>
      <c r="F2871" t="s">
        <v>871</v>
      </c>
      <c r="G2871" t="s">
        <v>871</v>
      </c>
      <c r="H2871">
        <v>31</v>
      </c>
      <c r="I2871">
        <v>22</v>
      </c>
      <c r="J2871">
        <v>9</v>
      </c>
      <c r="K2871" t="s">
        <v>872</v>
      </c>
      <c r="L2871">
        <v>42</v>
      </c>
      <c r="M2871">
        <v>3</v>
      </c>
      <c r="N2871">
        <v>0.309</v>
      </c>
      <c r="O2871">
        <v>0.22</v>
      </c>
      <c r="P2871">
        <v>9.8000000000000004E-2</v>
      </c>
      <c r="Q2871">
        <v>0.39900000000000002</v>
      </c>
      <c r="R2871" s="24" t="s">
        <v>2330</v>
      </c>
      <c r="S2871">
        <v>0.434</v>
      </c>
      <c r="T2871">
        <v>0.92600000000000005</v>
      </c>
      <c r="U2871">
        <v>0.58399999999999996</v>
      </c>
      <c r="V2871">
        <v>0.81499999999999995</v>
      </c>
      <c r="W2871">
        <v>278.19499999999999</v>
      </c>
      <c r="X2871" t="s">
        <v>56</v>
      </c>
      <c r="Y2871">
        <v>2.5059999999999998</v>
      </c>
      <c r="Z2871">
        <v>0.97199999999999998</v>
      </c>
      <c r="AA2871">
        <v>0.98499999999999999</v>
      </c>
      <c r="AB2871">
        <v>0.95499999999999996</v>
      </c>
      <c r="AC2871">
        <v>0.95899999999999996</v>
      </c>
      <c r="AD2871" s="19">
        <v>45825.306103541669</v>
      </c>
      <c r="AE2871" t="s">
        <v>2333</v>
      </c>
    </row>
    <row r="2872" spans="1:31" x14ac:dyDescent="0.35">
      <c r="A2872" t="s">
        <v>1151</v>
      </c>
      <c r="B2872" t="s">
        <v>311</v>
      </c>
      <c r="C2872">
        <v>1431</v>
      </c>
      <c r="D2872" s="9">
        <v>40581.179652777777</v>
      </c>
      <c r="E2872" s="9">
        <v>42012.84202546296</v>
      </c>
      <c r="F2872">
        <v>181</v>
      </c>
      <c r="G2872">
        <v>181</v>
      </c>
      <c r="H2872">
        <v>35</v>
      </c>
      <c r="I2872">
        <v>146</v>
      </c>
      <c r="J2872">
        <v>32</v>
      </c>
      <c r="K2872">
        <v>149</v>
      </c>
      <c r="L2872">
        <v>107</v>
      </c>
      <c r="M2872">
        <v>42</v>
      </c>
      <c r="N2872">
        <v>4.4999999999999998E-2</v>
      </c>
      <c r="O2872">
        <v>0.13</v>
      </c>
      <c r="P2872">
        <v>0.03</v>
      </c>
      <c r="Q2872">
        <v>0.11700000000000001</v>
      </c>
      <c r="R2872">
        <v>0.14499999999999999</v>
      </c>
      <c r="S2872">
        <v>0.14199999999999999</v>
      </c>
      <c r="T2872">
        <v>0.80700000000000005</v>
      </c>
      <c r="U2872">
        <v>0.25700000000000001</v>
      </c>
      <c r="V2872">
        <v>0.82899999999999996</v>
      </c>
      <c r="W2872">
        <v>358.97399999999999</v>
      </c>
      <c r="X2872" t="s">
        <v>56</v>
      </c>
      <c r="Y2872">
        <v>8.5470000000000006</v>
      </c>
      <c r="Z2872">
        <v>0.93500000000000005</v>
      </c>
      <c r="AA2872">
        <v>0.90900000000000003</v>
      </c>
      <c r="AB2872">
        <v>0.91700000000000004</v>
      </c>
      <c r="AC2872">
        <v>0.95099999999999996</v>
      </c>
      <c r="AD2872" s="19">
        <v>45825.289528217596</v>
      </c>
      <c r="AE2872" t="s">
        <v>2339</v>
      </c>
    </row>
    <row r="2873" spans="1:31" hidden="1" x14ac:dyDescent="0.35">
      <c r="A2873" t="s">
        <v>1210</v>
      </c>
      <c r="B2873" t="s">
        <v>312</v>
      </c>
      <c r="C2873">
        <v>99</v>
      </c>
      <c r="D2873" s="9">
        <v>44090.366481481484</v>
      </c>
      <c r="E2873" s="9">
        <v>44190.359259259261</v>
      </c>
      <c r="F2873" t="s">
        <v>871</v>
      </c>
      <c r="G2873" t="s">
        <v>871</v>
      </c>
      <c r="H2873">
        <v>24</v>
      </c>
      <c r="I2873">
        <v>26</v>
      </c>
      <c r="J2873">
        <v>8</v>
      </c>
      <c r="K2873" t="s">
        <v>872</v>
      </c>
      <c r="L2873">
        <v>29</v>
      </c>
      <c r="M2873">
        <v>14</v>
      </c>
      <c r="N2873">
        <v>0.22700000000000001</v>
      </c>
      <c r="O2873">
        <v>0.249</v>
      </c>
      <c r="P2873">
        <v>0.08</v>
      </c>
      <c r="Q2873">
        <v>0.29299999999999998</v>
      </c>
      <c r="R2873" s="24" t="s">
        <v>2331</v>
      </c>
      <c r="S2873">
        <v>0.39800000000000002</v>
      </c>
      <c r="T2873">
        <v>0.74</v>
      </c>
      <c r="U2873">
        <v>0.47699999999999998</v>
      </c>
      <c r="V2873">
        <v>0.83199999999999996</v>
      </c>
      <c r="W2873">
        <v>1279.8630000000001</v>
      </c>
      <c r="X2873" t="s">
        <v>56</v>
      </c>
      <c r="Y2873">
        <v>3.4129999999999998</v>
      </c>
      <c r="Z2873">
        <v>0.96199999999999997</v>
      </c>
      <c r="AA2873">
        <v>0.96799999999999997</v>
      </c>
      <c r="AB2873">
        <v>0.92</v>
      </c>
      <c r="AC2873">
        <v>0.97399999999999998</v>
      </c>
      <c r="AD2873" s="19">
        <v>45825.306454606478</v>
      </c>
      <c r="AE2873" t="s">
        <v>2333</v>
      </c>
    </row>
    <row r="2874" spans="1:31" x14ac:dyDescent="0.35">
      <c r="A2874" t="s">
        <v>1575</v>
      </c>
      <c r="B2874" t="s">
        <v>311</v>
      </c>
      <c r="C2874">
        <v>464</v>
      </c>
      <c r="D2874" s="9">
        <v>44102.572152777779</v>
      </c>
      <c r="E2874" s="9">
        <v>44566.747974537036</v>
      </c>
      <c r="F2874">
        <v>1965</v>
      </c>
      <c r="G2874">
        <v>1965</v>
      </c>
      <c r="H2874">
        <v>442</v>
      </c>
      <c r="I2874">
        <v>1523</v>
      </c>
      <c r="J2874">
        <v>133</v>
      </c>
      <c r="K2874">
        <v>1832</v>
      </c>
      <c r="L2874">
        <v>1456</v>
      </c>
      <c r="M2874">
        <v>376</v>
      </c>
      <c r="N2874">
        <v>0.876</v>
      </c>
      <c r="O2874">
        <v>2.9359999999999999</v>
      </c>
      <c r="P2874">
        <v>0.23899999999999999</v>
      </c>
      <c r="Q2874">
        <v>2.8839999999999999</v>
      </c>
      <c r="R2874">
        <v>3.573</v>
      </c>
      <c r="S2874">
        <v>3.3820000000000001</v>
      </c>
      <c r="T2874">
        <v>0.80700000000000005</v>
      </c>
      <c r="U2874">
        <v>0.23</v>
      </c>
      <c r="V2874">
        <v>0.93700000000000006</v>
      </c>
      <c r="W2874">
        <v>130.374</v>
      </c>
      <c r="X2874" t="s">
        <v>56</v>
      </c>
      <c r="Y2874">
        <v>0.34699999999999998</v>
      </c>
      <c r="Z2874">
        <v>0.72599999999999998</v>
      </c>
      <c r="AA2874">
        <v>0.97299999999999998</v>
      </c>
      <c r="AB2874">
        <v>0.86099999999999999</v>
      </c>
      <c r="AC2874">
        <v>0.95799999999999996</v>
      </c>
      <c r="AD2874" s="19">
        <v>45825.13305822917</v>
      </c>
      <c r="AE2874" t="s">
        <v>2397</v>
      </c>
    </row>
    <row r="2875" spans="1:31" hidden="1" x14ac:dyDescent="0.35">
      <c r="A2875" t="s">
        <v>1211</v>
      </c>
      <c r="B2875" t="s">
        <v>312</v>
      </c>
      <c r="C2875">
        <v>84</v>
      </c>
      <c r="D2875" s="9">
        <v>44090.366469907407</v>
      </c>
      <c r="E2875" s="9">
        <v>44174.662847222222</v>
      </c>
      <c r="F2875" t="s">
        <v>871</v>
      </c>
      <c r="G2875" t="s">
        <v>871</v>
      </c>
      <c r="H2875">
        <v>17</v>
      </c>
      <c r="I2875">
        <v>2</v>
      </c>
      <c r="J2875">
        <v>1</v>
      </c>
      <c r="K2875" t="s">
        <v>872</v>
      </c>
      <c r="L2875">
        <v>17</v>
      </c>
      <c r="M2875">
        <v>3</v>
      </c>
      <c r="N2875">
        <v>0.154</v>
      </c>
      <c r="O2875">
        <v>6.7000000000000004E-2</v>
      </c>
      <c r="P2875" t="s">
        <v>874</v>
      </c>
      <c r="Q2875">
        <v>0.158</v>
      </c>
      <c r="R2875">
        <v>0.221</v>
      </c>
      <c r="S2875">
        <v>0.18</v>
      </c>
      <c r="T2875" t="s">
        <v>874</v>
      </c>
      <c r="U2875" t="s">
        <v>874</v>
      </c>
      <c r="V2875" t="s">
        <v>874</v>
      </c>
      <c r="W2875" t="s">
        <v>874</v>
      </c>
      <c r="X2875" t="s">
        <v>56</v>
      </c>
      <c r="Y2875">
        <v>6.3289999999999997</v>
      </c>
      <c r="Z2875">
        <v>0.93799999999999994</v>
      </c>
      <c r="AA2875">
        <v>1</v>
      </c>
      <c r="AB2875" t="s">
        <v>874</v>
      </c>
      <c r="AC2875">
        <v>0.93700000000000006</v>
      </c>
      <c r="AD2875" s="19">
        <v>45825.306700173613</v>
      </c>
      <c r="AE2875" t="s">
        <v>2333</v>
      </c>
    </row>
    <row r="2876" spans="1:31" x14ac:dyDescent="0.35">
      <c r="A2876" t="s">
        <v>1588</v>
      </c>
      <c r="B2876" t="s">
        <v>311</v>
      </c>
      <c r="C2876">
        <v>3066</v>
      </c>
      <c r="D2876" s="9">
        <v>38558.323611111111</v>
      </c>
      <c r="E2876" s="9">
        <v>41624.445833333331</v>
      </c>
      <c r="F2876">
        <v>7997</v>
      </c>
      <c r="G2876">
        <v>7997</v>
      </c>
      <c r="H2876">
        <v>891</v>
      </c>
      <c r="I2876">
        <v>7106</v>
      </c>
      <c r="J2876">
        <v>1483</v>
      </c>
      <c r="K2876">
        <v>6514</v>
      </c>
      <c r="L2876">
        <v>5023</v>
      </c>
      <c r="M2876">
        <v>1491</v>
      </c>
      <c r="N2876">
        <v>0.32500000000000001</v>
      </c>
      <c r="O2876">
        <v>2.4750000000000001</v>
      </c>
      <c r="P2876">
        <v>0.55800000000000005</v>
      </c>
      <c r="Q2876">
        <v>1.8080000000000001</v>
      </c>
      <c r="R2876">
        <v>2.242</v>
      </c>
      <c r="S2876">
        <v>2.234</v>
      </c>
      <c r="T2876">
        <v>0.80600000000000005</v>
      </c>
      <c r="U2876">
        <v>0.11600000000000001</v>
      </c>
      <c r="V2876">
        <v>0.80100000000000005</v>
      </c>
      <c r="W2876">
        <v>824.66800000000001</v>
      </c>
      <c r="X2876" t="s">
        <v>56</v>
      </c>
      <c r="Y2876">
        <v>0.55300000000000005</v>
      </c>
      <c r="Z2876">
        <v>0.97199999999999998</v>
      </c>
      <c r="AA2876">
        <v>0.98099999999999998</v>
      </c>
      <c r="AB2876">
        <v>0.97899999999999998</v>
      </c>
      <c r="AC2876">
        <v>0.96199999999999997</v>
      </c>
      <c r="AD2876" s="19">
        <v>45824.809669722221</v>
      </c>
      <c r="AE2876" t="s">
        <v>1824</v>
      </c>
    </row>
    <row r="2877" spans="1:31" hidden="1" x14ac:dyDescent="0.35">
      <c r="A2877" t="s">
        <v>1212</v>
      </c>
      <c r="B2877" t="s">
        <v>312</v>
      </c>
      <c r="C2877">
        <v>84</v>
      </c>
      <c r="D2877" s="9">
        <v>44090.366469907407</v>
      </c>
      <c r="E2877" s="9">
        <v>44174.662847222222</v>
      </c>
      <c r="F2877" t="s">
        <v>871</v>
      </c>
      <c r="G2877" t="s">
        <v>871</v>
      </c>
      <c r="H2877">
        <v>20</v>
      </c>
      <c r="I2877">
        <v>1</v>
      </c>
      <c r="J2877">
        <v>2</v>
      </c>
      <c r="K2877" t="s">
        <v>872</v>
      </c>
      <c r="L2877">
        <v>21</v>
      </c>
      <c r="M2877">
        <v>-1</v>
      </c>
      <c r="N2877">
        <v>0.183</v>
      </c>
      <c r="O2877" t="s">
        <v>874</v>
      </c>
      <c r="P2877" t="s">
        <v>874</v>
      </c>
      <c r="Q2877">
        <v>0.191</v>
      </c>
      <c r="R2877">
        <v>0</v>
      </c>
      <c r="S2877">
        <v>0.17499999999999999</v>
      </c>
      <c r="T2877" t="s">
        <v>874</v>
      </c>
      <c r="U2877" t="s">
        <v>874</v>
      </c>
      <c r="V2877" t="s">
        <v>874</v>
      </c>
      <c r="W2877" t="s">
        <v>874</v>
      </c>
      <c r="X2877" t="s">
        <v>56</v>
      </c>
      <c r="Y2877">
        <v>5.2359999999999998</v>
      </c>
      <c r="Z2877">
        <v>0.96399999999999997</v>
      </c>
      <c r="AA2877" t="s">
        <v>874</v>
      </c>
      <c r="AB2877" t="s">
        <v>874</v>
      </c>
      <c r="AC2877">
        <v>0.95399999999999996</v>
      </c>
      <c r="AD2877" s="19">
        <v>45825.306930601851</v>
      </c>
      <c r="AE2877" t="s">
        <v>2333</v>
      </c>
    </row>
    <row r="2878" spans="1:31" x14ac:dyDescent="0.35">
      <c r="A2878" t="s">
        <v>1642</v>
      </c>
      <c r="B2878" t="s">
        <v>311</v>
      </c>
      <c r="C2878">
        <v>2571</v>
      </c>
      <c r="D2878" s="9">
        <v>39048.96597222222</v>
      </c>
      <c r="E2878" s="9">
        <v>41620.788194444445</v>
      </c>
      <c r="F2878">
        <v>936</v>
      </c>
      <c r="G2878">
        <v>936</v>
      </c>
      <c r="H2878">
        <v>167</v>
      </c>
      <c r="I2878">
        <v>769</v>
      </c>
      <c r="J2878">
        <v>81</v>
      </c>
      <c r="K2878">
        <v>855</v>
      </c>
      <c r="L2878">
        <v>669</v>
      </c>
      <c r="M2878">
        <v>186</v>
      </c>
      <c r="N2878">
        <v>7.0000000000000007E-2</v>
      </c>
      <c r="O2878">
        <v>0.28299999999999997</v>
      </c>
      <c r="P2878">
        <v>2.9000000000000001E-2</v>
      </c>
      <c r="Q2878">
        <v>0.26100000000000001</v>
      </c>
      <c r="R2878">
        <v>0.32400000000000001</v>
      </c>
      <c r="S2878">
        <v>0.317</v>
      </c>
      <c r="T2878">
        <v>0.80600000000000005</v>
      </c>
      <c r="U2878">
        <v>0.19800000000000001</v>
      </c>
      <c r="V2878">
        <v>0.91800000000000004</v>
      </c>
      <c r="W2878">
        <v>712.64400000000001</v>
      </c>
      <c r="X2878" t="s">
        <v>56</v>
      </c>
      <c r="Y2878">
        <v>3.831</v>
      </c>
      <c r="Z2878">
        <v>0.95499999999999996</v>
      </c>
      <c r="AA2878">
        <v>0.96199999999999997</v>
      </c>
      <c r="AB2878">
        <v>0.93799999999999994</v>
      </c>
      <c r="AC2878">
        <v>0.95099999999999996</v>
      </c>
      <c r="AD2878" s="19">
        <v>45824.819769664355</v>
      </c>
      <c r="AE2878" t="s">
        <v>1824</v>
      </c>
    </row>
    <row r="2879" spans="1:31" hidden="1" x14ac:dyDescent="0.35">
      <c r="A2879" t="s">
        <v>1213</v>
      </c>
      <c r="B2879" t="s">
        <v>312</v>
      </c>
      <c r="C2879">
        <v>97</v>
      </c>
      <c r="D2879" s="9">
        <v>44096.48165509259</v>
      </c>
      <c r="E2879" s="9">
        <v>44194.219988425924</v>
      </c>
      <c r="F2879" t="s">
        <v>871</v>
      </c>
      <c r="G2879" t="s">
        <v>871</v>
      </c>
      <c r="H2879">
        <v>18</v>
      </c>
      <c r="I2879">
        <v>32</v>
      </c>
      <c r="J2879">
        <v>15</v>
      </c>
      <c r="K2879" t="s">
        <v>872</v>
      </c>
      <c r="L2879">
        <v>28</v>
      </c>
      <c r="M2879">
        <v>8</v>
      </c>
      <c r="N2879">
        <v>0.20300000000000001</v>
      </c>
      <c r="O2879">
        <v>0.34499999999999997</v>
      </c>
      <c r="P2879">
        <v>0.14299999999999999</v>
      </c>
      <c r="Q2879">
        <v>0.32600000000000001</v>
      </c>
      <c r="R2879">
        <v>0.40500000000000003</v>
      </c>
      <c r="S2879">
        <v>0.435</v>
      </c>
      <c r="T2879">
        <v>0.80500000000000005</v>
      </c>
      <c r="U2879">
        <v>0.37</v>
      </c>
      <c r="V2879">
        <v>0.73899999999999999</v>
      </c>
      <c r="W2879">
        <v>604.29399999999998</v>
      </c>
      <c r="X2879" t="s">
        <v>56</v>
      </c>
      <c r="Y2879">
        <v>3.0670000000000002</v>
      </c>
      <c r="Z2879">
        <v>0.92400000000000004</v>
      </c>
      <c r="AA2879">
        <v>0.94299999999999995</v>
      </c>
      <c r="AB2879">
        <v>0.92300000000000004</v>
      </c>
      <c r="AC2879">
        <v>0.90800000000000003</v>
      </c>
      <c r="AD2879" s="19">
        <v>45825.307219166665</v>
      </c>
      <c r="AE2879" t="s">
        <v>2333</v>
      </c>
    </row>
    <row r="2880" spans="1:31" x14ac:dyDescent="0.35">
      <c r="A2880" t="s">
        <v>167</v>
      </c>
      <c r="B2880" t="s">
        <v>311</v>
      </c>
      <c r="C2880">
        <v>6340</v>
      </c>
      <c r="D2880" s="9">
        <v>39053.517361111109</v>
      </c>
      <c r="E2880" s="9">
        <v>45393.550694444442</v>
      </c>
      <c r="F2880">
        <v>212</v>
      </c>
      <c r="G2880">
        <v>212</v>
      </c>
      <c r="H2880">
        <v>126</v>
      </c>
      <c r="I2880">
        <v>86</v>
      </c>
      <c r="J2880">
        <v>18</v>
      </c>
      <c r="K2880">
        <v>194</v>
      </c>
      <c r="L2880">
        <v>176</v>
      </c>
      <c r="M2880">
        <v>18</v>
      </c>
      <c r="N2880">
        <v>1.7000000000000001E-2</v>
      </c>
      <c r="O2880">
        <v>1.7999999999999999E-2</v>
      </c>
      <c r="P2880">
        <v>4.0000000000000001E-3</v>
      </c>
      <c r="Q2880">
        <v>2.5000000000000001E-2</v>
      </c>
      <c r="R2880">
        <v>3.1E-2</v>
      </c>
      <c r="S2880">
        <v>2.9000000000000001E-2</v>
      </c>
      <c r="T2880">
        <v>0.80600000000000005</v>
      </c>
      <c r="U2880">
        <v>0.48599999999999999</v>
      </c>
      <c r="V2880">
        <v>0.88600000000000001</v>
      </c>
      <c r="W2880">
        <v>720</v>
      </c>
      <c r="X2880" t="s">
        <v>56</v>
      </c>
      <c r="Y2880">
        <v>40</v>
      </c>
      <c r="Z2880">
        <v>0.54200000000000004</v>
      </c>
      <c r="AA2880">
        <v>0.68600000000000005</v>
      </c>
      <c r="AB2880">
        <v>0.877</v>
      </c>
      <c r="AC2880">
        <v>0.55800000000000005</v>
      </c>
      <c r="AD2880" s="19">
        <v>2.9524305555555557E-2</v>
      </c>
      <c r="AE2880" t="s">
        <v>1108</v>
      </c>
    </row>
    <row r="2881" spans="1:31" hidden="1" x14ac:dyDescent="0.35">
      <c r="A2881" t="s">
        <v>1214</v>
      </c>
      <c r="B2881" t="s">
        <v>312</v>
      </c>
      <c r="C2881">
        <v>98</v>
      </c>
      <c r="D2881" s="9">
        <v>44095.750011574077</v>
      </c>
      <c r="E2881" s="9">
        <v>44194.373252314814</v>
      </c>
      <c r="F2881" t="s">
        <v>871</v>
      </c>
      <c r="G2881" t="s">
        <v>871</v>
      </c>
      <c r="H2881">
        <v>19</v>
      </c>
      <c r="I2881">
        <v>26</v>
      </c>
      <c r="J2881">
        <v>12</v>
      </c>
      <c r="K2881" t="s">
        <v>872</v>
      </c>
      <c r="L2881">
        <v>28</v>
      </c>
      <c r="M2881">
        <v>4</v>
      </c>
      <c r="N2881">
        <v>0.22800000000000001</v>
      </c>
      <c r="O2881">
        <v>0.25600000000000001</v>
      </c>
      <c r="P2881">
        <v>0.111</v>
      </c>
      <c r="Q2881">
        <v>0.30099999999999999</v>
      </c>
      <c r="R2881">
        <v>0.373</v>
      </c>
      <c r="S2881">
        <v>0.374</v>
      </c>
      <c r="T2881">
        <v>0.80700000000000005</v>
      </c>
      <c r="U2881">
        <v>0.47099999999999997</v>
      </c>
      <c r="V2881">
        <v>0.77100000000000002</v>
      </c>
      <c r="W2881">
        <v>388.70400000000001</v>
      </c>
      <c r="X2881" t="s">
        <v>56</v>
      </c>
      <c r="Y2881">
        <v>3.3220000000000001</v>
      </c>
      <c r="Z2881">
        <v>0.90800000000000003</v>
      </c>
      <c r="AA2881">
        <v>0.95899999999999996</v>
      </c>
      <c r="AB2881">
        <v>0.91300000000000003</v>
      </c>
      <c r="AC2881">
        <v>0.96299999999999997</v>
      </c>
      <c r="AD2881" s="19">
        <v>45825.30750451389</v>
      </c>
      <c r="AE2881" t="s">
        <v>2333</v>
      </c>
    </row>
    <row r="2882" spans="1:31" x14ac:dyDescent="0.35">
      <c r="A2882" t="s">
        <v>167</v>
      </c>
      <c r="B2882" t="s">
        <v>311</v>
      </c>
      <c r="C2882">
        <v>6340</v>
      </c>
      <c r="D2882" s="9">
        <v>39053.517361111109</v>
      </c>
      <c r="E2882" s="9">
        <v>45393.550694444442</v>
      </c>
      <c r="F2882">
        <v>212</v>
      </c>
      <c r="G2882">
        <v>212</v>
      </c>
      <c r="H2882">
        <v>126</v>
      </c>
      <c r="I2882">
        <v>86</v>
      </c>
      <c r="J2882">
        <v>18</v>
      </c>
      <c r="K2882">
        <v>194</v>
      </c>
      <c r="L2882">
        <v>176</v>
      </c>
      <c r="M2882">
        <v>18</v>
      </c>
      <c r="N2882">
        <v>1.7000000000000001E-2</v>
      </c>
      <c r="O2882">
        <v>1.7999999999999999E-2</v>
      </c>
      <c r="P2882">
        <v>4.0000000000000001E-3</v>
      </c>
      <c r="Q2882">
        <v>2.5000000000000001E-2</v>
      </c>
      <c r="R2882">
        <v>3.1E-2</v>
      </c>
      <c r="S2882">
        <v>2.9000000000000001E-2</v>
      </c>
      <c r="T2882">
        <v>0.80600000000000005</v>
      </c>
      <c r="U2882">
        <v>0.48599999999999999</v>
      </c>
      <c r="V2882">
        <v>0.88600000000000001</v>
      </c>
      <c r="W2882">
        <v>720</v>
      </c>
      <c r="X2882" t="s">
        <v>56</v>
      </c>
      <c r="Y2882">
        <v>40</v>
      </c>
      <c r="Z2882">
        <v>0.54200000000000004</v>
      </c>
      <c r="AA2882">
        <v>0.68600000000000005</v>
      </c>
      <c r="AB2882">
        <v>0.877</v>
      </c>
      <c r="AC2882">
        <v>0.55800000000000005</v>
      </c>
      <c r="AD2882" s="19">
        <v>4.0932870370370369E-2</v>
      </c>
      <c r="AE2882" t="s">
        <v>1108</v>
      </c>
    </row>
    <row r="2883" spans="1:31" hidden="1" x14ac:dyDescent="0.35">
      <c r="A2883" t="s">
        <v>1215</v>
      </c>
      <c r="B2883" t="s">
        <v>312</v>
      </c>
      <c r="C2883">
        <v>99</v>
      </c>
      <c r="D2883" s="9">
        <v>44095.643506944441</v>
      </c>
      <c r="E2883" s="9">
        <v>44195.450208333335</v>
      </c>
      <c r="F2883" t="s">
        <v>871</v>
      </c>
      <c r="G2883" t="s">
        <v>871</v>
      </c>
      <c r="H2883">
        <v>31</v>
      </c>
      <c r="I2883">
        <v>58</v>
      </c>
      <c r="J2883">
        <v>4</v>
      </c>
      <c r="K2883" t="s">
        <v>872</v>
      </c>
      <c r="L2883">
        <v>69</v>
      </c>
      <c r="M2883">
        <v>15</v>
      </c>
      <c r="N2883">
        <v>0.34100000000000003</v>
      </c>
      <c r="O2883">
        <v>0.61699999999999999</v>
      </c>
      <c r="P2883">
        <v>0.25</v>
      </c>
      <c r="Q2883">
        <v>0.81299999999999994</v>
      </c>
      <c r="R2883">
        <v>0.70799999999999996</v>
      </c>
      <c r="S2883">
        <v>0.91200000000000003</v>
      </c>
      <c r="T2883">
        <v>1.1479999999999999</v>
      </c>
      <c r="U2883">
        <v>0.35599999999999998</v>
      </c>
      <c r="V2883">
        <v>0.73899999999999999</v>
      </c>
      <c r="W2883">
        <v>77.491</v>
      </c>
      <c r="X2883" t="s">
        <v>62</v>
      </c>
      <c r="Y2883">
        <v>1.23</v>
      </c>
      <c r="Z2883">
        <v>0.98</v>
      </c>
      <c r="AA2883">
        <v>0.97799999999999998</v>
      </c>
      <c r="AB2883">
        <v>1</v>
      </c>
      <c r="AC2883">
        <v>0.99099999999999999</v>
      </c>
      <c r="AD2883" s="19">
        <v>45825.307795277775</v>
      </c>
      <c r="AE2883" t="s">
        <v>2333</v>
      </c>
    </row>
    <row r="2884" spans="1:31" x14ac:dyDescent="0.35">
      <c r="A2884" t="s">
        <v>1173</v>
      </c>
      <c r="B2884" t="s">
        <v>311</v>
      </c>
      <c r="C2884">
        <v>3309</v>
      </c>
      <c r="D2884" s="9">
        <v>39525.965416666666</v>
      </c>
      <c r="E2884" s="9">
        <v>42835.509050925924</v>
      </c>
      <c r="F2884">
        <v>3818</v>
      </c>
      <c r="G2884">
        <v>3818</v>
      </c>
      <c r="H2884">
        <v>533</v>
      </c>
      <c r="I2884">
        <v>3285</v>
      </c>
      <c r="J2884">
        <v>1649</v>
      </c>
      <c r="K2884">
        <v>2169</v>
      </c>
      <c r="L2884">
        <v>2169</v>
      </c>
      <c r="M2884">
        <v>0</v>
      </c>
      <c r="N2884">
        <v>0.222</v>
      </c>
      <c r="O2884">
        <v>1.3580000000000001</v>
      </c>
      <c r="P2884">
        <v>0.46500000000000002</v>
      </c>
      <c r="Q2884">
        <v>0.89900000000000002</v>
      </c>
      <c r="R2884">
        <v>1.115</v>
      </c>
      <c r="S2884">
        <v>0.86899999999999999</v>
      </c>
      <c r="T2884">
        <v>0.80600000000000005</v>
      </c>
      <c r="U2884">
        <v>0.14099999999999999</v>
      </c>
      <c r="V2884">
        <v>0.70599999999999996</v>
      </c>
      <c r="W2884">
        <v>0</v>
      </c>
      <c r="X2884" t="s">
        <v>80</v>
      </c>
      <c r="Y2884">
        <v>1.1120000000000001</v>
      </c>
      <c r="Z2884">
        <v>0.84599999999999997</v>
      </c>
      <c r="AA2884">
        <v>0.96599999999999997</v>
      </c>
      <c r="AB2884">
        <v>0.89700000000000002</v>
      </c>
      <c r="AC2884">
        <v>0.96099999999999997</v>
      </c>
      <c r="AD2884" s="19">
        <v>45825.296638414351</v>
      </c>
      <c r="AE2884" t="s">
        <v>2333</v>
      </c>
    </row>
    <row r="2885" spans="1:31" hidden="1" x14ac:dyDescent="0.35">
      <c r="A2885" t="s">
        <v>1216</v>
      </c>
      <c r="B2885" t="s">
        <v>312</v>
      </c>
      <c r="C2885">
        <v>93</v>
      </c>
      <c r="D2885" s="9">
        <v>44082.408877314818</v>
      </c>
      <c r="E2885" s="9">
        <v>44176.043032407404</v>
      </c>
      <c r="F2885" t="s">
        <v>871</v>
      </c>
      <c r="G2885" t="s">
        <v>871</v>
      </c>
      <c r="H2885">
        <v>22</v>
      </c>
      <c r="I2885">
        <v>9</v>
      </c>
      <c r="J2885">
        <v>3</v>
      </c>
      <c r="K2885" t="s">
        <v>872</v>
      </c>
      <c r="L2885">
        <v>29</v>
      </c>
      <c r="M2885">
        <v>-2</v>
      </c>
      <c r="N2885">
        <v>0.193</v>
      </c>
      <c r="O2885">
        <v>8.2000000000000003E-2</v>
      </c>
      <c r="P2885">
        <v>2.1000000000000001E-2</v>
      </c>
      <c r="Q2885">
        <v>0.251</v>
      </c>
      <c r="R2885">
        <v>0.254</v>
      </c>
      <c r="S2885">
        <v>0.253</v>
      </c>
      <c r="T2885">
        <v>0.98799999999999999</v>
      </c>
      <c r="U2885">
        <v>0.70199999999999996</v>
      </c>
      <c r="V2885">
        <v>0.92400000000000004</v>
      </c>
      <c r="W2885">
        <v>247.012</v>
      </c>
      <c r="X2885" t="s">
        <v>56</v>
      </c>
      <c r="Y2885">
        <v>3.984</v>
      </c>
      <c r="Z2885">
        <v>0.94499999999999995</v>
      </c>
      <c r="AA2885">
        <v>0.874</v>
      </c>
      <c r="AB2885">
        <v>0.88</v>
      </c>
      <c r="AC2885">
        <v>0.96399999999999997</v>
      </c>
      <c r="AD2885" s="19">
        <v>45825.308075856483</v>
      </c>
      <c r="AE2885" t="s">
        <v>2333</v>
      </c>
    </row>
    <row r="2886" spans="1:31" x14ac:dyDescent="0.35">
      <c r="A2886" t="s">
        <v>1123</v>
      </c>
      <c r="B2886" t="s">
        <v>311</v>
      </c>
      <c r="C2886">
        <v>6454</v>
      </c>
      <c r="D2886" s="9">
        <v>37881.224421296298</v>
      </c>
      <c r="E2886" s="9">
        <v>44335.378078703703</v>
      </c>
      <c r="F2886">
        <v>3762</v>
      </c>
      <c r="G2886">
        <v>3762</v>
      </c>
      <c r="H2886">
        <v>1777</v>
      </c>
      <c r="I2886">
        <v>1985</v>
      </c>
      <c r="J2886">
        <v>461</v>
      </c>
      <c r="K2886">
        <v>3301</v>
      </c>
      <c r="L2886">
        <v>2862</v>
      </c>
      <c r="M2886">
        <v>439</v>
      </c>
      <c r="N2886">
        <v>0.79100000000000004</v>
      </c>
      <c r="O2886">
        <v>0.879</v>
      </c>
      <c r="P2886">
        <v>0.14099999999999999</v>
      </c>
      <c r="Q2886">
        <v>1.232</v>
      </c>
      <c r="R2886">
        <v>1.5289999999999999</v>
      </c>
      <c r="S2886">
        <v>1.35</v>
      </c>
      <c r="T2886">
        <v>0.80600000000000005</v>
      </c>
      <c r="U2886">
        <v>0.47399999999999998</v>
      </c>
      <c r="V2886">
        <v>0.91600000000000004</v>
      </c>
      <c r="W2886">
        <v>356.33100000000002</v>
      </c>
      <c r="X2886" t="s">
        <v>56</v>
      </c>
      <c r="Y2886">
        <v>0.81200000000000006</v>
      </c>
      <c r="Z2886">
        <v>0.88500000000000001</v>
      </c>
      <c r="AA2886">
        <v>0.86499999999999999</v>
      </c>
      <c r="AB2886">
        <v>0.72399999999999998</v>
      </c>
      <c r="AC2886">
        <v>0.86399999999999999</v>
      </c>
      <c r="AD2886" s="19">
        <v>45825.265412800924</v>
      </c>
      <c r="AE2886" t="s">
        <v>2357</v>
      </c>
    </row>
    <row r="2887" spans="1:31" hidden="1" x14ac:dyDescent="0.35">
      <c r="A2887" t="s">
        <v>1217</v>
      </c>
      <c r="B2887" t="s">
        <v>312</v>
      </c>
      <c r="C2887">
        <v>100</v>
      </c>
      <c r="D2887" s="9">
        <v>44093.728738425925</v>
      </c>
      <c r="E2887" s="9">
        <v>44194.527557870373</v>
      </c>
      <c r="F2887" t="s">
        <v>871</v>
      </c>
      <c r="G2887" t="s">
        <v>871</v>
      </c>
      <c r="H2887">
        <v>44</v>
      </c>
      <c r="I2887">
        <v>29</v>
      </c>
      <c r="J2887">
        <v>20</v>
      </c>
      <c r="K2887" t="s">
        <v>872</v>
      </c>
      <c r="L2887">
        <v>65</v>
      </c>
      <c r="M2887">
        <v>-11</v>
      </c>
      <c r="N2887">
        <v>0.50600000000000001</v>
      </c>
      <c r="O2887">
        <v>0.29699999999999999</v>
      </c>
      <c r="P2887">
        <v>0.249</v>
      </c>
      <c r="Q2887">
        <v>0.71099999999999997</v>
      </c>
      <c r="R2887" s="24" t="s">
        <v>2332</v>
      </c>
      <c r="S2887">
        <v>0.55900000000000005</v>
      </c>
      <c r="T2887">
        <v>1.2829999999999999</v>
      </c>
      <c r="U2887">
        <v>0.63</v>
      </c>
      <c r="V2887">
        <v>0.69</v>
      </c>
      <c r="W2887">
        <v>71.73</v>
      </c>
      <c r="X2887" t="s">
        <v>62</v>
      </c>
      <c r="Y2887">
        <v>1.4059999999999999</v>
      </c>
      <c r="Z2887">
        <v>0.97199999999999998</v>
      </c>
      <c r="AA2887">
        <v>0.97499999999999998</v>
      </c>
      <c r="AB2887">
        <v>0.96799999999999997</v>
      </c>
      <c r="AC2887">
        <v>0.98699999999999999</v>
      </c>
      <c r="AD2887" s="19">
        <v>45825.308359270835</v>
      </c>
      <c r="AE2887" t="s">
        <v>2333</v>
      </c>
    </row>
    <row r="2888" spans="1:31" x14ac:dyDescent="0.35">
      <c r="A2888" t="s">
        <v>109</v>
      </c>
      <c r="B2888" t="s">
        <v>311</v>
      </c>
      <c r="C2888">
        <v>2170</v>
      </c>
      <c r="D2888" s="9">
        <v>42395.38858796296</v>
      </c>
      <c r="E2888" s="9">
        <v>44565.724953703706</v>
      </c>
      <c r="F2888">
        <v>4134</v>
      </c>
      <c r="G2888">
        <v>4134</v>
      </c>
      <c r="H2888">
        <v>2341</v>
      </c>
      <c r="I2888">
        <v>1793</v>
      </c>
      <c r="J2888">
        <v>751</v>
      </c>
      <c r="K2888">
        <v>3383</v>
      </c>
      <c r="L2888">
        <v>2662</v>
      </c>
      <c r="M2888">
        <v>721</v>
      </c>
      <c r="N2888">
        <v>1.206</v>
      </c>
      <c r="O2888">
        <v>0.91800000000000004</v>
      </c>
      <c r="P2888">
        <v>0.442</v>
      </c>
      <c r="Q2888">
        <v>1.3560000000000001</v>
      </c>
      <c r="R2888">
        <v>1.6819999999999999</v>
      </c>
      <c r="S2888">
        <v>1.744</v>
      </c>
      <c r="T2888">
        <v>0.80600000000000005</v>
      </c>
      <c r="U2888">
        <v>0.56799999999999995</v>
      </c>
      <c r="V2888">
        <v>0.79200000000000004</v>
      </c>
      <c r="W2888">
        <v>531.71100000000001</v>
      </c>
      <c r="X2888" t="s">
        <v>56</v>
      </c>
      <c r="Y2888">
        <v>0.73699999999999999</v>
      </c>
      <c r="Z2888">
        <v>0.92100000000000004</v>
      </c>
      <c r="AA2888">
        <v>0.93899999999999995</v>
      </c>
      <c r="AB2888">
        <v>0.88400000000000001</v>
      </c>
      <c r="AC2888">
        <v>0.92500000000000004</v>
      </c>
      <c r="AD2888" s="19">
        <v>45825.279014479165</v>
      </c>
      <c r="AE2888" t="s">
        <v>2357</v>
      </c>
    </row>
    <row r="2889" spans="1:31" hidden="1" x14ac:dyDescent="0.35">
      <c r="A2889" t="s">
        <v>1218</v>
      </c>
      <c r="B2889" t="s">
        <v>312</v>
      </c>
      <c r="C2889">
        <v>99</v>
      </c>
      <c r="D2889" s="9">
        <v>44110.900300925925</v>
      </c>
      <c r="E2889" s="9">
        <v>44210.885694444441</v>
      </c>
      <c r="F2889" t="s">
        <v>871</v>
      </c>
      <c r="G2889" t="s">
        <v>871</v>
      </c>
      <c r="H2889">
        <v>18</v>
      </c>
      <c r="I2889">
        <v>35</v>
      </c>
      <c r="J2889">
        <v>10</v>
      </c>
      <c r="K2889" t="s">
        <v>872</v>
      </c>
      <c r="L2889">
        <v>34</v>
      </c>
      <c r="M2889">
        <v>10</v>
      </c>
      <c r="N2889">
        <v>0.26400000000000001</v>
      </c>
      <c r="O2889">
        <v>0.377</v>
      </c>
      <c r="P2889">
        <v>0.122</v>
      </c>
      <c r="Q2889">
        <v>0.34399999999999997</v>
      </c>
      <c r="R2889">
        <v>0.51900000000000002</v>
      </c>
      <c r="S2889">
        <v>0.52</v>
      </c>
      <c r="T2889">
        <v>0.66300000000000003</v>
      </c>
      <c r="U2889">
        <v>0.41199999999999998</v>
      </c>
      <c r="V2889">
        <v>0.81</v>
      </c>
      <c r="W2889">
        <v>337.209</v>
      </c>
      <c r="X2889" t="s">
        <v>56</v>
      </c>
      <c r="Y2889">
        <v>2.907</v>
      </c>
      <c r="Z2889">
        <v>0.93700000000000006</v>
      </c>
      <c r="AA2889">
        <v>0.91900000000000004</v>
      </c>
      <c r="AB2889">
        <v>0.92300000000000004</v>
      </c>
      <c r="AC2889">
        <v>0.88500000000000001</v>
      </c>
      <c r="AD2889" s="19">
        <v>45825.308639143521</v>
      </c>
      <c r="AE2889" t="s">
        <v>2333</v>
      </c>
    </row>
    <row r="2890" spans="1:31" x14ac:dyDescent="0.35">
      <c r="A2890" t="s">
        <v>1399</v>
      </c>
      <c r="B2890" t="s">
        <v>311</v>
      </c>
      <c r="C2890">
        <v>235</v>
      </c>
      <c r="D2890" s="9">
        <v>41240.012499999997</v>
      </c>
      <c r="E2890" s="9">
        <v>41475.105555555558</v>
      </c>
      <c r="F2890">
        <v>108</v>
      </c>
      <c r="G2890">
        <v>108</v>
      </c>
      <c r="H2890">
        <v>41</v>
      </c>
      <c r="I2890">
        <v>67</v>
      </c>
      <c r="J2890">
        <v>1</v>
      </c>
      <c r="K2890">
        <v>107</v>
      </c>
      <c r="L2890">
        <v>94</v>
      </c>
      <c r="M2890">
        <v>13</v>
      </c>
      <c r="N2890">
        <v>0.34899999999999998</v>
      </c>
      <c r="O2890">
        <v>0.39100000000000001</v>
      </c>
      <c r="P2890">
        <v>0</v>
      </c>
      <c r="Q2890">
        <v>0.59599999999999997</v>
      </c>
      <c r="R2890">
        <v>0.74</v>
      </c>
      <c r="S2890">
        <v>0.66400000000000003</v>
      </c>
      <c r="T2890">
        <v>0.80500000000000005</v>
      </c>
      <c r="U2890">
        <v>0.47199999999999998</v>
      </c>
      <c r="V2890">
        <v>1</v>
      </c>
      <c r="W2890">
        <v>21.812000000000001</v>
      </c>
      <c r="X2890" t="s">
        <v>80</v>
      </c>
      <c r="Y2890">
        <v>1.6779999999999999</v>
      </c>
      <c r="Z2890">
        <v>0.93</v>
      </c>
      <c r="AA2890">
        <v>0.81599999999999995</v>
      </c>
      <c r="AB2890">
        <v>0</v>
      </c>
      <c r="AC2890">
        <v>0.872</v>
      </c>
      <c r="AD2890" s="19">
        <v>45824.788612997683</v>
      </c>
      <c r="AE2890" t="s">
        <v>1824</v>
      </c>
    </row>
    <row r="2891" spans="1:31" hidden="1" x14ac:dyDescent="0.35">
      <c r="A2891" t="s">
        <v>1219</v>
      </c>
      <c r="B2891" t="s">
        <v>312</v>
      </c>
      <c r="C2891">
        <v>98</v>
      </c>
      <c r="D2891" s="9">
        <v>44096.499791666669</v>
      </c>
      <c r="E2891" s="9">
        <v>44195.004780092589</v>
      </c>
      <c r="F2891" t="s">
        <v>871</v>
      </c>
      <c r="G2891" t="s">
        <v>871</v>
      </c>
      <c r="H2891">
        <v>21</v>
      </c>
      <c r="I2891">
        <v>26</v>
      </c>
      <c r="J2891">
        <v>23</v>
      </c>
      <c r="K2891" t="s">
        <v>872</v>
      </c>
      <c r="L2891">
        <v>29</v>
      </c>
      <c r="M2891">
        <v>-4</v>
      </c>
      <c r="N2891">
        <v>0.28699999999999998</v>
      </c>
      <c r="O2891">
        <v>0.247</v>
      </c>
      <c r="P2891">
        <v>0.27700000000000002</v>
      </c>
      <c r="Q2891">
        <v>0.309</v>
      </c>
      <c r="R2891">
        <v>0.25700000000000001</v>
      </c>
      <c r="S2891">
        <v>0.27200000000000002</v>
      </c>
      <c r="T2891">
        <v>1.202</v>
      </c>
      <c r="U2891">
        <v>0.53700000000000003</v>
      </c>
      <c r="V2891">
        <v>0.48099999999999998</v>
      </c>
      <c r="W2891">
        <v>669.90300000000002</v>
      </c>
      <c r="X2891" t="s">
        <v>62</v>
      </c>
      <c r="Y2891">
        <v>3.2360000000000002</v>
      </c>
      <c r="Z2891">
        <v>0.92700000000000005</v>
      </c>
      <c r="AA2891">
        <v>0.96799999999999997</v>
      </c>
      <c r="AB2891">
        <v>0.91</v>
      </c>
      <c r="AC2891">
        <v>0.96199999999999997</v>
      </c>
      <c r="AD2891" s="19">
        <v>45825.308930856481</v>
      </c>
      <c r="AE2891" t="s">
        <v>2333</v>
      </c>
    </row>
    <row r="2892" spans="1:31" x14ac:dyDescent="0.35">
      <c r="A2892" t="s">
        <v>1582</v>
      </c>
      <c r="B2892" t="s">
        <v>311</v>
      </c>
      <c r="C2892">
        <v>1721</v>
      </c>
      <c r="D2892" s="9">
        <v>42845.781064814815</v>
      </c>
      <c r="E2892" s="9">
        <v>44566.835752314815</v>
      </c>
      <c r="F2892">
        <v>4139</v>
      </c>
      <c r="G2892">
        <v>4139</v>
      </c>
      <c r="H2892">
        <v>451</v>
      </c>
      <c r="I2892">
        <v>3688</v>
      </c>
      <c r="J2892">
        <v>424</v>
      </c>
      <c r="K2892">
        <v>3715</v>
      </c>
      <c r="L2892">
        <v>2908</v>
      </c>
      <c r="M2892">
        <v>807</v>
      </c>
      <c r="N2892">
        <v>0.35399999999999998</v>
      </c>
      <c r="O2892">
        <v>2.9609999999999999</v>
      </c>
      <c r="P2892">
        <v>0.36399999999999999</v>
      </c>
      <c r="Q2892">
        <v>2.375</v>
      </c>
      <c r="R2892">
        <v>2.9510000000000001</v>
      </c>
      <c r="S2892">
        <v>2.9569999999999999</v>
      </c>
      <c r="T2892">
        <v>0.80500000000000005</v>
      </c>
      <c r="U2892">
        <v>0.107</v>
      </c>
      <c r="V2892">
        <v>0.89</v>
      </c>
      <c r="W2892">
        <v>339.78899999999999</v>
      </c>
      <c r="X2892" t="s">
        <v>56</v>
      </c>
      <c r="Y2892">
        <v>0.42099999999999999</v>
      </c>
      <c r="Z2892">
        <v>0.98799999999999999</v>
      </c>
      <c r="AA2892">
        <v>0.98899999999999999</v>
      </c>
      <c r="AB2892">
        <v>0.96099999999999997</v>
      </c>
      <c r="AC2892">
        <v>0.99199999999999999</v>
      </c>
      <c r="AD2892" s="19">
        <v>45825.135289814818</v>
      </c>
      <c r="AE2892" t="s">
        <v>2397</v>
      </c>
    </row>
    <row r="2893" spans="1:31" hidden="1" x14ac:dyDescent="0.35">
      <c r="A2893" t="s">
        <v>1220</v>
      </c>
      <c r="B2893" t="s">
        <v>312</v>
      </c>
      <c r="C2893">
        <v>99</v>
      </c>
      <c r="D2893" s="9">
        <v>44096.517465277779</v>
      </c>
      <c r="E2893" s="9">
        <v>44196.42732638889</v>
      </c>
      <c r="F2893" t="s">
        <v>871</v>
      </c>
      <c r="G2893" t="s">
        <v>871</v>
      </c>
      <c r="H2893">
        <v>22</v>
      </c>
      <c r="I2893">
        <v>15</v>
      </c>
      <c r="J2893">
        <v>9</v>
      </c>
      <c r="K2893" t="s">
        <v>872</v>
      </c>
      <c r="L2893">
        <v>27</v>
      </c>
      <c r="M2893">
        <v>0</v>
      </c>
      <c r="N2893">
        <v>0.26300000000000001</v>
      </c>
      <c r="O2893">
        <v>0.13200000000000001</v>
      </c>
      <c r="P2893">
        <v>0.11600000000000001</v>
      </c>
      <c r="Q2893">
        <v>0.28499999999999998</v>
      </c>
      <c r="R2893">
        <v>0.27900000000000003</v>
      </c>
      <c r="S2893">
        <v>0.26700000000000002</v>
      </c>
      <c r="T2893">
        <v>1.022</v>
      </c>
      <c r="U2893">
        <v>0.66600000000000004</v>
      </c>
      <c r="V2893">
        <v>0.70599999999999996</v>
      </c>
      <c r="W2893">
        <v>119.298</v>
      </c>
      <c r="X2893" t="s">
        <v>62</v>
      </c>
      <c r="Y2893">
        <v>3.5089999999999999</v>
      </c>
      <c r="Z2893">
        <v>0.94399999999999995</v>
      </c>
      <c r="AA2893">
        <v>0.97199999999999998</v>
      </c>
      <c r="AB2893">
        <v>0.69799999999999995</v>
      </c>
      <c r="AC2893">
        <v>0.95099999999999996</v>
      </c>
      <c r="AD2893" s="19">
        <v>45825.309213298613</v>
      </c>
      <c r="AE2893" t="s">
        <v>2333</v>
      </c>
    </row>
    <row r="2894" spans="1:31" x14ac:dyDescent="0.35">
      <c r="A2894" t="s">
        <v>1597</v>
      </c>
      <c r="B2894" t="s">
        <v>311</v>
      </c>
      <c r="C2894">
        <v>856</v>
      </c>
      <c r="D2894" s="9">
        <v>40766.332638888889</v>
      </c>
      <c r="E2894" s="9">
        <v>41622.370833333334</v>
      </c>
      <c r="F2894">
        <v>797</v>
      </c>
      <c r="G2894">
        <v>797</v>
      </c>
      <c r="H2894">
        <v>89</v>
      </c>
      <c r="I2894">
        <v>708</v>
      </c>
      <c r="J2894">
        <v>67</v>
      </c>
      <c r="K2894">
        <v>730</v>
      </c>
      <c r="L2894">
        <v>551</v>
      </c>
      <c r="M2894">
        <v>179</v>
      </c>
      <c r="N2894">
        <v>0.1</v>
      </c>
      <c r="O2894">
        <v>0.94199999999999995</v>
      </c>
      <c r="P2894">
        <v>0.10100000000000001</v>
      </c>
      <c r="Q2894">
        <v>0.75700000000000001</v>
      </c>
      <c r="R2894">
        <v>0.94099999999999995</v>
      </c>
      <c r="S2894">
        <v>0.93100000000000005</v>
      </c>
      <c r="T2894">
        <v>0.80400000000000005</v>
      </c>
      <c r="U2894">
        <v>9.6000000000000002E-2</v>
      </c>
      <c r="V2894">
        <v>0.90300000000000002</v>
      </c>
      <c r="W2894">
        <v>236.46</v>
      </c>
      <c r="X2894" t="s">
        <v>56</v>
      </c>
      <c r="Y2894">
        <v>1.321</v>
      </c>
      <c r="Z2894">
        <v>0.96499999999999997</v>
      </c>
      <c r="AA2894">
        <v>0.97399999999999998</v>
      </c>
      <c r="AB2894">
        <v>0.91500000000000004</v>
      </c>
      <c r="AC2894">
        <v>0.96599999999999997</v>
      </c>
      <c r="AD2894" s="19">
        <v>45824.808525856482</v>
      </c>
      <c r="AE2894" t="s">
        <v>1824</v>
      </c>
    </row>
    <row r="2895" spans="1:31" hidden="1" x14ac:dyDescent="0.35">
      <c r="A2895" t="s">
        <v>1221</v>
      </c>
      <c r="B2895" t="s">
        <v>312</v>
      </c>
      <c r="C2895">
        <v>29</v>
      </c>
      <c r="D2895" s="9">
        <v>43005.495185185187</v>
      </c>
      <c r="E2895" s="9">
        <v>43035.249131944445</v>
      </c>
      <c r="F2895" t="s">
        <v>871</v>
      </c>
      <c r="G2895" t="s">
        <v>871</v>
      </c>
      <c r="H2895">
        <v>1</v>
      </c>
      <c r="I2895">
        <v>2</v>
      </c>
      <c r="J2895">
        <v>1</v>
      </c>
      <c r="K2895" t="s">
        <v>872</v>
      </c>
      <c r="L2895">
        <v>1</v>
      </c>
      <c r="M2895">
        <v>1</v>
      </c>
      <c r="N2895" t="s">
        <v>874</v>
      </c>
      <c r="O2895">
        <v>3.3000000000000002E-2</v>
      </c>
      <c r="P2895" t="s">
        <v>874</v>
      </c>
      <c r="Q2895" t="s">
        <v>874</v>
      </c>
      <c r="R2895">
        <v>0</v>
      </c>
      <c r="S2895">
        <v>3.3000000000000002E-2</v>
      </c>
      <c r="T2895" t="s">
        <v>874</v>
      </c>
      <c r="U2895" t="s">
        <v>874</v>
      </c>
      <c r="V2895" t="s">
        <v>874</v>
      </c>
      <c r="W2895" t="s">
        <v>874</v>
      </c>
      <c r="X2895" t="s">
        <v>56</v>
      </c>
      <c r="Y2895" t="s">
        <v>874</v>
      </c>
      <c r="Z2895" t="s">
        <v>874</v>
      </c>
      <c r="AA2895">
        <v>1</v>
      </c>
      <c r="AB2895" t="s">
        <v>874</v>
      </c>
      <c r="AC2895" t="s">
        <v>874</v>
      </c>
      <c r="AD2895" s="19">
        <v>45825.309417719909</v>
      </c>
      <c r="AE2895" t="s">
        <v>2333</v>
      </c>
    </row>
    <row r="2896" spans="1:31" x14ac:dyDescent="0.35">
      <c r="A2896" t="s">
        <v>1900</v>
      </c>
      <c r="B2896" t="s">
        <v>311</v>
      </c>
      <c r="C2896">
        <v>3396</v>
      </c>
      <c r="D2896" s="9">
        <v>38202.384027777778</v>
      </c>
      <c r="E2896" s="9">
        <v>41598.768055555556</v>
      </c>
      <c r="F2896">
        <v>157</v>
      </c>
      <c r="G2896">
        <v>157</v>
      </c>
      <c r="H2896">
        <v>21</v>
      </c>
      <c r="I2896">
        <v>136</v>
      </c>
      <c r="J2896">
        <v>16</v>
      </c>
      <c r="K2896">
        <v>141</v>
      </c>
      <c r="L2896">
        <v>106</v>
      </c>
      <c r="M2896">
        <v>35</v>
      </c>
      <c r="N2896">
        <v>8.0000000000000002E-3</v>
      </c>
      <c r="O2896">
        <v>4.9000000000000002E-2</v>
      </c>
      <c r="P2896">
        <v>6.0000000000000001E-3</v>
      </c>
      <c r="Q2896">
        <v>4.1000000000000002E-2</v>
      </c>
      <c r="R2896">
        <v>5.0999999999999997E-2</v>
      </c>
      <c r="S2896">
        <v>5.0999999999999997E-2</v>
      </c>
      <c r="T2896">
        <v>0.80400000000000005</v>
      </c>
      <c r="U2896">
        <v>0.14000000000000001</v>
      </c>
      <c r="V2896">
        <v>0.89500000000000002</v>
      </c>
      <c r="W2896">
        <v>853.65899999999999</v>
      </c>
      <c r="X2896" t="s">
        <v>56</v>
      </c>
      <c r="Y2896">
        <v>24.39</v>
      </c>
      <c r="Z2896">
        <v>0.86299999999999999</v>
      </c>
      <c r="AA2896">
        <v>0.95799999999999996</v>
      </c>
      <c r="AB2896">
        <v>0.96699999999999997</v>
      </c>
      <c r="AC2896">
        <v>0.92800000000000005</v>
      </c>
      <c r="AD2896" s="19">
        <v>45824.867188611111</v>
      </c>
      <c r="AE2896" t="s">
        <v>2024</v>
      </c>
    </row>
    <row r="2897" spans="1:31" hidden="1" x14ac:dyDescent="0.35">
      <c r="A2897" t="s">
        <v>1222</v>
      </c>
      <c r="B2897" t="s">
        <v>312</v>
      </c>
      <c r="C2897">
        <v>96</v>
      </c>
      <c r="D2897" s="9">
        <v>43718.545810185184</v>
      </c>
      <c r="E2897" s="9">
        <v>43815.401192129626</v>
      </c>
      <c r="F2897" t="s">
        <v>871</v>
      </c>
      <c r="G2897" t="s">
        <v>871</v>
      </c>
      <c r="H2897">
        <v>5</v>
      </c>
      <c r="I2897">
        <v>17</v>
      </c>
      <c r="J2897">
        <v>45</v>
      </c>
      <c r="K2897" t="s">
        <v>872</v>
      </c>
      <c r="L2897">
        <v>15</v>
      </c>
      <c r="M2897">
        <v>-39</v>
      </c>
      <c r="N2897">
        <v>8.7999999999999995E-2</v>
      </c>
      <c r="O2897">
        <v>0.16800000000000001</v>
      </c>
      <c r="P2897">
        <v>1.135</v>
      </c>
      <c r="Q2897">
        <v>0.16800000000000001</v>
      </c>
      <c r="R2897">
        <v>-0.879</v>
      </c>
      <c r="S2897">
        <v>-0.55100000000000005</v>
      </c>
      <c r="T2897">
        <v>-0.191</v>
      </c>
      <c r="U2897">
        <v>0.34399999999999997</v>
      </c>
      <c r="V2897">
        <v>-3.4340000000000002</v>
      </c>
      <c r="W2897">
        <v>2113.0949999999998</v>
      </c>
      <c r="X2897" t="s">
        <v>56</v>
      </c>
      <c r="Y2897">
        <v>5.952</v>
      </c>
      <c r="Z2897">
        <v>0.65900000000000003</v>
      </c>
      <c r="AA2897">
        <v>0.98399999999999999</v>
      </c>
      <c r="AB2897">
        <v>0.92</v>
      </c>
      <c r="AC2897">
        <v>0.93400000000000005</v>
      </c>
      <c r="AD2897" s="19">
        <v>45825.309721874997</v>
      </c>
      <c r="AE2897" t="s">
        <v>2333</v>
      </c>
    </row>
    <row r="2898" spans="1:31" x14ac:dyDescent="0.35">
      <c r="A2898" t="s">
        <v>96</v>
      </c>
      <c r="B2898" t="s">
        <v>311</v>
      </c>
      <c r="C2898">
        <v>2079</v>
      </c>
      <c r="D2898" s="9">
        <v>43530.405555555553</v>
      </c>
      <c r="E2898" s="9">
        <v>45609.786111111112</v>
      </c>
      <c r="F2898">
        <v>11789</v>
      </c>
      <c r="G2898">
        <v>10975</v>
      </c>
      <c r="H2898">
        <v>7472</v>
      </c>
      <c r="I2898">
        <v>3503</v>
      </c>
      <c r="J2898">
        <v>1484</v>
      </c>
      <c r="K2898">
        <v>9491</v>
      </c>
      <c r="L2898">
        <v>7065</v>
      </c>
      <c r="M2898">
        <v>2426</v>
      </c>
      <c r="N2898">
        <v>8.7899999999999991</v>
      </c>
      <c r="O2898">
        <v>3.226</v>
      </c>
      <c r="P2898">
        <v>1.871</v>
      </c>
      <c r="Q2898">
        <v>8.1519999999999992</v>
      </c>
      <c r="R2898">
        <v>10.145</v>
      </c>
      <c r="S2898">
        <v>9.5380000000000003</v>
      </c>
      <c r="T2898">
        <v>0.80400000000000005</v>
      </c>
      <c r="U2898">
        <v>0.73199999999999998</v>
      </c>
      <c r="V2898">
        <v>0.84399999999999997</v>
      </c>
      <c r="W2898">
        <v>297.596</v>
      </c>
      <c r="X2898" t="s">
        <v>56</v>
      </c>
      <c r="Y2898">
        <v>0.123</v>
      </c>
      <c r="Z2898">
        <v>0.98199999999999998</v>
      </c>
      <c r="AA2898">
        <v>0.92500000000000004</v>
      </c>
      <c r="AB2898">
        <v>0.91800000000000004</v>
      </c>
      <c r="AC2898">
        <v>0.95499999999999996</v>
      </c>
      <c r="AD2898" s="19">
        <v>2.0260416666666666E-2</v>
      </c>
      <c r="AE2898" t="s">
        <v>1108</v>
      </c>
    </row>
    <row r="2899" spans="1:31" hidden="1" x14ac:dyDescent="0.35">
      <c r="A2899" t="s">
        <v>1223</v>
      </c>
      <c r="B2899" t="s">
        <v>312</v>
      </c>
      <c r="C2899">
        <v>39</v>
      </c>
      <c r="D2899" s="9">
        <v>41942.528298611112</v>
      </c>
      <c r="E2899" s="9">
        <v>41981.602071759262</v>
      </c>
      <c r="F2899" t="s">
        <v>871</v>
      </c>
      <c r="G2899" t="s">
        <v>871</v>
      </c>
      <c r="H2899">
        <v>6</v>
      </c>
      <c r="I2899">
        <v>3</v>
      </c>
      <c r="J2899">
        <v>1</v>
      </c>
      <c r="K2899" t="s">
        <v>872</v>
      </c>
      <c r="L2899">
        <v>7</v>
      </c>
      <c r="M2899">
        <v>0</v>
      </c>
      <c r="N2899">
        <v>0.09</v>
      </c>
      <c r="O2899">
        <v>6.4000000000000001E-2</v>
      </c>
      <c r="P2899" t="s">
        <v>874</v>
      </c>
      <c r="Q2899">
        <v>0.11899999999999999</v>
      </c>
      <c r="R2899">
        <v>0.154</v>
      </c>
      <c r="S2899">
        <v>0.13700000000000001</v>
      </c>
      <c r="T2899" t="s">
        <v>874</v>
      </c>
      <c r="U2899" t="s">
        <v>874</v>
      </c>
      <c r="V2899" t="s">
        <v>874</v>
      </c>
      <c r="W2899" t="s">
        <v>874</v>
      </c>
      <c r="X2899" t="s">
        <v>56</v>
      </c>
      <c r="Y2899">
        <v>8.4030000000000005</v>
      </c>
      <c r="Z2899">
        <v>0.77500000000000002</v>
      </c>
      <c r="AA2899">
        <v>0.90200000000000002</v>
      </c>
      <c r="AB2899" t="s">
        <v>874</v>
      </c>
      <c r="AC2899">
        <v>0.57899999999999996</v>
      </c>
      <c r="AD2899" s="19">
        <v>45825.309946886577</v>
      </c>
      <c r="AE2899" t="s">
        <v>2333</v>
      </c>
    </row>
    <row r="2900" spans="1:31" x14ac:dyDescent="0.35">
      <c r="A2900" t="s">
        <v>96</v>
      </c>
      <c r="B2900" t="s">
        <v>311</v>
      </c>
      <c r="C2900">
        <v>2079</v>
      </c>
      <c r="D2900" s="9">
        <v>43530.405555555553</v>
      </c>
      <c r="E2900" s="9">
        <v>45609.786111111112</v>
      </c>
      <c r="F2900">
        <v>11789</v>
      </c>
      <c r="G2900">
        <v>10975</v>
      </c>
      <c r="H2900">
        <v>7472</v>
      </c>
      <c r="I2900">
        <v>3503</v>
      </c>
      <c r="J2900">
        <v>1484</v>
      </c>
      <c r="K2900">
        <v>9491</v>
      </c>
      <c r="L2900">
        <v>7065</v>
      </c>
      <c r="M2900">
        <v>2426</v>
      </c>
      <c r="N2900">
        <v>8.7899999999999991</v>
      </c>
      <c r="O2900">
        <v>3.226</v>
      </c>
      <c r="P2900">
        <v>1.871</v>
      </c>
      <c r="Q2900">
        <v>8.1519999999999992</v>
      </c>
      <c r="R2900">
        <v>10.145</v>
      </c>
      <c r="S2900">
        <v>9.5380000000000003</v>
      </c>
      <c r="T2900">
        <v>0.80400000000000005</v>
      </c>
      <c r="U2900">
        <v>0.73199999999999998</v>
      </c>
      <c r="V2900">
        <v>0.84399999999999997</v>
      </c>
      <c r="W2900">
        <v>297.596</v>
      </c>
      <c r="X2900" t="s">
        <v>56</v>
      </c>
      <c r="Y2900">
        <v>0.123</v>
      </c>
      <c r="Z2900">
        <v>0.98199999999999998</v>
      </c>
      <c r="AA2900">
        <v>0.92500000000000004</v>
      </c>
      <c r="AB2900">
        <v>0.91800000000000004</v>
      </c>
      <c r="AC2900">
        <v>0.95499999999999996</v>
      </c>
      <c r="AD2900" s="19">
        <v>2.249537037037037E-2</v>
      </c>
      <c r="AE2900" t="s">
        <v>1108</v>
      </c>
    </row>
    <row r="2901" spans="1:31" hidden="1" x14ac:dyDescent="0.35">
      <c r="A2901" t="s">
        <v>1224</v>
      </c>
      <c r="B2901" t="s">
        <v>312</v>
      </c>
      <c r="C2901">
        <v>0</v>
      </c>
      <c r="D2901" s="9">
        <v>43951.869606481479</v>
      </c>
      <c r="E2901" s="9">
        <v>43951.869606481479</v>
      </c>
      <c r="F2901" t="s">
        <v>871</v>
      </c>
      <c r="G2901" t="s">
        <v>871</v>
      </c>
      <c r="H2901">
        <v>1</v>
      </c>
      <c r="I2901">
        <v>1</v>
      </c>
      <c r="J2901">
        <v>1</v>
      </c>
      <c r="K2901" t="s">
        <v>872</v>
      </c>
      <c r="L2901">
        <v>1</v>
      </c>
      <c r="M2901">
        <v>0</v>
      </c>
      <c r="N2901" t="s">
        <v>874</v>
      </c>
      <c r="O2901" t="s">
        <v>874</v>
      </c>
      <c r="P2901" t="s">
        <v>874</v>
      </c>
      <c r="Q2901" t="s">
        <v>874</v>
      </c>
      <c r="R2901">
        <v>0</v>
      </c>
      <c r="S2901" t="s">
        <v>874</v>
      </c>
      <c r="T2901" t="s">
        <v>874</v>
      </c>
      <c r="U2901" t="s">
        <v>874</v>
      </c>
      <c r="V2901" t="s">
        <v>874</v>
      </c>
      <c r="W2901" t="s">
        <v>874</v>
      </c>
      <c r="X2901" t="s">
        <v>56</v>
      </c>
      <c r="Y2901" t="s">
        <v>874</v>
      </c>
      <c r="Z2901" t="s">
        <v>874</v>
      </c>
      <c r="AA2901" t="s">
        <v>874</v>
      </c>
      <c r="AB2901" t="s">
        <v>874</v>
      </c>
      <c r="AC2901" t="s">
        <v>874</v>
      </c>
      <c r="AD2901" s="19">
        <v>45825.310167199073</v>
      </c>
      <c r="AE2901" t="s">
        <v>2333</v>
      </c>
    </row>
    <row r="2902" spans="1:31" x14ac:dyDescent="0.35">
      <c r="A2902" t="s">
        <v>1382</v>
      </c>
      <c r="B2902" t="s">
        <v>311</v>
      </c>
      <c r="C2902">
        <v>1568</v>
      </c>
      <c r="D2902" s="9">
        <v>42550.713564814818</v>
      </c>
      <c r="E2902" s="9">
        <v>44118.812962962962</v>
      </c>
      <c r="F2902">
        <v>207</v>
      </c>
      <c r="G2902">
        <v>207</v>
      </c>
      <c r="H2902">
        <v>60</v>
      </c>
      <c r="I2902">
        <v>147</v>
      </c>
      <c r="J2902">
        <v>13</v>
      </c>
      <c r="K2902">
        <v>194</v>
      </c>
      <c r="L2902">
        <v>146</v>
      </c>
      <c r="M2902">
        <v>48</v>
      </c>
      <c r="N2902">
        <v>5.2999999999999999E-2</v>
      </c>
      <c r="O2902">
        <v>0.13</v>
      </c>
      <c r="P2902">
        <v>1.4999999999999999E-2</v>
      </c>
      <c r="Q2902">
        <v>0.13500000000000001</v>
      </c>
      <c r="R2902">
        <v>0.16800000000000001</v>
      </c>
      <c r="S2902">
        <v>0.16900000000000001</v>
      </c>
      <c r="T2902">
        <v>0.80400000000000005</v>
      </c>
      <c r="U2902">
        <v>0.28999999999999998</v>
      </c>
      <c r="V2902">
        <v>0.91800000000000004</v>
      </c>
      <c r="W2902">
        <v>355.55599999999998</v>
      </c>
      <c r="X2902" t="s">
        <v>56</v>
      </c>
      <c r="Y2902">
        <v>7.407</v>
      </c>
      <c r="Z2902">
        <v>0.94499999999999995</v>
      </c>
      <c r="AA2902">
        <v>0.93500000000000005</v>
      </c>
      <c r="AB2902">
        <v>0.96</v>
      </c>
      <c r="AC2902">
        <v>0.97699999999999998</v>
      </c>
      <c r="AD2902" s="19">
        <v>45825.086683217596</v>
      </c>
      <c r="AE2902" t="s">
        <v>2397</v>
      </c>
    </row>
    <row r="2903" spans="1:31" hidden="1" x14ac:dyDescent="0.35">
      <c r="A2903" t="s">
        <v>1225</v>
      </c>
      <c r="B2903" t="s">
        <v>312</v>
      </c>
      <c r="C2903">
        <v>99</v>
      </c>
      <c r="D2903" s="9">
        <v>44465.504513888889</v>
      </c>
      <c r="E2903" s="9">
        <v>44565.490127314813</v>
      </c>
      <c r="F2903" t="s">
        <v>871</v>
      </c>
      <c r="G2903" t="s">
        <v>871</v>
      </c>
      <c r="H2903">
        <v>3283</v>
      </c>
      <c r="I2903">
        <v>1</v>
      </c>
      <c r="J2903">
        <v>984</v>
      </c>
      <c r="K2903" t="s">
        <v>872</v>
      </c>
      <c r="L2903">
        <v>2339</v>
      </c>
      <c r="M2903">
        <v>-39</v>
      </c>
      <c r="N2903">
        <v>33.421999999999997</v>
      </c>
      <c r="O2903">
        <v>0</v>
      </c>
      <c r="P2903">
        <v>9.968</v>
      </c>
      <c r="Q2903">
        <v>23.379000000000001</v>
      </c>
      <c r="R2903" s="24" t="s">
        <v>2334</v>
      </c>
      <c r="S2903">
        <v>23.451000000000001</v>
      </c>
      <c r="T2903">
        <v>0.997</v>
      </c>
      <c r="U2903">
        <v>1</v>
      </c>
      <c r="V2903">
        <v>0.70199999999999996</v>
      </c>
      <c r="W2903">
        <v>118.354</v>
      </c>
      <c r="X2903" t="s">
        <v>56</v>
      </c>
      <c r="Y2903">
        <v>4.2999999999999997E-2</v>
      </c>
      <c r="Z2903">
        <v>0.99399999999999999</v>
      </c>
      <c r="AA2903">
        <v>0</v>
      </c>
      <c r="AB2903">
        <v>0.998</v>
      </c>
      <c r="AC2903">
        <v>0.99199999999999999</v>
      </c>
      <c r="AD2903" s="19">
        <v>45825.294896932872</v>
      </c>
      <c r="AE2903" t="s">
        <v>2336</v>
      </c>
    </row>
    <row r="2904" spans="1:31" x14ac:dyDescent="0.35">
      <c r="A2904" t="s">
        <v>1595</v>
      </c>
      <c r="B2904" t="s">
        <v>311</v>
      </c>
      <c r="C2904">
        <v>4046</v>
      </c>
      <c r="D2904" s="9">
        <v>40459.894004629627</v>
      </c>
      <c r="E2904" s="9">
        <v>44506.612210648149</v>
      </c>
      <c r="F2904">
        <v>611</v>
      </c>
      <c r="G2904">
        <v>611</v>
      </c>
      <c r="H2904">
        <v>142</v>
      </c>
      <c r="I2904">
        <v>469</v>
      </c>
      <c r="J2904">
        <v>71</v>
      </c>
      <c r="K2904">
        <v>540</v>
      </c>
      <c r="L2904">
        <v>414</v>
      </c>
      <c r="M2904">
        <v>126</v>
      </c>
      <c r="N2904">
        <v>3.5000000000000003E-2</v>
      </c>
      <c r="O2904">
        <v>0.128</v>
      </c>
      <c r="P2904">
        <v>0.02</v>
      </c>
      <c r="Q2904">
        <v>0.115</v>
      </c>
      <c r="R2904">
        <v>0.14299999999999999</v>
      </c>
      <c r="S2904">
        <v>0.14199999999999999</v>
      </c>
      <c r="T2904">
        <v>0.80400000000000005</v>
      </c>
      <c r="U2904">
        <v>0.215</v>
      </c>
      <c r="V2904">
        <v>0.877</v>
      </c>
      <c r="W2904">
        <v>1095.652</v>
      </c>
      <c r="X2904" t="s">
        <v>56</v>
      </c>
      <c r="Y2904">
        <v>8.6959999999999997</v>
      </c>
      <c r="Z2904">
        <v>0.98799999999999999</v>
      </c>
      <c r="AA2904">
        <v>0.91</v>
      </c>
      <c r="AB2904">
        <v>0.93400000000000005</v>
      </c>
      <c r="AC2904">
        <v>0.97899999999999998</v>
      </c>
      <c r="AD2904" s="19">
        <v>45825.138926192129</v>
      </c>
      <c r="AE2904" t="s">
        <v>2397</v>
      </c>
    </row>
    <row r="2905" spans="1:31" hidden="1" x14ac:dyDescent="0.35">
      <c r="A2905" t="s">
        <v>200</v>
      </c>
      <c r="B2905" t="s">
        <v>312</v>
      </c>
      <c r="C2905">
        <v>99</v>
      </c>
      <c r="D2905" s="9">
        <v>44466.180104166669</v>
      </c>
      <c r="E2905" s="9">
        <v>44565.513275462959</v>
      </c>
      <c r="F2905" t="s">
        <v>871</v>
      </c>
      <c r="G2905" t="s">
        <v>871</v>
      </c>
      <c r="H2905">
        <v>2</v>
      </c>
      <c r="I2905">
        <v>153</v>
      </c>
      <c r="J2905">
        <v>30</v>
      </c>
      <c r="K2905" t="s">
        <v>872</v>
      </c>
      <c r="L2905">
        <v>72</v>
      </c>
      <c r="M2905">
        <v>52</v>
      </c>
      <c r="N2905">
        <v>4.2999999999999997E-2</v>
      </c>
      <c r="O2905">
        <v>1.4319999999999999</v>
      </c>
      <c r="P2905">
        <v>0.39600000000000002</v>
      </c>
      <c r="Q2905">
        <v>0.80800000000000005</v>
      </c>
      <c r="R2905" s="24" t="s">
        <v>2335</v>
      </c>
      <c r="S2905">
        <v>1.091</v>
      </c>
      <c r="T2905">
        <v>0.749</v>
      </c>
      <c r="U2905">
        <v>2.9000000000000001E-2</v>
      </c>
      <c r="V2905">
        <v>0.73199999999999998</v>
      </c>
      <c r="W2905">
        <v>1452.97</v>
      </c>
      <c r="X2905" t="s">
        <v>56</v>
      </c>
      <c r="Y2905">
        <v>1.238</v>
      </c>
      <c r="Z2905">
        <v>1</v>
      </c>
      <c r="AA2905">
        <v>0.98099999999999998</v>
      </c>
      <c r="AB2905">
        <v>0.90800000000000003</v>
      </c>
      <c r="AC2905">
        <v>0.98599999999999999</v>
      </c>
      <c r="AD2905" s="19">
        <v>45825.295241701388</v>
      </c>
      <c r="AE2905" t="s">
        <v>2336</v>
      </c>
    </row>
    <row r="2906" spans="1:31" x14ac:dyDescent="0.35">
      <c r="A2906" t="s">
        <v>1694</v>
      </c>
      <c r="B2906" t="s">
        <v>311</v>
      </c>
      <c r="C2906">
        <v>6614</v>
      </c>
      <c r="D2906" s="9">
        <v>37933.100497685184</v>
      </c>
      <c r="E2906" s="9">
        <v>44547.418923611112</v>
      </c>
      <c r="F2906">
        <v>2642</v>
      </c>
      <c r="G2906">
        <v>2642</v>
      </c>
      <c r="H2906">
        <v>387</v>
      </c>
      <c r="I2906">
        <v>2255</v>
      </c>
      <c r="J2906">
        <v>335</v>
      </c>
      <c r="K2906">
        <v>2307</v>
      </c>
      <c r="L2906">
        <v>1869</v>
      </c>
      <c r="M2906">
        <v>438</v>
      </c>
      <c r="N2906">
        <v>6.3E-2</v>
      </c>
      <c r="O2906">
        <v>0.35099999999999998</v>
      </c>
      <c r="P2906">
        <v>5.7000000000000002E-2</v>
      </c>
      <c r="Q2906">
        <v>0.28699999999999998</v>
      </c>
      <c r="R2906">
        <v>0.35699999999999998</v>
      </c>
      <c r="S2906">
        <v>0.36299999999999999</v>
      </c>
      <c r="T2906">
        <v>0.80400000000000005</v>
      </c>
      <c r="U2906">
        <v>0.152</v>
      </c>
      <c r="V2906">
        <v>0.86199999999999999</v>
      </c>
      <c r="W2906">
        <v>1526.1320000000001</v>
      </c>
      <c r="X2906" t="s">
        <v>56</v>
      </c>
      <c r="Y2906">
        <v>3.484</v>
      </c>
      <c r="Z2906">
        <v>0.97199999999999998</v>
      </c>
      <c r="AA2906">
        <v>0.96899999999999997</v>
      </c>
      <c r="AB2906">
        <v>0.90900000000000003</v>
      </c>
      <c r="AC2906">
        <v>0.98</v>
      </c>
      <c r="AD2906" s="19">
        <v>45825.163530150465</v>
      </c>
      <c r="AE2906" t="s">
        <v>2397</v>
      </c>
    </row>
    <row r="2907" spans="1:31" hidden="1" x14ac:dyDescent="0.35">
      <c r="A2907" t="s">
        <v>1226</v>
      </c>
      <c r="B2907" t="s">
        <v>312</v>
      </c>
      <c r="C2907">
        <v>98</v>
      </c>
      <c r="D2907" s="9">
        <v>44399.395231481481</v>
      </c>
      <c r="E2907" s="9">
        <v>44497.865231481483</v>
      </c>
      <c r="F2907" t="s">
        <v>871</v>
      </c>
      <c r="G2907" t="s">
        <v>871</v>
      </c>
      <c r="H2907">
        <v>1</v>
      </c>
      <c r="I2907">
        <v>15</v>
      </c>
      <c r="J2907">
        <v>1</v>
      </c>
      <c r="K2907" t="s">
        <v>872</v>
      </c>
      <c r="L2907">
        <v>15</v>
      </c>
      <c r="M2907">
        <v>-1</v>
      </c>
      <c r="N2907">
        <v>0</v>
      </c>
      <c r="O2907">
        <v>0.13300000000000001</v>
      </c>
      <c r="P2907">
        <v>0</v>
      </c>
      <c r="Q2907">
        <v>0.127</v>
      </c>
      <c r="R2907">
        <v>0.13300000000000001</v>
      </c>
      <c r="S2907">
        <v>0.13300000000000001</v>
      </c>
      <c r="T2907">
        <v>0.95499999999999996</v>
      </c>
      <c r="U2907">
        <v>0</v>
      </c>
      <c r="V2907">
        <v>1</v>
      </c>
      <c r="W2907">
        <v>7.8739999999999997</v>
      </c>
      <c r="X2907" t="s">
        <v>80</v>
      </c>
      <c r="Y2907">
        <v>7.8739999999999997</v>
      </c>
      <c r="Z2907">
        <v>0</v>
      </c>
      <c r="AA2907">
        <v>0.98099999999999998</v>
      </c>
      <c r="AB2907">
        <v>0</v>
      </c>
      <c r="AC2907">
        <v>0.96599999999999997</v>
      </c>
      <c r="AD2907" s="19">
        <v>45825.29549689815</v>
      </c>
      <c r="AE2907" t="s">
        <v>2336</v>
      </c>
    </row>
    <row r="2908" spans="1:31" x14ac:dyDescent="0.35">
      <c r="A2908" t="s">
        <v>1841</v>
      </c>
      <c r="B2908" t="s">
        <v>311</v>
      </c>
      <c r="C2908">
        <v>2468</v>
      </c>
      <c r="D2908" s="9">
        <v>39157.03125</v>
      </c>
      <c r="E2908" s="9">
        <v>41626.013194444444</v>
      </c>
      <c r="F2908">
        <v>809</v>
      </c>
      <c r="G2908">
        <v>809</v>
      </c>
      <c r="H2908">
        <v>248</v>
      </c>
      <c r="I2908">
        <v>561</v>
      </c>
      <c r="J2908">
        <v>115</v>
      </c>
      <c r="K2908">
        <v>694</v>
      </c>
      <c r="L2908">
        <v>548</v>
      </c>
      <c r="M2908">
        <v>146</v>
      </c>
      <c r="N2908">
        <v>0.113</v>
      </c>
      <c r="O2908">
        <v>0.23100000000000001</v>
      </c>
      <c r="P2908">
        <v>5.3999999999999999E-2</v>
      </c>
      <c r="Q2908">
        <v>0.23300000000000001</v>
      </c>
      <c r="R2908">
        <v>0.28999999999999998</v>
      </c>
      <c r="S2908">
        <v>0.28999999999999998</v>
      </c>
      <c r="T2908">
        <v>0.80300000000000005</v>
      </c>
      <c r="U2908">
        <v>0.32800000000000001</v>
      </c>
      <c r="V2908">
        <v>0.84299999999999997</v>
      </c>
      <c r="W2908">
        <v>626.60900000000004</v>
      </c>
      <c r="X2908" t="s">
        <v>56</v>
      </c>
      <c r="Y2908">
        <v>4.2919999999999998</v>
      </c>
      <c r="Z2908">
        <v>0.96299999999999997</v>
      </c>
      <c r="AA2908">
        <v>0.998</v>
      </c>
      <c r="AB2908">
        <v>0.98299999999999998</v>
      </c>
      <c r="AC2908">
        <v>0.98799999999999999</v>
      </c>
      <c r="AD2908" s="19">
        <v>45824.853727951391</v>
      </c>
      <c r="AE2908" t="s">
        <v>2024</v>
      </c>
    </row>
    <row r="2909" spans="1:31" hidden="1" x14ac:dyDescent="0.35">
      <c r="A2909" t="s">
        <v>1227</v>
      </c>
      <c r="B2909" t="s">
        <v>312</v>
      </c>
      <c r="C2909">
        <v>80</v>
      </c>
      <c r="D2909" s="9">
        <v>43794.827777777777</v>
      </c>
      <c r="E2909" s="9">
        <v>43875.121666666666</v>
      </c>
      <c r="F2909" t="s">
        <v>871</v>
      </c>
      <c r="G2909" t="s">
        <v>871</v>
      </c>
      <c r="H2909">
        <v>1</v>
      </c>
      <c r="I2909">
        <v>1</v>
      </c>
      <c r="J2909">
        <v>1</v>
      </c>
      <c r="K2909" t="s">
        <v>872</v>
      </c>
      <c r="L2909">
        <v>5</v>
      </c>
      <c r="M2909">
        <v>-4</v>
      </c>
      <c r="N2909" t="s">
        <v>874</v>
      </c>
      <c r="O2909">
        <v>0</v>
      </c>
      <c r="P2909">
        <v>0</v>
      </c>
      <c r="Q2909">
        <v>3.6999999999999998E-2</v>
      </c>
      <c r="R2909">
        <v>0</v>
      </c>
      <c r="S2909" t="s">
        <v>874</v>
      </c>
      <c r="T2909" t="s">
        <v>874</v>
      </c>
      <c r="U2909" t="s">
        <v>874</v>
      </c>
      <c r="V2909" t="s">
        <v>874</v>
      </c>
      <c r="W2909" t="s">
        <v>874</v>
      </c>
      <c r="X2909" t="s">
        <v>56</v>
      </c>
      <c r="Y2909">
        <v>27.027000000000001</v>
      </c>
      <c r="Z2909" t="s">
        <v>874</v>
      </c>
      <c r="AA2909">
        <v>0</v>
      </c>
      <c r="AB2909">
        <v>0</v>
      </c>
      <c r="AC2909">
        <v>0.872</v>
      </c>
      <c r="AD2909" s="19">
        <v>45825.295687627317</v>
      </c>
      <c r="AE2909" t="s">
        <v>2336</v>
      </c>
    </row>
    <row r="2910" spans="1:31" x14ac:dyDescent="0.35">
      <c r="A2910" t="s">
        <v>1846</v>
      </c>
      <c r="B2910" t="s">
        <v>311</v>
      </c>
      <c r="C2910">
        <v>2192</v>
      </c>
      <c r="D2910" s="9">
        <v>39435.697916666664</v>
      </c>
      <c r="E2910" s="9">
        <v>41628.006944444445</v>
      </c>
      <c r="F2910">
        <v>2618</v>
      </c>
      <c r="G2910">
        <v>2618</v>
      </c>
      <c r="H2910">
        <v>938</v>
      </c>
      <c r="I2910">
        <v>1680</v>
      </c>
      <c r="J2910">
        <v>372</v>
      </c>
      <c r="K2910">
        <v>2246</v>
      </c>
      <c r="L2910">
        <v>1715</v>
      </c>
      <c r="M2910">
        <v>531</v>
      </c>
      <c r="N2910">
        <v>0.52</v>
      </c>
      <c r="O2910">
        <v>1.0760000000000001</v>
      </c>
      <c r="P2910">
        <v>0.24299999999999999</v>
      </c>
      <c r="Q2910">
        <v>1.087</v>
      </c>
      <c r="R2910">
        <v>1.353</v>
      </c>
      <c r="S2910">
        <v>1.351</v>
      </c>
      <c r="T2910">
        <v>0.80300000000000005</v>
      </c>
      <c r="U2910">
        <v>0.32600000000000001</v>
      </c>
      <c r="V2910">
        <v>0.84799999999999998</v>
      </c>
      <c r="W2910">
        <v>488.5</v>
      </c>
      <c r="X2910" t="s">
        <v>56</v>
      </c>
      <c r="Y2910">
        <v>0.92</v>
      </c>
      <c r="Z2910">
        <v>0.94599999999999995</v>
      </c>
      <c r="AA2910">
        <v>0.97299999999999998</v>
      </c>
      <c r="AB2910">
        <v>0.95599999999999996</v>
      </c>
      <c r="AC2910">
        <v>0.96399999999999997</v>
      </c>
      <c r="AD2910" s="19">
        <v>45824.855019710645</v>
      </c>
      <c r="AE2910" t="s">
        <v>2024</v>
      </c>
    </row>
    <row r="2911" spans="1:31" hidden="1" x14ac:dyDescent="0.35">
      <c r="A2911" t="s">
        <v>1168</v>
      </c>
      <c r="B2911" t="s">
        <v>312</v>
      </c>
      <c r="C2911">
        <v>0</v>
      </c>
      <c r="D2911" s="9">
        <v>44337.483020833337</v>
      </c>
      <c r="E2911" s="9">
        <v>44337.516481481478</v>
      </c>
      <c r="F2911" t="s">
        <v>871</v>
      </c>
      <c r="G2911" t="s">
        <v>871</v>
      </c>
      <c r="H2911">
        <v>1</v>
      </c>
      <c r="I2911">
        <v>1</v>
      </c>
      <c r="J2911">
        <v>2</v>
      </c>
      <c r="K2911" t="s">
        <v>872</v>
      </c>
      <c r="L2911">
        <v>1</v>
      </c>
      <c r="M2911">
        <v>-2</v>
      </c>
      <c r="N2911" t="s">
        <v>874</v>
      </c>
      <c r="O2911" t="s">
        <v>874</v>
      </c>
      <c r="P2911" t="s">
        <v>874</v>
      </c>
      <c r="Q2911" t="s">
        <v>874</v>
      </c>
      <c r="R2911">
        <v>0</v>
      </c>
      <c r="S2911" t="s">
        <v>874</v>
      </c>
      <c r="T2911" t="s">
        <v>874</v>
      </c>
      <c r="U2911" t="s">
        <v>874</v>
      </c>
      <c r="V2911" t="s">
        <v>874</v>
      </c>
      <c r="W2911" t="s">
        <v>874</v>
      </c>
      <c r="X2911" t="s">
        <v>56</v>
      </c>
      <c r="Y2911" t="s">
        <v>874</v>
      </c>
      <c r="Z2911" t="s">
        <v>874</v>
      </c>
      <c r="AA2911" t="s">
        <v>874</v>
      </c>
      <c r="AB2911" t="s">
        <v>874</v>
      </c>
      <c r="AC2911" t="s">
        <v>874</v>
      </c>
      <c r="AD2911" s="19">
        <v>45825.29385347222</v>
      </c>
      <c r="AE2911" t="s">
        <v>2337</v>
      </c>
    </row>
    <row r="2912" spans="1:31" x14ac:dyDescent="0.35">
      <c r="A2912" t="s">
        <v>79</v>
      </c>
      <c r="B2912" t="s">
        <v>311</v>
      </c>
      <c r="C2912">
        <v>1498</v>
      </c>
      <c r="D2912" s="9">
        <v>40145.523611111108</v>
      </c>
      <c r="E2912" s="9">
        <v>41644.177777777775</v>
      </c>
      <c r="F2912">
        <v>407</v>
      </c>
      <c r="G2912">
        <v>407</v>
      </c>
      <c r="H2912">
        <v>153</v>
      </c>
      <c r="I2912">
        <v>254</v>
      </c>
      <c r="J2912">
        <v>70</v>
      </c>
      <c r="K2912">
        <v>337</v>
      </c>
      <c r="L2912">
        <v>208</v>
      </c>
      <c r="M2912">
        <v>129</v>
      </c>
      <c r="N2912">
        <v>0.14399999999999999</v>
      </c>
      <c r="O2912">
        <v>0.219</v>
      </c>
      <c r="P2912">
        <v>6.8000000000000005E-2</v>
      </c>
      <c r="Q2912">
        <v>0.23699999999999999</v>
      </c>
      <c r="R2912">
        <v>0.29499999999999998</v>
      </c>
      <c r="S2912">
        <v>0.26300000000000001</v>
      </c>
      <c r="T2912">
        <v>0.80300000000000005</v>
      </c>
      <c r="U2912">
        <v>0.39700000000000002</v>
      </c>
      <c r="V2912">
        <v>0.81299999999999994</v>
      </c>
      <c r="W2912">
        <v>544.30399999999997</v>
      </c>
      <c r="X2912" t="s">
        <v>56</v>
      </c>
      <c r="Y2912">
        <v>4.2190000000000003</v>
      </c>
      <c r="Z2912">
        <v>0.86099999999999999</v>
      </c>
      <c r="AA2912">
        <v>0.96199999999999997</v>
      </c>
      <c r="AB2912">
        <v>0.94</v>
      </c>
      <c r="AC2912">
        <v>0.79700000000000004</v>
      </c>
      <c r="AD2912" s="19">
        <v>45824.956336793985</v>
      </c>
      <c r="AE2912" t="s">
        <v>2215</v>
      </c>
    </row>
    <row r="2913" spans="1:31" hidden="1" x14ac:dyDescent="0.35">
      <c r="A2913" t="s">
        <v>1169</v>
      </c>
      <c r="B2913" t="s">
        <v>312</v>
      </c>
      <c r="C2913">
        <v>48</v>
      </c>
      <c r="D2913" s="9">
        <v>44464.466828703706</v>
      </c>
      <c r="E2913" s="9">
        <v>44513.373541666668</v>
      </c>
      <c r="F2913" t="s">
        <v>871</v>
      </c>
      <c r="G2913" t="s">
        <v>871</v>
      </c>
      <c r="H2913">
        <v>1</v>
      </c>
      <c r="I2913">
        <v>2</v>
      </c>
      <c r="J2913">
        <v>1</v>
      </c>
      <c r="K2913" t="s">
        <v>872</v>
      </c>
      <c r="L2913">
        <v>1</v>
      </c>
      <c r="M2913">
        <v>1</v>
      </c>
      <c r="N2913" t="s">
        <v>874</v>
      </c>
      <c r="O2913">
        <v>0.02</v>
      </c>
      <c r="P2913" t="s">
        <v>874</v>
      </c>
      <c r="Q2913" t="s">
        <v>874</v>
      </c>
      <c r="R2913">
        <v>0</v>
      </c>
      <c r="S2913">
        <v>0.02</v>
      </c>
      <c r="T2913" t="s">
        <v>874</v>
      </c>
      <c r="U2913" t="s">
        <v>874</v>
      </c>
      <c r="V2913" t="s">
        <v>874</v>
      </c>
      <c r="W2913" t="s">
        <v>874</v>
      </c>
      <c r="X2913" t="s">
        <v>56</v>
      </c>
      <c r="Y2913" t="s">
        <v>874</v>
      </c>
      <c r="Z2913" t="s">
        <v>874</v>
      </c>
      <c r="AA2913">
        <v>1</v>
      </c>
      <c r="AB2913" t="s">
        <v>874</v>
      </c>
      <c r="AC2913" t="s">
        <v>874</v>
      </c>
      <c r="AD2913" s="19">
        <v>45825.294078576386</v>
      </c>
      <c r="AE2913" t="s">
        <v>2337</v>
      </c>
    </row>
    <row r="2914" spans="1:31" x14ac:dyDescent="0.35">
      <c r="A2914" t="s">
        <v>254</v>
      </c>
      <c r="B2914" t="s">
        <v>311</v>
      </c>
      <c r="C2914">
        <v>1483</v>
      </c>
      <c r="D2914" s="9">
        <v>44102.472222222219</v>
      </c>
      <c r="E2914" s="9">
        <v>45586.417361111111</v>
      </c>
      <c r="F2914">
        <v>5677</v>
      </c>
      <c r="G2914">
        <v>5325</v>
      </c>
      <c r="H2914">
        <v>4190</v>
      </c>
      <c r="I2914">
        <v>1135</v>
      </c>
      <c r="J2914">
        <v>656</v>
      </c>
      <c r="K2914">
        <v>4669</v>
      </c>
      <c r="L2914">
        <v>3692</v>
      </c>
      <c r="M2914">
        <v>977</v>
      </c>
      <c r="N2914">
        <v>3.7309999999999999</v>
      </c>
      <c r="O2914">
        <v>1.177</v>
      </c>
      <c r="P2914">
        <v>0.58799999999999997</v>
      </c>
      <c r="Q2914">
        <v>3.4670000000000001</v>
      </c>
      <c r="R2914">
        <v>4.32</v>
      </c>
      <c r="S2914">
        <v>4.2960000000000003</v>
      </c>
      <c r="T2914">
        <v>0.80300000000000005</v>
      </c>
      <c r="U2914">
        <v>0.76</v>
      </c>
      <c r="V2914">
        <v>0.88</v>
      </c>
      <c r="W2914">
        <v>281.8</v>
      </c>
      <c r="X2914" t="s">
        <v>56</v>
      </c>
      <c r="Y2914">
        <v>0.28799999999999998</v>
      </c>
      <c r="Z2914">
        <v>0.99099999999999999</v>
      </c>
      <c r="AA2914">
        <v>0.99399999999999999</v>
      </c>
      <c r="AB2914">
        <v>0.98399999999999999</v>
      </c>
      <c r="AC2914">
        <v>0.98799999999999999</v>
      </c>
      <c r="AD2914" s="19">
        <v>4.1028935185185189E-2</v>
      </c>
      <c r="AE2914" t="s">
        <v>1108</v>
      </c>
    </row>
    <row r="2915" spans="1:31" hidden="1" x14ac:dyDescent="0.35">
      <c r="A2915" t="s">
        <v>1145</v>
      </c>
      <c r="B2915" t="s">
        <v>312</v>
      </c>
      <c r="C2915">
        <v>0</v>
      </c>
      <c r="D2915" s="9">
        <v>43825.971759259257</v>
      </c>
      <c r="E2915" s="9">
        <v>43825.971759259257</v>
      </c>
      <c r="F2915" t="s">
        <v>871</v>
      </c>
      <c r="G2915" t="s">
        <v>871</v>
      </c>
      <c r="H2915">
        <v>1</v>
      </c>
      <c r="I2915">
        <v>1</v>
      </c>
      <c r="J2915">
        <v>1</v>
      </c>
      <c r="K2915" t="s">
        <v>872</v>
      </c>
      <c r="L2915">
        <v>1</v>
      </c>
      <c r="M2915">
        <v>0</v>
      </c>
      <c r="N2915" t="s">
        <v>874</v>
      </c>
      <c r="O2915" t="s">
        <v>874</v>
      </c>
      <c r="P2915" t="s">
        <v>874</v>
      </c>
      <c r="Q2915" t="s">
        <v>874</v>
      </c>
      <c r="R2915">
        <v>0</v>
      </c>
      <c r="S2915" t="s">
        <v>874</v>
      </c>
      <c r="T2915" t="s">
        <v>874</v>
      </c>
      <c r="U2915" t="s">
        <v>874</v>
      </c>
      <c r="V2915" t="s">
        <v>874</v>
      </c>
      <c r="W2915" t="s">
        <v>874</v>
      </c>
      <c r="X2915" t="s">
        <v>56</v>
      </c>
      <c r="Y2915" t="s">
        <v>874</v>
      </c>
      <c r="Z2915" t="s">
        <v>874</v>
      </c>
      <c r="AA2915" t="s">
        <v>874</v>
      </c>
      <c r="AB2915" t="s">
        <v>874</v>
      </c>
      <c r="AC2915" t="s">
        <v>874</v>
      </c>
      <c r="AD2915" s="19">
        <v>45825.28823150463</v>
      </c>
      <c r="AE2915" t="s">
        <v>2339</v>
      </c>
    </row>
    <row r="2916" spans="1:31" x14ac:dyDescent="0.35">
      <c r="A2916" t="s">
        <v>254</v>
      </c>
      <c r="B2916" t="s">
        <v>311</v>
      </c>
      <c r="C2916">
        <v>1483</v>
      </c>
      <c r="D2916" s="9">
        <v>44102.472222222219</v>
      </c>
      <c r="E2916" s="9">
        <v>45586.417361111111</v>
      </c>
      <c r="F2916">
        <v>5677</v>
      </c>
      <c r="G2916">
        <v>5325</v>
      </c>
      <c r="H2916">
        <v>4190</v>
      </c>
      <c r="I2916">
        <v>1135</v>
      </c>
      <c r="J2916">
        <v>656</v>
      </c>
      <c r="K2916">
        <v>4669</v>
      </c>
      <c r="L2916">
        <v>3692</v>
      </c>
      <c r="M2916">
        <v>977</v>
      </c>
      <c r="N2916">
        <v>3.7309999999999999</v>
      </c>
      <c r="O2916">
        <v>1.177</v>
      </c>
      <c r="P2916">
        <v>0.58799999999999997</v>
      </c>
      <c r="Q2916">
        <v>3.4670000000000001</v>
      </c>
      <c r="R2916">
        <v>4.32</v>
      </c>
      <c r="S2916">
        <v>4.2960000000000003</v>
      </c>
      <c r="T2916">
        <v>0.80300000000000005</v>
      </c>
      <c r="U2916">
        <v>0.76</v>
      </c>
      <c r="V2916">
        <v>0.88</v>
      </c>
      <c r="W2916">
        <v>281.8</v>
      </c>
      <c r="X2916" t="s">
        <v>56</v>
      </c>
      <c r="Y2916">
        <v>0.28799999999999998</v>
      </c>
      <c r="Z2916">
        <v>0.99099999999999999</v>
      </c>
      <c r="AA2916">
        <v>0.99399999999999999</v>
      </c>
      <c r="AB2916">
        <v>0.98399999999999999</v>
      </c>
      <c r="AC2916">
        <v>0.98799999999999999</v>
      </c>
      <c r="AD2916" s="19">
        <v>2.2219907407407407E-2</v>
      </c>
      <c r="AE2916" t="s">
        <v>1108</v>
      </c>
    </row>
    <row r="2917" spans="1:31" hidden="1" x14ac:dyDescent="0.35">
      <c r="A2917" t="s">
        <v>1146</v>
      </c>
      <c r="B2917" t="s">
        <v>312</v>
      </c>
      <c r="C2917">
        <v>72</v>
      </c>
      <c r="D2917" s="9">
        <v>41178.156435185185</v>
      </c>
      <c r="E2917" s="9">
        <v>41250.239768518521</v>
      </c>
      <c r="F2917" t="s">
        <v>871</v>
      </c>
      <c r="G2917" t="s">
        <v>871</v>
      </c>
      <c r="H2917">
        <v>1</v>
      </c>
      <c r="I2917">
        <v>2</v>
      </c>
      <c r="J2917">
        <v>1</v>
      </c>
      <c r="K2917" t="s">
        <v>872</v>
      </c>
      <c r="L2917">
        <v>2</v>
      </c>
      <c r="M2917">
        <v>-1</v>
      </c>
      <c r="N2917" t="s">
        <v>874</v>
      </c>
      <c r="O2917">
        <v>4.8000000000000001E-2</v>
      </c>
      <c r="P2917" t="s">
        <v>874</v>
      </c>
      <c r="Q2917">
        <v>1.9E-2</v>
      </c>
      <c r="R2917">
        <v>0</v>
      </c>
      <c r="S2917">
        <v>4.8000000000000001E-2</v>
      </c>
      <c r="T2917" t="s">
        <v>874</v>
      </c>
      <c r="U2917" t="s">
        <v>874</v>
      </c>
      <c r="V2917" t="s">
        <v>874</v>
      </c>
      <c r="W2917" t="s">
        <v>874</v>
      </c>
      <c r="X2917" t="s">
        <v>56</v>
      </c>
      <c r="Y2917">
        <v>52.631999999999998</v>
      </c>
      <c r="Z2917" t="s">
        <v>874</v>
      </c>
      <c r="AA2917">
        <v>1</v>
      </c>
      <c r="AB2917" t="s">
        <v>874</v>
      </c>
      <c r="AC2917">
        <v>1</v>
      </c>
      <c r="AD2917" s="19">
        <v>45825.288454641202</v>
      </c>
      <c r="AE2917" t="s">
        <v>2339</v>
      </c>
    </row>
    <row r="2918" spans="1:31" x14ac:dyDescent="0.35">
      <c r="A2918" t="s">
        <v>1659</v>
      </c>
      <c r="B2918" t="s">
        <v>311</v>
      </c>
      <c r="C2918">
        <v>4067</v>
      </c>
      <c r="D2918" s="9">
        <v>40499.679548611108</v>
      </c>
      <c r="E2918" s="9">
        <v>44566.740671296298</v>
      </c>
      <c r="F2918">
        <v>2457</v>
      </c>
      <c r="G2918">
        <v>2457</v>
      </c>
      <c r="H2918">
        <v>515</v>
      </c>
      <c r="I2918">
        <v>1942</v>
      </c>
      <c r="J2918">
        <v>405</v>
      </c>
      <c r="K2918">
        <v>2052</v>
      </c>
      <c r="L2918">
        <v>1651</v>
      </c>
      <c r="M2918">
        <v>401</v>
      </c>
      <c r="N2918">
        <v>0.14099999999999999</v>
      </c>
      <c r="O2918">
        <v>0.53200000000000003</v>
      </c>
      <c r="P2918">
        <v>0.105</v>
      </c>
      <c r="Q2918">
        <v>0.45600000000000002</v>
      </c>
      <c r="R2918">
        <v>0.56799999999999995</v>
      </c>
      <c r="S2918">
        <v>0.55800000000000005</v>
      </c>
      <c r="T2918">
        <v>0.80300000000000005</v>
      </c>
      <c r="U2918">
        <v>0.21</v>
      </c>
      <c r="V2918">
        <v>0.84399999999999997</v>
      </c>
      <c r="W2918">
        <v>879.38599999999997</v>
      </c>
      <c r="X2918" t="s">
        <v>56</v>
      </c>
      <c r="Y2918">
        <v>2.1930000000000001</v>
      </c>
      <c r="Z2918">
        <v>0.89700000000000002</v>
      </c>
      <c r="AA2918">
        <v>0.98499999999999999</v>
      </c>
      <c r="AB2918">
        <v>0.97399999999999998</v>
      </c>
      <c r="AC2918">
        <v>0.99199999999999999</v>
      </c>
      <c r="AD2918" s="19">
        <v>45825.155249884258</v>
      </c>
      <c r="AE2918" t="s">
        <v>2397</v>
      </c>
    </row>
    <row r="2919" spans="1:31" hidden="1" x14ac:dyDescent="0.35">
      <c r="A2919" t="s">
        <v>1147</v>
      </c>
      <c r="B2919" t="s">
        <v>312</v>
      </c>
      <c r="C2919">
        <v>0</v>
      </c>
      <c r="D2919" s="9">
        <v>43349.400590277779</v>
      </c>
      <c r="E2919" s="9">
        <v>43349.562708333331</v>
      </c>
      <c r="F2919" t="s">
        <v>871</v>
      </c>
      <c r="G2919" t="s">
        <v>871</v>
      </c>
      <c r="H2919">
        <v>1</v>
      </c>
      <c r="I2919">
        <v>1</v>
      </c>
      <c r="J2919">
        <v>1</v>
      </c>
      <c r="K2919" t="s">
        <v>872</v>
      </c>
      <c r="L2919">
        <v>1</v>
      </c>
      <c r="M2919">
        <v>0</v>
      </c>
      <c r="N2919" t="s">
        <v>874</v>
      </c>
      <c r="O2919" t="s">
        <v>874</v>
      </c>
      <c r="P2919" t="s">
        <v>874</v>
      </c>
      <c r="Q2919" t="s">
        <v>874</v>
      </c>
      <c r="R2919">
        <v>0</v>
      </c>
      <c r="S2919">
        <v>0.5</v>
      </c>
      <c r="T2919" t="s">
        <v>874</v>
      </c>
      <c r="U2919" t="s">
        <v>874</v>
      </c>
      <c r="V2919" t="s">
        <v>874</v>
      </c>
      <c r="W2919" t="s">
        <v>874</v>
      </c>
      <c r="X2919" t="s">
        <v>56</v>
      </c>
      <c r="Y2919" t="s">
        <v>874</v>
      </c>
      <c r="Z2919" t="s">
        <v>874</v>
      </c>
      <c r="AA2919" t="s">
        <v>874</v>
      </c>
      <c r="AB2919" t="s">
        <v>874</v>
      </c>
      <c r="AC2919" t="s">
        <v>874</v>
      </c>
      <c r="AD2919" s="19">
        <v>45825.288672314811</v>
      </c>
      <c r="AE2919" t="s">
        <v>2339</v>
      </c>
    </row>
    <row r="2920" spans="1:31" x14ac:dyDescent="0.35">
      <c r="A2920" t="s">
        <v>1512</v>
      </c>
      <c r="B2920" t="s">
        <v>311</v>
      </c>
      <c r="C2920">
        <v>3396</v>
      </c>
      <c r="D2920" s="9">
        <v>38182.047222222223</v>
      </c>
      <c r="E2920" s="9">
        <v>41578.117361111108</v>
      </c>
      <c r="F2920">
        <v>416</v>
      </c>
      <c r="G2920">
        <v>416</v>
      </c>
      <c r="H2920">
        <v>16</v>
      </c>
      <c r="I2920">
        <v>400</v>
      </c>
      <c r="J2920">
        <v>57</v>
      </c>
      <c r="K2920">
        <v>359</v>
      </c>
      <c r="L2920">
        <v>249</v>
      </c>
      <c r="M2920">
        <v>110</v>
      </c>
      <c r="N2920">
        <v>5.0000000000000001E-3</v>
      </c>
      <c r="O2920">
        <v>0.13600000000000001</v>
      </c>
      <c r="P2920">
        <v>2.5000000000000001E-2</v>
      </c>
      <c r="Q2920">
        <v>9.2999999999999999E-2</v>
      </c>
      <c r="R2920">
        <v>0.11600000000000001</v>
      </c>
      <c r="S2920">
        <v>0.11700000000000001</v>
      </c>
      <c r="T2920">
        <v>0.80200000000000005</v>
      </c>
      <c r="U2920">
        <v>3.5000000000000003E-2</v>
      </c>
      <c r="V2920">
        <v>0.82299999999999995</v>
      </c>
      <c r="W2920">
        <v>1182.796</v>
      </c>
      <c r="X2920" t="s">
        <v>56</v>
      </c>
      <c r="Y2920">
        <v>10.753</v>
      </c>
      <c r="Z2920">
        <v>0.84599999999999997</v>
      </c>
      <c r="AA2920">
        <v>0.93600000000000005</v>
      </c>
      <c r="AB2920">
        <v>0.78</v>
      </c>
      <c r="AC2920">
        <v>0.80400000000000005</v>
      </c>
      <c r="AD2920" s="19">
        <v>45824.796307881945</v>
      </c>
      <c r="AE2920" t="s">
        <v>1824</v>
      </c>
    </row>
    <row r="2921" spans="1:31" hidden="1" x14ac:dyDescent="0.35">
      <c r="A2921" t="s">
        <v>1148</v>
      </c>
      <c r="B2921" t="s">
        <v>312</v>
      </c>
      <c r="C2921">
        <v>45</v>
      </c>
      <c r="D2921" s="9">
        <v>43609.428831018522</v>
      </c>
      <c r="E2921" s="9">
        <v>43655.209606481483</v>
      </c>
      <c r="F2921" t="s">
        <v>871</v>
      </c>
      <c r="G2921" t="s">
        <v>871</v>
      </c>
      <c r="H2921">
        <v>3</v>
      </c>
      <c r="I2921">
        <v>1</v>
      </c>
      <c r="J2921">
        <v>2</v>
      </c>
      <c r="K2921" t="s">
        <v>872</v>
      </c>
      <c r="L2921">
        <v>2</v>
      </c>
      <c r="M2921">
        <v>-1</v>
      </c>
      <c r="N2921">
        <v>0.214</v>
      </c>
      <c r="O2921" t="s">
        <v>874</v>
      </c>
      <c r="P2921">
        <v>2.5999999999999999E-2</v>
      </c>
      <c r="Q2921" t="s">
        <v>874</v>
      </c>
      <c r="R2921">
        <v>0.188</v>
      </c>
      <c r="S2921">
        <v>1.4E-2</v>
      </c>
      <c r="T2921" t="s">
        <v>874</v>
      </c>
      <c r="U2921" t="s">
        <v>874</v>
      </c>
      <c r="V2921" t="s">
        <v>874</v>
      </c>
      <c r="W2921" t="s">
        <v>874</v>
      </c>
      <c r="X2921" t="s">
        <v>56</v>
      </c>
      <c r="Y2921" t="s">
        <v>874</v>
      </c>
      <c r="Z2921">
        <v>0.75</v>
      </c>
      <c r="AA2921" t="s">
        <v>874</v>
      </c>
      <c r="AB2921">
        <v>1</v>
      </c>
      <c r="AC2921" t="s">
        <v>874</v>
      </c>
      <c r="AD2921" s="19">
        <v>45825.288895821759</v>
      </c>
      <c r="AE2921" t="s">
        <v>2339</v>
      </c>
    </row>
    <row r="2922" spans="1:31" x14ac:dyDescent="0.35">
      <c r="A2922" t="s">
        <v>1490</v>
      </c>
      <c r="B2922" t="s">
        <v>311</v>
      </c>
      <c r="C2922">
        <v>2993</v>
      </c>
      <c r="D2922" s="9">
        <v>38596.720138888886</v>
      </c>
      <c r="E2922" s="9">
        <v>41590.288194444445</v>
      </c>
      <c r="F2922">
        <v>318</v>
      </c>
      <c r="G2922">
        <v>318</v>
      </c>
      <c r="H2922">
        <v>70</v>
      </c>
      <c r="I2922">
        <v>248</v>
      </c>
      <c r="J2922">
        <v>56</v>
      </c>
      <c r="K2922">
        <v>262</v>
      </c>
      <c r="L2922">
        <v>196</v>
      </c>
      <c r="M2922">
        <v>66</v>
      </c>
      <c r="N2922">
        <v>2.5999999999999999E-2</v>
      </c>
      <c r="O2922">
        <v>8.2000000000000003E-2</v>
      </c>
      <c r="P2922">
        <v>2.1999999999999999E-2</v>
      </c>
      <c r="Q2922">
        <v>6.9000000000000006E-2</v>
      </c>
      <c r="R2922">
        <v>8.5999999999999993E-2</v>
      </c>
      <c r="S2922">
        <v>8.5999999999999993E-2</v>
      </c>
      <c r="T2922">
        <v>0.80200000000000005</v>
      </c>
      <c r="U2922">
        <v>0.24099999999999999</v>
      </c>
      <c r="V2922">
        <v>0.79600000000000004</v>
      </c>
      <c r="W2922">
        <v>956.52200000000005</v>
      </c>
      <c r="X2922" t="s">
        <v>56</v>
      </c>
      <c r="Y2922">
        <v>14.493</v>
      </c>
      <c r="Z2922">
        <v>0.97599999999999998</v>
      </c>
      <c r="AA2922">
        <v>0.996</v>
      </c>
      <c r="AB2922">
        <v>0.94299999999999995</v>
      </c>
      <c r="AC2922">
        <v>0.98899999999999999</v>
      </c>
      <c r="AD2922" s="19">
        <v>45824.882240069448</v>
      </c>
      <c r="AE2922" t="s">
        <v>2024</v>
      </c>
    </row>
    <row r="2923" spans="1:31" hidden="1" x14ac:dyDescent="0.35">
      <c r="A2923" t="s">
        <v>1149</v>
      </c>
      <c r="B2923" t="s">
        <v>312</v>
      </c>
      <c r="C2923">
        <v>0</v>
      </c>
      <c r="D2923" s="9">
        <v>43889.881099537037</v>
      </c>
      <c r="E2923" s="9">
        <v>43889.881099537037</v>
      </c>
      <c r="F2923" t="s">
        <v>871</v>
      </c>
      <c r="G2923" t="s">
        <v>871</v>
      </c>
      <c r="H2923">
        <v>1</v>
      </c>
      <c r="I2923">
        <v>1</v>
      </c>
      <c r="J2923">
        <v>1</v>
      </c>
      <c r="K2923" t="s">
        <v>872</v>
      </c>
      <c r="L2923">
        <v>1</v>
      </c>
      <c r="M2923">
        <v>0</v>
      </c>
      <c r="N2923" t="s">
        <v>874</v>
      </c>
      <c r="O2923" t="s">
        <v>874</v>
      </c>
      <c r="P2923" t="s">
        <v>874</v>
      </c>
      <c r="Q2923" t="s">
        <v>874</v>
      </c>
      <c r="R2923">
        <v>0</v>
      </c>
      <c r="S2923" t="s">
        <v>874</v>
      </c>
      <c r="T2923" t="s">
        <v>874</v>
      </c>
      <c r="U2923" t="s">
        <v>874</v>
      </c>
      <c r="V2923" t="s">
        <v>874</v>
      </c>
      <c r="W2923" t="s">
        <v>874</v>
      </c>
      <c r="X2923" t="s">
        <v>56</v>
      </c>
      <c r="Y2923" t="s">
        <v>874</v>
      </c>
      <c r="Z2923" t="s">
        <v>874</v>
      </c>
      <c r="AA2923" t="s">
        <v>874</v>
      </c>
      <c r="AB2923" t="s">
        <v>874</v>
      </c>
      <c r="AC2923" t="s">
        <v>874</v>
      </c>
      <c r="AD2923" s="19">
        <v>45825.28909888889</v>
      </c>
      <c r="AE2923" t="s">
        <v>2339</v>
      </c>
    </row>
    <row r="2924" spans="1:31" x14ac:dyDescent="0.35">
      <c r="A2924" t="s">
        <v>1184</v>
      </c>
      <c r="B2924" t="s">
        <v>311</v>
      </c>
      <c r="C2924">
        <v>1610</v>
      </c>
      <c r="D2924" s="9">
        <v>40016.806944444441</v>
      </c>
      <c r="E2924" s="9">
        <v>41627.065972222219</v>
      </c>
      <c r="F2924">
        <v>215</v>
      </c>
      <c r="G2924">
        <v>215</v>
      </c>
      <c r="H2924">
        <v>104</v>
      </c>
      <c r="I2924">
        <v>111</v>
      </c>
      <c r="J2924">
        <v>15</v>
      </c>
      <c r="K2924">
        <v>200</v>
      </c>
      <c r="L2924">
        <v>147</v>
      </c>
      <c r="M2924">
        <v>53</v>
      </c>
      <c r="N2924">
        <v>8.2000000000000003E-2</v>
      </c>
      <c r="O2924">
        <v>0.13300000000000001</v>
      </c>
      <c r="P2924">
        <v>1.7999999999999999E-2</v>
      </c>
      <c r="Q2924">
        <v>0.158</v>
      </c>
      <c r="R2924">
        <v>0.19700000000000001</v>
      </c>
      <c r="S2924">
        <v>0.185</v>
      </c>
      <c r="T2924">
        <v>0.80200000000000005</v>
      </c>
      <c r="U2924">
        <v>0.38100000000000001</v>
      </c>
      <c r="V2924">
        <v>0.91600000000000004</v>
      </c>
      <c r="W2924">
        <v>335.44299999999998</v>
      </c>
      <c r="X2924" t="s">
        <v>56</v>
      </c>
      <c r="Y2924">
        <v>6.3289999999999997</v>
      </c>
      <c r="Z2924">
        <v>0.89500000000000002</v>
      </c>
      <c r="AA2924">
        <v>0.96099999999999997</v>
      </c>
      <c r="AB2924">
        <v>0.83</v>
      </c>
      <c r="AC2924">
        <v>0.93600000000000005</v>
      </c>
      <c r="AD2924" s="19">
        <v>45824.962270648146</v>
      </c>
      <c r="AE2924" t="s">
        <v>2225</v>
      </c>
    </row>
    <row r="2925" spans="1:31" hidden="1" x14ac:dyDescent="0.35">
      <c r="A2925" t="s">
        <v>1150</v>
      </c>
      <c r="B2925" t="s">
        <v>312</v>
      </c>
      <c r="C2925">
        <v>0</v>
      </c>
      <c r="D2925" s="9">
        <v>41241.324930555558</v>
      </c>
      <c r="E2925" s="9">
        <v>41241.324930555558</v>
      </c>
      <c r="F2925" t="s">
        <v>871</v>
      </c>
      <c r="G2925" t="s">
        <v>871</v>
      </c>
      <c r="H2925">
        <v>1</v>
      </c>
      <c r="I2925">
        <v>1</v>
      </c>
      <c r="J2925">
        <v>1</v>
      </c>
      <c r="K2925" t="s">
        <v>872</v>
      </c>
      <c r="L2925">
        <v>1</v>
      </c>
      <c r="M2925">
        <v>0</v>
      </c>
      <c r="N2925" t="s">
        <v>874</v>
      </c>
      <c r="O2925" t="s">
        <v>874</v>
      </c>
      <c r="P2925" t="s">
        <v>874</v>
      </c>
      <c r="Q2925" t="s">
        <v>874</v>
      </c>
      <c r="R2925">
        <v>0</v>
      </c>
      <c r="S2925" t="s">
        <v>874</v>
      </c>
      <c r="T2925" t="s">
        <v>874</v>
      </c>
      <c r="U2925" t="s">
        <v>874</v>
      </c>
      <c r="V2925" t="s">
        <v>874</v>
      </c>
      <c r="W2925" t="s">
        <v>874</v>
      </c>
      <c r="X2925" t="s">
        <v>56</v>
      </c>
      <c r="Y2925" t="s">
        <v>874</v>
      </c>
      <c r="Z2925" t="s">
        <v>874</v>
      </c>
      <c r="AA2925" t="s">
        <v>874</v>
      </c>
      <c r="AB2925" t="s">
        <v>874</v>
      </c>
      <c r="AC2925" t="s">
        <v>874</v>
      </c>
      <c r="AD2925" s="19">
        <v>45825.289307592589</v>
      </c>
      <c r="AE2925" t="s">
        <v>2339</v>
      </c>
    </row>
    <row r="2926" spans="1:31" x14ac:dyDescent="0.35">
      <c r="A2926" t="s">
        <v>153</v>
      </c>
      <c r="B2926" t="s">
        <v>311</v>
      </c>
      <c r="C2926">
        <v>3554</v>
      </c>
      <c r="D2926" s="9">
        <v>42052.690972222219</v>
      </c>
      <c r="E2926" s="9">
        <v>45607.618750000001</v>
      </c>
      <c r="F2926">
        <v>635</v>
      </c>
      <c r="G2926">
        <v>635</v>
      </c>
      <c r="H2926">
        <v>104</v>
      </c>
      <c r="I2926">
        <v>531</v>
      </c>
      <c r="J2926">
        <v>154</v>
      </c>
      <c r="K2926">
        <v>481</v>
      </c>
      <c r="L2926">
        <v>445</v>
      </c>
      <c r="M2926">
        <v>36</v>
      </c>
      <c r="N2926">
        <v>4.4999999999999998E-2</v>
      </c>
      <c r="O2926">
        <v>0.18</v>
      </c>
      <c r="P2926">
        <v>5.8000000000000003E-2</v>
      </c>
      <c r="Q2926">
        <v>0.13400000000000001</v>
      </c>
      <c r="R2926">
        <v>0.16700000000000001</v>
      </c>
      <c r="S2926">
        <v>0.13200000000000001</v>
      </c>
      <c r="T2926">
        <v>0.80200000000000005</v>
      </c>
      <c r="U2926">
        <v>0.2</v>
      </c>
      <c r="V2926">
        <v>0.74199999999999999</v>
      </c>
      <c r="W2926">
        <v>268.65699999999998</v>
      </c>
      <c r="X2926" t="s">
        <v>56</v>
      </c>
      <c r="Y2926">
        <v>7.4630000000000001</v>
      </c>
      <c r="Z2926">
        <v>0.83799999999999997</v>
      </c>
      <c r="AA2926">
        <v>0.88400000000000001</v>
      </c>
      <c r="AB2926">
        <v>0.91600000000000004</v>
      </c>
      <c r="AC2926">
        <v>0.97599999999999998</v>
      </c>
      <c r="AD2926" s="19">
        <v>2.7704861111111111E-2</v>
      </c>
      <c r="AE2926" t="s">
        <v>1108</v>
      </c>
    </row>
    <row r="2927" spans="1:31" hidden="1" x14ac:dyDescent="0.35">
      <c r="A2927" t="s">
        <v>1151</v>
      </c>
      <c r="B2927" t="s">
        <v>312</v>
      </c>
      <c r="C2927">
        <v>55</v>
      </c>
      <c r="D2927" s="9">
        <v>41957.234930555554</v>
      </c>
      <c r="E2927" s="9">
        <v>42012.84202546296</v>
      </c>
      <c r="F2927" t="s">
        <v>871</v>
      </c>
      <c r="G2927" t="s">
        <v>871</v>
      </c>
      <c r="H2927">
        <v>1</v>
      </c>
      <c r="I2927">
        <v>3</v>
      </c>
      <c r="J2927">
        <v>1</v>
      </c>
      <c r="K2927" t="s">
        <v>872</v>
      </c>
      <c r="L2927">
        <v>1</v>
      </c>
      <c r="M2927">
        <v>1</v>
      </c>
      <c r="N2927" t="s">
        <v>874</v>
      </c>
      <c r="O2927">
        <v>3.5999999999999997E-2</v>
      </c>
      <c r="P2927" t="s">
        <v>874</v>
      </c>
      <c r="Q2927" t="s">
        <v>874</v>
      </c>
      <c r="R2927">
        <v>0</v>
      </c>
      <c r="S2927">
        <v>7.0000000000000001E-3</v>
      </c>
      <c r="T2927" t="s">
        <v>874</v>
      </c>
      <c r="U2927" t="s">
        <v>874</v>
      </c>
      <c r="V2927" t="s">
        <v>874</v>
      </c>
      <c r="W2927" t="s">
        <v>874</v>
      </c>
      <c r="X2927" t="s">
        <v>56</v>
      </c>
      <c r="Y2927" t="s">
        <v>874</v>
      </c>
      <c r="Z2927" t="s">
        <v>874</v>
      </c>
      <c r="AA2927">
        <v>1</v>
      </c>
      <c r="AB2927" t="s">
        <v>874</v>
      </c>
      <c r="AC2927" t="s">
        <v>874</v>
      </c>
      <c r="AD2927" s="19">
        <v>45825.289528252317</v>
      </c>
      <c r="AE2927" t="s">
        <v>2339</v>
      </c>
    </row>
    <row r="2928" spans="1:31" x14ac:dyDescent="0.35">
      <c r="A2928" t="s">
        <v>153</v>
      </c>
      <c r="B2928" t="s">
        <v>311</v>
      </c>
      <c r="C2928">
        <v>3554</v>
      </c>
      <c r="D2928" s="9">
        <v>42052.690972222219</v>
      </c>
      <c r="E2928" s="9">
        <v>45607.618750000001</v>
      </c>
      <c r="F2928">
        <v>635</v>
      </c>
      <c r="G2928">
        <v>635</v>
      </c>
      <c r="H2928">
        <v>104</v>
      </c>
      <c r="I2928">
        <v>531</v>
      </c>
      <c r="J2928">
        <v>154</v>
      </c>
      <c r="K2928">
        <v>481</v>
      </c>
      <c r="L2928">
        <v>445</v>
      </c>
      <c r="M2928">
        <v>36</v>
      </c>
      <c r="N2928">
        <v>4.4999999999999998E-2</v>
      </c>
      <c r="O2928">
        <v>0.18</v>
      </c>
      <c r="P2928">
        <v>5.8000000000000003E-2</v>
      </c>
      <c r="Q2928">
        <v>0.13400000000000001</v>
      </c>
      <c r="R2928">
        <v>0.16700000000000001</v>
      </c>
      <c r="S2928">
        <v>0.13200000000000001</v>
      </c>
      <c r="T2928">
        <v>0.80200000000000005</v>
      </c>
      <c r="U2928">
        <v>0.2</v>
      </c>
      <c r="V2928">
        <v>0.74199999999999999</v>
      </c>
      <c r="W2928">
        <v>268.65699999999998</v>
      </c>
      <c r="X2928" t="s">
        <v>56</v>
      </c>
      <c r="Y2928">
        <v>7.4630000000000001</v>
      </c>
      <c r="Z2928">
        <v>0.83799999999999997</v>
      </c>
      <c r="AA2928">
        <v>0.88400000000000001</v>
      </c>
      <c r="AB2928">
        <v>0.91600000000000004</v>
      </c>
      <c r="AC2928">
        <v>0.97599999999999998</v>
      </c>
      <c r="AD2928" s="19">
        <v>3.7165509259259259E-2</v>
      </c>
      <c r="AE2928" t="s">
        <v>1108</v>
      </c>
    </row>
    <row r="2929" spans="1:31" hidden="1" x14ac:dyDescent="0.35">
      <c r="A2929" t="s">
        <v>1152</v>
      </c>
      <c r="B2929" t="s">
        <v>312</v>
      </c>
      <c r="C2929">
        <v>68</v>
      </c>
      <c r="D2929" s="9">
        <v>44369.689027777778</v>
      </c>
      <c r="E2929" s="9">
        <v>44438.43346064815</v>
      </c>
      <c r="F2929" t="s">
        <v>871</v>
      </c>
      <c r="G2929" t="s">
        <v>871</v>
      </c>
      <c r="H2929">
        <v>1</v>
      </c>
      <c r="I2929">
        <v>9</v>
      </c>
      <c r="J2929">
        <v>1</v>
      </c>
      <c r="K2929" t="s">
        <v>872</v>
      </c>
      <c r="L2929">
        <v>8</v>
      </c>
      <c r="M2929">
        <v>0</v>
      </c>
      <c r="N2929" t="s">
        <v>874</v>
      </c>
      <c r="O2929">
        <v>8.3000000000000004E-2</v>
      </c>
      <c r="P2929" t="s">
        <v>874</v>
      </c>
      <c r="Q2929">
        <v>8.3000000000000004E-2</v>
      </c>
      <c r="R2929">
        <v>0</v>
      </c>
      <c r="S2929">
        <v>8.3000000000000004E-2</v>
      </c>
      <c r="T2929" t="s">
        <v>874</v>
      </c>
      <c r="U2929" t="s">
        <v>874</v>
      </c>
      <c r="V2929" t="s">
        <v>874</v>
      </c>
      <c r="W2929" t="s">
        <v>874</v>
      </c>
      <c r="X2929" t="s">
        <v>56</v>
      </c>
      <c r="Y2929">
        <v>12.048</v>
      </c>
      <c r="Z2929" t="s">
        <v>874</v>
      </c>
      <c r="AA2929">
        <v>0.79300000000000004</v>
      </c>
      <c r="AB2929" t="s">
        <v>874</v>
      </c>
      <c r="AC2929">
        <v>0.71099999999999997</v>
      </c>
      <c r="AD2929" s="19">
        <v>45825.289750127318</v>
      </c>
      <c r="AE2929" t="s">
        <v>2339</v>
      </c>
    </row>
    <row r="2930" spans="1:31" x14ac:dyDescent="0.35">
      <c r="A2930" t="s">
        <v>126</v>
      </c>
      <c r="B2930" t="s">
        <v>311</v>
      </c>
      <c r="C2930">
        <v>1065</v>
      </c>
      <c r="D2930" s="9">
        <v>40576.169444444444</v>
      </c>
      <c r="E2930" s="9">
        <v>41642.055555555555</v>
      </c>
      <c r="F2930">
        <v>446</v>
      </c>
      <c r="G2930">
        <v>446</v>
      </c>
      <c r="H2930">
        <v>146</v>
      </c>
      <c r="I2930">
        <v>300</v>
      </c>
      <c r="J2930">
        <v>27</v>
      </c>
      <c r="K2930">
        <v>419</v>
      </c>
      <c r="L2930">
        <v>316</v>
      </c>
      <c r="M2930">
        <v>103</v>
      </c>
      <c r="N2930">
        <v>0.19900000000000001</v>
      </c>
      <c r="O2930">
        <v>0.45</v>
      </c>
      <c r="P2930">
        <v>5.7000000000000002E-2</v>
      </c>
      <c r="Q2930">
        <v>0.47399999999999998</v>
      </c>
      <c r="R2930">
        <v>0.59199999999999997</v>
      </c>
      <c r="S2930">
        <v>0.60199999999999998</v>
      </c>
      <c r="T2930">
        <v>0.80100000000000005</v>
      </c>
      <c r="U2930">
        <v>0.307</v>
      </c>
      <c r="V2930">
        <v>0.91200000000000003</v>
      </c>
      <c r="W2930">
        <v>217.3</v>
      </c>
      <c r="X2930" t="s">
        <v>56</v>
      </c>
      <c r="Y2930">
        <v>2.11</v>
      </c>
      <c r="Z2930">
        <v>0.94099999999999995</v>
      </c>
      <c r="AA2930">
        <v>0.95499999999999996</v>
      </c>
      <c r="AB2930">
        <v>0.98299999999999998</v>
      </c>
      <c r="AC2930">
        <v>0.96099999999999997</v>
      </c>
      <c r="AD2930" s="19">
        <v>45824.949938726852</v>
      </c>
      <c r="AE2930" t="s">
        <v>2215</v>
      </c>
    </row>
    <row r="2931" spans="1:31" hidden="1" x14ac:dyDescent="0.35">
      <c r="A2931" t="s">
        <v>1153</v>
      </c>
      <c r="B2931" t="s">
        <v>312</v>
      </c>
      <c r="C2931">
        <v>99</v>
      </c>
      <c r="D2931" s="9">
        <v>44466.932523148149</v>
      </c>
      <c r="E2931" s="9">
        <v>44566.845381944448</v>
      </c>
      <c r="F2931" t="s">
        <v>871</v>
      </c>
      <c r="G2931" t="s">
        <v>871</v>
      </c>
      <c r="H2931">
        <v>70</v>
      </c>
      <c r="I2931">
        <v>331</v>
      </c>
      <c r="J2931">
        <v>51</v>
      </c>
      <c r="K2931" t="s">
        <v>872</v>
      </c>
      <c r="L2931">
        <v>209</v>
      </c>
      <c r="M2931">
        <v>142</v>
      </c>
      <c r="N2931">
        <v>0.81</v>
      </c>
      <c r="O2931">
        <v>3.2770000000000001</v>
      </c>
      <c r="P2931">
        <v>0.48299999999999998</v>
      </c>
      <c r="Q2931">
        <v>2.1789999999999998</v>
      </c>
      <c r="R2931" s="24" t="s">
        <v>2338</v>
      </c>
      <c r="S2931">
        <v>3.6150000000000002</v>
      </c>
      <c r="T2931">
        <v>0.60499999999999998</v>
      </c>
      <c r="U2931">
        <v>0.19800000000000001</v>
      </c>
      <c r="V2931">
        <v>0.88200000000000001</v>
      </c>
      <c r="W2931">
        <v>1896.742</v>
      </c>
      <c r="X2931" t="s">
        <v>56</v>
      </c>
      <c r="Y2931">
        <v>0.45900000000000002</v>
      </c>
      <c r="Z2931">
        <v>0.96599999999999997</v>
      </c>
      <c r="AA2931">
        <v>0.99099999999999999</v>
      </c>
      <c r="AB2931">
        <v>0.96699999999999997</v>
      </c>
      <c r="AC2931">
        <v>0.93600000000000005</v>
      </c>
      <c r="AD2931" s="19">
        <v>45825.290316226849</v>
      </c>
      <c r="AE2931" t="s">
        <v>2339</v>
      </c>
    </row>
    <row r="2932" spans="1:31" x14ac:dyDescent="0.35">
      <c r="A2932" t="s">
        <v>1278</v>
      </c>
      <c r="B2932" t="s">
        <v>311</v>
      </c>
      <c r="C2932">
        <v>2719</v>
      </c>
      <c r="D2932" s="9">
        <v>38587.379861111112</v>
      </c>
      <c r="E2932" s="9">
        <v>41306.989583333336</v>
      </c>
      <c r="F2932">
        <v>70</v>
      </c>
      <c r="G2932">
        <v>70</v>
      </c>
      <c r="H2932">
        <v>13</v>
      </c>
      <c r="I2932">
        <v>57</v>
      </c>
      <c r="J2932">
        <v>9</v>
      </c>
      <c r="K2932">
        <v>61</v>
      </c>
      <c r="L2932">
        <v>50</v>
      </c>
      <c r="M2932">
        <v>11</v>
      </c>
      <c r="N2932">
        <v>4.0000000000000001E-3</v>
      </c>
      <c r="O2932">
        <v>1.9E-2</v>
      </c>
      <c r="P2932">
        <v>3.0000000000000001E-3</v>
      </c>
      <c r="Q2932">
        <v>1.6E-2</v>
      </c>
      <c r="R2932">
        <v>0.02</v>
      </c>
      <c r="S2932">
        <v>0.02</v>
      </c>
      <c r="T2932">
        <v>0.8</v>
      </c>
      <c r="U2932">
        <v>0.17399999999999999</v>
      </c>
      <c r="V2932">
        <v>0.87</v>
      </c>
      <c r="W2932">
        <v>687.5</v>
      </c>
      <c r="X2932" t="s">
        <v>56</v>
      </c>
      <c r="Y2932">
        <v>62.5</v>
      </c>
      <c r="Z2932">
        <v>0.67600000000000005</v>
      </c>
      <c r="AA2932">
        <v>0.86199999999999999</v>
      </c>
      <c r="AB2932">
        <v>0.91200000000000003</v>
      </c>
      <c r="AC2932">
        <v>0.94</v>
      </c>
      <c r="AD2932" s="19">
        <v>45824.771931863426</v>
      </c>
      <c r="AE2932" t="s">
        <v>1824</v>
      </c>
    </row>
    <row r="2933" spans="1:31" hidden="1" x14ac:dyDescent="0.35">
      <c r="A2933" t="s">
        <v>1154</v>
      </c>
      <c r="B2933" t="s">
        <v>312</v>
      </c>
      <c r="C2933">
        <v>75</v>
      </c>
      <c r="D2933" s="9">
        <v>42130.468692129631</v>
      </c>
      <c r="E2933" s="9">
        <v>42206.3830787037</v>
      </c>
      <c r="F2933" t="s">
        <v>871</v>
      </c>
      <c r="G2933" t="s">
        <v>871</v>
      </c>
      <c r="H2933">
        <v>1</v>
      </c>
      <c r="I2933">
        <v>1</v>
      </c>
      <c r="J2933">
        <v>14</v>
      </c>
      <c r="K2933" t="s">
        <v>872</v>
      </c>
      <c r="L2933">
        <v>2</v>
      </c>
      <c r="M2933">
        <v>-16</v>
      </c>
      <c r="N2933" t="s">
        <v>874</v>
      </c>
      <c r="O2933" t="s">
        <v>874</v>
      </c>
      <c r="P2933">
        <v>7</v>
      </c>
      <c r="Q2933">
        <v>2.3E-2</v>
      </c>
      <c r="R2933">
        <v>0</v>
      </c>
      <c r="S2933">
        <v>-0.104</v>
      </c>
      <c r="T2933" t="s">
        <v>874</v>
      </c>
      <c r="U2933" t="s">
        <v>874</v>
      </c>
      <c r="V2933" t="s">
        <v>874</v>
      </c>
      <c r="W2933" t="s">
        <v>874</v>
      </c>
      <c r="X2933" t="s">
        <v>80</v>
      </c>
      <c r="Y2933">
        <v>43.478000000000002</v>
      </c>
      <c r="Z2933" t="s">
        <v>874</v>
      </c>
      <c r="AA2933" t="s">
        <v>874</v>
      </c>
      <c r="AB2933">
        <v>0.73799999999999999</v>
      </c>
      <c r="AC2933">
        <v>1</v>
      </c>
      <c r="AD2933" s="19">
        <v>45825.290540497685</v>
      </c>
      <c r="AE2933" t="s">
        <v>2339</v>
      </c>
    </row>
    <row r="2934" spans="1:31" x14ac:dyDescent="0.35">
      <c r="A2934" t="s">
        <v>1544</v>
      </c>
      <c r="B2934" t="s">
        <v>311</v>
      </c>
      <c r="C2934">
        <v>2695</v>
      </c>
      <c r="D2934" s="9">
        <v>38905.156944444447</v>
      </c>
      <c r="E2934" s="9">
        <v>41600.517361111109</v>
      </c>
      <c r="F2934">
        <v>108</v>
      </c>
      <c r="G2934">
        <v>108</v>
      </c>
      <c r="H2934">
        <v>3</v>
      </c>
      <c r="I2934">
        <v>105</v>
      </c>
      <c r="J2934">
        <v>20</v>
      </c>
      <c r="K2934">
        <v>88</v>
      </c>
      <c r="L2934">
        <v>73</v>
      </c>
      <c r="M2934">
        <v>15</v>
      </c>
      <c r="N2934">
        <v>1E-3</v>
      </c>
      <c r="O2934">
        <v>3.6999999999999998E-2</v>
      </c>
      <c r="P2934">
        <v>8.0000000000000002E-3</v>
      </c>
      <c r="Q2934">
        <v>2.4E-2</v>
      </c>
      <c r="R2934">
        <v>0.03</v>
      </c>
      <c r="S2934">
        <v>2.9000000000000001E-2</v>
      </c>
      <c r="T2934">
        <v>0.8</v>
      </c>
      <c r="U2934">
        <v>2.5999999999999999E-2</v>
      </c>
      <c r="V2934">
        <v>0.78900000000000003</v>
      </c>
      <c r="W2934">
        <v>625</v>
      </c>
      <c r="X2934" t="s">
        <v>56</v>
      </c>
      <c r="Y2934">
        <v>41.667000000000002</v>
      </c>
      <c r="Z2934">
        <v>0.75</v>
      </c>
      <c r="AA2934">
        <v>0.96799999999999997</v>
      </c>
      <c r="AB2934">
        <v>0.83199999999999996</v>
      </c>
      <c r="AC2934">
        <v>0.97199999999999998</v>
      </c>
      <c r="AD2934" s="19">
        <v>45824.7994087037</v>
      </c>
      <c r="AE2934" t="s">
        <v>1824</v>
      </c>
    </row>
    <row r="2935" spans="1:31" hidden="1" x14ac:dyDescent="0.35">
      <c r="A2935" t="s">
        <v>1155</v>
      </c>
      <c r="B2935" t="s">
        <v>312</v>
      </c>
      <c r="C2935">
        <v>0</v>
      </c>
      <c r="D2935" s="9">
        <v>44259.204236111109</v>
      </c>
      <c r="E2935" s="9">
        <v>44259.205567129633</v>
      </c>
      <c r="F2935" t="s">
        <v>871</v>
      </c>
      <c r="G2935" t="s">
        <v>871</v>
      </c>
      <c r="H2935">
        <v>1</v>
      </c>
      <c r="I2935">
        <v>1</v>
      </c>
      <c r="J2935">
        <v>1</v>
      </c>
      <c r="K2935" t="s">
        <v>872</v>
      </c>
      <c r="L2935">
        <v>1</v>
      </c>
      <c r="M2935">
        <v>-1</v>
      </c>
      <c r="N2935" t="s">
        <v>874</v>
      </c>
      <c r="O2935" t="s">
        <v>874</v>
      </c>
      <c r="P2935" t="s">
        <v>874</v>
      </c>
      <c r="Q2935" t="s">
        <v>874</v>
      </c>
      <c r="R2935">
        <v>0</v>
      </c>
      <c r="S2935" t="s">
        <v>874</v>
      </c>
      <c r="T2935" t="s">
        <v>874</v>
      </c>
      <c r="U2935" t="s">
        <v>874</v>
      </c>
      <c r="V2935" t="s">
        <v>874</v>
      </c>
      <c r="W2935" t="s">
        <v>874</v>
      </c>
      <c r="X2935" t="s">
        <v>56</v>
      </c>
      <c r="Y2935" t="s">
        <v>874</v>
      </c>
      <c r="Z2935" t="s">
        <v>874</v>
      </c>
      <c r="AA2935" t="s">
        <v>874</v>
      </c>
      <c r="AB2935" t="s">
        <v>874</v>
      </c>
      <c r="AC2935" t="s">
        <v>874</v>
      </c>
      <c r="AD2935" s="19">
        <v>45825.290765428239</v>
      </c>
      <c r="AE2935" t="s">
        <v>2339</v>
      </c>
    </row>
    <row r="2936" spans="1:31" x14ac:dyDescent="0.35">
      <c r="A2936" t="s">
        <v>1692</v>
      </c>
      <c r="B2936" t="s">
        <v>311</v>
      </c>
      <c r="C2936">
        <v>3583</v>
      </c>
      <c r="D2936" s="9">
        <v>37893.589583333334</v>
      </c>
      <c r="E2936" s="9">
        <v>41477.54583333333</v>
      </c>
      <c r="F2936">
        <v>103</v>
      </c>
      <c r="G2936">
        <v>103</v>
      </c>
      <c r="H2936">
        <v>16</v>
      </c>
      <c r="I2936">
        <v>87</v>
      </c>
      <c r="J2936">
        <v>5</v>
      </c>
      <c r="K2936">
        <v>98</v>
      </c>
      <c r="L2936">
        <v>69</v>
      </c>
      <c r="M2936">
        <v>29</v>
      </c>
      <c r="N2936">
        <v>8.0000000000000002E-3</v>
      </c>
      <c r="O2936">
        <v>1.9E-2</v>
      </c>
      <c r="P2936">
        <v>2E-3</v>
      </c>
      <c r="Q2936">
        <v>0.02</v>
      </c>
      <c r="R2936">
        <v>2.5000000000000001E-2</v>
      </c>
      <c r="S2936">
        <v>2.1000000000000001E-2</v>
      </c>
      <c r="T2936">
        <v>0.8</v>
      </c>
      <c r="U2936">
        <v>0.29599999999999999</v>
      </c>
      <c r="V2936">
        <v>0.92600000000000005</v>
      </c>
      <c r="W2936">
        <v>1450</v>
      </c>
      <c r="X2936" t="s">
        <v>56</v>
      </c>
      <c r="Y2936">
        <v>50</v>
      </c>
      <c r="Z2936">
        <v>0.71199999999999997</v>
      </c>
      <c r="AA2936">
        <v>0.95099999999999996</v>
      </c>
      <c r="AB2936">
        <v>0.90700000000000003</v>
      </c>
      <c r="AC2936">
        <v>0.92100000000000004</v>
      </c>
      <c r="AD2936" s="19">
        <v>45824.824835127314</v>
      </c>
      <c r="AE2936" t="s">
        <v>1824</v>
      </c>
    </row>
    <row r="2937" spans="1:31" hidden="1" x14ac:dyDescent="0.35">
      <c r="A2937" t="s">
        <v>1156</v>
      </c>
      <c r="B2937" t="s">
        <v>312</v>
      </c>
      <c r="C2937">
        <v>0</v>
      </c>
      <c r="D2937" s="9">
        <v>43668.309791666667</v>
      </c>
      <c r="E2937" s="9">
        <v>43668.309791666667</v>
      </c>
      <c r="F2937" t="s">
        <v>871</v>
      </c>
      <c r="G2937" t="s">
        <v>871</v>
      </c>
      <c r="H2937">
        <v>1</v>
      </c>
      <c r="I2937">
        <v>1</v>
      </c>
      <c r="J2937">
        <v>1</v>
      </c>
      <c r="K2937" t="s">
        <v>872</v>
      </c>
      <c r="L2937">
        <v>1</v>
      </c>
      <c r="M2937">
        <v>0</v>
      </c>
      <c r="N2937" t="s">
        <v>874</v>
      </c>
      <c r="O2937">
        <v>0</v>
      </c>
      <c r="P2937">
        <v>0</v>
      </c>
      <c r="Q2937" t="s">
        <v>874</v>
      </c>
      <c r="R2937">
        <v>0</v>
      </c>
      <c r="S2937" t="s">
        <v>874</v>
      </c>
      <c r="T2937" t="s">
        <v>874</v>
      </c>
      <c r="U2937" t="s">
        <v>874</v>
      </c>
      <c r="V2937" t="s">
        <v>874</v>
      </c>
      <c r="W2937" t="s">
        <v>874</v>
      </c>
      <c r="X2937" t="s">
        <v>875</v>
      </c>
      <c r="Y2937" t="s">
        <v>874</v>
      </c>
      <c r="Z2937" t="s">
        <v>874</v>
      </c>
      <c r="AA2937">
        <v>0</v>
      </c>
      <c r="AB2937">
        <v>0</v>
      </c>
      <c r="AC2937" t="s">
        <v>874</v>
      </c>
      <c r="AD2937" s="19">
        <v>45825.290918252314</v>
      </c>
      <c r="AE2937" t="s">
        <v>2339</v>
      </c>
    </row>
    <row r="2938" spans="1:31" x14ac:dyDescent="0.35">
      <c r="A2938" t="s">
        <v>1880</v>
      </c>
      <c r="B2938" t="s">
        <v>311</v>
      </c>
      <c r="C2938">
        <v>867</v>
      </c>
      <c r="D2938" s="9">
        <v>40090.632638888892</v>
      </c>
      <c r="E2938" s="9">
        <v>40957.704861111109</v>
      </c>
      <c r="F2938">
        <v>74</v>
      </c>
      <c r="G2938">
        <v>74</v>
      </c>
      <c r="H2938">
        <v>20</v>
      </c>
      <c r="I2938">
        <v>54</v>
      </c>
      <c r="J2938">
        <v>6</v>
      </c>
      <c r="K2938">
        <v>68</v>
      </c>
      <c r="L2938">
        <v>49</v>
      </c>
      <c r="M2938">
        <v>19</v>
      </c>
      <c r="N2938">
        <v>3.4000000000000002E-2</v>
      </c>
      <c r="O2938">
        <v>9.1999999999999998E-2</v>
      </c>
      <c r="P2938">
        <v>3.1E-2</v>
      </c>
      <c r="Q2938">
        <v>7.5999999999999998E-2</v>
      </c>
      <c r="R2938">
        <v>9.5000000000000001E-2</v>
      </c>
      <c r="S2938">
        <v>0.11799999999999999</v>
      </c>
      <c r="T2938">
        <v>0.8</v>
      </c>
      <c r="U2938">
        <v>0.27</v>
      </c>
      <c r="V2938">
        <v>0.754</v>
      </c>
      <c r="W2938">
        <v>250</v>
      </c>
      <c r="X2938" t="s">
        <v>56</v>
      </c>
      <c r="Y2938">
        <v>13.157999999999999</v>
      </c>
      <c r="Z2938">
        <v>0.66800000000000004</v>
      </c>
      <c r="AA2938">
        <v>0.79100000000000004</v>
      </c>
      <c r="AB2938">
        <v>0.42899999999999999</v>
      </c>
      <c r="AC2938">
        <v>0.77400000000000002</v>
      </c>
      <c r="AD2938" s="19">
        <v>45824.862812349536</v>
      </c>
      <c r="AE2938" t="s">
        <v>2024</v>
      </c>
    </row>
    <row r="2939" spans="1:31" hidden="1" x14ac:dyDescent="0.35">
      <c r="A2939" t="s">
        <v>1157</v>
      </c>
      <c r="B2939" t="s">
        <v>312</v>
      </c>
      <c r="C2939">
        <v>0</v>
      </c>
      <c r="D2939" s="9">
        <v>41817.169745370367</v>
      </c>
      <c r="E2939" s="9">
        <v>41817.169745370367</v>
      </c>
      <c r="F2939" t="s">
        <v>871</v>
      </c>
      <c r="G2939" t="s">
        <v>871</v>
      </c>
      <c r="H2939">
        <v>1</v>
      </c>
      <c r="I2939">
        <v>1</v>
      </c>
      <c r="J2939">
        <v>1</v>
      </c>
      <c r="K2939" t="s">
        <v>872</v>
      </c>
      <c r="L2939">
        <v>1</v>
      </c>
      <c r="M2939">
        <v>0</v>
      </c>
      <c r="N2939" t="s">
        <v>874</v>
      </c>
      <c r="O2939" t="s">
        <v>874</v>
      </c>
      <c r="P2939" t="s">
        <v>874</v>
      </c>
      <c r="Q2939" t="s">
        <v>874</v>
      </c>
      <c r="R2939">
        <v>0</v>
      </c>
      <c r="S2939" t="s">
        <v>874</v>
      </c>
      <c r="T2939" t="s">
        <v>874</v>
      </c>
      <c r="U2939" t="s">
        <v>874</v>
      </c>
      <c r="V2939" t="s">
        <v>874</v>
      </c>
      <c r="W2939" t="s">
        <v>874</v>
      </c>
      <c r="X2939" t="s">
        <v>62</v>
      </c>
      <c r="Y2939" t="s">
        <v>874</v>
      </c>
      <c r="Z2939" t="s">
        <v>874</v>
      </c>
      <c r="AA2939" t="s">
        <v>874</v>
      </c>
      <c r="AB2939" t="s">
        <v>874</v>
      </c>
      <c r="AC2939" t="s">
        <v>874</v>
      </c>
      <c r="AD2939" s="19">
        <v>45825.291119050926</v>
      </c>
      <c r="AE2939" t="s">
        <v>2339</v>
      </c>
    </row>
    <row r="2940" spans="1:31" x14ac:dyDescent="0.35">
      <c r="A2940" t="s">
        <v>1447</v>
      </c>
      <c r="B2940" t="s">
        <v>311</v>
      </c>
      <c r="C2940">
        <v>2897</v>
      </c>
      <c r="D2940" s="9">
        <v>38681.573611111111</v>
      </c>
      <c r="E2940" s="9">
        <v>41578.658333333333</v>
      </c>
      <c r="F2940">
        <v>30</v>
      </c>
      <c r="G2940">
        <v>30</v>
      </c>
      <c r="H2940">
        <v>11</v>
      </c>
      <c r="I2940">
        <v>19</v>
      </c>
      <c r="J2940">
        <v>5</v>
      </c>
      <c r="K2940">
        <v>25</v>
      </c>
      <c r="L2940">
        <v>17</v>
      </c>
      <c r="M2940">
        <v>8</v>
      </c>
      <c r="N2940">
        <v>3.0000000000000001E-3</v>
      </c>
      <c r="O2940">
        <v>7.0000000000000001E-3</v>
      </c>
      <c r="P2940">
        <v>5.0000000000000001E-3</v>
      </c>
      <c r="Q2940">
        <v>4.0000000000000001E-3</v>
      </c>
      <c r="R2940">
        <v>5.0000000000000001E-3</v>
      </c>
      <c r="S2940">
        <v>6.0000000000000001E-3</v>
      </c>
      <c r="T2940">
        <v>0.8</v>
      </c>
      <c r="U2940">
        <v>0.3</v>
      </c>
      <c r="V2940">
        <v>0.5</v>
      </c>
      <c r="W2940">
        <v>2000</v>
      </c>
      <c r="X2940" t="s">
        <v>56</v>
      </c>
      <c r="Y2940">
        <v>250</v>
      </c>
      <c r="Z2940">
        <v>0.92500000000000004</v>
      </c>
      <c r="AA2940">
        <v>0.74099999999999999</v>
      </c>
      <c r="AB2940">
        <v>0.90400000000000003</v>
      </c>
      <c r="AC2940">
        <v>0.86</v>
      </c>
      <c r="AD2940" s="19">
        <v>45824.869312766205</v>
      </c>
      <c r="AE2940" t="s">
        <v>2024</v>
      </c>
    </row>
    <row r="2941" spans="1:31" hidden="1" x14ac:dyDescent="0.35">
      <c r="A2941" t="s">
        <v>1158</v>
      </c>
      <c r="B2941" t="s">
        <v>312</v>
      </c>
      <c r="C2941">
        <v>0</v>
      </c>
      <c r="D2941" s="9">
        <v>43161.394386574073</v>
      </c>
      <c r="E2941" s="9">
        <v>43161.394652777781</v>
      </c>
      <c r="F2941" t="s">
        <v>871</v>
      </c>
      <c r="G2941" t="s">
        <v>871</v>
      </c>
      <c r="H2941">
        <v>1</v>
      </c>
      <c r="I2941">
        <v>1</v>
      </c>
      <c r="J2941">
        <v>2</v>
      </c>
      <c r="K2941" t="s">
        <v>872</v>
      </c>
      <c r="L2941">
        <v>1</v>
      </c>
      <c r="M2941">
        <v>-1</v>
      </c>
      <c r="N2941" t="s">
        <v>874</v>
      </c>
      <c r="O2941" t="s">
        <v>874</v>
      </c>
      <c r="P2941">
        <v>1</v>
      </c>
      <c r="Q2941" t="s">
        <v>874</v>
      </c>
      <c r="R2941">
        <v>0</v>
      </c>
      <c r="S2941">
        <v>-1</v>
      </c>
      <c r="T2941" t="s">
        <v>874</v>
      </c>
      <c r="U2941" t="s">
        <v>874</v>
      </c>
      <c r="V2941" t="s">
        <v>874</v>
      </c>
      <c r="W2941" t="s">
        <v>874</v>
      </c>
      <c r="X2941" t="s">
        <v>56</v>
      </c>
      <c r="Y2941" t="s">
        <v>874</v>
      </c>
      <c r="Z2941" t="s">
        <v>874</v>
      </c>
      <c r="AA2941" t="s">
        <v>874</v>
      </c>
      <c r="AB2941">
        <v>1</v>
      </c>
      <c r="AC2941" t="s">
        <v>874</v>
      </c>
      <c r="AD2941" s="19">
        <v>45825.291315034723</v>
      </c>
      <c r="AE2941" t="s">
        <v>2339</v>
      </c>
    </row>
    <row r="2942" spans="1:31" x14ac:dyDescent="0.35">
      <c r="A2942" t="s">
        <v>1909</v>
      </c>
      <c r="B2942" t="s">
        <v>311</v>
      </c>
      <c r="C2942">
        <v>2667</v>
      </c>
      <c r="D2942" s="9">
        <v>37956.214583333334</v>
      </c>
      <c r="E2942" s="9">
        <v>40623.357638888891</v>
      </c>
      <c r="F2942">
        <v>94</v>
      </c>
      <c r="G2942">
        <v>94</v>
      </c>
      <c r="H2942">
        <v>79</v>
      </c>
      <c r="I2942">
        <v>15</v>
      </c>
      <c r="J2942">
        <v>7</v>
      </c>
      <c r="K2942">
        <v>87</v>
      </c>
      <c r="L2942">
        <v>83</v>
      </c>
      <c r="M2942">
        <v>4</v>
      </c>
      <c r="N2942">
        <v>5.3999999999999999E-2</v>
      </c>
      <c r="O2942">
        <v>8.9999999999999993E-3</v>
      </c>
      <c r="P2942">
        <v>3.0000000000000001E-3</v>
      </c>
      <c r="Q2942">
        <v>4.8000000000000001E-2</v>
      </c>
      <c r="R2942">
        <v>0.06</v>
      </c>
      <c r="S2942">
        <v>0.05</v>
      </c>
      <c r="T2942">
        <v>0.8</v>
      </c>
      <c r="U2942">
        <v>0.85699999999999998</v>
      </c>
      <c r="V2942">
        <v>0.95199999999999996</v>
      </c>
      <c r="W2942">
        <v>83.332999999999998</v>
      </c>
      <c r="X2942" t="s">
        <v>56</v>
      </c>
      <c r="Y2942">
        <v>20.832999999999998</v>
      </c>
      <c r="Z2942">
        <v>0.69699999999999995</v>
      </c>
      <c r="AA2942">
        <v>0.91300000000000003</v>
      </c>
      <c r="AB2942">
        <v>0.81399999999999995</v>
      </c>
      <c r="AC2942">
        <v>0.71599999999999997</v>
      </c>
      <c r="AD2942" s="19">
        <v>45824.870177847224</v>
      </c>
      <c r="AE2942" t="s">
        <v>2024</v>
      </c>
    </row>
    <row r="2943" spans="1:31" hidden="1" x14ac:dyDescent="0.35">
      <c r="A2943" t="s">
        <v>1159</v>
      </c>
      <c r="B2943" t="s">
        <v>312</v>
      </c>
      <c r="C2943">
        <v>0</v>
      </c>
      <c r="D2943" s="9">
        <v>43668.248402777775</v>
      </c>
      <c r="E2943" s="9">
        <v>43668.248402777775</v>
      </c>
      <c r="F2943" t="s">
        <v>871</v>
      </c>
      <c r="G2943" t="s">
        <v>871</v>
      </c>
      <c r="H2943">
        <v>1</v>
      </c>
      <c r="I2943">
        <v>1</v>
      </c>
      <c r="J2943">
        <v>1</v>
      </c>
      <c r="K2943" t="s">
        <v>872</v>
      </c>
      <c r="L2943">
        <v>1</v>
      </c>
      <c r="M2943">
        <v>0</v>
      </c>
      <c r="N2943" t="s">
        <v>874</v>
      </c>
      <c r="O2943" t="s">
        <v>874</v>
      </c>
      <c r="P2943" t="s">
        <v>874</v>
      </c>
      <c r="Q2943" t="s">
        <v>874</v>
      </c>
      <c r="R2943">
        <v>0</v>
      </c>
      <c r="S2943" t="s">
        <v>874</v>
      </c>
      <c r="T2943" t="s">
        <v>874</v>
      </c>
      <c r="U2943" t="s">
        <v>874</v>
      </c>
      <c r="V2943" t="s">
        <v>874</v>
      </c>
      <c r="W2943" t="s">
        <v>874</v>
      </c>
      <c r="X2943" t="s">
        <v>56</v>
      </c>
      <c r="Y2943" t="s">
        <v>874</v>
      </c>
      <c r="Z2943" t="s">
        <v>874</v>
      </c>
      <c r="AA2943" t="s">
        <v>874</v>
      </c>
      <c r="AB2943" t="s">
        <v>874</v>
      </c>
      <c r="AC2943" t="s">
        <v>874</v>
      </c>
      <c r="AD2943" s="19">
        <v>45825.29153328704</v>
      </c>
      <c r="AE2943" t="s">
        <v>2339</v>
      </c>
    </row>
    <row r="2944" spans="1:31" x14ac:dyDescent="0.35">
      <c r="A2944" t="s">
        <v>1975</v>
      </c>
      <c r="B2944" t="s">
        <v>311</v>
      </c>
      <c r="C2944">
        <v>2794</v>
      </c>
      <c r="D2944" s="9">
        <v>38790.934027777781</v>
      </c>
      <c r="E2944" s="9">
        <v>41585.397222222222</v>
      </c>
      <c r="F2944">
        <v>60</v>
      </c>
      <c r="G2944">
        <v>60</v>
      </c>
      <c r="H2944">
        <v>9</v>
      </c>
      <c r="I2944">
        <v>51</v>
      </c>
      <c r="J2944">
        <v>2</v>
      </c>
      <c r="K2944">
        <v>58</v>
      </c>
      <c r="L2944">
        <v>45</v>
      </c>
      <c r="M2944">
        <v>13</v>
      </c>
      <c r="N2944">
        <v>3.0000000000000001E-3</v>
      </c>
      <c r="O2944">
        <v>1.7999999999999999E-2</v>
      </c>
      <c r="P2944">
        <v>1E-3</v>
      </c>
      <c r="Q2944">
        <v>1.6E-2</v>
      </c>
      <c r="R2944">
        <v>0.02</v>
      </c>
      <c r="S2944">
        <v>2.1000000000000001E-2</v>
      </c>
      <c r="T2944">
        <v>0.8</v>
      </c>
      <c r="U2944">
        <v>0.14299999999999999</v>
      </c>
      <c r="V2944">
        <v>0.95199999999999996</v>
      </c>
      <c r="W2944">
        <v>812.5</v>
      </c>
      <c r="X2944" t="s">
        <v>56</v>
      </c>
      <c r="Y2944">
        <v>62.5</v>
      </c>
      <c r="Z2944">
        <v>0.90400000000000003</v>
      </c>
      <c r="AA2944">
        <v>0.98</v>
      </c>
      <c r="AB2944">
        <v>1</v>
      </c>
      <c r="AC2944">
        <v>0.98399999999999999</v>
      </c>
      <c r="AD2944" s="19">
        <v>45824.890753449072</v>
      </c>
      <c r="AE2944" t="s">
        <v>2024</v>
      </c>
    </row>
    <row r="2945" spans="1:31" hidden="1" x14ac:dyDescent="0.35">
      <c r="A2945" t="s">
        <v>900</v>
      </c>
      <c r="B2945" t="s">
        <v>312</v>
      </c>
      <c r="C2945">
        <v>0</v>
      </c>
      <c r="D2945" s="9">
        <v>43161.393611111111</v>
      </c>
      <c r="E2945" s="9">
        <v>43161.393611111111</v>
      </c>
      <c r="F2945" t="s">
        <v>871</v>
      </c>
      <c r="G2945" t="s">
        <v>871</v>
      </c>
      <c r="H2945">
        <v>1</v>
      </c>
      <c r="I2945">
        <v>1</v>
      </c>
      <c r="J2945">
        <v>1</v>
      </c>
      <c r="K2945" t="s">
        <v>872</v>
      </c>
      <c r="L2945">
        <v>1</v>
      </c>
      <c r="M2945">
        <v>0</v>
      </c>
      <c r="N2945" t="s">
        <v>874</v>
      </c>
      <c r="O2945" t="s">
        <v>874</v>
      </c>
      <c r="P2945" t="s">
        <v>874</v>
      </c>
      <c r="Q2945" t="s">
        <v>874</v>
      </c>
      <c r="R2945">
        <v>0</v>
      </c>
      <c r="S2945" t="s">
        <v>874</v>
      </c>
      <c r="T2945" t="s">
        <v>874</v>
      </c>
      <c r="U2945" t="s">
        <v>874</v>
      </c>
      <c r="V2945" t="s">
        <v>874</v>
      </c>
      <c r="W2945" t="s">
        <v>874</v>
      </c>
      <c r="X2945" t="s">
        <v>56</v>
      </c>
      <c r="Y2945" t="s">
        <v>874</v>
      </c>
      <c r="Z2945" t="s">
        <v>874</v>
      </c>
      <c r="AA2945" t="s">
        <v>874</v>
      </c>
      <c r="AB2945" t="s">
        <v>874</v>
      </c>
      <c r="AC2945" t="s">
        <v>874</v>
      </c>
      <c r="AD2945" s="19">
        <v>45825.291744965281</v>
      </c>
      <c r="AE2945" t="s">
        <v>2339</v>
      </c>
    </row>
    <row r="2946" spans="1:31" x14ac:dyDescent="0.35">
      <c r="A2946" t="s">
        <v>1201</v>
      </c>
      <c r="B2946" t="s">
        <v>311</v>
      </c>
      <c r="C2946">
        <v>1202</v>
      </c>
      <c r="D2946" s="9">
        <v>40422.929861111108</v>
      </c>
      <c r="E2946" s="9">
        <v>41625.046527777777</v>
      </c>
      <c r="F2946">
        <v>121</v>
      </c>
      <c r="G2946">
        <v>121</v>
      </c>
      <c r="H2946">
        <v>58</v>
      </c>
      <c r="I2946">
        <v>63</v>
      </c>
      <c r="J2946">
        <v>8</v>
      </c>
      <c r="K2946">
        <v>113</v>
      </c>
      <c r="L2946">
        <v>92</v>
      </c>
      <c r="M2946">
        <v>21</v>
      </c>
      <c r="N2946">
        <v>4.9000000000000002E-2</v>
      </c>
      <c r="O2946">
        <v>7.0999999999999994E-2</v>
      </c>
      <c r="P2946">
        <v>0.01</v>
      </c>
      <c r="Q2946">
        <v>8.7999999999999995E-2</v>
      </c>
      <c r="R2946">
        <v>0.11</v>
      </c>
      <c r="S2946">
        <v>0.106</v>
      </c>
      <c r="T2946">
        <v>0.8</v>
      </c>
      <c r="U2946">
        <v>0.40799999999999997</v>
      </c>
      <c r="V2946">
        <v>0.91700000000000004</v>
      </c>
      <c r="W2946">
        <v>238.636</v>
      </c>
      <c r="X2946" t="s">
        <v>56</v>
      </c>
      <c r="Y2946">
        <v>11.364000000000001</v>
      </c>
      <c r="Z2946">
        <v>0.97199999999999998</v>
      </c>
      <c r="AA2946">
        <v>0.91600000000000004</v>
      </c>
      <c r="AB2946">
        <v>0.745</v>
      </c>
      <c r="AC2946">
        <v>0.92400000000000004</v>
      </c>
      <c r="AD2946" s="19">
        <v>45824.968988819448</v>
      </c>
      <c r="AE2946" t="s">
        <v>2225</v>
      </c>
    </row>
    <row r="2947" spans="1:31" hidden="1" x14ac:dyDescent="0.35">
      <c r="A2947" t="s">
        <v>1160</v>
      </c>
      <c r="B2947" t="s">
        <v>312</v>
      </c>
      <c r="C2947">
        <v>0</v>
      </c>
      <c r="D2947" s="9">
        <v>43161.39398148148</v>
      </c>
      <c r="E2947" s="9">
        <v>43161.39398148148</v>
      </c>
      <c r="F2947" t="s">
        <v>871</v>
      </c>
      <c r="G2947" t="s">
        <v>871</v>
      </c>
      <c r="H2947">
        <v>1</v>
      </c>
      <c r="I2947">
        <v>1</v>
      </c>
      <c r="J2947">
        <v>1</v>
      </c>
      <c r="K2947" t="s">
        <v>872</v>
      </c>
      <c r="L2947">
        <v>1</v>
      </c>
      <c r="M2947">
        <v>0</v>
      </c>
      <c r="N2947" t="s">
        <v>874</v>
      </c>
      <c r="O2947" t="s">
        <v>874</v>
      </c>
      <c r="P2947" t="s">
        <v>874</v>
      </c>
      <c r="Q2947" t="s">
        <v>874</v>
      </c>
      <c r="R2947">
        <v>0</v>
      </c>
      <c r="S2947" t="s">
        <v>874</v>
      </c>
      <c r="T2947" t="s">
        <v>874</v>
      </c>
      <c r="U2947" t="s">
        <v>874</v>
      </c>
      <c r="V2947" t="s">
        <v>874</v>
      </c>
      <c r="W2947" t="s">
        <v>874</v>
      </c>
      <c r="X2947" t="s">
        <v>56</v>
      </c>
      <c r="Y2947" t="s">
        <v>874</v>
      </c>
      <c r="Z2947" t="s">
        <v>874</v>
      </c>
      <c r="AA2947" t="s">
        <v>874</v>
      </c>
      <c r="AB2947" t="s">
        <v>874</v>
      </c>
      <c r="AC2947" t="s">
        <v>874</v>
      </c>
      <c r="AD2947" s="19">
        <v>45825.291953599539</v>
      </c>
      <c r="AE2947" t="s">
        <v>2339</v>
      </c>
    </row>
    <row r="2948" spans="1:31" x14ac:dyDescent="0.35">
      <c r="A2948" t="s">
        <v>181</v>
      </c>
      <c r="B2948" t="s">
        <v>311</v>
      </c>
      <c r="C2948">
        <v>1521</v>
      </c>
      <c r="D2948" s="9">
        <v>44085.618750000001</v>
      </c>
      <c r="E2948" s="9">
        <v>45607.60833333333</v>
      </c>
      <c r="F2948">
        <v>1267</v>
      </c>
      <c r="G2948">
        <v>1131</v>
      </c>
      <c r="H2948">
        <v>1113</v>
      </c>
      <c r="I2948">
        <v>18</v>
      </c>
      <c r="J2948">
        <v>285</v>
      </c>
      <c r="K2948">
        <v>846</v>
      </c>
      <c r="L2948">
        <v>534</v>
      </c>
      <c r="M2948">
        <v>312</v>
      </c>
      <c r="N2948">
        <v>0.95499999999999996</v>
      </c>
      <c r="O2948">
        <v>1.7999999999999999E-2</v>
      </c>
      <c r="P2948">
        <v>0.313</v>
      </c>
      <c r="Q2948">
        <v>0.52800000000000002</v>
      </c>
      <c r="R2948">
        <v>0.66</v>
      </c>
      <c r="S2948">
        <v>0.72699999999999998</v>
      </c>
      <c r="T2948">
        <v>0.8</v>
      </c>
      <c r="U2948">
        <v>0.98199999999999998</v>
      </c>
      <c r="V2948">
        <v>0.67800000000000005</v>
      </c>
      <c r="W2948">
        <v>590.90899999999999</v>
      </c>
      <c r="X2948" t="s">
        <v>56</v>
      </c>
      <c r="Y2948">
        <v>1.8939999999999999</v>
      </c>
      <c r="Z2948">
        <v>0.95299999999999996</v>
      </c>
      <c r="AA2948">
        <v>0.95199999999999996</v>
      </c>
      <c r="AB2948">
        <v>0.90100000000000002</v>
      </c>
      <c r="AC2948">
        <v>0.96099999999999997</v>
      </c>
      <c r="AD2948" s="19">
        <v>3.1322916666666666E-2</v>
      </c>
      <c r="AE2948" t="s">
        <v>1108</v>
      </c>
    </row>
    <row r="2949" spans="1:31" hidden="1" x14ac:dyDescent="0.35">
      <c r="A2949" t="s">
        <v>1161</v>
      </c>
      <c r="B2949" t="s">
        <v>312</v>
      </c>
      <c r="C2949">
        <v>0</v>
      </c>
      <c r="D2949" s="9">
        <v>43887.002233796295</v>
      </c>
      <c r="E2949" s="9">
        <v>43887.002233796295</v>
      </c>
      <c r="F2949" t="s">
        <v>871</v>
      </c>
      <c r="G2949" t="s">
        <v>871</v>
      </c>
      <c r="H2949">
        <v>1</v>
      </c>
      <c r="I2949">
        <v>1</v>
      </c>
      <c r="J2949">
        <v>1</v>
      </c>
      <c r="K2949" t="s">
        <v>872</v>
      </c>
      <c r="L2949">
        <v>1</v>
      </c>
      <c r="M2949">
        <v>0</v>
      </c>
      <c r="N2949" t="s">
        <v>874</v>
      </c>
      <c r="O2949">
        <v>0</v>
      </c>
      <c r="P2949">
        <v>0</v>
      </c>
      <c r="Q2949" t="s">
        <v>874</v>
      </c>
      <c r="R2949">
        <v>0</v>
      </c>
      <c r="S2949" t="s">
        <v>874</v>
      </c>
      <c r="T2949" t="s">
        <v>874</v>
      </c>
      <c r="U2949" t="s">
        <v>874</v>
      </c>
      <c r="V2949" t="s">
        <v>874</v>
      </c>
      <c r="W2949" t="s">
        <v>874</v>
      </c>
      <c r="X2949" t="s">
        <v>56</v>
      </c>
      <c r="Y2949" t="s">
        <v>874</v>
      </c>
      <c r="Z2949" t="s">
        <v>874</v>
      </c>
      <c r="AA2949">
        <v>0</v>
      </c>
      <c r="AB2949">
        <v>0</v>
      </c>
      <c r="AC2949" t="s">
        <v>874</v>
      </c>
      <c r="AD2949" s="19">
        <v>45825.292145925923</v>
      </c>
      <c r="AE2949" t="s">
        <v>2339</v>
      </c>
    </row>
    <row r="2950" spans="1:31" x14ac:dyDescent="0.35">
      <c r="A2950" t="s">
        <v>289</v>
      </c>
      <c r="B2950" t="s">
        <v>311</v>
      </c>
      <c r="C2950">
        <v>2778</v>
      </c>
      <c r="D2950" s="9">
        <v>42453.743055555555</v>
      </c>
      <c r="E2950" s="9">
        <v>45232.540972222225</v>
      </c>
      <c r="F2950">
        <v>69</v>
      </c>
      <c r="G2950">
        <v>69</v>
      </c>
      <c r="H2950">
        <v>58</v>
      </c>
      <c r="I2950">
        <v>11</v>
      </c>
      <c r="J2950">
        <v>10</v>
      </c>
      <c r="K2950">
        <v>59</v>
      </c>
      <c r="L2950">
        <v>52</v>
      </c>
      <c r="M2950">
        <v>7</v>
      </c>
      <c r="N2950">
        <v>2.4E-2</v>
      </c>
      <c r="O2950">
        <v>5.0000000000000001E-3</v>
      </c>
      <c r="P2950">
        <v>4.0000000000000001E-3</v>
      </c>
      <c r="Q2950">
        <v>0.02</v>
      </c>
      <c r="R2950">
        <v>2.5000000000000001E-2</v>
      </c>
      <c r="S2950">
        <v>2.3E-2</v>
      </c>
      <c r="T2950">
        <v>0.8</v>
      </c>
      <c r="U2950">
        <v>0.82799999999999996</v>
      </c>
      <c r="V2950">
        <v>0.86199999999999999</v>
      </c>
      <c r="W2950">
        <v>350</v>
      </c>
      <c r="X2950" t="s">
        <v>56</v>
      </c>
      <c r="Y2950">
        <v>50</v>
      </c>
      <c r="Z2950">
        <v>0.82</v>
      </c>
      <c r="AA2950">
        <v>0.72899999999999998</v>
      </c>
      <c r="AB2950">
        <v>0.89200000000000002</v>
      </c>
      <c r="AC2950">
        <v>0.70399999999999996</v>
      </c>
      <c r="AD2950" s="19">
        <v>4.0011574074074073E-3</v>
      </c>
      <c r="AE2950" t="s">
        <v>1108</v>
      </c>
    </row>
    <row r="2951" spans="1:31" hidden="1" x14ac:dyDescent="0.35">
      <c r="A2951" t="s">
        <v>1162</v>
      </c>
      <c r="B2951" t="s">
        <v>312</v>
      </c>
      <c r="C2951">
        <v>81</v>
      </c>
      <c r="D2951" s="9">
        <v>44392.13386574074</v>
      </c>
      <c r="E2951" s="9">
        <v>44473.382893518516</v>
      </c>
      <c r="F2951" t="s">
        <v>871</v>
      </c>
      <c r="G2951" t="s">
        <v>871</v>
      </c>
      <c r="H2951">
        <v>1</v>
      </c>
      <c r="I2951">
        <v>1</v>
      </c>
      <c r="J2951">
        <v>1</v>
      </c>
      <c r="K2951" t="s">
        <v>872</v>
      </c>
      <c r="L2951">
        <v>2</v>
      </c>
      <c r="M2951">
        <v>-2</v>
      </c>
      <c r="N2951" t="s">
        <v>874</v>
      </c>
      <c r="O2951" t="s">
        <v>874</v>
      </c>
      <c r="P2951" t="s">
        <v>874</v>
      </c>
      <c r="Q2951">
        <v>1.2E-2</v>
      </c>
      <c r="R2951">
        <v>0</v>
      </c>
      <c r="S2951" t="s">
        <v>874</v>
      </c>
      <c r="T2951" t="s">
        <v>874</v>
      </c>
      <c r="U2951" t="s">
        <v>874</v>
      </c>
      <c r="V2951" t="s">
        <v>874</v>
      </c>
      <c r="W2951" t="s">
        <v>874</v>
      </c>
      <c r="X2951" t="s">
        <v>56</v>
      </c>
      <c r="Y2951">
        <v>83.332999999999998</v>
      </c>
      <c r="Z2951" t="s">
        <v>874</v>
      </c>
      <c r="AA2951" t="s">
        <v>874</v>
      </c>
      <c r="AB2951" t="s">
        <v>874</v>
      </c>
      <c r="AC2951">
        <v>1</v>
      </c>
      <c r="AD2951" s="19">
        <v>45825.292379861108</v>
      </c>
      <c r="AE2951" t="s">
        <v>2339</v>
      </c>
    </row>
    <row r="2952" spans="1:31" x14ac:dyDescent="0.35">
      <c r="A2952" t="s">
        <v>296</v>
      </c>
      <c r="B2952" t="s">
        <v>311</v>
      </c>
      <c r="C2952">
        <v>2712</v>
      </c>
      <c r="D2952" s="9">
        <v>42635.509027777778</v>
      </c>
      <c r="E2952" s="9">
        <v>45348.395833333336</v>
      </c>
      <c r="F2952">
        <v>126</v>
      </c>
      <c r="G2952">
        <v>126</v>
      </c>
      <c r="H2952">
        <v>71</v>
      </c>
      <c r="I2952">
        <v>55</v>
      </c>
      <c r="J2952">
        <v>10</v>
      </c>
      <c r="K2952">
        <v>116</v>
      </c>
      <c r="L2952">
        <v>100</v>
      </c>
      <c r="M2952">
        <v>17</v>
      </c>
      <c r="N2952">
        <v>2.1000000000000001E-2</v>
      </c>
      <c r="O2952">
        <v>2.1999999999999999E-2</v>
      </c>
      <c r="P2952">
        <v>3.0000000000000001E-3</v>
      </c>
      <c r="Q2952">
        <v>3.2000000000000001E-2</v>
      </c>
      <c r="R2952">
        <v>0.04</v>
      </c>
      <c r="S2952">
        <v>3.6999999999999998E-2</v>
      </c>
      <c r="T2952">
        <v>0.8</v>
      </c>
      <c r="U2952">
        <v>0.48799999999999999</v>
      </c>
      <c r="V2952">
        <v>0.93</v>
      </c>
      <c r="W2952">
        <v>531.25</v>
      </c>
      <c r="X2952" t="s">
        <v>56</v>
      </c>
      <c r="Y2952">
        <v>31.25</v>
      </c>
      <c r="Z2952">
        <v>0.91600000000000004</v>
      </c>
      <c r="AA2952">
        <v>0.85499999999999998</v>
      </c>
      <c r="AB2952">
        <v>0.95299999999999996</v>
      </c>
      <c r="AC2952">
        <v>0.95499999999999996</v>
      </c>
      <c r="AD2952" s="19">
        <v>4.9432870370370377E-3</v>
      </c>
      <c r="AE2952" t="s">
        <v>1108</v>
      </c>
    </row>
    <row r="2953" spans="1:31" hidden="1" x14ac:dyDescent="0.35">
      <c r="A2953" t="s">
        <v>1071</v>
      </c>
      <c r="B2953" t="s">
        <v>312</v>
      </c>
      <c r="C2953">
        <v>0</v>
      </c>
      <c r="D2953" s="9">
        <v>42893.971909722219</v>
      </c>
      <c r="E2953" s="9">
        <v>42893.971909722219</v>
      </c>
      <c r="F2953" t="s">
        <v>871</v>
      </c>
      <c r="G2953" t="s">
        <v>871</v>
      </c>
      <c r="H2953">
        <v>1</v>
      </c>
      <c r="I2953">
        <v>1</v>
      </c>
      <c r="J2953">
        <v>1</v>
      </c>
      <c r="K2953" t="s">
        <v>872</v>
      </c>
      <c r="L2953">
        <v>1</v>
      </c>
      <c r="M2953">
        <v>0</v>
      </c>
      <c r="N2953" t="s">
        <v>874</v>
      </c>
      <c r="O2953" t="s">
        <v>874</v>
      </c>
      <c r="P2953">
        <v>0</v>
      </c>
      <c r="Q2953" t="s">
        <v>874</v>
      </c>
      <c r="R2953">
        <v>0</v>
      </c>
      <c r="S2953" t="s">
        <v>874</v>
      </c>
      <c r="T2953" t="s">
        <v>874</v>
      </c>
      <c r="U2953" t="s">
        <v>874</v>
      </c>
      <c r="V2953" t="s">
        <v>874</v>
      </c>
      <c r="W2953" t="s">
        <v>874</v>
      </c>
      <c r="X2953" t="s">
        <v>62</v>
      </c>
      <c r="Y2953" t="s">
        <v>874</v>
      </c>
      <c r="Z2953" t="s">
        <v>874</v>
      </c>
      <c r="AA2953" t="s">
        <v>874</v>
      </c>
      <c r="AB2953">
        <v>0</v>
      </c>
      <c r="AC2953" t="s">
        <v>874</v>
      </c>
      <c r="AD2953" s="19">
        <v>45825.292571747683</v>
      </c>
      <c r="AE2953" t="s">
        <v>2339</v>
      </c>
    </row>
    <row r="2954" spans="1:31" x14ac:dyDescent="0.35">
      <c r="A2954" t="s">
        <v>181</v>
      </c>
      <c r="B2954" t="s">
        <v>311</v>
      </c>
      <c r="C2954">
        <v>1521</v>
      </c>
      <c r="D2954" s="9">
        <v>44085.618750000001</v>
      </c>
      <c r="E2954" s="9">
        <v>45607.60833333333</v>
      </c>
      <c r="F2954">
        <v>1267</v>
      </c>
      <c r="G2954">
        <v>1131</v>
      </c>
      <c r="H2954">
        <v>1113</v>
      </c>
      <c r="I2954">
        <v>18</v>
      </c>
      <c r="J2954">
        <v>285</v>
      </c>
      <c r="K2954">
        <v>846</v>
      </c>
      <c r="L2954">
        <v>534</v>
      </c>
      <c r="M2954">
        <v>312</v>
      </c>
      <c r="N2954">
        <v>0.95499999999999996</v>
      </c>
      <c r="O2954">
        <v>1.7999999999999999E-2</v>
      </c>
      <c r="P2954">
        <v>0.313</v>
      </c>
      <c r="Q2954">
        <v>0.52800000000000002</v>
      </c>
      <c r="R2954">
        <v>0.66</v>
      </c>
      <c r="S2954">
        <v>0.72699999999999998</v>
      </c>
      <c r="T2954">
        <v>0.8</v>
      </c>
      <c r="U2954">
        <v>0.98199999999999998</v>
      </c>
      <c r="V2954">
        <v>0.67800000000000005</v>
      </c>
      <c r="W2954">
        <v>590.90899999999999</v>
      </c>
      <c r="X2954" t="s">
        <v>56</v>
      </c>
      <c r="Y2954">
        <v>1.8939999999999999</v>
      </c>
      <c r="Z2954">
        <v>0.95299999999999996</v>
      </c>
      <c r="AA2954">
        <v>0.95199999999999996</v>
      </c>
      <c r="AB2954">
        <v>0.90100000000000002</v>
      </c>
      <c r="AC2954">
        <v>0.96099999999999997</v>
      </c>
      <c r="AD2954" s="19">
        <v>2.9849537037037036E-3</v>
      </c>
      <c r="AE2954" t="s">
        <v>1108</v>
      </c>
    </row>
    <row r="2955" spans="1:31" hidden="1" x14ac:dyDescent="0.35">
      <c r="A2955" t="s">
        <v>1163</v>
      </c>
      <c r="B2955" t="s">
        <v>312</v>
      </c>
      <c r="C2955">
        <v>0</v>
      </c>
      <c r="D2955" s="9">
        <v>44227.918402777781</v>
      </c>
      <c r="E2955" s="9">
        <v>44227.918402777781</v>
      </c>
      <c r="F2955" t="s">
        <v>871</v>
      </c>
      <c r="G2955" t="s">
        <v>871</v>
      </c>
      <c r="H2955">
        <v>1</v>
      </c>
      <c r="I2955">
        <v>1</v>
      </c>
      <c r="J2955">
        <v>1</v>
      </c>
      <c r="K2955" t="s">
        <v>872</v>
      </c>
      <c r="L2955">
        <v>1</v>
      </c>
      <c r="M2955">
        <v>0</v>
      </c>
      <c r="N2955" t="s">
        <v>874</v>
      </c>
      <c r="O2955" t="s">
        <v>874</v>
      </c>
      <c r="P2955" t="s">
        <v>874</v>
      </c>
      <c r="Q2955" t="s">
        <v>874</v>
      </c>
      <c r="R2955">
        <v>0</v>
      </c>
      <c r="S2955" t="s">
        <v>874</v>
      </c>
      <c r="T2955" t="s">
        <v>874</v>
      </c>
      <c r="U2955" t="s">
        <v>874</v>
      </c>
      <c r="V2955" t="s">
        <v>874</v>
      </c>
      <c r="W2955" t="s">
        <v>874</v>
      </c>
      <c r="X2955" t="s">
        <v>56</v>
      </c>
      <c r="Y2955" t="s">
        <v>874</v>
      </c>
      <c r="Z2955" t="s">
        <v>874</v>
      </c>
      <c r="AA2955" t="s">
        <v>874</v>
      </c>
      <c r="AB2955" t="s">
        <v>874</v>
      </c>
      <c r="AC2955" t="s">
        <v>874</v>
      </c>
      <c r="AD2955" s="19">
        <v>45825.292779351854</v>
      </c>
      <c r="AE2955" t="s">
        <v>2339</v>
      </c>
    </row>
    <row r="2956" spans="1:31" x14ac:dyDescent="0.35">
      <c r="A2956" t="s">
        <v>289</v>
      </c>
      <c r="B2956" t="s">
        <v>311</v>
      </c>
      <c r="C2956">
        <v>2778</v>
      </c>
      <c r="D2956" s="9">
        <v>42453.743055555555</v>
      </c>
      <c r="E2956" s="9">
        <v>45232.540972222225</v>
      </c>
      <c r="F2956">
        <v>69</v>
      </c>
      <c r="G2956">
        <v>69</v>
      </c>
      <c r="H2956">
        <v>58</v>
      </c>
      <c r="I2956">
        <v>11</v>
      </c>
      <c r="J2956">
        <v>10</v>
      </c>
      <c r="K2956">
        <v>59</v>
      </c>
      <c r="L2956">
        <v>52</v>
      </c>
      <c r="M2956">
        <v>7</v>
      </c>
      <c r="N2956">
        <v>2.4E-2</v>
      </c>
      <c r="O2956">
        <v>5.0000000000000001E-3</v>
      </c>
      <c r="P2956">
        <v>4.0000000000000001E-3</v>
      </c>
      <c r="Q2956">
        <v>0.02</v>
      </c>
      <c r="R2956">
        <v>2.5000000000000001E-2</v>
      </c>
      <c r="S2956">
        <v>2.3E-2</v>
      </c>
      <c r="T2956">
        <v>0.8</v>
      </c>
      <c r="U2956">
        <v>0.82799999999999996</v>
      </c>
      <c r="V2956">
        <v>0.86199999999999999</v>
      </c>
      <c r="W2956">
        <v>350</v>
      </c>
      <c r="X2956" t="s">
        <v>56</v>
      </c>
      <c r="Y2956">
        <v>50</v>
      </c>
      <c r="Z2956">
        <v>0.82</v>
      </c>
      <c r="AA2956">
        <v>0.72899999999999998</v>
      </c>
      <c r="AB2956">
        <v>0.89200000000000002</v>
      </c>
      <c r="AC2956">
        <v>0.70399999999999996</v>
      </c>
      <c r="AD2956" s="19">
        <v>3.1535879629629629E-2</v>
      </c>
      <c r="AE2956" t="s">
        <v>1108</v>
      </c>
    </row>
    <row r="2957" spans="1:31" hidden="1" x14ac:dyDescent="0.35">
      <c r="A2957" t="s">
        <v>1164</v>
      </c>
      <c r="B2957" t="s">
        <v>312</v>
      </c>
      <c r="C2957">
        <v>78</v>
      </c>
      <c r="D2957" s="9">
        <v>44455.134884259256</v>
      </c>
      <c r="E2957" s="9">
        <v>44533.863125000003</v>
      </c>
      <c r="F2957" t="s">
        <v>871</v>
      </c>
      <c r="G2957" t="s">
        <v>871</v>
      </c>
      <c r="H2957">
        <v>1</v>
      </c>
      <c r="I2957">
        <v>4</v>
      </c>
      <c r="J2957">
        <v>1</v>
      </c>
      <c r="K2957" t="s">
        <v>872</v>
      </c>
      <c r="L2957">
        <v>1</v>
      </c>
      <c r="M2957">
        <v>3</v>
      </c>
      <c r="N2957" t="s">
        <v>874</v>
      </c>
      <c r="O2957">
        <v>3.6999999999999998E-2</v>
      </c>
      <c r="P2957" t="s">
        <v>874</v>
      </c>
      <c r="Q2957" t="s">
        <v>874</v>
      </c>
      <c r="R2957">
        <v>0</v>
      </c>
      <c r="S2957">
        <v>5.0999999999999997E-2</v>
      </c>
      <c r="T2957" t="s">
        <v>874</v>
      </c>
      <c r="U2957" t="s">
        <v>874</v>
      </c>
      <c r="V2957" t="s">
        <v>874</v>
      </c>
      <c r="W2957" t="s">
        <v>874</v>
      </c>
      <c r="X2957" t="s">
        <v>56</v>
      </c>
      <c r="Y2957" t="s">
        <v>874</v>
      </c>
      <c r="Z2957" t="s">
        <v>874</v>
      </c>
      <c r="AA2957">
        <v>0.95499999999999996</v>
      </c>
      <c r="AB2957" t="s">
        <v>874</v>
      </c>
      <c r="AC2957" t="s">
        <v>874</v>
      </c>
      <c r="AD2957" s="19">
        <v>45825.292999456018</v>
      </c>
      <c r="AE2957" t="s">
        <v>2339</v>
      </c>
    </row>
    <row r="2958" spans="1:31" x14ac:dyDescent="0.35">
      <c r="A2958" t="s">
        <v>296</v>
      </c>
      <c r="B2958" t="s">
        <v>311</v>
      </c>
      <c r="C2958">
        <v>2712</v>
      </c>
      <c r="D2958" s="9">
        <v>42635.509027777778</v>
      </c>
      <c r="E2958" s="9">
        <v>45348.395833333336</v>
      </c>
      <c r="F2958">
        <v>126</v>
      </c>
      <c r="G2958">
        <v>126</v>
      </c>
      <c r="H2958">
        <v>71</v>
      </c>
      <c r="I2958">
        <v>55</v>
      </c>
      <c r="J2958">
        <v>10</v>
      </c>
      <c r="K2958">
        <v>116</v>
      </c>
      <c r="L2958">
        <v>100</v>
      </c>
      <c r="M2958">
        <v>17</v>
      </c>
      <c r="N2958">
        <v>2.1000000000000001E-2</v>
      </c>
      <c r="O2958">
        <v>2.1999999999999999E-2</v>
      </c>
      <c r="P2958">
        <v>3.0000000000000001E-3</v>
      </c>
      <c r="Q2958">
        <v>3.2000000000000001E-2</v>
      </c>
      <c r="R2958">
        <v>0.04</v>
      </c>
      <c r="S2958">
        <v>3.6999999999999998E-2</v>
      </c>
      <c r="T2958">
        <v>0.8</v>
      </c>
      <c r="U2958">
        <v>0.48799999999999999</v>
      </c>
      <c r="V2958">
        <v>0.93</v>
      </c>
      <c r="W2958">
        <v>531.25</v>
      </c>
      <c r="X2958" t="s">
        <v>56</v>
      </c>
      <c r="Y2958">
        <v>31.25</v>
      </c>
      <c r="Z2958">
        <v>0.91600000000000004</v>
      </c>
      <c r="AA2958">
        <v>0.85499999999999998</v>
      </c>
      <c r="AB2958">
        <v>0.95299999999999996</v>
      </c>
      <c r="AC2958">
        <v>0.95499999999999996</v>
      </c>
      <c r="AD2958" s="19">
        <v>3.3354166666666671E-2</v>
      </c>
      <c r="AE2958" t="s">
        <v>1108</v>
      </c>
    </row>
    <row r="2959" spans="1:31" hidden="1" x14ac:dyDescent="0.35">
      <c r="A2959" t="s">
        <v>1165</v>
      </c>
      <c r="B2959" t="s">
        <v>312</v>
      </c>
      <c r="C2959">
        <v>0</v>
      </c>
      <c r="D2959" s="9">
        <v>42603.595868055556</v>
      </c>
      <c r="E2959" s="9">
        <v>42603.602384259262</v>
      </c>
      <c r="F2959" t="s">
        <v>871</v>
      </c>
      <c r="G2959" t="s">
        <v>871</v>
      </c>
      <c r="H2959">
        <v>1</v>
      </c>
      <c r="I2959">
        <v>1</v>
      </c>
      <c r="J2959">
        <v>1</v>
      </c>
      <c r="K2959" t="s">
        <v>872</v>
      </c>
      <c r="L2959">
        <v>1</v>
      </c>
      <c r="M2959">
        <v>0</v>
      </c>
      <c r="N2959" t="s">
        <v>874</v>
      </c>
      <c r="O2959" t="s">
        <v>874</v>
      </c>
      <c r="P2959" t="s">
        <v>874</v>
      </c>
      <c r="Q2959" t="s">
        <v>874</v>
      </c>
      <c r="R2959">
        <v>0</v>
      </c>
      <c r="S2959">
        <v>1</v>
      </c>
      <c r="T2959" t="s">
        <v>874</v>
      </c>
      <c r="U2959" t="s">
        <v>874</v>
      </c>
      <c r="V2959" t="s">
        <v>874</v>
      </c>
      <c r="W2959" t="s">
        <v>874</v>
      </c>
      <c r="X2959" t="s">
        <v>62</v>
      </c>
      <c r="Y2959" t="s">
        <v>874</v>
      </c>
      <c r="Z2959" t="s">
        <v>874</v>
      </c>
      <c r="AA2959" t="s">
        <v>874</v>
      </c>
      <c r="AB2959" t="s">
        <v>874</v>
      </c>
      <c r="AC2959" t="s">
        <v>874</v>
      </c>
      <c r="AD2959" s="19">
        <v>45825.293220150466</v>
      </c>
      <c r="AE2959" t="s">
        <v>2339</v>
      </c>
    </row>
    <row r="2960" spans="1:31" x14ac:dyDescent="0.35">
      <c r="A2960" t="s">
        <v>1223</v>
      </c>
      <c r="B2960" t="s">
        <v>311</v>
      </c>
      <c r="C2960">
        <v>1504</v>
      </c>
      <c r="D2960" s="9">
        <v>40476.679444444446</v>
      </c>
      <c r="E2960" s="9">
        <v>41981.602071759262</v>
      </c>
      <c r="F2960">
        <v>165</v>
      </c>
      <c r="G2960">
        <v>165</v>
      </c>
      <c r="H2960">
        <v>100</v>
      </c>
      <c r="I2960">
        <v>65</v>
      </c>
      <c r="J2960">
        <v>22</v>
      </c>
      <c r="K2960">
        <v>143</v>
      </c>
      <c r="L2960">
        <v>123</v>
      </c>
      <c r="M2960">
        <v>20</v>
      </c>
      <c r="N2960">
        <v>6.5000000000000002E-2</v>
      </c>
      <c r="O2960">
        <v>4.3999999999999997E-2</v>
      </c>
      <c r="P2960">
        <v>1.4E-2</v>
      </c>
      <c r="Q2960">
        <v>7.5999999999999998E-2</v>
      </c>
      <c r="R2960">
        <v>9.5000000000000001E-2</v>
      </c>
      <c r="S2960">
        <v>9.0999999999999998E-2</v>
      </c>
      <c r="T2960">
        <v>0.8</v>
      </c>
      <c r="U2960">
        <v>0.59599999999999997</v>
      </c>
      <c r="V2960">
        <v>0.872</v>
      </c>
      <c r="W2960">
        <v>263.15800000000002</v>
      </c>
      <c r="X2960" t="s">
        <v>56</v>
      </c>
      <c r="Y2960">
        <v>13.157999999999999</v>
      </c>
      <c r="Z2960">
        <v>0.94099999999999995</v>
      </c>
      <c r="AA2960">
        <v>0.95399999999999996</v>
      </c>
      <c r="AB2960">
        <v>0.878</v>
      </c>
      <c r="AC2960">
        <v>0.96799999999999997</v>
      </c>
      <c r="AD2960" s="19">
        <v>45825.309946851849</v>
      </c>
      <c r="AE2960" t="s">
        <v>2333</v>
      </c>
    </row>
    <row r="2961" spans="1:31" hidden="1" x14ac:dyDescent="0.35">
      <c r="A2961" t="s">
        <v>1166</v>
      </c>
      <c r="B2961" t="s">
        <v>312</v>
      </c>
      <c r="C2961">
        <v>0</v>
      </c>
      <c r="D2961" s="9">
        <v>44488.470023148147</v>
      </c>
      <c r="E2961" s="9">
        <v>44488.470023148147</v>
      </c>
      <c r="F2961" t="s">
        <v>871</v>
      </c>
      <c r="G2961" t="s">
        <v>871</v>
      </c>
      <c r="H2961">
        <v>1</v>
      </c>
      <c r="I2961">
        <v>1</v>
      </c>
      <c r="J2961">
        <v>1</v>
      </c>
      <c r="K2961" t="s">
        <v>872</v>
      </c>
      <c r="L2961">
        <v>1</v>
      </c>
      <c r="M2961">
        <v>0</v>
      </c>
      <c r="N2961" t="s">
        <v>874</v>
      </c>
      <c r="O2961" t="s">
        <v>874</v>
      </c>
      <c r="P2961" t="s">
        <v>874</v>
      </c>
      <c r="Q2961" t="s">
        <v>874</v>
      </c>
      <c r="R2961">
        <v>0</v>
      </c>
      <c r="S2961" t="s">
        <v>874</v>
      </c>
      <c r="T2961" t="s">
        <v>874</v>
      </c>
      <c r="U2961" t="s">
        <v>874</v>
      </c>
      <c r="V2961" t="s">
        <v>874</v>
      </c>
      <c r="W2961" t="s">
        <v>874</v>
      </c>
      <c r="X2961" t="s">
        <v>56</v>
      </c>
      <c r="Y2961" t="s">
        <v>874</v>
      </c>
      <c r="Z2961" t="s">
        <v>874</v>
      </c>
      <c r="AA2961" t="s">
        <v>874</v>
      </c>
      <c r="AB2961" t="s">
        <v>874</v>
      </c>
      <c r="AC2961" t="s">
        <v>874</v>
      </c>
      <c r="AD2961" s="19">
        <v>45825.293425289354</v>
      </c>
      <c r="AE2961" t="s">
        <v>2339</v>
      </c>
    </row>
    <row r="2962" spans="1:31" x14ac:dyDescent="0.35">
      <c r="A2962" t="s">
        <v>178</v>
      </c>
      <c r="B2962" t="s">
        <v>311</v>
      </c>
      <c r="C2962">
        <v>4629</v>
      </c>
      <c r="D2962" s="9">
        <v>39880.083171296297</v>
      </c>
      <c r="E2962" s="9">
        <v>44509.317175925928</v>
      </c>
      <c r="F2962">
        <v>267</v>
      </c>
      <c r="G2962">
        <v>267</v>
      </c>
      <c r="H2962">
        <v>142</v>
      </c>
      <c r="I2962">
        <v>125</v>
      </c>
      <c r="J2962">
        <v>25</v>
      </c>
      <c r="K2962">
        <v>242</v>
      </c>
      <c r="L2962">
        <v>203</v>
      </c>
      <c r="M2962">
        <v>39</v>
      </c>
      <c r="N2962">
        <v>3.5000000000000003E-2</v>
      </c>
      <c r="O2962">
        <v>2.7E-2</v>
      </c>
      <c r="P2962">
        <v>7.0000000000000001E-3</v>
      </c>
      <c r="Q2962">
        <v>4.3999999999999997E-2</v>
      </c>
      <c r="R2962">
        <v>5.5E-2</v>
      </c>
      <c r="S2962">
        <v>5.6000000000000001E-2</v>
      </c>
      <c r="T2962">
        <v>0.8</v>
      </c>
      <c r="U2962">
        <v>0.56499999999999995</v>
      </c>
      <c r="V2962">
        <v>0.88700000000000001</v>
      </c>
      <c r="W2962">
        <v>886.36400000000003</v>
      </c>
      <c r="X2962" t="s">
        <v>56</v>
      </c>
      <c r="Y2962">
        <v>22.727</v>
      </c>
      <c r="Z2962">
        <v>0.95</v>
      </c>
      <c r="AA2962">
        <v>0.98299999999999998</v>
      </c>
      <c r="AB2962">
        <v>0.95199999999999996</v>
      </c>
      <c r="AC2962">
        <v>0.94099999999999995</v>
      </c>
      <c r="AD2962" s="19">
        <v>45825.258434050927</v>
      </c>
      <c r="AE2962" t="s">
        <v>2357</v>
      </c>
    </row>
    <row r="2963" spans="1:31" hidden="1" x14ac:dyDescent="0.35">
      <c r="A2963" t="s">
        <v>1167</v>
      </c>
      <c r="B2963" t="s">
        <v>312</v>
      </c>
      <c r="C2963">
        <v>65</v>
      </c>
      <c r="D2963" s="9">
        <v>44383.496747685182</v>
      </c>
      <c r="E2963" s="9">
        <v>44449.467048611114</v>
      </c>
      <c r="F2963" t="s">
        <v>871</v>
      </c>
      <c r="G2963" t="s">
        <v>871</v>
      </c>
      <c r="H2963">
        <v>1</v>
      </c>
      <c r="I2963">
        <v>4</v>
      </c>
      <c r="J2963">
        <v>1</v>
      </c>
      <c r="K2963" t="s">
        <v>872</v>
      </c>
      <c r="L2963">
        <v>1</v>
      </c>
      <c r="M2963">
        <v>3</v>
      </c>
      <c r="N2963" t="s">
        <v>874</v>
      </c>
      <c r="O2963">
        <v>3.7999999999999999E-2</v>
      </c>
      <c r="P2963" t="s">
        <v>874</v>
      </c>
      <c r="Q2963" t="s">
        <v>874</v>
      </c>
      <c r="R2963">
        <v>0</v>
      </c>
      <c r="S2963">
        <v>3.7999999999999999E-2</v>
      </c>
      <c r="T2963" t="s">
        <v>874</v>
      </c>
      <c r="U2963" t="s">
        <v>874</v>
      </c>
      <c r="V2963" t="s">
        <v>874</v>
      </c>
      <c r="W2963" t="s">
        <v>874</v>
      </c>
      <c r="X2963" t="s">
        <v>56</v>
      </c>
      <c r="Y2963" t="s">
        <v>874</v>
      </c>
      <c r="Z2963" t="s">
        <v>874</v>
      </c>
      <c r="AA2963">
        <v>0.76200000000000001</v>
      </c>
      <c r="AB2963" t="s">
        <v>874</v>
      </c>
      <c r="AC2963" t="s">
        <v>874</v>
      </c>
      <c r="AD2963" s="19">
        <v>45825.293627418978</v>
      </c>
      <c r="AE2963" t="s">
        <v>2339</v>
      </c>
    </row>
    <row r="2964" spans="1:31" x14ac:dyDescent="0.35">
      <c r="A2964" t="s">
        <v>1078</v>
      </c>
      <c r="B2964" t="s">
        <v>311</v>
      </c>
      <c r="C2964">
        <v>1757</v>
      </c>
      <c r="D2964" s="9">
        <v>42571.28261574074</v>
      </c>
      <c r="E2964" s="9">
        <v>44328.872662037036</v>
      </c>
      <c r="F2964">
        <v>34</v>
      </c>
      <c r="G2964">
        <v>34</v>
      </c>
      <c r="H2964">
        <v>5</v>
      </c>
      <c r="I2964">
        <v>29</v>
      </c>
      <c r="J2964">
        <v>19</v>
      </c>
      <c r="K2964">
        <v>15</v>
      </c>
      <c r="L2964">
        <v>7</v>
      </c>
      <c r="M2964">
        <v>8</v>
      </c>
      <c r="N2964">
        <v>3.0000000000000001E-3</v>
      </c>
      <c r="O2964">
        <v>1.4E-2</v>
      </c>
      <c r="P2964">
        <v>1.2E-2</v>
      </c>
      <c r="Q2964">
        <v>4.0000000000000001E-3</v>
      </c>
      <c r="R2964">
        <v>5.0000000000000001E-3</v>
      </c>
      <c r="S2964">
        <v>5.0000000000000001E-3</v>
      </c>
      <c r="T2964">
        <v>0.8</v>
      </c>
      <c r="U2964">
        <v>0.17599999999999999</v>
      </c>
      <c r="V2964">
        <v>0.29399999999999998</v>
      </c>
      <c r="W2964">
        <v>2000</v>
      </c>
      <c r="X2964" t="s">
        <v>56</v>
      </c>
      <c r="Y2964">
        <v>250</v>
      </c>
      <c r="Z2964">
        <v>0.94</v>
      </c>
      <c r="AA2964" s="19">
        <v>0.95399999999999996</v>
      </c>
      <c r="AB2964">
        <v>0.92100000000000004</v>
      </c>
      <c r="AC2964" s="23">
        <v>0.86899999999999999</v>
      </c>
      <c r="AD2964" s="19">
        <v>45825.229128865743</v>
      </c>
      <c r="AE2964" t="s">
        <v>2362</v>
      </c>
    </row>
    <row r="2965" spans="1:31" hidden="1" x14ac:dyDescent="0.35">
      <c r="A2965" t="s">
        <v>305</v>
      </c>
      <c r="B2965" t="s">
        <v>312</v>
      </c>
      <c r="C2965">
        <v>85</v>
      </c>
      <c r="D2965" s="9">
        <v>44455.578530092593</v>
      </c>
      <c r="E2965" s="9">
        <v>44540.683831018519</v>
      </c>
      <c r="F2965" t="s">
        <v>871</v>
      </c>
      <c r="G2965" t="s">
        <v>871</v>
      </c>
      <c r="H2965">
        <v>4</v>
      </c>
      <c r="I2965">
        <v>4</v>
      </c>
      <c r="J2965">
        <v>1</v>
      </c>
      <c r="K2965" t="s">
        <v>872</v>
      </c>
      <c r="L2965">
        <v>7</v>
      </c>
      <c r="M2965">
        <v>-1</v>
      </c>
      <c r="N2965">
        <v>3.4000000000000002E-2</v>
      </c>
      <c r="O2965">
        <v>3.3000000000000002E-2</v>
      </c>
      <c r="P2965" t="s">
        <v>874</v>
      </c>
      <c r="Q2965">
        <v>5.8999999999999997E-2</v>
      </c>
      <c r="R2965">
        <v>6.7000000000000004E-2</v>
      </c>
      <c r="S2965">
        <v>6.2E-2</v>
      </c>
      <c r="T2965" t="s">
        <v>874</v>
      </c>
      <c r="U2965" t="s">
        <v>874</v>
      </c>
      <c r="V2965" t="s">
        <v>874</v>
      </c>
      <c r="W2965" t="s">
        <v>874</v>
      </c>
      <c r="X2965" t="s">
        <v>56</v>
      </c>
      <c r="Y2965">
        <v>16.949000000000002</v>
      </c>
      <c r="Z2965">
        <v>0.71499999999999997</v>
      </c>
      <c r="AA2965">
        <v>0.75900000000000001</v>
      </c>
      <c r="AB2965" t="s">
        <v>874</v>
      </c>
      <c r="AC2965">
        <v>0.76800000000000002</v>
      </c>
      <c r="AD2965" s="19">
        <v>45825.234759756946</v>
      </c>
      <c r="AE2965" t="s">
        <v>2357</v>
      </c>
    </row>
    <row r="2966" spans="1:31" x14ac:dyDescent="0.35">
      <c r="A2966" t="s">
        <v>1424</v>
      </c>
      <c r="B2966" t="s">
        <v>311</v>
      </c>
      <c r="C2966">
        <v>3181</v>
      </c>
      <c r="D2966" s="9">
        <v>40047.879618055558</v>
      </c>
      <c r="E2966" s="9">
        <v>43229.524456018517</v>
      </c>
      <c r="F2966">
        <v>72</v>
      </c>
      <c r="G2966">
        <v>72</v>
      </c>
      <c r="H2966">
        <v>24</v>
      </c>
      <c r="I2966">
        <v>48</v>
      </c>
      <c r="J2966">
        <v>4</v>
      </c>
      <c r="K2966">
        <v>68</v>
      </c>
      <c r="L2966">
        <v>61</v>
      </c>
      <c r="M2966">
        <v>7</v>
      </c>
      <c r="N2966">
        <v>1.2999999999999999E-2</v>
      </c>
      <c r="O2966">
        <v>1.7999999999999999E-2</v>
      </c>
      <c r="P2966">
        <v>1E-3</v>
      </c>
      <c r="Q2966">
        <v>2.4E-2</v>
      </c>
      <c r="R2966">
        <v>0.03</v>
      </c>
      <c r="S2966">
        <v>2.5000000000000001E-2</v>
      </c>
      <c r="T2966">
        <v>0.8</v>
      </c>
      <c r="U2966">
        <v>0.41899999999999998</v>
      </c>
      <c r="V2966">
        <v>0.96799999999999997</v>
      </c>
      <c r="W2966">
        <v>291.66699999999997</v>
      </c>
      <c r="X2966" t="s">
        <v>56</v>
      </c>
      <c r="Y2966">
        <v>41.667000000000002</v>
      </c>
      <c r="Z2966">
        <v>0.56499999999999995</v>
      </c>
      <c r="AA2966">
        <v>0.61299999999999999</v>
      </c>
      <c r="AB2966">
        <v>0.89900000000000002</v>
      </c>
      <c r="AC2966">
        <v>0.57699999999999996</v>
      </c>
      <c r="AD2966" s="19">
        <v>45825.097027291667</v>
      </c>
      <c r="AE2966" t="s">
        <v>2397</v>
      </c>
    </row>
    <row r="2967" spans="1:31" hidden="1" x14ac:dyDescent="0.35">
      <c r="A2967" t="s">
        <v>304</v>
      </c>
      <c r="B2967" t="s">
        <v>312</v>
      </c>
      <c r="C2967">
        <v>98</v>
      </c>
      <c r="D2967" s="9">
        <v>44438.58871527778</v>
      </c>
      <c r="E2967" s="9">
        <v>44536.645671296297</v>
      </c>
      <c r="F2967" t="s">
        <v>871</v>
      </c>
      <c r="G2967" t="s">
        <v>871</v>
      </c>
      <c r="H2967">
        <v>4</v>
      </c>
      <c r="I2967">
        <v>4</v>
      </c>
      <c r="J2967">
        <v>1</v>
      </c>
      <c r="K2967" t="s">
        <v>872</v>
      </c>
      <c r="L2967">
        <v>8</v>
      </c>
      <c r="M2967">
        <v>-1</v>
      </c>
      <c r="N2967">
        <v>2.7E-2</v>
      </c>
      <c r="O2967">
        <v>6.3E-2</v>
      </c>
      <c r="P2967" t="s">
        <v>874</v>
      </c>
      <c r="Q2967">
        <v>5.6000000000000001E-2</v>
      </c>
      <c r="R2967">
        <v>0.09</v>
      </c>
      <c r="S2967">
        <v>7.1999999999999995E-2</v>
      </c>
      <c r="T2967" t="s">
        <v>874</v>
      </c>
      <c r="U2967" t="s">
        <v>874</v>
      </c>
      <c r="V2967" t="s">
        <v>874</v>
      </c>
      <c r="W2967" t="s">
        <v>874</v>
      </c>
      <c r="X2967" t="s">
        <v>56</v>
      </c>
      <c r="Y2967">
        <v>17.856999999999999</v>
      </c>
      <c r="Z2967">
        <v>0.90700000000000003</v>
      </c>
      <c r="AA2967">
        <v>0.83399999999999996</v>
      </c>
      <c r="AB2967" t="s">
        <v>874</v>
      </c>
      <c r="AC2967">
        <v>0.88100000000000001</v>
      </c>
      <c r="AD2967" s="19">
        <v>45825.234980578702</v>
      </c>
      <c r="AE2967" t="s">
        <v>2357</v>
      </c>
    </row>
    <row r="2968" spans="1:31" x14ac:dyDescent="0.35">
      <c r="A2968" t="s">
        <v>1473</v>
      </c>
      <c r="B2968" t="s">
        <v>311</v>
      </c>
      <c r="C2968">
        <v>5453</v>
      </c>
      <c r="D2968" s="9">
        <v>39091.921446759261</v>
      </c>
      <c r="E2968" s="9">
        <v>44545.729363425926</v>
      </c>
      <c r="F2968">
        <v>83</v>
      </c>
      <c r="G2968">
        <v>83</v>
      </c>
      <c r="H2968">
        <v>18</v>
      </c>
      <c r="I2968">
        <v>65</v>
      </c>
      <c r="J2968">
        <v>24</v>
      </c>
      <c r="K2968">
        <v>59</v>
      </c>
      <c r="L2968">
        <v>51</v>
      </c>
      <c r="M2968">
        <v>8</v>
      </c>
      <c r="N2968">
        <v>3.0000000000000001E-3</v>
      </c>
      <c r="O2968">
        <v>1.0999999999999999E-2</v>
      </c>
      <c r="P2968">
        <v>4.0000000000000001E-3</v>
      </c>
      <c r="Q2968">
        <v>8.0000000000000002E-3</v>
      </c>
      <c r="R2968">
        <v>0.01</v>
      </c>
      <c r="S2968">
        <v>0.01</v>
      </c>
      <c r="T2968">
        <v>0.8</v>
      </c>
      <c r="U2968">
        <v>0.214</v>
      </c>
      <c r="V2968">
        <v>0.71399999999999997</v>
      </c>
      <c r="W2968">
        <v>1000</v>
      </c>
      <c r="X2968" t="s">
        <v>56</v>
      </c>
      <c r="Y2968">
        <v>125</v>
      </c>
      <c r="Z2968">
        <v>0.94799999999999995</v>
      </c>
      <c r="AA2968">
        <v>0.98199999999999998</v>
      </c>
      <c r="AB2968">
        <v>0.91600000000000004</v>
      </c>
      <c r="AC2968">
        <v>0.97</v>
      </c>
      <c r="AD2968" s="19">
        <v>45825.108259652778</v>
      </c>
      <c r="AE2968" t="s">
        <v>2397</v>
      </c>
    </row>
    <row r="2969" spans="1:31" hidden="1" x14ac:dyDescent="0.35">
      <c r="A2969" t="s">
        <v>303</v>
      </c>
      <c r="B2969" t="s">
        <v>312</v>
      </c>
      <c r="C2969">
        <v>84</v>
      </c>
      <c r="D2969" s="9">
        <v>44460.511805555558</v>
      </c>
      <c r="E2969" s="9">
        <v>44544.577141203707</v>
      </c>
      <c r="F2969" t="s">
        <v>871</v>
      </c>
      <c r="G2969" t="s">
        <v>871</v>
      </c>
      <c r="H2969">
        <v>10</v>
      </c>
      <c r="I2969">
        <v>1</v>
      </c>
      <c r="J2969">
        <v>1</v>
      </c>
      <c r="K2969" t="s">
        <v>872</v>
      </c>
      <c r="L2969">
        <v>4</v>
      </c>
      <c r="M2969">
        <v>5</v>
      </c>
      <c r="N2969">
        <v>0.14899999999999999</v>
      </c>
      <c r="O2969" t="s">
        <v>874</v>
      </c>
      <c r="P2969">
        <v>0</v>
      </c>
      <c r="Q2969">
        <v>0.04</v>
      </c>
      <c r="R2969">
        <v>0.14899999999999999</v>
      </c>
      <c r="S2969">
        <v>0.14899999999999999</v>
      </c>
      <c r="T2969" t="s">
        <v>874</v>
      </c>
      <c r="U2969" t="s">
        <v>874</v>
      </c>
      <c r="V2969" t="s">
        <v>874</v>
      </c>
      <c r="W2969" t="s">
        <v>874</v>
      </c>
      <c r="X2969" t="s">
        <v>56</v>
      </c>
      <c r="Y2969">
        <v>25</v>
      </c>
      <c r="Z2969">
        <v>0.93400000000000005</v>
      </c>
      <c r="AA2969" t="s">
        <v>874</v>
      </c>
      <c r="AB2969">
        <v>0</v>
      </c>
      <c r="AC2969">
        <v>0.877</v>
      </c>
      <c r="AD2969" s="19">
        <v>45825.235180925927</v>
      </c>
      <c r="AE2969" t="s">
        <v>2357</v>
      </c>
    </row>
    <row r="2970" spans="1:31" x14ac:dyDescent="0.35">
      <c r="A2970" t="s">
        <v>1532</v>
      </c>
      <c r="B2970" t="s">
        <v>311</v>
      </c>
      <c r="C2970">
        <v>5192</v>
      </c>
      <c r="D2970" s="9">
        <v>39368.913437499999</v>
      </c>
      <c r="E2970" s="9">
        <v>44561.734525462962</v>
      </c>
      <c r="F2970">
        <v>1044</v>
      </c>
      <c r="G2970">
        <v>1044</v>
      </c>
      <c r="H2970">
        <v>158</v>
      </c>
      <c r="I2970">
        <v>886</v>
      </c>
      <c r="J2970">
        <v>210</v>
      </c>
      <c r="K2970">
        <v>834</v>
      </c>
      <c r="L2970">
        <v>685</v>
      </c>
      <c r="M2970">
        <v>149</v>
      </c>
      <c r="N2970">
        <v>2.7E-2</v>
      </c>
      <c r="O2970">
        <v>0.16400000000000001</v>
      </c>
      <c r="P2970">
        <v>4.1000000000000002E-2</v>
      </c>
      <c r="Q2970">
        <v>0.12</v>
      </c>
      <c r="R2970">
        <v>0.15</v>
      </c>
      <c r="S2970">
        <v>0.14699999999999999</v>
      </c>
      <c r="T2970">
        <v>0.8</v>
      </c>
      <c r="U2970">
        <v>0.14099999999999999</v>
      </c>
      <c r="V2970">
        <v>0.78500000000000003</v>
      </c>
      <c r="W2970">
        <v>1241.6669999999999</v>
      </c>
      <c r="X2970" t="s">
        <v>56</v>
      </c>
      <c r="Y2970">
        <v>8.3330000000000002</v>
      </c>
      <c r="Z2970">
        <v>0.81100000000000005</v>
      </c>
      <c r="AA2970">
        <v>0.81799999999999995</v>
      </c>
      <c r="AB2970">
        <v>0.79700000000000004</v>
      </c>
      <c r="AC2970">
        <v>0.89800000000000002</v>
      </c>
      <c r="AD2970" s="19">
        <v>45825.122350821759</v>
      </c>
      <c r="AE2970" t="s">
        <v>2397</v>
      </c>
    </row>
    <row r="2971" spans="1:31" hidden="1" x14ac:dyDescent="0.35">
      <c r="A2971" t="s">
        <v>1095</v>
      </c>
      <c r="B2971" t="s">
        <v>312</v>
      </c>
      <c r="C2971">
        <v>0</v>
      </c>
      <c r="D2971" s="9">
        <v>44355.321238425924</v>
      </c>
      <c r="E2971" s="9">
        <v>44355.87736111111</v>
      </c>
      <c r="F2971" t="s">
        <v>871</v>
      </c>
      <c r="G2971" t="s">
        <v>871</v>
      </c>
      <c r="H2971">
        <v>1</v>
      </c>
      <c r="I2971">
        <v>1</v>
      </c>
      <c r="J2971">
        <v>1</v>
      </c>
      <c r="K2971" t="s">
        <v>872</v>
      </c>
      <c r="L2971">
        <v>5</v>
      </c>
      <c r="M2971">
        <v>-5</v>
      </c>
      <c r="N2971" t="s">
        <v>874</v>
      </c>
      <c r="O2971" t="s">
        <v>874</v>
      </c>
      <c r="P2971" t="s">
        <v>874</v>
      </c>
      <c r="Q2971" t="s">
        <v>874</v>
      </c>
      <c r="R2971">
        <v>0</v>
      </c>
      <c r="S2971" t="s">
        <v>874</v>
      </c>
      <c r="T2971" t="s">
        <v>874</v>
      </c>
      <c r="U2971" t="s">
        <v>874</v>
      </c>
      <c r="V2971" t="s">
        <v>874</v>
      </c>
      <c r="W2971" t="s">
        <v>874</v>
      </c>
      <c r="X2971" t="s">
        <v>56</v>
      </c>
      <c r="Y2971" t="s">
        <v>874</v>
      </c>
      <c r="Z2971" t="s">
        <v>874</v>
      </c>
      <c r="AA2971" t="s">
        <v>874</v>
      </c>
      <c r="AB2971" t="s">
        <v>874</v>
      </c>
      <c r="AC2971" t="s">
        <v>874</v>
      </c>
      <c r="AD2971" s="19">
        <v>45825.235404837964</v>
      </c>
      <c r="AE2971" t="s">
        <v>2357</v>
      </c>
    </row>
    <row r="2972" spans="1:31" x14ac:dyDescent="0.35">
      <c r="A2972" t="s">
        <v>1844</v>
      </c>
      <c r="B2972" t="s">
        <v>311</v>
      </c>
      <c r="C2972">
        <v>3360</v>
      </c>
      <c r="D2972" s="9">
        <v>38246.402083333334</v>
      </c>
      <c r="E2972" s="9">
        <v>41606.731944444444</v>
      </c>
      <c r="F2972">
        <v>1921</v>
      </c>
      <c r="G2972">
        <v>1921</v>
      </c>
      <c r="H2972">
        <v>212</v>
      </c>
      <c r="I2972">
        <v>1709</v>
      </c>
      <c r="J2972">
        <v>133</v>
      </c>
      <c r="K2972">
        <v>1788</v>
      </c>
      <c r="L2972">
        <v>1295</v>
      </c>
      <c r="M2972">
        <v>493</v>
      </c>
      <c r="N2972">
        <v>6.7000000000000004E-2</v>
      </c>
      <c r="O2972">
        <v>0.52700000000000002</v>
      </c>
      <c r="P2972">
        <v>4.1000000000000002E-2</v>
      </c>
      <c r="Q2972">
        <v>0.442</v>
      </c>
      <c r="R2972">
        <v>0.55300000000000005</v>
      </c>
      <c r="S2972">
        <v>0.55100000000000005</v>
      </c>
      <c r="T2972">
        <v>0.79900000000000004</v>
      </c>
      <c r="U2972">
        <v>0.113</v>
      </c>
      <c r="V2972">
        <v>0.93100000000000005</v>
      </c>
      <c r="W2972">
        <v>1115.385</v>
      </c>
      <c r="X2972" t="s">
        <v>56</v>
      </c>
      <c r="Y2972">
        <v>2.262</v>
      </c>
      <c r="Z2972">
        <v>0.82</v>
      </c>
      <c r="AA2972">
        <v>0.90400000000000003</v>
      </c>
      <c r="AB2972">
        <v>0.92600000000000005</v>
      </c>
      <c r="AC2972">
        <v>0.872</v>
      </c>
      <c r="AD2972" s="19">
        <v>45824.854486469907</v>
      </c>
      <c r="AE2972" t="s">
        <v>2024</v>
      </c>
    </row>
    <row r="2973" spans="1:31" hidden="1" x14ac:dyDescent="0.35">
      <c r="A2973" t="s">
        <v>301</v>
      </c>
      <c r="B2973" t="s">
        <v>312</v>
      </c>
      <c r="C2973">
        <v>79</v>
      </c>
      <c r="D2973" s="9">
        <v>44474.652048611111</v>
      </c>
      <c r="E2973" s="9">
        <v>44554.477754629632</v>
      </c>
      <c r="F2973" t="s">
        <v>871</v>
      </c>
      <c r="G2973" t="s">
        <v>871</v>
      </c>
      <c r="H2973">
        <v>30</v>
      </c>
      <c r="I2973">
        <v>4</v>
      </c>
      <c r="J2973">
        <v>1</v>
      </c>
      <c r="K2973" t="s">
        <v>872</v>
      </c>
      <c r="L2973">
        <v>9</v>
      </c>
      <c r="M2973">
        <v>23</v>
      </c>
      <c r="N2973">
        <v>0.30599999999999999</v>
      </c>
      <c r="O2973">
        <v>5.8000000000000003E-2</v>
      </c>
      <c r="P2973" t="s">
        <v>874</v>
      </c>
      <c r="Q2973">
        <v>0.151</v>
      </c>
      <c r="R2973">
        <v>0.36399999999999999</v>
      </c>
      <c r="S2973">
        <v>0.34799999999999998</v>
      </c>
      <c r="T2973" t="s">
        <v>874</v>
      </c>
      <c r="U2973" t="s">
        <v>874</v>
      </c>
      <c r="V2973" t="s">
        <v>874</v>
      </c>
      <c r="W2973" t="s">
        <v>874</v>
      </c>
      <c r="X2973" t="s">
        <v>56</v>
      </c>
      <c r="Y2973">
        <v>6.6230000000000002</v>
      </c>
      <c r="Z2973">
        <v>0.90600000000000003</v>
      </c>
      <c r="AA2973">
        <v>0.88200000000000001</v>
      </c>
      <c r="AB2973" t="s">
        <v>874</v>
      </c>
      <c r="AC2973">
        <v>0.96899999999999997</v>
      </c>
      <c r="AD2973" s="19">
        <v>45825.235629849536</v>
      </c>
      <c r="AE2973" t="s">
        <v>2357</v>
      </c>
    </row>
    <row r="2974" spans="1:31" x14ac:dyDescent="0.35">
      <c r="A2974" t="s">
        <v>1182</v>
      </c>
      <c r="B2974" t="s">
        <v>311</v>
      </c>
      <c r="C2974">
        <v>1231</v>
      </c>
      <c r="D2974" s="9">
        <v>39161.164583333331</v>
      </c>
      <c r="E2974" s="9">
        <v>40392.260555555556</v>
      </c>
      <c r="F2974">
        <v>200</v>
      </c>
      <c r="G2974">
        <v>200</v>
      </c>
      <c r="H2974">
        <v>64</v>
      </c>
      <c r="I2974">
        <v>136</v>
      </c>
      <c r="J2974">
        <v>101</v>
      </c>
      <c r="K2974">
        <v>99</v>
      </c>
      <c r="L2974">
        <v>99</v>
      </c>
      <c r="M2974">
        <v>0</v>
      </c>
      <c r="N2974">
        <v>0.13</v>
      </c>
      <c r="O2974">
        <v>0.21299999999999999</v>
      </c>
      <c r="P2974">
        <v>7.4999999999999997E-2</v>
      </c>
      <c r="Q2974">
        <v>0.214</v>
      </c>
      <c r="R2974">
        <v>0.26800000000000002</v>
      </c>
      <c r="S2974">
        <v>9.5000000000000001E-2</v>
      </c>
      <c r="T2974">
        <v>0.79900000000000004</v>
      </c>
      <c r="U2974">
        <v>0.379</v>
      </c>
      <c r="V2974">
        <v>0.78100000000000003</v>
      </c>
      <c r="W2974">
        <v>0</v>
      </c>
      <c r="X2974" t="s">
        <v>80</v>
      </c>
      <c r="Y2974">
        <v>4.673</v>
      </c>
      <c r="Z2974">
        <v>0.90700000000000003</v>
      </c>
      <c r="AA2974">
        <v>0.90200000000000002</v>
      </c>
      <c r="AB2974">
        <v>0.82299999999999995</v>
      </c>
      <c r="AC2974">
        <v>0.89200000000000002</v>
      </c>
      <c r="AD2974" s="19">
        <v>45825.298965787035</v>
      </c>
      <c r="AE2974" t="s">
        <v>2333</v>
      </c>
    </row>
    <row r="2975" spans="1:31" hidden="1" x14ac:dyDescent="0.35">
      <c r="A2975" t="s">
        <v>302</v>
      </c>
      <c r="B2975" t="s">
        <v>312</v>
      </c>
      <c r="C2975">
        <v>98</v>
      </c>
      <c r="D2975" s="9">
        <v>44466.407812500001</v>
      </c>
      <c r="E2975" s="9">
        <v>44564.644953703704</v>
      </c>
      <c r="F2975" t="s">
        <v>871</v>
      </c>
      <c r="G2975" t="s">
        <v>871</v>
      </c>
      <c r="H2975">
        <v>54</v>
      </c>
      <c r="I2975">
        <v>22</v>
      </c>
      <c r="J2975">
        <v>12</v>
      </c>
      <c r="K2975" t="s">
        <v>872</v>
      </c>
      <c r="L2975">
        <v>40</v>
      </c>
      <c r="M2975">
        <v>23</v>
      </c>
      <c r="N2975">
        <v>0.66100000000000003</v>
      </c>
      <c r="O2975">
        <v>0.22</v>
      </c>
      <c r="P2975">
        <v>0.112</v>
      </c>
      <c r="Q2975">
        <v>0.41899999999999998</v>
      </c>
      <c r="R2975">
        <v>0.76900000000000002</v>
      </c>
      <c r="S2975">
        <v>0.78300000000000003</v>
      </c>
      <c r="T2975">
        <v>0.54500000000000004</v>
      </c>
      <c r="U2975">
        <v>0.75</v>
      </c>
      <c r="V2975">
        <v>0.873</v>
      </c>
      <c r="W2975">
        <v>1105.0119999999999</v>
      </c>
      <c r="X2975" t="s">
        <v>56</v>
      </c>
      <c r="Y2975">
        <v>2.387</v>
      </c>
      <c r="Z2975">
        <v>0.91700000000000004</v>
      </c>
      <c r="AA2975">
        <v>0.69699999999999995</v>
      </c>
      <c r="AB2975">
        <v>0.93899999999999995</v>
      </c>
      <c r="AC2975">
        <v>0.86599999999999999</v>
      </c>
      <c r="AD2975" s="19">
        <v>45825.23592673611</v>
      </c>
      <c r="AE2975" t="s">
        <v>2357</v>
      </c>
    </row>
    <row r="2976" spans="1:31" x14ac:dyDescent="0.35">
      <c r="A2976" t="s">
        <v>1436</v>
      </c>
      <c r="B2976" t="s">
        <v>311</v>
      </c>
      <c r="C2976">
        <v>3042</v>
      </c>
      <c r="D2976" s="9">
        <v>38583.542361111111</v>
      </c>
      <c r="E2976" s="9">
        <v>41626.315972222219</v>
      </c>
      <c r="F2976">
        <v>299</v>
      </c>
      <c r="G2976">
        <v>299</v>
      </c>
      <c r="H2976">
        <v>62</v>
      </c>
      <c r="I2976">
        <v>237</v>
      </c>
      <c r="J2976">
        <v>18</v>
      </c>
      <c r="K2976">
        <v>281</v>
      </c>
      <c r="L2976">
        <v>205</v>
      </c>
      <c r="M2976">
        <v>76</v>
      </c>
      <c r="N2976">
        <v>2.1999999999999999E-2</v>
      </c>
      <c r="O2976">
        <v>8.8999999999999996E-2</v>
      </c>
      <c r="P2976">
        <v>7.0000000000000001E-3</v>
      </c>
      <c r="Q2976">
        <v>8.3000000000000004E-2</v>
      </c>
      <c r="R2976">
        <v>0.104</v>
      </c>
      <c r="S2976">
        <v>0.10299999999999999</v>
      </c>
      <c r="T2976">
        <v>0.79800000000000004</v>
      </c>
      <c r="U2976">
        <v>0.19800000000000001</v>
      </c>
      <c r="V2976">
        <v>0.93700000000000006</v>
      </c>
      <c r="W2976">
        <v>915.66300000000001</v>
      </c>
      <c r="X2976" t="s">
        <v>56</v>
      </c>
      <c r="Y2976">
        <v>12.048</v>
      </c>
      <c r="Z2976">
        <v>0.96499999999999997</v>
      </c>
      <c r="AA2976">
        <v>0.99199999999999999</v>
      </c>
      <c r="AB2976">
        <v>0.94799999999999995</v>
      </c>
      <c r="AC2976">
        <v>0.99299999999999999</v>
      </c>
      <c r="AD2976" s="19">
        <v>45824.867631712965</v>
      </c>
      <c r="AE2976" t="s">
        <v>2024</v>
      </c>
    </row>
    <row r="2977" spans="1:31" hidden="1" x14ac:dyDescent="0.35">
      <c r="A2977" t="s">
        <v>298</v>
      </c>
      <c r="B2977" t="s">
        <v>312</v>
      </c>
      <c r="C2977">
        <v>97</v>
      </c>
      <c r="D2977" s="9">
        <v>44447.61822916667</v>
      </c>
      <c r="E2977" s="9">
        <v>44544.821527777778</v>
      </c>
      <c r="F2977" t="s">
        <v>871</v>
      </c>
      <c r="G2977" t="s">
        <v>871</v>
      </c>
      <c r="H2977">
        <v>44</v>
      </c>
      <c r="I2977">
        <v>1</v>
      </c>
      <c r="J2977">
        <v>1</v>
      </c>
      <c r="K2977" t="s">
        <v>872</v>
      </c>
      <c r="L2977">
        <v>18</v>
      </c>
      <c r="M2977">
        <v>27</v>
      </c>
      <c r="N2977">
        <v>0.432</v>
      </c>
      <c r="O2977" t="s">
        <v>874</v>
      </c>
      <c r="P2977">
        <v>0</v>
      </c>
      <c r="Q2977">
        <v>0.185</v>
      </c>
      <c r="R2977">
        <v>0.432</v>
      </c>
      <c r="S2977">
        <v>0.432</v>
      </c>
      <c r="T2977" t="s">
        <v>874</v>
      </c>
      <c r="U2977" t="s">
        <v>874</v>
      </c>
      <c r="V2977" t="s">
        <v>874</v>
      </c>
      <c r="W2977" t="s">
        <v>874</v>
      </c>
      <c r="X2977" t="s">
        <v>56</v>
      </c>
      <c r="Y2977">
        <v>5.4050000000000002</v>
      </c>
      <c r="Z2977">
        <v>0.96499999999999997</v>
      </c>
      <c r="AA2977" t="s">
        <v>874</v>
      </c>
      <c r="AB2977">
        <v>0</v>
      </c>
      <c r="AC2977">
        <v>0.94199999999999995</v>
      </c>
      <c r="AD2977" s="19">
        <v>45825.236133206017</v>
      </c>
      <c r="AE2977" t="s">
        <v>2357</v>
      </c>
    </row>
    <row r="2978" spans="1:31" x14ac:dyDescent="0.35">
      <c r="A2978" t="s">
        <v>1980</v>
      </c>
      <c r="B2978" t="s">
        <v>311</v>
      </c>
      <c r="C2978">
        <v>2928</v>
      </c>
      <c r="D2978" s="9">
        <v>38694.396527777775</v>
      </c>
      <c r="E2978" s="9">
        <v>41622.622916666667</v>
      </c>
      <c r="F2978">
        <v>213</v>
      </c>
      <c r="G2978">
        <v>213</v>
      </c>
      <c r="H2978">
        <v>53</v>
      </c>
      <c r="I2978">
        <v>160</v>
      </c>
      <c r="J2978">
        <v>44</v>
      </c>
      <c r="K2978">
        <v>169</v>
      </c>
      <c r="L2978">
        <v>141</v>
      </c>
      <c r="M2978">
        <v>28</v>
      </c>
      <c r="N2978">
        <v>1.7999999999999999E-2</v>
      </c>
      <c r="O2978">
        <v>5.5E-2</v>
      </c>
      <c r="P2978">
        <v>1.4E-2</v>
      </c>
      <c r="Q2978">
        <v>4.7E-2</v>
      </c>
      <c r="R2978">
        <v>5.8999999999999997E-2</v>
      </c>
      <c r="S2978">
        <v>5.8999999999999997E-2</v>
      </c>
      <c r="T2978">
        <v>0.79700000000000004</v>
      </c>
      <c r="U2978">
        <v>0.247</v>
      </c>
      <c r="V2978">
        <v>0.80800000000000005</v>
      </c>
      <c r="W2978">
        <v>595.745</v>
      </c>
      <c r="X2978" t="s">
        <v>56</v>
      </c>
      <c r="Y2978">
        <v>21.277000000000001</v>
      </c>
      <c r="Z2978">
        <v>0.91300000000000003</v>
      </c>
      <c r="AA2978">
        <v>0.98499999999999999</v>
      </c>
      <c r="AB2978">
        <v>0.91700000000000004</v>
      </c>
      <c r="AC2978">
        <v>0.88600000000000001</v>
      </c>
      <c r="AD2978" s="19">
        <v>45824.892055821758</v>
      </c>
      <c r="AE2978" t="s">
        <v>2024</v>
      </c>
    </row>
    <row r="2979" spans="1:31" hidden="1" x14ac:dyDescent="0.35">
      <c r="A2979" t="s">
        <v>297</v>
      </c>
      <c r="B2979" t="s">
        <v>312</v>
      </c>
      <c r="C2979">
        <v>89</v>
      </c>
      <c r="D2979" s="9">
        <v>44441.401550925926</v>
      </c>
      <c r="E2979" s="9">
        <v>44530.548333333332</v>
      </c>
      <c r="F2979" t="s">
        <v>871</v>
      </c>
      <c r="G2979" t="s">
        <v>871</v>
      </c>
      <c r="H2979">
        <v>1</v>
      </c>
      <c r="I2979">
        <v>6</v>
      </c>
      <c r="J2979">
        <v>1</v>
      </c>
      <c r="K2979" t="s">
        <v>872</v>
      </c>
      <c r="L2979">
        <v>4</v>
      </c>
      <c r="M2979">
        <v>0</v>
      </c>
      <c r="N2979" t="s">
        <v>874</v>
      </c>
      <c r="O2979">
        <v>7.2999999999999995E-2</v>
      </c>
      <c r="P2979" t="s">
        <v>874</v>
      </c>
      <c r="Q2979">
        <v>3.6999999999999998E-2</v>
      </c>
      <c r="R2979">
        <v>0</v>
      </c>
      <c r="S2979">
        <v>6.4000000000000001E-2</v>
      </c>
      <c r="T2979" t="s">
        <v>874</v>
      </c>
      <c r="U2979" t="s">
        <v>874</v>
      </c>
      <c r="V2979" t="s">
        <v>874</v>
      </c>
      <c r="W2979" t="s">
        <v>874</v>
      </c>
      <c r="X2979" t="s">
        <v>62</v>
      </c>
      <c r="Y2979">
        <v>27.027000000000001</v>
      </c>
      <c r="Z2979" t="s">
        <v>874</v>
      </c>
      <c r="AA2979">
        <v>0.92400000000000004</v>
      </c>
      <c r="AB2979" t="s">
        <v>874</v>
      </c>
      <c r="AC2979">
        <v>0.86199999999999999</v>
      </c>
      <c r="AD2979" s="19">
        <v>45825.236354884262</v>
      </c>
      <c r="AE2979" t="s">
        <v>2357</v>
      </c>
    </row>
    <row r="2980" spans="1:31" x14ac:dyDescent="0.35">
      <c r="A2980" t="s">
        <v>79</v>
      </c>
      <c r="B2980" t="s">
        <v>311</v>
      </c>
      <c r="C2980">
        <v>4190</v>
      </c>
      <c r="D2980" s="9">
        <v>40144.981944444444</v>
      </c>
      <c r="E2980" s="9">
        <v>44335.30972222222</v>
      </c>
      <c r="F2980">
        <v>722</v>
      </c>
      <c r="G2980">
        <v>722</v>
      </c>
      <c r="H2980">
        <v>284</v>
      </c>
      <c r="I2980">
        <v>438</v>
      </c>
      <c r="J2980">
        <v>353</v>
      </c>
      <c r="K2980">
        <v>369</v>
      </c>
      <c r="L2980">
        <v>369</v>
      </c>
      <c r="M2980">
        <v>0</v>
      </c>
      <c r="N2980">
        <v>0.09</v>
      </c>
      <c r="O2980">
        <v>0.159</v>
      </c>
      <c r="P2980">
        <v>6.2E-2</v>
      </c>
      <c r="Q2980">
        <v>0.14899999999999999</v>
      </c>
      <c r="R2980">
        <v>0.187</v>
      </c>
      <c r="S2980">
        <v>0.106</v>
      </c>
      <c r="T2980">
        <v>0.79700000000000004</v>
      </c>
      <c r="U2980">
        <v>0.36099999999999999</v>
      </c>
      <c r="V2980">
        <v>0.751</v>
      </c>
      <c r="W2980">
        <v>0</v>
      </c>
      <c r="X2980" t="s">
        <v>80</v>
      </c>
      <c r="Y2980">
        <v>6.7110000000000003</v>
      </c>
      <c r="Z2980">
        <v>0.95499999999999996</v>
      </c>
      <c r="AA2980">
        <v>0.95799999999999996</v>
      </c>
      <c r="AB2980">
        <v>0.63300000000000001</v>
      </c>
      <c r="AC2980">
        <v>0.92400000000000004</v>
      </c>
      <c r="AD2980" s="19">
        <v>1.8556712962962962E-2</v>
      </c>
      <c r="AE2980" t="s">
        <v>1108</v>
      </c>
    </row>
    <row r="2981" spans="1:31" hidden="1" x14ac:dyDescent="0.35">
      <c r="A2981" t="s">
        <v>296</v>
      </c>
      <c r="B2981" t="s">
        <v>312</v>
      </c>
      <c r="C2981">
        <v>78</v>
      </c>
      <c r="D2981" s="9">
        <v>44319.520648148151</v>
      </c>
      <c r="E2981" s="9">
        <v>44397.6565625</v>
      </c>
      <c r="F2981" t="s">
        <v>871</v>
      </c>
      <c r="G2981" t="s">
        <v>871</v>
      </c>
      <c r="H2981">
        <v>2</v>
      </c>
      <c r="I2981">
        <v>1</v>
      </c>
      <c r="J2981">
        <v>1</v>
      </c>
      <c r="K2981" t="s">
        <v>872</v>
      </c>
      <c r="L2981">
        <v>2</v>
      </c>
      <c r="M2981">
        <v>0</v>
      </c>
      <c r="N2981">
        <v>1.2999999999999999E-2</v>
      </c>
      <c r="O2981" t="s">
        <v>874</v>
      </c>
      <c r="P2981" t="s">
        <v>874</v>
      </c>
      <c r="Q2981">
        <v>0.25</v>
      </c>
      <c r="R2981">
        <v>0</v>
      </c>
      <c r="S2981">
        <v>2.5000000000000001E-2</v>
      </c>
      <c r="T2981" t="s">
        <v>874</v>
      </c>
      <c r="U2981" t="s">
        <v>874</v>
      </c>
      <c r="V2981" t="s">
        <v>874</v>
      </c>
      <c r="W2981" t="s">
        <v>874</v>
      </c>
      <c r="X2981" t="s">
        <v>56</v>
      </c>
      <c r="Y2981">
        <v>4</v>
      </c>
      <c r="Z2981">
        <v>1</v>
      </c>
      <c r="AA2981" t="s">
        <v>874</v>
      </c>
      <c r="AB2981" t="s">
        <v>874</v>
      </c>
      <c r="AC2981">
        <v>1</v>
      </c>
      <c r="AD2981" s="19">
        <v>45825.236569398148</v>
      </c>
      <c r="AE2981" t="s">
        <v>2357</v>
      </c>
    </row>
    <row r="2982" spans="1:31" x14ac:dyDescent="0.35">
      <c r="A2982" t="s">
        <v>79</v>
      </c>
      <c r="B2982" t="s">
        <v>311</v>
      </c>
      <c r="C2982">
        <v>4190</v>
      </c>
      <c r="D2982" s="9">
        <v>40144.981944444444</v>
      </c>
      <c r="E2982" s="9">
        <v>44335.30972222222</v>
      </c>
      <c r="F2982">
        <v>722</v>
      </c>
      <c r="G2982">
        <v>722</v>
      </c>
      <c r="H2982">
        <v>284</v>
      </c>
      <c r="I2982">
        <v>438</v>
      </c>
      <c r="J2982">
        <v>353</v>
      </c>
      <c r="K2982">
        <v>369</v>
      </c>
      <c r="L2982">
        <v>369</v>
      </c>
      <c r="M2982">
        <v>0</v>
      </c>
      <c r="N2982">
        <v>0.09</v>
      </c>
      <c r="O2982">
        <v>0.159</v>
      </c>
      <c r="P2982">
        <v>6.2E-2</v>
      </c>
      <c r="Q2982">
        <v>0.14899999999999999</v>
      </c>
      <c r="R2982">
        <v>0.187</v>
      </c>
      <c r="S2982">
        <v>0.106</v>
      </c>
      <c r="T2982">
        <v>0.79700000000000004</v>
      </c>
      <c r="U2982">
        <v>0.36099999999999999</v>
      </c>
      <c r="V2982">
        <v>0.751</v>
      </c>
      <c r="W2982">
        <v>0</v>
      </c>
      <c r="X2982" t="s">
        <v>80</v>
      </c>
      <c r="Y2982">
        <v>6.7110000000000003</v>
      </c>
      <c r="Z2982">
        <v>0.95499999999999996</v>
      </c>
      <c r="AA2982">
        <v>0.95799999999999996</v>
      </c>
      <c r="AB2982">
        <v>0.63300000000000001</v>
      </c>
      <c r="AC2982">
        <v>0.92400000000000004</v>
      </c>
      <c r="AD2982" s="19">
        <v>1.8939814814814816E-2</v>
      </c>
      <c r="AE2982" t="s">
        <v>1108</v>
      </c>
    </row>
    <row r="2983" spans="1:31" hidden="1" x14ac:dyDescent="0.35">
      <c r="A2983" t="s">
        <v>295</v>
      </c>
      <c r="B2983" t="s">
        <v>312</v>
      </c>
      <c r="C2983">
        <v>86</v>
      </c>
      <c r="D2983" s="9">
        <v>44458.725891203707</v>
      </c>
      <c r="E2983" s="9">
        <v>44545.562928240739</v>
      </c>
      <c r="F2983" t="s">
        <v>871</v>
      </c>
      <c r="G2983" t="s">
        <v>871</v>
      </c>
      <c r="H2983">
        <v>5</v>
      </c>
      <c r="I2983">
        <v>4</v>
      </c>
      <c r="J2983">
        <v>1</v>
      </c>
      <c r="K2983" t="s">
        <v>872</v>
      </c>
      <c r="L2983">
        <v>3</v>
      </c>
      <c r="M2983">
        <v>5</v>
      </c>
      <c r="N2983">
        <v>5.1999999999999998E-2</v>
      </c>
      <c r="O2983">
        <v>2.8000000000000001E-2</v>
      </c>
      <c r="P2983" t="s">
        <v>874</v>
      </c>
      <c r="Q2983">
        <v>0.214</v>
      </c>
      <c r="R2983">
        <v>0.08</v>
      </c>
      <c r="S2983">
        <v>7.5999999999999998E-2</v>
      </c>
      <c r="T2983" t="s">
        <v>874</v>
      </c>
      <c r="U2983" t="s">
        <v>874</v>
      </c>
      <c r="V2983" t="s">
        <v>874</v>
      </c>
      <c r="W2983" t="s">
        <v>874</v>
      </c>
      <c r="X2983" t="s">
        <v>62</v>
      </c>
      <c r="Y2983">
        <v>4.673</v>
      </c>
      <c r="Z2983">
        <v>0.70699999999999996</v>
      </c>
      <c r="AA2983">
        <v>0.89900000000000002</v>
      </c>
      <c r="AB2983" t="s">
        <v>874</v>
      </c>
      <c r="AC2983">
        <v>0.75</v>
      </c>
      <c r="AD2983" s="19">
        <v>45825.236786990739</v>
      </c>
      <c r="AE2983" t="s">
        <v>2357</v>
      </c>
    </row>
    <row r="2984" spans="1:31" x14ac:dyDescent="0.35">
      <c r="A2984" t="s">
        <v>1198</v>
      </c>
      <c r="B2984" t="s">
        <v>311</v>
      </c>
      <c r="C2984">
        <v>2439</v>
      </c>
      <c r="D2984" s="9">
        <v>38036.743009259262</v>
      </c>
      <c r="E2984" s="9">
        <v>40476.101736111108</v>
      </c>
      <c r="F2984">
        <v>504</v>
      </c>
      <c r="G2984">
        <v>504</v>
      </c>
      <c r="H2984">
        <v>149</v>
      </c>
      <c r="I2984">
        <v>355</v>
      </c>
      <c r="J2984">
        <v>45</v>
      </c>
      <c r="K2984">
        <v>459</v>
      </c>
      <c r="L2984">
        <v>265</v>
      </c>
      <c r="M2984">
        <v>194</v>
      </c>
      <c r="N2984">
        <v>0.13</v>
      </c>
      <c r="O2984">
        <v>0.27200000000000002</v>
      </c>
      <c r="P2984">
        <v>4.7E-2</v>
      </c>
      <c r="Q2984">
        <v>0.28299999999999997</v>
      </c>
      <c r="R2984">
        <v>0.35499999999999998</v>
      </c>
      <c r="S2984">
        <v>0.35</v>
      </c>
      <c r="T2984">
        <v>0.79700000000000004</v>
      </c>
      <c r="U2984">
        <v>0.32300000000000001</v>
      </c>
      <c r="V2984">
        <v>0.88300000000000001</v>
      </c>
      <c r="W2984">
        <v>685.51199999999994</v>
      </c>
      <c r="X2984" t="s">
        <v>56</v>
      </c>
      <c r="Y2984">
        <v>3.5339999999999998</v>
      </c>
      <c r="Z2984">
        <v>0.94399999999999995</v>
      </c>
      <c r="AA2984">
        <v>0.93700000000000006</v>
      </c>
      <c r="AB2984">
        <v>0.95699999999999996</v>
      </c>
      <c r="AC2984">
        <v>0.94799999999999995</v>
      </c>
      <c r="AD2984" s="19">
        <v>45825.303348182868</v>
      </c>
      <c r="AE2984" t="s">
        <v>2333</v>
      </c>
    </row>
    <row r="2985" spans="1:31" hidden="1" x14ac:dyDescent="0.35">
      <c r="A2985" t="s">
        <v>294</v>
      </c>
      <c r="B2985" t="s">
        <v>312</v>
      </c>
      <c r="C2985">
        <v>0</v>
      </c>
      <c r="D2985" s="9">
        <v>44474.66097222222</v>
      </c>
      <c r="E2985" s="9">
        <v>44474.66097222222</v>
      </c>
      <c r="F2985" t="s">
        <v>871</v>
      </c>
      <c r="G2985" t="s">
        <v>871</v>
      </c>
      <c r="H2985">
        <v>1</v>
      </c>
      <c r="I2985">
        <v>1</v>
      </c>
      <c r="J2985">
        <v>1</v>
      </c>
      <c r="K2985" t="s">
        <v>872</v>
      </c>
      <c r="L2985">
        <v>1</v>
      </c>
      <c r="M2985">
        <v>0</v>
      </c>
      <c r="N2985" t="s">
        <v>874</v>
      </c>
      <c r="O2985" t="s">
        <v>874</v>
      </c>
      <c r="P2985">
        <v>0</v>
      </c>
      <c r="Q2985" t="s">
        <v>874</v>
      </c>
      <c r="R2985">
        <v>0</v>
      </c>
      <c r="S2985" t="s">
        <v>874</v>
      </c>
      <c r="T2985" t="s">
        <v>874</v>
      </c>
      <c r="U2985" t="s">
        <v>874</v>
      </c>
      <c r="V2985" t="s">
        <v>874</v>
      </c>
      <c r="W2985" t="s">
        <v>874</v>
      </c>
      <c r="X2985" t="s">
        <v>56</v>
      </c>
      <c r="Y2985" t="s">
        <v>874</v>
      </c>
      <c r="Z2985" t="s">
        <v>874</v>
      </c>
      <c r="AA2985" t="s">
        <v>874</v>
      </c>
      <c r="AB2985">
        <v>0</v>
      </c>
      <c r="AC2985" t="s">
        <v>874</v>
      </c>
      <c r="AD2985" s="19">
        <v>45825.236980196758</v>
      </c>
      <c r="AE2985" t="s">
        <v>2357</v>
      </c>
    </row>
    <row r="2986" spans="1:31" x14ac:dyDescent="0.35">
      <c r="A2986" t="s">
        <v>1301</v>
      </c>
      <c r="B2986" t="s">
        <v>311</v>
      </c>
      <c r="C2986">
        <v>267</v>
      </c>
      <c r="D2986" s="9">
        <v>41354.723611111112</v>
      </c>
      <c r="E2986" s="9">
        <v>41621.861805555556</v>
      </c>
      <c r="F2986">
        <v>337</v>
      </c>
      <c r="G2986">
        <v>337</v>
      </c>
      <c r="H2986">
        <v>98</v>
      </c>
      <c r="I2986">
        <v>239</v>
      </c>
      <c r="J2986">
        <v>27</v>
      </c>
      <c r="K2986">
        <v>310</v>
      </c>
      <c r="L2986">
        <v>222</v>
      </c>
      <c r="M2986">
        <v>88</v>
      </c>
      <c r="N2986">
        <v>0.318</v>
      </c>
      <c r="O2986">
        <v>0.85099999999999998</v>
      </c>
      <c r="P2986">
        <v>0.13</v>
      </c>
      <c r="Q2986">
        <v>0.82699999999999996</v>
      </c>
      <c r="R2986">
        <v>1.0389999999999999</v>
      </c>
      <c r="S2986">
        <v>1.0820000000000001</v>
      </c>
      <c r="T2986">
        <v>0.79600000000000004</v>
      </c>
      <c r="U2986">
        <v>0.27200000000000002</v>
      </c>
      <c r="V2986">
        <v>0.88900000000000001</v>
      </c>
      <c r="W2986">
        <v>106.40900000000001</v>
      </c>
      <c r="X2986" t="s">
        <v>56</v>
      </c>
      <c r="Y2986">
        <v>1.2090000000000001</v>
      </c>
      <c r="Z2986">
        <v>0.94599999999999995</v>
      </c>
      <c r="AA2986">
        <v>0.88700000000000001</v>
      </c>
      <c r="AB2986">
        <v>0.88300000000000001</v>
      </c>
      <c r="AC2986">
        <v>0.90700000000000003</v>
      </c>
      <c r="AD2986" s="19">
        <v>45824.774514004632</v>
      </c>
      <c r="AE2986" t="s">
        <v>1824</v>
      </c>
    </row>
    <row r="2987" spans="1:31" hidden="1" x14ac:dyDescent="0.35">
      <c r="A2987" t="s">
        <v>293</v>
      </c>
      <c r="B2987" t="s">
        <v>312</v>
      </c>
      <c r="C2987">
        <v>68</v>
      </c>
      <c r="D2987" s="9">
        <v>44461.681655092594</v>
      </c>
      <c r="E2987" s="9">
        <v>44529.799988425926</v>
      </c>
      <c r="F2987" t="s">
        <v>871</v>
      </c>
      <c r="G2987" t="s">
        <v>871</v>
      </c>
      <c r="H2987">
        <v>11</v>
      </c>
      <c r="I2987">
        <v>1</v>
      </c>
      <c r="J2987">
        <v>3</v>
      </c>
      <c r="K2987" t="s">
        <v>872</v>
      </c>
      <c r="L2987">
        <v>11</v>
      </c>
      <c r="M2987">
        <v>-3</v>
      </c>
      <c r="N2987">
        <v>0.41899999999999998</v>
      </c>
      <c r="O2987" t="s">
        <v>874</v>
      </c>
      <c r="P2987">
        <v>7.9000000000000001E-2</v>
      </c>
      <c r="Q2987">
        <v>0.13800000000000001</v>
      </c>
      <c r="R2987" s="24" t="s">
        <v>2340</v>
      </c>
      <c r="S2987">
        <v>0.126</v>
      </c>
      <c r="T2987" t="s">
        <v>874</v>
      </c>
      <c r="U2987" t="s">
        <v>874</v>
      </c>
      <c r="V2987" t="s">
        <v>874</v>
      </c>
      <c r="W2987" t="s">
        <v>874</v>
      </c>
      <c r="X2987" t="s">
        <v>56</v>
      </c>
      <c r="Y2987">
        <v>7.2460000000000004</v>
      </c>
      <c r="Z2987">
        <v>0.83399999999999996</v>
      </c>
      <c r="AA2987" t="s">
        <v>874</v>
      </c>
      <c r="AB2987">
        <v>0.75</v>
      </c>
      <c r="AC2987">
        <v>0.51700000000000002</v>
      </c>
      <c r="AD2987" s="19">
        <v>45825.237197870367</v>
      </c>
      <c r="AE2987" t="s">
        <v>2357</v>
      </c>
    </row>
    <row r="2988" spans="1:31" x14ac:dyDescent="0.35">
      <c r="A2988" t="s">
        <v>1845</v>
      </c>
      <c r="B2988" t="s">
        <v>311</v>
      </c>
      <c r="C2988">
        <v>1318</v>
      </c>
      <c r="D2988" s="9">
        <v>39838.132638888892</v>
      </c>
      <c r="E2988" s="9">
        <v>41156.366666666669</v>
      </c>
      <c r="F2988">
        <v>644</v>
      </c>
      <c r="G2988">
        <v>644</v>
      </c>
      <c r="H2988">
        <v>138</v>
      </c>
      <c r="I2988">
        <v>506</v>
      </c>
      <c r="J2988">
        <v>19</v>
      </c>
      <c r="K2988">
        <v>625</v>
      </c>
      <c r="L2988">
        <v>489</v>
      </c>
      <c r="M2988">
        <v>136</v>
      </c>
      <c r="N2988">
        <v>0.1</v>
      </c>
      <c r="O2988">
        <v>0.40400000000000003</v>
      </c>
      <c r="P2988">
        <v>1.4999999999999999E-2</v>
      </c>
      <c r="Q2988">
        <v>0.38900000000000001</v>
      </c>
      <c r="R2988">
        <v>0.48899999999999999</v>
      </c>
      <c r="S2988">
        <v>0.47899999999999998</v>
      </c>
      <c r="T2988">
        <v>0.79600000000000004</v>
      </c>
      <c r="U2988">
        <v>0.19800000000000001</v>
      </c>
      <c r="V2988">
        <v>0.97</v>
      </c>
      <c r="W2988">
        <v>349.61399999999998</v>
      </c>
      <c r="X2988" t="s">
        <v>56</v>
      </c>
      <c r="Y2988">
        <v>2.5710000000000002</v>
      </c>
      <c r="Z2988">
        <v>0.96</v>
      </c>
      <c r="AA2988">
        <v>0.99299999999999999</v>
      </c>
      <c r="AB2988">
        <v>0.97099999999999997</v>
      </c>
      <c r="AC2988">
        <v>0.995</v>
      </c>
      <c r="AD2988" s="19">
        <v>45824.85471846065</v>
      </c>
      <c r="AE2988" t="s">
        <v>2024</v>
      </c>
    </row>
    <row r="2989" spans="1:31" hidden="1" x14ac:dyDescent="0.35">
      <c r="A2989" t="s">
        <v>292</v>
      </c>
      <c r="B2989" t="s">
        <v>312</v>
      </c>
      <c r="C2989">
        <v>99</v>
      </c>
      <c r="D2989" s="9">
        <v>44465.781666666669</v>
      </c>
      <c r="E2989" s="9">
        <v>44565.725092592591</v>
      </c>
      <c r="F2989" t="s">
        <v>871</v>
      </c>
      <c r="G2989" t="s">
        <v>871</v>
      </c>
      <c r="H2989">
        <v>291</v>
      </c>
      <c r="I2989">
        <v>118</v>
      </c>
      <c r="J2989">
        <v>55</v>
      </c>
      <c r="K2989" t="s">
        <v>872</v>
      </c>
      <c r="L2989">
        <v>290</v>
      </c>
      <c r="M2989">
        <v>63</v>
      </c>
      <c r="N2989">
        <v>3.2309999999999999</v>
      </c>
      <c r="O2989">
        <v>1.25</v>
      </c>
      <c r="P2989">
        <v>0.58499999999999996</v>
      </c>
      <c r="Q2989">
        <v>3.0489999999999999</v>
      </c>
      <c r="R2989">
        <v>3.8959999999999999</v>
      </c>
      <c r="S2989">
        <v>4.0129999999999999</v>
      </c>
      <c r="T2989">
        <v>0.78300000000000003</v>
      </c>
      <c r="U2989">
        <v>0.72099999999999997</v>
      </c>
      <c r="V2989">
        <v>0.86899999999999999</v>
      </c>
      <c r="W2989">
        <v>413.57799999999997</v>
      </c>
      <c r="X2989" t="s">
        <v>56</v>
      </c>
      <c r="Y2989">
        <v>0.32800000000000001</v>
      </c>
      <c r="Z2989">
        <v>0.98399999999999999</v>
      </c>
      <c r="AA2989">
        <v>0.96</v>
      </c>
      <c r="AB2989">
        <v>0.79500000000000004</v>
      </c>
      <c r="AC2989">
        <v>0.98899999999999999</v>
      </c>
      <c r="AD2989" s="19">
        <v>45825.237566157404</v>
      </c>
      <c r="AE2989" t="s">
        <v>2357</v>
      </c>
    </row>
    <row r="2990" spans="1:31" x14ac:dyDescent="0.35">
      <c r="A2990" t="s">
        <v>2100</v>
      </c>
      <c r="B2990" t="s">
        <v>311</v>
      </c>
      <c r="C2990">
        <v>1437</v>
      </c>
      <c r="D2990" s="9">
        <v>39900.984722222223</v>
      </c>
      <c r="E2990" s="9">
        <v>41338.896527777775</v>
      </c>
      <c r="F2990">
        <v>76</v>
      </c>
      <c r="G2990">
        <v>76</v>
      </c>
      <c r="H2990">
        <v>41</v>
      </c>
      <c r="I2990">
        <v>35</v>
      </c>
      <c r="J2990">
        <v>8</v>
      </c>
      <c r="K2990">
        <v>68</v>
      </c>
      <c r="L2990">
        <v>40</v>
      </c>
      <c r="M2990">
        <v>28</v>
      </c>
      <c r="N2990">
        <v>4.9000000000000002E-2</v>
      </c>
      <c r="O2990">
        <v>6.0999999999999999E-2</v>
      </c>
      <c r="P2990">
        <v>7.0000000000000001E-3</v>
      </c>
      <c r="Q2990">
        <v>8.2000000000000003E-2</v>
      </c>
      <c r="R2990">
        <v>0.10299999999999999</v>
      </c>
      <c r="S2990">
        <v>8.6999999999999994E-2</v>
      </c>
      <c r="T2990">
        <v>0.79600000000000004</v>
      </c>
      <c r="U2990">
        <v>0.44500000000000001</v>
      </c>
      <c r="V2990">
        <v>0.93600000000000005</v>
      </c>
      <c r="W2990">
        <v>341.46300000000002</v>
      </c>
      <c r="X2990" t="s">
        <v>56</v>
      </c>
      <c r="Y2990">
        <v>12.195</v>
      </c>
      <c r="Z2990">
        <v>0.80700000000000005</v>
      </c>
      <c r="AA2990">
        <v>0.78600000000000003</v>
      </c>
      <c r="AB2990">
        <v>0.83899999999999997</v>
      </c>
      <c r="AC2990">
        <v>0.91700000000000004</v>
      </c>
      <c r="AD2990" s="19">
        <v>45824.925242175923</v>
      </c>
      <c r="AE2990" t="s">
        <v>2215</v>
      </c>
    </row>
    <row r="2991" spans="1:31" hidden="1" x14ac:dyDescent="0.35">
      <c r="A2991" t="s">
        <v>1096</v>
      </c>
      <c r="B2991" t="s">
        <v>312</v>
      </c>
      <c r="C2991">
        <v>0</v>
      </c>
      <c r="D2991" s="9">
        <v>42970.504791666666</v>
      </c>
      <c r="E2991" s="9">
        <v>42970.504791666666</v>
      </c>
      <c r="F2991" t="s">
        <v>871</v>
      </c>
      <c r="G2991" t="s">
        <v>871</v>
      </c>
      <c r="H2991">
        <v>1</v>
      </c>
      <c r="I2991">
        <v>1</v>
      </c>
      <c r="J2991">
        <v>1</v>
      </c>
      <c r="K2991" t="s">
        <v>872</v>
      </c>
      <c r="L2991">
        <v>1</v>
      </c>
      <c r="M2991">
        <v>0</v>
      </c>
      <c r="N2991" t="s">
        <v>874</v>
      </c>
      <c r="O2991" t="s">
        <v>874</v>
      </c>
      <c r="P2991" t="s">
        <v>874</v>
      </c>
      <c r="Q2991" t="s">
        <v>874</v>
      </c>
      <c r="R2991">
        <v>0</v>
      </c>
      <c r="S2991" t="s">
        <v>874</v>
      </c>
      <c r="T2991" t="s">
        <v>874</v>
      </c>
      <c r="U2991" t="s">
        <v>874</v>
      </c>
      <c r="V2991" t="s">
        <v>874</v>
      </c>
      <c r="W2991" t="s">
        <v>874</v>
      </c>
      <c r="X2991" t="s">
        <v>80</v>
      </c>
      <c r="Y2991" t="s">
        <v>874</v>
      </c>
      <c r="Z2991" t="s">
        <v>874</v>
      </c>
      <c r="AA2991" t="s">
        <v>874</v>
      </c>
      <c r="AB2991" t="s">
        <v>874</v>
      </c>
      <c r="AC2991" t="s">
        <v>874</v>
      </c>
      <c r="AD2991" s="19">
        <v>45825.237785300924</v>
      </c>
      <c r="AE2991" t="s">
        <v>2357</v>
      </c>
    </row>
    <row r="2992" spans="1:31" x14ac:dyDescent="0.35">
      <c r="A2992" t="s">
        <v>2170</v>
      </c>
      <c r="B2992" t="s">
        <v>311</v>
      </c>
      <c r="C2992">
        <v>3246</v>
      </c>
      <c r="D2992" s="9">
        <v>38346.416666666664</v>
      </c>
      <c r="E2992" s="9">
        <v>41593.056944444441</v>
      </c>
      <c r="F2992">
        <v>121</v>
      </c>
      <c r="G2992">
        <v>121</v>
      </c>
      <c r="H2992">
        <v>70</v>
      </c>
      <c r="I2992">
        <v>51</v>
      </c>
      <c r="J2992">
        <v>9</v>
      </c>
      <c r="K2992">
        <v>112</v>
      </c>
      <c r="L2992">
        <v>92</v>
      </c>
      <c r="M2992">
        <v>20</v>
      </c>
      <c r="N2992">
        <v>3.5000000000000003E-2</v>
      </c>
      <c r="O2992">
        <v>2.1000000000000001E-2</v>
      </c>
      <c r="P2992">
        <v>2E-3</v>
      </c>
      <c r="Q2992">
        <v>4.2999999999999997E-2</v>
      </c>
      <c r="R2992">
        <v>5.3999999999999999E-2</v>
      </c>
      <c r="S2992">
        <v>4.9000000000000002E-2</v>
      </c>
      <c r="T2992">
        <v>0.79600000000000004</v>
      </c>
      <c r="U2992">
        <v>0.625</v>
      </c>
      <c r="V2992">
        <v>0.96399999999999997</v>
      </c>
      <c r="W2992">
        <v>465.11599999999999</v>
      </c>
      <c r="X2992" t="s">
        <v>56</v>
      </c>
      <c r="Y2992">
        <v>23.256</v>
      </c>
      <c r="Z2992">
        <v>0.90100000000000002</v>
      </c>
      <c r="AA2992">
        <v>0.91200000000000003</v>
      </c>
      <c r="AB2992">
        <v>0.93400000000000005</v>
      </c>
      <c r="AC2992">
        <v>0.89600000000000002</v>
      </c>
      <c r="AD2992" s="19">
        <v>45824.947746620368</v>
      </c>
      <c r="AE2992" t="s">
        <v>2215</v>
      </c>
    </row>
    <row r="2993" spans="1:31" hidden="1" x14ac:dyDescent="0.35">
      <c r="A2993" t="s">
        <v>291</v>
      </c>
      <c r="B2993" t="s">
        <v>312</v>
      </c>
      <c r="C2993">
        <v>0</v>
      </c>
      <c r="D2993" s="9">
        <v>44200.536932870367</v>
      </c>
      <c r="E2993" s="9">
        <v>44200.536932870367</v>
      </c>
      <c r="F2993" t="s">
        <v>871</v>
      </c>
      <c r="G2993" t="s">
        <v>871</v>
      </c>
      <c r="H2993">
        <v>1</v>
      </c>
      <c r="I2993">
        <v>1</v>
      </c>
      <c r="J2993">
        <v>1</v>
      </c>
      <c r="K2993" t="s">
        <v>872</v>
      </c>
      <c r="L2993">
        <v>1</v>
      </c>
      <c r="M2993">
        <v>0</v>
      </c>
      <c r="N2993" t="s">
        <v>874</v>
      </c>
      <c r="O2993" t="s">
        <v>874</v>
      </c>
      <c r="P2993" t="s">
        <v>874</v>
      </c>
      <c r="Q2993" t="s">
        <v>874</v>
      </c>
      <c r="R2993">
        <v>0</v>
      </c>
      <c r="S2993" t="s">
        <v>874</v>
      </c>
      <c r="T2993" t="s">
        <v>874</v>
      </c>
      <c r="U2993" t="s">
        <v>874</v>
      </c>
      <c r="V2993" t="s">
        <v>874</v>
      </c>
      <c r="W2993" t="s">
        <v>874</v>
      </c>
      <c r="X2993" t="s">
        <v>56</v>
      </c>
      <c r="Y2993" t="s">
        <v>874</v>
      </c>
      <c r="Z2993" t="s">
        <v>874</v>
      </c>
      <c r="AA2993" t="s">
        <v>874</v>
      </c>
      <c r="AB2993" t="s">
        <v>874</v>
      </c>
      <c r="AC2993" t="s">
        <v>874</v>
      </c>
      <c r="AD2993" s="19">
        <v>45825.237978032404</v>
      </c>
      <c r="AE2993" t="s">
        <v>2357</v>
      </c>
    </row>
    <row r="2994" spans="1:31" x14ac:dyDescent="0.35">
      <c r="A2994" t="s">
        <v>2188</v>
      </c>
      <c r="B2994" t="s">
        <v>311</v>
      </c>
      <c r="C2994">
        <v>998</v>
      </c>
      <c r="D2994" s="9">
        <v>39787.953472222223</v>
      </c>
      <c r="E2994" s="9">
        <v>40786.773611111108</v>
      </c>
      <c r="F2994">
        <v>554</v>
      </c>
      <c r="G2994">
        <v>554</v>
      </c>
      <c r="H2994">
        <v>142</v>
      </c>
      <c r="I2994">
        <v>412</v>
      </c>
      <c r="J2994">
        <v>189</v>
      </c>
      <c r="K2994">
        <v>365</v>
      </c>
      <c r="L2994">
        <v>365</v>
      </c>
      <c r="M2994">
        <v>1</v>
      </c>
      <c r="N2994">
        <v>0.16</v>
      </c>
      <c r="O2994">
        <v>0.39200000000000002</v>
      </c>
      <c r="P2994">
        <v>0.154</v>
      </c>
      <c r="Q2994">
        <v>0.317</v>
      </c>
      <c r="R2994">
        <v>0.39800000000000002</v>
      </c>
      <c r="S2994">
        <v>0.44800000000000001</v>
      </c>
      <c r="T2994">
        <v>0.79600000000000004</v>
      </c>
      <c r="U2994">
        <v>0.28999999999999998</v>
      </c>
      <c r="V2994">
        <v>0.72099999999999997</v>
      </c>
      <c r="W2994">
        <v>3.1549999999999998</v>
      </c>
      <c r="X2994" t="s">
        <v>80</v>
      </c>
      <c r="Y2994">
        <v>3.1549999999999998</v>
      </c>
      <c r="Z2994">
        <v>0.98199999999999998</v>
      </c>
      <c r="AA2994">
        <v>0.97299999999999998</v>
      </c>
      <c r="AB2994">
        <v>0.49099999999999999</v>
      </c>
      <c r="AC2994">
        <v>0.96699999999999997</v>
      </c>
      <c r="AD2994" s="19">
        <v>45824.952917731483</v>
      </c>
      <c r="AE2994" t="s">
        <v>2215</v>
      </c>
    </row>
    <row r="2995" spans="1:31" hidden="1" x14ac:dyDescent="0.35">
      <c r="A2995" t="s">
        <v>290</v>
      </c>
      <c r="B2995" t="s">
        <v>312</v>
      </c>
      <c r="C2995">
        <v>99</v>
      </c>
      <c r="D2995" s="9">
        <v>44465.872002314813</v>
      </c>
      <c r="E2995" s="9">
        <v>44565.741493055553</v>
      </c>
      <c r="F2995" t="s">
        <v>871</v>
      </c>
      <c r="G2995" t="s">
        <v>871</v>
      </c>
      <c r="H2995">
        <v>76</v>
      </c>
      <c r="I2995">
        <v>27</v>
      </c>
      <c r="J2995">
        <v>13</v>
      </c>
      <c r="K2995" t="s">
        <v>872</v>
      </c>
      <c r="L2995">
        <v>78</v>
      </c>
      <c r="M2995">
        <v>11</v>
      </c>
      <c r="N2995">
        <v>0.77800000000000002</v>
      </c>
      <c r="O2995">
        <v>0.28699999999999998</v>
      </c>
      <c r="P2995">
        <v>0.121</v>
      </c>
      <c r="Q2995">
        <v>0.92100000000000004</v>
      </c>
      <c r="R2995">
        <v>0.94399999999999995</v>
      </c>
      <c r="S2995">
        <v>0.95699999999999996</v>
      </c>
      <c r="T2995">
        <v>0.97599999999999998</v>
      </c>
      <c r="U2995">
        <v>0.73099999999999998</v>
      </c>
      <c r="V2995">
        <v>0.88600000000000001</v>
      </c>
      <c r="W2995">
        <v>598.26300000000003</v>
      </c>
      <c r="X2995" t="s">
        <v>56</v>
      </c>
      <c r="Y2995">
        <v>1.0860000000000001</v>
      </c>
      <c r="Z2995">
        <v>0.98599999999999999</v>
      </c>
      <c r="AA2995">
        <v>0.93500000000000005</v>
      </c>
      <c r="AB2995">
        <v>0.95899999999999996</v>
      </c>
      <c r="AC2995">
        <v>0.97099999999999997</v>
      </c>
      <c r="AD2995" s="19">
        <v>45825.238291354166</v>
      </c>
      <c r="AE2995" t="s">
        <v>2357</v>
      </c>
    </row>
    <row r="2996" spans="1:31" x14ac:dyDescent="0.35">
      <c r="A2996" t="s">
        <v>1609</v>
      </c>
      <c r="B2996" t="s">
        <v>311</v>
      </c>
      <c r="C2996">
        <v>2767</v>
      </c>
      <c r="D2996" s="9">
        <v>41798.686469907407</v>
      </c>
      <c r="E2996" s="9">
        <v>44566.675000000003</v>
      </c>
      <c r="F2996">
        <v>20171</v>
      </c>
      <c r="G2996">
        <v>20171</v>
      </c>
      <c r="H2996">
        <v>1798</v>
      </c>
      <c r="I2996">
        <v>18373</v>
      </c>
      <c r="J2996">
        <v>4480</v>
      </c>
      <c r="K2996">
        <v>15691</v>
      </c>
      <c r="L2996">
        <v>12284</v>
      </c>
      <c r="M2996">
        <v>3407</v>
      </c>
      <c r="N2996">
        <v>0.67200000000000004</v>
      </c>
      <c r="O2996">
        <v>6.4550000000000001</v>
      </c>
      <c r="P2996">
        <v>1.8660000000000001</v>
      </c>
      <c r="Q2996">
        <v>4.1900000000000004</v>
      </c>
      <c r="R2996">
        <v>5.2610000000000001</v>
      </c>
      <c r="S2996">
        <v>5.5179999999999998</v>
      </c>
      <c r="T2996">
        <v>0.79600000000000004</v>
      </c>
      <c r="U2996">
        <v>9.4E-2</v>
      </c>
      <c r="V2996">
        <v>0.73799999999999999</v>
      </c>
      <c r="W2996">
        <v>813.12599999999998</v>
      </c>
      <c r="X2996" t="s">
        <v>56</v>
      </c>
      <c r="Y2996">
        <v>0.23899999999999999</v>
      </c>
      <c r="Z2996">
        <v>0.97799999999999998</v>
      </c>
      <c r="AA2996">
        <v>0.97399999999999998</v>
      </c>
      <c r="AB2996">
        <v>0.92200000000000004</v>
      </c>
      <c r="AC2996">
        <v>0.98299999999999998</v>
      </c>
      <c r="AD2996" s="19">
        <v>45825.142333877317</v>
      </c>
      <c r="AE2996" t="s">
        <v>2397</v>
      </c>
    </row>
    <row r="2997" spans="1:31" hidden="1" x14ac:dyDescent="0.35">
      <c r="A2997" t="s">
        <v>289</v>
      </c>
      <c r="B2997" t="s">
        <v>312</v>
      </c>
      <c r="C2997">
        <v>70</v>
      </c>
      <c r="D2997" s="9">
        <v>44462.363379629627</v>
      </c>
      <c r="E2997" s="9">
        <v>44532.657442129632</v>
      </c>
      <c r="F2997" t="s">
        <v>871</v>
      </c>
      <c r="G2997" t="s">
        <v>871</v>
      </c>
      <c r="H2997">
        <v>2</v>
      </c>
      <c r="I2997">
        <v>1</v>
      </c>
      <c r="J2997">
        <v>1</v>
      </c>
      <c r="K2997" t="s">
        <v>872</v>
      </c>
      <c r="L2997">
        <v>1</v>
      </c>
      <c r="M2997">
        <v>0</v>
      </c>
      <c r="N2997">
        <v>1.4E-2</v>
      </c>
      <c r="O2997" t="s">
        <v>874</v>
      </c>
      <c r="P2997" t="s">
        <v>874</v>
      </c>
      <c r="Q2997" t="s">
        <v>874</v>
      </c>
      <c r="R2997">
        <v>0</v>
      </c>
      <c r="S2997">
        <v>7.0000000000000001E-3</v>
      </c>
      <c r="T2997" t="s">
        <v>874</v>
      </c>
      <c r="U2997" t="s">
        <v>874</v>
      </c>
      <c r="V2997" t="s">
        <v>874</v>
      </c>
      <c r="W2997" t="s">
        <v>874</v>
      </c>
      <c r="X2997" t="s">
        <v>62</v>
      </c>
      <c r="Y2997" t="s">
        <v>874</v>
      </c>
      <c r="Z2997">
        <v>1</v>
      </c>
      <c r="AA2997" t="s">
        <v>874</v>
      </c>
      <c r="AB2997" t="s">
        <v>874</v>
      </c>
      <c r="AC2997" t="s">
        <v>874</v>
      </c>
      <c r="AD2997" s="19">
        <v>45825.238509178242</v>
      </c>
      <c r="AE2997" t="s">
        <v>2357</v>
      </c>
    </row>
    <row r="2998" spans="1:31" x14ac:dyDescent="0.35">
      <c r="A2998" t="s">
        <v>2113</v>
      </c>
      <c r="B2998" t="s">
        <v>311</v>
      </c>
      <c r="C2998">
        <v>2015</v>
      </c>
      <c r="D2998" s="9">
        <v>39275.78125</v>
      </c>
      <c r="E2998" s="9">
        <v>41291.48333333333</v>
      </c>
      <c r="F2998">
        <v>76</v>
      </c>
      <c r="G2998">
        <v>76</v>
      </c>
      <c r="H2998">
        <v>39</v>
      </c>
      <c r="I2998">
        <v>37</v>
      </c>
      <c r="J2998">
        <v>15</v>
      </c>
      <c r="K2998">
        <v>61</v>
      </c>
      <c r="L2998">
        <v>45</v>
      </c>
      <c r="M2998">
        <v>16</v>
      </c>
      <c r="N2998">
        <v>0.03</v>
      </c>
      <c r="O2998">
        <v>2.3E-2</v>
      </c>
      <c r="P2998">
        <v>8.9999999999999993E-3</v>
      </c>
      <c r="Q2998">
        <v>3.5000000000000003E-2</v>
      </c>
      <c r="R2998">
        <v>4.3999999999999997E-2</v>
      </c>
      <c r="S2998">
        <v>4.2000000000000003E-2</v>
      </c>
      <c r="T2998">
        <v>0.79500000000000004</v>
      </c>
      <c r="U2998">
        <v>0.56599999999999995</v>
      </c>
      <c r="V2998">
        <v>0.83</v>
      </c>
      <c r="W2998">
        <v>457.14299999999997</v>
      </c>
      <c r="X2998" t="s">
        <v>56</v>
      </c>
      <c r="Y2998">
        <v>28.571000000000002</v>
      </c>
      <c r="Z2998">
        <v>0.94899999999999995</v>
      </c>
      <c r="AA2998">
        <v>0.96</v>
      </c>
      <c r="AB2998">
        <v>0.92600000000000005</v>
      </c>
      <c r="AC2998">
        <v>0.97299999999999998</v>
      </c>
      <c r="AD2998" s="19">
        <v>45824.929731446762</v>
      </c>
      <c r="AE2998" t="s">
        <v>2215</v>
      </c>
    </row>
    <row r="2999" spans="1:31" hidden="1" x14ac:dyDescent="0.35">
      <c r="A2999" t="s">
        <v>288</v>
      </c>
      <c r="B2999" t="s">
        <v>312</v>
      </c>
      <c r="C2999">
        <v>35</v>
      </c>
      <c r="D2999" s="9">
        <v>44516.592847222222</v>
      </c>
      <c r="E2999" s="9">
        <v>44552.373391203706</v>
      </c>
      <c r="F2999" t="s">
        <v>871</v>
      </c>
      <c r="G2999" t="s">
        <v>871</v>
      </c>
      <c r="H2999">
        <v>1</v>
      </c>
      <c r="I2999">
        <v>1</v>
      </c>
      <c r="J2999">
        <v>1</v>
      </c>
      <c r="K2999" t="s">
        <v>872</v>
      </c>
      <c r="L2999">
        <v>2</v>
      </c>
      <c r="M2999">
        <v>-1</v>
      </c>
      <c r="N2999" t="s">
        <v>874</v>
      </c>
      <c r="O2999" t="s">
        <v>874</v>
      </c>
      <c r="P2999" t="s">
        <v>874</v>
      </c>
      <c r="Q2999">
        <v>2.8000000000000001E-2</v>
      </c>
      <c r="R2999">
        <v>0</v>
      </c>
      <c r="S2999">
        <v>2.8000000000000001E-2</v>
      </c>
      <c r="T2999" t="s">
        <v>874</v>
      </c>
      <c r="U2999" t="s">
        <v>874</v>
      </c>
      <c r="V2999" t="s">
        <v>874</v>
      </c>
      <c r="W2999" t="s">
        <v>874</v>
      </c>
      <c r="X2999" t="s">
        <v>56</v>
      </c>
      <c r="Y2999">
        <v>35.713999999999999</v>
      </c>
      <c r="Z2999" t="s">
        <v>874</v>
      </c>
      <c r="AA2999" t="s">
        <v>874</v>
      </c>
      <c r="AB2999" t="s">
        <v>874</v>
      </c>
      <c r="AC2999">
        <v>1</v>
      </c>
      <c r="AD2999" s="19">
        <v>45825.238725115742</v>
      </c>
      <c r="AE2999" t="s">
        <v>2357</v>
      </c>
    </row>
    <row r="3000" spans="1:31" x14ac:dyDescent="0.35">
      <c r="A3000" t="s">
        <v>189</v>
      </c>
      <c r="B3000" t="s">
        <v>311</v>
      </c>
      <c r="C3000">
        <v>4922</v>
      </c>
      <c r="D3000" s="9">
        <v>39622.600254629629</v>
      </c>
      <c r="E3000" s="9">
        <v>44545.592164351852</v>
      </c>
      <c r="F3000">
        <v>675</v>
      </c>
      <c r="G3000">
        <v>675</v>
      </c>
      <c r="H3000">
        <v>301</v>
      </c>
      <c r="I3000">
        <v>374</v>
      </c>
      <c r="J3000">
        <v>130</v>
      </c>
      <c r="K3000">
        <v>545</v>
      </c>
      <c r="L3000">
        <v>479</v>
      </c>
      <c r="M3000">
        <v>66</v>
      </c>
      <c r="N3000">
        <v>6.3E-2</v>
      </c>
      <c r="O3000">
        <v>8.5999999999999993E-2</v>
      </c>
      <c r="P3000">
        <v>2.7E-2</v>
      </c>
      <c r="Q3000">
        <v>9.7000000000000003E-2</v>
      </c>
      <c r="R3000">
        <v>0.122</v>
      </c>
      <c r="S3000">
        <v>0.121</v>
      </c>
      <c r="T3000">
        <v>0.79500000000000004</v>
      </c>
      <c r="U3000">
        <v>0.42299999999999999</v>
      </c>
      <c r="V3000">
        <v>0.81899999999999995</v>
      </c>
      <c r="W3000">
        <v>680.41200000000003</v>
      </c>
      <c r="X3000" t="s">
        <v>56</v>
      </c>
      <c r="Y3000">
        <v>10.308999999999999</v>
      </c>
      <c r="Z3000">
        <v>0.99</v>
      </c>
      <c r="AA3000">
        <v>0.96499999999999997</v>
      </c>
      <c r="AB3000">
        <v>0.98399999999999999</v>
      </c>
      <c r="AC3000">
        <v>0.98099999999999998</v>
      </c>
      <c r="AD3000" s="19">
        <v>45825.256986527776</v>
      </c>
      <c r="AE3000" t="s">
        <v>2357</v>
      </c>
    </row>
    <row r="3001" spans="1:31" hidden="1" x14ac:dyDescent="0.35">
      <c r="A3001" t="s">
        <v>287</v>
      </c>
      <c r="B3001" t="s">
        <v>312</v>
      </c>
      <c r="C3001">
        <v>11</v>
      </c>
      <c r="D3001" s="9">
        <v>44539.953761574077</v>
      </c>
      <c r="E3001" s="9">
        <v>44551.055856481478</v>
      </c>
      <c r="F3001" t="s">
        <v>871</v>
      </c>
      <c r="G3001" t="s">
        <v>871</v>
      </c>
      <c r="H3001">
        <v>2</v>
      </c>
      <c r="I3001">
        <v>2</v>
      </c>
      <c r="J3001">
        <v>1</v>
      </c>
      <c r="K3001" t="s">
        <v>872</v>
      </c>
      <c r="L3001">
        <v>4</v>
      </c>
      <c r="M3001">
        <v>-1</v>
      </c>
      <c r="N3001">
        <v>8.3000000000000004E-2</v>
      </c>
      <c r="O3001">
        <v>9.0999999999999998E-2</v>
      </c>
      <c r="P3001" t="s">
        <v>874</v>
      </c>
      <c r="Q3001">
        <v>0.189</v>
      </c>
      <c r="R3001">
        <v>0.17399999999999999</v>
      </c>
      <c r="S3001">
        <v>0.17699999999999999</v>
      </c>
      <c r="T3001" t="s">
        <v>874</v>
      </c>
      <c r="U3001" t="s">
        <v>874</v>
      </c>
      <c r="V3001" t="s">
        <v>874</v>
      </c>
      <c r="W3001" t="s">
        <v>874</v>
      </c>
      <c r="X3001" t="s">
        <v>62</v>
      </c>
      <c r="Y3001">
        <v>5.2910000000000004</v>
      </c>
      <c r="Z3001">
        <v>1</v>
      </c>
      <c r="AA3001">
        <v>1</v>
      </c>
      <c r="AB3001" t="s">
        <v>874</v>
      </c>
      <c r="AC3001">
        <v>0.86699999999999999</v>
      </c>
      <c r="AD3001" s="19">
        <v>45825.238944722223</v>
      </c>
      <c r="AE3001" t="s">
        <v>2357</v>
      </c>
    </row>
    <row r="3002" spans="1:31" x14ac:dyDescent="0.35">
      <c r="A3002" t="s">
        <v>1588</v>
      </c>
      <c r="B3002" t="s">
        <v>311</v>
      </c>
      <c r="C3002">
        <v>6008</v>
      </c>
      <c r="D3002" s="9">
        <v>38557.990486111114</v>
      </c>
      <c r="E3002" s="9">
        <v>44566.824560185189</v>
      </c>
      <c r="F3002">
        <v>13477</v>
      </c>
      <c r="G3002">
        <v>13477</v>
      </c>
      <c r="H3002">
        <v>1429</v>
      </c>
      <c r="I3002">
        <v>12048</v>
      </c>
      <c r="J3002">
        <v>2917</v>
      </c>
      <c r="K3002">
        <v>10560</v>
      </c>
      <c r="L3002">
        <v>8403</v>
      </c>
      <c r="M3002">
        <v>2157</v>
      </c>
      <c r="N3002">
        <v>0.254</v>
      </c>
      <c r="O3002">
        <v>2.226</v>
      </c>
      <c r="P3002">
        <v>0.57299999999999995</v>
      </c>
      <c r="Q3002">
        <v>1.5169999999999999</v>
      </c>
      <c r="R3002">
        <v>1.907</v>
      </c>
      <c r="S3002">
        <v>1.9119999999999999</v>
      </c>
      <c r="T3002">
        <v>0.79500000000000004</v>
      </c>
      <c r="U3002">
        <v>0.10199999999999999</v>
      </c>
      <c r="V3002">
        <v>0.76900000000000002</v>
      </c>
      <c r="W3002">
        <v>1421.885</v>
      </c>
      <c r="X3002" t="s">
        <v>56</v>
      </c>
      <c r="Y3002">
        <v>0.65900000000000003</v>
      </c>
      <c r="Z3002">
        <v>0.96899999999999997</v>
      </c>
      <c r="AA3002">
        <v>0.98599999999999999</v>
      </c>
      <c r="AB3002">
        <v>0.98599999999999999</v>
      </c>
      <c r="AC3002">
        <v>0.97899999999999998</v>
      </c>
      <c r="AD3002" s="19">
        <v>45825.137109085648</v>
      </c>
      <c r="AE3002" t="s">
        <v>2397</v>
      </c>
    </row>
    <row r="3003" spans="1:31" hidden="1" x14ac:dyDescent="0.35">
      <c r="A3003" t="s">
        <v>286</v>
      </c>
      <c r="B3003" t="s">
        <v>312</v>
      </c>
      <c r="C3003">
        <v>92</v>
      </c>
      <c r="D3003" s="9">
        <v>44473.361203703702</v>
      </c>
      <c r="E3003" s="9">
        <v>44565.459710648145</v>
      </c>
      <c r="F3003" t="s">
        <v>871</v>
      </c>
      <c r="G3003" t="s">
        <v>871</v>
      </c>
      <c r="H3003">
        <v>13</v>
      </c>
      <c r="I3003">
        <v>5</v>
      </c>
      <c r="J3003">
        <v>3</v>
      </c>
      <c r="K3003" t="s">
        <v>872</v>
      </c>
      <c r="L3003">
        <v>13</v>
      </c>
      <c r="M3003">
        <v>1</v>
      </c>
      <c r="N3003">
        <v>0.224</v>
      </c>
      <c r="O3003">
        <v>4.7E-2</v>
      </c>
      <c r="P3003">
        <v>2.5999999999999999E-2</v>
      </c>
      <c r="Q3003">
        <v>0.16600000000000001</v>
      </c>
      <c r="R3003" s="24" t="s">
        <v>2341</v>
      </c>
      <c r="S3003">
        <v>0.20100000000000001</v>
      </c>
      <c r="T3003">
        <v>0.67800000000000005</v>
      </c>
      <c r="U3003">
        <v>0.82699999999999996</v>
      </c>
      <c r="V3003">
        <v>0.90400000000000003</v>
      </c>
      <c r="W3003">
        <v>596.38599999999997</v>
      </c>
      <c r="X3003" t="s">
        <v>56</v>
      </c>
      <c r="Y3003">
        <v>6.024</v>
      </c>
      <c r="Z3003">
        <v>0.95799999999999996</v>
      </c>
      <c r="AA3003">
        <v>0.95499999999999996</v>
      </c>
      <c r="AB3003">
        <v>0.97699999999999998</v>
      </c>
      <c r="AC3003">
        <v>0.87</v>
      </c>
      <c r="AD3003" s="19">
        <v>45825.239237233793</v>
      </c>
      <c r="AE3003" t="s">
        <v>2357</v>
      </c>
    </row>
    <row r="3004" spans="1:31" x14ac:dyDescent="0.35">
      <c r="A3004" t="s">
        <v>1543</v>
      </c>
      <c r="B3004" t="s">
        <v>311</v>
      </c>
      <c r="C3004">
        <v>1192</v>
      </c>
      <c r="D3004" s="9">
        <v>40093.066666666666</v>
      </c>
      <c r="E3004" s="9">
        <v>41285.666666666664</v>
      </c>
      <c r="F3004">
        <v>31</v>
      </c>
      <c r="G3004">
        <v>31</v>
      </c>
      <c r="H3004">
        <v>16</v>
      </c>
      <c r="I3004">
        <v>15</v>
      </c>
      <c r="J3004">
        <v>2</v>
      </c>
      <c r="K3004">
        <v>29</v>
      </c>
      <c r="L3004">
        <v>28</v>
      </c>
      <c r="M3004">
        <v>1</v>
      </c>
      <c r="N3004">
        <v>1.2E-2</v>
      </c>
      <c r="O3004">
        <v>2.3E-2</v>
      </c>
      <c r="P3004">
        <v>1E-3</v>
      </c>
      <c r="Q3004">
        <v>2.7E-2</v>
      </c>
      <c r="R3004">
        <v>3.4000000000000002E-2</v>
      </c>
      <c r="S3004">
        <v>2.5000000000000001E-2</v>
      </c>
      <c r="T3004">
        <v>0.79400000000000004</v>
      </c>
      <c r="U3004">
        <v>0.34300000000000003</v>
      </c>
      <c r="V3004">
        <v>0.97099999999999997</v>
      </c>
      <c r="W3004">
        <v>37.036999999999999</v>
      </c>
      <c r="X3004" t="s">
        <v>56</v>
      </c>
      <c r="Y3004">
        <v>37.036999999999999</v>
      </c>
      <c r="Z3004">
        <v>0.748</v>
      </c>
      <c r="AA3004">
        <v>0.89700000000000002</v>
      </c>
      <c r="AB3004">
        <v>1</v>
      </c>
      <c r="AC3004">
        <v>0.78700000000000003</v>
      </c>
      <c r="AD3004" s="19">
        <v>45824.805084641201</v>
      </c>
      <c r="AE3004" t="s">
        <v>1824</v>
      </c>
    </row>
    <row r="3005" spans="1:31" hidden="1" x14ac:dyDescent="0.35">
      <c r="A3005" t="s">
        <v>285</v>
      </c>
      <c r="B3005" t="s">
        <v>312</v>
      </c>
      <c r="C3005">
        <v>29</v>
      </c>
      <c r="D3005" s="9">
        <v>44508.172129629631</v>
      </c>
      <c r="E3005" s="9">
        <v>44537.383796296293</v>
      </c>
      <c r="F3005" t="s">
        <v>871</v>
      </c>
      <c r="G3005" t="s">
        <v>871</v>
      </c>
      <c r="H3005">
        <v>3</v>
      </c>
      <c r="I3005">
        <v>2</v>
      </c>
      <c r="J3005">
        <v>1</v>
      </c>
      <c r="K3005" t="s">
        <v>872</v>
      </c>
      <c r="L3005">
        <v>4</v>
      </c>
      <c r="M3005">
        <v>0</v>
      </c>
      <c r="N3005">
        <v>6.2E-2</v>
      </c>
      <c r="O3005">
        <v>0.16700000000000001</v>
      </c>
      <c r="P3005" t="s">
        <v>874</v>
      </c>
      <c r="Q3005">
        <v>0.13300000000000001</v>
      </c>
      <c r="R3005">
        <v>0.22900000000000001</v>
      </c>
      <c r="S3005">
        <v>0.11</v>
      </c>
      <c r="T3005" t="s">
        <v>874</v>
      </c>
      <c r="U3005" t="s">
        <v>874</v>
      </c>
      <c r="V3005" t="s">
        <v>874</v>
      </c>
      <c r="W3005" t="s">
        <v>874</v>
      </c>
      <c r="X3005" t="s">
        <v>56</v>
      </c>
      <c r="Y3005">
        <v>7.5190000000000001</v>
      </c>
      <c r="Z3005">
        <v>0.75</v>
      </c>
      <c r="AA3005">
        <v>1</v>
      </c>
      <c r="AB3005" t="s">
        <v>874</v>
      </c>
      <c r="AC3005">
        <v>0.8</v>
      </c>
      <c r="AD3005" s="19">
        <v>45825.239460312499</v>
      </c>
      <c r="AE3005" t="s">
        <v>2357</v>
      </c>
    </row>
    <row r="3006" spans="1:31" x14ac:dyDescent="0.35">
      <c r="A3006" t="s">
        <v>115</v>
      </c>
      <c r="B3006" t="s">
        <v>311</v>
      </c>
      <c r="C3006">
        <v>814</v>
      </c>
      <c r="D3006" s="9">
        <v>40814.972222222219</v>
      </c>
      <c r="E3006" s="9">
        <v>41629.01666666667</v>
      </c>
      <c r="F3006">
        <v>91</v>
      </c>
      <c r="G3006">
        <v>91</v>
      </c>
      <c r="H3006">
        <v>41</v>
      </c>
      <c r="I3006">
        <v>50</v>
      </c>
      <c r="J3006">
        <v>5</v>
      </c>
      <c r="K3006">
        <v>86</v>
      </c>
      <c r="L3006">
        <v>66</v>
      </c>
      <c r="M3006">
        <v>21</v>
      </c>
      <c r="N3006">
        <v>4.7E-2</v>
      </c>
      <c r="O3006">
        <v>6.2E-2</v>
      </c>
      <c r="P3006">
        <v>7.0000000000000001E-3</v>
      </c>
      <c r="Q3006">
        <v>8.1000000000000003E-2</v>
      </c>
      <c r="R3006">
        <v>0.10199999999999999</v>
      </c>
      <c r="S3006">
        <v>0.1</v>
      </c>
      <c r="T3006">
        <v>0.79400000000000004</v>
      </c>
      <c r="U3006">
        <v>0.43099999999999999</v>
      </c>
      <c r="V3006">
        <v>0.93600000000000005</v>
      </c>
      <c r="W3006">
        <v>259.25900000000001</v>
      </c>
      <c r="X3006" t="s">
        <v>56</v>
      </c>
      <c r="Y3006">
        <v>12.346</v>
      </c>
      <c r="Z3006">
        <v>0.94299999999999995</v>
      </c>
      <c r="AA3006">
        <v>0.97199999999999998</v>
      </c>
      <c r="AB3006">
        <v>0.90700000000000003</v>
      </c>
      <c r="AC3006">
        <v>0.96399999999999997</v>
      </c>
      <c r="AD3006" s="19">
        <v>45824.955649618052</v>
      </c>
      <c r="AE3006" t="s">
        <v>2215</v>
      </c>
    </row>
    <row r="3007" spans="1:31" hidden="1" x14ac:dyDescent="0.35">
      <c r="A3007" t="s">
        <v>1097</v>
      </c>
      <c r="B3007" t="s">
        <v>312</v>
      </c>
      <c r="C3007">
        <v>77</v>
      </c>
      <c r="D3007" s="9">
        <v>44467.592905092592</v>
      </c>
      <c r="E3007" s="9">
        <v>44544.752476851849</v>
      </c>
      <c r="F3007" t="s">
        <v>871</v>
      </c>
      <c r="G3007" t="s">
        <v>871</v>
      </c>
      <c r="H3007">
        <v>105</v>
      </c>
      <c r="I3007">
        <v>1</v>
      </c>
      <c r="J3007">
        <v>1</v>
      </c>
      <c r="K3007" t="s">
        <v>872</v>
      </c>
      <c r="L3007">
        <v>33</v>
      </c>
      <c r="M3007">
        <v>70</v>
      </c>
      <c r="N3007">
        <v>1.512</v>
      </c>
      <c r="O3007">
        <v>0</v>
      </c>
      <c r="P3007" t="s">
        <v>874</v>
      </c>
      <c r="Q3007">
        <v>0.30499999999999999</v>
      </c>
      <c r="R3007">
        <v>1.512</v>
      </c>
      <c r="S3007">
        <v>1.484</v>
      </c>
      <c r="T3007" t="s">
        <v>874</v>
      </c>
      <c r="U3007" t="s">
        <v>874</v>
      </c>
      <c r="V3007" t="s">
        <v>874</v>
      </c>
      <c r="W3007" t="s">
        <v>874</v>
      </c>
      <c r="X3007" t="s">
        <v>56</v>
      </c>
      <c r="Y3007">
        <v>3.2789999999999999</v>
      </c>
      <c r="Z3007">
        <v>0.65500000000000003</v>
      </c>
      <c r="AA3007">
        <v>0</v>
      </c>
      <c r="AB3007" t="s">
        <v>874</v>
      </c>
      <c r="AC3007">
        <v>0.69199999999999995</v>
      </c>
      <c r="AD3007" s="19">
        <v>45825.239671238429</v>
      </c>
      <c r="AE3007" t="s">
        <v>2357</v>
      </c>
    </row>
    <row r="3008" spans="1:31" x14ac:dyDescent="0.35">
      <c r="A3008" t="s">
        <v>1594</v>
      </c>
      <c r="B3008" t="s">
        <v>311</v>
      </c>
      <c r="C3008">
        <v>533</v>
      </c>
      <c r="D3008" s="9">
        <v>42518.699525462966</v>
      </c>
      <c r="E3008" s="9">
        <v>43052.681435185186</v>
      </c>
      <c r="F3008">
        <v>96</v>
      </c>
      <c r="G3008">
        <v>96</v>
      </c>
      <c r="H3008">
        <v>48</v>
      </c>
      <c r="I3008">
        <v>48</v>
      </c>
      <c r="J3008">
        <v>6</v>
      </c>
      <c r="K3008">
        <v>90</v>
      </c>
      <c r="L3008">
        <v>68</v>
      </c>
      <c r="M3008">
        <v>22</v>
      </c>
      <c r="N3008">
        <v>0.111</v>
      </c>
      <c r="O3008">
        <v>0.1</v>
      </c>
      <c r="P3008">
        <v>1.7000000000000001E-2</v>
      </c>
      <c r="Q3008">
        <v>0.154</v>
      </c>
      <c r="R3008">
        <v>0.19400000000000001</v>
      </c>
      <c r="S3008">
        <v>0.19700000000000001</v>
      </c>
      <c r="T3008">
        <v>0.79400000000000004</v>
      </c>
      <c r="U3008">
        <v>0.52600000000000002</v>
      </c>
      <c r="V3008">
        <v>0.91900000000000004</v>
      </c>
      <c r="W3008">
        <v>142.857</v>
      </c>
      <c r="X3008" t="s">
        <v>56</v>
      </c>
      <c r="Y3008">
        <v>6.4939999999999998</v>
      </c>
      <c r="Z3008">
        <v>0.83699999999999997</v>
      </c>
      <c r="AA3008">
        <v>0.97599999999999998</v>
      </c>
      <c r="AB3008">
        <v>0.83299999999999996</v>
      </c>
      <c r="AC3008">
        <v>0.98199999999999998</v>
      </c>
      <c r="AD3008" s="19">
        <v>45825.138659537035</v>
      </c>
      <c r="AE3008" t="s">
        <v>2397</v>
      </c>
    </row>
    <row r="3009" spans="1:31" hidden="1" x14ac:dyDescent="0.35">
      <c r="A3009" t="s">
        <v>283</v>
      </c>
      <c r="B3009" t="s">
        <v>312</v>
      </c>
      <c r="C3009">
        <v>97</v>
      </c>
      <c r="D3009" s="9">
        <v>44462.353900462964</v>
      </c>
      <c r="E3009" s="9">
        <v>44560.282037037039</v>
      </c>
      <c r="F3009" t="s">
        <v>871</v>
      </c>
      <c r="G3009" t="s">
        <v>871</v>
      </c>
      <c r="H3009">
        <v>14</v>
      </c>
      <c r="I3009">
        <v>24</v>
      </c>
      <c r="J3009">
        <v>8</v>
      </c>
      <c r="K3009" t="s">
        <v>872</v>
      </c>
      <c r="L3009">
        <v>36</v>
      </c>
      <c r="M3009">
        <v>-7</v>
      </c>
      <c r="N3009">
        <v>0.125</v>
      </c>
      <c r="O3009">
        <v>0.223</v>
      </c>
      <c r="P3009">
        <v>9.9000000000000005E-2</v>
      </c>
      <c r="Q3009">
        <v>0.39900000000000002</v>
      </c>
      <c r="R3009" s="24" t="s">
        <v>2342</v>
      </c>
      <c r="S3009">
        <v>0.26200000000000001</v>
      </c>
      <c r="T3009">
        <v>1.6020000000000001</v>
      </c>
      <c r="U3009">
        <v>0.35899999999999999</v>
      </c>
      <c r="V3009">
        <v>0.71599999999999997</v>
      </c>
      <c r="W3009">
        <v>448.62200000000001</v>
      </c>
      <c r="X3009" t="s">
        <v>62</v>
      </c>
      <c r="Y3009">
        <v>2.5059999999999998</v>
      </c>
      <c r="Z3009">
        <v>0.98</v>
      </c>
      <c r="AA3009">
        <v>0.94899999999999995</v>
      </c>
      <c r="AB3009">
        <v>0.90100000000000002</v>
      </c>
      <c r="AC3009">
        <v>0.89300000000000002</v>
      </c>
      <c r="AD3009" s="19">
        <v>45825.239963460648</v>
      </c>
      <c r="AE3009" t="s">
        <v>2357</v>
      </c>
    </row>
    <row r="3010" spans="1:31" x14ac:dyDescent="0.35">
      <c r="A3010" t="s">
        <v>1706</v>
      </c>
      <c r="B3010" t="s">
        <v>311</v>
      </c>
      <c r="C3010">
        <v>880</v>
      </c>
      <c r="D3010" s="9">
        <v>40744.151388888888</v>
      </c>
      <c r="E3010" s="9">
        <v>41625.076388888891</v>
      </c>
      <c r="F3010">
        <v>1012</v>
      </c>
      <c r="G3010">
        <v>1012</v>
      </c>
      <c r="H3010">
        <v>136</v>
      </c>
      <c r="I3010">
        <v>876</v>
      </c>
      <c r="J3010">
        <v>75</v>
      </c>
      <c r="K3010">
        <v>937</v>
      </c>
      <c r="L3010">
        <v>707</v>
      </c>
      <c r="M3010">
        <v>230</v>
      </c>
      <c r="N3010">
        <v>0.14899999999999999</v>
      </c>
      <c r="O3010">
        <v>0.98299999999999998</v>
      </c>
      <c r="P3010">
        <v>9.7000000000000003E-2</v>
      </c>
      <c r="Q3010">
        <v>0.82099999999999995</v>
      </c>
      <c r="R3010">
        <v>1.0349999999999999</v>
      </c>
      <c r="S3010">
        <v>1.036</v>
      </c>
      <c r="T3010">
        <v>0.79300000000000004</v>
      </c>
      <c r="U3010">
        <v>0.13200000000000001</v>
      </c>
      <c r="V3010">
        <v>0.91400000000000003</v>
      </c>
      <c r="W3010">
        <v>280.14600000000002</v>
      </c>
      <c r="X3010" t="s">
        <v>56</v>
      </c>
      <c r="Y3010">
        <v>1.218</v>
      </c>
      <c r="Z3010">
        <v>0.95199999999999996</v>
      </c>
      <c r="AA3010">
        <v>0.96199999999999997</v>
      </c>
      <c r="AB3010">
        <v>0.98399999999999999</v>
      </c>
      <c r="AC3010">
        <v>0.97</v>
      </c>
      <c r="AD3010" s="19">
        <v>45824.822630011571</v>
      </c>
      <c r="AE3010" t="s">
        <v>1824</v>
      </c>
    </row>
    <row r="3011" spans="1:31" hidden="1" x14ac:dyDescent="0.35">
      <c r="A3011" t="s">
        <v>281</v>
      </c>
      <c r="B3011" t="s">
        <v>312</v>
      </c>
      <c r="C3011">
        <v>98</v>
      </c>
      <c r="D3011" s="9">
        <v>44452.775289351855</v>
      </c>
      <c r="E3011" s="9">
        <v>44551.687337962961</v>
      </c>
      <c r="F3011" t="s">
        <v>871</v>
      </c>
      <c r="G3011" t="s">
        <v>871</v>
      </c>
      <c r="H3011">
        <v>67</v>
      </c>
      <c r="I3011">
        <v>8</v>
      </c>
      <c r="J3011">
        <v>31</v>
      </c>
      <c r="K3011" t="s">
        <v>872</v>
      </c>
      <c r="L3011">
        <v>18</v>
      </c>
      <c r="M3011">
        <v>27</v>
      </c>
      <c r="N3011">
        <v>0.64300000000000002</v>
      </c>
      <c r="O3011">
        <v>0.109</v>
      </c>
      <c r="P3011">
        <v>0.32200000000000001</v>
      </c>
      <c r="Q3011">
        <v>0.17100000000000001</v>
      </c>
      <c r="R3011">
        <v>0.43</v>
      </c>
      <c r="S3011">
        <v>0.45900000000000002</v>
      </c>
      <c r="T3011">
        <v>0.39800000000000002</v>
      </c>
      <c r="U3011">
        <v>0.85499999999999998</v>
      </c>
      <c r="V3011">
        <v>0.57199999999999995</v>
      </c>
      <c r="W3011">
        <v>4730.9939999999997</v>
      </c>
      <c r="X3011" t="s">
        <v>56</v>
      </c>
      <c r="Y3011">
        <v>5.8479999999999999</v>
      </c>
      <c r="Z3011">
        <v>0.98199999999999998</v>
      </c>
      <c r="AA3011">
        <v>0.94699999999999995</v>
      </c>
      <c r="AB3011">
        <v>0.93899999999999995</v>
      </c>
      <c r="AC3011">
        <v>0.94199999999999995</v>
      </c>
      <c r="AD3011" s="19">
        <v>45825.240247511574</v>
      </c>
      <c r="AE3011" t="s">
        <v>2357</v>
      </c>
    </row>
    <row r="3012" spans="1:31" x14ac:dyDescent="0.35">
      <c r="A3012" t="s">
        <v>1857</v>
      </c>
      <c r="B3012" t="s">
        <v>311</v>
      </c>
      <c r="C3012">
        <v>1412</v>
      </c>
      <c r="D3012" s="9">
        <v>40199.536111111112</v>
      </c>
      <c r="E3012" s="9">
        <v>41611.786805555559</v>
      </c>
      <c r="F3012">
        <v>388</v>
      </c>
      <c r="G3012">
        <v>388</v>
      </c>
      <c r="H3012">
        <v>137</v>
      </c>
      <c r="I3012">
        <v>251</v>
      </c>
      <c r="J3012">
        <v>111</v>
      </c>
      <c r="K3012">
        <v>277</v>
      </c>
      <c r="L3012">
        <v>222</v>
      </c>
      <c r="M3012">
        <v>55</v>
      </c>
      <c r="N3012">
        <v>9.2999999999999999E-2</v>
      </c>
      <c r="O3012">
        <v>0.17299999999999999</v>
      </c>
      <c r="P3012">
        <v>9.1999999999999998E-2</v>
      </c>
      <c r="Q3012">
        <v>0.13800000000000001</v>
      </c>
      <c r="R3012">
        <v>0.17399999999999999</v>
      </c>
      <c r="S3012">
        <v>0.16200000000000001</v>
      </c>
      <c r="T3012">
        <v>0.79300000000000004</v>
      </c>
      <c r="U3012">
        <v>0.35</v>
      </c>
      <c r="V3012">
        <v>0.65400000000000003</v>
      </c>
      <c r="W3012">
        <v>398.55099999999999</v>
      </c>
      <c r="X3012" t="s">
        <v>56</v>
      </c>
      <c r="Y3012">
        <v>7.2460000000000004</v>
      </c>
      <c r="Z3012">
        <v>0.78600000000000003</v>
      </c>
      <c r="AA3012">
        <v>0.98199999999999998</v>
      </c>
      <c r="AB3012">
        <v>0.94399999999999995</v>
      </c>
      <c r="AC3012">
        <v>0.94899999999999995</v>
      </c>
      <c r="AD3012" s="19">
        <v>45824.857775069446</v>
      </c>
      <c r="AE3012" t="s">
        <v>2024</v>
      </c>
    </row>
    <row r="3013" spans="1:31" hidden="1" x14ac:dyDescent="0.35">
      <c r="A3013" t="s">
        <v>280</v>
      </c>
      <c r="B3013" t="s">
        <v>312</v>
      </c>
      <c r="C3013">
        <v>97</v>
      </c>
      <c r="D3013" s="9">
        <v>44466.407604166663</v>
      </c>
      <c r="E3013" s="9">
        <v>44564.363159722219</v>
      </c>
      <c r="F3013" t="s">
        <v>871</v>
      </c>
      <c r="G3013" t="s">
        <v>871</v>
      </c>
      <c r="H3013">
        <v>140</v>
      </c>
      <c r="I3013">
        <v>80</v>
      </c>
      <c r="J3013">
        <v>30</v>
      </c>
      <c r="K3013" t="s">
        <v>872</v>
      </c>
      <c r="L3013">
        <v>215</v>
      </c>
      <c r="M3013">
        <v>-26</v>
      </c>
      <c r="N3013">
        <v>1.5309999999999999</v>
      </c>
      <c r="O3013">
        <v>0.88200000000000001</v>
      </c>
      <c r="P3013">
        <v>0.35199999999999998</v>
      </c>
      <c r="Q3013">
        <v>2.4079999999999999</v>
      </c>
      <c r="R3013">
        <v>2.0609999999999999</v>
      </c>
      <c r="S3013">
        <v>2.0720000000000001</v>
      </c>
      <c r="T3013">
        <v>1.1679999999999999</v>
      </c>
      <c r="U3013">
        <v>0.63400000000000001</v>
      </c>
      <c r="V3013">
        <v>0.85399999999999998</v>
      </c>
      <c r="W3013">
        <v>402.82400000000001</v>
      </c>
      <c r="X3013" t="s">
        <v>62</v>
      </c>
      <c r="Y3013">
        <v>0.41499999999999998</v>
      </c>
      <c r="Z3013">
        <v>0.98299999999999998</v>
      </c>
      <c r="AA3013">
        <v>0.97399999999999998</v>
      </c>
      <c r="AB3013">
        <v>0.95199999999999996</v>
      </c>
      <c r="AC3013">
        <v>0.58899999999999997</v>
      </c>
      <c r="AD3013" s="19">
        <v>45825.240560358798</v>
      </c>
      <c r="AE3013" t="s">
        <v>2357</v>
      </c>
    </row>
    <row r="3014" spans="1:31" x14ac:dyDescent="0.35">
      <c r="A3014" t="s">
        <v>265</v>
      </c>
      <c r="B3014" t="s">
        <v>311</v>
      </c>
      <c r="C3014">
        <v>4970</v>
      </c>
      <c r="D3014" s="9">
        <v>40631.915277777778</v>
      </c>
      <c r="E3014" s="9">
        <v>45602.634027777778</v>
      </c>
      <c r="F3014">
        <v>333</v>
      </c>
      <c r="G3014">
        <v>333</v>
      </c>
      <c r="H3014">
        <v>184</v>
      </c>
      <c r="I3014">
        <v>149</v>
      </c>
      <c r="J3014">
        <v>35</v>
      </c>
      <c r="K3014">
        <v>298</v>
      </c>
      <c r="L3014">
        <v>244</v>
      </c>
      <c r="M3014">
        <v>54</v>
      </c>
      <c r="N3014">
        <v>3.5000000000000003E-2</v>
      </c>
      <c r="O3014">
        <v>0.03</v>
      </c>
      <c r="P3014">
        <v>7.0000000000000001E-3</v>
      </c>
      <c r="Q3014">
        <v>4.5999999999999999E-2</v>
      </c>
      <c r="R3014">
        <v>5.8000000000000003E-2</v>
      </c>
      <c r="S3014">
        <v>5.7000000000000002E-2</v>
      </c>
      <c r="T3014">
        <v>0.79300000000000004</v>
      </c>
      <c r="U3014">
        <v>0.53800000000000003</v>
      </c>
      <c r="V3014">
        <v>0.89200000000000002</v>
      </c>
      <c r="W3014">
        <v>1173.913</v>
      </c>
      <c r="X3014" t="s">
        <v>56</v>
      </c>
      <c r="Y3014">
        <v>21.739000000000001</v>
      </c>
      <c r="Z3014">
        <v>0.70199999999999996</v>
      </c>
      <c r="AA3014">
        <v>0.85099999999999998</v>
      </c>
      <c r="AB3014">
        <v>0.68700000000000006</v>
      </c>
      <c r="AC3014">
        <v>0.75700000000000001</v>
      </c>
      <c r="AD3014" s="19">
        <v>7.5231481481481482E-4</v>
      </c>
      <c r="AE3014" t="s">
        <v>1108</v>
      </c>
    </row>
    <row r="3015" spans="1:31" hidden="1" x14ac:dyDescent="0.35">
      <c r="A3015" t="s">
        <v>1098</v>
      </c>
      <c r="B3015" t="s">
        <v>312</v>
      </c>
      <c r="C3015">
        <v>98</v>
      </c>
      <c r="D3015" s="9">
        <v>44013.323796296296</v>
      </c>
      <c r="E3015" s="9">
        <v>44112.175682870373</v>
      </c>
      <c r="F3015" t="s">
        <v>871</v>
      </c>
      <c r="G3015" t="s">
        <v>871</v>
      </c>
      <c r="H3015">
        <v>1</v>
      </c>
      <c r="I3015">
        <v>6</v>
      </c>
      <c r="J3015">
        <v>148</v>
      </c>
      <c r="K3015" t="s">
        <v>872</v>
      </c>
      <c r="L3015">
        <v>10</v>
      </c>
      <c r="M3015">
        <v>-152</v>
      </c>
      <c r="N3015" t="s">
        <v>874</v>
      </c>
      <c r="O3015">
        <v>4.5999999999999999E-2</v>
      </c>
      <c r="P3015">
        <v>1.286</v>
      </c>
      <c r="Q3015">
        <v>9.6000000000000002E-2</v>
      </c>
      <c r="R3015">
        <v>-1.24</v>
      </c>
      <c r="S3015">
        <v>-1.2869999999999999</v>
      </c>
      <c r="T3015" t="s">
        <v>874</v>
      </c>
      <c r="U3015" t="s">
        <v>874</v>
      </c>
      <c r="V3015" t="s">
        <v>874</v>
      </c>
      <c r="W3015" t="s">
        <v>874</v>
      </c>
      <c r="X3015" t="s">
        <v>80</v>
      </c>
      <c r="Y3015">
        <v>10.417</v>
      </c>
      <c r="Z3015" t="s">
        <v>874</v>
      </c>
      <c r="AA3015">
        <v>0.94799999999999995</v>
      </c>
      <c r="AB3015">
        <v>3.6999999999999998E-2</v>
      </c>
      <c r="AC3015">
        <v>0.74199999999999999</v>
      </c>
      <c r="AD3015" s="19">
        <v>45825.240810243056</v>
      </c>
      <c r="AE3015" t="s">
        <v>2357</v>
      </c>
    </row>
    <row r="3016" spans="1:31" x14ac:dyDescent="0.35">
      <c r="A3016" t="s">
        <v>265</v>
      </c>
      <c r="B3016" t="s">
        <v>311</v>
      </c>
      <c r="C3016">
        <v>4970</v>
      </c>
      <c r="D3016" s="9">
        <v>40631.915277777778</v>
      </c>
      <c r="E3016" s="9">
        <v>45602.634027777778</v>
      </c>
      <c r="F3016">
        <v>333</v>
      </c>
      <c r="G3016">
        <v>333</v>
      </c>
      <c r="H3016">
        <v>184</v>
      </c>
      <c r="I3016">
        <v>149</v>
      </c>
      <c r="J3016">
        <v>35</v>
      </c>
      <c r="K3016">
        <v>298</v>
      </c>
      <c r="L3016">
        <v>244</v>
      </c>
      <c r="M3016">
        <v>54</v>
      </c>
      <c r="N3016">
        <v>3.5000000000000003E-2</v>
      </c>
      <c r="O3016">
        <v>0.03</v>
      </c>
      <c r="P3016">
        <v>7.0000000000000001E-3</v>
      </c>
      <c r="Q3016">
        <v>4.5999999999999999E-2</v>
      </c>
      <c r="R3016">
        <v>5.8000000000000003E-2</v>
      </c>
      <c r="S3016">
        <v>5.7000000000000002E-2</v>
      </c>
      <c r="T3016">
        <v>0.79300000000000004</v>
      </c>
      <c r="U3016">
        <v>0.53800000000000003</v>
      </c>
      <c r="V3016">
        <v>0.89200000000000002</v>
      </c>
      <c r="W3016">
        <v>1173.913</v>
      </c>
      <c r="X3016" t="s">
        <v>56</v>
      </c>
      <c r="Y3016">
        <v>21.739000000000001</v>
      </c>
      <c r="Z3016">
        <v>0.70199999999999996</v>
      </c>
      <c r="AA3016">
        <v>0.85099999999999998</v>
      </c>
      <c r="AB3016">
        <v>0.68700000000000006</v>
      </c>
      <c r="AC3016">
        <v>0.75700000000000001</v>
      </c>
      <c r="AD3016" s="19">
        <v>2.4935185185185185E-2</v>
      </c>
      <c r="AE3016" t="s">
        <v>1108</v>
      </c>
    </row>
    <row r="3017" spans="1:31" hidden="1" x14ac:dyDescent="0.35">
      <c r="A3017" t="s">
        <v>279</v>
      </c>
      <c r="B3017" t="s">
        <v>312</v>
      </c>
      <c r="C3017">
        <v>0</v>
      </c>
      <c r="D3017" s="9">
        <v>44468.338865740741</v>
      </c>
      <c r="E3017" s="9">
        <v>44468.33902777778</v>
      </c>
      <c r="F3017" t="s">
        <v>871</v>
      </c>
      <c r="G3017" t="s">
        <v>871</v>
      </c>
      <c r="H3017">
        <v>1</v>
      </c>
      <c r="I3017">
        <v>1</v>
      </c>
      <c r="J3017">
        <v>1</v>
      </c>
      <c r="K3017" t="s">
        <v>872</v>
      </c>
      <c r="L3017">
        <v>4</v>
      </c>
      <c r="M3017">
        <v>-3</v>
      </c>
      <c r="N3017" t="s">
        <v>874</v>
      </c>
      <c r="O3017" t="s">
        <v>874</v>
      </c>
      <c r="P3017" t="s">
        <v>874</v>
      </c>
      <c r="Q3017">
        <v>2</v>
      </c>
      <c r="R3017">
        <v>0</v>
      </c>
      <c r="S3017" t="s">
        <v>874</v>
      </c>
      <c r="T3017" t="s">
        <v>874</v>
      </c>
      <c r="U3017" t="s">
        <v>874</v>
      </c>
      <c r="V3017" t="s">
        <v>874</v>
      </c>
      <c r="W3017" t="s">
        <v>874</v>
      </c>
      <c r="X3017" t="s">
        <v>62</v>
      </c>
      <c r="Y3017">
        <v>0.5</v>
      </c>
      <c r="Z3017" t="s">
        <v>874</v>
      </c>
      <c r="AA3017" t="s">
        <v>874</v>
      </c>
      <c r="AB3017" t="s">
        <v>874</v>
      </c>
      <c r="AC3017">
        <v>0.6</v>
      </c>
      <c r="AD3017" s="19">
        <v>45825.241018043984</v>
      </c>
      <c r="AE3017" t="s">
        <v>2357</v>
      </c>
    </row>
    <row r="3018" spans="1:31" x14ac:dyDescent="0.35">
      <c r="A3018" t="s">
        <v>1210</v>
      </c>
      <c r="B3018" t="s">
        <v>311</v>
      </c>
      <c r="C3018">
        <v>3719</v>
      </c>
      <c r="D3018" s="9">
        <v>40470.406157407408</v>
      </c>
      <c r="E3018" s="9">
        <v>44190.359259259261</v>
      </c>
      <c r="F3018">
        <v>2576</v>
      </c>
      <c r="G3018">
        <v>2576</v>
      </c>
      <c r="H3018">
        <v>841</v>
      </c>
      <c r="I3018">
        <v>1735</v>
      </c>
      <c r="J3018">
        <v>543</v>
      </c>
      <c r="K3018">
        <v>2033</v>
      </c>
      <c r="L3018">
        <v>1658</v>
      </c>
      <c r="M3018">
        <v>375</v>
      </c>
      <c r="N3018">
        <v>0.224</v>
      </c>
      <c r="O3018">
        <v>0.47199999999999998</v>
      </c>
      <c r="P3018">
        <v>0.154</v>
      </c>
      <c r="Q3018">
        <v>0.43</v>
      </c>
      <c r="R3018">
        <v>0.54200000000000004</v>
      </c>
      <c r="S3018">
        <v>0.54700000000000004</v>
      </c>
      <c r="T3018">
        <v>0.79300000000000004</v>
      </c>
      <c r="U3018">
        <v>0.32200000000000001</v>
      </c>
      <c r="V3018">
        <v>0.77900000000000003</v>
      </c>
      <c r="W3018">
        <v>872.09299999999996</v>
      </c>
      <c r="X3018" t="s">
        <v>56</v>
      </c>
      <c r="Y3018">
        <v>2.3260000000000001</v>
      </c>
      <c r="Z3018">
        <v>0.98299999999999998</v>
      </c>
      <c r="AA3018">
        <v>0.996</v>
      </c>
      <c r="AB3018">
        <v>0.96599999999999997</v>
      </c>
      <c r="AC3018">
        <v>0.996</v>
      </c>
      <c r="AD3018" s="19">
        <v>45825.306395520834</v>
      </c>
      <c r="AE3018" t="s">
        <v>2333</v>
      </c>
    </row>
    <row r="3019" spans="1:31" hidden="1" x14ac:dyDescent="0.35">
      <c r="A3019" t="s">
        <v>1099</v>
      </c>
      <c r="B3019" t="s">
        <v>312</v>
      </c>
      <c r="C3019">
        <v>0</v>
      </c>
      <c r="D3019" s="9">
        <v>44235.455416666664</v>
      </c>
      <c r="E3019" s="9">
        <v>44235.455416666664</v>
      </c>
      <c r="F3019" t="s">
        <v>871</v>
      </c>
      <c r="G3019" t="s">
        <v>871</v>
      </c>
      <c r="H3019">
        <v>1</v>
      </c>
      <c r="I3019">
        <v>1</v>
      </c>
      <c r="J3019">
        <v>1</v>
      </c>
      <c r="K3019" t="s">
        <v>872</v>
      </c>
      <c r="L3019">
        <v>1</v>
      </c>
      <c r="M3019">
        <v>0</v>
      </c>
      <c r="N3019" t="s">
        <v>874</v>
      </c>
      <c r="O3019" t="s">
        <v>874</v>
      </c>
      <c r="P3019" t="s">
        <v>874</v>
      </c>
      <c r="Q3019" t="s">
        <v>874</v>
      </c>
      <c r="R3019">
        <v>0</v>
      </c>
      <c r="S3019" t="s">
        <v>874</v>
      </c>
      <c r="T3019" t="s">
        <v>874</v>
      </c>
      <c r="U3019" t="s">
        <v>874</v>
      </c>
      <c r="V3019" t="s">
        <v>874</v>
      </c>
      <c r="W3019" t="s">
        <v>874</v>
      </c>
      <c r="X3019" t="s">
        <v>62</v>
      </c>
      <c r="Y3019" t="s">
        <v>874</v>
      </c>
      <c r="Z3019" t="s">
        <v>874</v>
      </c>
      <c r="AA3019" t="s">
        <v>874</v>
      </c>
      <c r="AB3019" t="s">
        <v>874</v>
      </c>
      <c r="AC3019" t="s">
        <v>874</v>
      </c>
      <c r="AD3019" s="19">
        <v>45825.241217025461</v>
      </c>
      <c r="AE3019" t="s">
        <v>2357</v>
      </c>
    </row>
    <row r="3020" spans="1:31" x14ac:dyDescent="0.35">
      <c r="A3020" t="s">
        <v>213</v>
      </c>
      <c r="B3020" t="s">
        <v>311</v>
      </c>
      <c r="C3020">
        <v>791</v>
      </c>
      <c r="D3020" s="9">
        <v>43774.550856481481</v>
      </c>
      <c r="E3020" s="9">
        <v>44565.714409722219</v>
      </c>
      <c r="F3020">
        <v>1100</v>
      </c>
      <c r="G3020">
        <v>1100</v>
      </c>
      <c r="H3020">
        <v>505</v>
      </c>
      <c r="I3020">
        <v>595</v>
      </c>
      <c r="J3020">
        <v>0</v>
      </c>
      <c r="K3020">
        <v>1100</v>
      </c>
      <c r="L3020">
        <v>839</v>
      </c>
      <c r="M3020">
        <v>261</v>
      </c>
      <c r="N3020">
        <v>1.1319999999999999</v>
      </c>
      <c r="O3020">
        <v>1.6659999999999999</v>
      </c>
      <c r="P3020">
        <v>0</v>
      </c>
      <c r="Q3020">
        <v>2.2189999999999999</v>
      </c>
      <c r="R3020">
        <v>2.798</v>
      </c>
      <c r="S3020">
        <v>2.7410000000000001</v>
      </c>
      <c r="T3020">
        <v>0.79300000000000004</v>
      </c>
      <c r="U3020">
        <v>0.40500000000000003</v>
      </c>
      <c r="V3020">
        <v>1</v>
      </c>
      <c r="W3020">
        <v>117.621</v>
      </c>
      <c r="X3020" t="s">
        <v>56</v>
      </c>
      <c r="Y3020">
        <v>0.45100000000000001</v>
      </c>
      <c r="Z3020">
        <v>0.95799999999999996</v>
      </c>
      <c r="AA3020">
        <v>0.97</v>
      </c>
      <c r="AB3020">
        <v>0</v>
      </c>
      <c r="AC3020">
        <v>0.98399999999999999</v>
      </c>
      <c r="AD3020" s="19">
        <v>45825.253310868058</v>
      </c>
      <c r="AE3020" t="s">
        <v>2357</v>
      </c>
    </row>
    <row r="3021" spans="1:31" hidden="1" x14ac:dyDescent="0.35">
      <c r="A3021" t="s">
        <v>1100</v>
      </c>
      <c r="B3021" t="s">
        <v>312</v>
      </c>
      <c r="C3021">
        <v>0</v>
      </c>
      <c r="D3021" s="9">
        <v>44111.499664351853</v>
      </c>
      <c r="E3021" s="9">
        <v>44111.499664351853</v>
      </c>
      <c r="F3021" t="s">
        <v>871</v>
      </c>
      <c r="G3021" t="s">
        <v>871</v>
      </c>
      <c r="H3021">
        <v>1</v>
      </c>
      <c r="I3021">
        <v>1</v>
      </c>
      <c r="J3021">
        <v>1</v>
      </c>
      <c r="K3021" t="s">
        <v>872</v>
      </c>
      <c r="L3021">
        <v>1</v>
      </c>
      <c r="M3021">
        <v>0</v>
      </c>
      <c r="N3021" t="s">
        <v>874</v>
      </c>
      <c r="O3021" t="s">
        <v>874</v>
      </c>
      <c r="P3021" t="s">
        <v>874</v>
      </c>
      <c r="Q3021" t="s">
        <v>874</v>
      </c>
      <c r="R3021">
        <v>0</v>
      </c>
      <c r="S3021" t="s">
        <v>874</v>
      </c>
      <c r="T3021" t="s">
        <v>874</v>
      </c>
      <c r="U3021" t="s">
        <v>874</v>
      </c>
      <c r="V3021" t="s">
        <v>874</v>
      </c>
      <c r="W3021" t="s">
        <v>874</v>
      </c>
      <c r="X3021" t="s">
        <v>62</v>
      </c>
      <c r="Y3021" t="s">
        <v>874</v>
      </c>
      <c r="Z3021" t="s">
        <v>874</v>
      </c>
      <c r="AA3021" t="s">
        <v>874</v>
      </c>
      <c r="AB3021" t="s">
        <v>874</v>
      </c>
      <c r="AC3021" t="s">
        <v>874</v>
      </c>
      <c r="AD3021" s="19">
        <v>45825.241420914354</v>
      </c>
      <c r="AE3021" t="s">
        <v>2357</v>
      </c>
    </row>
    <row r="3022" spans="1:31" x14ac:dyDescent="0.35">
      <c r="A3022" t="s">
        <v>1114</v>
      </c>
      <c r="B3022" t="s">
        <v>311</v>
      </c>
      <c r="C3022">
        <v>603</v>
      </c>
      <c r="D3022" s="9">
        <v>43962.526296296295</v>
      </c>
      <c r="E3022" s="9">
        <v>44565.57203703704</v>
      </c>
      <c r="F3022">
        <v>395</v>
      </c>
      <c r="G3022">
        <v>395</v>
      </c>
      <c r="H3022">
        <v>280</v>
      </c>
      <c r="I3022">
        <v>115</v>
      </c>
      <c r="J3022">
        <v>28</v>
      </c>
      <c r="K3022">
        <v>367</v>
      </c>
      <c r="L3022">
        <v>271</v>
      </c>
      <c r="M3022">
        <v>96</v>
      </c>
      <c r="N3022">
        <v>0.52600000000000002</v>
      </c>
      <c r="O3022">
        <v>0.22700000000000001</v>
      </c>
      <c r="P3022">
        <v>6.0999999999999999E-2</v>
      </c>
      <c r="Q3022">
        <v>0.54900000000000004</v>
      </c>
      <c r="R3022">
        <v>0.69199999999999995</v>
      </c>
      <c r="S3022">
        <v>0.69399999999999995</v>
      </c>
      <c r="T3022">
        <v>0.79300000000000004</v>
      </c>
      <c r="U3022">
        <v>0.69899999999999995</v>
      </c>
      <c r="V3022">
        <v>0.91900000000000004</v>
      </c>
      <c r="W3022">
        <v>174.863</v>
      </c>
      <c r="X3022" t="s">
        <v>56</v>
      </c>
      <c r="Y3022">
        <v>1.821</v>
      </c>
      <c r="Z3022">
        <v>0.96899999999999997</v>
      </c>
      <c r="AA3022">
        <v>0.98199999999999998</v>
      </c>
      <c r="AB3022">
        <v>0.90400000000000003</v>
      </c>
      <c r="AC3022">
        <v>0.99299999999999999</v>
      </c>
      <c r="AD3022" s="19">
        <v>45825.254607442126</v>
      </c>
      <c r="AE3022" t="s">
        <v>2357</v>
      </c>
    </row>
    <row r="3023" spans="1:31" hidden="1" x14ac:dyDescent="0.35">
      <c r="A3023" t="s">
        <v>1101</v>
      </c>
      <c r="B3023" t="s">
        <v>312</v>
      </c>
      <c r="C3023">
        <v>83</v>
      </c>
      <c r="D3023" s="9">
        <v>44182.177511574075</v>
      </c>
      <c r="E3023" s="9">
        <v>44265.480243055557</v>
      </c>
      <c r="F3023" t="s">
        <v>871</v>
      </c>
      <c r="G3023" t="s">
        <v>871</v>
      </c>
      <c r="H3023">
        <v>2</v>
      </c>
      <c r="I3023">
        <v>3</v>
      </c>
      <c r="J3023">
        <v>4</v>
      </c>
      <c r="K3023" t="s">
        <v>872</v>
      </c>
      <c r="L3023">
        <v>1</v>
      </c>
      <c r="M3023">
        <v>-1</v>
      </c>
      <c r="N3023">
        <v>0.03</v>
      </c>
      <c r="O3023" t="s">
        <v>874</v>
      </c>
      <c r="P3023">
        <v>0.5</v>
      </c>
      <c r="Q3023" t="s">
        <v>874</v>
      </c>
      <c r="R3023">
        <v>-0.47</v>
      </c>
      <c r="S3023">
        <v>-2.8000000000000001E-2</v>
      </c>
      <c r="T3023" t="s">
        <v>874</v>
      </c>
      <c r="U3023" t="s">
        <v>874</v>
      </c>
      <c r="V3023" t="s">
        <v>874</v>
      </c>
      <c r="W3023" t="s">
        <v>874</v>
      </c>
      <c r="X3023" t="s">
        <v>62</v>
      </c>
      <c r="Y3023" t="s">
        <v>874</v>
      </c>
      <c r="Z3023">
        <v>1</v>
      </c>
      <c r="AA3023" t="s">
        <v>874</v>
      </c>
      <c r="AB3023">
        <v>0.6</v>
      </c>
      <c r="AC3023" t="s">
        <v>874</v>
      </c>
      <c r="AD3023" s="19">
        <v>45825.241644618058</v>
      </c>
      <c r="AE3023" t="s">
        <v>2357</v>
      </c>
    </row>
    <row r="3024" spans="1:31" x14ac:dyDescent="0.35">
      <c r="A3024" t="s">
        <v>79</v>
      </c>
      <c r="B3024" t="s">
        <v>311</v>
      </c>
      <c r="C3024">
        <v>4190</v>
      </c>
      <c r="D3024" s="9">
        <v>40144.982152777775</v>
      </c>
      <c r="E3024" s="9">
        <v>44335.310277777775</v>
      </c>
      <c r="F3024">
        <v>723</v>
      </c>
      <c r="G3024">
        <v>723</v>
      </c>
      <c r="H3024">
        <v>285</v>
      </c>
      <c r="I3024">
        <v>438</v>
      </c>
      <c r="J3024">
        <v>354</v>
      </c>
      <c r="K3024">
        <v>369</v>
      </c>
      <c r="L3024">
        <v>369</v>
      </c>
      <c r="M3024">
        <v>0</v>
      </c>
      <c r="N3024">
        <v>9.0999999999999998E-2</v>
      </c>
      <c r="O3024">
        <v>0.159</v>
      </c>
      <c r="P3024">
        <v>6.2E-2</v>
      </c>
      <c r="Q3024">
        <v>0.14899999999999999</v>
      </c>
      <c r="R3024">
        <v>0.188</v>
      </c>
      <c r="S3024">
        <v>0.107</v>
      </c>
      <c r="T3024">
        <v>0.79300000000000004</v>
      </c>
      <c r="U3024">
        <v>0.36399999999999999</v>
      </c>
      <c r="V3024">
        <v>0.752</v>
      </c>
      <c r="W3024">
        <v>0</v>
      </c>
      <c r="X3024" t="s">
        <v>80</v>
      </c>
      <c r="Y3024">
        <v>6.7110000000000003</v>
      </c>
      <c r="Z3024">
        <v>0.95499999999999996</v>
      </c>
      <c r="AA3024">
        <v>0.95799999999999996</v>
      </c>
      <c r="AB3024">
        <v>0.63200000000000001</v>
      </c>
      <c r="AC3024">
        <v>0.92400000000000004</v>
      </c>
      <c r="AD3024" s="19">
        <v>45825.283146724534</v>
      </c>
      <c r="AE3024" t="s">
        <v>2357</v>
      </c>
    </row>
    <row r="3025" spans="1:31" hidden="1" x14ac:dyDescent="0.35">
      <c r="A3025" t="s">
        <v>277</v>
      </c>
      <c r="B3025" t="s">
        <v>312</v>
      </c>
      <c r="C3025">
        <v>63</v>
      </c>
      <c r="D3025" s="9">
        <v>44027.450868055559</v>
      </c>
      <c r="E3025" s="9">
        <v>44091.342314814814</v>
      </c>
      <c r="F3025" t="s">
        <v>871</v>
      </c>
      <c r="G3025" t="s">
        <v>871</v>
      </c>
      <c r="H3025">
        <v>2</v>
      </c>
      <c r="I3025">
        <v>1</v>
      </c>
      <c r="J3025">
        <v>325</v>
      </c>
      <c r="K3025" t="s">
        <v>872</v>
      </c>
      <c r="L3025">
        <v>1</v>
      </c>
      <c r="M3025">
        <v>-324</v>
      </c>
      <c r="N3025">
        <v>0.04</v>
      </c>
      <c r="O3025" t="s">
        <v>874</v>
      </c>
      <c r="P3025">
        <v>73.513999999999996</v>
      </c>
      <c r="Q3025" t="s">
        <v>874</v>
      </c>
      <c r="R3025">
        <v>-73.473999999999904</v>
      </c>
      <c r="S3025">
        <v>-4.5519999999999996</v>
      </c>
      <c r="T3025" t="s">
        <v>874</v>
      </c>
      <c r="U3025" t="s">
        <v>874</v>
      </c>
      <c r="V3025" t="s">
        <v>874</v>
      </c>
      <c r="W3025" t="s">
        <v>874</v>
      </c>
      <c r="X3025" t="s">
        <v>80</v>
      </c>
      <c r="Y3025" t="s">
        <v>874</v>
      </c>
      <c r="Z3025">
        <v>1</v>
      </c>
      <c r="AA3025" t="s">
        <v>874</v>
      </c>
      <c r="AB3025">
        <v>0.23799999999999999</v>
      </c>
      <c r="AC3025" t="s">
        <v>874</v>
      </c>
      <c r="AD3025" s="19">
        <v>45825.241896319443</v>
      </c>
      <c r="AE3025" t="s">
        <v>2357</v>
      </c>
    </row>
    <row r="3026" spans="1:31" x14ac:dyDescent="0.35">
      <c r="A3026" t="s">
        <v>1558</v>
      </c>
      <c r="B3026" t="s">
        <v>311</v>
      </c>
      <c r="C3026">
        <v>698</v>
      </c>
      <c r="D3026" s="9">
        <v>43823.518368055556</v>
      </c>
      <c r="E3026" s="9">
        <v>44522.192118055558</v>
      </c>
      <c r="F3026">
        <v>404</v>
      </c>
      <c r="G3026">
        <v>404</v>
      </c>
      <c r="H3026">
        <v>78</v>
      </c>
      <c r="I3026">
        <v>326</v>
      </c>
      <c r="J3026">
        <v>34</v>
      </c>
      <c r="K3026">
        <v>370</v>
      </c>
      <c r="L3026">
        <v>288</v>
      </c>
      <c r="M3026">
        <v>82</v>
      </c>
      <c r="N3026">
        <v>0.107</v>
      </c>
      <c r="O3026">
        <v>0.51200000000000001</v>
      </c>
      <c r="P3026">
        <v>5.2999999999999999E-2</v>
      </c>
      <c r="Q3026">
        <v>0.44900000000000001</v>
      </c>
      <c r="R3026">
        <v>0.56599999999999995</v>
      </c>
      <c r="S3026">
        <v>0.55700000000000005</v>
      </c>
      <c r="T3026">
        <v>0.79300000000000004</v>
      </c>
      <c r="U3026">
        <v>0.17299999999999999</v>
      </c>
      <c r="V3026">
        <v>0.91400000000000003</v>
      </c>
      <c r="W3026">
        <v>182.62799999999999</v>
      </c>
      <c r="X3026" t="s">
        <v>56</v>
      </c>
      <c r="Y3026">
        <v>2.2269999999999999</v>
      </c>
      <c r="Z3026">
        <v>0.92600000000000005</v>
      </c>
      <c r="AA3026">
        <v>0.93400000000000005</v>
      </c>
      <c r="AB3026">
        <v>0.75</v>
      </c>
      <c r="AC3026">
        <v>0.93200000000000005</v>
      </c>
      <c r="AD3026" s="19">
        <v>45825.128563611113</v>
      </c>
      <c r="AE3026" t="s">
        <v>2397</v>
      </c>
    </row>
    <row r="3027" spans="1:31" hidden="1" x14ac:dyDescent="0.35">
      <c r="A3027" t="s">
        <v>278</v>
      </c>
      <c r="B3027" t="s">
        <v>312</v>
      </c>
      <c r="C3027">
        <v>91</v>
      </c>
      <c r="D3027" s="9">
        <v>44407.435312499998</v>
      </c>
      <c r="E3027" s="9">
        <v>44498.551261574074</v>
      </c>
      <c r="F3027" t="s">
        <v>871</v>
      </c>
      <c r="G3027" t="s">
        <v>871</v>
      </c>
      <c r="H3027">
        <v>2</v>
      </c>
      <c r="I3027">
        <v>4</v>
      </c>
      <c r="J3027">
        <v>1</v>
      </c>
      <c r="K3027" t="s">
        <v>872</v>
      </c>
      <c r="L3027">
        <v>1</v>
      </c>
      <c r="M3027">
        <v>4</v>
      </c>
      <c r="N3027">
        <v>1.4999999999999999E-2</v>
      </c>
      <c r="O3027">
        <v>5.1999999999999998E-2</v>
      </c>
      <c r="P3027" t="s">
        <v>874</v>
      </c>
      <c r="Q3027" t="s">
        <v>874</v>
      </c>
      <c r="R3027">
        <v>6.7000000000000004E-2</v>
      </c>
      <c r="S3027">
        <v>3.5999999999999997E-2</v>
      </c>
      <c r="T3027" t="s">
        <v>874</v>
      </c>
      <c r="U3027" t="s">
        <v>874</v>
      </c>
      <c r="V3027" t="s">
        <v>874</v>
      </c>
      <c r="W3027" t="s">
        <v>874</v>
      </c>
      <c r="X3027" t="s">
        <v>62</v>
      </c>
      <c r="Y3027" t="s">
        <v>874</v>
      </c>
      <c r="Z3027">
        <v>1</v>
      </c>
      <c r="AA3027">
        <v>0.84799999999999998</v>
      </c>
      <c r="AB3027" t="s">
        <v>874</v>
      </c>
      <c r="AC3027" t="s">
        <v>874</v>
      </c>
      <c r="AD3027" s="19">
        <v>45825.242165405092</v>
      </c>
      <c r="AE3027" t="s">
        <v>2357</v>
      </c>
    </row>
    <row r="3028" spans="1:31" x14ac:dyDescent="0.35">
      <c r="A3028" t="s">
        <v>1714</v>
      </c>
      <c r="B3028" t="s">
        <v>311</v>
      </c>
      <c r="C3028">
        <v>2047</v>
      </c>
      <c r="D3028" s="9">
        <v>42517.99046296296</v>
      </c>
      <c r="E3028" s="9">
        <v>44565.284282407411</v>
      </c>
      <c r="F3028">
        <v>272</v>
      </c>
      <c r="G3028">
        <v>272</v>
      </c>
      <c r="H3028">
        <v>84</v>
      </c>
      <c r="I3028">
        <v>188</v>
      </c>
      <c r="J3028">
        <v>17</v>
      </c>
      <c r="K3028">
        <v>255</v>
      </c>
      <c r="L3028">
        <v>182</v>
      </c>
      <c r="M3028">
        <v>73</v>
      </c>
      <c r="N3028">
        <v>3.5999999999999997E-2</v>
      </c>
      <c r="O3028">
        <v>8.3000000000000004E-2</v>
      </c>
      <c r="P3028">
        <v>8.0000000000000002E-3</v>
      </c>
      <c r="Q3028">
        <v>8.7999999999999995E-2</v>
      </c>
      <c r="R3028">
        <v>0.111</v>
      </c>
      <c r="S3028">
        <v>0.11</v>
      </c>
      <c r="T3028">
        <v>0.79300000000000004</v>
      </c>
      <c r="U3028">
        <v>0.30299999999999999</v>
      </c>
      <c r="V3028">
        <v>0.93300000000000005</v>
      </c>
      <c r="W3028">
        <v>829.54499999999996</v>
      </c>
      <c r="X3028" t="s">
        <v>56</v>
      </c>
      <c r="Y3028">
        <v>11.364000000000001</v>
      </c>
      <c r="Z3028">
        <v>0.89</v>
      </c>
      <c r="AA3028">
        <v>0.97399999999999998</v>
      </c>
      <c r="AB3028">
        <v>0.85299999999999998</v>
      </c>
      <c r="AC3028">
        <v>0.94299999999999995</v>
      </c>
      <c r="AD3028" s="19">
        <v>45825.168514699071</v>
      </c>
      <c r="AE3028" t="s">
        <v>2397</v>
      </c>
    </row>
    <row r="3029" spans="1:31" hidden="1" x14ac:dyDescent="0.35">
      <c r="A3029" t="s">
        <v>275</v>
      </c>
      <c r="B3029" t="s">
        <v>312</v>
      </c>
      <c r="C3029">
        <v>99</v>
      </c>
      <c r="D3029" s="9">
        <v>44445.784629629627</v>
      </c>
      <c r="E3029" s="9">
        <v>44545.25708333333</v>
      </c>
      <c r="F3029" t="s">
        <v>871</v>
      </c>
      <c r="G3029" t="s">
        <v>871</v>
      </c>
      <c r="H3029">
        <v>33</v>
      </c>
      <c r="I3029">
        <v>1</v>
      </c>
      <c r="J3029">
        <v>6</v>
      </c>
      <c r="K3029" t="s">
        <v>872</v>
      </c>
      <c r="L3029">
        <v>27</v>
      </c>
      <c r="M3029">
        <v>0</v>
      </c>
      <c r="N3029">
        <v>0.26500000000000001</v>
      </c>
      <c r="O3029" t="s">
        <v>874</v>
      </c>
      <c r="P3029" t="s">
        <v>874</v>
      </c>
      <c r="Q3029">
        <v>0.221</v>
      </c>
      <c r="R3029">
        <v>0</v>
      </c>
      <c r="S3029">
        <v>0.19</v>
      </c>
      <c r="T3029" t="s">
        <v>874</v>
      </c>
      <c r="U3029" t="s">
        <v>874</v>
      </c>
      <c r="V3029" t="s">
        <v>874</v>
      </c>
      <c r="W3029" t="s">
        <v>874</v>
      </c>
      <c r="X3029" t="s">
        <v>56</v>
      </c>
      <c r="Y3029">
        <v>4.5250000000000004</v>
      </c>
      <c r="Z3029">
        <v>0.92800000000000005</v>
      </c>
      <c r="AA3029" t="s">
        <v>874</v>
      </c>
      <c r="AB3029" t="s">
        <v>874</v>
      </c>
      <c r="AC3029">
        <v>0.96099999999999997</v>
      </c>
      <c r="AD3029" s="19">
        <v>45825.242396562498</v>
      </c>
      <c r="AE3029" t="s">
        <v>2357</v>
      </c>
    </row>
    <row r="3030" spans="1:31" x14ac:dyDescent="0.35">
      <c r="A3030" t="s">
        <v>1317</v>
      </c>
      <c r="B3030" t="s">
        <v>311</v>
      </c>
      <c r="C3030">
        <v>874</v>
      </c>
      <c r="D3030" s="9">
        <v>40747.229861111111</v>
      </c>
      <c r="E3030" s="9">
        <v>41622.224999999999</v>
      </c>
      <c r="F3030">
        <v>817</v>
      </c>
      <c r="G3030">
        <v>817</v>
      </c>
      <c r="H3030">
        <v>161</v>
      </c>
      <c r="I3030">
        <v>656</v>
      </c>
      <c r="J3030">
        <v>60</v>
      </c>
      <c r="K3030">
        <v>757</v>
      </c>
      <c r="L3030">
        <v>576</v>
      </c>
      <c r="M3030">
        <v>181</v>
      </c>
      <c r="N3030">
        <v>0.20300000000000001</v>
      </c>
      <c r="O3030">
        <v>0.84599999999999997</v>
      </c>
      <c r="P3030">
        <v>7.4999999999999997E-2</v>
      </c>
      <c r="Q3030">
        <v>0.77100000000000002</v>
      </c>
      <c r="R3030">
        <v>0.97399999999999998</v>
      </c>
      <c r="S3030">
        <v>0.96899999999999997</v>
      </c>
      <c r="T3030">
        <v>0.79200000000000004</v>
      </c>
      <c r="U3030">
        <v>0.19400000000000001</v>
      </c>
      <c r="V3030">
        <v>0.92900000000000005</v>
      </c>
      <c r="W3030">
        <v>234.76</v>
      </c>
      <c r="X3030" t="s">
        <v>56</v>
      </c>
      <c r="Y3030">
        <v>1.2969999999999999</v>
      </c>
      <c r="Z3030">
        <v>0.95299999999999996</v>
      </c>
      <c r="AA3030">
        <v>0.94399999999999995</v>
      </c>
      <c r="AB3030">
        <v>0.95899999999999996</v>
      </c>
      <c r="AC3030">
        <v>0.94</v>
      </c>
      <c r="AD3030" s="19">
        <v>45824.771380555554</v>
      </c>
      <c r="AE3030" t="s">
        <v>1824</v>
      </c>
    </row>
    <row r="3031" spans="1:31" hidden="1" x14ac:dyDescent="0.35">
      <c r="A3031" t="s">
        <v>1102</v>
      </c>
      <c r="B3031" t="s">
        <v>312</v>
      </c>
      <c r="C3031">
        <v>0</v>
      </c>
      <c r="D3031" s="9">
        <v>44467.623449074075</v>
      </c>
      <c r="E3031" s="9">
        <v>44467.623449074075</v>
      </c>
      <c r="F3031" t="s">
        <v>871</v>
      </c>
      <c r="G3031" t="s">
        <v>871</v>
      </c>
      <c r="H3031">
        <v>1</v>
      </c>
      <c r="I3031">
        <v>1</v>
      </c>
      <c r="J3031">
        <v>1</v>
      </c>
      <c r="K3031" t="s">
        <v>872</v>
      </c>
      <c r="L3031">
        <v>1</v>
      </c>
      <c r="M3031">
        <v>0</v>
      </c>
      <c r="N3031" t="s">
        <v>874</v>
      </c>
      <c r="O3031" t="s">
        <v>874</v>
      </c>
      <c r="P3031" t="s">
        <v>874</v>
      </c>
      <c r="Q3031" t="s">
        <v>874</v>
      </c>
      <c r="R3031">
        <v>0</v>
      </c>
      <c r="S3031" t="s">
        <v>874</v>
      </c>
      <c r="T3031" t="s">
        <v>874</v>
      </c>
      <c r="U3031" t="s">
        <v>874</v>
      </c>
      <c r="V3031" t="s">
        <v>874</v>
      </c>
      <c r="W3031" t="s">
        <v>874</v>
      </c>
      <c r="X3031" t="s">
        <v>56</v>
      </c>
      <c r="Y3031" t="s">
        <v>874</v>
      </c>
      <c r="Z3031" t="s">
        <v>874</v>
      </c>
      <c r="AA3031" t="s">
        <v>874</v>
      </c>
      <c r="AB3031" t="s">
        <v>874</v>
      </c>
      <c r="AC3031" t="s">
        <v>874</v>
      </c>
      <c r="AD3031" s="19">
        <v>45825.242621412035</v>
      </c>
      <c r="AE3031" t="s">
        <v>2357</v>
      </c>
    </row>
    <row r="3032" spans="1:31" x14ac:dyDescent="0.35">
      <c r="A3032" t="s">
        <v>962</v>
      </c>
      <c r="B3032" t="s">
        <v>311</v>
      </c>
      <c r="C3032">
        <v>2480</v>
      </c>
      <c r="D3032" s="9">
        <v>38990.465983796297</v>
      </c>
      <c r="E3032" s="9">
        <v>41471.015277777777</v>
      </c>
      <c r="F3032">
        <v>62</v>
      </c>
      <c r="G3032">
        <v>62</v>
      </c>
      <c r="H3032">
        <v>20</v>
      </c>
      <c r="I3032">
        <v>42</v>
      </c>
      <c r="J3032">
        <v>7</v>
      </c>
      <c r="K3032">
        <v>55</v>
      </c>
      <c r="L3032">
        <v>44</v>
      </c>
      <c r="M3032">
        <v>11</v>
      </c>
      <c r="N3032">
        <v>1.0999999999999999E-2</v>
      </c>
      <c r="O3032">
        <v>1.4999999999999999E-2</v>
      </c>
      <c r="P3032">
        <v>2E-3</v>
      </c>
      <c r="Q3032">
        <v>1.9E-2</v>
      </c>
      <c r="R3032">
        <v>2.4E-2</v>
      </c>
      <c r="S3032">
        <v>2.1999999999999999E-2</v>
      </c>
      <c r="T3032">
        <v>0.79200000000000004</v>
      </c>
      <c r="U3032">
        <v>0.42299999999999999</v>
      </c>
      <c r="V3032">
        <v>0.92300000000000004</v>
      </c>
      <c r="W3032">
        <v>578.947</v>
      </c>
      <c r="X3032" t="s">
        <v>56</v>
      </c>
      <c r="Y3032">
        <v>52.631999999999998</v>
      </c>
      <c r="Z3032">
        <v>0.92600000000000005</v>
      </c>
      <c r="AA3032" s="19">
        <v>0.98699999999999999</v>
      </c>
      <c r="AB3032">
        <v>0.876</v>
      </c>
      <c r="AC3032" s="23">
        <v>0.94799999999999995</v>
      </c>
      <c r="AD3032" s="19">
        <v>45825.195135023147</v>
      </c>
      <c r="AE3032" t="s">
        <v>2388</v>
      </c>
    </row>
    <row r="3033" spans="1:31" hidden="1" x14ac:dyDescent="0.35">
      <c r="A3033" t="s">
        <v>273</v>
      </c>
      <c r="B3033" t="s">
        <v>312</v>
      </c>
      <c r="C3033">
        <v>97</v>
      </c>
      <c r="D3033" s="9">
        <v>44454.672233796293</v>
      </c>
      <c r="E3033" s="9">
        <v>44552.636701388888</v>
      </c>
      <c r="F3033" t="s">
        <v>871</v>
      </c>
      <c r="G3033" t="s">
        <v>871</v>
      </c>
      <c r="H3033">
        <v>23</v>
      </c>
      <c r="I3033">
        <v>1</v>
      </c>
      <c r="J3033">
        <v>1</v>
      </c>
      <c r="K3033" t="s">
        <v>872</v>
      </c>
      <c r="L3033">
        <v>9</v>
      </c>
      <c r="M3033">
        <v>15</v>
      </c>
      <c r="N3033">
        <v>0.373</v>
      </c>
      <c r="O3033">
        <v>0</v>
      </c>
      <c r="P3033">
        <v>0</v>
      </c>
      <c r="Q3033">
        <v>6.3E-2</v>
      </c>
      <c r="R3033">
        <v>0.373</v>
      </c>
      <c r="S3033">
        <v>0.373</v>
      </c>
      <c r="T3033">
        <v>0.16900000000000001</v>
      </c>
      <c r="U3033">
        <v>1</v>
      </c>
      <c r="V3033">
        <v>1</v>
      </c>
      <c r="W3033">
        <v>1000</v>
      </c>
      <c r="X3033" t="s">
        <v>56</v>
      </c>
      <c r="Y3033">
        <v>15.872999999999999</v>
      </c>
      <c r="Z3033">
        <v>0.67900000000000005</v>
      </c>
      <c r="AA3033">
        <v>0</v>
      </c>
      <c r="AB3033">
        <v>0</v>
      </c>
      <c r="AC3033">
        <v>0.78500000000000003</v>
      </c>
      <c r="AD3033" s="19">
        <v>45825.242860891201</v>
      </c>
      <c r="AE3033" t="s">
        <v>2357</v>
      </c>
    </row>
    <row r="3034" spans="1:31" x14ac:dyDescent="0.35">
      <c r="A3034" t="s">
        <v>1399</v>
      </c>
      <c r="B3034" t="s">
        <v>311</v>
      </c>
      <c r="C3034">
        <v>1043</v>
      </c>
      <c r="D3034" s="9">
        <v>41239.679375</v>
      </c>
      <c r="E3034" s="9">
        <v>42283.588321759256</v>
      </c>
      <c r="F3034">
        <v>118</v>
      </c>
      <c r="G3034">
        <v>118</v>
      </c>
      <c r="H3034">
        <v>43</v>
      </c>
      <c r="I3034">
        <v>75</v>
      </c>
      <c r="J3034">
        <v>2</v>
      </c>
      <c r="K3034">
        <v>116</v>
      </c>
      <c r="L3034">
        <v>106</v>
      </c>
      <c r="M3034">
        <v>10</v>
      </c>
      <c r="N3034">
        <v>6.6000000000000003E-2</v>
      </c>
      <c r="O3034">
        <v>6.6000000000000003E-2</v>
      </c>
      <c r="P3034">
        <v>2E-3</v>
      </c>
      <c r="Q3034">
        <v>0.10299999999999999</v>
      </c>
      <c r="R3034">
        <v>0.13</v>
      </c>
      <c r="S3034">
        <v>0.112</v>
      </c>
      <c r="T3034">
        <v>0.79200000000000004</v>
      </c>
      <c r="U3034">
        <v>0.5</v>
      </c>
      <c r="V3034">
        <v>0.98499999999999999</v>
      </c>
      <c r="W3034">
        <v>97.087000000000003</v>
      </c>
      <c r="X3034" t="s">
        <v>56</v>
      </c>
      <c r="Y3034">
        <v>9.7089999999999996</v>
      </c>
      <c r="Z3034">
        <v>0.36399999999999999</v>
      </c>
      <c r="AA3034">
        <v>0.432</v>
      </c>
      <c r="AB3034">
        <v>1</v>
      </c>
      <c r="AC3034">
        <v>0.46</v>
      </c>
      <c r="AD3034" s="19">
        <v>45825.090952349536</v>
      </c>
      <c r="AE3034" t="s">
        <v>2397</v>
      </c>
    </row>
    <row r="3035" spans="1:31" hidden="1" x14ac:dyDescent="0.35">
      <c r="A3035" t="s">
        <v>270</v>
      </c>
      <c r="B3035" t="s">
        <v>312</v>
      </c>
      <c r="C3035">
        <v>99</v>
      </c>
      <c r="D3035" s="9">
        <v>44466.346724537034</v>
      </c>
      <c r="E3035" s="9">
        <v>44565.404814814814</v>
      </c>
      <c r="F3035" t="s">
        <v>871</v>
      </c>
      <c r="G3035" t="s">
        <v>871</v>
      </c>
      <c r="H3035">
        <v>109</v>
      </c>
      <c r="I3035">
        <v>39</v>
      </c>
      <c r="J3035">
        <v>1</v>
      </c>
      <c r="K3035" t="s">
        <v>872</v>
      </c>
      <c r="L3035">
        <v>88</v>
      </c>
      <c r="M3035">
        <v>61</v>
      </c>
      <c r="N3035">
        <v>1.3819999999999999</v>
      </c>
      <c r="O3035">
        <v>0.53300000000000003</v>
      </c>
      <c r="P3035">
        <v>0</v>
      </c>
      <c r="Q3035">
        <v>0.89600000000000002</v>
      </c>
      <c r="R3035">
        <v>1.915</v>
      </c>
      <c r="S3035">
        <v>1.925</v>
      </c>
      <c r="T3035">
        <v>0.46800000000000003</v>
      </c>
      <c r="U3035">
        <v>0.72199999999999998</v>
      </c>
      <c r="V3035">
        <v>1</v>
      </c>
      <c r="W3035">
        <v>236.607</v>
      </c>
      <c r="X3035" t="s">
        <v>56</v>
      </c>
      <c r="Y3035">
        <v>1.1160000000000001</v>
      </c>
      <c r="Z3035">
        <v>0.98399999999999999</v>
      </c>
      <c r="AA3035">
        <v>0.92200000000000004</v>
      </c>
      <c r="AB3035">
        <v>0</v>
      </c>
      <c r="AC3035">
        <v>0.98299999999999998</v>
      </c>
      <c r="AD3035" s="19">
        <v>45825.243134699071</v>
      </c>
      <c r="AE3035" t="s">
        <v>2357</v>
      </c>
    </row>
    <row r="3036" spans="1:31" x14ac:dyDescent="0.35">
      <c r="A3036" t="s">
        <v>1198</v>
      </c>
      <c r="B3036" t="s">
        <v>311</v>
      </c>
      <c r="C3036">
        <v>2190</v>
      </c>
      <c r="D3036" s="9">
        <v>38286.672222222223</v>
      </c>
      <c r="E3036" s="9">
        <v>40476.726388888892</v>
      </c>
      <c r="F3036">
        <v>503</v>
      </c>
      <c r="G3036">
        <v>503</v>
      </c>
      <c r="H3036">
        <v>148</v>
      </c>
      <c r="I3036">
        <v>355</v>
      </c>
      <c r="J3036">
        <v>44</v>
      </c>
      <c r="K3036">
        <v>459</v>
      </c>
      <c r="L3036">
        <v>265</v>
      </c>
      <c r="M3036">
        <v>194</v>
      </c>
      <c r="N3036">
        <v>0.13200000000000001</v>
      </c>
      <c r="O3036">
        <v>0.27200000000000002</v>
      </c>
      <c r="P3036">
        <v>4.5999999999999999E-2</v>
      </c>
      <c r="Q3036">
        <v>0.28299999999999997</v>
      </c>
      <c r="R3036">
        <v>0.35799999999999998</v>
      </c>
      <c r="S3036">
        <v>0.35399999999999998</v>
      </c>
      <c r="T3036">
        <v>0.79100000000000004</v>
      </c>
      <c r="U3036">
        <v>0.32700000000000001</v>
      </c>
      <c r="V3036">
        <v>0.88600000000000001</v>
      </c>
      <c r="W3036">
        <v>685.51199999999994</v>
      </c>
      <c r="X3036" t="s">
        <v>56</v>
      </c>
      <c r="Y3036">
        <v>3.5339999999999998</v>
      </c>
      <c r="Z3036">
        <v>0.95</v>
      </c>
      <c r="AA3036">
        <v>0.93700000000000006</v>
      </c>
      <c r="AB3036">
        <v>0.96099999999999997</v>
      </c>
      <c r="AC3036">
        <v>0.94799999999999995</v>
      </c>
      <c r="AD3036" s="19">
        <v>45824.96435934028</v>
      </c>
      <c r="AE3036" t="s">
        <v>2225</v>
      </c>
    </row>
    <row r="3037" spans="1:31" hidden="1" x14ac:dyDescent="0.35">
      <c r="A3037" t="s">
        <v>269</v>
      </c>
      <c r="B3037" t="s">
        <v>312</v>
      </c>
      <c r="C3037">
        <v>99</v>
      </c>
      <c r="D3037" s="9">
        <v>44466.478587962964</v>
      </c>
      <c r="E3037" s="9">
        <v>44565.696238425924</v>
      </c>
      <c r="F3037" t="s">
        <v>871</v>
      </c>
      <c r="G3037" t="s">
        <v>871</v>
      </c>
      <c r="H3037">
        <v>61</v>
      </c>
      <c r="I3037">
        <v>1</v>
      </c>
      <c r="J3037">
        <v>1</v>
      </c>
      <c r="K3037" t="s">
        <v>872</v>
      </c>
      <c r="L3037">
        <v>39</v>
      </c>
      <c r="M3037">
        <v>24</v>
      </c>
      <c r="N3037">
        <v>0.66500000000000004</v>
      </c>
      <c r="O3037" t="s">
        <v>874</v>
      </c>
      <c r="P3037">
        <v>0</v>
      </c>
      <c r="Q3037">
        <v>0.36699999999999999</v>
      </c>
      <c r="R3037">
        <v>0.66500000000000004</v>
      </c>
      <c r="S3037">
        <v>0.66300000000000003</v>
      </c>
      <c r="T3037" t="s">
        <v>874</v>
      </c>
      <c r="U3037" t="s">
        <v>874</v>
      </c>
      <c r="V3037" t="s">
        <v>874</v>
      </c>
      <c r="W3037" t="s">
        <v>874</v>
      </c>
      <c r="X3037" t="s">
        <v>56</v>
      </c>
      <c r="Y3037">
        <v>2.7250000000000001</v>
      </c>
      <c r="Z3037">
        <v>0.95599999999999996</v>
      </c>
      <c r="AA3037" t="s">
        <v>874</v>
      </c>
      <c r="AB3037">
        <v>0</v>
      </c>
      <c r="AC3037">
        <v>0.97899999999999998</v>
      </c>
      <c r="AD3037" s="19">
        <v>45825.243346469906</v>
      </c>
      <c r="AE3037" t="s">
        <v>2357</v>
      </c>
    </row>
    <row r="3038" spans="1:31" x14ac:dyDescent="0.35">
      <c r="A3038" t="s">
        <v>1764</v>
      </c>
      <c r="B3038" t="s">
        <v>311</v>
      </c>
      <c r="C3038">
        <v>3495</v>
      </c>
      <c r="D3038" s="9">
        <v>40631.699999999997</v>
      </c>
      <c r="E3038" s="9">
        <v>44127.428472222222</v>
      </c>
      <c r="F3038">
        <v>21954</v>
      </c>
      <c r="G3038">
        <v>20722</v>
      </c>
      <c r="H3038">
        <v>3705</v>
      </c>
      <c r="I3038">
        <v>17017</v>
      </c>
      <c r="J3038">
        <v>6866</v>
      </c>
      <c r="K3038">
        <v>13856</v>
      </c>
      <c r="L3038">
        <v>11437</v>
      </c>
      <c r="M3038">
        <v>2484</v>
      </c>
      <c r="N3038">
        <v>1.1359999999999999</v>
      </c>
      <c r="O3038">
        <v>5.0019999999999998</v>
      </c>
      <c r="P3038">
        <v>2.0030000000000001</v>
      </c>
      <c r="Q3038">
        <v>3.2719999999999998</v>
      </c>
      <c r="R3038">
        <v>4.1349999999999998</v>
      </c>
      <c r="S3038">
        <v>3.92</v>
      </c>
      <c r="T3038">
        <v>0.79100000000000004</v>
      </c>
      <c r="U3038">
        <v>0.185</v>
      </c>
      <c r="V3038">
        <v>0.67400000000000004</v>
      </c>
      <c r="W3038">
        <v>759.16899999999998</v>
      </c>
      <c r="X3038" t="s">
        <v>56</v>
      </c>
      <c r="Y3038">
        <v>0.30599999999999999</v>
      </c>
      <c r="Z3038">
        <v>0.879</v>
      </c>
      <c r="AA3038">
        <v>0.90300000000000002</v>
      </c>
      <c r="AB3038">
        <v>0.96699999999999997</v>
      </c>
      <c r="AC3038">
        <v>0.94</v>
      </c>
      <c r="AD3038" s="19">
        <v>45825.046904027775</v>
      </c>
      <c r="AE3038" t="s">
        <v>1766</v>
      </c>
    </row>
    <row r="3039" spans="1:31" hidden="1" x14ac:dyDescent="0.35">
      <c r="A3039" t="s">
        <v>1103</v>
      </c>
      <c r="B3039" t="s">
        <v>312</v>
      </c>
      <c r="C3039">
        <v>100</v>
      </c>
      <c r="D3039" s="9">
        <v>40820.432951388888</v>
      </c>
      <c r="E3039" s="9">
        <v>40920.781956018516</v>
      </c>
      <c r="F3039" t="s">
        <v>871</v>
      </c>
      <c r="G3039" t="s">
        <v>871</v>
      </c>
      <c r="H3039">
        <v>19</v>
      </c>
      <c r="I3039">
        <v>130</v>
      </c>
      <c r="J3039">
        <v>316</v>
      </c>
      <c r="K3039" t="s">
        <v>872</v>
      </c>
      <c r="L3039">
        <v>123</v>
      </c>
      <c r="M3039">
        <v>-289</v>
      </c>
      <c r="N3039">
        <v>0.18</v>
      </c>
      <c r="O3039">
        <v>1.478</v>
      </c>
      <c r="P3039">
        <v>2.7189999999999999</v>
      </c>
      <c r="Q3039">
        <v>1.49</v>
      </c>
      <c r="R3039">
        <v>-1.0609999999999999</v>
      </c>
      <c r="S3039">
        <v>-1.206</v>
      </c>
      <c r="T3039">
        <v>-1.4039999999999999</v>
      </c>
      <c r="U3039">
        <v>0.109</v>
      </c>
      <c r="V3039">
        <v>-0.64</v>
      </c>
      <c r="W3039">
        <v>4.0270000000000001</v>
      </c>
      <c r="X3039" t="s">
        <v>80</v>
      </c>
      <c r="Y3039">
        <v>0.67100000000000004</v>
      </c>
      <c r="Z3039">
        <v>0.93600000000000005</v>
      </c>
      <c r="AA3039">
        <v>0.93400000000000005</v>
      </c>
      <c r="AB3039">
        <v>0.7</v>
      </c>
      <c r="AC3039">
        <v>0.90500000000000003</v>
      </c>
      <c r="AD3039" s="19">
        <v>45825.243676388891</v>
      </c>
      <c r="AE3039" t="s">
        <v>2357</v>
      </c>
    </row>
    <row r="3040" spans="1:31" x14ac:dyDescent="0.35">
      <c r="A3040" t="s">
        <v>209</v>
      </c>
      <c r="B3040" t="s">
        <v>311</v>
      </c>
      <c r="C3040">
        <v>1387</v>
      </c>
      <c r="D3040" s="9">
        <v>44221.311805555553</v>
      </c>
      <c r="E3040" s="9">
        <v>45609.268055555556</v>
      </c>
      <c r="F3040">
        <v>1254</v>
      </c>
      <c r="G3040">
        <v>1108</v>
      </c>
      <c r="H3040">
        <v>1099</v>
      </c>
      <c r="I3040">
        <v>9</v>
      </c>
      <c r="J3040">
        <v>183</v>
      </c>
      <c r="K3040">
        <v>925</v>
      </c>
      <c r="L3040">
        <v>693</v>
      </c>
      <c r="M3040">
        <v>232</v>
      </c>
      <c r="N3040">
        <v>0.84099999999999997</v>
      </c>
      <c r="O3040">
        <v>8.0000000000000002E-3</v>
      </c>
      <c r="P3040">
        <v>0.14099999999999999</v>
      </c>
      <c r="Q3040">
        <v>0.56000000000000005</v>
      </c>
      <c r="R3040">
        <v>0.70799999999999996</v>
      </c>
      <c r="S3040">
        <v>0.72699999999999998</v>
      </c>
      <c r="T3040">
        <v>0.79100000000000004</v>
      </c>
      <c r="U3040">
        <v>0.99099999999999999</v>
      </c>
      <c r="V3040">
        <v>0.83399999999999996</v>
      </c>
      <c r="W3040">
        <v>414.286</v>
      </c>
      <c r="X3040" t="s">
        <v>56</v>
      </c>
      <c r="Y3040">
        <v>1.786</v>
      </c>
      <c r="Z3040">
        <v>0.97899999999999998</v>
      </c>
      <c r="AA3040">
        <v>0.92600000000000005</v>
      </c>
      <c r="AB3040">
        <v>0.83699999999999997</v>
      </c>
      <c r="AC3040">
        <v>0.996</v>
      </c>
      <c r="AD3040" s="19">
        <v>3.4936342592592595E-2</v>
      </c>
      <c r="AE3040" t="s">
        <v>1108</v>
      </c>
    </row>
    <row r="3041" spans="1:31" hidden="1" x14ac:dyDescent="0.35">
      <c r="A3041" t="s">
        <v>1104</v>
      </c>
      <c r="B3041" t="s">
        <v>312</v>
      </c>
      <c r="C3041">
        <v>0</v>
      </c>
      <c r="D3041" s="9">
        <v>44243.408518518518</v>
      </c>
      <c r="E3041" s="9">
        <v>44243.408518518518</v>
      </c>
      <c r="F3041" t="s">
        <v>871</v>
      </c>
      <c r="G3041" t="s">
        <v>871</v>
      </c>
      <c r="H3041">
        <v>1</v>
      </c>
      <c r="I3041">
        <v>1</v>
      </c>
      <c r="J3041">
        <v>1</v>
      </c>
      <c r="K3041" t="s">
        <v>872</v>
      </c>
      <c r="L3041">
        <v>1</v>
      </c>
      <c r="M3041">
        <v>0</v>
      </c>
      <c r="N3041" t="s">
        <v>874</v>
      </c>
      <c r="O3041" t="s">
        <v>874</v>
      </c>
      <c r="P3041" t="s">
        <v>874</v>
      </c>
      <c r="Q3041" t="s">
        <v>874</v>
      </c>
      <c r="R3041">
        <v>0</v>
      </c>
      <c r="S3041" t="s">
        <v>874</v>
      </c>
      <c r="T3041" t="s">
        <v>874</v>
      </c>
      <c r="U3041" t="s">
        <v>874</v>
      </c>
      <c r="V3041" t="s">
        <v>874</v>
      </c>
      <c r="W3041" t="s">
        <v>874</v>
      </c>
      <c r="X3041" t="s">
        <v>62</v>
      </c>
      <c r="Y3041" t="s">
        <v>874</v>
      </c>
      <c r="Z3041" t="s">
        <v>874</v>
      </c>
      <c r="AA3041" t="s">
        <v>874</v>
      </c>
      <c r="AB3041" t="s">
        <v>874</v>
      </c>
      <c r="AC3041" t="s">
        <v>874</v>
      </c>
      <c r="AD3041" s="19">
        <v>45825.24387726852</v>
      </c>
      <c r="AE3041" t="s">
        <v>2357</v>
      </c>
    </row>
    <row r="3042" spans="1:31" x14ac:dyDescent="0.35">
      <c r="A3042" t="s">
        <v>209</v>
      </c>
      <c r="B3042" t="s">
        <v>311</v>
      </c>
      <c r="C3042">
        <v>1387</v>
      </c>
      <c r="D3042" s="9">
        <v>44221.311805555553</v>
      </c>
      <c r="E3042" s="9">
        <v>45609.268055555556</v>
      </c>
      <c r="F3042">
        <v>1254</v>
      </c>
      <c r="G3042">
        <v>1108</v>
      </c>
      <c r="H3042">
        <v>1099</v>
      </c>
      <c r="I3042">
        <v>9</v>
      </c>
      <c r="J3042">
        <v>183</v>
      </c>
      <c r="K3042">
        <v>925</v>
      </c>
      <c r="L3042">
        <v>693</v>
      </c>
      <c r="M3042">
        <v>232</v>
      </c>
      <c r="N3042">
        <v>0.84099999999999997</v>
      </c>
      <c r="O3042">
        <v>8.0000000000000002E-3</v>
      </c>
      <c r="P3042">
        <v>0.14099999999999999</v>
      </c>
      <c r="Q3042">
        <v>0.56000000000000005</v>
      </c>
      <c r="R3042">
        <v>0.70799999999999996</v>
      </c>
      <c r="S3042">
        <v>0.72699999999999998</v>
      </c>
      <c r="T3042">
        <v>0.79100000000000004</v>
      </c>
      <c r="U3042">
        <v>0.99099999999999999</v>
      </c>
      <c r="V3042">
        <v>0.83399999999999996</v>
      </c>
      <c r="W3042">
        <v>414.286</v>
      </c>
      <c r="X3042" t="s">
        <v>56</v>
      </c>
      <c r="Y3042">
        <v>1.786</v>
      </c>
      <c r="Z3042">
        <v>0.97899999999999998</v>
      </c>
      <c r="AA3042">
        <v>0.92600000000000005</v>
      </c>
      <c r="AB3042">
        <v>0.83699999999999997</v>
      </c>
      <c r="AC3042">
        <v>0.996</v>
      </c>
      <c r="AD3042" s="19">
        <v>1.0178240740740741E-2</v>
      </c>
      <c r="AE3042" t="s">
        <v>1108</v>
      </c>
    </row>
    <row r="3043" spans="1:31" hidden="1" x14ac:dyDescent="0.35">
      <c r="A3043" t="s">
        <v>266</v>
      </c>
      <c r="B3043" t="s">
        <v>312</v>
      </c>
      <c r="C3043">
        <v>0</v>
      </c>
      <c r="D3043" s="9">
        <v>44553.272534722222</v>
      </c>
      <c r="E3043" s="9">
        <v>44553.283078703702</v>
      </c>
      <c r="F3043" t="s">
        <v>871</v>
      </c>
      <c r="G3043" t="s">
        <v>871</v>
      </c>
      <c r="H3043">
        <v>1</v>
      </c>
      <c r="I3043">
        <v>1</v>
      </c>
      <c r="J3043">
        <v>1</v>
      </c>
      <c r="K3043" t="s">
        <v>872</v>
      </c>
      <c r="L3043">
        <v>2</v>
      </c>
      <c r="M3043">
        <v>-1</v>
      </c>
      <c r="N3043" t="s">
        <v>874</v>
      </c>
      <c r="O3043" t="s">
        <v>874</v>
      </c>
      <c r="P3043" t="s">
        <v>874</v>
      </c>
      <c r="Q3043">
        <v>1</v>
      </c>
      <c r="R3043">
        <v>0</v>
      </c>
      <c r="S3043" t="s">
        <v>874</v>
      </c>
      <c r="T3043" t="s">
        <v>874</v>
      </c>
      <c r="U3043" t="s">
        <v>874</v>
      </c>
      <c r="V3043" t="s">
        <v>874</v>
      </c>
      <c r="W3043" t="s">
        <v>874</v>
      </c>
      <c r="X3043" t="s">
        <v>56</v>
      </c>
      <c r="Y3043">
        <v>1</v>
      </c>
      <c r="Z3043" t="s">
        <v>874</v>
      </c>
      <c r="AA3043" t="s">
        <v>874</v>
      </c>
      <c r="AB3043" t="s">
        <v>874</v>
      </c>
      <c r="AC3043">
        <v>1</v>
      </c>
      <c r="AD3043" s="19">
        <v>45825.244086273146</v>
      </c>
      <c r="AE3043" t="s">
        <v>2357</v>
      </c>
    </row>
    <row r="3044" spans="1:31" x14ac:dyDescent="0.35">
      <c r="A3044" t="s">
        <v>1375</v>
      </c>
      <c r="B3044" t="s">
        <v>311</v>
      </c>
      <c r="C3044">
        <v>1270</v>
      </c>
      <c r="D3044" s="9">
        <v>42102.418009259258</v>
      </c>
      <c r="E3044" s="9">
        <v>43373.073622685188</v>
      </c>
      <c r="F3044">
        <v>232</v>
      </c>
      <c r="G3044">
        <v>232</v>
      </c>
      <c r="H3044">
        <v>85</v>
      </c>
      <c r="I3044">
        <v>147</v>
      </c>
      <c r="J3044">
        <v>24</v>
      </c>
      <c r="K3044">
        <v>208</v>
      </c>
      <c r="L3044">
        <v>150</v>
      </c>
      <c r="M3044">
        <v>58</v>
      </c>
      <c r="N3044">
        <v>0.06</v>
      </c>
      <c r="O3044">
        <v>0.121</v>
      </c>
      <c r="P3044">
        <v>3.3000000000000002E-2</v>
      </c>
      <c r="Q3044">
        <v>0.11700000000000001</v>
      </c>
      <c r="R3044">
        <v>0.14799999999999999</v>
      </c>
      <c r="S3044">
        <v>0.158</v>
      </c>
      <c r="T3044">
        <v>0.79100000000000004</v>
      </c>
      <c r="U3044">
        <v>0.33100000000000002</v>
      </c>
      <c r="V3044">
        <v>0.81799999999999995</v>
      </c>
      <c r="W3044">
        <v>495.726</v>
      </c>
      <c r="X3044" t="s">
        <v>56</v>
      </c>
      <c r="Y3044">
        <v>8.5470000000000006</v>
      </c>
      <c r="Z3044">
        <v>0.94699999999999995</v>
      </c>
      <c r="AA3044">
        <v>0.93</v>
      </c>
      <c r="AB3044">
        <v>0.86699999999999999</v>
      </c>
      <c r="AC3044">
        <v>0.92400000000000004</v>
      </c>
      <c r="AD3044" s="19">
        <v>45825.085151898151</v>
      </c>
      <c r="AE3044" t="s">
        <v>2397</v>
      </c>
    </row>
    <row r="3045" spans="1:31" hidden="1" x14ac:dyDescent="0.35">
      <c r="A3045" t="s">
        <v>265</v>
      </c>
      <c r="B3045" t="s">
        <v>312</v>
      </c>
      <c r="C3045">
        <v>0</v>
      </c>
      <c r="D3045" s="9">
        <v>44341.588935185187</v>
      </c>
      <c r="E3045" s="9">
        <v>44341.588935185187</v>
      </c>
      <c r="F3045" t="s">
        <v>871</v>
      </c>
      <c r="G3045" t="s">
        <v>871</v>
      </c>
      <c r="H3045">
        <v>1</v>
      </c>
      <c r="I3045">
        <v>1</v>
      </c>
      <c r="J3045">
        <v>1</v>
      </c>
      <c r="K3045" t="s">
        <v>872</v>
      </c>
      <c r="L3045">
        <v>1</v>
      </c>
      <c r="M3045">
        <v>0</v>
      </c>
      <c r="N3045" t="s">
        <v>874</v>
      </c>
      <c r="O3045" t="s">
        <v>874</v>
      </c>
      <c r="P3045" t="s">
        <v>874</v>
      </c>
      <c r="Q3045" t="s">
        <v>874</v>
      </c>
      <c r="R3045">
        <v>0</v>
      </c>
      <c r="S3045" t="s">
        <v>874</v>
      </c>
      <c r="T3045" t="s">
        <v>874</v>
      </c>
      <c r="U3045" t="s">
        <v>874</v>
      </c>
      <c r="V3045" t="s">
        <v>874</v>
      </c>
      <c r="W3045" t="s">
        <v>874</v>
      </c>
      <c r="X3045" t="s">
        <v>56</v>
      </c>
      <c r="Y3045" t="s">
        <v>874</v>
      </c>
      <c r="Z3045" t="s">
        <v>874</v>
      </c>
      <c r="AA3045" t="s">
        <v>874</v>
      </c>
      <c r="AB3045" t="s">
        <v>874</v>
      </c>
      <c r="AC3045" t="s">
        <v>874</v>
      </c>
      <c r="AD3045" s="19">
        <v>45825.244296874997</v>
      </c>
      <c r="AE3045" t="s">
        <v>2357</v>
      </c>
    </row>
    <row r="3046" spans="1:31" x14ac:dyDescent="0.35">
      <c r="A3046" t="s">
        <v>1292</v>
      </c>
      <c r="B3046" t="s">
        <v>311</v>
      </c>
      <c r="C3046">
        <v>2044</v>
      </c>
      <c r="D3046" s="9">
        <v>39577.255555555559</v>
      </c>
      <c r="E3046" s="9">
        <v>41621.729166666664</v>
      </c>
      <c r="F3046">
        <v>2189</v>
      </c>
      <c r="G3046">
        <v>2189</v>
      </c>
      <c r="H3046">
        <v>237</v>
      </c>
      <c r="I3046">
        <v>1952</v>
      </c>
      <c r="J3046">
        <v>245</v>
      </c>
      <c r="K3046">
        <v>1944</v>
      </c>
      <c r="L3046">
        <v>1502</v>
      </c>
      <c r="M3046">
        <v>442</v>
      </c>
      <c r="N3046">
        <v>0.112</v>
      </c>
      <c r="O3046">
        <v>0.92800000000000005</v>
      </c>
      <c r="P3046">
        <v>0.126</v>
      </c>
      <c r="Q3046">
        <v>0.72199999999999998</v>
      </c>
      <c r="R3046">
        <v>0.91400000000000003</v>
      </c>
      <c r="S3046">
        <v>0.91400000000000003</v>
      </c>
      <c r="T3046">
        <v>0.79</v>
      </c>
      <c r="U3046">
        <v>0.108</v>
      </c>
      <c r="V3046">
        <v>0.879</v>
      </c>
      <c r="W3046">
        <v>612.18799999999999</v>
      </c>
      <c r="X3046" t="s">
        <v>56</v>
      </c>
      <c r="Y3046">
        <v>1.385</v>
      </c>
      <c r="Z3046">
        <v>0.97799999999999998</v>
      </c>
      <c r="AA3046">
        <v>0.996</v>
      </c>
      <c r="AB3046">
        <v>0.98099999999999998</v>
      </c>
      <c r="AC3046">
        <v>0.99199999999999999</v>
      </c>
      <c r="AD3046" s="19">
        <v>45824.770805</v>
      </c>
      <c r="AE3046" t="s">
        <v>1824</v>
      </c>
    </row>
    <row r="3047" spans="1:31" hidden="1" x14ac:dyDescent="0.35">
      <c r="A3047" t="s">
        <v>264</v>
      </c>
      <c r="B3047" t="s">
        <v>312</v>
      </c>
      <c r="C3047">
        <v>0</v>
      </c>
      <c r="D3047" s="9">
        <v>44329.397233796299</v>
      </c>
      <c r="E3047" s="9">
        <v>44329.397233796299</v>
      </c>
      <c r="F3047" t="s">
        <v>871</v>
      </c>
      <c r="G3047" t="s">
        <v>871</v>
      </c>
      <c r="H3047">
        <v>1</v>
      </c>
      <c r="I3047">
        <v>1</v>
      </c>
      <c r="J3047">
        <v>1</v>
      </c>
      <c r="K3047" t="s">
        <v>872</v>
      </c>
      <c r="L3047">
        <v>1</v>
      </c>
      <c r="M3047">
        <v>0</v>
      </c>
      <c r="N3047" t="s">
        <v>874</v>
      </c>
      <c r="O3047" t="s">
        <v>874</v>
      </c>
      <c r="P3047" t="s">
        <v>874</v>
      </c>
      <c r="Q3047" t="s">
        <v>874</v>
      </c>
      <c r="R3047">
        <v>0</v>
      </c>
      <c r="S3047" t="s">
        <v>874</v>
      </c>
      <c r="T3047" t="s">
        <v>874</v>
      </c>
      <c r="U3047" t="s">
        <v>874</v>
      </c>
      <c r="V3047" t="s">
        <v>874</v>
      </c>
      <c r="W3047" t="s">
        <v>874</v>
      </c>
      <c r="X3047" t="s">
        <v>56</v>
      </c>
      <c r="Y3047" t="s">
        <v>874</v>
      </c>
      <c r="Z3047" t="s">
        <v>874</v>
      </c>
      <c r="AA3047" t="s">
        <v>874</v>
      </c>
      <c r="AB3047" t="s">
        <v>874</v>
      </c>
      <c r="AC3047" t="s">
        <v>874</v>
      </c>
      <c r="AD3047" s="19">
        <v>45825.244507766205</v>
      </c>
      <c r="AE3047" t="s">
        <v>2357</v>
      </c>
    </row>
    <row r="3048" spans="1:31" x14ac:dyDescent="0.35">
      <c r="A3048" t="s">
        <v>177</v>
      </c>
      <c r="B3048" t="s">
        <v>311</v>
      </c>
      <c r="C3048">
        <v>1891</v>
      </c>
      <c r="D3048" s="9">
        <v>42674.644155092596</v>
      </c>
      <c r="E3048" s="9">
        <v>44565.801111111112</v>
      </c>
      <c r="F3048">
        <v>5945</v>
      </c>
      <c r="G3048">
        <v>5945</v>
      </c>
      <c r="H3048">
        <v>4190</v>
      </c>
      <c r="I3048">
        <v>1755</v>
      </c>
      <c r="J3048">
        <v>572</v>
      </c>
      <c r="K3048">
        <v>5373</v>
      </c>
      <c r="L3048">
        <v>4011</v>
      </c>
      <c r="M3048">
        <v>1362</v>
      </c>
      <c r="N3048">
        <v>4.9820000000000002</v>
      </c>
      <c r="O3048">
        <v>2.105</v>
      </c>
      <c r="P3048">
        <v>0.71699999999999997</v>
      </c>
      <c r="Q3048">
        <v>5.0339999999999998</v>
      </c>
      <c r="R3048">
        <v>6.37</v>
      </c>
      <c r="S3048">
        <v>6.3920000000000003</v>
      </c>
      <c r="T3048">
        <v>0.79</v>
      </c>
      <c r="U3048">
        <v>0.70299999999999996</v>
      </c>
      <c r="V3048">
        <v>0.89900000000000002</v>
      </c>
      <c r="W3048">
        <v>270.56</v>
      </c>
      <c r="X3048" t="s">
        <v>56</v>
      </c>
      <c r="Y3048">
        <v>0.19900000000000001</v>
      </c>
      <c r="Z3048">
        <v>0.97699999999999998</v>
      </c>
      <c r="AA3048">
        <v>0.98099999999999998</v>
      </c>
      <c r="AB3048">
        <v>0.99299999999999999</v>
      </c>
      <c r="AC3048">
        <v>0.99</v>
      </c>
      <c r="AD3048" s="19">
        <v>45825.258997638892</v>
      </c>
      <c r="AE3048" t="s">
        <v>2357</v>
      </c>
    </row>
    <row r="3049" spans="1:31" hidden="1" x14ac:dyDescent="0.35">
      <c r="A3049" t="s">
        <v>261</v>
      </c>
      <c r="B3049" t="s">
        <v>312</v>
      </c>
      <c r="C3049">
        <v>97</v>
      </c>
      <c r="D3049" s="9">
        <v>44460.472372685188</v>
      </c>
      <c r="E3049" s="9">
        <v>44557.588148148148</v>
      </c>
      <c r="F3049" t="s">
        <v>871</v>
      </c>
      <c r="G3049" t="s">
        <v>871</v>
      </c>
      <c r="H3049">
        <v>202</v>
      </c>
      <c r="I3049">
        <v>1</v>
      </c>
      <c r="J3049">
        <v>1</v>
      </c>
      <c r="K3049" t="s">
        <v>872</v>
      </c>
      <c r="L3049">
        <v>179</v>
      </c>
      <c r="M3049">
        <v>23</v>
      </c>
      <c r="N3049">
        <v>2.379</v>
      </c>
      <c r="O3049" t="s">
        <v>874</v>
      </c>
      <c r="P3049">
        <v>0</v>
      </c>
      <c r="Q3049">
        <v>1.909</v>
      </c>
      <c r="R3049">
        <v>2.379</v>
      </c>
      <c r="S3049">
        <v>2.391</v>
      </c>
      <c r="T3049" t="s">
        <v>874</v>
      </c>
      <c r="U3049" t="s">
        <v>874</v>
      </c>
      <c r="V3049" t="s">
        <v>874</v>
      </c>
      <c r="W3049" t="s">
        <v>874</v>
      </c>
      <c r="X3049" t="s">
        <v>56</v>
      </c>
      <c r="Y3049">
        <v>0.52400000000000002</v>
      </c>
      <c r="Z3049">
        <v>0.98899999999999999</v>
      </c>
      <c r="AA3049" t="s">
        <v>874</v>
      </c>
      <c r="AB3049">
        <v>0</v>
      </c>
      <c r="AC3049">
        <v>0.98099999999999998</v>
      </c>
      <c r="AD3049" s="19">
        <v>45825.24472534722</v>
      </c>
      <c r="AE3049" t="s">
        <v>2357</v>
      </c>
    </row>
    <row r="3050" spans="1:31" x14ac:dyDescent="0.35">
      <c r="A3050" t="s">
        <v>127</v>
      </c>
      <c r="B3050" t="s">
        <v>311</v>
      </c>
      <c r="C3050">
        <v>1461</v>
      </c>
      <c r="D3050" s="9">
        <v>43104.343553240738</v>
      </c>
      <c r="E3050" s="9">
        <v>44565.446747685186</v>
      </c>
      <c r="F3050">
        <v>156</v>
      </c>
      <c r="G3050">
        <v>156</v>
      </c>
      <c r="H3050">
        <v>92</v>
      </c>
      <c r="I3050">
        <v>64</v>
      </c>
      <c r="J3050">
        <v>24</v>
      </c>
      <c r="K3050">
        <v>132</v>
      </c>
      <c r="L3050">
        <v>96</v>
      </c>
      <c r="M3050">
        <v>36</v>
      </c>
      <c r="N3050">
        <v>8.5000000000000006E-2</v>
      </c>
      <c r="O3050">
        <v>0.06</v>
      </c>
      <c r="P3050">
        <v>2.5999999999999999E-2</v>
      </c>
      <c r="Q3050">
        <v>9.4E-2</v>
      </c>
      <c r="R3050">
        <v>0.11899999999999999</v>
      </c>
      <c r="S3050">
        <v>0.11799999999999999</v>
      </c>
      <c r="T3050">
        <v>0.79</v>
      </c>
      <c r="U3050">
        <v>0.58599999999999997</v>
      </c>
      <c r="V3050">
        <v>0.82099999999999995</v>
      </c>
      <c r="W3050">
        <v>382.97899999999998</v>
      </c>
      <c r="X3050" t="s">
        <v>56</v>
      </c>
      <c r="Y3050">
        <v>10.638</v>
      </c>
      <c r="Z3050">
        <v>0.96699999999999997</v>
      </c>
      <c r="AA3050">
        <v>0.97199999999999998</v>
      </c>
      <c r="AB3050">
        <v>0.84</v>
      </c>
      <c r="AC3050">
        <v>0.95399999999999996</v>
      </c>
      <c r="AD3050" s="19">
        <v>45825.274100173614</v>
      </c>
      <c r="AE3050" t="s">
        <v>2357</v>
      </c>
    </row>
    <row r="3051" spans="1:31" hidden="1" x14ac:dyDescent="0.35">
      <c r="A3051" t="s">
        <v>260</v>
      </c>
      <c r="B3051" t="s">
        <v>312</v>
      </c>
      <c r="C3051">
        <v>0</v>
      </c>
      <c r="D3051" s="9">
        <v>44524.594872685186</v>
      </c>
      <c r="E3051" s="9">
        <v>44524.595277777778</v>
      </c>
      <c r="F3051" t="s">
        <v>871</v>
      </c>
      <c r="G3051" t="s">
        <v>871</v>
      </c>
      <c r="H3051">
        <v>1</v>
      </c>
      <c r="I3051">
        <v>1</v>
      </c>
      <c r="J3051">
        <v>1</v>
      </c>
      <c r="K3051" t="s">
        <v>872</v>
      </c>
      <c r="L3051">
        <v>1</v>
      </c>
      <c r="M3051">
        <v>-1</v>
      </c>
      <c r="N3051" t="s">
        <v>874</v>
      </c>
      <c r="O3051" t="s">
        <v>874</v>
      </c>
      <c r="P3051" t="s">
        <v>874</v>
      </c>
      <c r="Q3051" t="s">
        <v>874</v>
      </c>
      <c r="R3051">
        <v>0</v>
      </c>
      <c r="S3051" t="s">
        <v>874</v>
      </c>
      <c r="T3051" t="s">
        <v>874</v>
      </c>
      <c r="U3051" t="s">
        <v>874</v>
      </c>
      <c r="V3051" t="s">
        <v>874</v>
      </c>
      <c r="W3051" t="s">
        <v>874</v>
      </c>
      <c r="X3051" t="s">
        <v>62</v>
      </c>
      <c r="Y3051" t="s">
        <v>874</v>
      </c>
      <c r="Z3051" t="s">
        <v>874</v>
      </c>
      <c r="AA3051" t="s">
        <v>874</v>
      </c>
      <c r="AB3051" t="s">
        <v>874</v>
      </c>
      <c r="AC3051" t="s">
        <v>874</v>
      </c>
      <c r="AD3051" s="19">
        <v>45825.244960891207</v>
      </c>
      <c r="AE3051" t="s">
        <v>2357</v>
      </c>
    </row>
    <row r="3052" spans="1:31" x14ac:dyDescent="0.35">
      <c r="A3052" t="s">
        <v>1291</v>
      </c>
      <c r="B3052" t="s">
        <v>311</v>
      </c>
      <c r="C3052">
        <v>2449</v>
      </c>
      <c r="D3052" s="9">
        <v>39172.620833333334</v>
      </c>
      <c r="E3052" s="9">
        <v>41622.104861111111</v>
      </c>
      <c r="F3052">
        <v>1205</v>
      </c>
      <c r="G3052">
        <v>1205</v>
      </c>
      <c r="H3052">
        <v>159</v>
      </c>
      <c r="I3052">
        <v>1046</v>
      </c>
      <c r="J3052">
        <v>163</v>
      </c>
      <c r="K3052">
        <v>1042</v>
      </c>
      <c r="L3052">
        <v>800</v>
      </c>
      <c r="M3052">
        <v>242</v>
      </c>
      <c r="N3052">
        <v>7.0999999999999994E-2</v>
      </c>
      <c r="O3052">
        <v>0.48399999999999999</v>
      </c>
      <c r="P3052">
        <v>8.5999999999999993E-2</v>
      </c>
      <c r="Q3052">
        <v>0.37</v>
      </c>
      <c r="R3052">
        <v>0.46899999999999997</v>
      </c>
      <c r="S3052">
        <v>0.46600000000000003</v>
      </c>
      <c r="T3052">
        <v>0.78900000000000003</v>
      </c>
      <c r="U3052">
        <v>0.128</v>
      </c>
      <c r="V3052">
        <v>0.84499999999999997</v>
      </c>
      <c r="W3052">
        <v>654.05399999999997</v>
      </c>
      <c r="X3052" t="s">
        <v>56</v>
      </c>
      <c r="Y3052">
        <v>2.7029999999999998</v>
      </c>
      <c r="Z3052">
        <v>0.98799999999999999</v>
      </c>
      <c r="AA3052">
        <v>0.97399999999999998</v>
      </c>
      <c r="AB3052">
        <v>0.94699999999999995</v>
      </c>
      <c r="AC3052">
        <v>0.98099999999999998</v>
      </c>
      <c r="AD3052" s="19">
        <v>45824.772570277775</v>
      </c>
      <c r="AE3052" t="s">
        <v>1824</v>
      </c>
    </row>
    <row r="3053" spans="1:31" hidden="1" x14ac:dyDescent="0.35">
      <c r="A3053" t="s">
        <v>257</v>
      </c>
      <c r="B3053" t="s">
        <v>312</v>
      </c>
      <c r="C3053">
        <v>96</v>
      </c>
      <c r="D3053" s="9">
        <v>44453.75105324074</v>
      </c>
      <c r="E3053" s="9">
        <v>44550.649247685185</v>
      </c>
      <c r="F3053" t="s">
        <v>871</v>
      </c>
      <c r="G3053" t="s">
        <v>871</v>
      </c>
      <c r="H3053">
        <v>44</v>
      </c>
      <c r="I3053">
        <v>1</v>
      </c>
      <c r="J3053">
        <v>1</v>
      </c>
      <c r="K3053" t="s">
        <v>872</v>
      </c>
      <c r="L3053">
        <v>31</v>
      </c>
      <c r="M3053">
        <v>12</v>
      </c>
      <c r="N3053">
        <v>0.42699999999999999</v>
      </c>
      <c r="O3053">
        <v>0</v>
      </c>
      <c r="P3053">
        <v>0</v>
      </c>
      <c r="Q3053">
        <v>0.38600000000000001</v>
      </c>
      <c r="R3053">
        <v>0.42699999999999999</v>
      </c>
      <c r="S3053">
        <v>0.42699999999999999</v>
      </c>
      <c r="T3053">
        <v>0.90400000000000003</v>
      </c>
      <c r="U3053">
        <v>1</v>
      </c>
      <c r="V3053">
        <v>1</v>
      </c>
      <c r="W3053">
        <v>165.803</v>
      </c>
      <c r="X3053" t="s">
        <v>56</v>
      </c>
      <c r="Y3053">
        <v>2.5910000000000002</v>
      </c>
      <c r="Z3053">
        <v>0.93300000000000005</v>
      </c>
      <c r="AA3053">
        <v>0</v>
      </c>
      <c r="AB3053">
        <v>0</v>
      </c>
      <c r="AC3053">
        <v>0.97499999999999998</v>
      </c>
      <c r="AD3053" s="19">
        <v>45825.245204942126</v>
      </c>
      <c r="AE3053" t="s">
        <v>2357</v>
      </c>
    </row>
    <row r="3054" spans="1:31" x14ac:dyDescent="0.35">
      <c r="A3054" t="s">
        <v>1519</v>
      </c>
      <c r="B3054" t="s">
        <v>311</v>
      </c>
      <c r="C3054">
        <v>2041</v>
      </c>
      <c r="D3054" s="9">
        <v>41955.16747685185</v>
      </c>
      <c r="E3054" s="9">
        <v>43997.091134259259</v>
      </c>
      <c r="F3054">
        <v>1235</v>
      </c>
      <c r="G3054">
        <v>1235</v>
      </c>
      <c r="H3054">
        <v>204</v>
      </c>
      <c r="I3054">
        <v>1031</v>
      </c>
      <c r="J3054">
        <v>108</v>
      </c>
      <c r="K3054">
        <v>1127</v>
      </c>
      <c r="L3054">
        <v>797</v>
      </c>
      <c r="M3054">
        <v>330</v>
      </c>
      <c r="N3054">
        <v>0.14499999999999999</v>
      </c>
      <c r="O3054">
        <v>0.78900000000000003</v>
      </c>
      <c r="P3054">
        <v>0.11</v>
      </c>
      <c r="Q3054">
        <v>0.65</v>
      </c>
      <c r="R3054">
        <v>0.82399999999999995</v>
      </c>
      <c r="S3054">
        <v>0.85</v>
      </c>
      <c r="T3054">
        <v>0.78900000000000003</v>
      </c>
      <c r="U3054">
        <v>0.155</v>
      </c>
      <c r="V3054">
        <v>0.88200000000000001</v>
      </c>
      <c r="W3054">
        <v>507.69200000000001</v>
      </c>
      <c r="X3054" t="s">
        <v>56</v>
      </c>
      <c r="Y3054">
        <v>1.538</v>
      </c>
      <c r="Z3054">
        <v>0.879</v>
      </c>
      <c r="AA3054">
        <v>0.84199999999999997</v>
      </c>
      <c r="AB3054">
        <v>0.85099999999999998</v>
      </c>
      <c r="AC3054">
        <v>0.89900000000000002</v>
      </c>
      <c r="AD3054" s="19">
        <v>45825.11874633102</v>
      </c>
      <c r="AE3054" t="s">
        <v>2397</v>
      </c>
    </row>
    <row r="3055" spans="1:31" hidden="1" x14ac:dyDescent="0.35">
      <c r="A3055" t="s">
        <v>1105</v>
      </c>
      <c r="B3055" t="s">
        <v>312</v>
      </c>
      <c r="C3055">
        <v>0</v>
      </c>
      <c r="D3055" s="9">
        <v>44255.698807870373</v>
      </c>
      <c r="E3055" s="9">
        <v>44255.699432870373</v>
      </c>
      <c r="F3055" t="s">
        <v>871</v>
      </c>
      <c r="G3055" t="s">
        <v>871</v>
      </c>
      <c r="H3055">
        <v>1</v>
      </c>
      <c r="I3055">
        <v>1</v>
      </c>
      <c r="J3055">
        <v>2</v>
      </c>
      <c r="K3055" t="s">
        <v>872</v>
      </c>
      <c r="L3055">
        <v>1</v>
      </c>
      <c r="M3055">
        <v>-1</v>
      </c>
      <c r="N3055" t="s">
        <v>874</v>
      </c>
      <c r="O3055" t="s">
        <v>874</v>
      </c>
      <c r="P3055" t="s">
        <v>874</v>
      </c>
      <c r="Q3055" t="s">
        <v>874</v>
      </c>
      <c r="R3055">
        <v>0</v>
      </c>
      <c r="S3055" t="s">
        <v>874</v>
      </c>
      <c r="T3055" t="s">
        <v>874</v>
      </c>
      <c r="U3055" t="s">
        <v>874</v>
      </c>
      <c r="V3055" t="s">
        <v>874</v>
      </c>
      <c r="W3055" t="s">
        <v>874</v>
      </c>
      <c r="X3055" t="s">
        <v>56</v>
      </c>
      <c r="Y3055" t="s">
        <v>874</v>
      </c>
      <c r="Z3055" t="s">
        <v>874</v>
      </c>
      <c r="AA3055" t="s">
        <v>874</v>
      </c>
      <c r="AB3055" t="s">
        <v>874</v>
      </c>
      <c r="AC3055" t="s">
        <v>874</v>
      </c>
      <c r="AD3055" s="19">
        <v>45825.245412384262</v>
      </c>
      <c r="AE3055" t="s">
        <v>2357</v>
      </c>
    </row>
    <row r="3056" spans="1:31" x14ac:dyDescent="0.35">
      <c r="A3056" t="s">
        <v>1577</v>
      </c>
      <c r="B3056" t="s">
        <v>311</v>
      </c>
      <c r="C3056">
        <v>1898</v>
      </c>
      <c r="D3056" s="9">
        <v>42629.408634259256</v>
      </c>
      <c r="E3056" s="9">
        <v>44528.174513888887</v>
      </c>
      <c r="F3056">
        <v>277</v>
      </c>
      <c r="G3056">
        <v>277</v>
      </c>
      <c r="H3056">
        <v>82</v>
      </c>
      <c r="I3056">
        <v>195</v>
      </c>
      <c r="J3056">
        <v>32</v>
      </c>
      <c r="K3056">
        <v>245</v>
      </c>
      <c r="L3056">
        <v>188</v>
      </c>
      <c r="M3056">
        <v>57</v>
      </c>
      <c r="N3056">
        <v>5.0999999999999997E-2</v>
      </c>
      <c r="O3056">
        <v>0.113</v>
      </c>
      <c r="P3056">
        <v>2.1999999999999999E-2</v>
      </c>
      <c r="Q3056">
        <v>0.112</v>
      </c>
      <c r="R3056">
        <v>0.14199999999999999</v>
      </c>
      <c r="S3056">
        <v>0.14299999999999999</v>
      </c>
      <c r="T3056">
        <v>0.78900000000000003</v>
      </c>
      <c r="U3056">
        <v>0.311</v>
      </c>
      <c r="V3056">
        <v>0.86599999999999999</v>
      </c>
      <c r="W3056">
        <v>508.92899999999997</v>
      </c>
      <c r="X3056" t="s">
        <v>56</v>
      </c>
      <c r="Y3056">
        <v>8.9290000000000003</v>
      </c>
      <c r="Z3056">
        <v>0.94499999999999995</v>
      </c>
      <c r="AA3056">
        <v>0.89100000000000001</v>
      </c>
      <c r="AB3056">
        <v>0.85899999999999999</v>
      </c>
      <c r="AC3056">
        <v>0.94699999999999995</v>
      </c>
      <c r="AD3056" s="19">
        <v>45825.133534606481</v>
      </c>
      <c r="AE3056" t="s">
        <v>2397</v>
      </c>
    </row>
    <row r="3057" spans="1:31" hidden="1" x14ac:dyDescent="0.35">
      <c r="A3057" t="s">
        <v>256</v>
      </c>
      <c r="B3057" t="s">
        <v>312</v>
      </c>
      <c r="C3057">
        <v>0</v>
      </c>
      <c r="D3057" s="9">
        <v>44536.454201388886</v>
      </c>
      <c r="E3057" s="9">
        <v>44536.470543981479</v>
      </c>
      <c r="F3057" t="s">
        <v>871</v>
      </c>
      <c r="G3057" t="s">
        <v>871</v>
      </c>
      <c r="H3057">
        <v>1</v>
      </c>
      <c r="I3057">
        <v>1</v>
      </c>
      <c r="J3057">
        <v>1</v>
      </c>
      <c r="K3057" t="s">
        <v>872</v>
      </c>
      <c r="L3057">
        <v>215</v>
      </c>
      <c r="M3057">
        <v>-214</v>
      </c>
      <c r="N3057" t="s">
        <v>874</v>
      </c>
      <c r="O3057" t="s">
        <v>874</v>
      </c>
      <c r="P3057">
        <v>0</v>
      </c>
      <c r="Q3057">
        <v>107.5</v>
      </c>
      <c r="R3057">
        <v>0</v>
      </c>
      <c r="S3057" t="s">
        <v>874</v>
      </c>
      <c r="T3057" t="s">
        <v>874</v>
      </c>
      <c r="U3057" t="s">
        <v>874</v>
      </c>
      <c r="V3057" t="s">
        <v>874</v>
      </c>
      <c r="W3057" t="s">
        <v>874</v>
      </c>
      <c r="X3057" t="s">
        <v>80</v>
      </c>
      <c r="Y3057">
        <v>8.9999999999999993E-3</v>
      </c>
      <c r="Z3057" t="s">
        <v>874</v>
      </c>
      <c r="AA3057" t="s">
        <v>874</v>
      </c>
      <c r="AB3057">
        <v>0</v>
      </c>
      <c r="AC3057">
        <v>0.745</v>
      </c>
      <c r="AD3057" s="19">
        <v>45825.245620810187</v>
      </c>
      <c r="AE3057" t="s">
        <v>2357</v>
      </c>
    </row>
    <row r="3058" spans="1:31" x14ac:dyDescent="0.35">
      <c r="A3058" t="s">
        <v>1627</v>
      </c>
      <c r="B3058" t="s">
        <v>311</v>
      </c>
      <c r="C3058">
        <v>1094</v>
      </c>
      <c r="D3058" s="9">
        <v>42434.002002314817</v>
      </c>
      <c r="E3058" s="9">
        <v>43528.339155092595</v>
      </c>
      <c r="F3058">
        <v>398</v>
      </c>
      <c r="G3058">
        <v>398</v>
      </c>
      <c r="H3058">
        <v>179</v>
      </c>
      <c r="I3058">
        <v>219</v>
      </c>
      <c r="J3058">
        <v>25</v>
      </c>
      <c r="K3058">
        <v>373</v>
      </c>
      <c r="L3058">
        <v>288</v>
      </c>
      <c r="M3058">
        <v>85</v>
      </c>
      <c r="N3058">
        <v>0.22700000000000001</v>
      </c>
      <c r="O3058">
        <v>0.34499999999999997</v>
      </c>
      <c r="P3058">
        <v>3.5999999999999997E-2</v>
      </c>
      <c r="Q3058">
        <v>0.42299999999999999</v>
      </c>
      <c r="R3058">
        <v>0.53600000000000003</v>
      </c>
      <c r="S3058">
        <v>0.52</v>
      </c>
      <c r="T3058">
        <v>0.78900000000000003</v>
      </c>
      <c r="U3058">
        <v>0.39700000000000002</v>
      </c>
      <c r="V3058">
        <v>0.93700000000000006</v>
      </c>
      <c r="W3058">
        <v>200.946</v>
      </c>
      <c r="X3058" t="s">
        <v>56</v>
      </c>
      <c r="Y3058">
        <v>2.3639999999999999</v>
      </c>
      <c r="Z3058">
        <v>0.80400000000000005</v>
      </c>
      <c r="AA3058">
        <v>0.83299999999999996</v>
      </c>
      <c r="AB3058">
        <v>0.92400000000000004</v>
      </c>
      <c r="AC3058">
        <v>0.873</v>
      </c>
      <c r="AD3058" s="19">
        <v>45825.147752627316</v>
      </c>
      <c r="AE3058" t="s">
        <v>2397</v>
      </c>
    </row>
    <row r="3059" spans="1:31" hidden="1" x14ac:dyDescent="0.35">
      <c r="A3059" t="s">
        <v>255</v>
      </c>
      <c r="B3059" t="s">
        <v>312</v>
      </c>
      <c r="C3059">
        <v>97</v>
      </c>
      <c r="D3059" s="9">
        <v>44467.576099537036</v>
      </c>
      <c r="E3059" s="9">
        <v>44565.421597222223</v>
      </c>
      <c r="F3059" t="s">
        <v>871</v>
      </c>
      <c r="G3059" t="s">
        <v>871</v>
      </c>
      <c r="H3059">
        <v>32</v>
      </c>
      <c r="I3059">
        <v>84</v>
      </c>
      <c r="J3059">
        <v>28</v>
      </c>
      <c r="K3059" t="s">
        <v>872</v>
      </c>
      <c r="L3059">
        <v>52</v>
      </c>
      <c r="M3059">
        <v>37</v>
      </c>
      <c r="N3059">
        <v>0.374</v>
      </c>
      <c r="O3059">
        <v>0.95399999999999996</v>
      </c>
      <c r="P3059">
        <v>0.26700000000000002</v>
      </c>
      <c r="Q3059">
        <v>0.66100000000000003</v>
      </c>
      <c r="R3059">
        <v>1.0609999999999999</v>
      </c>
      <c r="S3059">
        <v>1.0740000000000001</v>
      </c>
      <c r="T3059">
        <v>0.623</v>
      </c>
      <c r="U3059">
        <v>0.28199999999999997</v>
      </c>
      <c r="V3059">
        <v>0.79900000000000004</v>
      </c>
      <c r="W3059">
        <v>490.166</v>
      </c>
      <c r="X3059" t="s">
        <v>56</v>
      </c>
      <c r="Y3059">
        <v>1.5129999999999999</v>
      </c>
      <c r="Z3059">
        <v>0.98599999999999999</v>
      </c>
      <c r="AA3059">
        <v>0.97899999999999998</v>
      </c>
      <c r="AB3059">
        <v>0.97299999999999998</v>
      </c>
      <c r="AC3059">
        <v>0.98299999999999998</v>
      </c>
      <c r="AD3059" s="19">
        <v>45825.245925347219</v>
      </c>
      <c r="AE3059" t="s">
        <v>2357</v>
      </c>
    </row>
    <row r="3060" spans="1:31" x14ac:dyDescent="0.35">
      <c r="A3060" t="s">
        <v>1695</v>
      </c>
      <c r="B3060" t="s">
        <v>311</v>
      </c>
      <c r="C3060">
        <v>4687</v>
      </c>
      <c r="D3060" s="9">
        <v>39879.150752314818</v>
      </c>
      <c r="E3060" s="9">
        <v>44566.565092592595</v>
      </c>
      <c r="F3060">
        <v>16399</v>
      </c>
      <c r="G3060">
        <v>16399</v>
      </c>
      <c r="H3060">
        <v>1493</v>
      </c>
      <c r="I3060">
        <v>14906</v>
      </c>
      <c r="J3060">
        <v>4525</v>
      </c>
      <c r="K3060">
        <v>11874</v>
      </c>
      <c r="L3060">
        <v>9722</v>
      </c>
      <c r="M3060">
        <v>2152</v>
      </c>
      <c r="N3060">
        <v>0.29399999999999998</v>
      </c>
      <c r="O3060">
        <v>3.7250000000000001</v>
      </c>
      <c r="P3060">
        <v>1.163</v>
      </c>
      <c r="Q3060">
        <v>2.254</v>
      </c>
      <c r="R3060">
        <v>2.8559999999999999</v>
      </c>
      <c r="S3060">
        <v>2.823</v>
      </c>
      <c r="T3060">
        <v>0.78900000000000003</v>
      </c>
      <c r="U3060">
        <v>7.2999999999999995E-2</v>
      </c>
      <c r="V3060">
        <v>0.71099999999999997</v>
      </c>
      <c r="W3060">
        <v>954.74699999999996</v>
      </c>
      <c r="X3060" t="s">
        <v>56</v>
      </c>
      <c r="Y3060">
        <v>0.44400000000000001</v>
      </c>
      <c r="Z3060">
        <v>0.97799999999999998</v>
      </c>
      <c r="AA3060">
        <v>0.97299999999999998</v>
      </c>
      <c r="AB3060">
        <v>0.94299999999999995</v>
      </c>
      <c r="AC3060">
        <v>0.97399999999999998</v>
      </c>
      <c r="AD3060" s="19">
        <v>45825.163866689814</v>
      </c>
      <c r="AE3060" t="s">
        <v>2397</v>
      </c>
    </row>
    <row r="3061" spans="1:31" hidden="1" x14ac:dyDescent="0.35">
      <c r="A3061" t="s">
        <v>1106</v>
      </c>
      <c r="B3061" t="s">
        <v>312</v>
      </c>
      <c r="C3061">
        <v>95</v>
      </c>
      <c r="D3061" s="9">
        <v>44452.534629629627</v>
      </c>
      <c r="E3061" s="9">
        <v>44547.624513888892</v>
      </c>
      <c r="F3061" t="s">
        <v>871</v>
      </c>
      <c r="G3061" t="s">
        <v>871</v>
      </c>
      <c r="H3061">
        <v>28</v>
      </c>
      <c r="I3061">
        <v>1</v>
      </c>
      <c r="J3061">
        <v>1</v>
      </c>
      <c r="K3061" t="s">
        <v>872</v>
      </c>
      <c r="L3061">
        <v>13</v>
      </c>
      <c r="M3061">
        <v>16</v>
      </c>
      <c r="N3061">
        <v>0.27200000000000002</v>
      </c>
      <c r="O3061" t="s">
        <v>874</v>
      </c>
      <c r="P3061" t="s">
        <v>874</v>
      </c>
      <c r="Q3061">
        <v>9.4E-2</v>
      </c>
      <c r="R3061">
        <v>0</v>
      </c>
      <c r="S3061">
        <v>0.27200000000000002</v>
      </c>
      <c r="T3061" t="s">
        <v>874</v>
      </c>
      <c r="U3061" t="s">
        <v>874</v>
      </c>
      <c r="V3061" t="s">
        <v>874</v>
      </c>
      <c r="W3061" t="s">
        <v>874</v>
      </c>
      <c r="X3061" t="s">
        <v>56</v>
      </c>
      <c r="Y3061">
        <v>10.638</v>
      </c>
      <c r="Z3061">
        <v>0.94199999999999995</v>
      </c>
      <c r="AA3061" t="s">
        <v>874</v>
      </c>
      <c r="AB3061" t="s">
        <v>874</v>
      </c>
      <c r="AC3061">
        <v>0.83899999999999997</v>
      </c>
      <c r="AD3061" s="19">
        <v>45825.246140185183</v>
      </c>
      <c r="AE3061" t="s">
        <v>2357</v>
      </c>
    </row>
    <row r="3062" spans="1:31" x14ac:dyDescent="0.35">
      <c r="A3062" t="s">
        <v>1701</v>
      </c>
      <c r="B3062" t="s">
        <v>311</v>
      </c>
      <c r="C3062">
        <v>2187</v>
      </c>
      <c r="D3062" s="9">
        <v>39427.165972222225</v>
      </c>
      <c r="E3062" s="9">
        <v>41615.001388888886</v>
      </c>
      <c r="F3062">
        <v>689</v>
      </c>
      <c r="G3062">
        <v>689</v>
      </c>
      <c r="H3062">
        <v>88</v>
      </c>
      <c r="I3062">
        <v>601</v>
      </c>
      <c r="J3062">
        <v>90</v>
      </c>
      <c r="K3062">
        <v>599</v>
      </c>
      <c r="L3062">
        <v>481</v>
      </c>
      <c r="M3062">
        <v>118</v>
      </c>
      <c r="N3062">
        <v>4.2999999999999997E-2</v>
      </c>
      <c r="O3062">
        <v>0.32200000000000001</v>
      </c>
      <c r="P3062">
        <v>4.4999999999999998E-2</v>
      </c>
      <c r="Q3062">
        <v>0.252</v>
      </c>
      <c r="R3062">
        <v>0.32</v>
      </c>
      <c r="S3062">
        <v>0.315</v>
      </c>
      <c r="T3062">
        <v>0.78800000000000003</v>
      </c>
      <c r="U3062">
        <v>0.11799999999999999</v>
      </c>
      <c r="V3062">
        <v>0.877</v>
      </c>
      <c r="W3062">
        <v>468.25400000000002</v>
      </c>
      <c r="X3062" t="s">
        <v>56</v>
      </c>
      <c r="Y3062">
        <v>3.968</v>
      </c>
      <c r="Z3062">
        <v>0.91</v>
      </c>
      <c r="AA3062">
        <v>0.92600000000000005</v>
      </c>
      <c r="AB3062">
        <v>0.92</v>
      </c>
      <c r="AC3062">
        <v>0.92500000000000004</v>
      </c>
      <c r="AD3062" s="19">
        <v>45824.821781342594</v>
      </c>
      <c r="AE3062" t="s">
        <v>1824</v>
      </c>
    </row>
    <row r="3063" spans="1:31" hidden="1" x14ac:dyDescent="0.35">
      <c r="A3063" t="s">
        <v>1107</v>
      </c>
      <c r="B3063" t="s">
        <v>312</v>
      </c>
      <c r="C3063">
        <v>91</v>
      </c>
      <c r="D3063" s="9">
        <v>44333.014108796298</v>
      </c>
      <c r="E3063" s="9">
        <v>44424.73027777778</v>
      </c>
      <c r="F3063" t="s">
        <v>871</v>
      </c>
      <c r="G3063" t="s">
        <v>871</v>
      </c>
      <c r="H3063">
        <v>1</v>
      </c>
      <c r="I3063">
        <v>1</v>
      </c>
      <c r="J3063">
        <v>1</v>
      </c>
      <c r="K3063" t="s">
        <v>872</v>
      </c>
      <c r="L3063">
        <v>6</v>
      </c>
      <c r="M3063">
        <v>-5</v>
      </c>
      <c r="N3063" t="s">
        <v>874</v>
      </c>
      <c r="O3063" t="s">
        <v>874</v>
      </c>
      <c r="P3063" t="s">
        <v>874</v>
      </c>
      <c r="Q3063">
        <v>3.9E-2</v>
      </c>
      <c r="R3063">
        <v>0</v>
      </c>
      <c r="S3063" t="s">
        <v>874</v>
      </c>
      <c r="T3063" t="s">
        <v>874</v>
      </c>
      <c r="U3063" t="s">
        <v>874</v>
      </c>
      <c r="V3063" t="s">
        <v>874</v>
      </c>
      <c r="W3063" t="s">
        <v>874</v>
      </c>
      <c r="X3063" t="s">
        <v>56</v>
      </c>
      <c r="Y3063">
        <v>25.640999999999998</v>
      </c>
      <c r="Z3063" t="s">
        <v>874</v>
      </c>
      <c r="AA3063" t="s">
        <v>874</v>
      </c>
      <c r="AB3063" t="s">
        <v>874</v>
      </c>
      <c r="AC3063">
        <v>0.72299999999999998</v>
      </c>
      <c r="AD3063" s="19">
        <v>45825.24634503472</v>
      </c>
      <c r="AE3063" t="s">
        <v>2357</v>
      </c>
    </row>
    <row r="3064" spans="1:31" x14ac:dyDescent="0.35">
      <c r="A3064" t="s">
        <v>891</v>
      </c>
      <c r="B3064" t="s">
        <v>311</v>
      </c>
      <c r="C3064">
        <v>784</v>
      </c>
      <c r="D3064" s="9">
        <v>40841.892361111109</v>
      </c>
      <c r="E3064" s="9">
        <v>41626.054166666669</v>
      </c>
      <c r="F3064">
        <v>4033</v>
      </c>
      <c r="G3064">
        <v>4033</v>
      </c>
      <c r="H3064">
        <v>470</v>
      </c>
      <c r="I3064">
        <v>3563</v>
      </c>
      <c r="J3064">
        <v>865</v>
      </c>
      <c r="K3064">
        <v>3168</v>
      </c>
      <c r="L3064">
        <v>2380</v>
      </c>
      <c r="M3064">
        <v>788</v>
      </c>
      <c r="N3064">
        <v>0.60399999999999998</v>
      </c>
      <c r="O3064">
        <v>4.8499999999999996</v>
      </c>
      <c r="P3064">
        <v>1.222</v>
      </c>
      <c r="Q3064">
        <v>3.3359999999999999</v>
      </c>
      <c r="R3064">
        <v>4.2320000000000002</v>
      </c>
      <c r="S3064">
        <v>4.242</v>
      </c>
      <c r="T3064">
        <v>0.78800000000000003</v>
      </c>
      <c r="U3064">
        <v>0.111</v>
      </c>
      <c r="V3064">
        <v>0.77600000000000002</v>
      </c>
      <c r="W3064">
        <v>236.21100000000001</v>
      </c>
      <c r="X3064" t="s">
        <v>56</v>
      </c>
      <c r="Y3064">
        <v>0.3</v>
      </c>
      <c r="Z3064">
        <v>0.99</v>
      </c>
      <c r="AA3064">
        <v>0.96699999999999997</v>
      </c>
      <c r="AB3064">
        <v>0.99299999999999999</v>
      </c>
      <c r="AC3064">
        <v>0.97899999999999998</v>
      </c>
      <c r="AD3064" s="19">
        <v>45824.823244340281</v>
      </c>
      <c r="AE3064" t="s">
        <v>1824</v>
      </c>
    </row>
    <row r="3065" spans="1:31" hidden="1" x14ac:dyDescent="0.35">
      <c r="A3065" t="s">
        <v>248</v>
      </c>
      <c r="B3065" t="s">
        <v>312</v>
      </c>
      <c r="C3065">
        <v>99</v>
      </c>
      <c r="D3065" s="9">
        <v>44447.548182870371</v>
      </c>
      <c r="E3065" s="9">
        <v>44546.741585648146</v>
      </c>
      <c r="F3065" t="s">
        <v>871</v>
      </c>
      <c r="G3065" t="s">
        <v>871</v>
      </c>
      <c r="H3065">
        <v>6</v>
      </c>
      <c r="I3065">
        <v>23</v>
      </c>
      <c r="J3065">
        <v>17</v>
      </c>
      <c r="K3065" t="s">
        <v>872</v>
      </c>
      <c r="L3065">
        <v>22</v>
      </c>
      <c r="M3065">
        <v>-11</v>
      </c>
      <c r="N3065">
        <v>5.6000000000000001E-2</v>
      </c>
      <c r="O3065">
        <v>0.26300000000000001</v>
      </c>
      <c r="P3065">
        <v>0.185</v>
      </c>
      <c r="Q3065">
        <v>0.252</v>
      </c>
      <c r="R3065">
        <v>0.13400000000000001</v>
      </c>
      <c r="S3065">
        <v>0.152</v>
      </c>
      <c r="T3065">
        <v>1.881</v>
      </c>
      <c r="U3065">
        <v>0.17599999999999999</v>
      </c>
      <c r="V3065">
        <v>0.42</v>
      </c>
      <c r="W3065">
        <v>388.88900000000001</v>
      </c>
      <c r="X3065" t="s">
        <v>62</v>
      </c>
      <c r="Y3065">
        <v>3.968</v>
      </c>
      <c r="Z3065">
        <v>0.89800000000000002</v>
      </c>
      <c r="AA3065">
        <v>0.94099999999999995</v>
      </c>
      <c r="AB3065">
        <v>0.88100000000000001</v>
      </c>
      <c r="AC3065">
        <v>0.95</v>
      </c>
      <c r="AD3065" s="19">
        <v>45825.246632523151</v>
      </c>
      <c r="AE3065" t="s">
        <v>2357</v>
      </c>
    </row>
    <row r="3066" spans="1:31" x14ac:dyDescent="0.35">
      <c r="A3066" t="s">
        <v>1837</v>
      </c>
      <c r="B3066" t="s">
        <v>311</v>
      </c>
      <c r="C3066">
        <v>3684</v>
      </c>
      <c r="D3066" s="9">
        <v>37944.188888888886</v>
      </c>
      <c r="E3066" s="9">
        <v>41628.848611111112</v>
      </c>
      <c r="F3066">
        <v>5830</v>
      </c>
      <c r="G3066">
        <v>5830</v>
      </c>
      <c r="H3066">
        <v>802</v>
      </c>
      <c r="I3066">
        <v>5028</v>
      </c>
      <c r="J3066">
        <v>848</v>
      </c>
      <c r="K3066">
        <v>4982</v>
      </c>
      <c r="L3066">
        <v>3831</v>
      </c>
      <c r="M3066">
        <v>1151</v>
      </c>
      <c r="N3066">
        <v>0.28000000000000003</v>
      </c>
      <c r="O3066">
        <v>1.677</v>
      </c>
      <c r="P3066">
        <v>0.29399999999999998</v>
      </c>
      <c r="Q3066">
        <v>1.3109999999999999</v>
      </c>
      <c r="R3066">
        <v>1.663</v>
      </c>
      <c r="S3066">
        <v>1.663</v>
      </c>
      <c r="T3066">
        <v>0.78800000000000003</v>
      </c>
      <c r="U3066">
        <v>0.14299999999999999</v>
      </c>
      <c r="V3066">
        <v>0.85</v>
      </c>
      <c r="W3066">
        <v>877.95600000000002</v>
      </c>
      <c r="X3066" t="s">
        <v>56</v>
      </c>
      <c r="Y3066">
        <v>0.76300000000000001</v>
      </c>
      <c r="Z3066">
        <v>0.93799999999999994</v>
      </c>
      <c r="AA3066">
        <v>0.98399999999999999</v>
      </c>
      <c r="AB3066">
        <v>0.97299999999999998</v>
      </c>
      <c r="AC3066">
        <v>0.98099999999999998</v>
      </c>
      <c r="AD3066" s="19">
        <v>45824.853017592592</v>
      </c>
      <c r="AE3066" t="s">
        <v>2024</v>
      </c>
    </row>
    <row r="3067" spans="1:31" hidden="1" x14ac:dyDescent="0.35">
      <c r="A3067" t="s">
        <v>247</v>
      </c>
      <c r="B3067" t="s">
        <v>312</v>
      </c>
      <c r="C3067">
        <v>99</v>
      </c>
      <c r="D3067" s="9">
        <v>44466.438981481479</v>
      </c>
      <c r="E3067" s="9">
        <v>44565.808483796296</v>
      </c>
      <c r="F3067" t="s">
        <v>871</v>
      </c>
      <c r="G3067" t="s">
        <v>871</v>
      </c>
      <c r="H3067">
        <v>152</v>
      </c>
      <c r="I3067">
        <v>18</v>
      </c>
      <c r="J3067">
        <v>26</v>
      </c>
      <c r="K3067" t="s">
        <v>872</v>
      </c>
      <c r="L3067">
        <v>144</v>
      </c>
      <c r="M3067">
        <v>-1</v>
      </c>
      <c r="N3067">
        <v>1.456</v>
      </c>
      <c r="O3067">
        <v>0.23400000000000001</v>
      </c>
      <c r="P3067">
        <v>0.29299999999999998</v>
      </c>
      <c r="Q3067">
        <v>1.49</v>
      </c>
      <c r="R3067">
        <v>1.397</v>
      </c>
      <c r="S3067">
        <v>1.381</v>
      </c>
      <c r="T3067">
        <v>1.0669999999999999</v>
      </c>
      <c r="U3067">
        <v>0.86199999999999999</v>
      </c>
      <c r="V3067">
        <v>0.82699999999999996</v>
      </c>
      <c r="W3067">
        <v>233.55699999999999</v>
      </c>
      <c r="X3067" t="s">
        <v>62</v>
      </c>
      <c r="Y3067">
        <v>0.67100000000000004</v>
      </c>
      <c r="Z3067">
        <v>0.97599999999999998</v>
      </c>
      <c r="AA3067">
        <v>0.91800000000000004</v>
      </c>
      <c r="AB3067">
        <v>0.94499999999999995</v>
      </c>
      <c r="AC3067">
        <v>0.99</v>
      </c>
      <c r="AD3067" s="19">
        <v>45825.246931203706</v>
      </c>
      <c r="AE3067" t="s">
        <v>2357</v>
      </c>
    </row>
    <row r="3068" spans="1:31" x14ac:dyDescent="0.35">
      <c r="A3068" t="s">
        <v>1095</v>
      </c>
      <c r="B3068" t="s">
        <v>311</v>
      </c>
      <c r="C3068">
        <v>1853</v>
      </c>
      <c r="D3068" s="9">
        <v>39708.168749999997</v>
      </c>
      <c r="E3068" s="9">
        <v>41561.988888888889</v>
      </c>
      <c r="F3068">
        <v>154</v>
      </c>
      <c r="G3068">
        <v>154</v>
      </c>
      <c r="H3068">
        <v>116</v>
      </c>
      <c r="I3068">
        <v>38</v>
      </c>
      <c r="J3068">
        <v>15</v>
      </c>
      <c r="K3068">
        <v>139</v>
      </c>
      <c r="L3068">
        <v>107</v>
      </c>
      <c r="M3068">
        <v>32</v>
      </c>
      <c r="N3068">
        <v>4.3999999999999997E-2</v>
      </c>
      <c r="O3068">
        <v>1.4E-2</v>
      </c>
      <c r="P3068">
        <v>6.0000000000000001E-3</v>
      </c>
      <c r="Q3068">
        <v>4.1000000000000002E-2</v>
      </c>
      <c r="R3068">
        <v>5.1999999999999998E-2</v>
      </c>
      <c r="S3068">
        <v>5.0999999999999997E-2</v>
      </c>
      <c r="T3068">
        <v>0.78800000000000003</v>
      </c>
      <c r="U3068">
        <v>0.75900000000000001</v>
      </c>
      <c r="V3068">
        <v>0.89700000000000002</v>
      </c>
      <c r="W3068">
        <v>780.48800000000006</v>
      </c>
      <c r="X3068" t="s">
        <v>56</v>
      </c>
      <c r="Y3068">
        <v>24.39</v>
      </c>
      <c r="Z3068">
        <v>0.71599999999999997</v>
      </c>
      <c r="AA3068">
        <v>0.71399999999999997</v>
      </c>
      <c r="AB3068">
        <v>0.86299999999999999</v>
      </c>
      <c r="AC3068">
        <v>0.74399999999999999</v>
      </c>
      <c r="AD3068" s="19">
        <v>45824.917093900462</v>
      </c>
      <c r="AE3068" t="s">
        <v>2215</v>
      </c>
    </row>
    <row r="3069" spans="1:31" hidden="1" x14ac:dyDescent="0.35">
      <c r="A3069" t="s">
        <v>1108</v>
      </c>
      <c r="B3069" t="s">
        <v>312</v>
      </c>
      <c r="C3069">
        <v>0</v>
      </c>
      <c r="D3069" s="9">
        <v>44369.880532407406</v>
      </c>
      <c r="E3069" s="9">
        <v>44369.881006944444</v>
      </c>
      <c r="F3069" t="s">
        <v>871</v>
      </c>
      <c r="G3069" t="s">
        <v>871</v>
      </c>
      <c r="H3069">
        <v>1</v>
      </c>
      <c r="I3069">
        <v>1</v>
      </c>
      <c r="J3069">
        <v>1</v>
      </c>
      <c r="K3069" t="s">
        <v>872</v>
      </c>
      <c r="L3069">
        <v>4</v>
      </c>
      <c r="M3069">
        <v>-3</v>
      </c>
      <c r="N3069" t="s">
        <v>874</v>
      </c>
      <c r="O3069" t="s">
        <v>874</v>
      </c>
      <c r="P3069" t="s">
        <v>874</v>
      </c>
      <c r="Q3069" t="s">
        <v>874</v>
      </c>
      <c r="R3069">
        <v>0</v>
      </c>
      <c r="S3069" t="s">
        <v>874</v>
      </c>
      <c r="T3069" t="s">
        <v>874</v>
      </c>
      <c r="U3069" t="s">
        <v>874</v>
      </c>
      <c r="V3069" t="s">
        <v>874</v>
      </c>
      <c r="W3069" t="s">
        <v>874</v>
      </c>
      <c r="X3069" t="s">
        <v>56</v>
      </c>
      <c r="Y3069" t="s">
        <v>874</v>
      </c>
      <c r="Z3069" t="s">
        <v>874</v>
      </c>
      <c r="AA3069" t="s">
        <v>874</v>
      </c>
      <c r="AB3069" t="s">
        <v>874</v>
      </c>
      <c r="AC3069" t="s">
        <v>874</v>
      </c>
      <c r="AD3069" s="19">
        <v>45825.247139571758</v>
      </c>
      <c r="AE3069" t="s">
        <v>2357</v>
      </c>
    </row>
    <row r="3070" spans="1:31" x14ac:dyDescent="0.35">
      <c r="A3070" t="s">
        <v>1213</v>
      </c>
      <c r="B3070" t="s">
        <v>311</v>
      </c>
      <c r="C3070">
        <v>1116</v>
      </c>
      <c r="D3070" s="9">
        <v>40505.659722222219</v>
      </c>
      <c r="E3070" s="9">
        <v>41621.913888888892</v>
      </c>
      <c r="F3070">
        <v>402</v>
      </c>
      <c r="G3070">
        <v>402</v>
      </c>
      <c r="H3070">
        <v>108</v>
      </c>
      <c r="I3070">
        <v>294</v>
      </c>
      <c r="J3070">
        <v>65</v>
      </c>
      <c r="K3070">
        <v>337</v>
      </c>
      <c r="L3070">
        <v>257</v>
      </c>
      <c r="M3070">
        <v>80</v>
      </c>
      <c r="N3070">
        <v>9.4E-2</v>
      </c>
      <c r="O3070">
        <v>0.27100000000000002</v>
      </c>
      <c r="P3070">
        <v>6.8000000000000005E-2</v>
      </c>
      <c r="Q3070">
        <v>0.23400000000000001</v>
      </c>
      <c r="R3070">
        <v>0.29699999999999999</v>
      </c>
      <c r="S3070">
        <v>0.29799999999999999</v>
      </c>
      <c r="T3070">
        <v>0.78800000000000003</v>
      </c>
      <c r="U3070">
        <v>0.25800000000000001</v>
      </c>
      <c r="V3070">
        <v>0.81399999999999995</v>
      </c>
      <c r="W3070">
        <v>341.88</v>
      </c>
      <c r="X3070" t="s">
        <v>56</v>
      </c>
      <c r="Y3070">
        <v>4.274</v>
      </c>
      <c r="Z3070">
        <v>0.997</v>
      </c>
      <c r="AA3070">
        <v>0.99399999999999999</v>
      </c>
      <c r="AB3070">
        <v>0.98</v>
      </c>
      <c r="AC3070">
        <v>0.995</v>
      </c>
      <c r="AD3070" s="19">
        <v>45824.96281863426</v>
      </c>
      <c r="AE3070" t="s">
        <v>2225</v>
      </c>
    </row>
    <row r="3071" spans="1:31" hidden="1" x14ac:dyDescent="0.35">
      <c r="A3071" t="s">
        <v>1109</v>
      </c>
      <c r="B3071" t="s">
        <v>312</v>
      </c>
      <c r="C3071">
        <v>77</v>
      </c>
      <c r="D3071" s="9">
        <v>43804.152627314812</v>
      </c>
      <c r="E3071" s="9">
        <v>43881.447881944441</v>
      </c>
      <c r="F3071" t="s">
        <v>871</v>
      </c>
      <c r="G3071" t="s">
        <v>871</v>
      </c>
      <c r="H3071">
        <v>1</v>
      </c>
      <c r="I3071">
        <v>1</v>
      </c>
      <c r="J3071">
        <v>141</v>
      </c>
      <c r="K3071" t="s">
        <v>872</v>
      </c>
      <c r="L3071">
        <v>1</v>
      </c>
      <c r="M3071">
        <v>-140</v>
      </c>
      <c r="N3071" t="s">
        <v>874</v>
      </c>
      <c r="O3071" t="s">
        <v>874</v>
      </c>
      <c r="P3071">
        <v>1.9870000000000001</v>
      </c>
      <c r="Q3071" t="s">
        <v>874</v>
      </c>
      <c r="R3071">
        <v>0</v>
      </c>
      <c r="S3071">
        <v>-1.9870000000000001</v>
      </c>
      <c r="T3071" t="s">
        <v>874</v>
      </c>
      <c r="U3071" t="s">
        <v>874</v>
      </c>
      <c r="V3071" t="s">
        <v>874</v>
      </c>
      <c r="W3071" t="s">
        <v>874</v>
      </c>
      <c r="X3071" t="s">
        <v>92</v>
      </c>
      <c r="Y3071" t="s">
        <v>874</v>
      </c>
      <c r="Z3071" t="s">
        <v>874</v>
      </c>
      <c r="AA3071" t="s">
        <v>874</v>
      </c>
      <c r="AB3071">
        <v>0.111</v>
      </c>
      <c r="AC3071" t="s">
        <v>874</v>
      </c>
      <c r="AD3071" s="19">
        <v>45825.247368900462</v>
      </c>
      <c r="AE3071" t="s">
        <v>2357</v>
      </c>
    </row>
    <row r="3072" spans="1:31" x14ac:dyDescent="0.35">
      <c r="A3072" t="s">
        <v>1051</v>
      </c>
      <c r="B3072" t="s">
        <v>311</v>
      </c>
      <c r="C3072">
        <v>662</v>
      </c>
      <c r="D3072" s="9">
        <v>43889.404675925929</v>
      </c>
      <c r="E3072" s="9">
        <v>44551.577881944446</v>
      </c>
      <c r="F3072">
        <v>160</v>
      </c>
      <c r="G3072">
        <v>160</v>
      </c>
      <c r="H3072">
        <v>106</v>
      </c>
      <c r="I3072">
        <v>54</v>
      </c>
      <c r="J3072">
        <v>20</v>
      </c>
      <c r="K3072">
        <v>140</v>
      </c>
      <c r="L3072">
        <v>100</v>
      </c>
      <c r="M3072">
        <v>40</v>
      </c>
      <c r="N3072">
        <v>0.17699999999999999</v>
      </c>
      <c r="O3072">
        <v>9.1999999999999998E-2</v>
      </c>
      <c r="P3072">
        <v>3.3000000000000002E-2</v>
      </c>
      <c r="Q3072">
        <v>0.186</v>
      </c>
      <c r="R3072">
        <v>0.23599999999999999</v>
      </c>
      <c r="S3072">
        <v>0.23599999999999999</v>
      </c>
      <c r="T3072">
        <v>0.78800000000000003</v>
      </c>
      <c r="U3072">
        <v>0.65800000000000003</v>
      </c>
      <c r="V3072">
        <v>0.877</v>
      </c>
      <c r="W3072">
        <v>215.054</v>
      </c>
      <c r="X3072" t="s">
        <v>56</v>
      </c>
      <c r="Y3072">
        <v>5.3760000000000003</v>
      </c>
      <c r="Z3072">
        <v>0.98199999999999998</v>
      </c>
      <c r="AA3072" s="19">
        <v>0.98199999999999998</v>
      </c>
      <c r="AB3072">
        <v>0.89900000000000002</v>
      </c>
      <c r="AC3072" s="23">
        <v>0.97799999999999998</v>
      </c>
      <c r="AD3072" s="19">
        <v>45825.220812164349</v>
      </c>
      <c r="AE3072" t="s">
        <v>2377</v>
      </c>
    </row>
    <row r="3073" spans="1:31" hidden="1" x14ac:dyDescent="0.35">
      <c r="A3073" t="s">
        <v>245</v>
      </c>
      <c r="B3073" t="s">
        <v>312</v>
      </c>
      <c r="C3073">
        <v>0</v>
      </c>
      <c r="D3073" s="9">
        <v>44435.232037037036</v>
      </c>
      <c r="E3073" s="9">
        <v>44435.232037037036</v>
      </c>
      <c r="F3073" t="s">
        <v>871</v>
      </c>
      <c r="G3073" t="s">
        <v>871</v>
      </c>
      <c r="H3073">
        <v>1</v>
      </c>
      <c r="I3073">
        <v>1</v>
      </c>
      <c r="J3073">
        <v>1</v>
      </c>
      <c r="K3073" t="s">
        <v>872</v>
      </c>
      <c r="L3073">
        <v>1</v>
      </c>
      <c r="M3073">
        <v>0</v>
      </c>
      <c r="N3073" t="s">
        <v>874</v>
      </c>
      <c r="O3073" t="s">
        <v>874</v>
      </c>
      <c r="P3073" t="s">
        <v>874</v>
      </c>
      <c r="Q3073" t="s">
        <v>874</v>
      </c>
      <c r="R3073">
        <v>0</v>
      </c>
      <c r="S3073" t="s">
        <v>874</v>
      </c>
      <c r="T3073" t="s">
        <v>874</v>
      </c>
      <c r="U3073" t="s">
        <v>874</v>
      </c>
      <c r="V3073" t="s">
        <v>874</v>
      </c>
      <c r="W3073" t="s">
        <v>874</v>
      </c>
      <c r="X3073" t="s">
        <v>80</v>
      </c>
      <c r="Y3073" t="s">
        <v>874</v>
      </c>
      <c r="Z3073" t="s">
        <v>874</v>
      </c>
      <c r="AA3073" t="s">
        <v>874</v>
      </c>
      <c r="AB3073" t="s">
        <v>874</v>
      </c>
      <c r="AC3073" t="s">
        <v>874</v>
      </c>
      <c r="AD3073" s="19">
        <v>45825.247613159721</v>
      </c>
      <c r="AE3073" t="s">
        <v>2357</v>
      </c>
    </row>
    <row r="3074" spans="1:31" x14ac:dyDescent="0.35">
      <c r="A3074" t="s">
        <v>2071</v>
      </c>
      <c r="B3074" t="s">
        <v>311</v>
      </c>
      <c r="C3074">
        <v>626</v>
      </c>
      <c r="D3074" s="9">
        <v>41001.911805555559</v>
      </c>
      <c r="E3074" s="9">
        <v>41627.974999999999</v>
      </c>
      <c r="F3074">
        <v>194</v>
      </c>
      <c r="G3074">
        <v>194</v>
      </c>
      <c r="H3074">
        <v>150</v>
      </c>
      <c r="I3074">
        <v>44</v>
      </c>
      <c r="J3074">
        <v>8</v>
      </c>
      <c r="K3074">
        <v>186</v>
      </c>
      <c r="L3074">
        <v>149</v>
      </c>
      <c r="M3074">
        <v>37</v>
      </c>
      <c r="N3074">
        <v>0.27400000000000002</v>
      </c>
      <c r="O3074">
        <v>9.4E-2</v>
      </c>
      <c r="P3074">
        <v>1.2E-2</v>
      </c>
      <c r="Q3074">
        <v>0.28000000000000003</v>
      </c>
      <c r="R3074">
        <v>0.35599999999999998</v>
      </c>
      <c r="S3074">
        <v>0.32900000000000001</v>
      </c>
      <c r="T3074">
        <v>0.78700000000000003</v>
      </c>
      <c r="U3074">
        <v>0.745</v>
      </c>
      <c r="V3074">
        <v>0.96699999999999997</v>
      </c>
      <c r="W3074">
        <v>132.143</v>
      </c>
      <c r="X3074" t="s">
        <v>56</v>
      </c>
      <c r="Y3074">
        <v>3.5710000000000002</v>
      </c>
      <c r="Z3074">
        <v>0.96799999999999997</v>
      </c>
      <c r="AA3074">
        <v>0.91100000000000003</v>
      </c>
      <c r="AB3074">
        <v>0.96399999999999997</v>
      </c>
      <c r="AC3074">
        <v>0.98299999999999998</v>
      </c>
      <c r="AD3074" s="19">
        <v>45824.918637916664</v>
      </c>
      <c r="AE3074" t="s">
        <v>2215</v>
      </c>
    </row>
    <row r="3075" spans="1:31" hidden="1" x14ac:dyDescent="0.35">
      <c r="A3075" t="s">
        <v>242</v>
      </c>
      <c r="B3075" t="s">
        <v>312</v>
      </c>
      <c r="C3075">
        <v>99</v>
      </c>
      <c r="D3075" s="9">
        <v>44466.330289351848</v>
      </c>
      <c r="E3075" s="9">
        <v>44565.805173611108</v>
      </c>
      <c r="F3075" t="s">
        <v>871</v>
      </c>
      <c r="G3075" t="s">
        <v>871</v>
      </c>
      <c r="H3075">
        <v>140</v>
      </c>
      <c r="I3075">
        <v>1</v>
      </c>
      <c r="J3075">
        <v>1</v>
      </c>
      <c r="K3075" t="s">
        <v>872</v>
      </c>
      <c r="L3075">
        <v>34</v>
      </c>
      <c r="M3075">
        <v>105</v>
      </c>
      <c r="N3075">
        <v>1.42</v>
      </c>
      <c r="O3075">
        <v>0</v>
      </c>
      <c r="P3075" t="s">
        <v>874</v>
      </c>
      <c r="Q3075">
        <v>0.35099999999999998</v>
      </c>
      <c r="R3075">
        <v>1.42</v>
      </c>
      <c r="S3075">
        <v>1.42</v>
      </c>
      <c r="T3075" t="s">
        <v>874</v>
      </c>
      <c r="U3075" t="s">
        <v>874</v>
      </c>
      <c r="V3075" t="s">
        <v>874</v>
      </c>
      <c r="W3075" t="s">
        <v>874</v>
      </c>
      <c r="X3075" t="s">
        <v>56</v>
      </c>
      <c r="Y3075">
        <v>2.8490000000000002</v>
      </c>
      <c r="Z3075">
        <v>0.99</v>
      </c>
      <c r="AA3075">
        <v>0</v>
      </c>
      <c r="AB3075" t="s">
        <v>874</v>
      </c>
      <c r="AC3075">
        <v>0.95099999999999996</v>
      </c>
      <c r="AD3075" s="19">
        <v>45825.247826365739</v>
      </c>
      <c r="AE3075" t="s">
        <v>2357</v>
      </c>
    </row>
    <row r="3076" spans="1:31" x14ac:dyDescent="0.35">
      <c r="A3076" t="s">
        <v>1218</v>
      </c>
      <c r="B3076" t="s">
        <v>311</v>
      </c>
      <c r="C3076">
        <v>195</v>
      </c>
      <c r="D3076" s="9">
        <v>41426.729861111111</v>
      </c>
      <c r="E3076" s="9">
        <v>41622.061111111114</v>
      </c>
      <c r="F3076">
        <v>58</v>
      </c>
      <c r="G3076">
        <v>58</v>
      </c>
      <c r="H3076">
        <v>9</v>
      </c>
      <c r="I3076">
        <v>49</v>
      </c>
      <c r="J3076">
        <v>5</v>
      </c>
      <c r="K3076">
        <v>53</v>
      </c>
      <c r="L3076">
        <v>38</v>
      </c>
      <c r="M3076">
        <v>15</v>
      </c>
      <c r="N3076">
        <v>2.8000000000000001E-2</v>
      </c>
      <c r="O3076">
        <v>0.218</v>
      </c>
      <c r="P3076">
        <v>2.1000000000000001E-2</v>
      </c>
      <c r="Q3076">
        <v>0.17699999999999999</v>
      </c>
      <c r="R3076">
        <v>0.22500000000000001</v>
      </c>
      <c r="S3076">
        <v>0.214</v>
      </c>
      <c r="T3076">
        <v>0.78700000000000003</v>
      </c>
      <c r="U3076">
        <v>0.114</v>
      </c>
      <c r="V3076">
        <v>0.91500000000000004</v>
      </c>
      <c r="W3076">
        <v>84.745999999999995</v>
      </c>
      <c r="X3076" t="s">
        <v>56</v>
      </c>
      <c r="Y3076">
        <v>5.65</v>
      </c>
      <c r="Z3076">
        <v>0.53600000000000003</v>
      </c>
      <c r="AA3076">
        <v>0.96599999999999997</v>
      </c>
      <c r="AB3076">
        <v>0.78700000000000003</v>
      </c>
      <c r="AC3076">
        <v>0.96799999999999997</v>
      </c>
      <c r="AD3076" s="19">
        <v>45824.969403055555</v>
      </c>
      <c r="AE3076" t="s">
        <v>2225</v>
      </c>
    </row>
    <row r="3077" spans="1:31" hidden="1" x14ac:dyDescent="0.35">
      <c r="A3077" t="s">
        <v>241</v>
      </c>
      <c r="B3077" t="s">
        <v>312</v>
      </c>
      <c r="C3077">
        <v>99</v>
      </c>
      <c r="D3077" s="9">
        <v>44460.801655092589</v>
      </c>
      <c r="E3077" s="9">
        <v>44560.43644675926</v>
      </c>
      <c r="F3077" t="s">
        <v>871</v>
      </c>
      <c r="G3077" t="s">
        <v>871</v>
      </c>
      <c r="H3077">
        <v>34</v>
      </c>
      <c r="I3077">
        <v>23</v>
      </c>
      <c r="J3077">
        <v>6</v>
      </c>
      <c r="K3077" t="s">
        <v>872</v>
      </c>
      <c r="L3077">
        <v>40</v>
      </c>
      <c r="M3077">
        <v>10</v>
      </c>
      <c r="N3077">
        <v>0.34399999999999997</v>
      </c>
      <c r="O3077">
        <v>0.23699999999999999</v>
      </c>
      <c r="P3077">
        <v>6.2E-2</v>
      </c>
      <c r="Q3077">
        <v>0.42299999999999999</v>
      </c>
      <c r="R3077" s="24" t="s">
        <v>2316</v>
      </c>
      <c r="S3077">
        <v>0.52100000000000002</v>
      </c>
      <c r="T3077">
        <v>0.81499999999999995</v>
      </c>
      <c r="U3077">
        <v>0.59199999999999997</v>
      </c>
      <c r="V3077">
        <v>0.89300000000000002</v>
      </c>
      <c r="W3077">
        <v>695.03499999999997</v>
      </c>
      <c r="X3077" t="s">
        <v>56</v>
      </c>
      <c r="Y3077">
        <v>2.3639999999999999</v>
      </c>
      <c r="Z3077">
        <v>0.97399999999999998</v>
      </c>
      <c r="AA3077">
        <v>0.96099999999999997</v>
      </c>
      <c r="AB3077">
        <v>0.93</v>
      </c>
      <c r="AC3077">
        <v>0.98</v>
      </c>
      <c r="AD3077" s="19">
        <v>45825.248125601851</v>
      </c>
      <c r="AE3077" t="s">
        <v>2357</v>
      </c>
    </row>
    <row r="3078" spans="1:31" x14ac:dyDescent="0.35">
      <c r="A3078" t="s">
        <v>196</v>
      </c>
      <c r="B3078" t="s">
        <v>311</v>
      </c>
      <c r="C3078">
        <v>1531</v>
      </c>
      <c r="D3078" s="9">
        <v>44076.234027777777</v>
      </c>
      <c r="E3078" s="9">
        <v>45607.677777777775</v>
      </c>
      <c r="F3078">
        <v>1287</v>
      </c>
      <c r="G3078">
        <v>1201</v>
      </c>
      <c r="H3078">
        <v>862</v>
      </c>
      <c r="I3078">
        <v>339</v>
      </c>
      <c r="J3078">
        <v>126</v>
      </c>
      <c r="K3078">
        <v>1075</v>
      </c>
      <c r="L3078">
        <v>832</v>
      </c>
      <c r="M3078">
        <v>243</v>
      </c>
      <c r="N3078">
        <v>0.59899999999999998</v>
      </c>
      <c r="O3078">
        <v>0.42899999999999999</v>
      </c>
      <c r="P3078">
        <v>0.249</v>
      </c>
      <c r="Q3078">
        <v>0.61299999999999999</v>
      </c>
      <c r="R3078">
        <v>0.77900000000000003</v>
      </c>
      <c r="S3078">
        <v>0.75</v>
      </c>
      <c r="T3078">
        <v>0.78700000000000003</v>
      </c>
      <c r="U3078">
        <v>0.58299999999999996</v>
      </c>
      <c r="V3078">
        <v>0.75800000000000001</v>
      </c>
      <c r="W3078">
        <v>396.411</v>
      </c>
      <c r="X3078" t="s">
        <v>56</v>
      </c>
      <c r="Y3078">
        <v>1.631</v>
      </c>
      <c r="Z3078">
        <v>0.97899999999999998</v>
      </c>
      <c r="AA3078">
        <v>0.83399999999999996</v>
      </c>
      <c r="AB3078">
        <v>0.99099999999999999</v>
      </c>
      <c r="AC3078">
        <v>0.93100000000000005</v>
      </c>
      <c r="AD3078" s="19">
        <v>3.2996527777777777E-2</v>
      </c>
      <c r="AE3078" t="s">
        <v>1108</v>
      </c>
    </row>
    <row r="3079" spans="1:31" hidden="1" x14ac:dyDescent="0.35">
      <c r="A3079" t="s">
        <v>240</v>
      </c>
      <c r="B3079" t="s">
        <v>312</v>
      </c>
      <c r="C3079">
        <v>0</v>
      </c>
      <c r="D3079" s="9">
        <v>44204.271307870367</v>
      </c>
      <c r="E3079" s="9">
        <v>44204.278935185182</v>
      </c>
      <c r="F3079" t="s">
        <v>871</v>
      </c>
      <c r="G3079" t="s">
        <v>871</v>
      </c>
      <c r="H3079">
        <v>2</v>
      </c>
      <c r="I3079">
        <v>1</v>
      </c>
      <c r="J3079">
        <v>1</v>
      </c>
      <c r="K3079" t="s">
        <v>872</v>
      </c>
      <c r="L3079">
        <v>1</v>
      </c>
      <c r="M3079">
        <v>1</v>
      </c>
      <c r="N3079">
        <v>1</v>
      </c>
      <c r="O3079" t="s">
        <v>874</v>
      </c>
      <c r="P3079" t="s">
        <v>874</v>
      </c>
      <c r="Q3079" t="s">
        <v>874</v>
      </c>
      <c r="R3079">
        <v>0</v>
      </c>
      <c r="S3079">
        <v>1</v>
      </c>
      <c r="T3079" t="s">
        <v>874</v>
      </c>
      <c r="U3079" t="s">
        <v>874</v>
      </c>
      <c r="V3079" t="s">
        <v>874</v>
      </c>
      <c r="W3079" t="s">
        <v>874</v>
      </c>
      <c r="X3079" t="s">
        <v>56</v>
      </c>
      <c r="Y3079" t="s">
        <v>874</v>
      </c>
      <c r="Z3079">
        <v>1</v>
      </c>
      <c r="AA3079" t="s">
        <v>874</v>
      </c>
      <c r="AB3079" t="s">
        <v>874</v>
      </c>
      <c r="AC3079" t="s">
        <v>874</v>
      </c>
      <c r="AD3079" s="19">
        <v>45825.248330150462</v>
      </c>
      <c r="AE3079" t="s">
        <v>2357</v>
      </c>
    </row>
    <row r="3080" spans="1:31" x14ac:dyDescent="0.35">
      <c r="A3080" t="s">
        <v>196</v>
      </c>
      <c r="B3080" t="s">
        <v>311</v>
      </c>
      <c r="C3080">
        <v>1531</v>
      </c>
      <c r="D3080" s="9">
        <v>44076.234027777777</v>
      </c>
      <c r="E3080" s="9">
        <v>45607.677777777775</v>
      </c>
      <c r="F3080">
        <v>1287</v>
      </c>
      <c r="G3080">
        <v>1201</v>
      </c>
      <c r="H3080">
        <v>862</v>
      </c>
      <c r="I3080">
        <v>339</v>
      </c>
      <c r="J3080">
        <v>126</v>
      </c>
      <c r="K3080">
        <v>1075</v>
      </c>
      <c r="L3080">
        <v>832</v>
      </c>
      <c r="M3080">
        <v>243</v>
      </c>
      <c r="N3080">
        <v>0.59899999999999998</v>
      </c>
      <c r="O3080">
        <v>0.42899999999999999</v>
      </c>
      <c r="P3080">
        <v>0.249</v>
      </c>
      <c r="Q3080">
        <v>0.61299999999999999</v>
      </c>
      <c r="R3080">
        <v>0.77900000000000003</v>
      </c>
      <c r="S3080">
        <v>0.75</v>
      </c>
      <c r="T3080">
        <v>0.78700000000000003</v>
      </c>
      <c r="U3080">
        <v>0.58299999999999996</v>
      </c>
      <c r="V3080">
        <v>0.75800000000000001</v>
      </c>
      <c r="W3080">
        <v>396.411</v>
      </c>
      <c r="X3080" t="s">
        <v>56</v>
      </c>
      <c r="Y3080">
        <v>1.631</v>
      </c>
      <c r="Z3080">
        <v>0.97899999999999998</v>
      </c>
      <c r="AA3080">
        <v>0.83399999999999996</v>
      </c>
      <c r="AB3080">
        <v>0.99099999999999999</v>
      </c>
      <c r="AC3080">
        <v>0.93100000000000005</v>
      </c>
      <c r="AD3080" s="19">
        <v>6.4872685185185189E-3</v>
      </c>
      <c r="AE3080" t="s">
        <v>1108</v>
      </c>
    </row>
    <row r="3081" spans="1:31" hidden="1" x14ac:dyDescent="0.35">
      <c r="A3081" t="s">
        <v>300</v>
      </c>
      <c r="B3081" t="s">
        <v>312</v>
      </c>
      <c r="C3081">
        <v>98</v>
      </c>
      <c r="D3081" s="9">
        <v>44333.322847222225</v>
      </c>
      <c r="E3081" s="9">
        <v>44431.692858796298</v>
      </c>
      <c r="F3081" t="s">
        <v>871</v>
      </c>
      <c r="G3081" t="s">
        <v>871</v>
      </c>
      <c r="H3081">
        <v>1</v>
      </c>
      <c r="I3081">
        <v>6</v>
      </c>
      <c r="J3081">
        <v>1</v>
      </c>
      <c r="K3081" t="s">
        <v>872</v>
      </c>
      <c r="L3081">
        <v>4</v>
      </c>
      <c r="M3081">
        <v>4</v>
      </c>
      <c r="N3081" t="s">
        <v>874</v>
      </c>
      <c r="O3081">
        <v>4.9000000000000002E-2</v>
      </c>
      <c r="P3081" t="s">
        <v>874</v>
      </c>
      <c r="Q3081">
        <v>0.5</v>
      </c>
      <c r="R3081">
        <v>0</v>
      </c>
      <c r="S3081">
        <v>5.6000000000000001E-2</v>
      </c>
      <c r="T3081" t="s">
        <v>874</v>
      </c>
      <c r="U3081" t="s">
        <v>874</v>
      </c>
      <c r="V3081" t="s">
        <v>874</v>
      </c>
      <c r="W3081" t="s">
        <v>874</v>
      </c>
      <c r="X3081" t="s">
        <v>56</v>
      </c>
      <c r="Y3081">
        <v>2</v>
      </c>
      <c r="Z3081" t="s">
        <v>874</v>
      </c>
      <c r="AA3081">
        <v>0.88100000000000001</v>
      </c>
      <c r="AB3081" t="s">
        <v>874</v>
      </c>
      <c r="AC3081">
        <v>0.6</v>
      </c>
      <c r="AD3081" s="19">
        <v>45825.248551805555</v>
      </c>
      <c r="AE3081" t="s">
        <v>2357</v>
      </c>
    </row>
    <row r="3082" spans="1:31" x14ac:dyDescent="0.35">
      <c r="A3082" t="s">
        <v>997</v>
      </c>
      <c r="B3082" t="s">
        <v>311</v>
      </c>
      <c r="C3082">
        <v>3714</v>
      </c>
      <c r="D3082" s="9">
        <v>40375.048831018517</v>
      </c>
      <c r="E3082" s="9">
        <v>44089.308171296296</v>
      </c>
      <c r="F3082">
        <v>136</v>
      </c>
      <c r="G3082">
        <v>136</v>
      </c>
      <c r="H3082">
        <v>21</v>
      </c>
      <c r="I3082">
        <v>115</v>
      </c>
      <c r="J3082">
        <v>23</v>
      </c>
      <c r="K3082">
        <v>113</v>
      </c>
      <c r="L3082">
        <v>88</v>
      </c>
      <c r="M3082">
        <v>25</v>
      </c>
      <c r="N3082">
        <v>7.0000000000000001E-3</v>
      </c>
      <c r="O3082">
        <v>0.05</v>
      </c>
      <c r="P3082">
        <v>0.01</v>
      </c>
      <c r="Q3082">
        <v>3.6999999999999998E-2</v>
      </c>
      <c r="R3082">
        <v>4.7E-2</v>
      </c>
      <c r="S3082">
        <v>4.8000000000000001E-2</v>
      </c>
      <c r="T3082">
        <v>0.78700000000000003</v>
      </c>
      <c r="U3082">
        <v>0.123</v>
      </c>
      <c r="V3082">
        <v>0.82499999999999996</v>
      </c>
      <c r="W3082">
        <v>675.67600000000004</v>
      </c>
      <c r="X3082" t="s">
        <v>56</v>
      </c>
      <c r="Y3082">
        <v>27.027000000000001</v>
      </c>
      <c r="Z3082">
        <v>0.90700000000000003</v>
      </c>
      <c r="AA3082" s="19">
        <v>0.89</v>
      </c>
      <c r="AB3082">
        <v>0.83099999999999996</v>
      </c>
      <c r="AC3082" s="23">
        <v>0.85799999999999998</v>
      </c>
      <c r="AD3082" s="19">
        <v>45825.20306388889</v>
      </c>
      <c r="AE3082" t="s">
        <v>2388</v>
      </c>
    </row>
    <row r="3083" spans="1:31" hidden="1" x14ac:dyDescent="0.35">
      <c r="A3083" t="s">
        <v>237</v>
      </c>
      <c r="B3083" t="s">
        <v>312</v>
      </c>
      <c r="C3083">
        <v>99</v>
      </c>
      <c r="D3083" s="9">
        <v>44466.417650462965</v>
      </c>
      <c r="E3083" s="9">
        <v>44565.700601851851</v>
      </c>
      <c r="F3083" t="s">
        <v>871</v>
      </c>
      <c r="G3083" t="s">
        <v>871</v>
      </c>
      <c r="H3083">
        <v>66</v>
      </c>
      <c r="I3083">
        <v>124</v>
      </c>
      <c r="J3083">
        <v>20</v>
      </c>
      <c r="K3083" t="s">
        <v>872</v>
      </c>
      <c r="L3083">
        <v>86</v>
      </c>
      <c r="M3083">
        <v>83</v>
      </c>
      <c r="N3083">
        <v>0.86499999999999999</v>
      </c>
      <c r="O3083">
        <v>1.2150000000000001</v>
      </c>
      <c r="P3083">
        <v>0.20100000000000001</v>
      </c>
      <c r="Q3083">
        <v>1.0089999999999999</v>
      </c>
      <c r="R3083">
        <v>1.879</v>
      </c>
      <c r="S3083">
        <v>1.8129999999999999</v>
      </c>
      <c r="T3083">
        <v>0.53700000000000003</v>
      </c>
      <c r="U3083">
        <v>0.41599999999999998</v>
      </c>
      <c r="V3083">
        <v>0.90300000000000002</v>
      </c>
      <c r="W3083">
        <v>218.03800000000001</v>
      </c>
      <c r="X3083" t="s">
        <v>56</v>
      </c>
      <c r="Y3083">
        <v>0.99099999999999999</v>
      </c>
      <c r="Z3083">
        <v>0.93500000000000005</v>
      </c>
      <c r="AA3083">
        <v>0.68</v>
      </c>
      <c r="AB3083">
        <v>0.69199999999999995</v>
      </c>
      <c r="AC3083">
        <v>0.85399999999999998</v>
      </c>
      <c r="AD3083" s="19">
        <v>45825.248837407409</v>
      </c>
      <c r="AE3083" t="s">
        <v>2357</v>
      </c>
    </row>
    <row r="3084" spans="1:31" x14ac:dyDescent="0.35">
      <c r="A3084" t="s">
        <v>1581</v>
      </c>
      <c r="B3084" t="s">
        <v>311</v>
      </c>
      <c r="C3084">
        <v>5753</v>
      </c>
      <c r="D3084" s="9">
        <v>38813.333333333336</v>
      </c>
      <c r="E3084" s="9">
        <v>44566.751689814817</v>
      </c>
      <c r="F3084">
        <v>11470</v>
      </c>
      <c r="G3084">
        <v>11470</v>
      </c>
      <c r="H3084">
        <v>1042</v>
      </c>
      <c r="I3084">
        <v>10428</v>
      </c>
      <c r="J3084">
        <v>2239</v>
      </c>
      <c r="K3084">
        <v>9231</v>
      </c>
      <c r="L3084">
        <v>6489</v>
      </c>
      <c r="M3084">
        <v>2742</v>
      </c>
      <c r="N3084">
        <v>0.22700000000000001</v>
      </c>
      <c r="O3084">
        <v>2.4180000000000001</v>
      </c>
      <c r="P3084">
        <v>0.61099999999999999</v>
      </c>
      <c r="Q3084">
        <v>1.6</v>
      </c>
      <c r="R3084">
        <v>2.0339999999999998</v>
      </c>
      <c r="S3084">
        <v>2.0779999999999998</v>
      </c>
      <c r="T3084">
        <v>0.78700000000000003</v>
      </c>
      <c r="U3084">
        <v>8.5999999999999993E-2</v>
      </c>
      <c r="V3084">
        <v>0.76900000000000002</v>
      </c>
      <c r="W3084">
        <v>1713.75</v>
      </c>
      <c r="X3084" t="s">
        <v>56</v>
      </c>
      <c r="Y3084">
        <v>0.625</v>
      </c>
      <c r="Z3084">
        <v>0.99</v>
      </c>
      <c r="AA3084">
        <v>0.98499999999999999</v>
      </c>
      <c r="AB3084">
        <v>0.96699999999999997</v>
      </c>
      <c r="AC3084">
        <v>0.98899999999999999</v>
      </c>
      <c r="AD3084" s="19">
        <v>45825.134926597224</v>
      </c>
      <c r="AE3084" t="s">
        <v>2397</v>
      </c>
    </row>
    <row r="3085" spans="1:31" hidden="1" x14ac:dyDescent="0.35">
      <c r="A3085" t="s">
        <v>234</v>
      </c>
      <c r="B3085" t="s">
        <v>312</v>
      </c>
      <c r="C3085">
        <v>99</v>
      </c>
      <c r="D3085" s="9">
        <v>44448.125578703701</v>
      </c>
      <c r="E3085" s="9">
        <v>44547.825486111113</v>
      </c>
      <c r="F3085" t="s">
        <v>871</v>
      </c>
      <c r="G3085" t="s">
        <v>871</v>
      </c>
      <c r="H3085">
        <v>33</v>
      </c>
      <c r="I3085">
        <v>1</v>
      </c>
      <c r="J3085">
        <v>1</v>
      </c>
      <c r="K3085" t="s">
        <v>872</v>
      </c>
      <c r="L3085">
        <v>29</v>
      </c>
      <c r="M3085">
        <v>3</v>
      </c>
      <c r="N3085">
        <v>0.376</v>
      </c>
      <c r="O3085" t="s">
        <v>874</v>
      </c>
      <c r="P3085">
        <v>0</v>
      </c>
      <c r="Q3085">
        <v>0.254</v>
      </c>
      <c r="R3085">
        <v>0.376</v>
      </c>
      <c r="S3085">
        <v>0.376</v>
      </c>
      <c r="T3085" t="s">
        <v>874</v>
      </c>
      <c r="U3085" t="s">
        <v>874</v>
      </c>
      <c r="V3085" t="s">
        <v>874</v>
      </c>
      <c r="W3085" t="s">
        <v>874</v>
      </c>
      <c r="X3085" t="s">
        <v>56</v>
      </c>
      <c r="Y3085">
        <v>3.9369999999999998</v>
      </c>
      <c r="Z3085">
        <v>0.90300000000000002</v>
      </c>
      <c r="AA3085" t="s">
        <v>874</v>
      </c>
      <c r="AB3085">
        <v>0</v>
      </c>
      <c r="AC3085">
        <v>0.95699999999999996</v>
      </c>
      <c r="AD3085" s="19">
        <v>45825.249051562503</v>
      </c>
      <c r="AE3085" t="s">
        <v>2357</v>
      </c>
    </row>
    <row r="3086" spans="1:31" x14ac:dyDescent="0.35">
      <c r="A3086" t="s">
        <v>1408</v>
      </c>
      <c r="B3086" t="s">
        <v>311</v>
      </c>
      <c r="C3086">
        <v>1707</v>
      </c>
      <c r="D3086" s="9">
        <v>39903.122916666667</v>
      </c>
      <c r="E3086" s="9">
        <v>41610.540277777778</v>
      </c>
      <c r="F3086">
        <v>380</v>
      </c>
      <c r="G3086">
        <v>380</v>
      </c>
      <c r="H3086">
        <v>12</v>
      </c>
      <c r="I3086">
        <v>368</v>
      </c>
      <c r="J3086">
        <v>47</v>
      </c>
      <c r="K3086">
        <v>333</v>
      </c>
      <c r="L3086">
        <v>236</v>
      </c>
      <c r="M3086">
        <v>97</v>
      </c>
      <c r="N3086">
        <v>8.0000000000000002E-3</v>
      </c>
      <c r="O3086">
        <v>0.248</v>
      </c>
      <c r="P3086">
        <v>3.2000000000000001E-2</v>
      </c>
      <c r="Q3086">
        <v>0.17599999999999999</v>
      </c>
      <c r="R3086">
        <v>0.224</v>
      </c>
      <c r="S3086">
        <v>0.219</v>
      </c>
      <c r="T3086">
        <v>0.78600000000000003</v>
      </c>
      <c r="U3086">
        <v>3.1E-2</v>
      </c>
      <c r="V3086">
        <v>0.875</v>
      </c>
      <c r="W3086">
        <v>551.13599999999997</v>
      </c>
      <c r="X3086" t="s">
        <v>56</v>
      </c>
      <c r="Y3086">
        <v>5.6820000000000004</v>
      </c>
      <c r="Z3086">
        <v>0.55600000000000005</v>
      </c>
      <c r="AA3086">
        <v>0.93100000000000005</v>
      </c>
      <c r="AB3086">
        <v>0.80800000000000005</v>
      </c>
      <c r="AC3086">
        <v>0.90100000000000002</v>
      </c>
      <c r="AD3086" s="19">
        <v>45824.792776863425</v>
      </c>
      <c r="AE3086" t="s">
        <v>1824</v>
      </c>
    </row>
    <row r="3087" spans="1:31" hidden="1" x14ac:dyDescent="0.35">
      <c r="A3087" t="s">
        <v>233</v>
      </c>
      <c r="B3087" t="s">
        <v>312</v>
      </c>
      <c r="C3087">
        <v>99</v>
      </c>
      <c r="D3087" s="9">
        <v>44465.892812500002</v>
      </c>
      <c r="E3087" s="9">
        <v>44565.760092592594</v>
      </c>
      <c r="F3087" t="s">
        <v>871</v>
      </c>
      <c r="G3087" t="s">
        <v>871</v>
      </c>
      <c r="H3087">
        <v>160</v>
      </c>
      <c r="I3087">
        <v>131</v>
      </c>
      <c r="J3087">
        <v>85</v>
      </c>
      <c r="K3087" t="s">
        <v>872</v>
      </c>
      <c r="L3087">
        <v>246</v>
      </c>
      <c r="M3087">
        <v>-39</v>
      </c>
      <c r="N3087">
        <v>1.756</v>
      </c>
      <c r="O3087">
        <v>1.304</v>
      </c>
      <c r="P3087">
        <v>1.028</v>
      </c>
      <c r="Q3087">
        <v>2.5710000000000002</v>
      </c>
      <c r="R3087">
        <v>2.032</v>
      </c>
      <c r="S3087">
        <v>2.0590000000000002</v>
      </c>
      <c r="T3087">
        <v>1.2649999999999999</v>
      </c>
      <c r="U3087">
        <v>0.57399999999999995</v>
      </c>
      <c r="V3087">
        <v>0.66400000000000003</v>
      </c>
      <c r="W3087">
        <v>245.81899999999999</v>
      </c>
      <c r="X3087" t="s">
        <v>62</v>
      </c>
      <c r="Y3087">
        <v>0.38900000000000001</v>
      </c>
      <c r="Z3087">
        <v>0.99199999999999999</v>
      </c>
      <c r="AA3087">
        <v>0.98399999999999999</v>
      </c>
      <c r="AB3087">
        <v>0.97399999999999998</v>
      </c>
      <c r="AC3087">
        <v>0.97399999999999998</v>
      </c>
      <c r="AD3087" s="19">
        <v>45825.249358194444</v>
      </c>
      <c r="AE3087" t="s">
        <v>2357</v>
      </c>
    </row>
    <row r="3088" spans="1:31" x14ac:dyDescent="0.35">
      <c r="A3088" t="s">
        <v>1690</v>
      </c>
      <c r="B3088" t="s">
        <v>311</v>
      </c>
      <c r="C3088">
        <v>1853</v>
      </c>
      <c r="D3088" s="9">
        <v>39744.736805555556</v>
      </c>
      <c r="E3088" s="9">
        <v>41598.561805555553</v>
      </c>
      <c r="F3088">
        <v>688</v>
      </c>
      <c r="G3088">
        <v>688</v>
      </c>
      <c r="H3088">
        <v>153</v>
      </c>
      <c r="I3088">
        <v>535</v>
      </c>
      <c r="J3088">
        <v>65</v>
      </c>
      <c r="K3088">
        <v>623</v>
      </c>
      <c r="L3088">
        <v>493</v>
      </c>
      <c r="M3088">
        <v>130</v>
      </c>
      <c r="N3088">
        <v>8.5999999999999993E-2</v>
      </c>
      <c r="O3088">
        <v>0.32200000000000001</v>
      </c>
      <c r="P3088">
        <v>3.7999999999999999E-2</v>
      </c>
      <c r="Q3088">
        <v>0.29099999999999998</v>
      </c>
      <c r="R3088">
        <v>0.37</v>
      </c>
      <c r="S3088">
        <v>0.36499999999999999</v>
      </c>
      <c r="T3088">
        <v>0.78600000000000003</v>
      </c>
      <c r="U3088">
        <v>0.21099999999999999</v>
      </c>
      <c r="V3088">
        <v>0.90700000000000003</v>
      </c>
      <c r="W3088">
        <v>446.73500000000001</v>
      </c>
      <c r="X3088" t="s">
        <v>56</v>
      </c>
      <c r="Y3088">
        <v>3.4359999999999999</v>
      </c>
      <c r="Z3088">
        <v>0.72699999999999998</v>
      </c>
      <c r="AA3088">
        <v>0.77800000000000002</v>
      </c>
      <c r="AB3088">
        <v>0.82099999999999995</v>
      </c>
      <c r="AC3088">
        <v>0.81699999999999995</v>
      </c>
      <c r="AD3088" s="19">
        <v>45824.820216053238</v>
      </c>
      <c r="AE3088" t="s">
        <v>1824</v>
      </c>
    </row>
    <row r="3089" spans="1:31" hidden="1" x14ac:dyDescent="0.35">
      <c r="A3089" t="s">
        <v>1110</v>
      </c>
      <c r="B3089" t="s">
        <v>312</v>
      </c>
      <c r="C3089">
        <v>98</v>
      </c>
      <c r="D3089" s="9">
        <v>44467.32068287037</v>
      </c>
      <c r="E3089" s="9">
        <v>44565.770138888889</v>
      </c>
      <c r="F3089" t="s">
        <v>871</v>
      </c>
      <c r="G3089" t="s">
        <v>871</v>
      </c>
      <c r="H3089">
        <v>38</v>
      </c>
      <c r="I3089">
        <v>4</v>
      </c>
      <c r="J3089">
        <v>8</v>
      </c>
      <c r="K3089" t="s">
        <v>872</v>
      </c>
      <c r="L3089">
        <v>42</v>
      </c>
      <c r="M3089">
        <v>-9</v>
      </c>
      <c r="N3089">
        <v>0.41199999999999998</v>
      </c>
      <c r="O3089">
        <v>4.1000000000000002E-2</v>
      </c>
      <c r="P3089">
        <v>8.2000000000000003E-2</v>
      </c>
      <c r="Q3089">
        <v>0.49199999999999999</v>
      </c>
      <c r="R3089" s="24" t="s">
        <v>2343</v>
      </c>
      <c r="S3089">
        <v>0.35799999999999998</v>
      </c>
      <c r="T3089">
        <v>1.3260000000000001</v>
      </c>
      <c r="U3089">
        <v>0.90900000000000003</v>
      </c>
      <c r="V3089">
        <v>0.81899999999999995</v>
      </c>
      <c r="W3089">
        <v>79.268000000000001</v>
      </c>
      <c r="X3089" t="s">
        <v>62</v>
      </c>
      <c r="Y3089">
        <v>2.0329999999999999</v>
      </c>
      <c r="Z3089">
        <v>0.94899999999999995</v>
      </c>
      <c r="AA3089">
        <v>0.67400000000000004</v>
      </c>
      <c r="AB3089">
        <v>0.745</v>
      </c>
      <c r="AC3089">
        <v>0.97399999999999998</v>
      </c>
      <c r="AD3089" s="19">
        <v>45825.249637650464</v>
      </c>
      <c r="AE3089" t="s">
        <v>2357</v>
      </c>
    </row>
    <row r="3090" spans="1:31" x14ac:dyDescent="0.35">
      <c r="A3090" t="s">
        <v>1501</v>
      </c>
      <c r="B3090" t="s">
        <v>311</v>
      </c>
      <c r="C3090">
        <v>3102</v>
      </c>
      <c r="D3090" s="9">
        <v>38524.989583333336</v>
      </c>
      <c r="E3090" s="9">
        <v>41627.775694444441</v>
      </c>
      <c r="F3090">
        <v>151</v>
      </c>
      <c r="G3090">
        <v>151</v>
      </c>
      <c r="H3090">
        <v>18</v>
      </c>
      <c r="I3090">
        <v>133</v>
      </c>
      <c r="J3090">
        <v>65</v>
      </c>
      <c r="K3090">
        <v>86</v>
      </c>
      <c r="L3090">
        <v>60</v>
      </c>
      <c r="M3090">
        <v>26</v>
      </c>
      <c r="N3090">
        <v>6.0000000000000001E-3</v>
      </c>
      <c r="O3090">
        <v>4.7E-2</v>
      </c>
      <c r="P3090">
        <v>2.5000000000000001E-2</v>
      </c>
      <c r="Q3090">
        <v>2.1999999999999999E-2</v>
      </c>
      <c r="R3090">
        <v>2.8000000000000001E-2</v>
      </c>
      <c r="S3090">
        <v>0.03</v>
      </c>
      <c r="T3090">
        <v>0.78600000000000003</v>
      </c>
      <c r="U3090">
        <v>0.113</v>
      </c>
      <c r="V3090">
        <v>0.52800000000000002</v>
      </c>
      <c r="W3090">
        <v>1181.818</v>
      </c>
      <c r="X3090" t="s">
        <v>56</v>
      </c>
      <c r="Y3090">
        <v>45.454999999999998</v>
      </c>
      <c r="Z3090">
        <v>0.97099999999999997</v>
      </c>
      <c r="AA3090">
        <v>0.97</v>
      </c>
      <c r="AB3090">
        <v>0.95899999999999996</v>
      </c>
      <c r="AC3090">
        <v>0.88300000000000001</v>
      </c>
      <c r="AD3090" s="19">
        <v>45824.893017048613</v>
      </c>
      <c r="AE3090" t="s">
        <v>2024</v>
      </c>
    </row>
    <row r="3091" spans="1:31" hidden="1" x14ac:dyDescent="0.35">
      <c r="A3091" t="s">
        <v>231</v>
      </c>
      <c r="B3091" t="s">
        <v>312</v>
      </c>
      <c r="C3091">
        <v>68</v>
      </c>
      <c r="D3091" s="9">
        <v>43915.088518518518</v>
      </c>
      <c r="E3091" s="9">
        <v>43984.038831018515</v>
      </c>
      <c r="F3091" t="s">
        <v>871</v>
      </c>
      <c r="G3091" t="s">
        <v>871</v>
      </c>
      <c r="H3091">
        <v>1</v>
      </c>
      <c r="I3091">
        <v>2</v>
      </c>
      <c r="J3091">
        <v>1</v>
      </c>
      <c r="K3091" t="s">
        <v>872</v>
      </c>
      <c r="L3091">
        <v>1</v>
      </c>
      <c r="M3091">
        <v>1</v>
      </c>
      <c r="N3091" t="s">
        <v>874</v>
      </c>
      <c r="O3091">
        <v>1.4E-2</v>
      </c>
      <c r="P3091" t="s">
        <v>874</v>
      </c>
      <c r="Q3091" t="s">
        <v>874</v>
      </c>
      <c r="R3091">
        <v>0</v>
      </c>
      <c r="S3091">
        <v>1.4E-2</v>
      </c>
      <c r="T3091" t="s">
        <v>874</v>
      </c>
      <c r="U3091" t="s">
        <v>874</v>
      </c>
      <c r="V3091" t="s">
        <v>874</v>
      </c>
      <c r="W3091" t="s">
        <v>874</v>
      </c>
      <c r="X3091" t="s">
        <v>62</v>
      </c>
      <c r="Y3091" t="s">
        <v>874</v>
      </c>
      <c r="Z3091" t="s">
        <v>874</v>
      </c>
      <c r="AA3091">
        <v>1</v>
      </c>
      <c r="AB3091" t="s">
        <v>874</v>
      </c>
      <c r="AC3091" t="s">
        <v>874</v>
      </c>
      <c r="AD3091" s="19">
        <v>45825.249845162034</v>
      </c>
      <c r="AE3091" t="s">
        <v>2357</v>
      </c>
    </row>
    <row r="3092" spans="1:31" x14ac:dyDescent="0.35">
      <c r="A3092" t="s">
        <v>1179</v>
      </c>
      <c r="B3092" t="s">
        <v>311</v>
      </c>
      <c r="C3092">
        <v>2812</v>
      </c>
      <c r="D3092" s="9">
        <v>40532.718229166669</v>
      </c>
      <c r="E3092" s="9">
        <v>43344.755381944444</v>
      </c>
      <c r="F3092">
        <v>198</v>
      </c>
      <c r="G3092">
        <v>198</v>
      </c>
      <c r="H3092">
        <v>48</v>
      </c>
      <c r="I3092">
        <v>150</v>
      </c>
      <c r="J3092">
        <v>22</v>
      </c>
      <c r="K3092">
        <v>176</v>
      </c>
      <c r="L3092">
        <v>120</v>
      </c>
      <c r="M3092">
        <v>56</v>
      </c>
      <c r="N3092">
        <v>2.1999999999999999E-2</v>
      </c>
      <c r="O3092">
        <v>7.5999999999999998E-2</v>
      </c>
      <c r="P3092">
        <v>1.4E-2</v>
      </c>
      <c r="Q3092">
        <v>6.6000000000000003E-2</v>
      </c>
      <c r="R3092">
        <v>8.4000000000000005E-2</v>
      </c>
      <c r="S3092">
        <v>8.5000000000000006E-2</v>
      </c>
      <c r="T3092">
        <v>0.78600000000000003</v>
      </c>
      <c r="U3092">
        <v>0.224</v>
      </c>
      <c r="V3092">
        <v>0.85699999999999998</v>
      </c>
      <c r="W3092">
        <v>848.48500000000001</v>
      </c>
      <c r="X3092" t="s">
        <v>56</v>
      </c>
      <c r="Y3092">
        <v>15.151999999999999</v>
      </c>
      <c r="Z3092">
        <v>0.75</v>
      </c>
      <c r="AA3092">
        <v>0.94799999999999995</v>
      </c>
      <c r="AB3092">
        <v>0.96499999999999997</v>
      </c>
      <c r="AC3092">
        <v>0.96899999999999997</v>
      </c>
      <c r="AD3092" s="19">
        <v>45825.298175277778</v>
      </c>
      <c r="AE3092" t="s">
        <v>2333</v>
      </c>
    </row>
    <row r="3093" spans="1:31" hidden="1" x14ac:dyDescent="0.35">
      <c r="A3093" t="s">
        <v>230</v>
      </c>
      <c r="B3093" t="s">
        <v>312</v>
      </c>
      <c r="C3093">
        <v>99</v>
      </c>
      <c r="D3093" s="9">
        <v>44466.544479166667</v>
      </c>
      <c r="E3093" s="9">
        <v>44565.691331018519</v>
      </c>
      <c r="F3093" t="s">
        <v>871</v>
      </c>
      <c r="G3093" t="s">
        <v>871</v>
      </c>
      <c r="H3093">
        <v>55</v>
      </c>
      <c r="I3093">
        <v>26</v>
      </c>
      <c r="J3093">
        <v>9</v>
      </c>
      <c r="K3093" t="s">
        <v>872</v>
      </c>
      <c r="L3093">
        <v>43</v>
      </c>
      <c r="M3093">
        <v>28</v>
      </c>
      <c r="N3093">
        <v>0.57599999999999996</v>
      </c>
      <c r="O3093">
        <v>0.254</v>
      </c>
      <c r="P3093">
        <v>0.111</v>
      </c>
      <c r="Q3093">
        <v>0.45600000000000002</v>
      </c>
      <c r="R3093">
        <v>0.71899999999999997</v>
      </c>
      <c r="S3093">
        <v>0.73099999999999998</v>
      </c>
      <c r="T3093">
        <v>0.63400000000000001</v>
      </c>
      <c r="U3093">
        <v>0.69399999999999995</v>
      </c>
      <c r="V3093">
        <v>0.86599999999999999</v>
      </c>
      <c r="W3093">
        <v>1133.7719999999999</v>
      </c>
      <c r="X3093" t="s">
        <v>56</v>
      </c>
      <c r="Y3093">
        <v>2.1930000000000001</v>
      </c>
      <c r="Z3093">
        <v>0.97499999999999998</v>
      </c>
      <c r="AA3093">
        <v>0.96699999999999997</v>
      </c>
      <c r="AB3093">
        <v>0.94299999999999995</v>
      </c>
      <c r="AC3093">
        <v>0.97</v>
      </c>
      <c r="AD3093" s="19">
        <v>45825.250143854166</v>
      </c>
      <c r="AE3093" t="s">
        <v>2357</v>
      </c>
    </row>
    <row r="3094" spans="1:31" x14ac:dyDescent="0.35">
      <c r="A3094" t="s">
        <v>1502</v>
      </c>
      <c r="B3094" t="s">
        <v>311</v>
      </c>
      <c r="C3094">
        <v>5054</v>
      </c>
      <c r="D3094" s="9">
        <v>38582.965277777781</v>
      </c>
      <c r="E3094" s="9">
        <v>43637.43608796296</v>
      </c>
      <c r="F3094">
        <v>77</v>
      </c>
      <c r="G3094">
        <v>77</v>
      </c>
      <c r="H3094">
        <v>12</v>
      </c>
      <c r="I3094">
        <v>65</v>
      </c>
      <c r="J3094">
        <v>27</v>
      </c>
      <c r="K3094">
        <v>50</v>
      </c>
      <c r="L3094">
        <v>50</v>
      </c>
      <c r="M3094">
        <v>0</v>
      </c>
      <c r="N3094">
        <v>2E-3</v>
      </c>
      <c r="O3094">
        <v>1.6E-2</v>
      </c>
      <c r="P3094">
        <v>4.0000000000000001E-3</v>
      </c>
      <c r="Q3094">
        <v>1.0999999999999999E-2</v>
      </c>
      <c r="R3094">
        <v>1.4E-2</v>
      </c>
      <c r="S3094">
        <v>1.0999999999999999E-2</v>
      </c>
      <c r="T3094">
        <v>0.78600000000000003</v>
      </c>
      <c r="U3094">
        <v>0.111</v>
      </c>
      <c r="V3094">
        <v>0.77800000000000002</v>
      </c>
      <c r="W3094">
        <v>0</v>
      </c>
      <c r="X3094" t="s">
        <v>80</v>
      </c>
      <c r="Y3094">
        <v>90.909000000000006</v>
      </c>
      <c r="Z3094">
        <v>0.85299999999999998</v>
      </c>
      <c r="AA3094">
        <v>0.92300000000000004</v>
      </c>
      <c r="AB3094">
        <v>0.93300000000000005</v>
      </c>
      <c r="AC3094">
        <v>0.78100000000000003</v>
      </c>
      <c r="AD3094" s="19">
        <v>45825.114843726849</v>
      </c>
      <c r="AE3094" t="s">
        <v>2397</v>
      </c>
    </row>
    <row r="3095" spans="1:31" hidden="1" x14ac:dyDescent="0.35">
      <c r="A3095" t="s">
        <v>229</v>
      </c>
      <c r="B3095" t="s">
        <v>312</v>
      </c>
      <c r="C3095">
        <v>98</v>
      </c>
      <c r="D3095" s="9">
        <v>44466.461562500001</v>
      </c>
      <c r="E3095" s="9">
        <v>44564.568344907406</v>
      </c>
      <c r="F3095" t="s">
        <v>871</v>
      </c>
      <c r="G3095" t="s">
        <v>871</v>
      </c>
      <c r="H3095">
        <v>50</v>
      </c>
      <c r="I3095">
        <v>2</v>
      </c>
      <c r="J3095">
        <v>63</v>
      </c>
      <c r="K3095" t="s">
        <v>872</v>
      </c>
      <c r="L3095">
        <v>1</v>
      </c>
      <c r="M3095">
        <v>-12</v>
      </c>
      <c r="N3095">
        <v>0.60499999999999998</v>
      </c>
      <c r="O3095" t="s">
        <v>874</v>
      </c>
      <c r="P3095">
        <v>0.57499999999999996</v>
      </c>
      <c r="Q3095" t="s">
        <v>874</v>
      </c>
      <c r="R3095" s="24" t="s">
        <v>2344</v>
      </c>
      <c r="S3095">
        <v>0.04</v>
      </c>
      <c r="T3095" t="s">
        <v>874</v>
      </c>
      <c r="U3095" t="s">
        <v>874</v>
      </c>
      <c r="V3095" t="s">
        <v>874</v>
      </c>
      <c r="W3095" t="s">
        <v>874</v>
      </c>
      <c r="X3095" t="s">
        <v>875</v>
      </c>
      <c r="Y3095" t="s">
        <v>874</v>
      </c>
      <c r="Z3095">
        <v>0.96499999999999997</v>
      </c>
      <c r="AA3095" t="s">
        <v>874</v>
      </c>
      <c r="AB3095">
        <v>0.97799999999999998</v>
      </c>
      <c r="AC3095" t="s">
        <v>874</v>
      </c>
      <c r="AD3095" s="19">
        <v>45825.250344664353</v>
      </c>
      <c r="AE3095" t="s">
        <v>2357</v>
      </c>
    </row>
    <row r="3096" spans="1:31" x14ac:dyDescent="0.35">
      <c r="A3096" t="s">
        <v>2130</v>
      </c>
      <c r="B3096" t="s">
        <v>311</v>
      </c>
      <c r="C3096">
        <v>369</v>
      </c>
      <c r="D3096" s="9">
        <v>40024.90625</v>
      </c>
      <c r="E3096" s="9">
        <v>40394.382638888892</v>
      </c>
      <c r="F3096">
        <v>44</v>
      </c>
      <c r="G3096">
        <v>44</v>
      </c>
      <c r="H3096">
        <v>32</v>
      </c>
      <c r="I3096">
        <v>12</v>
      </c>
      <c r="J3096">
        <v>2</v>
      </c>
      <c r="K3096">
        <v>42</v>
      </c>
      <c r="L3096">
        <v>15</v>
      </c>
      <c r="M3096">
        <v>27</v>
      </c>
      <c r="N3096">
        <v>7.5999999999999998E-2</v>
      </c>
      <c r="O3096">
        <v>8.1000000000000003E-2</v>
      </c>
      <c r="P3096">
        <v>8.0000000000000002E-3</v>
      </c>
      <c r="Q3096">
        <v>0.11700000000000001</v>
      </c>
      <c r="R3096">
        <v>0.14899999999999999</v>
      </c>
      <c r="S3096">
        <v>0.13100000000000001</v>
      </c>
      <c r="T3096">
        <v>0.78500000000000003</v>
      </c>
      <c r="U3096">
        <v>0.48399999999999999</v>
      </c>
      <c r="V3096">
        <v>0.94899999999999995</v>
      </c>
      <c r="W3096">
        <v>230.76900000000001</v>
      </c>
      <c r="X3096" t="s">
        <v>56</v>
      </c>
      <c r="Y3096">
        <v>8.5470000000000006</v>
      </c>
      <c r="Z3096">
        <v>0.29799999999999999</v>
      </c>
      <c r="AA3096">
        <v>0.84899999999999998</v>
      </c>
      <c r="AB3096">
        <v>1</v>
      </c>
      <c r="AC3096">
        <v>0.81299999999999994</v>
      </c>
      <c r="AD3096" s="19">
        <v>45824.935169282406</v>
      </c>
      <c r="AE3096" t="s">
        <v>2215</v>
      </c>
    </row>
    <row r="3097" spans="1:31" hidden="1" x14ac:dyDescent="0.35">
      <c r="A3097" t="s">
        <v>227</v>
      </c>
      <c r="B3097" t="s">
        <v>312</v>
      </c>
      <c r="C3097">
        <v>95</v>
      </c>
      <c r="D3097" s="9">
        <v>44454.714988425927</v>
      </c>
      <c r="E3097" s="9">
        <v>44550.454328703701</v>
      </c>
      <c r="F3097" t="s">
        <v>871</v>
      </c>
      <c r="G3097" t="s">
        <v>871</v>
      </c>
      <c r="H3097">
        <v>48</v>
      </c>
      <c r="I3097">
        <v>2</v>
      </c>
      <c r="J3097">
        <v>1</v>
      </c>
      <c r="K3097" t="s">
        <v>872</v>
      </c>
      <c r="L3097">
        <v>34</v>
      </c>
      <c r="M3097">
        <v>15</v>
      </c>
      <c r="N3097">
        <v>0.47599999999999998</v>
      </c>
      <c r="O3097">
        <v>0.25</v>
      </c>
      <c r="P3097">
        <v>0</v>
      </c>
      <c r="Q3097">
        <v>0.35199999999999998</v>
      </c>
      <c r="R3097">
        <v>0.72599999999999998</v>
      </c>
      <c r="S3097">
        <v>0.49299999999999999</v>
      </c>
      <c r="T3097">
        <v>0.48499999999999999</v>
      </c>
      <c r="U3097">
        <v>0.65600000000000003</v>
      </c>
      <c r="V3097">
        <v>1</v>
      </c>
      <c r="W3097">
        <v>295.45499999999998</v>
      </c>
      <c r="X3097" t="s">
        <v>56</v>
      </c>
      <c r="Y3097">
        <v>2.8410000000000002</v>
      </c>
      <c r="Z3097">
        <v>0.97</v>
      </c>
      <c r="AA3097">
        <v>1</v>
      </c>
      <c r="AB3097">
        <v>0</v>
      </c>
      <c r="AC3097">
        <v>0.94799999999999995</v>
      </c>
      <c r="AD3097" s="19">
        <v>45825.250600543979</v>
      </c>
      <c r="AE3097" t="s">
        <v>2357</v>
      </c>
    </row>
    <row r="3098" spans="1:31" x14ac:dyDescent="0.35">
      <c r="A3098" t="s">
        <v>1102</v>
      </c>
      <c r="B3098" t="s">
        <v>311</v>
      </c>
      <c r="C3098">
        <v>3982</v>
      </c>
      <c r="D3098" s="9">
        <v>40485.562777777777</v>
      </c>
      <c r="E3098" s="9">
        <v>44467.623449074075</v>
      </c>
      <c r="F3098">
        <v>2867</v>
      </c>
      <c r="G3098">
        <v>2867</v>
      </c>
      <c r="H3098">
        <v>1469</v>
      </c>
      <c r="I3098">
        <v>1398</v>
      </c>
      <c r="J3098">
        <v>323</v>
      </c>
      <c r="K3098">
        <v>2544</v>
      </c>
      <c r="L3098">
        <v>2067</v>
      </c>
      <c r="M3098">
        <v>477</v>
      </c>
      <c r="N3098">
        <v>0.77100000000000002</v>
      </c>
      <c r="O3098">
        <v>0.70299999999999996</v>
      </c>
      <c r="P3098">
        <v>0.13800000000000001</v>
      </c>
      <c r="Q3098">
        <v>1.0489999999999999</v>
      </c>
      <c r="R3098">
        <v>1.3360000000000001</v>
      </c>
      <c r="S3098">
        <v>1.254</v>
      </c>
      <c r="T3098">
        <v>0.78500000000000003</v>
      </c>
      <c r="U3098">
        <v>0.52300000000000002</v>
      </c>
      <c r="V3098">
        <v>0.90600000000000003</v>
      </c>
      <c r="W3098">
        <v>454.71899999999999</v>
      </c>
      <c r="X3098" t="s">
        <v>56</v>
      </c>
      <c r="Y3098">
        <v>0.95299999999999996</v>
      </c>
      <c r="Z3098">
        <v>0.93899999999999995</v>
      </c>
      <c r="AA3098">
        <v>0.97699999999999998</v>
      </c>
      <c r="AB3098">
        <v>0.91300000000000003</v>
      </c>
      <c r="AC3098">
        <v>0.97399999999999998</v>
      </c>
      <c r="AD3098" s="19">
        <v>45825.242621319441</v>
      </c>
      <c r="AE3098" t="s">
        <v>2357</v>
      </c>
    </row>
    <row r="3099" spans="1:31" hidden="1" x14ac:dyDescent="0.35">
      <c r="A3099" t="s">
        <v>1111</v>
      </c>
      <c r="B3099" t="s">
        <v>312</v>
      </c>
      <c r="C3099">
        <v>99</v>
      </c>
      <c r="D3099" s="9">
        <v>44454.917245370372</v>
      </c>
      <c r="E3099" s="9">
        <v>44554.620868055557</v>
      </c>
      <c r="F3099" t="s">
        <v>871</v>
      </c>
      <c r="G3099" t="s">
        <v>871</v>
      </c>
      <c r="H3099">
        <v>43</v>
      </c>
      <c r="I3099">
        <v>14</v>
      </c>
      <c r="J3099">
        <v>1</v>
      </c>
      <c r="K3099" t="s">
        <v>872</v>
      </c>
      <c r="L3099">
        <v>40</v>
      </c>
      <c r="M3099">
        <v>16</v>
      </c>
      <c r="N3099">
        <v>0.36699999999999999</v>
      </c>
      <c r="O3099">
        <v>0.26500000000000001</v>
      </c>
      <c r="P3099">
        <v>0</v>
      </c>
      <c r="Q3099">
        <v>0.371</v>
      </c>
      <c r="R3099">
        <v>0.63200000000000001</v>
      </c>
      <c r="S3099">
        <v>0.55500000000000005</v>
      </c>
      <c r="T3099">
        <v>0.58699999999999997</v>
      </c>
      <c r="U3099">
        <v>0.58099999999999996</v>
      </c>
      <c r="V3099">
        <v>1</v>
      </c>
      <c r="W3099">
        <v>684.63599999999997</v>
      </c>
      <c r="X3099" t="s">
        <v>56</v>
      </c>
      <c r="Y3099">
        <v>2.6949999999999998</v>
      </c>
      <c r="Z3099">
        <v>0.85399999999999998</v>
      </c>
      <c r="AA3099">
        <v>0.91300000000000003</v>
      </c>
      <c r="AB3099">
        <v>0</v>
      </c>
      <c r="AC3099">
        <v>0.97799999999999998</v>
      </c>
      <c r="AD3099" s="19">
        <v>45825.250861053239</v>
      </c>
      <c r="AE3099" t="s">
        <v>2357</v>
      </c>
    </row>
    <row r="3100" spans="1:31" x14ac:dyDescent="0.35">
      <c r="A3100" t="s">
        <v>1106</v>
      </c>
      <c r="B3100" t="s">
        <v>311</v>
      </c>
      <c r="C3100">
        <v>617</v>
      </c>
      <c r="D3100" s="9">
        <v>43930.255925925929</v>
      </c>
      <c r="E3100" s="9">
        <v>44547.624513888892</v>
      </c>
      <c r="F3100">
        <v>134</v>
      </c>
      <c r="G3100">
        <v>134</v>
      </c>
      <c r="H3100">
        <v>131</v>
      </c>
      <c r="I3100">
        <v>3</v>
      </c>
      <c r="J3100">
        <v>1</v>
      </c>
      <c r="K3100">
        <v>133</v>
      </c>
      <c r="L3100">
        <v>79</v>
      </c>
      <c r="M3100">
        <v>54</v>
      </c>
      <c r="N3100">
        <v>0.21</v>
      </c>
      <c r="O3100">
        <v>4.0000000000000001E-3</v>
      </c>
      <c r="P3100">
        <v>0</v>
      </c>
      <c r="Q3100">
        <v>0.16800000000000001</v>
      </c>
      <c r="R3100">
        <v>0.214</v>
      </c>
      <c r="S3100">
        <v>0.21199999999999999</v>
      </c>
      <c r="T3100">
        <v>0.78500000000000003</v>
      </c>
      <c r="U3100">
        <v>0.98099999999999998</v>
      </c>
      <c r="V3100">
        <v>1</v>
      </c>
      <c r="W3100">
        <v>321.42899999999997</v>
      </c>
      <c r="X3100" t="s">
        <v>56</v>
      </c>
      <c r="Y3100">
        <v>5.952</v>
      </c>
      <c r="Z3100">
        <v>0.94599999999999995</v>
      </c>
      <c r="AA3100">
        <v>0.88700000000000001</v>
      </c>
      <c r="AB3100">
        <v>0</v>
      </c>
      <c r="AC3100">
        <v>0.92200000000000004</v>
      </c>
      <c r="AD3100" s="19">
        <v>45825.246140150462</v>
      </c>
      <c r="AE3100" t="s">
        <v>2357</v>
      </c>
    </row>
    <row r="3101" spans="1:31" hidden="1" x14ac:dyDescent="0.35">
      <c r="A3101" t="s">
        <v>226</v>
      </c>
      <c r="B3101" t="s">
        <v>312</v>
      </c>
      <c r="C3101">
        <v>93</v>
      </c>
      <c r="D3101" s="9">
        <v>44470.791435185187</v>
      </c>
      <c r="E3101" s="9">
        <v>44564.663460648146</v>
      </c>
      <c r="F3101" t="s">
        <v>871</v>
      </c>
      <c r="G3101" t="s">
        <v>871</v>
      </c>
      <c r="H3101">
        <v>58</v>
      </c>
      <c r="I3101">
        <v>15</v>
      </c>
      <c r="J3101">
        <v>11</v>
      </c>
      <c r="K3101" t="s">
        <v>872</v>
      </c>
      <c r="L3101">
        <v>21</v>
      </c>
      <c r="M3101">
        <v>40</v>
      </c>
      <c r="N3101">
        <v>0.72899999999999998</v>
      </c>
      <c r="O3101">
        <v>0.23300000000000001</v>
      </c>
      <c r="P3101">
        <v>0.105</v>
      </c>
      <c r="Q3101">
        <v>0.23</v>
      </c>
      <c r="R3101">
        <v>0.85699999999999998</v>
      </c>
      <c r="S3101">
        <v>0.83199999999999996</v>
      </c>
      <c r="T3101">
        <v>0.26800000000000002</v>
      </c>
      <c r="U3101">
        <v>0.75800000000000001</v>
      </c>
      <c r="V3101">
        <v>0.89100000000000001</v>
      </c>
      <c r="W3101">
        <v>595.65200000000004</v>
      </c>
      <c r="X3101" t="s">
        <v>56</v>
      </c>
      <c r="Y3101">
        <v>4.3479999999999999</v>
      </c>
      <c r="Z3101">
        <v>0.89200000000000002</v>
      </c>
      <c r="AA3101">
        <v>0.98299999999999998</v>
      </c>
      <c r="AB3101">
        <v>0.91900000000000004</v>
      </c>
      <c r="AC3101">
        <v>0.93300000000000005</v>
      </c>
      <c r="AD3101" s="19">
        <v>45825.251139363427</v>
      </c>
      <c r="AE3101" t="s">
        <v>2357</v>
      </c>
    </row>
    <row r="3102" spans="1:31" x14ac:dyDescent="0.35">
      <c r="A3102" t="s">
        <v>1070</v>
      </c>
      <c r="B3102" t="s">
        <v>311</v>
      </c>
      <c r="C3102">
        <v>3767</v>
      </c>
      <c r="D3102" s="9">
        <v>40798.644826388889</v>
      </c>
      <c r="E3102" s="9">
        <v>44565.660543981481</v>
      </c>
      <c r="F3102">
        <v>677</v>
      </c>
      <c r="G3102">
        <v>677</v>
      </c>
      <c r="H3102">
        <v>442</v>
      </c>
      <c r="I3102">
        <v>235</v>
      </c>
      <c r="J3102">
        <v>149</v>
      </c>
      <c r="K3102">
        <v>528</v>
      </c>
      <c r="L3102">
        <v>309</v>
      </c>
      <c r="M3102">
        <v>219</v>
      </c>
      <c r="N3102">
        <v>0.15</v>
      </c>
      <c r="O3102">
        <v>7.5999999999999998E-2</v>
      </c>
      <c r="P3102">
        <v>6.3E-2</v>
      </c>
      <c r="Q3102">
        <v>0.128</v>
      </c>
      <c r="R3102">
        <v>0.16300000000000001</v>
      </c>
      <c r="S3102">
        <v>0.17699999999999999</v>
      </c>
      <c r="T3102">
        <v>0.78500000000000003</v>
      </c>
      <c r="U3102">
        <v>0.66400000000000003</v>
      </c>
      <c r="V3102">
        <v>0.72099999999999997</v>
      </c>
      <c r="W3102">
        <v>1710.9380000000001</v>
      </c>
      <c r="X3102" t="s">
        <v>56</v>
      </c>
      <c r="Y3102">
        <v>7.8120000000000003</v>
      </c>
      <c r="Z3102">
        <v>0.94499999999999995</v>
      </c>
      <c r="AA3102" s="19">
        <v>0.95</v>
      </c>
      <c r="AB3102">
        <v>0.91700000000000004</v>
      </c>
      <c r="AC3102" s="23">
        <v>0.99</v>
      </c>
      <c r="AD3102" s="19">
        <v>45825.226799317126</v>
      </c>
      <c r="AE3102" t="s">
        <v>2377</v>
      </c>
    </row>
    <row r="3103" spans="1:31" hidden="1" x14ac:dyDescent="0.35">
      <c r="A3103" t="s">
        <v>224</v>
      </c>
      <c r="B3103" t="s">
        <v>312</v>
      </c>
      <c r="C3103">
        <v>99</v>
      </c>
      <c r="D3103" s="9">
        <v>44466.269050925926</v>
      </c>
      <c r="E3103" s="9">
        <v>44565.447280092594</v>
      </c>
      <c r="F3103" t="s">
        <v>871</v>
      </c>
      <c r="G3103" t="s">
        <v>871</v>
      </c>
      <c r="H3103">
        <v>42</v>
      </c>
      <c r="I3103">
        <v>4</v>
      </c>
      <c r="J3103">
        <v>1</v>
      </c>
      <c r="K3103" t="s">
        <v>872</v>
      </c>
      <c r="L3103">
        <v>28</v>
      </c>
      <c r="M3103">
        <v>18</v>
      </c>
      <c r="N3103">
        <v>0.439</v>
      </c>
      <c r="O3103">
        <v>5.3999999999999999E-2</v>
      </c>
      <c r="P3103" t="s">
        <v>874</v>
      </c>
      <c r="Q3103">
        <v>0.29599999999999999</v>
      </c>
      <c r="R3103">
        <v>0.49299999999999999</v>
      </c>
      <c r="S3103">
        <v>0.47799999999999998</v>
      </c>
      <c r="T3103" t="s">
        <v>874</v>
      </c>
      <c r="U3103" t="s">
        <v>874</v>
      </c>
      <c r="V3103" t="s">
        <v>874</v>
      </c>
      <c r="W3103" t="s">
        <v>874</v>
      </c>
      <c r="X3103" t="s">
        <v>62</v>
      </c>
      <c r="Y3103">
        <v>3.3780000000000001</v>
      </c>
      <c r="Z3103">
        <v>0.92900000000000005</v>
      </c>
      <c r="AA3103">
        <v>0.69799999999999995</v>
      </c>
      <c r="AB3103" t="s">
        <v>874</v>
      </c>
      <c r="AC3103">
        <v>0.98499999999999999</v>
      </c>
      <c r="AD3103" s="19">
        <v>45825.251351030092</v>
      </c>
      <c r="AE3103" t="s">
        <v>2357</v>
      </c>
    </row>
    <row r="3104" spans="1:31" x14ac:dyDescent="0.35">
      <c r="A3104" t="s">
        <v>1302</v>
      </c>
      <c r="B3104" t="s">
        <v>311</v>
      </c>
      <c r="C3104">
        <v>2340</v>
      </c>
      <c r="D3104" s="9">
        <v>42221.278900462959</v>
      </c>
      <c r="E3104" s="9">
        <v>44561.803599537037</v>
      </c>
      <c r="F3104">
        <v>2286</v>
      </c>
      <c r="G3104">
        <v>2286</v>
      </c>
      <c r="H3104">
        <v>1066</v>
      </c>
      <c r="I3104">
        <v>1220</v>
      </c>
      <c r="J3104">
        <v>156</v>
      </c>
      <c r="K3104">
        <v>2130</v>
      </c>
      <c r="L3104">
        <v>1621</v>
      </c>
      <c r="M3104">
        <v>509</v>
      </c>
      <c r="N3104">
        <v>0.379</v>
      </c>
      <c r="O3104">
        <v>0.46200000000000002</v>
      </c>
      <c r="P3104">
        <v>5.8000000000000003E-2</v>
      </c>
      <c r="Q3104">
        <v>0.61499999999999999</v>
      </c>
      <c r="R3104">
        <v>0.78300000000000003</v>
      </c>
      <c r="S3104">
        <v>0.76900000000000002</v>
      </c>
      <c r="T3104">
        <v>0.78500000000000003</v>
      </c>
      <c r="U3104">
        <v>0.45100000000000001</v>
      </c>
      <c r="V3104">
        <v>0.93100000000000005</v>
      </c>
      <c r="W3104">
        <v>827.64200000000005</v>
      </c>
      <c r="X3104" t="s">
        <v>56</v>
      </c>
      <c r="Y3104">
        <v>1.6259999999999999</v>
      </c>
      <c r="Z3104">
        <v>0.89800000000000002</v>
      </c>
      <c r="AA3104">
        <v>0.88600000000000001</v>
      </c>
      <c r="AB3104">
        <v>0.89500000000000002</v>
      </c>
      <c r="AC3104">
        <v>0.91100000000000003</v>
      </c>
      <c r="AD3104" s="19">
        <v>45825.067084259259</v>
      </c>
      <c r="AE3104" t="s">
        <v>2397</v>
      </c>
    </row>
    <row r="3105" spans="1:31" hidden="1" x14ac:dyDescent="0.35">
      <c r="A3105" t="s">
        <v>223</v>
      </c>
      <c r="B3105" t="s">
        <v>312</v>
      </c>
      <c r="C3105">
        <v>0</v>
      </c>
      <c r="D3105" s="9">
        <v>44440.433483796296</v>
      </c>
      <c r="E3105" s="9">
        <v>44440.433483796296</v>
      </c>
      <c r="F3105" t="s">
        <v>871</v>
      </c>
      <c r="G3105" t="s">
        <v>871</v>
      </c>
      <c r="H3105">
        <v>1</v>
      </c>
      <c r="I3105">
        <v>1</v>
      </c>
      <c r="J3105">
        <v>1</v>
      </c>
      <c r="K3105" t="s">
        <v>872</v>
      </c>
      <c r="L3105">
        <v>1</v>
      </c>
      <c r="M3105">
        <v>0</v>
      </c>
      <c r="N3105" t="s">
        <v>874</v>
      </c>
      <c r="O3105" t="s">
        <v>874</v>
      </c>
      <c r="P3105" t="s">
        <v>874</v>
      </c>
      <c r="Q3105" t="s">
        <v>874</v>
      </c>
      <c r="R3105">
        <v>0</v>
      </c>
      <c r="S3105" t="s">
        <v>874</v>
      </c>
      <c r="T3105" t="s">
        <v>874</v>
      </c>
      <c r="U3105" t="s">
        <v>874</v>
      </c>
      <c r="V3105" t="s">
        <v>874</v>
      </c>
      <c r="W3105" t="s">
        <v>874</v>
      </c>
      <c r="X3105" t="s">
        <v>56</v>
      </c>
      <c r="Y3105" t="s">
        <v>874</v>
      </c>
      <c r="Z3105" t="s">
        <v>874</v>
      </c>
      <c r="AA3105" t="s">
        <v>874</v>
      </c>
      <c r="AB3105" t="s">
        <v>874</v>
      </c>
      <c r="AC3105" t="s">
        <v>874</v>
      </c>
      <c r="AD3105" s="19">
        <v>45825.251555509261</v>
      </c>
      <c r="AE3105" t="s">
        <v>2357</v>
      </c>
    </row>
    <row r="3106" spans="1:31" x14ac:dyDescent="0.35">
      <c r="A3106" t="s">
        <v>1423</v>
      </c>
      <c r="B3106" t="s">
        <v>311</v>
      </c>
      <c r="C3106">
        <v>62</v>
      </c>
      <c r="D3106" s="9">
        <v>42406.778854166667</v>
      </c>
      <c r="E3106" s="9">
        <v>42468.854513888888</v>
      </c>
      <c r="F3106">
        <v>63</v>
      </c>
      <c r="G3106">
        <v>63</v>
      </c>
      <c r="H3106">
        <v>46</v>
      </c>
      <c r="I3106">
        <v>17</v>
      </c>
      <c r="J3106">
        <v>2</v>
      </c>
      <c r="K3106">
        <v>61</v>
      </c>
      <c r="L3106">
        <v>32</v>
      </c>
      <c r="M3106">
        <v>29</v>
      </c>
      <c r="N3106">
        <v>1.133</v>
      </c>
      <c r="O3106">
        <v>0.26300000000000001</v>
      </c>
      <c r="P3106">
        <v>0.1</v>
      </c>
      <c r="Q3106">
        <v>1.0169999999999999</v>
      </c>
      <c r="R3106">
        <v>1.296</v>
      </c>
      <c r="S3106">
        <v>1.248</v>
      </c>
      <c r="T3106">
        <v>0.78500000000000003</v>
      </c>
      <c r="U3106">
        <v>0.81200000000000006</v>
      </c>
      <c r="V3106">
        <v>0.92800000000000005</v>
      </c>
      <c r="W3106">
        <v>28.515000000000001</v>
      </c>
      <c r="X3106" t="s">
        <v>80</v>
      </c>
      <c r="Y3106">
        <v>0.98299999999999998</v>
      </c>
      <c r="Z3106">
        <v>0.52</v>
      </c>
      <c r="AA3106">
        <v>0.89400000000000002</v>
      </c>
      <c r="AB3106">
        <v>1</v>
      </c>
      <c r="AC3106">
        <v>0.878</v>
      </c>
      <c r="AD3106" s="19">
        <v>45825.096755590275</v>
      </c>
      <c r="AE3106" t="s">
        <v>2397</v>
      </c>
    </row>
    <row r="3107" spans="1:31" hidden="1" x14ac:dyDescent="0.35">
      <c r="A3107" t="s">
        <v>1112</v>
      </c>
      <c r="B3107" t="s">
        <v>312</v>
      </c>
      <c r="C3107">
        <v>99</v>
      </c>
      <c r="D3107" s="9">
        <v>44447.090787037036</v>
      </c>
      <c r="E3107" s="9">
        <v>44546.792534722219</v>
      </c>
      <c r="F3107" t="s">
        <v>871</v>
      </c>
      <c r="G3107" t="s">
        <v>871</v>
      </c>
      <c r="H3107">
        <v>86</v>
      </c>
      <c r="I3107">
        <v>6</v>
      </c>
      <c r="J3107">
        <v>1</v>
      </c>
      <c r="K3107" t="s">
        <v>872</v>
      </c>
      <c r="L3107">
        <v>72</v>
      </c>
      <c r="M3107">
        <v>21</v>
      </c>
      <c r="N3107">
        <v>1.127</v>
      </c>
      <c r="O3107">
        <v>0.17599999999999999</v>
      </c>
      <c r="P3107">
        <v>0</v>
      </c>
      <c r="Q3107">
        <v>0.79600000000000004</v>
      </c>
      <c r="R3107">
        <v>1.3029999999999999</v>
      </c>
      <c r="S3107">
        <v>1.2070000000000001</v>
      </c>
      <c r="T3107">
        <v>0.61099999999999999</v>
      </c>
      <c r="U3107">
        <v>0.86499999999999999</v>
      </c>
      <c r="V3107">
        <v>1</v>
      </c>
      <c r="W3107">
        <v>206.03</v>
      </c>
      <c r="X3107" t="s">
        <v>56</v>
      </c>
      <c r="Y3107">
        <v>1.256</v>
      </c>
      <c r="Z3107">
        <v>0.95699999999999996</v>
      </c>
      <c r="AA3107">
        <v>0.752</v>
      </c>
      <c r="AB3107">
        <v>0</v>
      </c>
      <c r="AC3107">
        <v>0.98299999999999998</v>
      </c>
      <c r="AD3107" s="19">
        <v>45825.251816238429</v>
      </c>
      <c r="AE3107" t="s">
        <v>2357</v>
      </c>
    </row>
    <row r="3108" spans="1:31" x14ac:dyDescent="0.35">
      <c r="A3108" t="s">
        <v>1499</v>
      </c>
      <c r="B3108" t="s">
        <v>311</v>
      </c>
      <c r="C3108">
        <v>2829</v>
      </c>
      <c r="D3108" s="9">
        <v>38793.851388888892</v>
      </c>
      <c r="E3108" s="9">
        <v>41623.103472222225</v>
      </c>
      <c r="F3108">
        <v>5116</v>
      </c>
      <c r="G3108">
        <v>5116</v>
      </c>
      <c r="H3108">
        <v>503</v>
      </c>
      <c r="I3108">
        <v>4613</v>
      </c>
      <c r="J3108">
        <v>914</v>
      </c>
      <c r="K3108">
        <v>4202</v>
      </c>
      <c r="L3108">
        <v>2292</v>
      </c>
      <c r="M3108">
        <v>1910</v>
      </c>
      <c r="N3108">
        <v>0.24399999999999999</v>
      </c>
      <c r="O3108">
        <v>2.2770000000000001</v>
      </c>
      <c r="P3108">
        <v>0.60799999999999998</v>
      </c>
      <c r="Q3108">
        <v>1.5</v>
      </c>
      <c r="R3108">
        <v>1.913</v>
      </c>
      <c r="S3108">
        <v>2.0390000000000001</v>
      </c>
      <c r="T3108">
        <v>0.78400000000000003</v>
      </c>
      <c r="U3108">
        <v>9.7000000000000003E-2</v>
      </c>
      <c r="V3108">
        <v>0.75900000000000001</v>
      </c>
      <c r="W3108">
        <v>1273.3330000000001</v>
      </c>
      <c r="X3108" t="s">
        <v>56</v>
      </c>
      <c r="Y3108">
        <v>0.66700000000000004</v>
      </c>
      <c r="Z3108">
        <v>0.95199999999999996</v>
      </c>
      <c r="AA3108">
        <v>0.96</v>
      </c>
      <c r="AB3108">
        <v>0.96599999999999997</v>
      </c>
      <c r="AC3108">
        <v>0.97699999999999998</v>
      </c>
      <c r="AD3108" s="19">
        <v>45824.791871597219</v>
      </c>
      <c r="AE3108" t="s">
        <v>1824</v>
      </c>
    </row>
    <row r="3109" spans="1:31" hidden="1" x14ac:dyDescent="0.35">
      <c r="A3109" t="s">
        <v>222</v>
      </c>
      <c r="B3109" t="s">
        <v>312</v>
      </c>
      <c r="C3109">
        <v>91</v>
      </c>
      <c r="D3109" s="9">
        <v>44462.404965277776</v>
      </c>
      <c r="E3109" s="9">
        <v>44553.651134259257</v>
      </c>
      <c r="F3109" t="s">
        <v>871</v>
      </c>
      <c r="G3109" t="s">
        <v>871</v>
      </c>
      <c r="H3109">
        <v>56</v>
      </c>
      <c r="I3109">
        <v>1</v>
      </c>
      <c r="J3109">
        <v>1</v>
      </c>
      <c r="K3109" t="s">
        <v>872</v>
      </c>
      <c r="L3109">
        <v>67</v>
      </c>
      <c r="M3109">
        <v>-12</v>
      </c>
      <c r="N3109">
        <v>0.60199999999999998</v>
      </c>
      <c r="O3109" t="s">
        <v>874</v>
      </c>
      <c r="P3109">
        <v>0</v>
      </c>
      <c r="Q3109">
        <v>0.63300000000000001</v>
      </c>
      <c r="R3109">
        <v>0.60199999999999998</v>
      </c>
      <c r="S3109">
        <v>0.60199999999999998</v>
      </c>
      <c r="T3109" t="s">
        <v>874</v>
      </c>
      <c r="U3109" t="s">
        <v>874</v>
      </c>
      <c r="V3109" t="s">
        <v>874</v>
      </c>
      <c r="W3109" t="s">
        <v>874</v>
      </c>
      <c r="X3109" t="s">
        <v>56</v>
      </c>
      <c r="Y3109">
        <v>1.58</v>
      </c>
      <c r="Z3109">
        <v>0.98199999999999998</v>
      </c>
      <c r="AA3109" t="s">
        <v>874</v>
      </c>
      <c r="AB3109">
        <v>0</v>
      </c>
      <c r="AC3109">
        <v>0.98099999999999998</v>
      </c>
      <c r="AD3109" s="19">
        <v>45825.252030266201</v>
      </c>
      <c r="AE3109" t="s">
        <v>2357</v>
      </c>
    </row>
    <row r="3110" spans="1:31" x14ac:dyDescent="0.35">
      <c r="A3110" t="s">
        <v>1651</v>
      </c>
      <c r="B3110" t="s">
        <v>311</v>
      </c>
      <c r="C3110">
        <v>3365</v>
      </c>
      <c r="D3110" s="9">
        <v>38255.223611111112</v>
      </c>
      <c r="E3110" s="9">
        <v>41621.204861111109</v>
      </c>
      <c r="F3110">
        <v>5998</v>
      </c>
      <c r="G3110">
        <v>5998</v>
      </c>
      <c r="H3110">
        <v>296</v>
      </c>
      <c r="I3110">
        <v>5702</v>
      </c>
      <c r="J3110">
        <v>974</v>
      </c>
      <c r="K3110">
        <v>5024</v>
      </c>
      <c r="L3110">
        <v>3867</v>
      </c>
      <c r="M3110">
        <v>1157</v>
      </c>
      <c r="N3110">
        <v>9.2999999999999999E-2</v>
      </c>
      <c r="O3110">
        <v>1.7749999999999999</v>
      </c>
      <c r="P3110">
        <v>0.31900000000000001</v>
      </c>
      <c r="Q3110">
        <v>1.2150000000000001</v>
      </c>
      <c r="R3110">
        <v>1.5489999999999999</v>
      </c>
      <c r="S3110">
        <v>1.532</v>
      </c>
      <c r="T3110">
        <v>0.78400000000000003</v>
      </c>
      <c r="U3110">
        <v>0.05</v>
      </c>
      <c r="V3110">
        <v>0.82899999999999996</v>
      </c>
      <c r="W3110">
        <v>952.26300000000003</v>
      </c>
      <c r="X3110" t="s">
        <v>56</v>
      </c>
      <c r="Y3110">
        <v>0.82299999999999995</v>
      </c>
      <c r="Z3110">
        <v>0.98599999999999999</v>
      </c>
      <c r="AA3110">
        <v>0.96</v>
      </c>
      <c r="AB3110">
        <v>0.99</v>
      </c>
      <c r="AC3110">
        <v>0.97199999999999998</v>
      </c>
      <c r="AD3110" s="19">
        <v>45824.818868923612</v>
      </c>
      <c r="AE3110" t="s">
        <v>1824</v>
      </c>
    </row>
    <row r="3111" spans="1:31" hidden="1" x14ac:dyDescent="0.35">
      <c r="A3111" t="s">
        <v>221</v>
      </c>
      <c r="B3111" t="s">
        <v>312</v>
      </c>
      <c r="C3111">
        <v>84</v>
      </c>
      <c r="D3111" s="9">
        <v>44466.46634259259</v>
      </c>
      <c r="E3111" s="9">
        <v>44551.42765046296</v>
      </c>
      <c r="F3111" t="s">
        <v>871</v>
      </c>
      <c r="G3111" t="s">
        <v>871</v>
      </c>
      <c r="H3111">
        <v>4</v>
      </c>
      <c r="I3111">
        <v>1</v>
      </c>
      <c r="J3111">
        <v>2</v>
      </c>
      <c r="K3111" t="s">
        <v>872</v>
      </c>
      <c r="L3111">
        <v>1</v>
      </c>
      <c r="M3111">
        <v>0</v>
      </c>
      <c r="N3111">
        <v>3.3000000000000002E-2</v>
      </c>
      <c r="O3111" t="s">
        <v>874</v>
      </c>
      <c r="P3111">
        <v>4.2999999999999997E-2</v>
      </c>
      <c r="Q3111" t="s">
        <v>874</v>
      </c>
      <c r="R3111">
        <v>-9.9999999999999898E-3</v>
      </c>
      <c r="S3111">
        <v>1.4999999999999999E-2</v>
      </c>
      <c r="T3111" t="s">
        <v>874</v>
      </c>
      <c r="U3111" t="s">
        <v>874</v>
      </c>
      <c r="V3111" t="s">
        <v>874</v>
      </c>
      <c r="W3111" t="s">
        <v>874</v>
      </c>
      <c r="X3111" t="s">
        <v>56</v>
      </c>
      <c r="Y3111" t="s">
        <v>874</v>
      </c>
      <c r="Z3111">
        <v>0.97799999999999998</v>
      </c>
      <c r="AA3111" t="s">
        <v>874</v>
      </c>
      <c r="AB3111">
        <v>1</v>
      </c>
      <c r="AC3111" t="s">
        <v>874</v>
      </c>
      <c r="AD3111" s="19">
        <v>45825.252263587965</v>
      </c>
      <c r="AE3111" t="s">
        <v>2357</v>
      </c>
    </row>
    <row r="3112" spans="1:31" x14ac:dyDescent="0.35">
      <c r="A3112" t="s">
        <v>186</v>
      </c>
      <c r="B3112" t="s">
        <v>311</v>
      </c>
      <c r="C3112">
        <v>1275</v>
      </c>
      <c r="D3112" s="9">
        <v>44278.275694444441</v>
      </c>
      <c r="E3112" s="9">
        <v>45553.75</v>
      </c>
      <c r="F3112">
        <v>2015</v>
      </c>
      <c r="G3112">
        <v>1832</v>
      </c>
      <c r="H3112">
        <v>1620</v>
      </c>
      <c r="I3112">
        <v>212</v>
      </c>
      <c r="J3112">
        <v>344</v>
      </c>
      <c r="K3112">
        <v>1488</v>
      </c>
      <c r="L3112">
        <v>1172</v>
      </c>
      <c r="M3112">
        <v>316</v>
      </c>
      <c r="N3112">
        <v>3.617</v>
      </c>
      <c r="O3112">
        <v>0.56299999999999994</v>
      </c>
      <c r="P3112">
        <v>0.67200000000000004</v>
      </c>
      <c r="Q3112">
        <v>2.7490000000000001</v>
      </c>
      <c r="R3112">
        <v>3.508</v>
      </c>
      <c r="S3112">
        <v>3.2930000000000001</v>
      </c>
      <c r="T3112">
        <v>0.78400000000000003</v>
      </c>
      <c r="U3112">
        <v>0.86499999999999999</v>
      </c>
      <c r="V3112">
        <v>0.83899999999999997</v>
      </c>
      <c r="W3112">
        <v>114.95099999999999</v>
      </c>
      <c r="X3112" t="s">
        <v>56</v>
      </c>
      <c r="Y3112">
        <v>0.36399999999999999</v>
      </c>
      <c r="Z3112">
        <v>0.94799999999999995</v>
      </c>
      <c r="AA3112">
        <v>0.93500000000000005</v>
      </c>
      <c r="AB3112">
        <v>0.90300000000000002</v>
      </c>
      <c r="AC3112">
        <v>0.93</v>
      </c>
      <c r="AD3112" s="19">
        <v>3.1870370370370368E-2</v>
      </c>
      <c r="AE3112" t="s">
        <v>1108</v>
      </c>
    </row>
    <row r="3113" spans="1:31" hidden="1" x14ac:dyDescent="0.35">
      <c r="A3113" t="s">
        <v>218</v>
      </c>
      <c r="B3113" t="s">
        <v>312</v>
      </c>
      <c r="C3113">
        <v>97</v>
      </c>
      <c r="D3113" s="9">
        <v>44467.791956018518</v>
      </c>
      <c r="E3113" s="9">
        <v>44565.433321759258</v>
      </c>
      <c r="F3113" t="s">
        <v>871</v>
      </c>
      <c r="G3113" t="s">
        <v>871</v>
      </c>
      <c r="H3113">
        <v>16</v>
      </c>
      <c r="I3113">
        <v>14</v>
      </c>
      <c r="J3113">
        <v>8</v>
      </c>
      <c r="K3113" t="s">
        <v>872</v>
      </c>
      <c r="L3113">
        <v>33</v>
      </c>
      <c r="M3113">
        <v>-12</v>
      </c>
      <c r="N3113">
        <v>0.223</v>
      </c>
      <c r="O3113">
        <v>0.17899999999999999</v>
      </c>
      <c r="P3113">
        <v>7.8E-2</v>
      </c>
      <c r="Q3113">
        <v>0.48299999999999998</v>
      </c>
      <c r="R3113">
        <v>0.32400000000000001</v>
      </c>
      <c r="S3113">
        <v>0.31</v>
      </c>
      <c r="T3113">
        <v>1.4910000000000001</v>
      </c>
      <c r="U3113">
        <v>0.55500000000000005</v>
      </c>
      <c r="V3113">
        <v>0.80600000000000005</v>
      </c>
      <c r="W3113">
        <v>169.77199999999999</v>
      </c>
      <c r="X3113" t="s">
        <v>62</v>
      </c>
      <c r="Y3113">
        <v>2.0699999999999998</v>
      </c>
      <c r="Z3113">
        <v>0.93400000000000005</v>
      </c>
      <c r="AA3113">
        <v>0.75900000000000001</v>
      </c>
      <c r="AB3113">
        <v>0.80900000000000005</v>
      </c>
      <c r="AC3113">
        <v>0.82699999999999996</v>
      </c>
      <c r="AD3113" s="19">
        <v>45825.252538958332</v>
      </c>
      <c r="AE3113" t="s">
        <v>2357</v>
      </c>
    </row>
    <row r="3114" spans="1:31" x14ac:dyDescent="0.35">
      <c r="A3114" t="s">
        <v>276</v>
      </c>
      <c r="B3114" t="s">
        <v>311</v>
      </c>
      <c r="C3114">
        <v>1192</v>
      </c>
      <c r="D3114" s="9">
        <v>44249.291666666664</v>
      </c>
      <c r="E3114" s="9">
        <v>45441.977777777778</v>
      </c>
      <c r="F3114">
        <v>677</v>
      </c>
      <c r="G3114">
        <v>648</v>
      </c>
      <c r="H3114">
        <v>267</v>
      </c>
      <c r="I3114">
        <v>381</v>
      </c>
      <c r="J3114">
        <v>78</v>
      </c>
      <c r="K3114">
        <v>570</v>
      </c>
      <c r="L3114">
        <v>446</v>
      </c>
      <c r="M3114">
        <v>124</v>
      </c>
      <c r="N3114">
        <v>0.38900000000000001</v>
      </c>
      <c r="O3114">
        <v>0.60499999999999998</v>
      </c>
      <c r="P3114">
        <v>9.7000000000000003E-2</v>
      </c>
      <c r="Q3114">
        <v>0.70299999999999996</v>
      </c>
      <c r="R3114">
        <v>0.89700000000000002</v>
      </c>
      <c r="S3114">
        <v>0.86199999999999999</v>
      </c>
      <c r="T3114">
        <v>0.78400000000000003</v>
      </c>
      <c r="U3114">
        <v>0.39100000000000001</v>
      </c>
      <c r="V3114">
        <v>0.90200000000000002</v>
      </c>
      <c r="W3114">
        <v>176.387</v>
      </c>
      <c r="X3114" t="s">
        <v>56</v>
      </c>
      <c r="Y3114">
        <v>1.4219999999999999</v>
      </c>
      <c r="Z3114">
        <v>0.94799999999999995</v>
      </c>
      <c r="AA3114">
        <v>0.79500000000000004</v>
      </c>
      <c r="AB3114">
        <v>0.73299999999999998</v>
      </c>
      <c r="AC3114">
        <v>0.88700000000000001</v>
      </c>
      <c r="AD3114" s="19">
        <v>2.232638888888889E-3</v>
      </c>
      <c r="AE3114" t="s">
        <v>1108</v>
      </c>
    </row>
    <row r="3115" spans="1:31" hidden="1" x14ac:dyDescent="0.35">
      <c r="A3115" t="s">
        <v>1113</v>
      </c>
      <c r="B3115" t="s">
        <v>312</v>
      </c>
      <c r="C3115">
        <v>98</v>
      </c>
      <c r="D3115" s="9">
        <v>44466.658506944441</v>
      </c>
      <c r="E3115" s="9">
        <v>44564.921388888892</v>
      </c>
      <c r="F3115" t="s">
        <v>871</v>
      </c>
      <c r="G3115" t="s">
        <v>871</v>
      </c>
      <c r="H3115">
        <v>42</v>
      </c>
      <c r="I3115">
        <v>2</v>
      </c>
      <c r="J3115">
        <v>1</v>
      </c>
      <c r="K3115" t="s">
        <v>872</v>
      </c>
      <c r="L3115">
        <v>22</v>
      </c>
      <c r="M3115">
        <v>21</v>
      </c>
      <c r="N3115">
        <v>0.38700000000000001</v>
      </c>
      <c r="O3115">
        <v>7.6999999999999999E-2</v>
      </c>
      <c r="P3115">
        <v>0</v>
      </c>
      <c r="Q3115">
        <v>0.215</v>
      </c>
      <c r="R3115">
        <v>0.46400000000000002</v>
      </c>
      <c r="S3115">
        <v>0.40699999999999997</v>
      </c>
      <c r="T3115">
        <v>0.46300000000000002</v>
      </c>
      <c r="U3115">
        <v>0.83399999999999996</v>
      </c>
      <c r="V3115">
        <v>1</v>
      </c>
      <c r="W3115">
        <v>581.39499999999998</v>
      </c>
      <c r="X3115" t="s">
        <v>56</v>
      </c>
      <c r="Y3115">
        <v>4.6509999999999998</v>
      </c>
      <c r="Z3115">
        <v>0.96599999999999997</v>
      </c>
      <c r="AA3115">
        <v>1</v>
      </c>
      <c r="AB3115">
        <v>0</v>
      </c>
      <c r="AC3115">
        <v>0.97</v>
      </c>
      <c r="AD3115" s="19">
        <v>45825.252794050924</v>
      </c>
      <c r="AE3115" t="s">
        <v>2357</v>
      </c>
    </row>
    <row r="3116" spans="1:31" x14ac:dyDescent="0.35">
      <c r="A3116" t="s">
        <v>186</v>
      </c>
      <c r="B3116" t="s">
        <v>311</v>
      </c>
      <c r="C3116">
        <v>1275</v>
      </c>
      <c r="D3116" s="9">
        <v>44278.275694444441</v>
      </c>
      <c r="E3116" s="9">
        <v>45553.75</v>
      </c>
      <c r="F3116">
        <v>2015</v>
      </c>
      <c r="G3116">
        <v>1832</v>
      </c>
      <c r="H3116">
        <v>1620</v>
      </c>
      <c r="I3116">
        <v>212</v>
      </c>
      <c r="J3116">
        <v>344</v>
      </c>
      <c r="K3116">
        <v>1488</v>
      </c>
      <c r="L3116">
        <v>1172</v>
      </c>
      <c r="M3116">
        <v>316</v>
      </c>
      <c r="N3116">
        <v>3.617</v>
      </c>
      <c r="O3116">
        <v>0.56299999999999994</v>
      </c>
      <c r="P3116">
        <v>0.67200000000000004</v>
      </c>
      <c r="Q3116">
        <v>2.7490000000000001</v>
      </c>
      <c r="R3116">
        <v>3.508</v>
      </c>
      <c r="S3116">
        <v>3.2930000000000001</v>
      </c>
      <c r="T3116">
        <v>0.78400000000000003</v>
      </c>
      <c r="U3116">
        <v>0.86499999999999999</v>
      </c>
      <c r="V3116">
        <v>0.83899999999999997</v>
      </c>
      <c r="W3116">
        <v>114.95099999999999</v>
      </c>
      <c r="X3116" t="s">
        <v>56</v>
      </c>
      <c r="Y3116">
        <v>0.36399999999999999</v>
      </c>
      <c r="Z3116">
        <v>0.94799999999999995</v>
      </c>
      <c r="AA3116">
        <v>0.93500000000000005</v>
      </c>
      <c r="AB3116">
        <v>0.90300000000000002</v>
      </c>
      <c r="AC3116">
        <v>0.93</v>
      </c>
      <c r="AD3116" s="19">
        <v>4.1319444444444442E-3</v>
      </c>
      <c r="AE3116" t="s">
        <v>1108</v>
      </c>
    </row>
    <row r="3117" spans="1:31" hidden="1" x14ac:dyDescent="0.35">
      <c r="A3117" t="s">
        <v>214</v>
      </c>
      <c r="B3117" t="s">
        <v>312</v>
      </c>
      <c r="C3117">
        <v>99</v>
      </c>
      <c r="D3117" s="9">
        <v>44453.347731481481</v>
      </c>
      <c r="E3117" s="9">
        <v>44552.753680555557</v>
      </c>
      <c r="F3117" t="s">
        <v>871</v>
      </c>
      <c r="G3117" t="s">
        <v>871</v>
      </c>
      <c r="H3117">
        <v>63</v>
      </c>
      <c r="I3117">
        <v>17</v>
      </c>
      <c r="J3117">
        <v>1</v>
      </c>
      <c r="K3117" t="s">
        <v>872</v>
      </c>
      <c r="L3117">
        <v>47</v>
      </c>
      <c r="M3117">
        <v>32</v>
      </c>
      <c r="N3117">
        <v>0.71599999999999997</v>
      </c>
      <c r="O3117">
        <v>0.16900000000000001</v>
      </c>
      <c r="P3117" t="s">
        <v>874</v>
      </c>
      <c r="Q3117">
        <v>0.497</v>
      </c>
      <c r="R3117">
        <v>0.88500000000000001</v>
      </c>
      <c r="S3117">
        <v>0.88400000000000001</v>
      </c>
      <c r="T3117" t="s">
        <v>874</v>
      </c>
      <c r="U3117" t="s">
        <v>874</v>
      </c>
      <c r="V3117" t="s">
        <v>874</v>
      </c>
      <c r="W3117" t="s">
        <v>874</v>
      </c>
      <c r="X3117" t="s">
        <v>56</v>
      </c>
      <c r="Y3117">
        <v>2.012</v>
      </c>
      <c r="Z3117">
        <v>0.95899999999999996</v>
      </c>
      <c r="AA3117">
        <v>0.96499999999999997</v>
      </c>
      <c r="AB3117" t="s">
        <v>874</v>
      </c>
      <c r="AC3117">
        <v>0.96499999999999997</v>
      </c>
      <c r="AD3117" s="19">
        <v>45825.253044675927</v>
      </c>
      <c r="AE3117" t="s">
        <v>2357</v>
      </c>
    </row>
    <row r="3118" spans="1:31" x14ac:dyDescent="0.35">
      <c r="A3118" t="s">
        <v>276</v>
      </c>
      <c r="B3118" t="s">
        <v>311</v>
      </c>
      <c r="C3118">
        <v>1192</v>
      </c>
      <c r="D3118" s="9">
        <v>44249.291666666664</v>
      </c>
      <c r="E3118" s="9">
        <v>45441.977777777778</v>
      </c>
      <c r="F3118">
        <v>677</v>
      </c>
      <c r="G3118">
        <v>648</v>
      </c>
      <c r="H3118">
        <v>267</v>
      </c>
      <c r="I3118">
        <v>381</v>
      </c>
      <c r="J3118">
        <v>78</v>
      </c>
      <c r="K3118">
        <v>570</v>
      </c>
      <c r="L3118">
        <v>446</v>
      </c>
      <c r="M3118">
        <v>124</v>
      </c>
      <c r="N3118">
        <v>0.38900000000000001</v>
      </c>
      <c r="O3118">
        <v>0.60499999999999998</v>
      </c>
      <c r="P3118">
        <v>9.7000000000000003E-2</v>
      </c>
      <c r="Q3118">
        <v>0.70299999999999996</v>
      </c>
      <c r="R3118">
        <v>0.89700000000000002</v>
      </c>
      <c r="S3118">
        <v>0.86199999999999999</v>
      </c>
      <c r="T3118">
        <v>0.78400000000000003</v>
      </c>
      <c r="U3118">
        <v>0.39100000000000001</v>
      </c>
      <c r="V3118">
        <v>0.90200000000000002</v>
      </c>
      <c r="W3118">
        <v>176.387</v>
      </c>
      <c r="X3118" t="s">
        <v>56</v>
      </c>
      <c r="Y3118">
        <v>1.4219999999999999</v>
      </c>
      <c r="Z3118">
        <v>0.94799999999999995</v>
      </c>
      <c r="AA3118">
        <v>0.79500000000000004</v>
      </c>
      <c r="AB3118">
        <v>0.73299999999999998</v>
      </c>
      <c r="AC3118">
        <v>0.88700000000000001</v>
      </c>
      <c r="AD3118" s="19">
        <v>2.7966435185185188E-2</v>
      </c>
      <c r="AE3118" t="s">
        <v>1108</v>
      </c>
    </row>
    <row r="3119" spans="1:31" hidden="1" x14ac:dyDescent="0.35">
      <c r="A3119" t="s">
        <v>213</v>
      </c>
      <c r="B3119" t="s">
        <v>312</v>
      </c>
      <c r="C3119">
        <v>99</v>
      </c>
      <c r="D3119" s="9">
        <v>44466.504282407404</v>
      </c>
      <c r="E3119" s="9">
        <v>44565.714409722219</v>
      </c>
      <c r="F3119" t="s">
        <v>871</v>
      </c>
      <c r="G3119" t="s">
        <v>871</v>
      </c>
      <c r="H3119">
        <v>67</v>
      </c>
      <c r="I3119">
        <v>2</v>
      </c>
      <c r="J3119">
        <v>1</v>
      </c>
      <c r="K3119" t="s">
        <v>872</v>
      </c>
      <c r="L3119">
        <v>79</v>
      </c>
      <c r="M3119">
        <v>-11</v>
      </c>
      <c r="N3119">
        <v>0.9</v>
      </c>
      <c r="O3119">
        <v>1.7999999999999999E-2</v>
      </c>
      <c r="P3119">
        <v>0</v>
      </c>
      <c r="Q3119">
        <v>0.73899999999999999</v>
      </c>
      <c r="R3119">
        <v>0.91800000000000004</v>
      </c>
      <c r="S3119">
        <v>0.91400000000000003</v>
      </c>
      <c r="T3119">
        <v>0.80500000000000005</v>
      </c>
      <c r="U3119">
        <v>0.98</v>
      </c>
      <c r="V3119">
        <v>1</v>
      </c>
      <c r="W3119">
        <v>353.18</v>
      </c>
      <c r="X3119" t="s">
        <v>56</v>
      </c>
      <c r="Y3119">
        <v>1.353</v>
      </c>
      <c r="Z3119">
        <v>0.93600000000000005</v>
      </c>
      <c r="AA3119">
        <v>1</v>
      </c>
      <c r="AB3119">
        <v>0</v>
      </c>
      <c r="AC3119">
        <v>0.95599999999999996</v>
      </c>
      <c r="AD3119" s="19">
        <v>45825.253364965276</v>
      </c>
      <c r="AE3119" t="s">
        <v>2357</v>
      </c>
    </row>
    <row r="3120" spans="1:31" x14ac:dyDescent="0.35">
      <c r="A3120" t="s">
        <v>1138</v>
      </c>
      <c r="B3120" t="s">
        <v>311</v>
      </c>
      <c r="C3120">
        <v>655</v>
      </c>
      <c r="D3120" s="9">
        <v>43909.371446759258</v>
      </c>
      <c r="E3120" s="9">
        <v>44564.593506944446</v>
      </c>
      <c r="F3120">
        <v>113</v>
      </c>
      <c r="G3120">
        <v>113</v>
      </c>
      <c r="H3120">
        <v>73</v>
      </c>
      <c r="I3120">
        <v>40</v>
      </c>
      <c r="J3120">
        <v>0</v>
      </c>
      <c r="K3120">
        <v>113</v>
      </c>
      <c r="L3120">
        <v>79</v>
      </c>
      <c r="M3120">
        <v>34</v>
      </c>
      <c r="N3120">
        <v>0.16800000000000001</v>
      </c>
      <c r="O3120">
        <v>9.0999999999999998E-2</v>
      </c>
      <c r="P3120">
        <v>0</v>
      </c>
      <c r="Q3120">
        <v>0.20300000000000001</v>
      </c>
      <c r="R3120">
        <v>0.25900000000000001</v>
      </c>
      <c r="S3120">
        <v>0.23300000000000001</v>
      </c>
      <c r="T3120">
        <v>0.78400000000000003</v>
      </c>
      <c r="U3120">
        <v>0.64900000000000002</v>
      </c>
      <c r="V3120">
        <v>1</v>
      </c>
      <c r="W3120">
        <v>167.488</v>
      </c>
      <c r="X3120" t="s">
        <v>56</v>
      </c>
      <c r="Y3120">
        <v>4.9260000000000002</v>
      </c>
      <c r="Z3120">
        <v>0.92400000000000004</v>
      </c>
      <c r="AA3120">
        <v>0.78500000000000003</v>
      </c>
      <c r="AB3120">
        <v>0</v>
      </c>
      <c r="AC3120">
        <v>0.99</v>
      </c>
      <c r="AD3120" s="19">
        <v>45825.280273310185</v>
      </c>
      <c r="AE3120" t="s">
        <v>2357</v>
      </c>
    </row>
    <row r="3121" spans="1:31" hidden="1" x14ac:dyDescent="0.35">
      <c r="A3121" t="s">
        <v>211</v>
      </c>
      <c r="B3121" t="s">
        <v>312</v>
      </c>
      <c r="C3121">
        <v>98</v>
      </c>
      <c r="D3121" s="9">
        <v>44466.610358796293</v>
      </c>
      <c r="E3121" s="9">
        <v>44565.431296296294</v>
      </c>
      <c r="F3121" t="s">
        <v>871</v>
      </c>
      <c r="G3121" t="s">
        <v>871</v>
      </c>
      <c r="H3121">
        <v>54</v>
      </c>
      <c r="I3121">
        <v>1</v>
      </c>
      <c r="J3121">
        <v>1</v>
      </c>
      <c r="K3121" t="s">
        <v>872</v>
      </c>
      <c r="L3121">
        <v>15</v>
      </c>
      <c r="M3121">
        <v>40</v>
      </c>
      <c r="N3121">
        <v>0.68200000000000005</v>
      </c>
      <c r="O3121" t="s">
        <v>874</v>
      </c>
      <c r="P3121">
        <v>0</v>
      </c>
      <c r="Q3121">
        <v>0.16400000000000001</v>
      </c>
      <c r="R3121">
        <v>0.68200000000000005</v>
      </c>
      <c r="S3121">
        <v>0.68200000000000005</v>
      </c>
      <c r="T3121" t="s">
        <v>874</v>
      </c>
      <c r="U3121" t="s">
        <v>874</v>
      </c>
      <c r="V3121" t="s">
        <v>874</v>
      </c>
      <c r="W3121" t="s">
        <v>874</v>
      </c>
      <c r="X3121" t="s">
        <v>56</v>
      </c>
      <c r="Y3121">
        <v>6.0979999999999999</v>
      </c>
      <c r="Z3121">
        <v>0.92800000000000005</v>
      </c>
      <c r="AA3121" t="s">
        <v>874</v>
      </c>
      <c r="AB3121">
        <v>0</v>
      </c>
      <c r="AC3121">
        <v>0.85</v>
      </c>
      <c r="AD3121" s="19">
        <v>45825.253617465278</v>
      </c>
      <c r="AE3121" t="s">
        <v>2357</v>
      </c>
    </row>
    <row r="3122" spans="1:31" x14ac:dyDescent="0.35">
      <c r="A3122" t="s">
        <v>1086</v>
      </c>
      <c r="B3122" t="s">
        <v>311</v>
      </c>
      <c r="C3122">
        <v>5297</v>
      </c>
      <c r="D3122" s="9">
        <v>39268.480555555558</v>
      </c>
      <c r="E3122" s="9">
        <v>44565.647407407407</v>
      </c>
      <c r="F3122">
        <v>24858</v>
      </c>
      <c r="G3122">
        <v>24858</v>
      </c>
      <c r="H3122">
        <v>1204</v>
      </c>
      <c r="I3122">
        <v>23654</v>
      </c>
      <c r="J3122">
        <v>9680</v>
      </c>
      <c r="K3122">
        <v>15178</v>
      </c>
      <c r="L3122">
        <v>11936</v>
      </c>
      <c r="M3122">
        <v>3242</v>
      </c>
      <c r="N3122">
        <v>0.23300000000000001</v>
      </c>
      <c r="O3122">
        <v>5.34</v>
      </c>
      <c r="P3122">
        <v>2.1789999999999998</v>
      </c>
      <c r="Q3122">
        <v>2.661</v>
      </c>
      <c r="R3122">
        <v>3.3940000000000001</v>
      </c>
      <c r="S3122">
        <v>3.3660000000000001</v>
      </c>
      <c r="T3122">
        <v>0.78400000000000003</v>
      </c>
      <c r="U3122">
        <v>4.2000000000000003E-2</v>
      </c>
      <c r="V3122">
        <v>0.60899999999999999</v>
      </c>
      <c r="W3122">
        <v>1218.3389999999999</v>
      </c>
      <c r="X3122" t="s">
        <v>56</v>
      </c>
      <c r="Y3122">
        <v>0.376</v>
      </c>
      <c r="Z3122">
        <v>0.97699999999999998</v>
      </c>
      <c r="AA3122" s="19">
        <v>0.99099999999999999</v>
      </c>
      <c r="AB3122">
        <v>0.995</v>
      </c>
      <c r="AC3122" s="23">
        <v>0.99299999999999999</v>
      </c>
      <c r="AD3122" s="19">
        <v>45825.231493067127</v>
      </c>
      <c r="AE3122" t="s">
        <v>2362</v>
      </c>
    </row>
    <row r="3123" spans="1:31" hidden="1" x14ac:dyDescent="0.35">
      <c r="A3123" t="s">
        <v>210</v>
      </c>
      <c r="B3123" t="s">
        <v>312</v>
      </c>
      <c r="C3123">
        <v>99</v>
      </c>
      <c r="D3123" s="9">
        <v>44466.684930555559</v>
      </c>
      <c r="E3123" s="9">
        <v>44565.703020833331</v>
      </c>
      <c r="F3123" t="s">
        <v>871</v>
      </c>
      <c r="G3123" t="s">
        <v>871</v>
      </c>
      <c r="H3123">
        <v>60</v>
      </c>
      <c r="I3123">
        <v>1</v>
      </c>
      <c r="J3123">
        <v>1</v>
      </c>
      <c r="K3123" t="s">
        <v>872</v>
      </c>
      <c r="L3123">
        <v>37</v>
      </c>
      <c r="M3123">
        <v>25</v>
      </c>
      <c r="N3123">
        <v>0.66400000000000003</v>
      </c>
      <c r="O3123" t="s">
        <v>874</v>
      </c>
      <c r="P3123">
        <v>0</v>
      </c>
      <c r="Q3123">
        <v>0.36699999999999999</v>
      </c>
      <c r="R3123">
        <v>0.66400000000000003</v>
      </c>
      <c r="S3123">
        <v>0.66200000000000003</v>
      </c>
      <c r="T3123" t="s">
        <v>874</v>
      </c>
      <c r="U3123" t="s">
        <v>874</v>
      </c>
      <c r="V3123" t="s">
        <v>874</v>
      </c>
      <c r="W3123" t="s">
        <v>874</v>
      </c>
      <c r="X3123" t="s">
        <v>56</v>
      </c>
      <c r="Y3123">
        <v>2.7250000000000001</v>
      </c>
      <c r="Z3123">
        <v>0.92600000000000005</v>
      </c>
      <c r="AA3123" t="s">
        <v>874</v>
      </c>
      <c r="AB3123">
        <v>0</v>
      </c>
      <c r="AC3123">
        <v>0.95099999999999996</v>
      </c>
      <c r="AD3123" s="19">
        <v>45825.253863391205</v>
      </c>
      <c r="AE3123" t="s">
        <v>2357</v>
      </c>
    </row>
    <row r="3124" spans="1:31" x14ac:dyDescent="0.35">
      <c r="A3124" t="s">
        <v>1486</v>
      </c>
      <c r="B3124" t="s">
        <v>311</v>
      </c>
      <c r="C3124">
        <v>5831</v>
      </c>
      <c r="D3124" s="9">
        <v>38713.450532407405</v>
      </c>
      <c r="E3124" s="9">
        <v>44545.05982638889</v>
      </c>
      <c r="F3124">
        <v>748</v>
      </c>
      <c r="G3124">
        <v>748</v>
      </c>
      <c r="H3124">
        <v>140</v>
      </c>
      <c r="I3124">
        <v>608</v>
      </c>
      <c r="J3124">
        <v>257</v>
      </c>
      <c r="K3124">
        <v>491</v>
      </c>
      <c r="L3124">
        <v>358</v>
      </c>
      <c r="M3124">
        <v>133</v>
      </c>
      <c r="N3124">
        <v>2.1000000000000001E-2</v>
      </c>
      <c r="O3124">
        <v>0.10199999999999999</v>
      </c>
      <c r="P3124">
        <v>4.9000000000000002E-2</v>
      </c>
      <c r="Q3124">
        <v>5.8000000000000003E-2</v>
      </c>
      <c r="R3124">
        <v>7.3999999999999996E-2</v>
      </c>
      <c r="S3124">
        <v>7.3999999999999996E-2</v>
      </c>
      <c r="T3124">
        <v>0.78400000000000003</v>
      </c>
      <c r="U3124">
        <v>0.17100000000000001</v>
      </c>
      <c r="V3124">
        <v>0.60199999999999998</v>
      </c>
      <c r="W3124">
        <v>2293.1030000000001</v>
      </c>
      <c r="X3124" t="s">
        <v>56</v>
      </c>
      <c r="Y3124">
        <v>17.241</v>
      </c>
      <c r="Z3124">
        <v>0.95599999999999996</v>
      </c>
      <c r="AA3124">
        <v>0.99</v>
      </c>
      <c r="AB3124">
        <v>0.94199999999999995</v>
      </c>
      <c r="AC3124">
        <v>0.99199999999999999</v>
      </c>
      <c r="AD3124" s="19">
        <v>45825.111130914353</v>
      </c>
      <c r="AE3124" t="s">
        <v>2397</v>
      </c>
    </row>
    <row r="3125" spans="1:31" hidden="1" x14ac:dyDescent="0.35">
      <c r="A3125" t="s">
        <v>209</v>
      </c>
      <c r="B3125" t="s">
        <v>312</v>
      </c>
      <c r="C3125">
        <v>98</v>
      </c>
      <c r="D3125" s="9">
        <v>44466.610601851855</v>
      </c>
      <c r="E3125" s="9">
        <v>44565.451608796298</v>
      </c>
      <c r="F3125" t="s">
        <v>871</v>
      </c>
      <c r="G3125" t="s">
        <v>871</v>
      </c>
      <c r="H3125">
        <v>34</v>
      </c>
      <c r="I3125">
        <v>2</v>
      </c>
      <c r="J3125">
        <v>1</v>
      </c>
      <c r="K3125" t="s">
        <v>872</v>
      </c>
      <c r="L3125">
        <v>38</v>
      </c>
      <c r="M3125">
        <v>-3</v>
      </c>
      <c r="N3125">
        <v>0.44400000000000001</v>
      </c>
      <c r="O3125">
        <v>2.1000000000000001E-2</v>
      </c>
      <c r="P3125">
        <v>0</v>
      </c>
      <c r="Q3125">
        <v>0.377</v>
      </c>
      <c r="R3125">
        <v>0.46500000000000002</v>
      </c>
      <c r="S3125">
        <v>0.46899999999999997</v>
      </c>
      <c r="T3125">
        <v>0.81100000000000005</v>
      </c>
      <c r="U3125">
        <v>0.95499999999999996</v>
      </c>
      <c r="V3125">
        <v>1</v>
      </c>
      <c r="W3125">
        <v>214.85400000000001</v>
      </c>
      <c r="X3125" t="s">
        <v>56</v>
      </c>
      <c r="Y3125">
        <v>2.653</v>
      </c>
      <c r="Z3125">
        <v>0.91600000000000004</v>
      </c>
      <c r="AA3125">
        <v>1</v>
      </c>
      <c r="AB3125">
        <v>0</v>
      </c>
      <c r="AC3125">
        <v>0.98299999999999998</v>
      </c>
      <c r="AD3125" s="19">
        <v>45825.254172743058</v>
      </c>
      <c r="AE3125" t="s">
        <v>2357</v>
      </c>
    </row>
    <row r="3126" spans="1:31" x14ac:dyDescent="0.35">
      <c r="A3126" t="s">
        <v>2206</v>
      </c>
      <c r="B3126" t="s">
        <v>311</v>
      </c>
      <c r="C3126">
        <v>268</v>
      </c>
      <c r="D3126" s="9">
        <v>41376.875</v>
      </c>
      <c r="E3126" s="9">
        <v>41645.790972222225</v>
      </c>
      <c r="F3126">
        <v>344</v>
      </c>
      <c r="G3126">
        <v>344</v>
      </c>
      <c r="H3126">
        <v>279</v>
      </c>
      <c r="I3126">
        <v>65</v>
      </c>
      <c r="J3126">
        <v>36</v>
      </c>
      <c r="K3126">
        <v>308</v>
      </c>
      <c r="L3126">
        <v>221</v>
      </c>
      <c r="M3126">
        <v>87</v>
      </c>
      <c r="N3126">
        <v>1.3029999999999999</v>
      </c>
      <c r="O3126">
        <v>0.40400000000000003</v>
      </c>
      <c r="P3126">
        <v>0.26300000000000001</v>
      </c>
      <c r="Q3126">
        <v>1.1299999999999999</v>
      </c>
      <c r="R3126">
        <v>1.444</v>
      </c>
      <c r="S3126">
        <v>1.462</v>
      </c>
      <c r="T3126">
        <v>0.78300000000000003</v>
      </c>
      <c r="U3126">
        <v>0.76300000000000001</v>
      </c>
      <c r="V3126">
        <v>0.84599999999999997</v>
      </c>
      <c r="W3126">
        <v>76.991</v>
      </c>
      <c r="X3126" t="s">
        <v>56</v>
      </c>
      <c r="Y3126">
        <v>0.88500000000000001</v>
      </c>
      <c r="Z3126">
        <v>0.96699999999999997</v>
      </c>
      <c r="AA3126">
        <v>0.93500000000000005</v>
      </c>
      <c r="AB3126">
        <v>0.92200000000000004</v>
      </c>
      <c r="AC3126">
        <v>0.96</v>
      </c>
      <c r="AD3126" s="19">
        <v>45824.957401828702</v>
      </c>
      <c r="AE3126" t="s">
        <v>2215</v>
      </c>
    </row>
    <row r="3127" spans="1:31" hidden="1" x14ac:dyDescent="0.35">
      <c r="A3127" t="s">
        <v>204</v>
      </c>
      <c r="B3127" t="s">
        <v>312</v>
      </c>
      <c r="C3127">
        <v>90</v>
      </c>
      <c r="D3127" s="9">
        <v>44453.003333333334</v>
      </c>
      <c r="E3127" s="9">
        <v>44543.672071759262</v>
      </c>
      <c r="F3127" t="s">
        <v>871</v>
      </c>
      <c r="G3127" t="s">
        <v>871</v>
      </c>
      <c r="H3127">
        <v>7</v>
      </c>
      <c r="I3127">
        <v>1</v>
      </c>
      <c r="J3127">
        <v>1</v>
      </c>
      <c r="K3127" t="s">
        <v>872</v>
      </c>
      <c r="L3127">
        <v>1</v>
      </c>
      <c r="M3127">
        <v>5</v>
      </c>
      <c r="N3127">
        <v>6.8000000000000005E-2</v>
      </c>
      <c r="O3127">
        <v>0</v>
      </c>
      <c r="P3127">
        <v>0</v>
      </c>
      <c r="Q3127" t="s">
        <v>874</v>
      </c>
      <c r="R3127">
        <v>6.8000000000000005E-2</v>
      </c>
      <c r="S3127">
        <v>6.8000000000000005E-2</v>
      </c>
      <c r="T3127" t="s">
        <v>874</v>
      </c>
      <c r="U3127" t="s">
        <v>874</v>
      </c>
      <c r="V3127" t="s">
        <v>874</v>
      </c>
      <c r="W3127" t="s">
        <v>874</v>
      </c>
      <c r="X3127" t="s">
        <v>875</v>
      </c>
      <c r="Y3127" t="s">
        <v>874</v>
      </c>
      <c r="Z3127">
        <v>0.89500000000000002</v>
      </c>
      <c r="AA3127">
        <v>0</v>
      </c>
      <c r="AB3127">
        <v>0</v>
      </c>
      <c r="AC3127" t="s">
        <v>874</v>
      </c>
      <c r="AD3127" s="19">
        <v>45825.254370162038</v>
      </c>
      <c r="AE3127" t="s">
        <v>2357</v>
      </c>
    </row>
    <row r="3128" spans="1:31" x14ac:dyDescent="0.35">
      <c r="A3128" t="s">
        <v>1400</v>
      </c>
      <c r="B3128" t="s">
        <v>311</v>
      </c>
      <c r="C3128">
        <v>2084</v>
      </c>
      <c r="D3128" s="9">
        <v>42468.917847222219</v>
      </c>
      <c r="E3128" s="9">
        <v>44553.717685185184</v>
      </c>
      <c r="F3128">
        <v>157</v>
      </c>
      <c r="G3128">
        <v>157</v>
      </c>
      <c r="H3128">
        <v>42</v>
      </c>
      <c r="I3128">
        <v>115</v>
      </c>
      <c r="J3128">
        <v>9</v>
      </c>
      <c r="K3128">
        <v>148</v>
      </c>
      <c r="L3128">
        <v>115</v>
      </c>
      <c r="M3128">
        <v>33</v>
      </c>
      <c r="N3128">
        <v>1.7999999999999999E-2</v>
      </c>
      <c r="O3128">
        <v>4.7E-2</v>
      </c>
      <c r="P3128">
        <v>5.0000000000000001E-3</v>
      </c>
      <c r="Q3128">
        <v>4.7E-2</v>
      </c>
      <c r="R3128">
        <v>0.06</v>
      </c>
      <c r="S3128">
        <v>0.06</v>
      </c>
      <c r="T3128">
        <v>0.78300000000000003</v>
      </c>
      <c r="U3128">
        <v>0.27700000000000002</v>
      </c>
      <c r="V3128">
        <v>0.92300000000000004</v>
      </c>
      <c r="W3128">
        <v>702.12800000000004</v>
      </c>
      <c r="X3128" t="s">
        <v>56</v>
      </c>
      <c r="Y3128">
        <v>21.277000000000001</v>
      </c>
      <c r="Z3128">
        <v>0.91</v>
      </c>
      <c r="AA3128">
        <v>0.96599999999999997</v>
      </c>
      <c r="AB3128">
        <v>0.94799999999999995</v>
      </c>
      <c r="AC3128">
        <v>0.95199999999999996</v>
      </c>
      <c r="AD3128" s="19">
        <v>45825.091169710649</v>
      </c>
      <c r="AE3128" t="s">
        <v>2397</v>
      </c>
    </row>
    <row r="3129" spans="1:31" hidden="1" x14ac:dyDescent="0.35">
      <c r="A3129" t="s">
        <v>1114</v>
      </c>
      <c r="B3129" t="s">
        <v>312</v>
      </c>
      <c r="C3129">
        <v>99</v>
      </c>
      <c r="D3129" s="9">
        <v>44466.351319444446</v>
      </c>
      <c r="E3129" s="9">
        <v>44565.57203703704</v>
      </c>
      <c r="F3129" t="s">
        <v>871</v>
      </c>
      <c r="G3129" t="s">
        <v>871</v>
      </c>
      <c r="H3129">
        <v>81</v>
      </c>
      <c r="I3129">
        <v>21</v>
      </c>
      <c r="J3129">
        <v>11</v>
      </c>
      <c r="K3129" t="s">
        <v>872</v>
      </c>
      <c r="L3129">
        <v>68</v>
      </c>
      <c r="M3129">
        <v>22</v>
      </c>
      <c r="N3129">
        <v>0.85399999999999998</v>
      </c>
      <c r="O3129">
        <v>0.255</v>
      </c>
      <c r="P3129">
        <v>0.123</v>
      </c>
      <c r="Q3129">
        <v>0.68600000000000005</v>
      </c>
      <c r="R3129">
        <v>0.98599999999999999</v>
      </c>
      <c r="S3129">
        <v>0.99</v>
      </c>
      <c r="T3129">
        <v>0.69599999999999995</v>
      </c>
      <c r="U3129">
        <v>0.77</v>
      </c>
      <c r="V3129">
        <v>0.88900000000000001</v>
      </c>
      <c r="W3129">
        <v>139.94200000000001</v>
      </c>
      <c r="X3129" t="s">
        <v>56</v>
      </c>
      <c r="Y3129">
        <v>1.458</v>
      </c>
      <c r="Z3129">
        <v>0.95</v>
      </c>
      <c r="AA3129">
        <v>0.93899999999999995</v>
      </c>
      <c r="AB3129">
        <v>0.94099999999999995</v>
      </c>
      <c r="AC3129">
        <v>0.97599999999999998</v>
      </c>
      <c r="AD3129" s="19">
        <v>45825.254659166669</v>
      </c>
      <c r="AE3129" t="s">
        <v>2357</v>
      </c>
    </row>
    <row r="3130" spans="1:31" x14ac:dyDescent="0.35">
      <c r="A3130" t="s">
        <v>1559</v>
      </c>
      <c r="B3130" t="s">
        <v>311</v>
      </c>
      <c r="C3130">
        <v>6296</v>
      </c>
      <c r="D3130" s="9">
        <v>38257.719861111109</v>
      </c>
      <c r="E3130" s="9">
        <v>44553.857766203706</v>
      </c>
      <c r="F3130">
        <v>246</v>
      </c>
      <c r="G3130">
        <v>246</v>
      </c>
      <c r="H3130">
        <v>128</v>
      </c>
      <c r="I3130">
        <v>118</v>
      </c>
      <c r="J3130">
        <v>92</v>
      </c>
      <c r="K3130">
        <v>154</v>
      </c>
      <c r="L3130">
        <v>133</v>
      </c>
      <c r="M3130">
        <v>21</v>
      </c>
      <c r="N3130">
        <v>1.9E-2</v>
      </c>
      <c r="O3130">
        <v>1.6E-2</v>
      </c>
      <c r="P3130">
        <v>1.2E-2</v>
      </c>
      <c r="Q3130">
        <v>1.7999999999999999E-2</v>
      </c>
      <c r="R3130">
        <v>2.3E-2</v>
      </c>
      <c r="S3130">
        <v>2.5999999999999999E-2</v>
      </c>
      <c r="T3130">
        <v>0.78300000000000003</v>
      </c>
      <c r="U3130">
        <v>0.54300000000000004</v>
      </c>
      <c r="V3130">
        <v>0.65700000000000003</v>
      </c>
      <c r="W3130">
        <v>1166.6669999999999</v>
      </c>
      <c r="X3130" t="s">
        <v>56</v>
      </c>
      <c r="Y3130">
        <v>55.555999999999997</v>
      </c>
      <c r="Z3130">
        <v>0.71499999999999997</v>
      </c>
      <c r="AA3130">
        <v>0.876</v>
      </c>
      <c r="AB3130">
        <v>0.4</v>
      </c>
      <c r="AC3130">
        <v>0.91600000000000004</v>
      </c>
      <c r="AD3130" s="19">
        <v>45825.129196851849</v>
      </c>
      <c r="AE3130" t="s">
        <v>2397</v>
      </c>
    </row>
    <row r="3131" spans="1:31" hidden="1" x14ac:dyDescent="0.35">
      <c r="A3131" t="s">
        <v>200</v>
      </c>
      <c r="B3131" t="s">
        <v>312</v>
      </c>
      <c r="C3131">
        <v>50</v>
      </c>
      <c r="D3131" s="9">
        <v>44476.409317129626</v>
      </c>
      <c r="E3131" s="9">
        <v>44526.519884259258</v>
      </c>
      <c r="F3131" t="s">
        <v>871</v>
      </c>
      <c r="G3131" t="s">
        <v>871</v>
      </c>
      <c r="H3131">
        <v>9</v>
      </c>
      <c r="I3131">
        <v>2</v>
      </c>
      <c r="J3131">
        <v>1</v>
      </c>
      <c r="K3131" t="s">
        <v>872</v>
      </c>
      <c r="L3131">
        <v>5</v>
      </c>
      <c r="M3131">
        <v>6</v>
      </c>
      <c r="N3131">
        <v>0.24299999999999999</v>
      </c>
      <c r="O3131">
        <v>0.5</v>
      </c>
      <c r="P3131" t="s">
        <v>874</v>
      </c>
      <c r="Q3131">
        <v>8.8999999999999996E-2</v>
      </c>
      <c r="R3131">
        <v>0.74299999999999999</v>
      </c>
      <c r="S3131">
        <v>0.35699999999999998</v>
      </c>
      <c r="T3131" t="s">
        <v>874</v>
      </c>
      <c r="U3131" t="s">
        <v>874</v>
      </c>
      <c r="V3131" t="s">
        <v>874</v>
      </c>
      <c r="W3131" t="s">
        <v>874</v>
      </c>
      <c r="X3131" t="s">
        <v>56</v>
      </c>
      <c r="Y3131">
        <v>11.236000000000001</v>
      </c>
      <c r="Z3131">
        <v>0.79</v>
      </c>
      <c r="AA3131">
        <v>1</v>
      </c>
      <c r="AB3131" t="s">
        <v>874</v>
      </c>
      <c r="AC3131">
        <v>0.88</v>
      </c>
      <c r="AD3131" s="19">
        <v>45825.254876828702</v>
      </c>
      <c r="AE3131" t="s">
        <v>2357</v>
      </c>
    </row>
    <row r="3132" spans="1:31" x14ac:dyDescent="0.35">
      <c r="A3132" t="s">
        <v>1592</v>
      </c>
      <c r="B3132" t="s">
        <v>311</v>
      </c>
      <c r="C3132">
        <v>1741</v>
      </c>
      <c r="D3132" s="9">
        <v>42801.382708333331</v>
      </c>
      <c r="E3132" s="9">
        <v>44543.347951388889</v>
      </c>
      <c r="F3132">
        <v>353</v>
      </c>
      <c r="G3132">
        <v>353</v>
      </c>
      <c r="H3132">
        <v>126</v>
      </c>
      <c r="I3132">
        <v>227</v>
      </c>
      <c r="J3132">
        <v>20</v>
      </c>
      <c r="K3132">
        <v>333</v>
      </c>
      <c r="L3132">
        <v>236</v>
      </c>
      <c r="M3132">
        <v>97</v>
      </c>
      <c r="N3132">
        <v>0.109</v>
      </c>
      <c r="O3132">
        <v>0.157</v>
      </c>
      <c r="P3132">
        <v>1.7000000000000001E-2</v>
      </c>
      <c r="Q3132">
        <v>0.19500000000000001</v>
      </c>
      <c r="R3132">
        <v>0.249</v>
      </c>
      <c r="S3132">
        <v>0.24</v>
      </c>
      <c r="T3132">
        <v>0.78300000000000003</v>
      </c>
      <c r="U3132">
        <v>0.41</v>
      </c>
      <c r="V3132">
        <v>0.93600000000000005</v>
      </c>
      <c r="W3132">
        <v>497.43599999999998</v>
      </c>
      <c r="X3132" t="s">
        <v>56</v>
      </c>
      <c r="Y3132">
        <v>5.1280000000000001</v>
      </c>
      <c r="Z3132">
        <v>0.85</v>
      </c>
      <c r="AA3132">
        <v>0.98</v>
      </c>
      <c r="AB3132">
        <v>0.94599999999999995</v>
      </c>
      <c r="AC3132">
        <v>0.88800000000000001</v>
      </c>
      <c r="AD3132" s="19">
        <v>45825.138235057871</v>
      </c>
      <c r="AE3132" t="s">
        <v>2397</v>
      </c>
    </row>
    <row r="3133" spans="1:31" hidden="1" x14ac:dyDescent="0.35">
      <c r="A3133" t="s">
        <v>199</v>
      </c>
      <c r="B3133" t="s">
        <v>312</v>
      </c>
      <c r="C3133">
        <v>99</v>
      </c>
      <c r="D3133" s="9">
        <v>44466.593101851853</v>
      </c>
      <c r="E3133" s="9">
        <v>44565.827638888892</v>
      </c>
      <c r="F3133" t="s">
        <v>871</v>
      </c>
      <c r="G3133" t="s">
        <v>871</v>
      </c>
      <c r="H3133">
        <v>69</v>
      </c>
      <c r="I3133">
        <v>3</v>
      </c>
      <c r="J3133">
        <v>1</v>
      </c>
      <c r="K3133" t="s">
        <v>872</v>
      </c>
      <c r="L3133">
        <v>46</v>
      </c>
      <c r="M3133">
        <v>25</v>
      </c>
      <c r="N3133">
        <v>0.64900000000000002</v>
      </c>
      <c r="O3133">
        <v>5.5E-2</v>
      </c>
      <c r="P3133">
        <v>0</v>
      </c>
      <c r="Q3133">
        <v>0.46800000000000003</v>
      </c>
      <c r="R3133" s="24" t="s">
        <v>2345</v>
      </c>
      <c r="S3133">
        <v>0.68600000000000005</v>
      </c>
      <c r="T3133">
        <v>0.66500000000000004</v>
      </c>
      <c r="U3133">
        <v>0.92200000000000004</v>
      </c>
      <c r="V3133">
        <v>1</v>
      </c>
      <c r="W3133">
        <v>111.111</v>
      </c>
      <c r="X3133" t="s">
        <v>56</v>
      </c>
      <c r="Y3133">
        <v>2.137</v>
      </c>
      <c r="Z3133">
        <v>0.94899999999999995</v>
      </c>
      <c r="AA3133">
        <v>0.996</v>
      </c>
      <c r="AB3133">
        <v>0</v>
      </c>
      <c r="AC3133">
        <v>0.96099999999999997</v>
      </c>
      <c r="AD3133" s="19">
        <v>45825.255130613426</v>
      </c>
      <c r="AE3133" t="s">
        <v>2357</v>
      </c>
    </row>
    <row r="3134" spans="1:31" x14ac:dyDescent="0.35">
      <c r="A3134" t="s">
        <v>2040</v>
      </c>
      <c r="B3134" t="s">
        <v>311</v>
      </c>
      <c r="C3134">
        <v>316</v>
      </c>
      <c r="D3134" s="9">
        <v>41255.622916666667</v>
      </c>
      <c r="E3134" s="9">
        <v>41571.719444444447</v>
      </c>
      <c r="F3134">
        <v>31</v>
      </c>
      <c r="G3134">
        <v>31</v>
      </c>
      <c r="H3134">
        <v>12</v>
      </c>
      <c r="I3134">
        <v>19</v>
      </c>
      <c r="J3134">
        <v>1</v>
      </c>
      <c r="K3134">
        <v>30</v>
      </c>
      <c r="L3134">
        <v>17</v>
      </c>
      <c r="M3134">
        <v>13</v>
      </c>
      <c r="N3134">
        <v>7.4999999999999997E-2</v>
      </c>
      <c r="O3134">
        <v>7.1999999999999995E-2</v>
      </c>
      <c r="P3134">
        <v>0</v>
      </c>
      <c r="Q3134">
        <v>0.115</v>
      </c>
      <c r="R3134">
        <v>0.14699999999999999</v>
      </c>
      <c r="S3134">
        <v>0.122</v>
      </c>
      <c r="T3134">
        <v>0.78200000000000003</v>
      </c>
      <c r="U3134">
        <v>0.51</v>
      </c>
      <c r="V3134">
        <v>1</v>
      </c>
      <c r="W3134">
        <v>113.04300000000001</v>
      </c>
      <c r="X3134" t="s">
        <v>56</v>
      </c>
      <c r="Y3134">
        <v>8.6959999999999997</v>
      </c>
      <c r="Z3134">
        <v>0.96599999999999997</v>
      </c>
      <c r="AA3134">
        <v>0.86499999999999999</v>
      </c>
      <c r="AB3134">
        <v>0</v>
      </c>
      <c r="AC3134">
        <v>0.93899999999999995</v>
      </c>
      <c r="AD3134" s="19">
        <v>45824.907074074072</v>
      </c>
      <c r="AE3134" t="s">
        <v>2043</v>
      </c>
    </row>
    <row r="3135" spans="1:31" hidden="1" x14ac:dyDescent="0.35">
      <c r="A3135" t="s">
        <v>198</v>
      </c>
      <c r="B3135" t="s">
        <v>312</v>
      </c>
      <c r="C3135">
        <v>62</v>
      </c>
      <c r="D3135" s="9">
        <v>44487.728622685187</v>
      </c>
      <c r="E3135" s="9">
        <v>44550.39025462963</v>
      </c>
      <c r="F3135" t="s">
        <v>871</v>
      </c>
      <c r="G3135" t="s">
        <v>871</v>
      </c>
      <c r="H3135">
        <v>7</v>
      </c>
      <c r="I3135">
        <v>1</v>
      </c>
      <c r="J3135">
        <v>1</v>
      </c>
      <c r="K3135" t="s">
        <v>872</v>
      </c>
      <c r="L3135">
        <v>6</v>
      </c>
      <c r="M3135">
        <v>3</v>
      </c>
      <c r="N3135">
        <v>8.7999999999999995E-2</v>
      </c>
      <c r="O3135" t="s">
        <v>874</v>
      </c>
      <c r="P3135">
        <v>0</v>
      </c>
      <c r="Q3135">
        <v>7.2999999999999995E-2</v>
      </c>
      <c r="R3135">
        <v>8.7999999999999995E-2</v>
      </c>
      <c r="S3135">
        <v>0.108</v>
      </c>
      <c r="T3135" t="s">
        <v>874</v>
      </c>
      <c r="U3135" t="s">
        <v>874</v>
      </c>
      <c r="V3135" t="s">
        <v>874</v>
      </c>
      <c r="W3135" t="s">
        <v>874</v>
      </c>
      <c r="X3135" t="s">
        <v>56</v>
      </c>
      <c r="Y3135">
        <v>13.699</v>
      </c>
      <c r="Z3135">
        <v>0.84599999999999997</v>
      </c>
      <c r="AA3135" t="s">
        <v>874</v>
      </c>
      <c r="AB3135">
        <v>0</v>
      </c>
      <c r="AC3135">
        <v>0.96599999999999997</v>
      </c>
      <c r="AD3135" s="19">
        <v>45825.255334085647</v>
      </c>
      <c r="AE3135" t="s">
        <v>2357</v>
      </c>
    </row>
    <row r="3136" spans="1:31" x14ac:dyDescent="0.35">
      <c r="A3136" t="s">
        <v>1258</v>
      </c>
      <c r="B3136" t="s">
        <v>311</v>
      </c>
      <c r="C3136">
        <v>1566</v>
      </c>
      <c r="D3136" s="9">
        <v>42739.285092592596</v>
      </c>
      <c r="E3136" s="9">
        <v>44305.656157407408</v>
      </c>
      <c r="F3136">
        <v>659</v>
      </c>
      <c r="G3136">
        <v>659</v>
      </c>
      <c r="H3136">
        <v>104</v>
      </c>
      <c r="I3136">
        <v>555</v>
      </c>
      <c r="J3136">
        <v>40</v>
      </c>
      <c r="K3136">
        <v>619</v>
      </c>
      <c r="L3136">
        <v>388</v>
      </c>
      <c r="M3136">
        <v>231</v>
      </c>
      <c r="N3136">
        <v>0.17599999999999999</v>
      </c>
      <c r="O3136">
        <v>1.052</v>
      </c>
      <c r="P3136">
        <v>7.0999999999999994E-2</v>
      </c>
      <c r="Q3136">
        <v>0.90500000000000003</v>
      </c>
      <c r="R3136">
        <v>1.157</v>
      </c>
      <c r="S3136">
        <v>1.125</v>
      </c>
      <c r="T3136">
        <v>0.78200000000000003</v>
      </c>
      <c r="U3136">
        <v>0.14299999999999999</v>
      </c>
      <c r="V3136">
        <v>0.94199999999999995</v>
      </c>
      <c r="W3136">
        <v>255.249</v>
      </c>
      <c r="X3136" t="s">
        <v>56</v>
      </c>
      <c r="Y3136">
        <v>1.105</v>
      </c>
      <c r="Z3136">
        <v>0.93200000000000005</v>
      </c>
      <c r="AA3136">
        <v>0.85099999999999998</v>
      </c>
      <c r="AB3136">
        <v>0.71899999999999997</v>
      </c>
      <c r="AC3136">
        <v>0.76500000000000001</v>
      </c>
      <c r="AD3136" s="19">
        <v>45825.056861145837</v>
      </c>
      <c r="AE3136" t="s">
        <v>2397</v>
      </c>
    </row>
    <row r="3137" spans="1:31" hidden="1" x14ac:dyDescent="0.35">
      <c r="A3137" t="s">
        <v>197</v>
      </c>
      <c r="B3137" t="s">
        <v>312</v>
      </c>
      <c r="C3137">
        <v>99</v>
      </c>
      <c r="D3137" s="9">
        <v>44466.558668981481</v>
      </c>
      <c r="E3137" s="9">
        <v>44565.646284722221</v>
      </c>
      <c r="F3137" t="s">
        <v>871</v>
      </c>
      <c r="G3137" t="s">
        <v>871</v>
      </c>
      <c r="H3137">
        <v>110</v>
      </c>
      <c r="I3137">
        <v>11</v>
      </c>
      <c r="J3137">
        <v>72</v>
      </c>
      <c r="K3137" t="s">
        <v>872</v>
      </c>
      <c r="L3137">
        <v>128</v>
      </c>
      <c r="M3137">
        <v>-78</v>
      </c>
      <c r="N3137">
        <v>1.232</v>
      </c>
      <c r="O3137">
        <v>0.10199999999999999</v>
      </c>
      <c r="P3137">
        <v>1.278</v>
      </c>
      <c r="Q3137">
        <v>1.452</v>
      </c>
      <c r="R3137">
        <v>5.6000000000000001E-2</v>
      </c>
      <c r="S3137">
        <v>0.20200000000000001</v>
      </c>
      <c r="T3137">
        <v>25.928999999999998</v>
      </c>
      <c r="U3137">
        <v>0.92400000000000004</v>
      </c>
      <c r="V3137">
        <v>4.2000000000000003E-2</v>
      </c>
      <c r="W3137">
        <v>127.41</v>
      </c>
      <c r="X3137" t="s">
        <v>62</v>
      </c>
      <c r="Y3137">
        <v>0.68899999999999995</v>
      </c>
      <c r="Z3137">
        <v>0.54700000000000004</v>
      </c>
      <c r="AA3137">
        <v>0.879</v>
      </c>
      <c r="AB3137">
        <v>0.38800000000000001</v>
      </c>
      <c r="AC3137">
        <v>0.98399999999999999</v>
      </c>
      <c r="AD3137" s="19">
        <v>45825.255615196758</v>
      </c>
      <c r="AE3137" t="s">
        <v>2357</v>
      </c>
    </row>
    <row r="3138" spans="1:31" x14ac:dyDescent="0.35">
      <c r="A3138" t="s">
        <v>1509</v>
      </c>
      <c r="B3138" t="s">
        <v>311</v>
      </c>
      <c r="C3138">
        <v>5729</v>
      </c>
      <c r="D3138" s="9">
        <v>38810.164490740739</v>
      </c>
      <c r="E3138" s="9">
        <v>44539.789710648147</v>
      </c>
      <c r="F3138">
        <v>638</v>
      </c>
      <c r="G3138">
        <v>638</v>
      </c>
      <c r="H3138">
        <v>92</v>
      </c>
      <c r="I3138">
        <v>546</v>
      </c>
      <c r="J3138">
        <v>200</v>
      </c>
      <c r="K3138">
        <v>438</v>
      </c>
      <c r="L3138">
        <v>438</v>
      </c>
      <c r="M3138">
        <v>0</v>
      </c>
      <c r="N3138">
        <v>1.7000000000000001E-2</v>
      </c>
      <c r="O3138">
        <v>0.115</v>
      </c>
      <c r="P3138">
        <v>3.1E-2</v>
      </c>
      <c r="Q3138">
        <v>7.9000000000000001E-2</v>
      </c>
      <c r="R3138">
        <v>0.10100000000000001</v>
      </c>
      <c r="S3138">
        <v>8.5000000000000006E-2</v>
      </c>
      <c r="T3138">
        <v>0.78200000000000003</v>
      </c>
      <c r="U3138">
        <v>0.129</v>
      </c>
      <c r="V3138">
        <v>0.76500000000000001</v>
      </c>
      <c r="W3138">
        <v>0</v>
      </c>
      <c r="X3138" t="s">
        <v>80</v>
      </c>
      <c r="Y3138">
        <v>12.657999999999999</v>
      </c>
      <c r="Z3138">
        <v>0.92600000000000005</v>
      </c>
      <c r="AA3138">
        <v>0.81</v>
      </c>
      <c r="AB3138">
        <v>0.92200000000000004</v>
      </c>
      <c r="AC3138">
        <v>0.78600000000000003</v>
      </c>
      <c r="AD3138" s="19">
        <v>45825.116367708331</v>
      </c>
      <c r="AE3138" t="s">
        <v>2397</v>
      </c>
    </row>
    <row r="3139" spans="1:31" hidden="1" x14ac:dyDescent="0.35">
      <c r="A3139" t="s">
        <v>194</v>
      </c>
      <c r="B3139" t="s">
        <v>312</v>
      </c>
      <c r="C3139">
        <v>29</v>
      </c>
      <c r="D3139" s="9">
        <v>44350.53193287037</v>
      </c>
      <c r="E3139" s="9">
        <v>44379.831099537034</v>
      </c>
      <c r="F3139" t="s">
        <v>871</v>
      </c>
      <c r="G3139" t="s">
        <v>871</v>
      </c>
      <c r="H3139">
        <v>1</v>
      </c>
      <c r="I3139">
        <v>2</v>
      </c>
      <c r="J3139">
        <v>1</v>
      </c>
      <c r="K3139" t="s">
        <v>872</v>
      </c>
      <c r="L3139">
        <v>4</v>
      </c>
      <c r="M3139">
        <v>-2</v>
      </c>
      <c r="N3139" t="s">
        <v>874</v>
      </c>
      <c r="O3139">
        <v>3.6999999999999998E-2</v>
      </c>
      <c r="P3139" t="s">
        <v>874</v>
      </c>
      <c r="Q3139">
        <v>0.13600000000000001</v>
      </c>
      <c r="R3139">
        <v>0</v>
      </c>
      <c r="S3139">
        <v>5.6000000000000001E-2</v>
      </c>
      <c r="T3139" t="s">
        <v>874</v>
      </c>
      <c r="U3139" t="s">
        <v>874</v>
      </c>
      <c r="V3139" t="s">
        <v>874</v>
      </c>
      <c r="W3139" t="s">
        <v>874</v>
      </c>
      <c r="X3139" t="s">
        <v>56</v>
      </c>
      <c r="Y3139">
        <v>7.3529999999999998</v>
      </c>
      <c r="Z3139" t="s">
        <v>874</v>
      </c>
      <c r="AA3139">
        <v>1</v>
      </c>
      <c r="AB3139" t="s">
        <v>874</v>
      </c>
      <c r="AC3139">
        <v>0.73599999999999999</v>
      </c>
      <c r="AD3139" s="19">
        <v>45825.255831168979</v>
      </c>
      <c r="AE3139" t="s">
        <v>2357</v>
      </c>
    </row>
    <row r="3140" spans="1:31" x14ac:dyDescent="0.35">
      <c r="A3140" t="s">
        <v>1394</v>
      </c>
      <c r="B3140" t="s">
        <v>311</v>
      </c>
      <c r="C3140">
        <v>738</v>
      </c>
      <c r="D3140" s="9">
        <v>40882.873611111114</v>
      </c>
      <c r="E3140" s="9">
        <v>41621.486805555556</v>
      </c>
      <c r="F3140">
        <v>810</v>
      </c>
      <c r="G3140">
        <v>810</v>
      </c>
      <c r="H3140">
        <v>108</v>
      </c>
      <c r="I3140">
        <v>702</v>
      </c>
      <c r="J3140">
        <v>169</v>
      </c>
      <c r="K3140">
        <v>641</v>
      </c>
      <c r="L3140">
        <v>509</v>
      </c>
      <c r="M3140">
        <v>132</v>
      </c>
      <c r="N3140">
        <v>0.14599999999999999</v>
      </c>
      <c r="O3140">
        <v>0.97299999999999998</v>
      </c>
      <c r="P3140">
        <v>0.23499999999999999</v>
      </c>
      <c r="Q3140">
        <v>0.69</v>
      </c>
      <c r="R3140">
        <v>0.88400000000000001</v>
      </c>
      <c r="S3140">
        <v>0.871</v>
      </c>
      <c r="T3140">
        <v>0.78100000000000003</v>
      </c>
      <c r="U3140">
        <v>0.13</v>
      </c>
      <c r="V3140">
        <v>0.79</v>
      </c>
      <c r="W3140">
        <v>191.304</v>
      </c>
      <c r="X3140" t="s">
        <v>56</v>
      </c>
      <c r="Y3140">
        <v>1.4490000000000001</v>
      </c>
      <c r="Z3140">
        <v>0.79800000000000004</v>
      </c>
      <c r="AA3140">
        <v>0.98399999999999999</v>
      </c>
      <c r="AB3140">
        <v>0.97599999999999998</v>
      </c>
      <c r="AC3140">
        <v>0.97099999999999997</v>
      </c>
      <c r="AD3140" s="19">
        <v>45824.767624155094</v>
      </c>
      <c r="AE3140" t="s">
        <v>1824</v>
      </c>
    </row>
    <row r="3141" spans="1:31" hidden="1" x14ac:dyDescent="0.35">
      <c r="A3141" t="s">
        <v>193</v>
      </c>
      <c r="B3141" t="s">
        <v>312</v>
      </c>
      <c r="C3141">
        <v>0</v>
      </c>
      <c r="D3141" s="9">
        <v>44476.466967592591</v>
      </c>
      <c r="E3141" s="9">
        <v>44476.466967592591</v>
      </c>
      <c r="F3141" t="s">
        <v>871</v>
      </c>
      <c r="G3141" t="s">
        <v>871</v>
      </c>
      <c r="H3141">
        <v>1</v>
      </c>
      <c r="I3141">
        <v>1</v>
      </c>
      <c r="J3141">
        <v>1</v>
      </c>
      <c r="K3141" t="s">
        <v>872</v>
      </c>
      <c r="L3141">
        <v>1</v>
      </c>
      <c r="M3141">
        <v>0</v>
      </c>
      <c r="N3141" t="s">
        <v>874</v>
      </c>
      <c r="O3141" t="s">
        <v>874</v>
      </c>
      <c r="P3141" t="s">
        <v>874</v>
      </c>
      <c r="Q3141" t="s">
        <v>874</v>
      </c>
      <c r="R3141">
        <v>0</v>
      </c>
      <c r="S3141" t="s">
        <v>874</v>
      </c>
      <c r="T3141" t="s">
        <v>874</v>
      </c>
      <c r="U3141" t="s">
        <v>874</v>
      </c>
      <c r="V3141" t="s">
        <v>874</v>
      </c>
      <c r="W3141" t="s">
        <v>874</v>
      </c>
      <c r="X3141" t="s">
        <v>56</v>
      </c>
      <c r="Y3141" t="s">
        <v>874</v>
      </c>
      <c r="Z3141" t="s">
        <v>874</v>
      </c>
      <c r="AA3141" t="s">
        <v>874</v>
      </c>
      <c r="AB3141" t="s">
        <v>874</v>
      </c>
      <c r="AC3141" t="s">
        <v>874</v>
      </c>
      <c r="AD3141" s="19">
        <v>45825.256041666667</v>
      </c>
      <c r="AE3141" t="s">
        <v>2357</v>
      </c>
    </row>
    <row r="3142" spans="1:31" x14ac:dyDescent="0.35">
      <c r="A3142" t="s">
        <v>64</v>
      </c>
      <c r="B3142" t="s">
        <v>311</v>
      </c>
      <c r="C3142">
        <v>4697</v>
      </c>
      <c r="D3142" s="9">
        <v>39860.947025462963</v>
      </c>
      <c r="E3142" s="9">
        <v>44558.296238425923</v>
      </c>
      <c r="F3142">
        <v>2485</v>
      </c>
      <c r="G3142">
        <v>2485</v>
      </c>
      <c r="H3142">
        <v>1341</v>
      </c>
      <c r="I3142">
        <v>1144</v>
      </c>
      <c r="J3142">
        <v>332</v>
      </c>
      <c r="K3142">
        <v>2153</v>
      </c>
      <c r="L3142">
        <v>1464</v>
      </c>
      <c r="M3142">
        <v>689</v>
      </c>
      <c r="N3142">
        <v>0.51</v>
      </c>
      <c r="O3142">
        <v>0.46700000000000003</v>
      </c>
      <c r="P3142">
        <v>0.16600000000000001</v>
      </c>
      <c r="Q3142">
        <v>0.63300000000000001</v>
      </c>
      <c r="R3142">
        <v>0.81100000000000005</v>
      </c>
      <c r="S3142">
        <v>0.873</v>
      </c>
      <c r="T3142">
        <v>0.78100000000000003</v>
      </c>
      <c r="U3142">
        <v>0.52200000000000002</v>
      </c>
      <c r="V3142">
        <v>0.83</v>
      </c>
      <c r="W3142">
        <v>1088.4680000000001</v>
      </c>
      <c r="X3142" t="s">
        <v>56</v>
      </c>
      <c r="Y3142">
        <v>1.58</v>
      </c>
      <c r="Z3142">
        <v>0.84499999999999997</v>
      </c>
      <c r="AA3142">
        <v>0.96399999999999997</v>
      </c>
      <c r="AB3142">
        <v>0.88500000000000001</v>
      </c>
      <c r="AC3142">
        <v>0.89700000000000002</v>
      </c>
      <c r="AD3142" s="19">
        <v>45825.286904837965</v>
      </c>
      <c r="AE3142" t="s">
        <v>2357</v>
      </c>
    </row>
    <row r="3143" spans="1:31" hidden="1" x14ac:dyDescent="0.35">
      <c r="A3143" t="s">
        <v>192</v>
      </c>
      <c r="B3143" t="s">
        <v>312</v>
      </c>
      <c r="C3143">
        <v>99</v>
      </c>
      <c r="D3143" s="9">
        <v>44466.437083333331</v>
      </c>
      <c r="E3143" s="9">
        <v>44565.614872685182</v>
      </c>
      <c r="F3143" t="s">
        <v>871</v>
      </c>
      <c r="G3143" t="s">
        <v>871</v>
      </c>
      <c r="H3143">
        <v>141</v>
      </c>
      <c r="I3143">
        <v>15</v>
      </c>
      <c r="J3143">
        <v>1</v>
      </c>
      <c r="K3143" t="s">
        <v>872</v>
      </c>
      <c r="L3143">
        <v>121</v>
      </c>
      <c r="M3143">
        <v>34</v>
      </c>
      <c r="N3143">
        <v>1.369</v>
      </c>
      <c r="O3143">
        <v>0.157</v>
      </c>
      <c r="P3143">
        <v>0</v>
      </c>
      <c r="Q3143">
        <v>1.2050000000000001</v>
      </c>
      <c r="R3143">
        <v>1.526</v>
      </c>
      <c r="S3143">
        <v>1.5269999999999999</v>
      </c>
      <c r="T3143">
        <v>0.79</v>
      </c>
      <c r="U3143">
        <v>0.89700000000000002</v>
      </c>
      <c r="V3143">
        <v>1</v>
      </c>
      <c r="W3143">
        <v>262.24099999999999</v>
      </c>
      <c r="X3143" t="s">
        <v>56</v>
      </c>
      <c r="Y3143">
        <v>0.83</v>
      </c>
      <c r="Z3143">
        <v>0.99</v>
      </c>
      <c r="AA3143">
        <v>0.95399999999999996</v>
      </c>
      <c r="AB3143">
        <v>0</v>
      </c>
      <c r="AC3143">
        <v>0.98699999999999999</v>
      </c>
      <c r="AD3143" s="19">
        <v>45825.256304895833</v>
      </c>
      <c r="AE3143" t="s">
        <v>2357</v>
      </c>
    </row>
    <row r="3144" spans="1:31" x14ac:dyDescent="0.35">
      <c r="A3144" t="s">
        <v>1359</v>
      </c>
      <c r="B3144" t="s">
        <v>311</v>
      </c>
      <c r="C3144">
        <v>2442</v>
      </c>
      <c r="D3144" s="9">
        <v>41884.706875000003</v>
      </c>
      <c r="E3144" s="9">
        <v>44327.037557870368</v>
      </c>
      <c r="F3144">
        <v>1410</v>
      </c>
      <c r="G3144">
        <v>1410</v>
      </c>
      <c r="H3144">
        <v>412</v>
      </c>
      <c r="I3144">
        <v>998</v>
      </c>
      <c r="J3144">
        <v>77</v>
      </c>
      <c r="K3144">
        <v>1333</v>
      </c>
      <c r="L3144">
        <v>994</v>
      </c>
      <c r="M3144">
        <v>339</v>
      </c>
      <c r="N3144">
        <v>0.35899999999999999</v>
      </c>
      <c r="O3144">
        <v>0.73699999999999999</v>
      </c>
      <c r="P3144">
        <v>7.1999999999999995E-2</v>
      </c>
      <c r="Q3144">
        <v>0.8</v>
      </c>
      <c r="R3144">
        <v>1.024</v>
      </c>
      <c r="S3144">
        <v>1.0249999999999999</v>
      </c>
      <c r="T3144">
        <v>0.78100000000000003</v>
      </c>
      <c r="U3144">
        <v>0.32800000000000001</v>
      </c>
      <c r="V3144">
        <v>0.93400000000000005</v>
      </c>
      <c r="W3144">
        <v>423.75</v>
      </c>
      <c r="X3144" t="s">
        <v>56</v>
      </c>
      <c r="Y3144">
        <v>1.25</v>
      </c>
      <c r="Z3144">
        <v>0.85199999999999998</v>
      </c>
      <c r="AA3144">
        <v>0.83299999999999996</v>
      </c>
      <c r="AB3144">
        <v>0.94499999999999995</v>
      </c>
      <c r="AC3144">
        <v>0.80800000000000005</v>
      </c>
      <c r="AD3144" s="19">
        <v>45825.081194918981</v>
      </c>
      <c r="AE3144" t="s">
        <v>2397</v>
      </c>
    </row>
    <row r="3145" spans="1:31" hidden="1" x14ac:dyDescent="0.35">
      <c r="A3145" t="s">
        <v>191</v>
      </c>
      <c r="B3145" t="s">
        <v>312</v>
      </c>
      <c r="C3145">
        <v>76</v>
      </c>
      <c r="D3145" s="9">
        <v>44448.45045138889</v>
      </c>
      <c r="E3145" s="9">
        <v>44524.917025462964</v>
      </c>
      <c r="F3145" t="s">
        <v>871</v>
      </c>
      <c r="G3145" t="s">
        <v>871</v>
      </c>
      <c r="H3145">
        <v>5</v>
      </c>
      <c r="I3145">
        <v>9</v>
      </c>
      <c r="J3145">
        <v>1</v>
      </c>
      <c r="K3145" t="s">
        <v>872</v>
      </c>
      <c r="L3145">
        <v>12</v>
      </c>
      <c r="M3145">
        <v>1</v>
      </c>
      <c r="N3145">
        <v>4.4999999999999998E-2</v>
      </c>
      <c r="O3145">
        <v>8.6999999999999994E-2</v>
      </c>
      <c r="P3145" t="s">
        <v>874</v>
      </c>
      <c r="Q3145">
        <v>0.113</v>
      </c>
      <c r="R3145">
        <v>0.13200000000000001</v>
      </c>
      <c r="S3145">
        <v>0.14000000000000001</v>
      </c>
      <c r="T3145" t="s">
        <v>874</v>
      </c>
      <c r="U3145" t="s">
        <v>874</v>
      </c>
      <c r="V3145" t="s">
        <v>874</v>
      </c>
      <c r="W3145" t="s">
        <v>874</v>
      </c>
      <c r="X3145" t="s">
        <v>56</v>
      </c>
      <c r="Y3145">
        <v>8.85</v>
      </c>
      <c r="Z3145">
        <v>0.86799999999999999</v>
      </c>
      <c r="AA3145">
        <v>0.42299999999999999</v>
      </c>
      <c r="AB3145" t="s">
        <v>874</v>
      </c>
      <c r="AC3145">
        <v>0.70199999999999996</v>
      </c>
      <c r="AD3145" s="19">
        <v>45825.256528518519</v>
      </c>
      <c r="AE3145" t="s">
        <v>2357</v>
      </c>
    </row>
    <row r="3146" spans="1:31" x14ac:dyDescent="0.35">
      <c r="A3146" t="s">
        <v>1388</v>
      </c>
      <c r="B3146" t="s">
        <v>311</v>
      </c>
      <c r="C3146">
        <v>2761</v>
      </c>
      <c r="D3146" s="9">
        <v>41804.162962962961</v>
      </c>
      <c r="E3146" s="9">
        <v>44565.376087962963</v>
      </c>
      <c r="F3146">
        <v>2024</v>
      </c>
      <c r="G3146">
        <v>2024</v>
      </c>
      <c r="H3146">
        <v>317</v>
      </c>
      <c r="I3146">
        <v>1707</v>
      </c>
      <c r="J3146">
        <v>177</v>
      </c>
      <c r="K3146">
        <v>1847</v>
      </c>
      <c r="L3146">
        <v>1373</v>
      </c>
      <c r="M3146">
        <v>474</v>
      </c>
      <c r="N3146">
        <v>0.127</v>
      </c>
      <c r="O3146">
        <v>0.67300000000000004</v>
      </c>
      <c r="P3146">
        <v>7.4999999999999997E-2</v>
      </c>
      <c r="Q3146">
        <v>0.56599999999999995</v>
      </c>
      <c r="R3146">
        <v>0.72499999999999998</v>
      </c>
      <c r="S3146">
        <v>0.72499999999999998</v>
      </c>
      <c r="T3146">
        <v>0.78100000000000003</v>
      </c>
      <c r="U3146">
        <v>0.159</v>
      </c>
      <c r="V3146">
        <v>0.90600000000000003</v>
      </c>
      <c r="W3146">
        <v>837.45600000000002</v>
      </c>
      <c r="X3146" t="s">
        <v>56</v>
      </c>
      <c r="Y3146">
        <v>1.7669999999999999</v>
      </c>
      <c r="Z3146">
        <v>0.97</v>
      </c>
      <c r="AA3146">
        <v>0.99</v>
      </c>
      <c r="AB3146">
        <v>0.98199999999999998</v>
      </c>
      <c r="AC3146">
        <v>0.98399999999999999</v>
      </c>
      <c r="AD3146" s="19">
        <v>45825.088271828703</v>
      </c>
      <c r="AE3146" t="s">
        <v>2397</v>
      </c>
    </row>
    <row r="3147" spans="1:31" hidden="1" x14ac:dyDescent="0.35">
      <c r="A3147" t="s">
        <v>190</v>
      </c>
      <c r="B3147" t="s">
        <v>312</v>
      </c>
      <c r="C3147">
        <v>49</v>
      </c>
      <c r="D3147" s="9">
        <v>44259.313935185186</v>
      </c>
      <c r="E3147" s="9">
        <v>44308.661770833336</v>
      </c>
      <c r="F3147" t="s">
        <v>871</v>
      </c>
      <c r="G3147" t="s">
        <v>871</v>
      </c>
      <c r="H3147">
        <v>1</v>
      </c>
      <c r="I3147">
        <v>2</v>
      </c>
      <c r="J3147">
        <v>1</v>
      </c>
      <c r="K3147" t="s">
        <v>872</v>
      </c>
      <c r="L3147">
        <v>1</v>
      </c>
      <c r="M3147">
        <v>1</v>
      </c>
      <c r="N3147" t="s">
        <v>874</v>
      </c>
      <c r="O3147">
        <v>0.02</v>
      </c>
      <c r="P3147" t="s">
        <v>874</v>
      </c>
      <c r="Q3147" t="s">
        <v>874</v>
      </c>
      <c r="R3147">
        <v>0</v>
      </c>
      <c r="S3147">
        <v>0.02</v>
      </c>
      <c r="T3147" t="s">
        <v>874</v>
      </c>
      <c r="U3147" t="s">
        <v>874</v>
      </c>
      <c r="V3147" t="s">
        <v>874</v>
      </c>
      <c r="W3147" t="s">
        <v>874</v>
      </c>
      <c r="X3147" t="s">
        <v>62</v>
      </c>
      <c r="Y3147" t="s">
        <v>874</v>
      </c>
      <c r="Z3147" t="s">
        <v>874</v>
      </c>
      <c r="AA3147">
        <v>1</v>
      </c>
      <c r="AB3147" t="s">
        <v>874</v>
      </c>
      <c r="AC3147" t="s">
        <v>874</v>
      </c>
      <c r="AD3147" s="19">
        <v>45825.25675403935</v>
      </c>
      <c r="AE3147" t="s">
        <v>2357</v>
      </c>
    </row>
    <row r="3148" spans="1:31" x14ac:dyDescent="0.35">
      <c r="A3148" t="s">
        <v>1680</v>
      </c>
      <c r="B3148" t="s">
        <v>311</v>
      </c>
      <c r="C3148">
        <v>1835</v>
      </c>
      <c r="D3148" s="9">
        <v>39720.922222222223</v>
      </c>
      <c r="E3148" s="9">
        <v>41555.932638888888</v>
      </c>
      <c r="F3148">
        <v>127</v>
      </c>
      <c r="G3148">
        <v>127</v>
      </c>
      <c r="H3148">
        <v>34</v>
      </c>
      <c r="I3148">
        <v>93</v>
      </c>
      <c r="J3148">
        <v>9</v>
      </c>
      <c r="K3148">
        <v>118</v>
      </c>
      <c r="L3148">
        <v>94</v>
      </c>
      <c r="M3148">
        <v>24</v>
      </c>
      <c r="N3148">
        <v>1.7999999999999999E-2</v>
      </c>
      <c r="O3148">
        <v>4.4999999999999998E-2</v>
      </c>
      <c r="P3148">
        <v>4.0000000000000001E-3</v>
      </c>
      <c r="Q3148">
        <v>4.5999999999999999E-2</v>
      </c>
      <c r="R3148">
        <v>5.8999999999999997E-2</v>
      </c>
      <c r="S3148">
        <v>5.8000000000000003E-2</v>
      </c>
      <c r="T3148">
        <v>0.78</v>
      </c>
      <c r="U3148">
        <v>0.28599999999999998</v>
      </c>
      <c r="V3148">
        <v>0.93700000000000006</v>
      </c>
      <c r="W3148">
        <v>521.73900000000003</v>
      </c>
      <c r="X3148" t="s">
        <v>56</v>
      </c>
      <c r="Y3148">
        <v>21.739000000000001</v>
      </c>
      <c r="Z3148">
        <v>0.95</v>
      </c>
      <c r="AA3148">
        <v>0.95799999999999996</v>
      </c>
      <c r="AB3148">
        <v>0.78400000000000003</v>
      </c>
      <c r="AC3148">
        <v>0.97099999999999997</v>
      </c>
      <c r="AD3148" s="19">
        <v>45824.814317071759</v>
      </c>
      <c r="AE3148" t="s">
        <v>1824</v>
      </c>
    </row>
    <row r="3149" spans="1:31" hidden="1" x14ac:dyDescent="0.35">
      <c r="A3149" t="s">
        <v>189</v>
      </c>
      <c r="B3149" t="s">
        <v>312</v>
      </c>
      <c r="C3149">
        <v>68</v>
      </c>
      <c r="D3149" s="9">
        <v>44477.437256944446</v>
      </c>
      <c r="E3149" s="9">
        <v>44545.592164351852</v>
      </c>
      <c r="F3149" t="s">
        <v>871</v>
      </c>
      <c r="G3149" t="s">
        <v>871</v>
      </c>
      <c r="H3149">
        <v>7</v>
      </c>
      <c r="I3149">
        <v>2</v>
      </c>
      <c r="J3149">
        <v>1</v>
      </c>
      <c r="K3149" t="s">
        <v>872</v>
      </c>
      <c r="L3149">
        <v>16</v>
      </c>
      <c r="M3149">
        <v>-7</v>
      </c>
      <c r="N3149">
        <v>0.13400000000000001</v>
      </c>
      <c r="O3149">
        <v>3.1E-2</v>
      </c>
      <c r="P3149" t="s">
        <v>874</v>
      </c>
      <c r="Q3149">
        <v>0.24199999999999999</v>
      </c>
      <c r="R3149">
        <v>0.16500000000000001</v>
      </c>
      <c r="S3149">
        <v>0.13</v>
      </c>
      <c r="T3149" t="s">
        <v>874</v>
      </c>
      <c r="U3149" t="s">
        <v>874</v>
      </c>
      <c r="V3149" t="s">
        <v>874</v>
      </c>
      <c r="W3149" t="s">
        <v>874</v>
      </c>
      <c r="X3149" t="s">
        <v>56</v>
      </c>
      <c r="Y3149">
        <v>4.1319999999999997</v>
      </c>
      <c r="Z3149">
        <v>0.93400000000000005</v>
      </c>
      <c r="AA3149">
        <v>1</v>
      </c>
      <c r="AB3149" t="s">
        <v>874</v>
      </c>
      <c r="AC3149">
        <v>0.81899999999999995</v>
      </c>
      <c r="AD3149" s="19">
        <v>45825.256986585649</v>
      </c>
      <c r="AE3149" t="s">
        <v>2357</v>
      </c>
    </row>
    <row r="3150" spans="1:31" x14ac:dyDescent="0.35">
      <c r="A3150" t="s">
        <v>1383</v>
      </c>
      <c r="B3150" t="s">
        <v>311</v>
      </c>
      <c r="C3150">
        <v>5147</v>
      </c>
      <c r="D3150" s="9">
        <v>39365.937002314815</v>
      </c>
      <c r="E3150" s="9">
        <v>44513.273113425923</v>
      </c>
      <c r="F3150">
        <v>4745</v>
      </c>
      <c r="G3150">
        <v>4745</v>
      </c>
      <c r="H3150">
        <v>494</v>
      </c>
      <c r="I3150">
        <v>4251</v>
      </c>
      <c r="J3150">
        <v>635</v>
      </c>
      <c r="K3150">
        <v>4110</v>
      </c>
      <c r="L3150">
        <v>3131</v>
      </c>
      <c r="M3150">
        <v>979</v>
      </c>
      <c r="N3150">
        <v>0.14899999999999999</v>
      </c>
      <c r="O3150">
        <v>1.226</v>
      </c>
      <c r="P3150">
        <v>0.192</v>
      </c>
      <c r="Q3150">
        <v>0.92300000000000004</v>
      </c>
      <c r="R3150">
        <v>1.1830000000000001</v>
      </c>
      <c r="S3150">
        <v>1.173</v>
      </c>
      <c r="T3150">
        <v>0.78</v>
      </c>
      <c r="U3150">
        <v>0.108</v>
      </c>
      <c r="V3150">
        <v>0.86</v>
      </c>
      <c r="W3150">
        <v>1060.672</v>
      </c>
      <c r="X3150" t="s">
        <v>56</v>
      </c>
      <c r="Y3150">
        <v>1.083</v>
      </c>
      <c r="Z3150">
        <v>0.93899999999999995</v>
      </c>
      <c r="AA3150">
        <v>0.96699999999999997</v>
      </c>
      <c r="AB3150">
        <v>0.92700000000000005</v>
      </c>
      <c r="AC3150">
        <v>0.96799999999999997</v>
      </c>
      <c r="AD3150" s="19">
        <v>45825.086937650463</v>
      </c>
      <c r="AE3150" t="s">
        <v>2397</v>
      </c>
    </row>
    <row r="3151" spans="1:31" hidden="1" x14ac:dyDescent="0.35">
      <c r="A3151" t="s">
        <v>188</v>
      </c>
      <c r="B3151" t="s">
        <v>312</v>
      </c>
      <c r="C3151">
        <v>98</v>
      </c>
      <c r="D3151" s="9">
        <v>44466.762638888889</v>
      </c>
      <c r="E3151" s="9">
        <v>44565.566250000003</v>
      </c>
      <c r="F3151" t="s">
        <v>871</v>
      </c>
      <c r="G3151" t="s">
        <v>871</v>
      </c>
      <c r="H3151">
        <v>74</v>
      </c>
      <c r="I3151">
        <v>4</v>
      </c>
      <c r="J3151">
        <v>1</v>
      </c>
      <c r="K3151" t="s">
        <v>872</v>
      </c>
      <c r="L3151">
        <v>28</v>
      </c>
      <c r="M3151">
        <v>49</v>
      </c>
      <c r="N3151">
        <v>0.78100000000000003</v>
      </c>
      <c r="O3151">
        <v>2.9000000000000001E-2</v>
      </c>
      <c r="P3151">
        <v>0</v>
      </c>
      <c r="Q3151">
        <v>0.311</v>
      </c>
      <c r="R3151">
        <v>0.81</v>
      </c>
      <c r="S3151">
        <v>0.80100000000000005</v>
      </c>
      <c r="T3151">
        <v>0.38400000000000001</v>
      </c>
      <c r="U3151">
        <v>0.96399999999999997</v>
      </c>
      <c r="V3151">
        <v>1</v>
      </c>
      <c r="W3151">
        <v>511.25400000000002</v>
      </c>
      <c r="X3151" t="s">
        <v>56</v>
      </c>
      <c r="Y3151">
        <v>3.2149999999999999</v>
      </c>
      <c r="Z3151">
        <v>0.95099999999999996</v>
      </c>
      <c r="AA3151">
        <v>0.69299999999999995</v>
      </c>
      <c r="AB3151">
        <v>0</v>
      </c>
      <c r="AC3151">
        <v>0.875</v>
      </c>
      <c r="AD3151" s="19">
        <v>45825.257246111112</v>
      </c>
      <c r="AE3151" t="s">
        <v>2357</v>
      </c>
    </row>
    <row r="3152" spans="1:31" x14ac:dyDescent="0.35">
      <c r="A3152" t="s">
        <v>1722</v>
      </c>
      <c r="B3152" t="s">
        <v>311</v>
      </c>
      <c r="C3152">
        <v>2256</v>
      </c>
      <c r="D3152" s="9">
        <v>41569.080069444448</v>
      </c>
      <c r="E3152" s="9">
        <v>43825.853530092594</v>
      </c>
      <c r="F3152">
        <v>1899</v>
      </c>
      <c r="G3152">
        <v>1899</v>
      </c>
      <c r="H3152">
        <v>1271</v>
      </c>
      <c r="I3152">
        <v>628</v>
      </c>
      <c r="J3152">
        <v>339</v>
      </c>
      <c r="K3152">
        <v>1560</v>
      </c>
      <c r="L3152">
        <v>1187</v>
      </c>
      <c r="M3152">
        <v>373</v>
      </c>
      <c r="N3152">
        <v>0.99099999999999999</v>
      </c>
      <c r="O3152">
        <v>0.44800000000000001</v>
      </c>
      <c r="P3152">
        <v>0.28499999999999998</v>
      </c>
      <c r="Q3152">
        <v>0.9</v>
      </c>
      <c r="R3152">
        <v>1.1539999999999999</v>
      </c>
      <c r="S3152">
        <v>1.125</v>
      </c>
      <c r="T3152">
        <v>0.78</v>
      </c>
      <c r="U3152">
        <v>0.68899999999999995</v>
      </c>
      <c r="V3152">
        <v>0.80200000000000005</v>
      </c>
      <c r="W3152">
        <v>414.44400000000002</v>
      </c>
      <c r="X3152" t="s">
        <v>56</v>
      </c>
      <c r="Y3152">
        <v>1.111</v>
      </c>
      <c r="Z3152">
        <v>0.88500000000000001</v>
      </c>
      <c r="AA3152">
        <v>0.88</v>
      </c>
      <c r="AB3152">
        <v>0.86199999999999999</v>
      </c>
      <c r="AC3152">
        <v>0.92100000000000004</v>
      </c>
      <c r="AD3152" s="19">
        <v>45825.170389606479</v>
      </c>
      <c r="AE3152" t="s">
        <v>2397</v>
      </c>
    </row>
    <row r="3153" spans="1:31" hidden="1" x14ac:dyDescent="0.35">
      <c r="A3153" t="s">
        <v>181</v>
      </c>
      <c r="B3153" t="s">
        <v>312</v>
      </c>
      <c r="C3153">
        <v>97</v>
      </c>
      <c r="D3153" s="9">
        <v>44456.899074074077</v>
      </c>
      <c r="E3153" s="9">
        <v>44554.01221064815</v>
      </c>
      <c r="F3153" t="s">
        <v>871</v>
      </c>
      <c r="G3153" t="s">
        <v>871</v>
      </c>
      <c r="H3153">
        <v>40</v>
      </c>
      <c r="I3153">
        <v>4</v>
      </c>
      <c r="J3153">
        <v>1</v>
      </c>
      <c r="K3153" t="s">
        <v>872</v>
      </c>
      <c r="L3153">
        <v>11</v>
      </c>
      <c r="M3153">
        <v>32</v>
      </c>
      <c r="N3153">
        <v>0.374</v>
      </c>
      <c r="O3153">
        <v>6.7000000000000004E-2</v>
      </c>
      <c r="P3153">
        <v>0</v>
      </c>
      <c r="Q3153">
        <v>0.112</v>
      </c>
      <c r="R3153">
        <v>0.441</v>
      </c>
      <c r="S3153">
        <v>0.39500000000000002</v>
      </c>
      <c r="T3153">
        <v>0.254</v>
      </c>
      <c r="U3153">
        <v>0.84799999999999998</v>
      </c>
      <c r="V3153">
        <v>1</v>
      </c>
      <c r="W3153">
        <v>517.85699999999997</v>
      </c>
      <c r="X3153" t="s">
        <v>56</v>
      </c>
      <c r="Y3153">
        <v>8.9290000000000003</v>
      </c>
      <c r="Z3153">
        <v>0.96099999999999997</v>
      </c>
      <c r="AA3153">
        <v>0.626</v>
      </c>
      <c r="AB3153">
        <v>0</v>
      </c>
      <c r="AC3153">
        <v>0.91300000000000003</v>
      </c>
      <c r="AD3153" s="19">
        <v>45825.257497893515</v>
      </c>
      <c r="AE3153" t="s">
        <v>2357</v>
      </c>
    </row>
    <row r="3154" spans="1:31" x14ac:dyDescent="0.35">
      <c r="A3154" t="s">
        <v>1442</v>
      </c>
      <c r="B3154" t="s">
        <v>311</v>
      </c>
      <c r="C3154">
        <v>3435</v>
      </c>
      <c r="D3154" s="9">
        <v>38191.050000000003</v>
      </c>
      <c r="E3154" s="9">
        <v>41626.587500000001</v>
      </c>
      <c r="F3154">
        <v>1690</v>
      </c>
      <c r="G3154">
        <v>1690</v>
      </c>
      <c r="H3154">
        <v>300</v>
      </c>
      <c r="I3154">
        <v>1390</v>
      </c>
      <c r="J3154">
        <v>316</v>
      </c>
      <c r="K3154">
        <v>1374</v>
      </c>
      <c r="L3154">
        <v>1098</v>
      </c>
      <c r="M3154">
        <v>276</v>
      </c>
      <c r="N3154">
        <v>0.106</v>
      </c>
      <c r="O3154">
        <v>0.54100000000000004</v>
      </c>
      <c r="P3154">
        <v>0.13500000000000001</v>
      </c>
      <c r="Q3154">
        <v>0.39900000000000002</v>
      </c>
      <c r="R3154">
        <v>0.51200000000000001</v>
      </c>
      <c r="S3154">
        <v>0.51500000000000001</v>
      </c>
      <c r="T3154">
        <v>0.77900000000000003</v>
      </c>
      <c r="U3154">
        <v>0.16400000000000001</v>
      </c>
      <c r="V3154">
        <v>0.79100000000000004</v>
      </c>
      <c r="W3154">
        <v>691.72900000000004</v>
      </c>
      <c r="X3154" t="s">
        <v>56</v>
      </c>
      <c r="Y3154">
        <v>2.5059999999999998</v>
      </c>
      <c r="Z3154">
        <v>0.98199999999999998</v>
      </c>
      <c r="AA3154">
        <v>0.90700000000000003</v>
      </c>
      <c r="AB3154">
        <v>0.97599999999999998</v>
      </c>
      <c r="AC3154">
        <v>0.95299999999999996</v>
      </c>
      <c r="AD3154" s="19">
        <v>45824.856080254627</v>
      </c>
      <c r="AE3154" t="s">
        <v>2024</v>
      </c>
    </row>
    <row r="3155" spans="1:31" hidden="1" x14ac:dyDescent="0.35">
      <c r="A3155" t="s">
        <v>1115</v>
      </c>
      <c r="B3155" t="s">
        <v>312</v>
      </c>
      <c r="C3155">
        <v>0</v>
      </c>
      <c r="D3155" s="9">
        <v>43144.402569444443</v>
      </c>
      <c r="E3155" s="9">
        <v>43144.402569444443</v>
      </c>
      <c r="F3155" t="s">
        <v>871</v>
      </c>
      <c r="G3155" t="s">
        <v>871</v>
      </c>
      <c r="H3155">
        <v>1</v>
      </c>
      <c r="I3155">
        <v>1</v>
      </c>
      <c r="J3155">
        <v>1</v>
      </c>
      <c r="K3155" t="s">
        <v>872</v>
      </c>
      <c r="L3155">
        <v>1</v>
      </c>
      <c r="M3155">
        <v>0</v>
      </c>
      <c r="N3155" t="s">
        <v>874</v>
      </c>
      <c r="O3155" t="s">
        <v>874</v>
      </c>
      <c r="P3155">
        <v>0</v>
      </c>
      <c r="Q3155" t="s">
        <v>874</v>
      </c>
      <c r="R3155">
        <v>0</v>
      </c>
      <c r="S3155" t="s">
        <v>874</v>
      </c>
      <c r="T3155" t="s">
        <v>874</v>
      </c>
      <c r="U3155" t="s">
        <v>874</v>
      </c>
      <c r="V3155" t="s">
        <v>874</v>
      </c>
      <c r="W3155" t="s">
        <v>874</v>
      </c>
      <c r="X3155" t="s">
        <v>56</v>
      </c>
      <c r="Y3155" t="s">
        <v>874</v>
      </c>
      <c r="Z3155" t="s">
        <v>874</v>
      </c>
      <c r="AA3155" t="s">
        <v>874</v>
      </c>
      <c r="AB3155">
        <v>0</v>
      </c>
      <c r="AC3155" t="s">
        <v>874</v>
      </c>
      <c r="AD3155" s="19">
        <v>45825.25769377315</v>
      </c>
      <c r="AE3155" t="s">
        <v>2357</v>
      </c>
    </row>
    <row r="3156" spans="1:31" x14ac:dyDescent="0.35">
      <c r="A3156" t="s">
        <v>1222</v>
      </c>
      <c r="B3156" t="s">
        <v>311</v>
      </c>
      <c r="C3156">
        <v>4583</v>
      </c>
      <c r="D3156" s="9">
        <v>39231.606249999997</v>
      </c>
      <c r="E3156" s="9">
        <v>43815.401192129626</v>
      </c>
      <c r="F3156">
        <v>2497</v>
      </c>
      <c r="G3156">
        <v>2497</v>
      </c>
      <c r="H3156">
        <v>556</v>
      </c>
      <c r="I3156">
        <v>1941</v>
      </c>
      <c r="J3156">
        <v>477</v>
      </c>
      <c r="K3156">
        <v>2020</v>
      </c>
      <c r="L3156">
        <v>1665</v>
      </c>
      <c r="M3156">
        <v>355</v>
      </c>
      <c r="N3156">
        <v>0.11899999999999999</v>
      </c>
      <c r="O3156">
        <v>0.42799999999999999</v>
      </c>
      <c r="P3156">
        <v>8.5999999999999993E-2</v>
      </c>
      <c r="Q3156">
        <v>0.35899999999999999</v>
      </c>
      <c r="R3156">
        <v>0.46100000000000002</v>
      </c>
      <c r="S3156">
        <v>0.441</v>
      </c>
      <c r="T3156">
        <v>0.77900000000000003</v>
      </c>
      <c r="U3156">
        <v>0.218</v>
      </c>
      <c r="V3156">
        <v>0.84299999999999997</v>
      </c>
      <c r="W3156">
        <v>988.85799999999995</v>
      </c>
      <c r="X3156" t="s">
        <v>56</v>
      </c>
      <c r="Y3156">
        <v>2.786</v>
      </c>
      <c r="Z3156">
        <v>0.872</v>
      </c>
      <c r="AA3156">
        <v>0.92300000000000004</v>
      </c>
      <c r="AB3156">
        <v>0.95199999999999996</v>
      </c>
      <c r="AC3156">
        <v>0.82</v>
      </c>
      <c r="AD3156" s="19">
        <v>45825.309667824076</v>
      </c>
      <c r="AE3156" t="s">
        <v>2333</v>
      </c>
    </row>
    <row r="3157" spans="1:31" hidden="1" x14ac:dyDescent="0.35">
      <c r="A3157" t="s">
        <v>180</v>
      </c>
      <c r="B3157" t="s">
        <v>312</v>
      </c>
      <c r="C3157">
        <v>99</v>
      </c>
      <c r="D3157" s="9">
        <v>44452.312060185184</v>
      </c>
      <c r="E3157" s="9">
        <v>44551.821655092594</v>
      </c>
      <c r="F3157" t="s">
        <v>871</v>
      </c>
      <c r="G3157" t="s">
        <v>871</v>
      </c>
      <c r="H3157">
        <v>23</v>
      </c>
      <c r="I3157">
        <v>34</v>
      </c>
      <c r="J3157">
        <v>22</v>
      </c>
      <c r="K3157" t="s">
        <v>872</v>
      </c>
      <c r="L3157">
        <v>63</v>
      </c>
      <c r="M3157">
        <v>-29</v>
      </c>
      <c r="N3157">
        <v>0.35499999999999998</v>
      </c>
      <c r="O3157">
        <v>0.38300000000000001</v>
      </c>
      <c r="P3157">
        <v>0.20399999999999999</v>
      </c>
      <c r="Q3157">
        <v>0.60599999999999998</v>
      </c>
      <c r="R3157">
        <v>0.53400000000000003</v>
      </c>
      <c r="S3157">
        <v>0.37</v>
      </c>
      <c r="T3157">
        <v>1.135</v>
      </c>
      <c r="U3157">
        <v>0.48099999999999998</v>
      </c>
      <c r="V3157">
        <v>0.72399999999999998</v>
      </c>
      <c r="W3157">
        <v>412.541</v>
      </c>
      <c r="X3157" t="s">
        <v>62</v>
      </c>
      <c r="Y3157">
        <v>1.65</v>
      </c>
      <c r="Z3157">
        <v>0.91</v>
      </c>
      <c r="AA3157">
        <v>0.71199999999999997</v>
      </c>
      <c r="AB3157">
        <v>0.95499999999999996</v>
      </c>
      <c r="AC3157">
        <v>0.86599999999999999</v>
      </c>
      <c r="AD3157" s="19">
        <v>45825.257989537036</v>
      </c>
      <c r="AE3157" t="s">
        <v>2357</v>
      </c>
    </row>
    <row r="3158" spans="1:31" x14ac:dyDescent="0.35">
      <c r="A3158" t="s">
        <v>233</v>
      </c>
      <c r="B3158" t="s">
        <v>311</v>
      </c>
      <c r="C3158">
        <v>1495</v>
      </c>
      <c r="D3158" s="9">
        <v>43070.749780092592</v>
      </c>
      <c r="E3158" s="9">
        <v>44565.760092592594</v>
      </c>
      <c r="F3158">
        <v>2342</v>
      </c>
      <c r="G3158">
        <v>2342</v>
      </c>
      <c r="H3158">
        <v>1217</v>
      </c>
      <c r="I3158">
        <v>1125</v>
      </c>
      <c r="J3158">
        <v>339</v>
      </c>
      <c r="K3158">
        <v>2003</v>
      </c>
      <c r="L3158">
        <v>1371</v>
      </c>
      <c r="M3158">
        <v>632</v>
      </c>
      <c r="N3158">
        <v>1.387</v>
      </c>
      <c r="O3158">
        <v>1.409</v>
      </c>
      <c r="P3158">
        <v>0.47299999999999998</v>
      </c>
      <c r="Q3158">
        <v>1.81</v>
      </c>
      <c r="R3158">
        <v>2.323</v>
      </c>
      <c r="S3158">
        <v>2.387</v>
      </c>
      <c r="T3158">
        <v>0.77900000000000003</v>
      </c>
      <c r="U3158">
        <v>0.496</v>
      </c>
      <c r="V3158">
        <v>0.83099999999999996</v>
      </c>
      <c r="W3158">
        <v>349.17099999999999</v>
      </c>
      <c r="X3158" t="s">
        <v>56</v>
      </c>
      <c r="Y3158">
        <v>0.55200000000000005</v>
      </c>
      <c r="Z3158">
        <v>0.98</v>
      </c>
      <c r="AA3158">
        <v>0.97299999999999998</v>
      </c>
      <c r="AB3158">
        <v>0.98299999999999998</v>
      </c>
      <c r="AC3158">
        <v>0.99299999999999999</v>
      </c>
      <c r="AD3158" s="19">
        <v>45825.249303263889</v>
      </c>
      <c r="AE3158" t="s">
        <v>2357</v>
      </c>
    </row>
    <row r="3159" spans="1:31" hidden="1" x14ac:dyDescent="0.35">
      <c r="A3159" t="s">
        <v>1116</v>
      </c>
      <c r="B3159" t="s">
        <v>312</v>
      </c>
      <c r="C3159">
        <v>98</v>
      </c>
      <c r="D3159" s="9">
        <v>44354.630358796298</v>
      </c>
      <c r="E3159" s="9">
        <v>44452.929259259261</v>
      </c>
      <c r="F3159" t="s">
        <v>871</v>
      </c>
      <c r="G3159" t="s">
        <v>871</v>
      </c>
      <c r="H3159">
        <v>8</v>
      </c>
      <c r="I3159">
        <v>1</v>
      </c>
      <c r="J3159">
        <v>2</v>
      </c>
      <c r="K3159" t="s">
        <v>872</v>
      </c>
      <c r="L3159">
        <v>10</v>
      </c>
      <c r="M3159">
        <v>-5</v>
      </c>
      <c r="N3159">
        <v>6.5000000000000002E-2</v>
      </c>
      <c r="O3159" t="s">
        <v>874</v>
      </c>
      <c r="P3159">
        <v>0.01</v>
      </c>
      <c r="Q3159">
        <v>5.2999999999999999E-2</v>
      </c>
      <c r="R3159">
        <v>5.5E-2</v>
      </c>
      <c r="S3159">
        <v>4.2999999999999997E-2</v>
      </c>
      <c r="T3159" t="s">
        <v>874</v>
      </c>
      <c r="U3159" t="s">
        <v>874</v>
      </c>
      <c r="V3159" t="s">
        <v>874</v>
      </c>
      <c r="W3159" t="s">
        <v>874</v>
      </c>
      <c r="X3159" t="s">
        <v>56</v>
      </c>
      <c r="Y3159">
        <v>18.867999999999999</v>
      </c>
      <c r="Z3159">
        <v>0.35099999999999998</v>
      </c>
      <c r="AA3159" t="s">
        <v>874</v>
      </c>
      <c r="AB3159">
        <v>1</v>
      </c>
      <c r="AC3159">
        <v>0.28299999999999997</v>
      </c>
      <c r="AD3159" s="19">
        <v>45825.258212083332</v>
      </c>
      <c r="AE3159" t="s">
        <v>2357</v>
      </c>
    </row>
    <row r="3160" spans="1:31" x14ac:dyDescent="0.35">
      <c r="A3160" t="s">
        <v>1240</v>
      </c>
      <c r="B3160" t="s">
        <v>311</v>
      </c>
      <c r="C3160">
        <v>2920</v>
      </c>
      <c r="D3160" s="9">
        <v>36967.209027777775</v>
      </c>
      <c r="E3160" s="9">
        <v>39887.982638888891</v>
      </c>
      <c r="F3160">
        <v>51</v>
      </c>
      <c r="G3160">
        <v>51</v>
      </c>
      <c r="H3160">
        <v>0</v>
      </c>
      <c r="I3160">
        <v>51</v>
      </c>
      <c r="J3160">
        <v>9</v>
      </c>
      <c r="K3160">
        <v>42</v>
      </c>
      <c r="L3160">
        <v>28</v>
      </c>
      <c r="M3160">
        <v>14</v>
      </c>
      <c r="N3160">
        <v>0</v>
      </c>
      <c r="O3160">
        <v>1.7999999999999999E-2</v>
      </c>
      <c r="P3160">
        <v>0</v>
      </c>
      <c r="Q3160">
        <v>1.4E-2</v>
      </c>
      <c r="R3160">
        <v>1.7999999999999999E-2</v>
      </c>
      <c r="S3160">
        <v>1.6E-2</v>
      </c>
      <c r="T3160">
        <v>0.77800000000000002</v>
      </c>
      <c r="U3160">
        <v>0</v>
      </c>
      <c r="V3160">
        <v>1</v>
      </c>
      <c r="W3160">
        <v>1000</v>
      </c>
      <c r="X3160" t="s">
        <v>56</v>
      </c>
      <c r="Y3160">
        <v>71.429000000000002</v>
      </c>
      <c r="Z3160">
        <v>0</v>
      </c>
      <c r="AA3160">
        <v>0.81899999999999995</v>
      </c>
      <c r="AB3160">
        <v>0</v>
      </c>
      <c r="AC3160">
        <v>0.104</v>
      </c>
      <c r="AD3160" s="19">
        <v>45824.764286203703</v>
      </c>
      <c r="AE3160" t="s">
        <v>1824</v>
      </c>
    </row>
    <row r="3161" spans="1:31" hidden="1" x14ac:dyDescent="0.35">
      <c r="A3161" t="s">
        <v>178</v>
      </c>
      <c r="B3161" t="s">
        <v>312</v>
      </c>
      <c r="C3161">
        <v>7</v>
      </c>
      <c r="D3161" s="9">
        <v>44501.613761574074</v>
      </c>
      <c r="E3161" s="9">
        <v>44509.317175925928</v>
      </c>
      <c r="F3161" t="s">
        <v>871</v>
      </c>
      <c r="G3161" t="s">
        <v>871</v>
      </c>
      <c r="H3161">
        <v>4</v>
      </c>
      <c r="I3161">
        <v>2</v>
      </c>
      <c r="J3161">
        <v>1</v>
      </c>
      <c r="K3161" t="s">
        <v>872</v>
      </c>
      <c r="L3161">
        <v>6</v>
      </c>
      <c r="M3161">
        <v>-1</v>
      </c>
      <c r="N3161" t="s">
        <v>874</v>
      </c>
      <c r="O3161">
        <v>0.125</v>
      </c>
      <c r="P3161" t="s">
        <v>874</v>
      </c>
      <c r="Q3161" t="s">
        <v>874</v>
      </c>
      <c r="R3161">
        <v>0</v>
      </c>
      <c r="S3161">
        <v>0.375</v>
      </c>
      <c r="T3161" t="s">
        <v>874</v>
      </c>
      <c r="U3161" t="s">
        <v>874</v>
      </c>
      <c r="V3161" t="s">
        <v>874</v>
      </c>
      <c r="W3161" t="s">
        <v>874</v>
      </c>
      <c r="X3161" t="s">
        <v>56</v>
      </c>
      <c r="Y3161" t="s">
        <v>874</v>
      </c>
      <c r="Z3161" t="s">
        <v>874</v>
      </c>
      <c r="AA3161">
        <v>1</v>
      </c>
      <c r="AB3161" t="s">
        <v>874</v>
      </c>
      <c r="AC3161" t="s">
        <v>874</v>
      </c>
      <c r="AD3161" s="19">
        <v>45825.258434085648</v>
      </c>
      <c r="AE3161" t="s">
        <v>2357</v>
      </c>
    </row>
    <row r="3162" spans="1:31" x14ac:dyDescent="0.35">
      <c r="A3162" t="s">
        <v>2007</v>
      </c>
      <c r="B3162" t="s">
        <v>311</v>
      </c>
      <c r="C3162">
        <v>1140</v>
      </c>
      <c r="D3162" s="9">
        <v>40484.328472222223</v>
      </c>
      <c r="E3162" s="9">
        <v>41625.148611111108</v>
      </c>
      <c r="F3162">
        <v>269</v>
      </c>
      <c r="G3162">
        <v>269</v>
      </c>
      <c r="H3162">
        <v>59</v>
      </c>
      <c r="I3162">
        <v>210</v>
      </c>
      <c r="J3162">
        <v>48</v>
      </c>
      <c r="K3162">
        <v>221</v>
      </c>
      <c r="L3162">
        <v>172</v>
      </c>
      <c r="M3162">
        <v>49</v>
      </c>
      <c r="N3162">
        <v>0.06</v>
      </c>
      <c r="O3162">
        <v>0.20100000000000001</v>
      </c>
      <c r="P3162">
        <v>4.9000000000000002E-2</v>
      </c>
      <c r="Q3162">
        <v>0.16500000000000001</v>
      </c>
      <c r="R3162">
        <v>0.21199999999999999</v>
      </c>
      <c r="S3162">
        <v>0.20499999999999999</v>
      </c>
      <c r="T3162">
        <v>0.77800000000000002</v>
      </c>
      <c r="U3162">
        <v>0.23</v>
      </c>
      <c r="V3162">
        <v>0.81200000000000006</v>
      </c>
      <c r="W3162">
        <v>296.97000000000003</v>
      </c>
      <c r="X3162" t="s">
        <v>56</v>
      </c>
      <c r="Y3162">
        <v>6.0609999999999999</v>
      </c>
      <c r="Z3162">
        <v>0.89500000000000002</v>
      </c>
      <c r="AA3162">
        <v>0.95299999999999996</v>
      </c>
      <c r="AB3162">
        <v>0.94499999999999995</v>
      </c>
      <c r="AC3162">
        <v>0.94099999999999995</v>
      </c>
      <c r="AD3162" s="19">
        <v>45824.898323483794</v>
      </c>
      <c r="AE3162" t="s">
        <v>2024</v>
      </c>
    </row>
    <row r="3163" spans="1:31" hidden="1" x14ac:dyDescent="0.35">
      <c r="A3163" t="s">
        <v>179</v>
      </c>
      <c r="B3163" t="s">
        <v>312</v>
      </c>
      <c r="C3163">
        <v>98</v>
      </c>
      <c r="D3163" s="9">
        <v>44466.624907407408</v>
      </c>
      <c r="E3163" s="9">
        <v>44565.441006944442</v>
      </c>
      <c r="F3163" t="s">
        <v>871</v>
      </c>
      <c r="G3163" t="s">
        <v>871</v>
      </c>
      <c r="H3163">
        <v>117</v>
      </c>
      <c r="I3163">
        <v>94</v>
      </c>
      <c r="J3163">
        <v>32</v>
      </c>
      <c r="K3163" t="s">
        <v>872</v>
      </c>
      <c r="L3163">
        <v>111</v>
      </c>
      <c r="M3163">
        <v>67</v>
      </c>
      <c r="N3163">
        <v>1.522</v>
      </c>
      <c r="O3163">
        <v>0.99399999999999999</v>
      </c>
      <c r="P3163">
        <v>0.34499999999999997</v>
      </c>
      <c r="Q3163">
        <v>1.2150000000000001</v>
      </c>
      <c r="R3163" s="24" t="s">
        <v>2346</v>
      </c>
      <c r="S3163">
        <v>2.0259999999999998</v>
      </c>
      <c r="T3163">
        <v>0.56000000000000005</v>
      </c>
      <c r="U3163">
        <v>0.60499999999999998</v>
      </c>
      <c r="V3163">
        <v>0.86299999999999999</v>
      </c>
      <c r="W3163">
        <v>172.84</v>
      </c>
      <c r="X3163" t="s">
        <v>56</v>
      </c>
      <c r="Y3163">
        <v>0.82299999999999995</v>
      </c>
      <c r="Z3163">
        <v>0.96499999999999997</v>
      </c>
      <c r="AA3163">
        <v>0.98799999999999999</v>
      </c>
      <c r="AB3163">
        <v>0.97299999999999998</v>
      </c>
      <c r="AC3163">
        <v>0.98399999999999999</v>
      </c>
      <c r="AD3163" s="19">
        <v>45825.258721041668</v>
      </c>
      <c r="AE3163" t="s">
        <v>2357</v>
      </c>
    </row>
    <row r="3164" spans="1:31" x14ac:dyDescent="0.35">
      <c r="A3164" t="s">
        <v>2015</v>
      </c>
      <c r="B3164" t="s">
        <v>311</v>
      </c>
      <c r="C3164">
        <v>3388</v>
      </c>
      <c r="D3164" s="9">
        <v>38182.236805555556</v>
      </c>
      <c r="E3164" s="9">
        <v>41571.027777777781</v>
      </c>
      <c r="F3164">
        <v>1283</v>
      </c>
      <c r="G3164">
        <v>1283</v>
      </c>
      <c r="H3164">
        <v>177</v>
      </c>
      <c r="I3164">
        <v>1106</v>
      </c>
      <c r="J3164">
        <v>96</v>
      </c>
      <c r="K3164">
        <v>1187</v>
      </c>
      <c r="L3164">
        <v>842</v>
      </c>
      <c r="M3164">
        <v>345</v>
      </c>
      <c r="N3164">
        <v>7.5999999999999998E-2</v>
      </c>
      <c r="O3164">
        <v>0.45200000000000001</v>
      </c>
      <c r="P3164">
        <v>4.2000000000000003E-2</v>
      </c>
      <c r="Q3164">
        <v>0.378</v>
      </c>
      <c r="R3164">
        <v>0.48599999999999999</v>
      </c>
      <c r="S3164">
        <v>0.47799999999999998</v>
      </c>
      <c r="T3164">
        <v>0.77800000000000002</v>
      </c>
      <c r="U3164">
        <v>0.14399999999999999</v>
      </c>
      <c r="V3164">
        <v>0.92</v>
      </c>
      <c r="W3164">
        <v>912.69799999999998</v>
      </c>
      <c r="X3164" t="s">
        <v>56</v>
      </c>
      <c r="Y3164">
        <v>2.6459999999999999</v>
      </c>
      <c r="Z3164">
        <v>0.89400000000000002</v>
      </c>
      <c r="AA3164">
        <v>0.94399999999999995</v>
      </c>
      <c r="AB3164">
        <v>0.95199999999999996</v>
      </c>
      <c r="AC3164">
        <v>0.95899999999999996</v>
      </c>
      <c r="AD3164" s="19">
        <v>45824.90066702546</v>
      </c>
      <c r="AE3164" t="s">
        <v>2024</v>
      </c>
    </row>
    <row r="3165" spans="1:31" hidden="1" x14ac:dyDescent="0.35">
      <c r="A3165" t="s">
        <v>177</v>
      </c>
      <c r="B3165" t="s">
        <v>312</v>
      </c>
      <c r="C3165">
        <v>99</v>
      </c>
      <c r="D3165" s="9">
        <v>44466.267453703702</v>
      </c>
      <c r="E3165" s="9">
        <v>44565.801111111112</v>
      </c>
      <c r="F3165" t="s">
        <v>871</v>
      </c>
      <c r="G3165" t="s">
        <v>871</v>
      </c>
      <c r="H3165">
        <v>283</v>
      </c>
      <c r="I3165">
        <v>176</v>
      </c>
      <c r="J3165">
        <v>60</v>
      </c>
      <c r="K3165" t="s">
        <v>872</v>
      </c>
      <c r="L3165">
        <v>320</v>
      </c>
      <c r="M3165">
        <v>78</v>
      </c>
      <c r="N3165">
        <v>2.8540000000000001</v>
      </c>
      <c r="O3165">
        <v>1.883</v>
      </c>
      <c r="P3165">
        <v>0.56299999999999994</v>
      </c>
      <c r="Q3165">
        <v>3.2869999999999999</v>
      </c>
      <c r="R3165">
        <v>4.1740000000000004</v>
      </c>
      <c r="S3165">
        <v>4.1100000000000003</v>
      </c>
      <c r="T3165">
        <v>0.78700000000000003</v>
      </c>
      <c r="U3165">
        <v>0.60199999999999998</v>
      </c>
      <c r="V3165">
        <v>0.88100000000000001</v>
      </c>
      <c r="W3165">
        <v>414.36</v>
      </c>
      <c r="X3165" t="s">
        <v>56</v>
      </c>
      <c r="Y3165">
        <v>0.30399999999999999</v>
      </c>
      <c r="Z3165">
        <v>0.99099999999999999</v>
      </c>
      <c r="AA3165">
        <v>0.98499999999999999</v>
      </c>
      <c r="AB3165">
        <v>0.96699999999999997</v>
      </c>
      <c r="AC3165">
        <v>0.99199999999999999</v>
      </c>
      <c r="AD3165" s="19">
        <v>45825.259053587964</v>
      </c>
      <c r="AE3165" t="s">
        <v>2357</v>
      </c>
    </row>
    <row r="3166" spans="1:31" x14ac:dyDescent="0.35">
      <c r="A3166" t="s">
        <v>157</v>
      </c>
      <c r="B3166" t="s">
        <v>311</v>
      </c>
      <c r="C3166">
        <v>3991</v>
      </c>
      <c r="D3166" s="9">
        <v>41570.447222222225</v>
      </c>
      <c r="E3166" s="9">
        <v>45561.595833333333</v>
      </c>
      <c r="F3166">
        <v>510</v>
      </c>
      <c r="G3166">
        <v>510</v>
      </c>
      <c r="H3166">
        <v>325</v>
      </c>
      <c r="I3166">
        <v>185</v>
      </c>
      <c r="J3166">
        <v>17</v>
      </c>
      <c r="K3166">
        <v>493</v>
      </c>
      <c r="L3166">
        <v>400</v>
      </c>
      <c r="M3166">
        <v>93</v>
      </c>
      <c r="N3166">
        <v>8.3000000000000004E-2</v>
      </c>
      <c r="O3166">
        <v>5.8000000000000003E-2</v>
      </c>
      <c r="P3166">
        <v>6.0000000000000001E-3</v>
      </c>
      <c r="Q3166">
        <v>0.105</v>
      </c>
      <c r="R3166">
        <v>0.13500000000000001</v>
      </c>
      <c r="S3166">
        <v>0.13300000000000001</v>
      </c>
      <c r="T3166">
        <v>0.77800000000000002</v>
      </c>
      <c r="U3166">
        <v>0.58899999999999997</v>
      </c>
      <c r="V3166">
        <v>0.95699999999999996</v>
      </c>
      <c r="W3166">
        <v>885.71400000000006</v>
      </c>
      <c r="X3166" t="s">
        <v>56</v>
      </c>
      <c r="Y3166">
        <v>9.5239999999999991</v>
      </c>
      <c r="Z3166">
        <v>0.94299999999999995</v>
      </c>
      <c r="AA3166">
        <v>0.91900000000000004</v>
      </c>
      <c r="AB3166">
        <v>0.88</v>
      </c>
      <c r="AC3166">
        <v>0.94199999999999995</v>
      </c>
      <c r="AD3166" s="19">
        <v>2.8256944444444446E-2</v>
      </c>
      <c r="AE3166" t="s">
        <v>1108</v>
      </c>
    </row>
    <row r="3167" spans="1:31" hidden="1" x14ac:dyDescent="0.35">
      <c r="A3167" t="s">
        <v>176</v>
      </c>
      <c r="B3167" t="s">
        <v>312</v>
      </c>
      <c r="C3167">
        <v>99</v>
      </c>
      <c r="D3167" s="9">
        <v>44459.785497685189</v>
      </c>
      <c r="E3167" s="9">
        <v>44559.773078703707</v>
      </c>
      <c r="F3167" t="s">
        <v>871</v>
      </c>
      <c r="G3167" t="s">
        <v>871</v>
      </c>
      <c r="H3167">
        <v>22</v>
      </c>
      <c r="I3167">
        <v>11</v>
      </c>
      <c r="J3167">
        <v>1</v>
      </c>
      <c r="K3167" t="s">
        <v>872</v>
      </c>
      <c r="L3167">
        <v>21</v>
      </c>
      <c r="M3167">
        <v>12</v>
      </c>
      <c r="N3167">
        <v>0.249</v>
      </c>
      <c r="O3167">
        <v>8.7999999999999995E-2</v>
      </c>
      <c r="P3167" t="s">
        <v>874</v>
      </c>
      <c r="Q3167">
        <v>0.16700000000000001</v>
      </c>
      <c r="R3167" s="24" t="s">
        <v>2347</v>
      </c>
      <c r="S3167">
        <v>0.28699999999999998</v>
      </c>
      <c r="T3167" t="s">
        <v>874</v>
      </c>
      <c r="U3167" t="s">
        <v>874</v>
      </c>
      <c r="V3167" t="s">
        <v>874</v>
      </c>
      <c r="W3167" t="s">
        <v>874</v>
      </c>
      <c r="X3167" t="s">
        <v>56</v>
      </c>
      <c r="Y3167">
        <v>5.9880000000000004</v>
      </c>
      <c r="Z3167">
        <v>0.94299999999999995</v>
      </c>
      <c r="AA3167">
        <v>0.81599999999999995</v>
      </c>
      <c r="AB3167" t="s">
        <v>874</v>
      </c>
      <c r="AC3167">
        <v>0.95199999999999996</v>
      </c>
      <c r="AD3167" s="19">
        <v>45825.259281203704</v>
      </c>
      <c r="AE3167" t="s">
        <v>2357</v>
      </c>
    </row>
    <row r="3168" spans="1:31" x14ac:dyDescent="0.35">
      <c r="A3168" t="s">
        <v>157</v>
      </c>
      <c r="B3168" t="s">
        <v>311</v>
      </c>
      <c r="C3168">
        <v>3991</v>
      </c>
      <c r="D3168" s="9">
        <v>41570.447222222225</v>
      </c>
      <c r="E3168" s="9">
        <v>45561.595833333333</v>
      </c>
      <c r="F3168">
        <v>510</v>
      </c>
      <c r="G3168">
        <v>510</v>
      </c>
      <c r="H3168">
        <v>325</v>
      </c>
      <c r="I3168">
        <v>185</v>
      </c>
      <c r="J3168">
        <v>17</v>
      </c>
      <c r="K3168">
        <v>493</v>
      </c>
      <c r="L3168">
        <v>400</v>
      </c>
      <c r="M3168">
        <v>93</v>
      </c>
      <c r="N3168">
        <v>8.3000000000000004E-2</v>
      </c>
      <c r="O3168">
        <v>5.8000000000000003E-2</v>
      </c>
      <c r="P3168">
        <v>6.0000000000000001E-3</v>
      </c>
      <c r="Q3168">
        <v>0.105</v>
      </c>
      <c r="R3168">
        <v>0.13500000000000001</v>
      </c>
      <c r="S3168">
        <v>0.13300000000000001</v>
      </c>
      <c r="T3168">
        <v>0.77800000000000002</v>
      </c>
      <c r="U3168">
        <v>0.58899999999999997</v>
      </c>
      <c r="V3168">
        <v>0.95699999999999996</v>
      </c>
      <c r="W3168">
        <v>885.71400000000006</v>
      </c>
      <c r="X3168" t="s">
        <v>56</v>
      </c>
      <c r="Y3168">
        <v>9.5239999999999991</v>
      </c>
      <c r="Z3168">
        <v>0.94299999999999995</v>
      </c>
      <c r="AA3168">
        <v>0.91900000000000004</v>
      </c>
      <c r="AB3168">
        <v>0.88</v>
      </c>
      <c r="AC3168">
        <v>0.94199999999999995</v>
      </c>
      <c r="AD3168" s="19">
        <v>3.8329861111111106E-2</v>
      </c>
      <c r="AE3168" t="s">
        <v>1108</v>
      </c>
    </row>
    <row r="3169" spans="1:31" hidden="1" x14ac:dyDescent="0.35">
      <c r="A3169" t="s">
        <v>1117</v>
      </c>
      <c r="B3169" t="s">
        <v>312</v>
      </c>
      <c r="C3169">
        <v>99</v>
      </c>
      <c r="D3169" s="9">
        <v>44466.050763888888</v>
      </c>
      <c r="E3169" s="9">
        <v>44565.652326388888</v>
      </c>
      <c r="F3169" t="s">
        <v>871</v>
      </c>
      <c r="G3169" t="s">
        <v>871</v>
      </c>
      <c r="H3169">
        <v>147</v>
      </c>
      <c r="I3169">
        <v>177</v>
      </c>
      <c r="J3169">
        <v>1046</v>
      </c>
      <c r="K3169" t="s">
        <v>872</v>
      </c>
      <c r="L3169">
        <v>186</v>
      </c>
      <c r="M3169">
        <v>-909</v>
      </c>
      <c r="N3169">
        <v>1.829</v>
      </c>
      <c r="O3169">
        <v>2.23</v>
      </c>
      <c r="P3169">
        <v>15.997999999999999</v>
      </c>
      <c r="Q3169">
        <v>2.302</v>
      </c>
      <c r="R3169">
        <v>-11.939</v>
      </c>
      <c r="S3169">
        <v>-12.866</v>
      </c>
      <c r="T3169">
        <v>-0.193</v>
      </c>
      <c r="U3169">
        <v>0.45100000000000001</v>
      </c>
      <c r="V3169">
        <v>-2.9409999999999998</v>
      </c>
      <c r="W3169">
        <v>393.57100000000003</v>
      </c>
      <c r="X3169" t="s">
        <v>56</v>
      </c>
      <c r="Y3169">
        <v>0.434</v>
      </c>
      <c r="Z3169">
        <v>0.94799999999999995</v>
      </c>
      <c r="AA3169">
        <v>0.95299999999999996</v>
      </c>
      <c r="AB3169">
        <v>0.184</v>
      </c>
      <c r="AC3169">
        <v>0.98399999999999999</v>
      </c>
      <c r="AD3169" s="19">
        <v>45825.259679062503</v>
      </c>
      <c r="AE3169" t="s">
        <v>2357</v>
      </c>
    </row>
    <row r="3170" spans="1:31" x14ac:dyDescent="0.35">
      <c r="A3170" t="s">
        <v>1721</v>
      </c>
      <c r="B3170" t="s">
        <v>311</v>
      </c>
      <c r="C3170">
        <v>1712</v>
      </c>
      <c r="D3170" s="9">
        <v>39913.256249999999</v>
      </c>
      <c r="E3170" s="9">
        <v>41625.499305555553</v>
      </c>
      <c r="F3170">
        <v>1381</v>
      </c>
      <c r="G3170">
        <v>1381</v>
      </c>
      <c r="H3170">
        <v>254</v>
      </c>
      <c r="I3170">
        <v>1127</v>
      </c>
      <c r="J3170">
        <v>119</v>
      </c>
      <c r="K3170">
        <v>1262</v>
      </c>
      <c r="L3170">
        <v>950</v>
      </c>
      <c r="M3170">
        <v>312</v>
      </c>
      <c r="N3170">
        <v>0.157</v>
      </c>
      <c r="O3170">
        <v>0.67</v>
      </c>
      <c r="P3170">
        <v>7.1999999999999995E-2</v>
      </c>
      <c r="Q3170">
        <v>0.58699999999999997</v>
      </c>
      <c r="R3170">
        <v>0.755</v>
      </c>
      <c r="S3170">
        <v>0.75</v>
      </c>
      <c r="T3170">
        <v>0.77700000000000002</v>
      </c>
      <c r="U3170">
        <v>0.19</v>
      </c>
      <c r="V3170">
        <v>0.91300000000000003</v>
      </c>
      <c r="W3170">
        <v>531.51599999999996</v>
      </c>
      <c r="X3170" t="s">
        <v>56</v>
      </c>
      <c r="Y3170">
        <v>1.704</v>
      </c>
      <c r="Z3170">
        <v>0.9</v>
      </c>
      <c r="AA3170">
        <v>0.97899999999999998</v>
      </c>
      <c r="AB3170">
        <v>0.98299999999999998</v>
      </c>
      <c r="AC3170">
        <v>0.96399999999999997</v>
      </c>
      <c r="AD3170" s="19">
        <v>45824.820448090279</v>
      </c>
      <c r="AE3170" t="s">
        <v>1824</v>
      </c>
    </row>
    <row r="3171" spans="1:31" hidden="1" x14ac:dyDescent="0.35">
      <c r="A3171" t="s">
        <v>174</v>
      </c>
      <c r="B3171" t="s">
        <v>312</v>
      </c>
      <c r="C3171">
        <v>99</v>
      </c>
      <c r="D3171" s="9">
        <v>44466.539155092592</v>
      </c>
      <c r="E3171" s="9">
        <v>44565.772233796299</v>
      </c>
      <c r="F3171" t="s">
        <v>871</v>
      </c>
      <c r="G3171" t="s">
        <v>871</v>
      </c>
      <c r="H3171">
        <v>143</v>
      </c>
      <c r="I3171">
        <v>38</v>
      </c>
      <c r="J3171">
        <v>20</v>
      </c>
      <c r="K3171" t="s">
        <v>872</v>
      </c>
      <c r="L3171">
        <v>85</v>
      </c>
      <c r="M3171">
        <v>75</v>
      </c>
      <c r="N3171">
        <v>1.353</v>
      </c>
      <c r="O3171">
        <v>0.39</v>
      </c>
      <c r="P3171">
        <v>0.23599999999999999</v>
      </c>
      <c r="Q3171">
        <v>0.90800000000000003</v>
      </c>
      <c r="R3171">
        <v>1.5069999999999999</v>
      </c>
      <c r="S3171">
        <v>1.4339999999999999</v>
      </c>
      <c r="T3171">
        <v>0.60299999999999998</v>
      </c>
      <c r="U3171">
        <v>0.77600000000000002</v>
      </c>
      <c r="V3171">
        <v>0.86499999999999999</v>
      </c>
      <c r="W3171">
        <v>324.89</v>
      </c>
      <c r="X3171" t="s">
        <v>56</v>
      </c>
      <c r="Y3171">
        <v>1.101</v>
      </c>
      <c r="Z3171">
        <v>0.67800000000000005</v>
      </c>
      <c r="AA3171">
        <v>0.98599999999999999</v>
      </c>
      <c r="AB3171">
        <v>0.67900000000000005</v>
      </c>
      <c r="AC3171">
        <v>0.98599999999999999</v>
      </c>
      <c r="AD3171" s="19">
        <v>45825.259967349535</v>
      </c>
      <c r="AE3171" t="s">
        <v>2357</v>
      </c>
    </row>
    <row r="3172" spans="1:31" x14ac:dyDescent="0.35">
      <c r="A3172" t="s">
        <v>910</v>
      </c>
      <c r="B3172" t="s">
        <v>311</v>
      </c>
      <c r="C3172">
        <v>1527</v>
      </c>
      <c r="D3172" s="9">
        <v>42569.750694444447</v>
      </c>
      <c r="E3172" s="9">
        <v>44097.306944444441</v>
      </c>
      <c r="F3172">
        <v>1503</v>
      </c>
      <c r="G3172">
        <v>1496</v>
      </c>
      <c r="H3172">
        <v>308</v>
      </c>
      <c r="I3172">
        <v>1188</v>
      </c>
      <c r="J3172">
        <v>0</v>
      </c>
      <c r="K3172">
        <v>1496</v>
      </c>
      <c r="L3172">
        <v>1040</v>
      </c>
      <c r="M3172">
        <v>456</v>
      </c>
      <c r="N3172">
        <v>0.375</v>
      </c>
      <c r="O3172">
        <v>1.2330000000000001</v>
      </c>
      <c r="P3172">
        <v>0</v>
      </c>
      <c r="Q3172">
        <v>1.25</v>
      </c>
      <c r="R3172">
        <v>1.6080000000000001</v>
      </c>
      <c r="S3172">
        <v>1.575</v>
      </c>
      <c r="T3172">
        <v>0.77700000000000002</v>
      </c>
      <c r="U3172">
        <v>0.23300000000000001</v>
      </c>
      <c r="V3172">
        <v>1</v>
      </c>
      <c r="W3172">
        <v>364.8</v>
      </c>
      <c r="X3172" t="s">
        <v>56</v>
      </c>
      <c r="Y3172">
        <v>0.8</v>
      </c>
      <c r="Z3172">
        <v>0.81</v>
      </c>
      <c r="AA3172">
        <v>0.89300000000000002</v>
      </c>
      <c r="AB3172">
        <v>0</v>
      </c>
      <c r="AC3172">
        <v>0.90600000000000003</v>
      </c>
      <c r="AD3172" s="19">
        <v>45825.042228935185</v>
      </c>
      <c r="AE3172" t="s">
        <v>1766</v>
      </c>
    </row>
    <row r="3173" spans="1:31" hidden="1" x14ac:dyDescent="0.35">
      <c r="A3173" t="s">
        <v>173</v>
      </c>
      <c r="B3173" t="s">
        <v>312</v>
      </c>
      <c r="C3173">
        <v>96</v>
      </c>
      <c r="D3173" s="9">
        <v>44454.414849537039</v>
      </c>
      <c r="E3173" s="9">
        <v>44551.324976851851</v>
      </c>
      <c r="F3173" t="s">
        <v>871</v>
      </c>
      <c r="G3173" t="s">
        <v>871</v>
      </c>
      <c r="H3173">
        <v>28</v>
      </c>
      <c r="I3173">
        <v>6</v>
      </c>
      <c r="J3173">
        <v>16</v>
      </c>
      <c r="K3173" t="s">
        <v>872</v>
      </c>
      <c r="L3173">
        <v>23</v>
      </c>
      <c r="M3173">
        <v>-4</v>
      </c>
      <c r="N3173">
        <v>0.26600000000000001</v>
      </c>
      <c r="O3173">
        <v>5.5E-2</v>
      </c>
      <c r="P3173">
        <v>0.13900000000000001</v>
      </c>
      <c r="Q3173">
        <v>0.23499999999999999</v>
      </c>
      <c r="R3173">
        <v>0.182</v>
      </c>
      <c r="S3173">
        <v>0.19800000000000001</v>
      </c>
      <c r="T3173">
        <v>1.2909999999999999</v>
      </c>
      <c r="U3173">
        <v>0.82899999999999996</v>
      </c>
      <c r="V3173">
        <v>0.56699999999999995</v>
      </c>
      <c r="W3173">
        <v>263.83</v>
      </c>
      <c r="X3173" t="s">
        <v>62</v>
      </c>
      <c r="Y3173">
        <v>4.2549999999999999</v>
      </c>
      <c r="Z3173">
        <v>0.9</v>
      </c>
      <c r="AA3173">
        <v>0.82599999999999996</v>
      </c>
      <c r="AB3173">
        <v>0.85699999999999998</v>
      </c>
      <c r="AC3173">
        <v>0.96099999999999997</v>
      </c>
      <c r="AD3173" s="19">
        <v>45825.260251157408</v>
      </c>
      <c r="AE3173" t="s">
        <v>2357</v>
      </c>
    </row>
    <row r="3174" spans="1:31" x14ac:dyDescent="0.35">
      <c r="A3174" t="s">
        <v>135</v>
      </c>
      <c r="B3174" t="s">
        <v>311</v>
      </c>
      <c r="C3174">
        <v>4016</v>
      </c>
      <c r="D3174" s="9">
        <v>40548.678449074076</v>
      </c>
      <c r="E3174" s="9">
        <v>44565.552974537037</v>
      </c>
      <c r="F3174">
        <v>2942</v>
      </c>
      <c r="G3174">
        <v>2942</v>
      </c>
      <c r="H3174">
        <v>1567</v>
      </c>
      <c r="I3174">
        <v>1375</v>
      </c>
      <c r="J3174">
        <v>579</v>
      </c>
      <c r="K3174">
        <v>2363</v>
      </c>
      <c r="L3174">
        <v>1850</v>
      </c>
      <c r="M3174">
        <v>513</v>
      </c>
      <c r="N3174">
        <v>0.40699999999999997</v>
      </c>
      <c r="O3174">
        <v>0.41199999999999998</v>
      </c>
      <c r="P3174">
        <v>0.186</v>
      </c>
      <c r="Q3174">
        <v>0.49199999999999999</v>
      </c>
      <c r="R3174">
        <v>0.63300000000000001</v>
      </c>
      <c r="S3174">
        <v>0.63900000000000001</v>
      </c>
      <c r="T3174">
        <v>0.77700000000000002</v>
      </c>
      <c r="U3174">
        <v>0.497</v>
      </c>
      <c r="V3174">
        <v>0.77300000000000002</v>
      </c>
      <c r="W3174">
        <v>1042.683</v>
      </c>
      <c r="X3174" t="s">
        <v>56</v>
      </c>
      <c r="Y3174">
        <v>2.0329999999999999</v>
      </c>
      <c r="Z3174">
        <v>0.95599999999999996</v>
      </c>
      <c r="AA3174">
        <v>0.96399999999999997</v>
      </c>
      <c r="AB3174">
        <v>0.94899999999999995</v>
      </c>
      <c r="AC3174">
        <v>0.97399999999999998</v>
      </c>
      <c r="AD3174" s="19">
        <v>45825.27155060185</v>
      </c>
      <c r="AE3174" t="s">
        <v>2357</v>
      </c>
    </row>
    <row r="3175" spans="1:31" hidden="1" x14ac:dyDescent="0.35">
      <c r="A3175" t="s">
        <v>171</v>
      </c>
      <c r="B3175" t="s">
        <v>312</v>
      </c>
      <c r="C3175">
        <v>97</v>
      </c>
      <c r="D3175" s="9">
        <v>44468.276875000003</v>
      </c>
      <c r="E3175" s="9">
        <v>44565.601782407408</v>
      </c>
      <c r="F3175" t="s">
        <v>871</v>
      </c>
      <c r="G3175" t="s">
        <v>871</v>
      </c>
      <c r="H3175">
        <v>25</v>
      </c>
      <c r="I3175">
        <v>5</v>
      </c>
      <c r="J3175">
        <v>1</v>
      </c>
      <c r="K3175" t="s">
        <v>872</v>
      </c>
      <c r="L3175">
        <v>16</v>
      </c>
      <c r="M3175">
        <v>12</v>
      </c>
      <c r="N3175">
        <v>0.23799999999999999</v>
      </c>
      <c r="O3175">
        <v>3.3000000000000002E-2</v>
      </c>
      <c r="P3175" t="s">
        <v>874</v>
      </c>
      <c r="Q3175">
        <v>0.14399999999999999</v>
      </c>
      <c r="R3175">
        <v>0.27100000000000002</v>
      </c>
      <c r="S3175">
        <v>0.25900000000000001</v>
      </c>
      <c r="T3175" t="s">
        <v>874</v>
      </c>
      <c r="U3175" t="s">
        <v>874</v>
      </c>
      <c r="V3175" t="s">
        <v>874</v>
      </c>
      <c r="W3175" t="s">
        <v>874</v>
      </c>
      <c r="X3175" t="s">
        <v>56</v>
      </c>
      <c r="Y3175">
        <v>6.944</v>
      </c>
      <c r="Z3175">
        <v>0.95699999999999996</v>
      </c>
      <c r="AA3175">
        <v>0.90500000000000003</v>
      </c>
      <c r="AB3175" t="s">
        <v>874</v>
      </c>
      <c r="AC3175">
        <v>0.873</v>
      </c>
      <c r="AD3175" s="19">
        <v>45825.260510324071</v>
      </c>
      <c r="AE3175" t="s">
        <v>2357</v>
      </c>
    </row>
    <row r="3176" spans="1:31" x14ac:dyDescent="0.35">
      <c r="A3176" t="s">
        <v>1061</v>
      </c>
      <c r="B3176" t="s">
        <v>311</v>
      </c>
      <c r="C3176">
        <v>3465</v>
      </c>
      <c r="D3176" s="9">
        <v>41099.82130787037</v>
      </c>
      <c r="E3176" s="9">
        <v>44565.66684027778</v>
      </c>
      <c r="F3176">
        <v>3517</v>
      </c>
      <c r="G3176">
        <v>3517</v>
      </c>
      <c r="H3176">
        <v>1268</v>
      </c>
      <c r="I3176">
        <v>2249</v>
      </c>
      <c r="J3176">
        <v>1026</v>
      </c>
      <c r="K3176">
        <v>2491</v>
      </c>
      <c r="L3176">
        <v>2009</v>
      </c>
      <c r="M3176">
        <v>482</v>
      </c>
      <c r="N3176">
        <v>0.41499999999999998</v>
      </c>
      <c r="O3176">
        <v>0.74299999999999999</v>
      </c>
      <c r="P3176">
        <v>0.33200000000000002</v>
      </c>
      <c r="Q3176">
        <v>0.64200000000000002</v>
      </c>
      <c r="R3176">
        <v>0.82599999999999996</v>
      </c>
      <c r="S3176">
        <v>0.81899999999999995</v>
      </c>
      <c r="T3176">
        <v>0.77700000000000002</v>
      </c>
      <c r="U3176">
        <v>0.35799999999999998</v>
      </c>
      <c r="V3176">
        <v>0.71299999999999997</v>
      </c>
      <c r="W3176">
        <v>750.779</v>
      </c>
      <c r="X3176" t="s">
        <v>56</v>
      </c>
      <c r="Y3176">
        <v>1.5580000000000001</v>
      </c>
      <c r="Z3176">
        <v>0.95099999999999996</v>
      </c>
      <c r="AA3176" s="19">
        <v>0.96299999999999997</v>
      </c>
      <c r="AB3176">
        <v>0.98199999999999998</v>
      </c>
      <c r="AC3176" s="23">
        <v>0.95799999999999996</v>
      </c>
      <c r="AD3176" s="19">
        <v>45825.224120740742</v>
      </c>
      <c r="AE3176" t="s">
        <v>2377</v>
      </c>
    </row>
    <row r="3177" spans="1:31" hidden="1" x14ac:dyDescent="0.35">
      <c r="A3177" t="s">
        <v>170</v>
      </c>
      <c r="B3177" t="s">
        <v>312</v>
      </c>
      <c r="C3177">
        <v>91</v>
      </c>
      <c r="D3177" s="9">
        <v>44473.657754629632</v>
      </c>
      <c r="E3177" s="9">
        <v>44565.503831018519</v>
      </c>
      <c r="F3177" t="s">
        <v>871</v>
      </c>
      <c r="G3177" t="s">
        <v>871</v>
      </c>
      <c r="H3177">
        <v>31</v>
      </c>
      <c r="I3177">
        <v>25</v>
      </c>
      <c r="J3177">
        <v>7</v>
      </c>
      <c r="K3177" t="s">
        <v>872</v>
      </c>
      <c r="L3177">
        <v>24</v>
      </c>
      <c r="M3177">
        <v>24</v>
      </c>
      <c r="N3177">
        <v>0.48499999999999999</v>
      </c>
      <c r="O3177">
        <v>0.28299999999999997</v>
      </c>
      <c r="P3177">
        <v>0.124</v>
      </c>
      <c r="Q3177">
        <v>0.28999999999999998</v>
      </c>
      <c r="R3177">
        <v>0.64400000000000002</v>
      </c>
      <c r="S3177">
        <v>0.65600000000000003</v>
      </c>
      <c r="T3177">
        <v>0.45</v>
      </c>
      <c r="U3177">
        <v>0.63200000000000001</v>
      </c>
      <c r="V3177">
        <v>0.83899999999999997</v>
      </c>
      <c r="W3177">
        <v>213.79300000000001</v>
      </c>
      <c r="X3177" t="s">
        <v>56</v>
      </c>
      <c r="Y3177">
        <v>3.448</v>
      </c>
      <c r="Z3177">
        <v>0.96</v>
      </c>
      <c r="AA3177">
        <v>0.97099999999999997</v>
      </c>
      <c r="AB3177">
        <v>0.7</v>
      </c>
      <c r="AC3177">
        <v>0.95599999999999996</v>
      </c>
      <c r="AD3177" s="19">
        <v>45825.260801898148</v>
      </c>
      <c r="AE3177" t="s">
        <v>2357</v>
      </c>
    </row>
    <row r="3178" spans="1:31" x14ac:dyDescent="0.35">
      <c r="A3178" t="s">
        <v>1066</v>
      </c>
      <c r="B3178" t="s">
        <v>311</v>
      </c>
      <c r="C3178">
        <v>1044</v>
      </c>
      <c r="D3178" s="9">
        <v>43502.661620370367</v>
      </c>
      <c r="E3178" s="9">
        <v>44546.715763888889</v>
      </c>
      <c r="F3178">
        <v>238</v>
      </c>
      <c r="G3178">
        <v>238</v>
      </c>
      <c r="H3178">
        <v>69</v>
      </c>
      <c r="I3178">
        <v>169</v>
      </c>
      <c r="J3178">
        <v>85</v>
      </c>
      <c r="K3178">
        <v>153</v>
      </c>
      <c r="L3178">
        <v>132</v>
      </c>
      <c r="M3178">
        <v>21</v>
      </c>
      <c r="N3178">
        <v>5.3999999999999999E-2</v>
      </c>
      <c r="O3178">
        <v>0.21</v>
      </c>
      <c r="P3178">
        <v>9.8000000000000004E-2</v>
      </c>
      <c r="Q3178">
        <v>0.129</v>
      </c>
      <c r="R3178">
        <v>0.16600000000000001</v>
      </c>
      <c r="S3178">
        <v>0.14199999999999999</v>
      </c>
      <c r="T3178">
        <v>0.77700000000000002</v>
      </c>
      <c r="U3178">
        <v>0.20499999999999999</v>
      </c>
      <c r="V3178">
        <v>0.629</v>
      </c>
      <c r="W3178">
        <v>162.791</v>
      </c>
      <c r="X3178" t="s">
        <v>56</v>
      </c>
      <c r="Y3178">
        <v>7.7519999999999998</v>
      </c>
      <c r="Z3178">
        <v>0.88600000000000001</v>
      </c>
      <c r="AA3178" s="19">
        <v>0.97499999999999998</v>
      </c>
      <c r="AB3178">
        <v>0.96399999999999997</v>
      </c>
      <c r="AC3178" s="23">
        <v>0.97399999999999998</v>
      </c>
      <c r="AD3178" s="19">
        <v>45825.225539143517</v>
      </c>
      <c r="AE3178" t="s">
        <v>2377</v>
      </c>
    </row>
    <row r="3179" spans="1:31" hidden="1" x14ac:dyDescent="0.35">
      <c r="A3179" t="s">
        <v>169</v>
      </c>
      <c r="B3179" t="s">
        <v>312</v>
      </c>
      <c r="C3179">
        <v>0</v>
      </c>
      <c r="D3179" s="9">
        <v>44545.589085648149</v>
      </c>
      <c r="E3179" s="9">
        <v>44545.703310185185</v>
      </c>
      <c r="F3179" t="s">
        <v>871</v>
      </c>
      <c r="G3179" t="s">
        <v>871</v>
      </c>
      <c r="H3179">
        <v>1</v>
      </c>
      <c r="I3179">
        <v>1</v>
      </c>
      <c r="J3179">
        <v>1</v>
      </c>
      <c r="K3179" t="s">
        <v>872</v>
      </c>
      <c r="L3179">
        <v>1</v>
      </c>
      <c r="M3179">
        <v>-1</v>
      </c>
      <c r="N3179" t="s">
        <v>874</v>
      </c>
      <c r="O3179" t="s">
        <v>874</v>
      </c>
      <c r="P3179" t="s">
        <v>874</v>
      </c>
      <c r="Q3179" t="s">
        <v>874</v>
      </c>
      <c r="R3179">
        <v>0</v>
      </c>
      <c r="S3179" t="s">
        <v>874</v>
      </c>
      <c r="T3179" t="s">
        <v>874</v>
      </c>
      <c r="U3179" t="s">
        <v>874</v>
      </c>
      <c r="V3179" t="s">
        <v>874</v>
      </c>
      <c r="W3179" t="s">
        <v>874</v>
      </c>
      <c r="X3179" t="s">
        <v>56</v>
      </c>
      <c r="Y3179" t="s">
        <v>874</v>
      </c>
      <c r="Z3179" t="s">
        <v>874</v>
      </c>
      <c r="AA3179" t="s">
        <v>874</v>
      </c>
      <c r="AB3179" t="s">
        <v>874</v>
      </c>
      <c r="AC3179" t="s">
        <v>874</v>
      </c>
      <c r="AD3179" s="19">
        <v>45825.261036516204</v>
      </c>
      <c r="AE3179" t="s">
        <v>2357</v>
      </c>
    </row>
    <row r="3180" spans="1:31" x14ac:dyDescent="0.35">
      <c r="A3180" t="s">
        <v>1403</v>
      </c>
      <c r="B3180" t="s">
        <v>311</v>
      </c>
      <c r="C3180">
        <v>143</v>
      </c>
      <c r="D3180" s="9">
        <v>41478.777777777781</v>
      </c>
      <c r="E3180" s="9">
        <v>41621.795138888891</v>
      </c>
      <c r="F3180">
        <v>78</v>
      </c>
      <c r="G3180">
        <v>78</v>
      </c>
      <c r="H3180">
        <v>21</v>
      </c>
      <c r="I3180">
        <v>57</v>
      </c>
      <c r="J3180">
        <v>6</v>
      </c>
      <c r="K3180">
        <v>72</v>
      </c>
      <c r="L3180">
        <v>53</v>
      </c>
      <c r="M3180">
        <v>19</v>
      </c>
      <c r="N3180">
        <v>0.17100000000000001</v>
      </c>
      <c r="O3180">
        <v>0.46800000000000003</v>
      </c>
      <c r="P3180">
        <v>5.2999999999999999E-2</v>
      </c>
      <c r="Q3180">
        <v>0.45500000000000002</v>
      </c>
      <c r="R3180">
        <v>0.58599999999999997</v>
      </c>
      <c r="S3180">
        <v>0.58699999999999997</v>
      </c>
      <c r="T3180">
        <v>0.77600000000000002</v>
      </c>
      <c r="U3180">
        <v>0.26800000000000002</v>
      </c>
      <c r="V3180">
        <v>0.91700000000000004</v>
      </c>
      <c r="W3180">
        <v>41.758000000000003</v>
      </c>
      <c r="X3180" t="s">
        <v>56</v>
      </c>
      <c r="Y3180">
        <v>2.198</v>
      </c>
      <c r="Z3180">
        <v>0.91800000000000004</v>
      </c>
      <c r="AA3180">
        <v>0.97799999999999998</v>
      </c>
      <c r="AB3180">
        <v>0.76900000000000002</v>
      </c>
      <c r="AC3180">
        <v>0.97099999999999997</v>
      </c>
      <c r="AD3180" s="19">
        <v>45824.789098518515</v>
      </c>
      <c r="AE3180" t="s">
        <v>1824</v>
      </c>
    </row>
    <row r="3181" spans="1:31" hidden="1" x14ac:dyDescent="0.35">
      <c r="A3181" t="s">
        <v>168</v>
      </c>
      <c r="B3181" t="s">
        <v>312</v>
      </c>
      <c r="C3181">
        <v>98</v>
      </c>
      <c r="D3181" s="9">
        <v>44467.333518518521</v>
      </c>
      <c r="E3181" s="9">
        <v>44565.360729166663</v>
      </c>
      <c r="F3181" t="s">
        <v>871</v>
      </c>
      <c r="G3181" t="s">
        <v>871</v>
      </c>
      <c r="H3181">
        <v>16</v>
      </c>
      <c r="I3181">
        <v>1</v>
      </c>
      <c r="J3181">
        <v>1</v>
      </c>
      <c r="K3181" t="s">
        <v>872</v>
      </c>
      <c r="L3181">
        <v>7</v>
      </c>
      <c r="M3181">
        <v>9</v>
      </c>
      <c r="N3181">
        <v>0.14499999999999999</v>
      </c>
      <c r="O3181" t="s">
        <v>874</v>
      </c>
      <c r="P3181" t="s">
        <v>874</v>
      </c>
      <c r="Q3181">
        <v>5.0999999999999997E-2</v>
      </c>
      <c r="R3181">
        <v>0</v>
      </c>
      <c r="S3181">
        <v>0.14099999999999999</v>
      </c>
      <c r="T3181" t="s">
        <v>874</v>
      </c>
      <c r="U3181" t="s">
        <v>874</v>
      </c>
      <c r="V3181" t="s">
        <v>874</v>
      </c>
      <c r="W3181" t="s">
        <v>874</v>
      </c>
      <c r="X3181" t="s">
        <v>56</v>
      </c>
      <c r="Y3181">
        <v>19.608000000000001</v>
      </c>
      <c r="Z3181">
        <v>0.91200000000000003</v>
      </c>
      <c r="AA3181" t="s">
        <v>874</v>
      </c>
      <c r="AB3181" t="s">
        <v>874</v>
      </c>
      <c r="AC3181">
        <v>0.77700000000000002</v>
      </c>
      <c r="AD3181" s="19">
        <v>45825.261289085647</v>
      </c>
      <c r="AE3181" t="s">
        <v>2357</v>
      </c>
    </row>
    <row r="3182" spans="1:31" x14ac:dyDescent="0.35">
      <c r="A3182" t="s">
        <v>956</v>
      </c>
      <c r="B3182" t="s">
        <v>311</v>
      </c>
      <c r="C3182">
        <v>4394</v>
      </c>
      <c r="D3182" s="9">
        <v>39296.02847222222</v>
      </c>
      <c r="E3182" s="9">
        <v>43690.32916666667</v>
      </c>
      <c r="F3182">
        <v>1501</v>
      </c>
      <c r="G3182">
        <v>1282</v>
      </c>
      <c r="H3182">
        <v>0</v>
      </c>
      <c r="I3182">
        <v>1282</v>
      </c>
      <c r="J3182">
        <v>584</v>
      </c>
      <c r="K3182">
        <v>698</v>
      </c>
      <c r="L3182">
        <v>698</v>
      </c>
      <c r="M3182">
        <v>0</v>
      </c>
      <c r="N3182">
        <v>0</v>
      </c>
      <c r="O3182">
        <v>0.371</v>
      </c>
      <c r="P3182">
        <v>0.112</v>
      </c>
      <c r="Q3182">
        <v>0.20100000000000001</v>
      </c>
      <c r="R3182">
        <v>0.25900000000000001</v>
      </c>
      <c r="S3182">
        <v>0.17599999999999999</v>
      </c>
      <c r="T3182">
        <v>0.77600000000000002</v>
      </c>
      <c r="U3182">
        <v>0</v>
      </c>
      <c r="V3182">
        <v>0.69799999999999995</v>
      </c>
      <c r="W3182">
        <v>0</v>
      </c>
      <c r="X3182" t="s">
        <v>80</v>
      </c>
      <c r="Y3182">
        <v>4.9749999999999996</v>
      </c>
      <c r="Z3182">
        <v>0</v>
      </c>
      <c r="AA3182">
        <v>0.96399999999999997</v>
      </c>
      <c r="AB3182">
        <v>0.78500000000000003</v>
      </c>
      <c r="AC3182">
        <v>0.94799999999999995</v>
      </c>
      <c r="AD3182" s="19">
        <v>45825.038759861112</v>
      </c>
      <c r="AE3182" t="s">
        <v>1766</v>
      </c>
    </row>
    <row r="3183" spans="1:31" hidden="1" x14ac:dyDescent="0.35">
      <c r="A3183" t="s">
        <v>166</v>
      </c>
      <c r="B3183" t="s">
        <v>312</v>
      </c>
      <c r="C3183">
        <v>99</v>
      </c>
      <c r="D3183" s="9">
        <v>44454.558807870373</v>
      </c>
      <c r="E3183" s="9">
        <v>44554.347754629627</v>
      </c>
      <c r="F3183" t="s">
        <v>871</v>
      </c>
      <c r="G3183" t="s">
        <v>871</v>
      </c>
      <c r="H3183">
        <v>10</v>
      </c>
      <c r="I3183">
        <v>14</v>
      </c>
      <c r="J3183">
        <v>3</v>
      </c>
      <c r="K3183" t="s">
        <v>872</v>
      </c>
      <c r="L3183">
        <v>12</v>
      </c>
      <c r="M3183">
        <v>8</v>
      </c>
      <c r="N3183">
        <v>8.3000000000000004E-2</v>
      </c>
      <c r="O3183">
        <v>0.13</v>
      </c>
      <c r="P3183">
        <v>2.1999999999999999E-2</v>
      </c>
      <c r="Q3183">
        <v>0.12</v>
      </c>
      <c r="R3183" s="24" t="s">
        <v>2348</v>
      </c>
      <c r="S3183">
        <v>0.19400000000000001</v>
      </c>
      <c r="T3183">
        <v>0.628</v>
      </c>
      <c r="U3183">
        <v>0.39</v>
      </c>
      <c r="V3183">
        <v>0.89700000000000002</v>
      </c>
      <c r="W3183">
        <v>2033.3330000000001</v>
      </c>
      <c r="X3183" t="s">
        <v>56</v>
      </c>
      <c r="Y3183">
        <v>8.3330000000000002</v>
      </c>
      <c r="Z3183">
        <v>0.90200000000000002</v>
      </c>
      <c r="AA3183">
        <v>0.98599999999999999</v>
      </c>
      <c r="AB3183">
        <v>0.76100000000000001</v>
      </c>
      <c r="AC3183">
        <v>0.95699999999999996</v>
      </c>
      <c r="AD3183" s="19">
        <v>45825.261588726855</v>
      </c>
      <c r="AE3183" t="s">
        <v>2357</v>
      </c>
    </row>
    <row r="3184" spans="1:31" x14ac:dyDescent="0.35">
      <c r="A3184" t="s">
        <v>956</v>
      </c>
      <c r="B3184" t="s">
        <v>311</v>
      </c>
      <c r="C3184">
        <v>4394</v>
      </c>
      <c r="D3184" s="9">
        <v>39295.987280092595</v>
      </c>
      <c r="E3184" s="9">
        <v>43690.287615740737</v>
      </c>
      <c r="F3184">
        <v>1282</v>
      </c>
      <c r="G3184">
        <v>1282</v>
      </c>
      <c r="H3184">
        <v>0</v>
      </c>
      <c r="I3184">
        <v>1282</v>
      </c>
      <c r="J3184">
        <v>584</v>
      </c>
      <c r="K3184">
        <v>698</v>
      </c>
      <c r="L3184">
        <v>698</v>
      </c>
      <c r="M3184">
        <v>0</v>
      </c>
      <c r="N3184">
        <v>0</v>
      </c>
      <c r="O3184">
        <v>0.371</v>
      </c>
      <c r="P3184">
        <v>0.112</v>
      </c>
      <c r="Q3184">
        <v>0.20100000000000001</v>
      </c>
      <c r="R3184">
        <v>0.25900000000000001</v>
      </c>
      <c r="S3184">
        <v>0.17599999999999999</v>
      </c>
      <c r="T3184">
        <v>0.77600000000000002</v>
      </c>
      <c r="U3184">
        <v>0</v>
      </c>
      <c r="V3184">
        <v>0.69799999999999995</v>
      </c>
      <c r="W3184">
        <v>0</v>
      </c>
      <c r="X3184" t="s">
        <v>80</v>
      </c>
      <c r="Y3184">
        <v>4.9749999999999996</v>
      </c>
      <c r="Z3184">
        <v>0</v>
      </c>
      <c r="AA3184">
        <v>0.96399999999999997</v>
      </c>
      <c r="AB3184">
        <v>0.78500000000000003</v>
      </c>
      <c r="AC3184">
        <v>0.94799999999999995</v>
      </c>
      <c r="AD3184" s="19">
        <v>45825.192834733796</v>
      </c>
      <c r="AE3184" t="s">
        <v>2392</v>
      </c>
    </row>
    <row r="3185" spans="1:31" hidden="1" x14ac:dyDescent="0.35">
      <c r="A3185" t="s">
        <v>1118</v>
      </c>
      <c r="B3185" t="s">
        <v>312</v>
      </c>
      <c r="C3185">
        <v>91</v>
      </c>
      <c r="D3185" s="9">
        <v>44325.672812500001</v>
      </c>
      <c r="E3185" s="9">
        <v>44417.49895833333</v>
      </c>
      <c r="F3185" t="s">
        <v>871</v>
      </c>
      <c r="G3185" t="s">
        <v>871</v>
      </c>
      <c r="H3185">
        <v>1</v>
      </c>
      <c r="I3185">
        <v>1</v>
      </c>
      <c r="J3185">
        <v>1</v>
      </c>
      <c r="K3185" t="s">
        <v>872</v>
      </c>
      <c r="L3185">
        <v>2</v>
      </c>
      <c r="M3185">
        <v>0</v>
      </c>
      <c r="N3185" t="s">
        <v>874</v>
      </c>
      <c r="O3185" t="s">
        <v>874</v>
      </c>
      <c r="P3185" t="s">
        <v>874</v>
      </c>
      <c r="Q3185" t="s">
        <v>874</v>
      </c>
      <c r="R3185">
        <v>0</v>
      </c>
      <c r="S3185" t="s">
        <v>874</v>
      </c>
      <c r="T3185" t="s">
        <v>874</v>
      </c>
      <c r="U3185" t="s">
        <v>874</v>
      </c>
      <c r="V3185" t="s">
        <v>874</v>
      </c>
      <c r="W3185" t="s">
        <v>874</v>
      </c>
      <c r="X3185" t="s">
        <v>56</v>
      </c>
      <c r="Y3185" t="s">
        <v>874</v>
      </c>
      <c r="Z3185" t="s">
        <v>874</v>
      </c>
      <c r="AA3185" t="s">
        <v>874</v>
      </c>
      <c r="AB3185" t="s">
        <v>874</v>
      </c>
      <c r="AC3185" t="s">
        <v>874</v>
      </c>
      <c r="AD3185" s="19">
        <v>45825.261810706019</v>
      </c>
      <c r="AE3185" t="s">
        <v>2357</v>
      </c>
    </row>
    <row r="3186" spans="1:31" x14ac:dyDescent="0.35">
      <c r="A3186" t="s">
        <v>1396</v>
      </c>
      <c r="B3186" t="s">
        <v>311</v>
      </c>
      <c r="C3186">
        <v>3604</v>
      </c>
      <c r="D3186" s="9">
        <v>38014.862500000003</v>
      </c>
      <c r="E3186" s="9">
        <v>41618.871527777781</v>
      </c>
      <c r="F3186">
        <v>1269</v>
      </c>
      <c r="G3186">
        <v>1269</v>
      </c>
      <c r="H3186">
        <v>304</v>
      </c>
      <c r="I3186">
        <v>965</v>
      </c>
      <c r="J3186">
        <v>58</v>
      </c>
      <c r="K3186">
        <v>1211</v>
      </c>
      <c r="L3186">
        <v>984</v>
      </c>
      <c r="M3186">
        <v>227</v>
      </c>
      <c r="N3186">
        <v>0.114</v>
      </c>
      <c r="O3186">
        <v>0.36599999999999999</v>
      </c>
      <c r="P3186">
        <v>2.1999999999999999E-2</v>
      </c>
      <c r="Q3186">
        <v>0.35499999999999998</v>
      </c>
      <c r="R3186">
        <v>0.45800000000000002</v>
      </c>
      <c r="S3186">
        <v>0.45900000000000002</v>
      </c>
      <c r="T3186">
        <v>0.77500000000000002</v>
      </c>
      <c r="U3186">
        <v>0.23799999999999999</v>
      </c>
      <c r="V3186">
        <v>0.95399999999999996</v>
      </c>
      <c r="W3186">
        <v>639.43700000000001</v>
      </c>
      <c r="X3186" t="s">
        <v>56</v>
      </c>
      <c r="Y3186">
        <v>2.8170000000000002</v>
      </c>
      <c r="Z3186">
        <v>0.99</v>
      </c>
      <c r="AA3186">
        <v>0.99399999999999999</v>
      </c>
      <c r="AB3186">
        <v>0.96299999999999997</v>
      </c>
      <c r="AC3186">
        <v>0.97599999999999998</v>
      </c>
      <c r="AD3186" s="19">
        <v>45824.768224212959</v>
      </c>
      <c r="AE3186" t="s">
        <v>1824</v>
      </c>
    </row>
    <row r="3187" spans="1:31" hidden="1" x14ac:dyDescent="0.35">
      <c r="A3187" t="s">
        <v>1119</v>
      </c>
      <c r="B3187" t="s">
        <v>312</v>
      </c>
      <c r="C3187">
        <v>0</v>
      </c>
      <c r="D3187" s="9">
        <v>44157.809525462966</v>
      </c>
      <c r="E3187" s="9">
        <v>44157.809525462966</v>
      </c>
      <c r="F3187" t="s">
        <v>871</v>
      </c>
      <c r="G3187" t="s">
        <v>871</v>
      </c>
      <c r="H3187">
        <v>1</v>
      </c>
      <c r="I3187">
        <v>1</v>
      </c>
      <c r="J3187">
        <v>1</v>
      </c>
      <c r="K3187" t="s">
        <v>872</v>
      </c>
      <c r="L3187">
        <v>1</v>
      </c>
      <c r="M3187">
        <v>0</v>
      </c>
      <c r="N3187" t="s">
        <v>874</v>
      </c>
      <c r="O3187" t="s">
        <v>874</v>
      </c>
      <c r="P3187" t="s">
        <v>874</v>
      </c>
      <c r="Q3187" t="s">
        <v>874</v>
      </c>
      <c r="R3187">
        <v>0</v>
      </c>
      <c r="S3187" t="s">
        <v>874</v>
      </c>
      <c r="T3187" t="s">
        <v>874</v>
      </c>
      <c r="U3187" t="s">
        <v>874</v>
      </c>
      <c r="V3187" t="s">
        <v>874</v>
      </c>
      <c r="W3187" t="s">
        <v>874</v>
      </c>
      <c r="X3187" t="s">
        <v>62</v>
      </c>
      <c r="Y3187" t="s">
        <v>874</v>
      </c>
      <c r="Z3187" t="s">
        <v>874</v>
      </c>
      <c r="AA3187" t="s">
        <v>874</v>
      </c>
      <c r="AB3187" t="s">
        <v>874</v>
      </c>
      <c r="AC3187" t="s">
        <v>874</v>
      </c>
      <c r="AD3187" s="19">
        <v>45825.262078842592</v>
      </c>
      <c r="AE3187" t="s">
        <v>2357</v>
      </c>
    </row>
    <row r="3188" spans="1:31" x14ac:dyDescent="0.35">
      <c r="A3188" t="s">
        <v>1072</v>
      </c>
      <c r="B3188" t="s">
        <v>311</v>
      </c>
      <c r="C3188">
        <v>2318</v>
      </c>
      <c r="D3188" s="9">
        <v>42180.561701388891</v>
      </c>
      <c r="E3188" s="9">
        <v>44498.783101851855</v>
      </c>
      <c r="F3188">
        <v>328</v>
      </c>
      <c r="G3188">
        <v>328</v>
      </c>
      <c r="H3188">
        <v>100</v>
      </c>
      <c r="I3188">
        <v>228</v>
      </c>
      <c r="J3188">
        <v>81</v>
      </c>
      <c r="K3188">
        <v>247</v>
      </c>
      <c r="L3188">
        <v>173</v>
      </c>
      <c r="M3188">
        <v>74</v>
      </c>
      <c r="N3188">
        <v>5.8000000000000003E-2</v>
      </c>
      <c r="O3188">
        <v>0.13900000000000001</v>
      </c>
      <c r="P3188">
        <v>4.2000000000000003E-2</v>
      </c>
      <c r="Q3188">
        <v>0.12</v>
      </c>
      <c r="R3188">
        <v>0.155</v>
      </c>
      <c r="S3188">
        <v>0.15</v>
      </c>
      <c r="T3188">
        <v>0.77400000000000002</v>
      </c>
      <c r="U3188">
        <v>0.29399999999999998</v>
      </c>
      <c r="V3188">
        <v>0.78700000000000003</v>
      </c>
      <c r="W3188">
        <v>616.66700000000003</v>
      </c>
      <c r="X3188" t="s">
        <v>56</v>
      </c>
      <c r="Y3188">
        <v>8.3330000000000002</v>
      </c>
      <c r="Z3188">
        <v>0.93600000000000005</v>
      </c>
      <c r="AA3188" s="19">
        <v>0.91600000000000004</v>
      </c>
      <c r="AB3188">
        <v>0.94799999999999995</v>
      </c>
      <c r="AC3188" s="23">
        <v>0.93400000000000005</v>
      </c>
      <c r="AD3188" s="19">
        <v>45825.227433136577</v>
      </c>
      <c r="AE3188" t="s">
        <v>2377</v>
      </c>
    </row>
    <row r="3189" spans="1:31" hidden="1" x14ac:dyDescent="0.35">
      <c r="A3189" t="s">
        <v>1120</v>
      </c>
      <c r="B3189" t="s">
        <v>312</v>
      </c>
      <c r="C3189">
        <v>28</v>
      </c>
      <c r="D3189" s="9">
        <v>44298.73238425926</v>
      </c>
      <c r="E3189" s="9">
        <v>44327.162314814814</v>
      </c>
      <c r="F3189" t="s">
        <v>871</v>
      </c>
      <c r="G3189" t="s">
        <v>871</v>
      </c>
      <c r="H3189">
        <v>1</v>
      </c>
      <c r="I3189">
        <v>1</v>
      </c>
      <c r="J3189">
        <v>16</v>
      </c>
      <c r="K3189" t="s">
        <v>872</v>
      </c>
      <c r="L3189">
        <v>1</v>
      </c>
      <c r="M3189">
        <v>-15</v>
      </c>
      <c r="N3189" t="s">
        <v>874</v>
      </c>
      <c r="O3189" t="s">
        <v>874</v>
      </c>
      <c r="P3189">
        <v>0.28999999999999998</v>
      </c>
      <c r="Q3189" t="s">
        <v>874</v>
      </c>
      <c r="R3189">
        <v>0</v>
      </c>
      <c r="S3189">
        <v>-0.28999999999999998</v>
      </c>
      <c r="T3189" t="s">
        <v>874</v>
      </c>
      <c r="U3189" t="s">
        <v>874</v>
      </c>
      <c r="V3189" t="s">
        <v>874</v>
      </c>
      <c r="W3189" t="s">
        <v>874</v>
      </c>
      <c r="X3189" t="s">
        <v>56</v>
      </c>
      <c r="Y3189" t="s">
        <v>874</v>
      </c>
      <c r="Z3189" t="s">
        <v>874</v>
      </c>
      <c r="AA3189" t="s">
        <v>874</v>
      </c>
      <c r="AB3189">
        <v>0.34</v>
      </c>
      <c r="AC3189" t="s">
        <v>874</v>
      </c>
      <c r="AD3189" s="19">
        <v>45825.26235996528</v>
      </c>
      <c r="AE3189" t="s">
        <v>2357</v>
      </c>
    </row>
    <row r="3190" spans="1:31" x14ac:dyDescent="0.35">
      <c r="A3190" t="s">
        <v>1276</v>
      </c>
      <c r="B3190" t="s">
        <v>311</v>
      </c>
      <c r="C3190">
        <v>1509</v>
      </c>
      <c r="D3190" s="9">
        <v>40116.336805555555</v>
      </c>
      <c r="E3190" s="9">
        <v>41626.054166666669</v>
      </c>
      <c r="F3190">
        <v>2402</v>
      </c>
      <c r="G3190">
        <v>2402</v>
      </c>
      <c r="H3190">
        <v>191</v>
      </c>
      <c r="I3190">
        <v>2211</v>
      </c>
      <c r="J3190">
        <v>314</v>
      </c>
      <c r="K3190">
        <v>2088</v>
      </c>
      <c r="L3190">
        <v>1564</v>
      </c>
      <c r="M3190">
        <v>524</v>
      </c>
      <c r="N3190">
        <v>0.11600000000000001</v>
      </c>
      <c r="O3190">
        <v>1.3660000000000001</v>
      </c>
      <c r="P3190">
        <v>0.21099999999999999</v>
      </c>
      <c r="Q3190">
        <v>0.98299999999999998</v>
      </c>
      <c r="R3190">
        <v>1.2709999999999999</v>
      </c>
      <c r="S3190">
        <v>1.2909999999999999</v>
      </c>
      <c r="T3190">
        <v>0.77300000000000002</v>
      </c>
      <c r="U3190">
        <v>7.8E-2</v>
      </c>
      <c r="V3190">
        <v>0.85799999999999998</v>
      </c>
      <c r="W3190">
        <v>533.06200000000001</v>
      </c>
      <c r="X3190" t="s">
        <v>56</v>
      </c>
      <c r="Y3190">
        <v>1.0169999999999999</v>
      </c>
      <c r="Z3190">
        <v>0.99099999999999999</v>
      </c>
      <c r="AA3190">
        <v>0.98599999999999999</v>
      </c>
      <c r="AB3190">
        <v>0.90100000000000002</v>
      </c>
      <c r="AC3190">
        <v>0.99199999999999999</v>
      </c>
      <c r="AD3190" s="19">
        <v>45824.761543148146</v>
      </c>
      <c r="AE3190" t="s">
        <v>1824</v>
      </c>
    </row>
    <row r="3191" spans="1:31" hidden="1" x14ac:dyDescent="0.35">
      <c r="A3191" t="s">
        <v>1121</v>
      </c>
      <c r="B3191" t="s">
        <v>312</v>
      </c>
      <c r="C3191">
        <v>0</v>
      </c>
      <c r="D3191" s="9">
        <v>44298.553865740738</v>
      </c>
      <c r="E3191" s="9">
        <v>44298.553865740738</v>
      </c>
      <c r="F3191" t="s">
        <v>871</v>
      </c>
      <c r="G3191" t="s">
        <v>871</v>
      </c>
      <c r="H3191">
        <v>1</v>
      </c>
      <c r="I3191">
        <v>1</v>
      </c>
      <c r="J3191">
        <v>1</v>
      </c>
      <c r="K3191" t="s">
        <v>872</v>
      </c>
      <c r="L3191">
        <v>1</v>
      </c>
      <c r="M3191">
        <v>0</v>
      </c>
      <c r="N3191" t="s">
        <v>874</v>
      </c>
      <c r="O3191" t="s">
        <v>874</v>
      </c>
      <c r="P3191" t="s">
        <v>874</v>
      </c>
      <c r="Q3191" t="s">
        <v>874</v>
      </c>
      <c r="R3191">
        <v>0</v>
      </c>
      <c r="S3191" t="s">
        <v>874</v>
      </c>
      <c r="T3191" t="s">
        <v>874</v>
      </c>
      <c r="U3191" t="s">
        <v>874</v>
      </c>
      <c r="V3191" t="s">
        <v>874</v>
      </c>
      <c r="W3191" t="s">
        <v>874</v>
      </c>
      <c r="X3191" t="s">
        <v>56</v>
      </c>
      <c r="Y3191" t="s">
        <v>874</v>
      </c>
      <c r="Z3191" t="s">
        <v>874</v>
      </c>
      <c r="AA3191" t="s">
        <v>874</v>
      </c>
      <c r="AB3191" t="s">
        <v>874</v>
      </c>
      <c r="AC3191" t="s">
        <v>874</v>
      </c>
      <c r="AD3191" s="19">
        <v>45825.262712696756</v>
      </c>
      <c r="AE3191" t="s">
        <v>2357</v>
      </c>
    </row>
    <row r="3192" spans="1:31" x14ac:dyDescent="0.35">
      <c r="A3192" t="s">
        <v>1116</v>
      </c>
      <c r="B3192" t="s">
        <v>311</v>
      </c>
      <c r="C3192">
        <v>1109</v>
      </c>
      <c r="D3192" s="9">
        <v>40519.084027777775</v>
      </c>
      <c r="E3192" s="9">
        <v>41628.231249999997</v>
      </c>
      <c r="F3192">
        <v>81</v>
      </c>
      <c r="G3192">
        <v>81</v>
      </c>
      <c r="H3192">
        <v>43</v>
      </c>
      <c r="I3192">
        <v>38</v>
      </c>
      <c r="J3192">
        <v>6</v>
      </c>
      <c r="K3192">
        <v>75</v>
      </c>
      <c r="L3192">
        <v>60</v>
      </c>
      <c r="M3192">
        <v>15</v>
      </c>
      <c r="N3192">
        <v>3.7999999999999999E-2</v>
      </c>
      <c r="O3192">
        <v>3.3000000000000002E-2</v>
      </c>
      <c r="P3192">
        <v>5.0000000000000001E-3</v>
      </c>
      <c r="Q3192">
        <v>5.0999999999999997E-2</v>
      </c>
      <c r="R3192">
        <v>6.6000000000000003E-2</v>
      </c>
      <c r="S3192">
        <v>6.6000000000000003E-2</v>
      </c>
      <c r="T3192">
        <v>0.77300000000000002</v>
      </c>
      <c r="U3192">
        <v>0.53500000000000003</v>
      </c>
      <c r="V3192">
        <v>0.93</v>
      </c>
      <c r="W3192">
        <v>294.11799999999999</v>
      </c>
      <c r="X3192" t="s">
        <v>56</v>
      </c>
      <c r="Y3192">
        <v>19.608000000000001</v>
      </c>
      <c r="Z3192">
        <v>0.98499999999999999</v>
      </c>
      <c r="AA3192">
        <v>0.93400000000000005</v>
      </c>
      <c r="AB3192">
        <v>0.83199999999999996</v>
      </c>
      <c r="AC3192">
        <v>0.95899999999999996</v>
      </c>
      <c r="AD3192" s="19">
        <v>45824.931150543984</v>
      </c>
      <c r="AE3192" t="s">
        <v>2215</v>
      </c>
    </row>
    <row r="3193" spans="1:31" hidden="1" x14ac:dyDescent="0.35">
      <c r="A3193" t="s">
        <v>165</v>
      </c>
      <c r="B3193" t="s">
        <v>312</v>
      </c>
      <c r="C3193">
        <v>99</v>
      </c>
      <c r="D3193" s="9">
        <v>44465.75209490741</v>
      </c>
      <c r="E3193" s="9">
        <v>44565.416273148148</v>
      </c>
      <c r="F3193" t="s">
        <v>871</v>
      </c>
      <c r="G3193" t="s">
        <v>871</v>
      </c>
      <c r="H3193">
        <v>23</v>
      </c>
      <c r="I3193">
        <v>46</v>
      </c>
      <c r="J3193">
        <v>21</v>
      </c>
      <c r="K3193" t="s">
        <v>872</v>
      </c>
      <c r="L3193">
        <v>55</v>
      </c>
      <c r="M3193">
        <v>-6</v>
      </c>
      <c r="N3193">
        <v>0.23100000000000001</v>
      </c>
      <c r="O3193">
        <v>0.49</v>
      </c>
      <c r="P3193">
        <v>0.20899999999999999</v>
      </c>
      <c r="Q3193">
        <v>0.58299999999999996</v>
      </c>
      <c r="R3193">
        <v>0.51200000000000001</v>
      </c>
      <c r="S3193">
        <v>0.54400000000000004</v>
      </c>
      <c r="T3193">
        <v>1.139</v>
      </c>
      <c r="U3193">
        <v>0.32</v>
      </c>
      <c r="V3193">
        <v>0.71</v>
      </c>
      <c r="W3193">
        <v>2787.3069999999998</v>
      </c>
      <c r="X3193" t="s">
        <v>62</v>
      </c>
      <c r="Y3193">
        <v>1.7150000000000001</v>
      </c>
      <c r="Z3193">
        <v>0.97399999999999998</v>
      </c>
      <c r="AA3193">
        <v>0.98699999999999999</v>
      </c>
      <c r="AB3193">
        <v>0.873</v>
      </c>
      <c r="AC3193">
        <v>0.99</v>
      </c>
      <c r="AD3193" s="19">
        <v>45825.263057708333</v>
      </c>
      <c r="AE3193" t="s">
        <v>2357</v>
      </c>
    </row>
    <row r="3194" spans="1:31" x14ac:dyDescent="0.35">
      <c r="A3194" t="s">
        <v>144</v>
      </c>
      <c r="B3194" t="s">
        <v>311</v>
      </c>
      <c r="C3194">
        <v>1257</v>
      </c>
      <c r="D3194" s="9">
        <v>43307.845578703702</v>
      </c>
      <c r="E3194" s="9">
        <v>44565.827824074076</v>
      </c>
      <c r="F3194">
        <v>301</v>
      </c>
      <c r="G3194">
        <v>301</v>
      </c>
      <c r="H3194">
        <v>240</v>
      </c>
      <c r="I3194">
        <v>61</v>
      </c>
      <c r="J3194">
        <v>0</v>
      </c>
      <c r="K3194">
        <v>301</v>
      </c>
      <c r="L3194">
        <v>171</v>
      </c>
      <c r="M3194">
        <v>130</v>
      </c>
      <c r="N3194">
        <v>0.503</v>
      </c>
      <c r="O3194">
        <v>0.17599999999999999</v>
      </c>
      <c r="P3194">
        <v>0</v>
      </c>
      <c r="Q3194">
        <v>0.52500000000000002</v>
      </c>
      <c r="R3194">
        <v>0.67900000000000005</v>
      </c>
      <c r="S3194">
        <v>0.66</v>
      </c>
      <c r="T3194">
        <v>0.77300000000000002</v>
      </c>
      <c r="U3194">
        <v>0.74099999999999999</v>
      </c>
      <c r="V3194">
        <v>1</v>
      </c>
      <c r="W3194">
        <v>247.619</v>
      </c>
      <c r="X3194" t="s">
        <v>56</v>
      </c>
      <c r="Y3194">
        <v>1.905</v>
      </c>
      <c r="Z3194">
        <v>0.77300000000000002</v>
      </c>
      <c r="AA3194">
        <v>0.98399999999999999</v>
      </c>
      <c r="AB3194">
        <v>0</v>
      </c>
      <c r="AC3194">
        <v>0.98799999999999999</v>
      </c>
      <c r="AD3194" s="19">
        <v>45825.269666400462</v>
      </c>
      <c r="AE3194" t="s">
        <v>2357</v>
      </c>
    </row>
    <row r="3195" spans="1:31" hidden="1" x14ac:dyDescent="0.35">
      <c r="A3195" t="s">
        <v>164</v>
      </c>
      <c r="B3195" t="s">
        <v>312</v>
      </c>
      <c r="C3195">
        <v>0</v>
      </c>
      <c r="D3195" s="9">
        <v>44165.408622685187</v>
      </c>
      <c r="E3195" s="9">
        <v>44165.409143518518</v>
      </c>
      <c r="F3195" t="s">
        <v>871</v>
      </c>
      <c r="G3195" t="s">
        <v>871</v>
      </c>
      <c r="H3195">
        <v>1</v>
      </c>
      <c r="I3195">
        <v>1</v>
      </c>
      <c r="J3195">
        <v>1</v>
      </c>
      <c r="K3195" t="s">
        <v>872</v>
      </c>
      <c r="L3195">
        <v>1</v>
      </c>
      <c r="M3195">
        <v>-1</v>
      </c>
      <c r="N3195" t="s">
        <v>874</v>
      </c>
      <c r="O3195" t="s">
        <v>874</v>
      </c>
      <c r="P3195" t="s">
        <v>874</v>
      </c>
      <c r="Q3195" t="s">
        <v>874</v>
      </c>
      <c r="R3195">
        <v>0</v>
      </c>
      <c r="S3195" t="s">
        <v>874</v>
      </c>
      <c r="T3195" t="s">
        <v>874</v>
      </c>
      <c r="U3195" t="s">
        <v>874</v>
      </c>
      <c r="V3195" t="s">
        <v>874</v>
      </c>
      <c r="W3195" t="s">
        <v>874</v>
      </c>
      <c r="X3195" t="s">
        <v>80</v>
      </c>
      <c r="Y3195" t="s">
        <v>874</v>
      </c>
      <c r="Z3195" t="s">
        <v>874</v>
      </c>
      <c r="AA3195" t="s">
        <v>874</v>
      </c>
      <c r="AB3195" t="s">
        <v>874</v>
      </c>
      <c r="AC3195" t="s">
        <v>874</v>
      </c>
      <c r="AD3195" s="19">
        <v>45825.26332377315</v>
      </c>
      <c r="AE3195" t="s">
        <v>2357</v>
      </c>
    </row>
    <row r="3196" spans="1:31" x14ac:dyDescent="0.35">
      <c r="A3196" t="s">
        <v>99</v>
      </c>
      <c r="B3196" t="s">
        <v>311</v>
      </c>
      <c r="C3196">
        <v>1336</v>
      </c>
      <c r="D3196" s="9">
        <v>43213.747731481482</v>
      </c>
      <c r="E3196" s="9">
        <v>44550.722384259258</v>
      </c>
      <c r="F3196">
        <v>314</v>
      </c>
      <c r="G3196">
        <v>314</v>
      </c>
      <c r="H3196">
        <v>314</v>
      </c>
      <c r="I3196">
        <v>0</v>
      </c>
      <c r="J3196">
        <v>0</v>
      </c>
      <c r="K3196">
        <v>314</v>
      </c>
      <c r="L3196">
        <v>137</v>
      </c>
      <c r="M3196">
        <v>177</v>
      </c>
      <c r="N3196">
        <v>0.498</v>
      </c>
      <c r="O3196">
        <v>0</v>
      </c>
      <c r="P3196">
        <v>0</v>
      </c>
      <c r="Q3196">
        <v>0.38500000000000001</v>
      </c>
      <c r="R3196">
        <v>0.498</v>
      </c>
      <c r="S3196">
        <v>0.498</v>
      </c>
      <c r="T3196">
        <v>0.77300000000000002</v>
      </c>
      <c r="U3196">
        <v>1</v>
      </c>
      <c r="V3196">
        <v>1</v>
      </c>
      <c r="W3196">
        <v>459.74</v>
      </c>
      <c r="X3196" t="s">
        <v>56</v>
      </c>
      <c r="Y3196">
        <v>2.597</v>
      </c>
      <c r="Z3196">
        <v>0.83699999999999997</v>
      </c>
      <c r="AA3196">
        <v>0</v>
      </c>
      <c r="AB3196">
        <v>0</v>
      </c>
      <c r="AC3196">
        <v>0.95</v>
      </c>
      <c r="AD3196" s="19">
        <v>45825.281307303238</v>
      </c>
      <c r="AE3196" t="s">
        <v>2357</v>
      </c>
    </row>
    <row r="3197" spans="1:31" hidden="1" x14ac:dyDescent="0.35">
      <c r="A3197" t="s">
        <v>163</v>
      </c>
      <c r="B3197" t="s">
        <v>312</v>
      </c>
      <c r="C3197">
        <v>64</v>
      </c>
      <c r="D3197" s="9">
        <v>43207.435833333337</v>
      </c>
      <c r="E3197" s="9">
        <v>43271.777233796296</v>
      </c>
      <c r="F3197" t="s">
        <v>871</v>
      </c>
      <c r="G3197" t="s">
        <v>871</v>
      </c>
      <c r="H3197">
        <v>1</v>
      </c>
      <c r="I3197">
        <v>1</v>
      </c>
      <c r="J3197">
        <v>3</v>
      </c>
      <c r="K3197" t="s">
        <v>872</v>
      </c>
      <c r="L3197">
        <v>1</v>
      </c>
      <c r="M3197">
        <v>-2</v>
      </c>
      <c r="N3197" t="s">
        <v>874</v>
      </c>
      <c r="O3197" t="s">
        <v>874</v>
      </c>
      <c r="P3197">
        <v>2.3E-2</v>
      </c>
      <c r="Q3197" t="s">
        <v>874</v>
      </c>
      <c r="R3197">
        <v>0</v>
      </c>
      <c r="S3197">
        <v>-2.3E-2</v>
      </c>
      <c r="T3197" t="s">
        <v>874</v>
      </c>
      <c r="U3197" t="s">
        <v>874</v>
      </c>
      <c r="V3197" t="s">
        <v>874</v>
      </c>
      <c r="W3197" t="s">
        <v>874</v>
      </c>
      <c r="X3197" t="s">
        <v>56</v>
      </c>
      <c r="Y3197" t="s">
        <v>874</v>
      </c>
      <c r="Z3197" t="s">
        <v>874</v>
      </c>
      <c r="AA3197" t="s">
        <v>874</v>
      </c>
      <c r="AB3197">
        <v>0.75</v>
      </c>
      <c r="AC3197" t="s">
        <v>874</v>
      </c>
      <c r="AD3197" s="19">
        <v>45825.263526805553</v>
      </c>
      <c r="AE3197" t="s">
        <v>2357</v>
      </c>
    </row>
    <row r="3198" spans="1:31" x14ac:dyDescent="0.35">
      <c r="A3198" t="s">
        <v>1684</v>
      </c>
      <c r="B3198" t="s">
        <v>311</v>
      </c>
      <c r="C3198">
        <v>471</v>
      </c>
      <c r="D3198" s="9">
        <v>41154.552083333336</v>
      </c>
      <c r="E3198" s="9">
        <v>41625.913888888892</v>
      </c>
      <c r="F3198">
        <v>5000</v>
      </c>
      <c r="G3198">
        <v>5000</v>
      </c>
      <c r="H3198">
        <v>417</v>
      </c>
      <c r="I3198">
        <v>4583</v>
      </c>
      <c r="J3198">
        <v>810</v>
      </c>
      <c r="K3198">
        <v>4190</v>
      </c>
      <c r="L3198">
        <v>3109</v>
      </c>
      <c r="M3198">
        <v>1081</v>
      </c>
      <c r="N3198">
        <v>0.80300000000000005</v>
      </c>
      <c r="O3198">
        <v>11.099</v>
      </c>
      <c r="P3198">
        <v>1.98</v>
      </c>
      <c r="Q3198">
        <v>7.6550000000000002</v>
      </c>
      <c r="R3198">
        <v>9.9220000000000006</v>
      </c>
      <c r="S3198">
        <v>9.9290000000000003</v>
      </c>
      <c r="T3198">
        <v>0.77200000000000002</v>
      </c>
      <c r="U3198">
        <v>6.7000000000000004E-2</v>
      </c>
      <c r="V3198">
        <v>0.83399999999999996</v>
      </c>
      <c r="W3198">
        <v>141.215</v>
      </c>
      <c r="X3198" t="s">
        <v>56</v>
      </c>
      <c r="Y3198">
        <v>0.13100000000000001</v>
      </c>
      <c r="Z3198">
        <v>0.96799999999999997</v>
      </c>
      <c r="AA3198">
        <v>0.95899999999999996</v>
      </c>
      <c r="AB3198">
        <v>0.93799999999999994</v>
      </c>
      <c r="AC3198">
        <v>0.93200000000000005</v>
      </c>
      <c r="AD3198" s="19">
        <v>45824.76543284722</v>
      </c>
      <c r="AE3198" t="s">
        <v>1824</v>
      </c>
    </row>
    <row r="3199" spans="1:31" hidden="1" x14ac:dyDescent="0.35">
      <c r="A3199" t="s">
        <v>162</v>
      </c>
      <c r="B3199" t="s">
        <v>312</v>
      </c>
      <c r="C3199">
        <v>35</v>
      </c>
      <c r="D3199" s="9">
        <v>44392.913437499999</v>
      </c>
      <c r="E3199" s="9">
        <v>44428.379618055558</v>
      </c>
      <c r="F3199" t="s">
        <v>871</v>
      </c>
      <c r="G3199" t="s">
        <v>871</v>
      </c>
      <c r="H3199">
        <v>2</v>
      </c>
      <c r="I3199">
        <v>1</v>
      </c>
      <c r="J3199">
        <v>1</v>
      </c>
      <c r="K3199" t="s">
        <v>872</v>
      </c>
      <c r="L3199">
        <v>3</v>
      </c>
      <c r="M3199">
        <v>-1</v>
      </c>
      <c r="N3199">
        <v>2.9000000000000001E-2</v>
      </c>
      <c r="O3199" t="s">
        <v>874</v>
      </c>
      <c r="P3199" t="s">
        <v>874</v>
      </c>
      <c r="Q3199">
        <v>1.5</v>
      </c>
      <c r="R3199">
        <v>0</v>
      </c>
      <c r="S3199">
        <v>4.2999999999999997E-2</v>
      </c>
      <c r="T3199" t="s">
        <v>874</v>
      </c>
      <c r="U3199" t="s">
        <v>874</v>
      </c>
      <c r="V3199" t="s">
        <v>874</v>
      </c>
      <c r="W3199" t="s">
        <v>874</v>
      </c>
      <c r="X3199" t="s">
        <v>56</v>
      </c>
      <c r="Y3199">
        <v>0.66700000000000004</v>
      </c>
      <c r="Z3199">
        <v>1</v>
      </c>
      <c r="AA3199" t="s">
        <v>874</v>
      </c>
      <c r="AB3199" t="s">
        <v>874</v>
      </c>
      <c r="AC3199">
        <v>0.75</v>
      </c>
      <c r="AD3199" s="19">
        <v>45825.263748611113</v>
      </c>
      <c r="AE3199" t="s">
        <v>2357</v>
      </c>
    </row>
    <row r="3200" spans="1:31" x14ac:dyDescent="0.35">
      <c r="A3200" t="s">
        <v>157</v>
      </c>
      <c r="B3200" t="s">
        <v>311</v>
      </c>
      <c r="C3200">
        <v>2980</v>
      </c>
      <c r="D3200" s="9">
        <v>41570.447384259256</v>
      </c>
      <c r="E3200" s="9">
        <v>44550.498761574076</v>
      </c>
      <c r="F3200">
        <v>434</v>
      </c>
      <c r="G3200">
        <v>434</v>
      </c>
      <c r="H3200">
        <v>261</v>
      </c>
      <c r="I3200">
        <v>173</v>
      </c>
      <c r="J3200">
        <v>15</v>
      </c>
      <c r="K3200">
        <v>419</v>
      </c>
      <c r="L3200">
        <v>332</v>
      </c>
      <c r="M3200">
        <v>87</v>
      </c>
      <c r="N3200">
        <v>0.105</v>
      </c>
      <c r="O3200">
        <v>7.0000000000000007E-2</v>
      </c>
      <c r="P3200">
        <v>8.0000000000000002E-3</v>
      </c>
      <c r="Q3200">
        <v>0.129</v>
      </c>
      <c r="R3200">
        <v>0.16700000000000001</v>
      </c>
      <c r="S3200">
        <v>0.16900000000000001</v>
      </c>
      <c r="T3200">
        <v>0.77200000000000002</v>
      </c>
      <c r="U3200">
        <v>0.6</v>
      </c>
      <c r="V3200">
        <v>0.95399999999999996</v>
      </c>
      <c r="W3200">
        <v>674.41899999999998</v>
      </c>
      <c r="X3200" t="s">
        <v>56</v>
      </c>
      <c r="Y3200">
        <v>7.7519999999999998</v>
      </c>
      <c r="Z3200">
        <v>0.95699999999999996</v>
      </c>
      <c r="AA3200">
        <v>0.96799999999999997</v>
      </c>
      <c r="AB3200">
        <v>0.94699999999999995</v>
      </c>
      <c r="AC3200">
        <v>0.95599999999999996</v>
      </c>
      <c r="AD3200" s="19">
        <v>45825.265635046293</v>
      </c>
      <c r="AE3200" t="s">
        <v>2357</v>
      </c>
    </row>
    <row r="3201" spans="1:31" hidden="1" x14ac:dyDescent="0.35">
      <c r="A3201" t="s">
        <v>161</v>
      </c>
      <c r="B3201" t="s">
        <v>312</v>
      </c>
      <c r="C3201">
        <v>90</v>
      </c>
      <c r="D3201" s="9">
        <v>44320.821504629632</v>
      </c>
      <c r="E3201" s="9">
        <v>44411.279386574075</v>
      </c>
      <c r="F3201" t="s">
        <v>871</v>
      </c>
      <c r="G3201" t="s">
        <v>871</v>
      </c>
      <c r="H3201">
        <v>1</v>
      </c>
      <c r="I3201">
        <v>2</v>
      </c>
      <c r="J3201">
        <v>1</v>
      </c>
      <c r="K3201" t="s">
        <v>872</v>
      </c>
      <c r="L3201">
        <v>1</v>
      </c>
      <c r="M3201">
        <v>0</v>
      </c>
      <c r="N3201" t="s">
        <v>874</v>
      </c>
      <c r="O3201">
        <v>1.0999999999999999E-2</v>
      </c>
      <c r="P3201" t="s">
        <v>874</v>
      </c>
      <c r="Q3201" t="s">
        <v>874</v>
      </c>
      <c r="R3201">
        <v>0</v>
      </c>
      <c r="S3201">
        <v>1.0999999999999999E-2</v>
      </c>
      <c r="T3201" t="s">
        <v>874</v>
      </c>
      <c r="U3201" t="s">
        <v>874</v>
      </c>
      <c r="V3201" t="s">
        <v>874</v>
      </c>
      <c r="W3201" t="s">
        <v>874</v>
      </c>
      <c r="X3201" t="s">
        <v>56</v>
      </c>
      <c r="Y3201" t="s">
        <v>874</v>
      </c>
      <c r="Z3201" t="s">
        <v>874</v>
      </c>
      <c r="AA3201">
        <v>1</v>
      </c>
      <c r="AB3201" t="s">
        <v>874</v>
      </c>
      <c r="AC3201" t="s">
        <v>874</v>
      </c>
      <c r="AD3201" s="19">
        <v>45825.263977962961</v>
      </c>
      <c r="AE3201" t="s">
        <v>2357</v>
      </c>
    </row>
    <row r="3202" spans="1:31" x14ac:dyDescent="0.35">
      <c r="A3202" t="s">
        <v>1033</v>
      </c>
      <c r="B3202" t="s">
        <v>311</v>
      </c>
      <c r="C3202">
        <v>2521</v>
      </c>
      <c r="D3202" s="9">
        <v>41679.941782407404</v>
      </c>
      <c r="E3202" s="9">
        <v>44201.451840277776</v>
      </c>
      <c r="F3202">
        <v>288</v>
      </c>
      <c r="G3202">
        <v>288</v>
      </c>
      <c r="H3202">
        <v>69</v>
      </c>
      <c r="I3202">
        <v>219</v>
      </c>
      <c r="J3202">
        <v>32</v>
      </c>
      <c r="K3202">
        <v>256</v>
      </c>
      <c r="L3202">
        <v>199</v>
      </c>
      <c r="M3202">
        <v>57</v>
      </c>
      <c r="N3202">
        <v>3.9E-2</v>
      </c>
      <c r="O3202">
        <v>0.10299999999999999</v>
      </c>
      <c r="P3202">
        <v>1.9E-2</v>
      </c>
      <c r="Q3202">
        <v>9.5000000000000001E-2</v>
      </c>
      <c r="R3202">
        <v>0.123</v>
      </c>
      <c r="S3202">
        <v>0.126</v>
      </c>
      <c r="T3202">
        <v>0.77200000000000002</v>
      </c>
      <c r="U3202">
        <v>0.27500000000000002</v>
      </c>
      <c r="V3202">
        <v>0.86599999999999999</v>
      </c>
      <c r="W3202">
        <v>600</v>
      </c>
      <c r="X3202" t="s">
        <v>56</v>
      </c>
      <c r="Y3202">
        <v>10.526</v>
      </c>
      <c r="Z3202">
        <v>0.89300000000000002</v>
      </c>
      <c r="AA3202" s="19">
        <v>0.95299999999999996</v>
      </c>
      <c r="AB3202">
        <v>0.97399999999999998</v>
      </c>
      <c r="AC3202" s="23">
        <v>0.91600000000000004</v>
      </c>
      <c r="AD3202" s="19">
        <v>45825.212630879629</v>
      </c>
      <c r="AE3202" t="s">
        <v>2387</v>
      </c>
    </row>
    <row r="3203" spans="1:31" hidden="1" x14ac:dyDescent="0.35">
      <c r="A3203" t="s">
        <v>160</v>
      </c>
      <c r="B3203" t="s">
        <v>312</v>
      </c>
      <c r="C3203">
        <v>0</v>
      </c>
      <c r="D3203" s="9">
        <v>44546.73978009259</v>
      </c>
      <c r="E3203" s="9">
        <v>44546.834687499999</v>
      </c>
      <c r="F3203" t="s">
        <v>871</v>
      </c>
      <c r="G3203" t="s">
        <v>871</v>
      </c>
      <c r="H3203">
        <v>8</v>
      </c>
      <c r="I3203">
        <v>1</v>
      </c>
      <c r="J3203">
        <v>1</v>
      </c>
      <c r="K3203" t="s">
        <v>872</v>
      </c>
      <c r="L3203">
        <v>8</v>
      </c>
      <c r="M3203">
        <v>-1</v>
      </c>
      <c r="N3203">
        <v>4</v>
      </c>
      <c r="O3203" t="s">
        <v>874</v>
      </c>
      <c r="P3203" t="s">
        <v>874</v>
      </c>
      <c r="Q3203">
        <v>4</v>
      </c>
      <c r="R3203">
        <v>0</v>
      </c>
      <c r="S3203">
        <v>4</v>
      </c>
      <c r="T3203" t="s">
        <v>874</v>
      </c>
      <c r="U3203" t="s">
        <v>874</v>
      </c>
      <c r="V3203" t="s">
        <v>874</v>
      </c>
      <c r="W3203" t="s">
        <v>874</v>
      </c>
      <c r="X3203" t="s">
        <v>56</v>
      </c>
      <c r="Y3203">
        <v>0.25</v>
      </c>
      <c r="Z3203">
        <v>0.33300000000000002</v>
      </c>
      <c r="AA3203" t="s">
        <v>874</v>
      </c>
      <c r="AB3203" t="s">
        <v>874</v>
      </c>
      <c r="AC3203">
        <v>0.33300000000000002</v>
      </c>
      <c r="AD3203" s="19">
        <v>45825.264198807869</v>
      </c>
      <c r="AE3203" t="s">
        <v>2357</v>
      </c>
    </row>
    <row r="3204" spans="1:31" x14ac:dyDescent="0.35">
      <c r="A3204" t="s">
        <v>1391</v>
      </c>
      <c r="B3204" t="s">
        <v>311</v>
      </c>
      <c r="C3204">
        <v>3281</v>
      </c>
      <c r="D3204" s="9">
        <v>41285.681319444448</v>
      </c>
      <c r="E3204" s="9">
        <v>44566.759502314817</v>
      </c>
      <c r="F3204">
        <v>922</v>
      </c>
      <c r="G3204">
        <v>922</v>
      </c>
      <c r="H3204">
        <v>125</v>
      </c>
      <c r="I3204">
        <v>797</v>
      </c>
      <c r="J3204">
        <v>44</v>
      </c>
      <c r="K3204">
        <v>878</v>
      </c>
      <c r="L3204">
        <v>663</v>
      </c>
      <c r="M3204">
        <v>215</v>
      </c>
      <c r="N3204">
        <v>4.2999999999999997E-2</v>
      </c>
      <c r="O3204">
        <v>0.33800000000000002</v>
      </c>
      <c r="P3204">
        <v>2.1999999999999999E-2</v>
      </c>
      <c r="Q3204">
        <v>0.27700000000000002</v>
      </c>
      <c r="R3204">
        <v>0.35899999999999999</v>
      </c>
      <c r="S3204">
        <v>0.35699999999999998</v>
      </c>
      <c r="T3204">
        <v>0.77200000000000002</v>
      </c>
      <c r="U3204">
        <v>0.113</v>
      </c>
      <c r="V3204">
        <v>0.94199999999999995</v>
      </c>
      <c r="W3204">
        <v>776.173</v>
      </c>
      <c r="X3204" t="s">
        <v>56</v>
      </c>
      <c r="Y3204">
        <v>3.61</v>
      </c>
      <c r="Z3204">
        <v>0.89300000000000002</v>
      </c>
      <c r="AA3204">
        <v>0.98799999999999999</v>
      </c>
      <c r="AB3204">
        <v>0.96499999999999997</v>
      </c>
      <c r="AC3204">
        <v>0.97699999999999998</v>
      </c>
      <c r="AD3204" s="19">
        <v>45825.089057488425</v>
      </c>
      <c r="AE3204" t="s">
        <v>2397</v>
      </c>
    </row>
    <row r="3205" spans="1:31" hidden="1" x14ac:dyDescent="0.35">
      <c r="A3205" t="s">
        <v>159</v>
      </c>
      <c r="B3205" t="s">
        <v>312</v>
      </c>
      <c r="C3205">
        <v>90</v>
      </c>
      <c r="D3205" s="9">
        <v>44438.912222222221</v>
      </c>
      <c r="E3205" s="9">
        <v>44529.709756944445</v>
      </c>
      <c r="F3205" t="s">
        <v>871</v>
      </c>
      <c r="G3205" t="s">
        <v>871</v>
      </c>
      <c r="H3205">
        <v>5</v>
      </c>
      <c r="I3205">
        <v>6</v>
      </c>
      <c r="J3205">
        <v>1</v>
      </c>
      <c r="K3205" t="s">
        <v>872</v>
      </c>
      <c r="L3205">
        <v>3</v>
      </c>
      <c r="M3205">
        <v>7</v>
      </c>
      <c r="N3205">
        <v>2.9000000000000001E-2</v>
      </c>
      <c r="O3205">
        <v>8.2000000000000003E-2</v>
      </c>
      <c r="P3205" t="s">
        <v>874</v>
      </c>
      <c r="Q3205">
        <v>0.05</v>
      </c>
      <c r="R3205">
        <v>0.111</v>
      </c>
      <c r="S3205">
        <v>7.9000000000000001E-2</v>
      </c>
      <c r="T3205" t="s">
        <v>874</v>
      </c>
      <c r="U3205" t="s">
        <v>874</v>
      </c>
      <c r="V3205" t="s">
        <v>874</v>
      </c>
      <c r="W3205" t="s">
        <v>874</v>
      </c>
      <c r="X3205" t="s">
        <v>62</v>
      </c>
      <c r="Y3205">
        <v>20</v>
      </c>
      <c r="Z3205">
        <v>0.52500000000000002</v>
      </c>
      <c r="AA3205">
        <v>0.86099999999999999</v>
      </c>
      <c r="AB3205" t="s">
        <v>874</v>
      </c>
      <c r="AC3205">
        <v>0.75</v>
      </c>
      <c r="AD3205" s="19">
        <v>45825.264430856485</v>
      </c>
      <c r="AE3205" t="s">
        <v>2357</v>
      </c>
    </row>
    <row r="3206" spans="1:31" x14ac:dyDescent="0.35">
      <c r="A3206" t="s">
        <v>1364</v>
      </c>
      <c r="B3206" t="s">
        <v>311</v>
      </c>
      <c r="C3206">
        <v>5620</v>
      </c>
      <c r="D3206" s="9">
        <v>38843.223796296297</v>
      </c>
      <c r="E3206" s="9">
        <v>44463.500532407408</v>
      </c>
      <c r="F3206">
        <v>441</v>
      </c>
      <c r="G3206">
        <v>441</v>
      </c>
      <c r="H3206">
        <v>33</v>
      </c>
      <c r="I3206">
        <v>408</v>
      </c>
      <c r="J3206">
        <v>57</v>
      </c>
      <c r="K3206">
        <v>384</v>
      </c>
      <c r="L3206">
        <v>287</v>
      </c>
      <c r="M3206">
        <v>97</v>
      </c>
      <c r="N3206">
        <v>0.01</v>
      </c>
      <c r="O3206">
        <v>0.109</v>
      </c>
      <c r="P3206">
        <v>1.4E-2</v>
      </c>
      <c r="Q3206">
        <v>8.1000000000000003E-2</v>
      </c>
      <c r="R3206">
        <v>0.105</v>
      </c>
      <c r="S3206">
        <v>0.10100000000000001</v>
      </c>
      <c r="T3206">
        <v>0.77100000000000002</v>
      </c>
      <c r="U3206">
        <v>8.4000000000000005E-2</v>
      </c>
      <c r="V3206">
        <v>0.88200000000000001</v>
      </c>
      <c r="W3206">
        <v>1197.5309999999999</v>
      </c>
      <c r="X3206" t="s">
        <v>56</v>
      </c>
      <c r="Y3206">
        <v>12.346</v>
      </c>
      <c r="Z3206">
        <v>0.79700000000000004</v>
      </c>
      <c r="AA3206">
        <v>0.84199999999999997</v>
      </c>
      <c r="AB3206">
        <v>0.86799999999999999</v>
      </c>
      <c r="AC3206">
        <v>0.80400000000000005</v>
      </c>
      <c r="AD3206" s="19">
        <v>45825.082640312503</v>
      </c>
      <c r="AE3206" t="s">
        <v>2397</v>
      </c>
    </row>
    <row r="3207" spans="1:31" hidden="1" x14ac:dyDescent="0.35">
      <c r="A3207" t="s">
        <v>158</v>
      </c>
      <c r="B3207" t="s">
        <v>312</v>
      </c>
      <c r="C3207">
        <v>99</v>
      </c>
      <c r="D3207" s="9">
        <v>44460.632997685185</v>
      </c>
      <c r="E3207" s="9">
        <v>44560.519803240742</v>
      </c>
      <c r="F3207" t="s">
        <v>871</v>
      </c>
      <c r="G3207" t="s">
        <v>871</v>
      </c>
      <c r="H3207">
        <v>94</v>
      </c>
      <c r="I3207">
        <v>65</v>
      </c>
      <c r="J3207">
        <v>17</v>
      </c>
      <c r="K3207" t="s">
        <v>872</v>
      </c>
      <c r="L3207">
        <v>130</v>
      </c>
      <c r="M3207">
        <v>13</v>
      </c>
      <c r="N3207">
        <v>0.92600000000000005</v>
      </c>
      <c r="O3207">
        <v>0.60599999999999998</v>
      </c>
      <c r="P3207">
        <v>0.184</v>
      </c>
      <c r="Q3207">
        <v>1.1739999999999999</v>
      </c>
      <c r="R3207">
        <v>1.3480000000000001</v>
      </c>
      <c r="S3207">
        <v>1.345</v>
      </c>
      <c r="T3207">
        <v>0.871</v>
      </c>
      <c r="U3207">
        <v>0.60399999999999998</v>
      </c>
      <c r="V3207">
        <v>0.88</v>
      </c>
      <c r="W3207">
        <v>1005.111</v>
      </c>
      <c r="X3207" t="s">
        <v>56</v>
      </c>
      <c r="Y3207">
        <v>0.85199999999999998</v>
      </c>
      <c r="Z3207">
        <v>0.97</v>
      </c>
      <c r="AA3207">
        <v>0.95799999999999996</v>
      </c>
      <c r="AB3207">
        <v>0.96099999999999997</v>
      </c>
      <c r="AC3207">
        <v>0.98099999999999998</v>
      </c>
      <c r="AD3207" s="19">
        <v>45825.264878472219</v>
      </c>
      <c r="AE3207" t="s">
        <v>2357</v>
      </c>
    </row>
    <row r="3208" spans="1:31" x14ac:dyDescent="0.35">
      <c r="A3208" t="s">
        <v>1715</v>
      </c>
      <c r="B3208" t="s">
        <v>311</v>
      </c>
      <c r="C3208">
        <v>3442</v>
      </c>
      <c r="D3208" s="9">
        <v>38072</v>
      </c>
      <c r="E3208" s="9">
        <v>41514.992361111108</v>
      </c>
      <c r="F3208">
        <v>1031</v>
      </c>
      <c r="G3208">
        <v>1031</v>
      </c>
      <c r="H3208">
        <v>108</v>
      </c>
      <c r="I3208">
        <v>923</v>
      </c>
      <c r="J3208">
        <v>162</v>
      </c>
      <c r="K3208">
        <v>869</v>
      </c>
      <c r="L3208">
        <v>784</v>
      </c>
      <c r="M3208">
        <v>85</v>
      </c>
      <c r="N3208">
        <v>3.5999999999999997E-2</v>
      </c>
      <c r="O3208">
        <v>0.442</v>
      </c>
      <c r="P3208">
        <v>5.3999999999999999E-2</v>
      </c>
      <c r="Q3208">
        <v>0.32600000000000001</v>
      </c>
      <c r="R3208">
        <v>0.42399999999999999</v>
      </c>
      <c r="S3208">
        <v>0.35499999999999998</v>
      </c>
      <c r="T3208">
        <v>0.76900000000000002</v>
      </c>
      <c r="U3208">
        <v>7.4999999999999997E-2</v>
      </c>
      <c r="V3208">
        <v>0.88700000000000001</v>
      </c>
      <c r="W3208">
        <v>260.73599999999999</v>
      </c>
      <c r="X3208" t="s">
        <v>56</v>
      </c>
      <c r="Y3208">
        <v>3.0670000000000002</v>
      </c>
      <c r="Z3208">
        <v>0.442</v>
      </c>
      <c r="AA3208">
        <v>0.55600000000000005</v>
      </c>
      <c r="AB3208">
        <v>0.81100000000000005</v>
      </c>
      <c r="AC3208">
        <v>0.58399999999999996</v>
      </c>
      <c r="AD3208" s="19">
        <v>45824.833998206021</v>
      </c>
      <c r="AE3208" t="s">
        <v>1824</v>
      </c>
    </row>
    <row r="3209" spans="1:31" hidden="1" x14ac:dyDescent="0.35">
      <c r="A3209" t="s">
        <v>1122</v>
      </c>
      <c r="B3209" t="s">
        <v>312</v>
      </c>
      <c r="C3209">
        <v>99</v>
      </c>
      <c r="D3209" s="9">
        <v>41199.650868055556</v>
      </c>
      <c r="E3209" s="9">
        <v>41299.130925925929</v>
      </c>
      <c r="F3209" t="s">
        <v>871</v>
      </c>
      <c r="G3209" t="s">
        <v>871</v>
      </c>
      <c r="H3209">
        <v>2</v>
      </c>
      <c r="I3209">
        <v>4</v>
      </c>
      <c r="J3209">
        <v>52</v>
      </c>
      <c r="K3209" t="s">
        <v>872</v>
      </c>
      <c r="L3209">
        <v>6</v>
      </c>
      <c r="M3209">
        <v>-51</v>
      </c>
      <c r="N3209">
        <v>0.14299999999999999</v>
      </c>
      <c r="O3209">
        <v>6.8000000000000005E-2</v>
      </c>
      <c r="P3209">
        <v>0.27200000000000002</v>
      </c>
      <c r="Q3209">
        <v>4.3999999999999997E-2</v>
      </c>
      <c r="R3209">
        <v>-6.0999999999999999E-2</v>
      </c>
      <c r="S3209">
        <v>-0.24199999999999999</v>
      </c>
      <c r="T3209">
        <v>-0.72099999999999997</v>
      </c>
      <c r="U3209">
        <v>0.67800000000000005</v>
      </c>
      <c r="V3209">
        <v>-0.28899999999999998</v>
      </c>
      <c r="W3209">
        <v>0</v>
      </c>
      <c r="X3209" t="s">
        <v>80</v>
      </c>
      <c r="Y3209">
        <v>22.727</v>
      </c>
      <c r="Z3209">
        <v>1</v>
      </c>
      <c r="AA3209">
        <v>0.83099999999999996</v>
      </c>
      <c r="AB3209">
        <v>0.17399999999999999</v>
      </c>
      <c r="AC3209">
        <v>0.59799999999999998</v>
      </c>
      <c r="AD3209" s="19">
        <v>45825.265157488429</v>
      </c>
      <c r="AE3209" t="s">
        <v>2357</v>
      </c>
    </row>
    <row r="3210" spans="1:31" x14ac:dyDescent="0.35">
      <c r="A3210" t="s">
        <v>1121</v>
      </c>
      <c r="B3210" t="s">
        <v>311</v>
      </c>
      <c r="C3210">
        <v>2906</v>
      </c>
      <c r="D3210" s="9">
        <v>38691.970138888886</v>
      </c>
      <c r="E3210" s="9">
        <v>41598.904166666667</v>
      </c>
      <c r="F3210">
        <v>2903</v>
      </c>
      <c r="G3210">
        <v>2903</v>
      </c>
      <c r="H3210">
        <v>1157</v>
      </c>
      <c r="I3210">
        <v>1746</v>
      </c>
      <c r="J3210">
        <v>455</v>
      </c>
      <c r="K3210">
        <v>2448</v>
      </c>
      <c r="L3210">
        <v>1995</v>
      </c>
      <c r="M3210">
        <v>453</v>
      </c>
      <c r="N3210">
        <v>0.45600000000000002</v>
      </c>
      <c r="O3210">
        <v>0.68200000000000005</v>
      </c>
      <c r="P3210">
        <v>0.17299999999999999</v>
      </c>
      <c r="Q3210">
        <v>0.74199999999999999</v>
      </c>
      <c r="R3210">
        <v>0.96499999999999997</v>
      </c>
      <c r="S3210">
        <v>0.94199999999999995</v>
      </c>
      <c r="T3210">
        <v>0.76900000000000002</v>
      </c>
      <c r="U3210">
        <v>0.40100000000000002</v>
      </c>
      <c r="V3210">
        <v>0.84799999999999998</v>
      </c>
      <c r="W3210">
        <v>610.51199999999994</v>
      </c>
      <c r="X3210" t="s">
        <v>56</v>
      </c>
      <c r="Y3210">
        <v>1.3480000000000001</v>
      </c>
      <c r="Z3210">
        <v>0.98499999999999999</v>
      </c>
      <c r="AA3210">
        <v>0.995</v>
      </c>
      <c r="AB3210">
        <v>0.97099999999999997</v>
      </c>
      <c r="AC3210">
        <v>0.98599999999999999</v>
      </c>
      <c r="AD3210" s="19">
        <v>45824.936973136573</v>
      </c>
      <c r="AE3210" t="s">
        <v>2215</v>
      </c>
    </row>
    <row r="3211" spans="1:31" hidden="1" x14ac:dyDescent="0.35">
      <c r="A3211" t="s">
        <v>1123</v>
      </c>
      <c r="B3211" t="s">
        <v>312</v>
      </c>
      <c r="C3211">
        <v>0</v>
      </c>
      <c r="D3211" s="9">
        <v>44335.350162037037</v>
      </c>
      <c r="E3211" s="9">
        <v>44335.378078703703</v>
      </c>
      <c r="F3211" t="s">
        <v>871</v>
      </c>
      <c r="G3211" t="s">
        <v>871</v>
      </c>
      <c r="H3211">
        <v>1</v>
      </c>
      <c r="I3211">
        <v>1</v>
      </c>
      <c r="J3211">
        <v>1</v>
      </c>
      <c r="K3211" t="s">
        <v>872</v>
      </c>
      <c r="L3211">
        <v>1</v>
      </c>
      <c r="M3211">
        <v>-1</v>
      </c>
      <c r="N3211" t="s">
        <v>874</v>
      </c>
      <c r="O3211" t="s">
        <v>874</v>
      </c>
      <c r="P3211" t="s">
        <v>874</v>
      </c>
      <c r="Q3211" t="s">
        <v>874</v>
      </c>
      <c r="R3211">
        <v>0</v>
      </c>
      <c r="S3211" t="s">
        <v>874</v>
      </c>
      <c r="T3211" t="s">
        <v>874</v>
      </c>
      <c r="U3211" t="s">
        <v>874</v>
      </c>
      <c r="V3211" t="s">
        <v>874</v>
      </c>
      <c r="W3211" t="s">
        <v>874</v>
      </c>
      <c r="X3211" t="s">
        <v>56</v>
      </c>
      <c r="Y3211" t="s">
        <v>874</v>
      </c>
      <c r="Z3211" t="s">
        <v>874</v>
      </c>
      <c r="AA3211" t="s">
        <v>874</v>
      </c>
      <c r="AB3211" t="s">
        <v>874</v>
      </c>
      <c r="AC3211" t="s">
        <v>874</v>
      </c>
      <c r="AD3211" s="19">
        <v>45825.265412870373</v>
      </c>
      <c r="AE3211" t="s">
        <v>2357</v>
      </c>
    </row>
    <row r="3212" spans="1:31" x14ac:dyDescent="0.35">
      <c r="A3212" t="s">
        <v>117</v>
      </c>
      <c r="B3212" t="s">
        <v>311</v>
      </c>
      <c r="C3212">
        <v>1098</v>
      </c>
      <c r="D3212" s="9">
        <v>44320.533333333333</v>
      </c>
      <c r="E3212" s="9">
        <v>45418.617361111108</v>
      </c>
      <c r="F3212">
        <v>45</v>
      </c>
      <c r="G3212">
        <v>45</v>
      </c>
      <c r="H3212">
        <v>33</v>
      </c>
      <c r="I3212">
        <v>12</v>
      </c>
      <c r="J3212">
        <v>0</v>
      </c>
      <c r="K3212">
        <v>45</v>
      </c>
      <c r="L3212">
        <v>41</v>
      </c>
      <c r="M3212">
        <v>4</v>
      </c>
      <c r="N3212">
        <v>2.9000000000000001E-2</v>
      </c>
      <c r="O3212">
        <v>2.3E-2</v>
      </c>
      <c r="P3212">
        <v>0</v>
      </c>
      <c r="Q3212">
        <v>0.04</v>
      </c>
      <c r="R3212">
        <v>5.1999999999999998E-2</v>
      </c>
      <c r="S3212">
        <v>4.2999999999999997E-2</v>
      </c>
      <c r="T3212">
        <v>0.76900000000000002</v>
      </c>
      <c r="U3212">
        <v>0.55800000000000005</v>
      </c>
      <c r="V3212">
        <v>1</v>
      </c>
      <c r="W3212">
        <v>100</v>
      </c>
      <c r="X3212" t="s">
        <v>56</v>
      </c>
      <c r="Y3212">
        <v>25</v>
      </c>
      <c r="Z3212">
        <v>0.96499999999999997</v>
      </c>
      <c r="AA3212">
        <v>0.84199999999999997</v>
      </c>
      <c r="AB3212">
        <v>0</v>
      </c>
      <c r="AC3212">
        <v>0.88700000000000001</v>
      </c>
      <c r="AD3212" s="19">
        <v>2.3084490740740742E-2</v>
      </c>
      <c r="AE3212" t="s">
        <v>1108</v>
      </c>
    </row>
    <row r="3213" spans="1:31" hidden="1" x14ac:dyDescent="0.35">
      <c r="A3213" t="s">
        <v>157</v>
      </c>
      <c r="B3213" t="s">
        <v>312</v>
      </c>
      <c r="C3213">
        <v>97</v>
      </c>
      <c r="D3213" s="9">
        <v>44452.856516203705</v>
      </c>
      <c r="E3213" s="9">
        <v>44550.498761574076</v>
      </c>
      <c r="F3213" t="s">
        <v>871</v>
      </c>
      <c r="G3213" t="s">
        <v>871</v>
      </c>
      <c r="H3213">
        <v>2</v>
      </c>
      <c r="I3213">
        <v>1</v>
      </c>
      <c r="J3213">
        <v>1</v>
      </c>
      <c r="K3213" t="s">
        <v>872</v>
      </c>
      <c r="L3213">
        <v>3</v>
      </c>
      <c r="M3213">
        <v>-2</v>
      </c>
      <c r="N3213">
        <v>2.4E-2</v>
      </c>
      <c r="O3213" t="s">
        <v>874</v>
      </c>
      <c r="P3213" t="s">
        <v>874</v>
      </c>
      <c r="Q3213">
        <v>2.1000000000000001E-2</v>
      </c>
      <c r="R3213">
        <v>0</v>
      </c>
      <c r="S3213">
        <v>2.4E-2</v>
      </c>
      <c r="T3213" t="s">
        <v>874</v>
      </c>
      <c r="U3213" t="s">
        <v>874</v>
      </c>
      <c r="V3213" t="s">
        <v>874</v>
      </c>
      <c r="W3213" t="s">
        <v>874</v>
      </c>
      <c r="X3213" t="s">
        <v>56</v>
      </c>
      <c r="Y3213">
        <v>47.619</v>
      </c>
      <c r="Z3213">
        <v>1</v>
      </c>
      <c r="AA3213" t="s">
        <v>874</v>
      </c>
      <c r="AB3213" t="s">
        <v>874</v>
      </c>
      <c r="AC3213">
        <v>0.999</v>
      </c>
      <c r="AD3213" s="19">
        <v>45825.265635081021</v>
      </c>
      <c r="AE3213" t="s">
        <v>2357</v>
      </c>
    </row>
    <row r="3214" spans="1:31" x14ac:dyDescent="0.35">
      <c r="A3214" t="s">
        <v>117</v>
      </c>
      <c r="B3214" t="s">
        <v>311</v>
      </c>
      <c r="C3214">
        <v>1098</v>
      </c>
      <c r="D3214" s="9">
        <v>44320.533333333333</v>
      </c>
      <c r="E3214" s="9">
        <v>45418.617361111108</v>
      </c>
      <c r="F3214">
        <v>45</v>
      </c>
      <c r="G3214">
        <v>45</v>
      </c>
      <c r="H3214">
        <v>33</v>
      </c>
      <c r="I3214">
        <v>12</v>
      </c>
      <c r="J3214">
        <v>0</v>
      </c>
      <c r="K3214">
        <v>45</v>
      </c>
      <c r="L3214">
        <v>41</v>
      </c>
      <c r="M3214">
        <v>4</v>
      </c>
      <c r="N3214">
        <v>2.9000000000000001E-2</v>
      </c>
      <c r="O3214">
        <v>2.3E-2</v>
      </c>
      <c r="P3214">
        <v>0</v>
      </c>
      <c r="Q3214">
        <v>0.04</v>
      </c>
      <c r="R3214">
        <v>5.1999999999999998E-2</v>
      </c>
      <c r="S3214">
        <v>4.2999999999999997E-2</v>
      </c>
      <c r="T3214">
        <v>0.76900000000000002</v>
      </c>
      <c r="U3214">
        <v>0.55800000000000005</v>
      </c>
      <c r="V3214">
        <v>1</v>
      </c>
      <c r="W3214">
        <v>100</v>
      </c>
      <c r="X3214" t="s">
        <v>56</v>
      </c>
      <c r="Y3214">
        <v>25</v>
      </c>
      <c r="Z3214">
        <v>0.96499999999999997</v>
      </c>
      <c r="AA3214">
        <v>0.84199999999999997</v>
      </c>
      <c r="AB3214">
        <v>0</v>
      </c>
      <c r="AC3214">
        <v>0.88700000000000001</v>
      </c>
      <c r="AD3214" s="19">
        <v>2.7931712962962964E-2</v>
      </c>
      <c r="AE3214" t="s">
        <v>1108</v>
      </c>
    </row>
    <row r="3215" spans="1:31" hidden="1" x14ac:dyDescent="0.35">
      <c r="A3215" t="s">
        <v>156</v>
      </c>
      <c r="B3215" t="s">
        <v>312</v>
      </c>
      <c r="C3215">
        <v>50</v>
      </c>
      <c r="D3215" s="9">
        <v>44411.632418981484</v>
      </c>
      <c r="E3215" s="9">
        <v>44461.654652777775</v>
      </c>
      <c r="F3215" t="s">
        <v>871</v>
      </c>
      <c r="G3215" t="s">
        <v>871</v>
      </c>
      <c r="H3215">
        <v>1</v>
      </c>
      <c r="I3215">
        <v>2</v>
      </c>
      <c r="J3215">
        <v>1</v>
      </c>
      <c r="K3215" t="s">
        <v>872</v>
      </c>
      <c r="L3215">
        <v>3</v>
      </c>
      <c r="M3215">
        <v>-2</v>
      </c>
      <c r="N3215" t="s">
        <v>874</v>
      </c>
      <c r="O3215">
        <v>0.02</v>
      </c>
      <c r="P3215" t="s">
        <v>874</v>
      </c>
      <c r="Q3215">
        <v>0.03</v>
      </c>
      <c r="R3215">
        <v>0</v>
      </c>
      <c r="S3215">
        <v>0.02</v>
      </c>
      <c r="T3215" t="s">
        <v>874</v>
      </c>
      <c r="U3215" t="s">
        <v>874</v>
      </c>
      <c r="V3215" t="s">
        <v>874</v>
      </c>
      <c r="W3215" t="s">
        <v>874</v>
      </c>
      <c r="X3215" t="s">
        <v>56</v>
      </c>
      <c r="Y3215">
        <v>33.332999999999998</v>
      </c>
      <c r="Z3215" t="s">
        <v>874</v>
      </c>
      <c r="AA3215">
        <v>1</v>
      </c>
      <c r="AB3215" t="s">
        <v>874</v>
      </c>
      <c r="AC3215">
        <v>0.75</v>
      </c>
      <c r="AD3215" s="19">
        <v>45825.265854895835</v>
      </c>
      <c r="AE3215" t="s">
        <v>2357</v>
      </c>
    </row>
    <row r="3216" spans="1:31" x14ac:dyDescent="0.35">
      <c r="A3216" t="s">
        <v>1159</v>
      </c>
      <c r="B3216" t="s">
        <v>311</v>
      </c>
      <c r="C3216">
        <v>3838</v>
      </c>
      <c r="D3216" s="9">
        <v>39829.368402777778</v>
      </c>
      <c r="E3216" s="9">
        <v>43668.248402777775</v>
      </c>
      <c r="F3216">
        <v>1416</v>
      </c>
      <c r="G3216">
        <v>1416</v>
      </c>
      <c r="H3216">
        <v>438</v>
      </c>
      <c r="I3216">
        <v>978</v>
      </c>
      <c r="J3216">
        <v>203</v>
      </c>
      <c r="K3216">
        <v>1213</v>
      </c>
      <c r="L3216">
        <v>838</v>
      </c>
      <c r="M3216">
        <v>375</v>
      </c>
      <c r="N3216">
        <v>0.23499999999999999</v>
      </c>
      <c r="O3216">
        <v>0.48299999999999998</v>
      </c>
      <c r="P3216">
        <v>0.126</v>
      </c>
      <c r="Q3216">
        <v>0.45500000000000002</v>
      </c>
      <c r="R3216">
        <v>0.59199999999999997</v>
      </c>
      <c r="S3216">
        <v>0.61099999999999999</v>
      </c>
      <c r="T3216">
        <v>0.76900000000000002</v>
      </c>
      <c r="U3216">
        <v>0.32700000000000001</v>
      </c>
      <c r="V3216">
        <v>0.82499999999999996</v>
      </c>
      <c r="W3216">
        <v>824.17600000000004</v>
      </c>
      <c r="X3216" t="s">
        <v>56</v>
      </c>
      <c r="Y3216">
        <v>2.198</v>
      </c>
      <c r="Z3216">
        <v>0.80800000000000005</v>
      </c>
      <c r="AA3216">
        <v>0.83399999999999996</v>
      </c>
      <c r="AB3216">
        <v>0.89</v>
      </c>
      <c r="AC3216">
        <v>0.83799999999999997</v>
      </c>
      <c r="AD3216" s="19">
        <v>45825.291533240743</v>
      </c>
      <c r="AE3216" t="s">
        <v>2339</v>
      </c>
    </row>
    <row r="3217" spans="1:31" hidden="1" x14ac:dyDescent="0.35">
      <c r="A3217" t="s">
        <v>155</v>
      </c>
      <c r="B3217" t="s">
        <v>312</v>
      </c>
      <c r="C3217">
        <v>99</v>
      </c>
      <c r="D3217" s="9">
        <v>44466.017407407409</v>
      </c>
      <c r="E3217" s="9">
        <v>44565.25403935185</v>
      </c>
      <c r="F3217" t="s">
        <v>871</v>
      </c>
      <c r="G3217" t="s">
        <v>871</v>
      </c>
      <c r="H3217">
        <v>171</v>
      </c>
      <c r="I3217">
        <v>136</v>
      </c>
      <c r="J3217">
        <v>64</v>
      </c>
      <c r="K3217" t="s">
        <v>872</v>
      </c>
      <c r="L3217">
        <v>183</v>
      </c>
      <c r="M3217">
        <v>59</v>
      </c>
      <c r="N3217">
        <v>1.831</v>
      </c>
      <c r="O3217">
        <v>1.4450000000000001</v>
      </c>
      <c r="P3217">
        <v>0.65600000000000003</v>
      </c>
      <c r="Q3217">
        <v>1.7470000000000001</v>
      </c>
      <c r="R3217" s="24" t="s">
        <v>2349</v>
      </c>
      <c r="S3217">
        <v>2.5920000000000001</v>
      </c>
      <c r="T3217">
        <v>0.66700000000000004</v>
      </c>
      <c r="U3217">
        <v>0.55900000000000005</v>
      </c>
      <c r="V3217">
        <v>0.8</v>
      </c>
      <c r="W3217">
        <v>597.02300000000002</v>
      </c>
      <c r="X3217" t="s">
        <v>56</v>
      </c>
      <c r="Y3217">
        <v>0.57199999999999995</v>
      </c>
      <c r="Z3217">
        <v>0.96199999999999997</v>
      </c>
      <c r="AA3217">
        <v>0.98499999999999999</v>
      </c>
      <c r="AB3217">
        <v>0.94499999999999995</v>
      </c>
      <c r="AC3217">
        <v>0.96299999999999997</v>
      </c>
      <c r="AD3217" s="19">
        <v>45825.266277453702</v>
      </c>
      <c r="AE3217" t="s">
        <v>2357</v>
      </c>
    </row>
    <row r="3218" spans="1:31" x14ac:dyDescent="0.35">
      <c r="A3218" t="s">
        <v>238</v>
      </c>
      <c r="B3218" t="s">
        <v>311</v>
      </c>
      <c r="C3218">
        <v>5078</v>
      </c>
      <c r="D3218" s="9">
        <v>39481.852141203701</v>
      </c>
      <c r="E3218" s="9">
        <v>44560.602731481478</v>
      </c>
      <c r="F3218">
        <v>291</v>
      </c>
      <c r="G3218">
        <v>291</v>
      </c>
      <c r="H3218">
        <v>51</v>
      </c>
      <c r="I3218">
        <v>240</v>
      </c>
      <c r="J3218">
        <v>26</v>
      </c>
      <c r="K3218">
        <v>265</v>
      </c>
      <c r="L3218">
        <v>187</v>
      </c>
      <c r="M3218">
        <v>78</v>
      </c>
      <c r="N3218">
        <v>8.0000000000000002E-3</v>
      </c>
      <c r="O3218">
        <v>4.9000000000000002E-2</v>
      </c>
      <c r="P3218">
        <v>5.0000000000000001E-3</v>
      </c>
      <c r="Q3218">
        <v>0.04</v>
      </c>
      <c r="R3218">
        <v>5.1999999999999998E-2</v>
      </c>
      <c r="S3218">
        <v>5.1999999999999998E-2</v>
      </c>
      <c r="T3218">
        <v>0.76900000000000002</v>
      </c>
      <c r="U3218">
        <v>0.14000000000000001</v>
      </c>
      <c r="V3218">
        <v>0.91200000000000003</v>
      </c>
      <c r="W3218">
        <v>1950</v>
      </c>
      <c r="X3218" t="s">
        <v>56</v>
      </c>
      <c r="Y3218">
        <v>25</v>
      </c>
      <c r="Z3218">
        <v>0.95099999999999996</v>
      </c>
      <c r="AA3218">
        <v>0.97599999999999998</v>
      </c>
      <c r="AB3218">
        <v>0.98</v>
      </c>
      <c r="AC3218">
        <v>0.96899999999999997</v>
      </c>
      <c r="AD3218" s="19">
        <v>45825.08191976852</v>
      </c>
      <c r="AE3218" t="s">
        <v>2397</v>
      </c>
    </row>
    <row r="3219" spans="1:31" hidden="1" x14ac:dyDescent="0.35">
      <c r="A3219" t="s">
        <v>154</v>
      </c>
      <c r="B3219" t="s">
        <v>312</v>
      </c>
      <c r="C3219">
        <v>99</v>
      </c>
      <c r="D3219" s="9">
        <v>44466.417731481481</v>
      </c>
      <c r="E3219" s="9">
        <v>44565.574050925927</v>
      </c>
      <c r="F3219" t="s">
        <v>871</v>
      </c>
      <c r="G3219" t="s">
        <v>871</v>
      </c>
      <c r="H3219">
        <v>6</v>
      </c>
      <c r="I3219">
        <v>12</v>
      </c>
      <c r="J3219">
        <v>4</v>
      </c>
      <c r="K3219" t="s">
        <v>872</v>
      </c>
      <c r="L3219">
        <v>8</v>
      </c>
      <c r="M3219">
        <v>5</v>
      </c>
      <c r="N3219">
        <v>4.2000000000000003E-2</v>
      </c>
      <c r="O3219">
        <v>9.2999999999999999E-2</v>
      </c>
      <c r="P3219">
        <v>6.3E-2</v>
      </c>
      <c r="Q3219">
        <v>7.2999999999999995E-2</v>
      </c>
      <c r="R3219">
        <v>7.1999999999999995E-2</v>
      </c>
      <c r="S3219">
        <v>0.10100000000000001</v>
      </c>
      <c r="T3219">
        <v>1.014</v>
      </c>
      <c r="U3219">
        <v>0.311</v>
      </c>
      <c r="V3219">
        <v>0.53300000000000003</v>
      </c>
      <c r="W3219">
        <v>1931.5070000000001</v>
      </c>
      <c r="X3219" t="s">
        <v>62</v>
      </c>
      <c r="Y3219">
        <v>13.699</v>
      </c>
      <c r="Z3219">
        <v>0.90100000000000002</v>
      </c>
      <c r="AA3219">
        <v>0.84</v>
      </c>
      <c r="AB3219">
        <v>0.89500000000000002</v>
      </c>
      <c r="AC3219">
        <v>0.94799999999999995</v>
      </c>
      <c r="AD3219" s="19">
        <v>45825.266594976849</v>
      </c>
      <c r="AE3219" t="s">
        <v>2357</v>
      </c>
    </row>
    <row r="3220" spans="1:31" x14ac:dyDescent="0.35">
      <c r="A3220" t="s">
        <v>71</v>
      </c>
      <c r="B3220" t="s">
        <v>311</v>
      </c>
      <c r="C3220">
        <v>1112</v>
      </c>
      <c r="D3220" s="9">
        <v>44216.246527777781</v>
      </c>
      <c r="E3220" s="9">
        <v>45328.728472222225</v>
      </c>
      <c r="F3220">
        <v>292</v>
      </c>
      <c r="G3220">
        <v>283</v>
      </c>
      <c r="H3220">
        <v>227</v>
      </c>
      <c r="I3220">
        <v>56</v>
      </c>
      <c r="J3220">
        <v>6</v>
      </c>
      <c r="K3220">
        <v>277</v>
      </c>
      <c r="L3220">
        <v>249</v>
      </c>
      <c r="M3220">
        <v>28</v>
      </c>
      <c r="N3220">
        <v>0.35599999999999998</v>
      </c>
      <c r="O3220">
        <v>0.126</v>
      </c>
      <c r="P3220">
        <v>0</v>
      </c>
      <c r="Q3220">
        <v>0.37</v>
      </c>
      <c r="R3220">
        <v>0.48199999999999998</v>
      </c>
      <c r="S3220">
        <v>0.46700000000000003</v>
      </c>
      <c r="T3220">
        <v>0.76800000000000002</v>
      </c>
      <c r="U3220">
        <v>0.73899999999999999</v>
      </c>
      <c r="V3220">
        <v>1</v>
      </c>
      <c r="W3220">
        <v>75.676000000000002</v>
      </c>
      <c r="X3220" t="s">
        <v>56</v>
      </c>
      <c r="Y3220">
        <v>2.7029999999999998</v>
      </c>
      <c r="Z3220">
        <v>0.67700000000000005</v>
      </c>
      <c r="AA3220">
        <v>0.93200000000000005</v>
      </c>
      <c r="AB3220">
        <v>0</v>
      </c>
      <c r="AC3220">
        <v>0.69399999999999995</v>
      </c>
      <c r="AD3220" s="19">
        <v>1.7694444444444443E-2</v>
      </c>
      <c r="AE3220" t="s">
        <v>1108</v>
      </c>
    </row>
    <row r="3221" spans="1:31" hidden="1" x14ac:dyDescent="0.35">
      <c r="A3221" t="s">
        <v>153</v>
      </c>
      <c r="B3221" t="s">
        <v>312</v>
      </c>
      <c r="C3221">
        <v>99</v>
      </c>
      <c r="D3221" s="9">
        <v>44452.443402777775</v>
      </c>
      <c r="E3221" s="9">
        <v>44551.663738425923</v>
      </c>
      <c r="F3221" t="s">
        <v>871</v>
      </c>
      <c r="G3221" t="s">
        <v>871</v>
      </c>
      <c r="H3221">
        <v>15</v>
      </c>
      <c r="I3221">
        <v>4</v>
      </c>
      <c r="J3221">
        <v>6</v>
      </c>
      <c r="K3221" t="s">
        <v>872</v>
      </c>
      <c r="L3221">
        <v>17</v>
      </c>
      <c r="M3221">
        <v>-3</v>
      </c>
      <c r="N3221">
        <v>0.159</v>
      </c>
      <c r="O3221">
        <v>4.1000000000000002E-2</v>
      </c>
      <c r="P3221">
        <v>8.2000000000000003E-2</v>
      </c>
      <c r="Q3221">
        <v>0.14399999999999999</v>
      </c>
      <c r="R3221" s="24" t="s">
        <v>2196</v>
      </c>
      <c r="S3221">
        <v>0.17799999999999999</v>
      </c>
      <c r="T3221">
        <v>1.22</v>
      </c>
      <c r="U3221">
        <v>0.79500000000000004</v>
      </c>
      <c r="V3221">
        <v>0.59</v>
      </c>
      <c r="W3221">
        <v>361.11099999999999</v>
      </c>
      <c r="X3221" t="s">
        <v>62</v>
      </c>
      <c r="Y3221">
        <v>6.944</v>
      </c>
      <c r="Z3221">
        <v>0.76700000000000002</v>
      </c>
      <c r="AA3221">
        <v>0.77800000000000002</v>
      </c>
      <c r="AB3221">
        <v>0.70899999999999996</v>
      </c>
      <c r="AC3221">
        <v>0.86199999999999999</v>
      </c>
      <c r="AD3221" s="19">
        <v>45825.266870497682</v>
      </c>
      <c r="AE3221" t="s">
        <v>2357</v>
      </c>
    </row>
    <row r="3222" spans="1:31" x14ac:dyDescent="0.35">
      <c r="A3222" t="s">
        <v>71</v>
      </c>
      <c r="B3222" t="s">
        <v>311</v>
      </c>
      <c r="C3222">
        <v>1112</v>
      </c>
      <c r="D3222" s="9">
        <v>44216.246527777781</v>
      </c>
      <c r="E3222" s="9">
        <v>45328.728472222225</v>
      </c>
      <c r="F3222">
        <v>292</v>
      </c>
      <c r="G3222">
        <v>283</v>
      </c>
      <c r="H3222">
        <v>227</v>
      </c>
      <c r="I3222">
        <v>56</v>
      </c>
      <c r="J3222">
        <v>6</v>
      </c>
      <c r="K3222">
        <v>277</v>
      </c>
      <c r="L3222">
        <v>249</v>
      </c>
      <c r="M3222">
        <v>28</v>
      </c>
      <c r="N3222">
        <v>0.35599999999999998</v>
      </c>
      <c r="O3222">
        <v>0.126</v>
      </c>
      <c r="P3222">
        <v>0</v>
      </c>
      <c r="Q3222">
        <v>0.37</v>
      </c>
      <c r="R3222">
        <v>0.48199999999999998</v>
      </c>
      <c r="S3222">
        <v>0.46700000000000003</v>
      </c>
      <c r="T3222">
        <v>0.76800000000000002</v>
      </c>
      <c r="U3222">
        <v>0.73899999999999999</v>
      </c>
      <c r="V3222">
        <v>1</v>
      </c>
      <c r="W3222">
        <v>75.676000000000002</v>
      </c>
      <c r="X3222" t="s">
        <v>56</v>
      </c>
      <c r="Y3222">
        <v>2.7029999999999998</v>
      </c>
      <c r="Z3222">
        <v>0.67700000000000005</v>
      </c>
      <c r="AA3222">
        <v>0.93200000000000005</v>
      </c>
      <c r="AB3222">
        <v>0</v>
      </c>
      <c r="AC3222">
        <v>0.69399999999999995</v>
      </c>
      <c r="AD3222" s="19">
        <v>1.7114583333333332E-2</v>
      </c>
      <c r="AE3222" t="s">
        <v>1108</v>
      </c>
    </row>
    <row r="3223" spans="1:31" hidden="1" x14ac:dyDescent="0.35">
      <c r="A3223" t="s">
        <v>1124</v>
      </c>
      <c r="B3223" t="s">
        <v>312</v>
      </c>
      <c r="C3223">
        <v>2</v>
      </c>
      <c r="D3223" s="9">
        <v>43619.047071759262</v>
      </c>
      <c r="E3223" s="9">
        <v>43621.381377314814</v>
      </c>
      <c r="F3223" t="s">
        <v>871</v>
      </c>
      <c r="G3223" t="s">
        <v>871</v>
      </c>
      <c r="H3223">
        <v>1</v>
      </c>
      <c r="I3223">
        <v>1</v>
      </c>
      <c r="J3223">
        <v>1</v>
      </c>
      <c r="K3223" t="s">
        <v>872</v>
      </c>
      <c r="L3223">
        <v>1</v>
      </c>
      <c r="M3223">
        <v>-1</v>
      </c>
      <c r="N3223" t="s">
        <v>874</v>
      </c>
      <c r="O3223" t="s">
        <v>874</v>
      </c>
      <c r="P3223" t="s">
        <v>874</v>
      </c>
      <c r="Q3223" t="s">
        <v>874</v>
      </c>
      <c r="R3223">
        <v>0</v>
      </c>
      <c r="S3223">
        <v>-0.33300000000000002</v>
      </c>
      <c r="T3223" t="s">
        <v>874</v>
      </c>
      <c r="U3223" t="s">
        <v>874</v>
      </c>
      <c r="V3223" t="s">
        <v>874</v>
      </c>
      <c r="W3223" t="s">
        <v>874</v>
      </c>
      <c r="X3223" t="s">
        <v>62</v>
      </c>
      <c r="Y3223" t="s">
        <v>874</v>
      </c>
      <c r="Z3223" t="s">
        <v>874</v>
      </c>
      <c r="AA3223" t="s">
        <v>874</v>
      </c>
      <c r="AB3223" t="s">
        <v>874</v>
      </c>
      <c r="AC3223" t="s">
        <v>874</v>
      </c>
      <c r="AD3223" s="19">
        <v>45825.267094687501</v>
      </c>
      <c r="AE3223" t="s">
        <v>2357</v>
      </c>
    </row>
    <row r="3224" spans="1:31" x14ac:dyDescent="0.35">
      <c r="A3224" t="s">
        <v>1239</v>
      </c>
      <c r="B3224" t="s">
        <v>311</v>
      </c>
      <c r="C3224">
        <v>2484</v>
      </c>
      <c r="D3224" s="9">
        <v>39081.579861111109</v>
      </c>
      <c r="E3224" s="9">
        <v>41565.879166666666</v>
      </c>
      <c r="F3224">
        <v>86</v>
      </c>
      <c r="G3224">
        <v>86</v>
      </c>
      <c r="H3224">
        <v>1</v>
      </c>
      <c r="I3224">
        <v>85</v>
      </c>
      <c r="J3224">
        <v>14</v>
      </c>
      <c r="K3224">
        <v>72</v>
      </c>
      <c r="L3224">
        <v>57</v>
      </c>
      <c r="M3224">
        <v>15</v>
      </c>
      <c r="N3224">
        <v>0</v>
      </c>
      <c r="O3224">
        <v>3.5000000000000003E-2</v>
      </c>
      <c r="P3224">
        <v>5.0000000000000001E-3</v>
      </c>
      <c r="Q3224">
        <v>2.3E-2</v>
      </c>
      <c r="R3224">
        <v>0.03</v>
      </c>
      <c r="S3224">
        <v>0.03</v>
      </c>
      <c r="T3224">
        <v>0.76700000000000002</v>
      </c>
      <c r="U3224">
        <v>0</v>
      </c>
      <c r="V3224">
        <v>0.85699999999999998</v>
      </c>
      <c r="W3224">
        <v>652.17399999999998</v>
      </c>
      <c r="X3224" t="s">
        <v>56</v>
      </c>
      <c r="Y3224">
        <v>43.478000000000002</v>
      </c>
      <c r="Z3224">
        <v>0</v>
      </c>
      <c r="AA3224">
        <v>0.98599999999999999</v>
      </c>
      <c r="AB3224">
        <v>0.95399999999999996</v>
      </c>
      <c r="AC3224">
        <v>0.96599999999999997</v>
      </c>
      <c r="AD3224" s="19">
        <v>45824.763208298609</v>
      </c>
      <c r="AE3224" t="s">
        <v>1824</v>
      </c>
    </row>
    <row r="3225" spans="1:31" hidden="1" x14ac:dyDescent="0.35">
      <c r="A3225" t="s">
        <v>152</v>
      </c>
      <c r="B3225" t="s">
        <v>312</v>
      </c>
      <c r="C3225">
        <v>0</v>
      </c>
      <c r="D3225" s="9">
        <v>43914.068645833337</v>
      </c>
      <c r="E3225" s="9">
        <v>43914.068645833337</v>
      </c>
      <c r="F3225" t="s">
        <v>871</v>
      </c>
      <c r="G3225" t="s">
        <v>871</v>
      </c>
      <c r="H3225">
        <v>1</v>
      </c>
      <c r="I3225">
        <v>1</v>
      </c>
      <c r="J3225">
        <v>1</v>
      </c>
      <c r="K3225" t="s">
        <v>872</v>
      </c>
      <c r="L3225">
        <v>1</v>
      </c>
      <c r="M3225">
        <v>0</v>
      </c>
      <c r="N3225" t="s">
        <v>874</v>
      </c>
      <c r="O3225" t="s">
        <v>874</v>
      </c>
      <c r="P3225" t="s">
        <v>874</v>
      </c>
      <c r="Q3225" t="s">
        <v>874</v>
      </c>
      <c r="R3225">
        <v>0</v>
      </c>
      <c r="S3225" t="s">
        <v>874</v>
      </c>
      <c r="T3225" t="s">
        <v>874</v>
      </c>
      <c r="U3225" t="s">
        <v>874</v>
      </c>
      <c r="V3225" t="s">
        <v>874</v>
      </c>
      <c r="W3225" t="s">
        <v>874</v>
      </c>
      <c r="X3225" t="s">
        <v>62</v>
      </c>
      <c r="Y3225" t="s">
        <v>874</v>
      </c>
      <c r="Z3225" t="s">
        <v>874</v>
      </c>
      <c r="AA3225" t="s">
        <v>874</v>
      </c>
      <c r="AB3225" t="s">
        <v>874</v>
      </c>
      <c r="AC3225" t="s">
        <v>874</v>
      </c>
      <c r="AD3225" s="19">
        <v>45825.267355520831</v>
      </c>
      <c r="AE3225" t="s">
        <v>2357</v>
      </c>
    </row>
    <row r="3226" spans="1:31" x14ac:dyDescent="0.35">
      <c r="A3226" t="s">
        <v>1694</v>
      </c>
      <c r="B3226" t="s">
        <v>311</v>
      </c>
      <c r="C3226">
        <v>3454</v>
      </c>
      <c r="D3226" s="9">
        <v>38170.968055555553</v>
      </c>
      <c r="E3226" s="9">
        <v>41625.756249999999</v>
      </c>
      <c r="F3226">
        <v>1418</v>
      </c>
      <c r="G3226">
        <v>1418</v>
      </c>
      <c r="H3226">
        <v>227</v>
      </c>
      <c r="I3226">
        <v>1191</v>
      </c>
      <c r="J3226">
        <v>160</v>
      </c>
      <c r="K3226">
        <v>1258</v>
      </c>
      <c r="L3226">
        <v>923</v>
      </c>
      <c r="M3226">
        <v>335</v>
      </c>
      <c r="N3226">
        <v>8.2000000000000003E-2</v>
      </c>
      <c r="O3226">
        <v>0.41199999999999998</v>
      </c>
      <c r="P3226">
        <v>6.5000000000000002E-2</v>
      </c>
      <c r="Q3226">
        <v>0.32900000000000001</v>
      </c>
      <c r="R3226">
        <v>0.42899999999999999</v>
      </c>
      <c r="S3226">
        <v>0.42899999999999999</v>
      </c>
      <c r="T3226">
        <v>0.76700000000000002</v>
      </c>
      <c r="U3226">
        <v>0.16600000000000001</v>
      </c>
      <c r="V3226">
        <v>0.86799999999999999</v>
      </c>
      <c r="W3226">
        <v>1018.237</v>
      </c>
      <c r="X3226" t="s">
        <v>56</v>
      </c>
      <c r="Y3226">
        <v>3.04</v>
      </c>
      <c r="Z3226">
        <v>0.97499999999999998</v>
      </c>
      <c r="AA3226">
        <v>0.98099999999999998</v>
      </c>
      <c r="AB3226">
        <v>0.92800000000000005</v>
      </c>
      <c r="AC3226">
        <v>0.98099999999999998</v>
      </c>
      <c r="AD3226" s="19">
        <v>45824.815919247689</v>
      </c>
      <c r="AE3226" t="s">
        <v>1824</v>
      </c>
    </row>
    <row r="3227" spans="1:31" hidden="1" x14ac:dyDescent="0.35">
      <c r="A3227" t="s">
        <v>1125</v>
      </c>
      <c r="B3227" t="s">
        <v>312</v>
      </c>
      <c r="C3227">
        <v>0</v>
      </c>
      <c r="D3227" s="9">
        <v>44137.507488425923</v>
      </c>
      <c r="E3227" s="9">
        <v>44137.507488425923</v>
      </c>
      <c r="F3227" t="s">
        <v>871</v>
      </c>
      <c r="G3227" t="s">
        <v>871</v>
      </c>
      <c r="H3227">
        <v>1</v>
      </c>
      <c r="I3227">
        <v>1</v>
      </c>
      <c r="J3227">
        <v>1</v>
      </c>
      <c r="K3227" t="s">
        <v>872</v>
      </c>
      <c r="L3227">
        <v>1</v>
      </c>
      <c r="M3227">
        <v>0</v>
      </c>
      <c r="N3227" t="s">
        <v>874</v>
      </c>
      <c r="O3227" t="s">
        <v>874</v>
      </c>
      <c r="P3227" t="s">
        <v>874</v>
      </c>
      <c r="Q3227" t="s">
        <v>874</v>
      </c>
      <c r="R3227">
        <v>0</v>
      </c>
      <c r="S3227" t="s">
        <v>874</v>
      </c>
      <c r="T3227" t="s">
        <v>874</v>
      </c>
      <c r="U3227" t="s">
        <v>874</v>
      </c>
      <c r="V3227" t="s">
        <v>874</v>
      </c>
      <c r="W3227" t="s">
        <v>874</v>
      </c>
      <c r="X3227" t="s">
        <v>62</v>
      </c>
      <c r="Y3227" t="s">
        <v>874</v>
      </c>
      <c r="Z3227" t="s">
        <v>874</v>
      </c>
      <c r="AA3227" t="s">
        <v>874</v>
      </c>
      <c r="AB3227" t="s">
        <v>874</v>
      </c>
      <c r="AC3227" t="s">
        <v>874</v>
      </c>
      <c r="AD3227" s="19">
        <v>45825.267562719906</v>
      </c>
      <c r="AE3227" t="s">
        <v>2357</v>
      </c>
    </row>
    <row r="3228" spans="1:31" x14ac:dyDescent="0.35">
      <c r="A3228" t="s">
        <v>123</v>
      </c>
      <c r="B3228" t="s">
        <v>311</v>
      </c>
      <c r="C3228">
        <v>2423</v>
      </c>
      <c r="D3228" s="9">
        <v>42124.430983796294</v>
      </c>
      <c r="E3228" s="9">
        <v>44547.558194444442</v>
      </c>
      <c r="F3228">
        <v>696</v>
      </c>
      <c r="G3228">
        <v>696</v>
      </c>
      <c r="H3228">
        <v>489</v>
      </c>
      <c r="I3228">
        <v>207</v>
      </c>
      <c r="J3228">
        <v>49</v>
      </c>
      <c r="K3228">
        <v>647</v>
      </c>
      <c r="L3228">
        <v>511</v>
      </c>
      <c r="M3228">
        <v>136</v>
      </c>
      <c r="N3228">
        <v>0.32100000000000001</v>
      </c>
      <c r="O3228">
        <v>9.1999999999999998E-2</v>
      </c>
      <c r="P3228">
        <v>2.3E-2</v>
      </c>
      <c r="Q3228">
        <v>0.29899999999999999</v>
      </c>
      <c r="R3228">
        <v>0.39</v>
      </c>
      <c r="S3228">
        <v>0.34</v>
      </c>
      <c r="T3228">
        <v>0.76700000000000002</v>
      </c>
      <c r="U3228">
        <v>0.77700000000000002</v>
      </c>
      <c r="V3228">
        <v>0.94399999999999995</v>
      </c>
      <c r="W3228">
        <v>454.84899999999999</v>
      </c>
      <c r="X3228" t="s">
        <v>56</v>
      </c>
      <c r="Y3228">
        <v>3.3439999999999999</v>
      </c>
      <c r="Z3228">
        <v>0.94199999999999995</v>
      </c>
      <c r="AA3228">
        <v>0.98299999999999998</v>
      </c>
      <c r="AB3228">
        <v>0.97899999999999998</v>
      </c>
      <c r="AC3228">
        <v>0.91600000000000004</v>
      </c>
      <c r="AD3228" s="19">
        <v>45825.274865474537</v>
      </c>
      <c r="AE3228" t="s">
        <v>2357</v>
      </c>
    </row>
    <row r="3229" spans="1:31" hidden="1" x14ac:dyDescent="0.35">
      <c r="A3229" t="s">
        <v>151</v>
      </c>
      <c r="B3229" t="s">
        <v>312</v>
      </c>
      <c r="C3229">
        <v>6</v>
      </c>
      <c r="D3229" s="9">
        <v>43511.196446759262</v>
      </c>
      <c r="E3229" s="9">
        <v>43517.966053240743</v>
      </c>
      <c r="F3229" t="s">
        <v>871</v>
      </c>
      <c r="G3229" t="s">
        <v>871</v>
      </c>
      <c r="H3229">
        <v>1</v>
      </c>
      <c r="I3229">
        <v>1</v>
      </c>
      <c r="J3229">
        <v>1</v>
      </c>
      <c r="K3229" t="s">
        <v>872</v>
      </c>
      <c r="L3229">
        <v>4</v>
      </c>
      <c r="M3229">
        <v>-4</v>
      </c>
      <c r="N3229" t="s">
        <v>874</v>
      </c>
      <c r="O3229" t="s">
        <v>874</v>
      </c>
      <c r="P3229" t="s">
        <v>874</v>
      </c>
      <c r="Q3229">
        <v>0.66700000000000004</v>
      </c>
      <c r="R3229">
        <v>0</v>
      </c>
      <c r="S3229" t="s">
        <v>874</v>
      </c>
      <c r="T3229" t="s">
        <v>874</v>
      </c>
      <c r="U3229" t="s">
        <v>874</v>
      </c>
      <c r="V3229" t="s">
        <v>874</v>
      </c>
      <c r="W3229" t="s">
        <v>874</v>
      </c>
      <c r="X3229" t="s">
        <v>56</v>
      </c>
      <c r="Y3229">
        <v>1.4990000000000001</v>
      </c>
      <c r="Z3229" t="s">
        <v>874</v>
      </c>
      <c r="AA3229" t="s">
        <v>874</v>
      </c>
      <c r="AB3229" t="s">
        <v>874</v>
      </c>
      <c r="AC3229">
        <v>0.6</v>
      </c>
      <c r="AD3229" s="19">
        <v>45825.267782511575</v>
      </c>
      <c r="AE3229" t="s">
        <v>2357</v>
      </c>
    </row>
    <row r="3230" spans="1:31" x14ac:dyDescent="0.35">
      <c r="A3230" t="s">
        <v>1088</v>
      </c>
      <c r="B3230" t="s">
        <v>311</v>
      </c>
      <c r="C3230">
        <v>1758</v>
      </c>
      <c r="D3230" s="9">
        <v>42782.322812500002</v>
      </c>
      <c r="E3230" s="9">
        <v>44540.639270833337</v>
      </c>
      <c r="F3230">
        <v>3071</v>
      </c>
      <c r="G3230">
        <v>3071</v>
      </c>
      <c r="H3230">
        <v>750</v>
      </c>
      <c r="I3230">
        <v>2321</v>
      </c>
      <c r="J3230">
        <v>721</v>
      </c>
      <c r="K3230">
        <v>2350</v>
      </c>
      <c r="L3230">
        <v>1977</v>
      </c>
      <c r="M3230">
        <v>373</v>
      </c>
      <c r="N3230">
        <v>0.82799999999999996</v>
      </c>
      <c r="O3230">
        <v>2.3180000000000001</v>
      </c>
      <c r="P3230">
        <v>0.57499999999999996</v>
      </c>
      <c r="Q3230">
        <v>1.972</v>
      </c>
      <c r="R3230">
        <v>2.5710000000000002</v>
      </c>
      <c r="S3230">
        <v>2.2690000000000001</v>
      </c>
      <c r="T3230">
        <v>0.76700000000000002</v>
      </c>
      <c r="U3230">
        <v>0.26300000000000001</v>
      </c>
      <c r="V3230">
        <v>0.81699999999999995</v>
      </c>
      <c r="W3230">
        <v>189.148</v>
      </c>
      <c r="X3230" t="s">
        <v>56</v>
      </c>
      <c r="Y3230">
        <v>0.50700000000000001</v>
      </c>
      <c r="Z3230">
        <v>0.90300000000000002</v>
      </c>
      <c r="AA3230" s="19">
        <v>0.92700000000000005</v>
      </c>
      <c r="AB3230">
        <v>0.91700000000000004</v>
      </c>
      <c r="AC3230" s="23">
        <v>0.92600000000000005</v>
      </c>
      <c r="AD3230" s="19">
        <v>45825.232676122687</v>
      </c>
      <c r="AE3230" t="s">
        <v>2362</v>
      </c>
    </row>
    <row r="3231" spans="1:31" hidden="1" x14ac:dyDescent="0.35">
      <c r="A3231" t="s">
        <v>150</v>
      </c>
      <c r="B3231" t="s">
        <v>312</v>
      </c>
      <c r="C3231">
        <v>99</v>
      </c>
      <c r="D3231" s="9">
        <v>44466.582025462965</v>
      </c>
      <c r="E3231" s="9">
        <v>44565.724780092591</v>
      </c>
      <c r="F3231" t="s">
        <v>871</v>
      </c>
      <c r="G3231" t="s">
        <v>871</v>
      </c>
      <c r="H3231">
        <v>130</v>
      </c>
      <c r="I3231">
        <v>125</v>
      </c>
      <c r="J3231">
        <v>18</v>
      </c>
      <c r="K3231" t="s">
        <v>872</v>
      </c>
      <c r="L3231">
        <v>188</v>
      </c>
      <c r="M3231">
        <v>48</v>
      </c>
      <c r="N3231">
        <v>1.4339999999999999</v>
      </c>
      <c r="O3231">
        <v>1.3839999999999999</v>
      </c>
      <c r="P3231">
        <v>0.21099999999999999</v>
      </c>
      <c r="Q3231">
        <v>1.861</v>
      </c>
      <c r="R3231" s="24" t="s">
        <v>2350</v>
      </c>
      <c r="S3231">
        <v>2.6070000000000002</v>
      </c>
      <c r="T3231">
        <v>0.71399999999999997</v>
      </c>
      <c r="U3231">
        <v>0.50900000000000001</v>
      </c>
      <c r="V3231">
        <v>0.92500000000000004</v>
      </c>
      <c r="W3231">
        <v>937.13099999999997</v>
      </c>
      <c r="X3231" t="s">
        <v>56</v>
      </c>
      <c r="Y3231">
        <v>0.53700000000000003</v>
      </c>
      <c r="Z3231">
        <v>0.98299999999999998</v>
      </c>
      <c r="AA3231">
        <v>0.99099999999999999</v>
      </c>
      <c r="AB3231">
        <v>0.97499999999999998</v>
      </c>
      <c r="AC3231">
        <v>0.95299999999999996</v>
      </c>
      <c r="AD3231" s="19">
        <v>45825.268152118057</v>
      </c>
      <c r="AE3231" t="s">
        <v>2357</v>
      </c>
    </row>
    <row r="3232" spans="1:31" x14ac:dyDescent="0.35">
      <c r="A3232" t="s">
        <v>1064</v>
      </c>
      <c r="B3232" t="s">
        <v>311</v>
      </c>
      <c r="C3232">
        <v>4430</v>
      </c>
      <c r="D3232" s="9">
        <v>40134.265289351853</v>
      </c>
      <c r="E3232" s="9">
        <v>44564.696226851855</v>
      </c>
      <c r="F3232">
        <v>5060</v>
      </c>
      <c r="G3232">
        <v>5060</v>
      </c>
      <c r="H3232">
        <v>4225</v>
      </c>
      <c r="I3232">
        <v>835</v>
      </c>
      <c r="J3232">
        <v>497</v>
      </c>
      <c r="K3232">
        <v>4563</v>
      </c>
      <c r="L3232">
        <v>4377</v>
      </c>
      <c r="M3232">
        <v>186</v>
      </c>
      <c r="N3232">
        <v>1.65</v>
      </c>
      <c r="O3232">
        <v>0.27700000000000002</v>
      </c>
      <c r="P3232">
        <v>0.19900000000000001</v>
      </c>
      <c r="Q3232">
        <v>1.3260000000000001</v>
      </c>
      <c r="R3232">
        <v>1.728</v>
      </c>
      <c r="S3232">
        <v>1.1080000000000001</v>
      </c>
      <c r="T3232">
        <v>0.76700000000000002</v>
      </c>
      <c r="U3232">
        <v>0.85599999999999998</v>
      </c>
      <c r="V3232">
        <v>0.89700000000000002</v>
      </c>
      <c r="W3232">
        <v>140.27099999999999</v>
      </c>
      <c r="X3232" t="s">
        <v>56</v>
      </c>
      <c r="Y3232">
        <v>0.754</v>
      </c>
      <c r="Z3232">
        <v>0.80200000000000005</v>
      </c>
      <c r="AA3232" s="19">
        <v>0.95699999999999996</v>
      </c>
      <c r="AB3232">
        <v>0.88900000000000001</v>
      </c>
      <c r="AC3232" s="23">
        <v>0.26100000000000001</v>
      </c>
      <c r="AD3232" s="19">
        <v>45825.224994826393</v>
      </c>
      <c r="AE3232" t="s">
        <v>2377</v>
      </c>
    </row>
    <row r="3233" spans="1:31" hidden="1" x14ac:dyDescent="0.35">
      <c r="A3233" t="s">
        <v>149</v>
      </c>
      <c r="B3233" t="s">
        <v>312</v>
      </c>
      <c r="C3233">
        <v>98</v>
      </c>
      <c r="D3233" s="9">
        <v>44466.596724537034</v>
      </c>
      <c r="E3233" s="9">
        <v>44565.450648148151</v>
      </c>
      <c r="F3233" t="s">
        <v>871</v>
      </c>
      <c r="G3233" t="s">
        <v>871</v>
      </c>
      <c r="H3233">
        <v>11</v>
      </c>
      <c r="I3233">
        <v>1</v>
      </c>
      <c r="J3233">
        <v>1</v>
      </c>
      <c r="K3233" t="s">
        <v>872</v>
      </c>
      <c r="L3233">
        <v>3</v>
      </c>
      <c r="M3233">
        <v>7</v>
      </c>
      <c r="N3233">
        <v>0.106</v>
      </c>
      <c r="O3233" t="s">
        <v>874</v>
      </c>
      <c r="P3233">
        <v>0</v>
      </c>
      <c r="Q3233">
        <v>3.5999999999999997E-2</v>
      </c>
      <c r="R3233">
        <v>0.106</v>
      </c>
      <c r="S3233">
        <v>0.106</v>
      </c>
      <c r="T3233" t="s">
        <v>874</v>
      </c>
      <c r="U3233" t="s">
        <v>874</v>
      </c>
      <c r="V3233" t="s">
        <v>874</v>
      </c>
      <c r="W3233" t="s">
        <v>874</v>
      </c>
      <c r="X3233" t="s">
        <v>56</v>
      </c>
      <c r="Y3233">
        <v>27.777999999999999</v>
      </c>
      <c r="Z3233">
        <v>0.83799999999999997</v>
      </c>
      <c r="AA3233" t="s">
        <v>874</v>
      </c>
      <c r="AB3233">
        <v>0</v>
      </c>
      <c r="AC3233">
        <v>0.75</v>
      </c>
      <c r="AD3233" s="19">
        <v>45825.268360231479</v>
      </c>
      <c r="AE3233" t="s">
        <v>2357</v>
      </c>
    </row>
    <row r="3234" spans="1:31" x14ac:dyDescent="0.35">
      <c r="A3234" t="s">
        <v>1232</v>
      </c>
      <c r="B3234" t="s">
        <v>311</v>
      </c>
      <c r="C3234">
        <v>4847</v>
      </c>
      <c r="D3234" s="9">
        <v>39715.189016203702</v>
      </c>
      <c r="E3234" s="9">
        <v>44562.973263888889</v>
      </c>
      <c r="F3234">
        <v>1104</v>
      </c>
      <c r="G3234">
        <v>1104</v>
      </c>
      <c r="H3234">
        <v>243</v>
      </c>
      <c r="I3234">
        <v>861</v>
      </c>
      <c r="J3234">
        <v>160</v>
      </c>
      <c r="K3234">
        <v>944</v>
      </c>
      <c r="L3234">
        <v>708</v>
      </c>
      <c r="M3234">
        <v>236</v>
      </c>
      <c r="N3234">
        <v>9.4E-2</v>
      </c>
      <c r="O3234">
        <v>0.34599999999999997</v>
      </c>
      <c r="P3234">
        <v>6.6000000000000003E-2</v>
      </c>
      <c r="Q3234">
        <v>0.28699999999999998</v>
      </c>
      <c r="R3234">
        <v>0.374</v>
      </c>
      <c r="S3234">
        <v>0.371</v>
      </c>
      <c r="T3234">
        <v>0.76700000000000002</v>
      </c>
      <c r="U3234">
        <v>0.214</v>
      </c>
      <c r="V3234">
        <v>0.85</v>
      </c>
      <c r="W3234">
        <v>822.3</v>
      </c>
      <c r="X3234" t="s">
        <v>56</v>
      </c>
      <c r="Y3234">
        <v>3.484</v>
      </c>
      <c r="Z3234">
        <v>0.92800000000000005</v>
      </c>
      <c r="AA3234">
        <v>0.97</v>
      </c>
      <c r="AB3234">
        <v>0.96899999999999997</v>
      </c>
      <c r="AC3234">
        <v>0.97399999999999998</v>
      </c>
      <c r="AD3234" s="19">
        <v>45825.050919189816</v>
      </c>
      <c r="AE3234" t="s">
        <v>2397</v>
      </c>
    </row>
    <row r="3235" spans="1:31" hidden="1" x14ac:dyDescent="0.35">
      <c r="A3235" t="s">
        <v>1126</v>
      </c>
      <c r="B3235" t="s">
        <v>312</v>
      </c>
      <c r="C3235">
        <v>77</v>
      </c>
      <c r="D3235" s="9">
        <v>44459.807337962964</v>
      </c>
      <c r="E3235" s="9">
        <v>44537.63045138889</v>
      </c>
      <c r="F3235" t="s">
        <v>871</v>
      </c>
      <c r="G3235" t="s">
        <v>871</v>
      </c>
      <c r="H3235">
        <v>1</v>
      </c>
      <c r="I3235">
        <v>5</v>
      </c>
      <c r="J3235">
        <v>1</v>
      </c>
      <c r="K3235" t="s">
        <v>872</v>
      </c>
      <c r="L3235">
        <v>1</v>
      </c>
      <c r="M3235">
        <v>3</v>
      </c>
      <c r="N3235" t="s">
        <v>874</v>
      </c>
      <c r="O3235">
        <v>3.6999999999999998E-2</v>
      </c>
      <c r="P3235" t="s">
        <v>874</v>
      </c>
      <c r="Q3235" t="s">
        <v>874</v>
      </c>
      <c r="R3235">
        <v>0</v>
      </c>
      <c r="S3235">
        <v>2.3E-2</v>
      </c>
      <c r="T3235" t="s">
        <v>874</v>
      </c>
      <c r="U3235" t="s">
        <v>874</v>
      </c>
      <c r="V3235" t="s">
        <v>874</v>
      </c>
      <c r="W3235" t="s">
        <v>874</v>
      </c>
      <c r="X3235" t="s">
        <v>56</v>
      </c>
      <c r="Y3235" t="s">
        <v>874</v>
      </c>
      <c r="Z3235" t="s">
        <v>874</v>
      </c>
      <c r="AA3235">
        <v>0.84499999999999997</v>
      </c>
      <c r="AB3235" t="s">
        <v>874</v>
      </c>
      <c r="AC3235" t="s">
        <v>874</v>
      </c>
      <c r="AD3235" s="19">
        <v>45825.268579675925</v>
      </c>
      <c r="AE3235" t="s">
        <v>2357</v>
      </c>
    </row>
    <row r="3236" spans="1:31" x14ac:dyDescent="0.35">
      <c r="A3236" t="s">
        <v>1735</v>
      </c>
      <c r="B3236" t="s">
        <v>311</v>
      </c>
      <c r="C3236">
        <v>1893</v>
      </c>
      <c r="D3236" s="9">
        <v>41652.8515162037</v>
      </c>
      <c r="E3236" s="9">
        <v>43546.784421296295</v>
      </c>
      <c r="F3236">
        <v>1940</v>
      </c>
      <c r="G3236">
        <v>1940</v>
      </c>
      <c r="H3236">
        <v>1154</v>
      </c>
      <c r="I3236">
        <v>786</v>
      </c>
      <c r="J3236">
        <v>152</v>
      </c>
      <c r="K3236">
        <v>1788</v>
      </c>
      <c r="L3236">
        <v>1463</v>
      </c>
      <c r="M3236">
        <v>332</v>
      </c>
      <c r="N3236">
        <v>0.748</v>
      </c>
      <c r="O3236">
        <v>0.58699999999999997</v>
      </c>
      <c r="P3236">
        <v>0.124</v>
      </c>
      <c r="Q3236">
        <v>0.92900000000000005</v>
      </c>
      <c r="R3236">
        <v>1.2110000000000001</v>
      </c>
      <c r="S3236">
        <v>1.097</v>
      </c>
      <c r="T3236">
        <v>0.76700000000000002</v>
      </c>
      <c r="U3236">
        <v>0.56000000000000005</v>
      </c>
      <c r="V3236">
        <v>0.90700000000000003</v>
      </c>
      <c r="W3236">
        <v>357.37400000000002</v>
      </c>
      <c r="X3236" t="s">
        <v>56</v>
      </c>
      <c r="Y3236">
        <v>1.0760000000000001</v>
      </c>
      <c r="Z3236">
        <v>0.64600000000000002</v>
      </c>
      <c r="AA3236">
        <v>0.99099999999999999</v>
      </c>
      <c r="AB3236">
        <v>0.93700000000000006</v>
      </c>
      <c r="AC3236">
        <v>0.84</v>
      </c>
      <c r="AD3236" s="19">
        <v>45825.173559641204</v>
      </c>
      <c r="AE3236" t="s">
        <v>2397</v>
      </c>
    </row>
    <row r="3237" spans="1:31" hidden="1" x14ac:dyDescent="0.35">
      <c r="A3237" t="s">
        <v>1127</v>
      </c>
      <c r="B3237" t="s">
        <v>312</v>
      </c>
      <c r="C3237">
        <v>0</v>
      </c>
      <c r="D3237" s="9">
        <v>44481.662395833337</v>
      </c>
      <c r="E3237" s="9">
        <v>44481.662395833337</v>
      </c>
      <c r="F3237" t="s">
        <v>871</v>
      </c>
      <c r="G3237" t="s">
        <v>871</v>
      </c>
      <c r="H3237">
        <v>1</v>
      </c>
      <c r="I3237">
        <v>1</v>
      </c>
      <c r="J3237">
        <v>1</v>
      </c>
      <c r="K3237" t="s">
        <v>872</v>
      </c>
      <c r="L3237">
        <v>1</v>
      </c>
      <c r="M3237">
        <v>0</v>
      </c>
      <c r="N3237" t="s">
        <v>874</v>
      </c>
      <c r="O3237" t="s">
        <v>874</v>
      </c>
      <c r="P3237" t="s">
        <v>874</v>
      </c>
      <c r="Q3237" t="s">
        <v>874</v>
      </c>
      <c r="R3237">
        <v>0</v>
      </c>
      <c r="S3237" t="s">
        <v>874</v>
      </c>
      <c r="T3237" t="s">
        <v>874</v>
      </c>
      <c r="U3237" t="s">
        <v>874</v>
      </c>
      <c r="V3237" t="s">
        <v>874</v>
      </c>
      <c r="W3237" t="s">
        <v>874</v>
      </c>
      <c r="X3237" t="s">
        <v>56</v>
      </c>
      <c r="Y3237" t="s">
        <v>874</v>
      </c>
      <c r="Z3237" t="s">
        <v>874</v>
      </c>
      <c r="AA3237" t="s">
        <v>874</v>
      </c>
      <c r="AB3237" t="s">
        <v>874</v>
      </c>
      <c r="AC3237" t="s">
        <v>874</v>
      </c>
      <c r="AD3237" s="19">
        <v>45825.268778090278</v>
      </c>
      <c r="AE3237" t="s">
        <v>2357</v>
      </c>
    </row>
    <row r="3238" spans="1:31" x14ac:dyDescent="0.35">
      <c r="A3238" t="s">
        <v>905</v>
      </c>
      <c r="B3238" t="s">
        <v>311</v>
      </c>
      <c r="C3238">
        <v>6839</v>
      </c>
      <c r="D3238" s="9">
        <v>37715.911307870374</v>
      </c>
      <c r="E3238" s="9">
        <v>44554.991296296299</v>
      </c>
      <c r="F3238">
        <v>744</v>
      </c>
      <c r="G3238">
        <v>744</v>
      </c>
      <c r="H3238">
        <v>155</v>
      </c>
      <c r="I3238">
        <v>589</v>
      </c>
      <c r="J3238">
        <v>122</v>
      </c>
      <c r="K3238">
        <v>622</v>
      </c>
      <c r="L3238">
        <v>472</v>
      </c>
      <c r="M3238">
        <v>150</v>
      </c>
      <c r="N3238">
        <v>2.8000000000000001E-2</v>
      </c>
      <c r="O3238">
        <v>8.5999999999999993E-2</v>
      </c>
      <c r="P3238">
        <v>0.02</v>
      </c>
      <c r="Q3238">
        <v>7.1999999999999995E-2</v>
      </c>
      <c r="R3238">
        <v>9.4E-2</v>
      </c>
      <c r="S3238">
        <v>9.4E-2</v>
      </c>
      <c r="T3238">
        <v>0.76600000000000001</v>
      </c>
      <c r="U3238">
        <v>0.246</v>
      </c>
      <c r="V3238">
        <v>0.82499999999999996</v>
      </c>
      <c r="W3238">
        <v>2083.3330000000001</v>
      </c>
      <c r="X3238" t="s">
        <v>56</v>
      </c>
      <c r="Y3238">
        <v>13.888999999999999</v>
      </c>
      <c r="Z3238">
        <v>0.98399999999999999</v>
      </c>
      <c r="AA3238">
        <v>0.996</v>
      </c>
      <c r="AB3238">
        <v>0.98799999999999999</v>
      </c>
      <c r="AC3238">
        <v>0.97599999999999998</v>
      </c>
      <c r="AD3238" s="19">
        <v>45825.128341932868</v>
      </c>
      <c r="AE3238" t="s">
        <v>2397</v>
      </c>
    </row>
    <row r="3239" spans="1:31" hidden="1" x14ac:dyDescent="0.35">
      <c r="A3239" t="s">
        <v>147</v>
      </c>
      <c r="B3239" t="s">
        <v>312</v>
      </c>
      <c r="C3239">
        <v>50</v>
      </c>
      <c r="D3239" s="9">
        <v>44398.398576388892</v>
      </c>
      <c r="E3239" s="9">
        <v>44449.332708333335</v>
      </c>
      <c r="F3239" t="s">
        <v>871</v>
      </c>
      <c r="G3239" t="s">
        <v>871</v>
      </c>
      <c r="H3239">
        <v>1</v>
      </c>
      <c r="I3239">
        <v>1</v>
      </c>
      <c r="J3239">
        <v>1</v>
      </c>
      <c r="K3239" t="s">
        <v>872</v>
      </c>
      <c r="L3239">
        <v>2</v>
      </c>
      <c r="M3239">
        <v>0</v>
      </c>
      <c r="N3239" t="s">
        <v>874</v>
      </c>
      <c r="O3239" t="s">
        <v>874</v>
      </c>
      <c r="P3239" t="s">
        <v>874</v>
      </c>
      <c r="Q3239" t="s">
        <v>874</v>
      </c>
      <c r="R3239">
        <v>0</v>
      </c>
      <c r="S3239" t="s">
        <v>874</v>
      </c>
      <c r="T3239" t="s">
        <v>874</v>
      </c>
      <c r="U3239" t="s">
        <v>874</v>
      </c>
      <c r="V3239" t="s">
        <v>874</v>
      </c>
      <c r="W3239" t="s">
        <v>874</v>
      </c>
      <c r="X3239" t="s">
        <v>56</v>
      </c>
      <c r="Y3239" t="s">
        <v>874</v>
      </c>
      <c r="Z3239" t="s">
        <v>874</v>
      </c>
      <c r="AA3239" t="s">
        <v>874</v>
      </c>
      <c r="AB3239" t="s">
        <v>874</v>
      </c>
      <c r="AC3239" t="s">
        <v>874</v>
      </c>
      <c r="AD3239" s="19">
        <v>45825.269000891203</v>
      </c>
      <c r="AE3239" t="s">
        <v>2357</v>
      </c>
    </row>
    <row r="3240" spans="1:31" x14ac:dyDescent="0.35">
      <c r="A3240" t="s">
        <v>1482</v>
      </c>
      <c r="B3240" t="s">
        <v>311</v>
      </c>
      <c r="C3240">
        <v>3003</v>
      </c>
      <c r="D3240" s="9">
        <v>38597.552083333336</v>
      </c>
      <c r="E3240" s="9">
        <v>41601.163888888892</v>
      </c>
      <c r="F3240">
        <v>171</v>
      </c>
      <c r="G3240">
        <v>171</v>
      </c>
      <c r="H3240">
        <v>28</v>
      </c>
      <c r="I3240">
        <v>143</v>
      </c>
      <c r="J3240">
        <v>61</v>
      </c>
      <c r="K3240">
        <v>110</v>
      </c>
      <c r="L3240">
        <v>92</v>
      </c>
      <c r="M3240">
        <v>18</v>
      </c>
      <c r="N3240">
        <v>8.9999999999999993E-3</v>
      </c>
      <c r="O3240">
        <v>4.3999999999999997E-2</v>
      </c>
      <c r="P3240">
        <v>1.9E-2</v>
      </c>
      <c r="Q3240">
        <v>2.5999999999999999E-2</v>
      </c>
      <c r="R3240">
        <v>3.4000000000000002E-2</v>
      </c>
      <c r="S3240">
        <v>3.2000000000000001E-2</v>
      </c>
      <c r="T3240">
        <v>0.76500000000000001</v>
      </c>
      <c r="U3240">
        <v>0.17</v>
      </c>
      <c r="V3240">
        <v>0.64200000000000002</v>
      </c>
      <c r="W3240">
        <v>692.30799999999999</v>
      </c>
      <c r="X3240" t="s">
        <v>56</v>
      </c>
      <c r="Y3240">
        <v>38.462000000000003</v>
      </c>
      <c r="Z3240">
        <v>0.89400000000000002</v>
      </c>
      <c r="AA3240">
        <v>0.97099999999999997</v>
      </c>
      <c r="AB3240">
        <v>0.97</v>
      </c>
      <c r="AC3240">
        <v>0.95899999999999996</v>
      </c>
      <c r="AD3240" s="19">
        <v>45824.890087615742</v>
      </c>
      <c r="AE3240" t="s">
        <v>2024</v>
      </c>
    </row>
    <row r="3241" spans="1:31" hidden="1" x14ac:dyDescent="0.35">
      <c r="A3241" t="s">
        <v>146</v>
      </c>
      <c r="B3241" t="s">
        <v>312</v>
      </c>
      <c r="C3241">
        <v>85</v>
      </c>
      <c r="D3241" s="9">
        <v>44466.57271990741</v>
      </c>
      <c r="E3241" s="9">
        <v>44551.596261574072</v>
      </c>
      <c r="F3241" t="s">
        <v>871</v>
      </c>
      <c r="G3241" t="s">
        <v>871</v>
      </c>
      <c r="H3241">
        <v>44</v>
      </c>
      <c r="I3241">
        <v>1</v>
      </c>
      <c r="J3241">
        <v>1</v>
      </c>
      <c r="K3241" t="s">
        <v>872</v>
      </c>
      <c r="L3241">
        <v>37</v>
      </c>
      <c r="M3241">
        <v>8</v>
      </c>
      <c r="N3241">
        <v>0.503</v>
      </c>
      <c r="O3241" t="s">
        <v>874</v>
      </c>
      <c r="P3241">
        <v>0</v>
      </c>
      <c r="Q3241">
        <v>0.38700000000000001</v>
      </c>
      <c r="R3241">
        <v>0.503</v>
      </c>
      <c r="S3241">
        <v>0.503</v>
      </c>
      <c r="T3241" t="s">
        <v>874</v>
      </c>
      <c r="U3241" t="s">
        <v>874</v>
      </c>
      <c r="V3241" t="s">
        <v>874</v>
      </c>
      <c r="W3241" t="s">
        <v>874</v>
      </c>
      <c r="X3241" t="s">
        <v>56</v>
      </c>
      <c r="Y3241">
        <v>2.5840000000000001</v>
      </c>
      <c r="Z3241">
        <v>0.94899999999999995</v>
      </c>
      <c r="AA3241" t="s">
        <v>874</v>
      </c>
      <c r="AB3241">
        <v>0</v>
      </c>
      <c r="AC3241">
        <v>0.97599999999999998</v>
      </c>
      <c r="AD3241" s="19">
        <v>45825.269213761574</v>
      </c>
      <c r="AE3241" t="s">
        <v>2357</v>
      </c>
    </row>
    <row r="3242" spans="1:31" x14ac:dyDescent="0.35">
      <c r="A3242" t="s">
        <v>1202</v>
      </c>
      <c r="B3242" t="s">
        <v>311</v>
      </c>
      <c r="C3242">
        <v>3617</v>
      </c>
      <c r="D3242" s="9">
        <v>39862.153263888889</v>
      </c>
      <c r="E3242" s="9">
        <v>43479.844282407408</v>
      </c>
      <c r="F3242">
        <v>216</v>
      </c>
      <c r="G3242">
        <v>216</v>
      </c>
      <c r="H3242">
        <v>95</v>
      </c>
      <c r="I3242">
        <v>121</v>
      </c>
      <c r="J3242">
        <v>32</v>
      </c>
      <c r="K3242">
        <v>184</v>
      </c>
      <c r="L3242">
        <v>161</v>
      </c>
      <c r="M3242">
        <v>23</v>
      </c>
      <c r="N3242">
        <v>5.2999999999999999E-2</v>
      </c>
      <c r="O3242">
        <v>7.4999999999999997E-2</v>
      </c>
      <c r="P3242">
        <v>1.2999999999999999E-2</v>
      </c>
      <c r="Q3242">
        <v>8.7999999999999995E-2</v>
      </c>
      <c r="R3242">
        <v>0.115</v>
      </c>
      <c r="S3242">
        <v>8.8999999999999996E-2</v>
      </c>
      <c r="T3242">
        <v>0.76500000000000001</v>
      </c>
      <c r="U3242">
        <v>0.41399999999999998</v>
      </c>
      <c r="V3242">
        <v>0.89800000000000002</v>
      </c>
      <c r="W3242">
        <v>261.36399999999998</v>
      </c>
      <c r="X3242" t="s">
        <v>56</v>
      </c>
      <c r="Y3242">
        <v>11.364000000000001</v>
      </c>
      <c r="Z3242">
        <v>0.91</v>
      </c>
      <c r="AA3242">
        <v>0.91900000000000004</v>
      </c>
      <c r="AB3242">
        <v>0.89300000000000002</v>
      </c>
      <c r="AC3242">
        <v>0.89500000000000002</v>
      </c>
      <c r="AD3242" s="19">
        <v>45825.304298946758</v>
      </c>
      <c r="AE3242" t="s">
        <v>2333</v>
      </c>
    </row>
    <row r="3243" spans="1:31" hidden="1" x14ac:dyDescent="0.35">
      <c r="A3243" t="s">
        <v>1128</v>
      </c>
      <c r="B3243" t="s">
        <v>312</v>
      </c>
      <c r="C3243">
        <v>52</v>
      </c>
      <c r="D3243" s="9">
        <v>44512.997696759259</v>
      </c>
      <c r="E3243" s="9">
        <v>44565.614305555559</v>
      </c>
      <c r="F3243" t="s">
        <v>871</v>
      </c>
      <c r="G3243" t="s">
        <v>871</v>
      </c>
      <c r="H3243">
        <v>59</v>
      </c>
      <c r="I3243">
        <v>1</v>
      </c>
      <c r="J3243">
        <v>1</v>
      </c>
      <c r="K3243" t="s">
        <v>872</v>
      </c>
      <c r="L3243">
        <v>31</v>
      </c>
      <c r="M3243">
        <v>27</v>
      </c>
      <c r="N3243">
        <v>0.97</v>
      </c>
      <c r="O3243">
        <v>0</v>
      </c>
      <c r="P3243">
        <v>0</v>
      </c>
      <c r="Q3243">
        <v>0.81100000000000005</v>
      </c>
      <c r="R3243">
        <v>0.97</v>
      </c>
      <c r="S3243">
        <v>0.97</v>
      </c>
      <c r="T3243">
        <v>0.83599999999999997</v>
      </c>
      <c r="U3243">
        <v>1</v>
      </c>
      <c r="V3243">
        <v>1</v>
      </c>
      <c r="W3243">
        <v>34.524999999999999</v>
      </c>
      <c r="X3243" t="s">
        <v>56</v>
      </c>
      <c r="Y3243">
        <v>1.2330000000000001</v>
      </c>
      <c r="Z3243">
        <v>0.50600000000000001</v>
      </c>
      <c r="AA3243">
        <v>0</v>
      </c>
      <c r="AB3243">
        <v>0</v>
      </c>
      <c r="AC3243">
        <v>0.89600000000000002</v>
      </c>
      <c r="AD3243" s="19">
        <v>45825.269452534725</v>
      </c>
      <c r="AE3243" t="s">
        <v>2357</v>
      </c>
    </row>
    <row r="3244" spans="1:31" x14ac:dyDescent="0.35">
      <c r="A3244" t="s">
        <v>970</v>
      </c>
      <c r="B3244" t="s">
        <v>311</v>
      </c>
      <c r="C3244">
        <v>3355</v>
      </c>
      <c r="D3244" s="9">
        <v>41138.104768518519</v>
      </c>
      <c r="E3244" s="9">
        <v>44494.092615740738</v>
      </c>
      <c r="F3244">
        <v>136</v>
      </c>
      <c r="G3244">
        <v>136</v>
      </c>
      <c r="H3244">
        <v>33</v>
      </c>
      <c r="I3244">
        <v>103</v>
      </c>
      <c r="J3244">
        <v>36</v>
      </c>
      <c r="K3244">
        <v>100</v>
      </c>
      <c r="L3244">
        <v>97</v>
      </c>
      <c r="M3244">
        <v>3</v>
      </c>
      <c r="N3244">
        <v>1.2E-2</v>
      </c>
      <c r="O3244">
        <v>4.7E-2</v>
      </c>
      <c r="P3244">
        <v>8.0000000000000002E-3</v>
      </c>
      <c r="Q3244">
        <v>3.9E-2</v>
      </c>
      <c r="R3244">
        <v>5.0999999999999997E-2</v>
      </c>
      <c r="S3244">
        <v>0.03</v>
      </c>
      <c r="T3244">
        <v>0.76500000000000001</v>
      </c>
      <c r="U3244">
        <v>0.20300000000000001</v>
      </c>
      <c r="V3244">
        <v>0.86399999999999999</v>
      </c>
      <c r="W3244">
        <v>76.923000000000002</v>
      </c>
      <c r="X3244" t="s">
        <v>56</v>
      </c>
      <c r="Y3244">
        <v>25.640999999999998</v>
      </c>
      <c r="Z3244">
        <v>0.79200000000000004</v>
      </c>
      <c r="AA3244" s="19">
        <v>0.79300000000000004</v>
      </c>
      <c r="AB3244">
        <v>0.88700000000000001</v>
      </c>
      <c r="AC3244" s="23">
        <v>0.75800000000000001</v>
      </c>
      <c r="AD3244" s="19">
        <v>45825.19698778935</v>
      </c>
      <c r="AE3244" t="s">
        <v>2388</v>
      </c>
    </row>
    <row r="3245" spans="1:31" hidden="1" x14ac:dyDescent="0.35">
      <c r="A3245" t="s">
        <v>144</v>
      </c>
      <c r="B3245" t="s">
        <v>312</v>
      </c>
      <c r="C3245">
        <v>97</v>
      </c>
      <c r="D3245" s="9">
        <v>44467.87232638889</v>
      </c>
      <c r="E3245" s="9">
        <v>44565.827824074076</v>
      </c>
      <c r="F3245" t="s">
        <v>871</v>
      </c>
      <c r="G3245" t="s">
        <v>871</v>
      </c>
      <c r="H3245">
        <v>45</v>
      </c>
      <c r="I3245">
        <v>13</v>
      </c>
      <c r="J3245">
        <v>1</v>
      </c>
      <c r="K3245" t="s">
        <v>872</v>
      </c>
      <c r="L3245">
        <v>35</v>
      </c>
      <c r="M3245">
        <v>22</v>
      </c>
      <c r="N3245">
        <v>0.53900000000000003</v>
      </c>
      <c r="O3245">
        <v>0.114</v>
      </c>
      <c r="P3245">
        <v>0</v>
      </c>
      <c r="Q3245">
        <v>0.40200000000000002</v>
      </c>
      <c r="R3245">
        <v>0.65300000000000002</v>
      </c>
      <c r="S3245">
        <v>0.61499999999999999</v>
      </c>
      <c r="T3245">
        <v>0.61599999999999999</v>
      </c>
      <c r="U3245">
        <v>0.82499999999999996</v>
      </c>
      <c r="V3245">
        <v>1</v>
      </c>
      <c r="W3245">
        <v>323.38299999999998</v>
      </c>
      <c r="X3245" t="s">
        <v>56</v>
      </c>
      <c r="Y3245">
        <v>2.488</v>
      </c>
      <c r="Z3245">
        <v>0.97099999999999997</v>
      </c>
      <c r="AA3245">
        <v>0.94299999999999995</v>
      </c>
      <c r="AB3245">
        <v>0</v>
      </c>
      <c r="AC3245">
        <v>0.92</v>
      </c>
      <c r="AD3245" s="19">
        <v>45825.269711562498</v>
      </c>
      <c r="AE3245" t="s">
        <v>2357</v>
      </c>
    </row>
    <row r="3246" spans="1:31" x14ac:dyDescent="0.35">
      <c r="A3246" t="s">
        <v>1231</v>
      </c>
      <c r="B3246" t="s">
        <v>311</v>
      </c>
      <c r="C3246">
        <v>699</v>
      </c>
      <c r="D3246" s="9">
        <v>43867.26222222222</v>
      </c>
      <c r="E3246" s="9">
        <v>44566.443518518521</v>
      </c>
      <c r="F3246">
        <v>620</v>
      </c>
      <c r="G3246">
        <v>620</v>
      </c>
      <c r="H3246">
        <v>152</v>
      </c>
      <c r="I3246">
        <v>468</v>
      </c>
      <c r="J3246">
        <v>61</v>
      </c>
      <c r="K3246">
        <v>559</v>
      </c>
      <c r="L3246">
        <v>421</v>
      </c>
      <c r="M3246">
        <v>138</v>
      </c>
      <c r="N3246">
        <v>0.2</v>
      </c>
      <c r="O3246">
        <v>0.63300000000000001</v>
      </c>
      <c r="P3246">
        <v>8.5000000000000006E-2</v>
      </c>
      <c r="Q3246">
        <v>0.57199999999999995</v>
      </c>
      <c r="R3246">
        <v>0.748</v>
      </c>
      <c r="S3246">
        <v>0.74299999999999999</v>
      </c>
      <c r="T3246">
        <v>0.76500000000000001</v>
      </c>
      <c r="U3246">
        <v>0.24</v>
      </c>
      <c r="V3246">
        <v>0.89800000000000002</v>
      </c>
      <c r="W3246">
        <v>241.25899999999999</v>
      </c>
      <c r="X3246" t="s">
        <v>56</v>
      </c>
      <c r="Y3246">
        <v>1.748</v>
      </c>
      <c r="Z3246">
        <v>0.93300000000000005</v>
      </c>
      <c r="AA3246">
        <v>0.97899999999999998</v>
      </c>
      <c r="AB3246">
        <v>0.98599999999999999</v>
      </c>
      <c r="AC3246">
        <v>0.98499999999999999</v>
      </c>
      <c r="AD3246" s="19">
        <v>45825.050597141206</v>
      </c>
      <c r="AE3246" t="s">
        <v>2397</v>
      </c>
    </row>
    <row r="3247" spans="1:31" hidden="1" x14ac:dyDescent="0.35">
      <c r="A3247" t="s">
        <v>143</v>
      </c>
      <c r="B3247" t="s">
        <v>312</v>
      </c>
      <c r="C3247">
        <v>99</v>
      </c>
      <c r="D3247" s="9">
        <v>44453.722638888888</v>
      </c>
      <c r="E3247" s="9">
        <v>44553.57707175926</v>
      </c>
      <c r="F3247" t="s">
        <v>871</v>
      </c>
      <c r="G3247" t="s">
        <v>871</v>
      </c>
      <c r="H3247">
        <v>35</v>
      </c>
      <c r="I3247">
        <v>12</v>
      </c>
      <c r="J3247">
        <v>2</v>
      </c>
      <c r="K3247" t="s">
        <v>872</v>
      </c>
      <c r="L3247">
        <v>36</v>
      </c>
      <c r="M3247">
        <v>10</v>
      </c>
      <c r="N3247">
        <v>0.39100000000000001</v>
      </c>
      <c r="O3247">
        <v>0.106</v>
      </c>
      <c r="P3247">
        <v>6.7000000000000004E-2</v>
      </c>
      <c r="Q3247">
        <v>0.35199999999999998</v>
      </c>
      <c r="R3247">
        <v>0.43</v>
      </c>
      <c r="S3247">
        <v>0.45100000000000001</v>
      </c>
      <c r="T3247">
        <v>0.81899999999999995</v>
      </c>
      <c r="U3247">
        <v>0.78700000000000003</v>
      </c>
      <c r="V3247">
        <v>0.86499999999999999</v>
      </c>
      <c r="W3247">
        <v>190.34100000000001</v>
      </c>
      <c r="X3247" t="s">
        <v>56</v>
      </c>
      <c r="Y3247">
        <v>2.8410000000000002</v>
      </c>
      <c r="Z3247">
        <v>0.95899999999999996</v>
      </c>
      <c r="AA3247">
        <v>0.93799999999999994</v>
      </c>
      <c r="AB3247">
        <v>1</v>
      </c>
      <c r="AC3247">
        <v>0.94099999999999995</v>
      </c>
      <c r="AD3247" s="19">
        <v>45825.269982303238</v>
      </c>
      <c r="AE3247" t="s">
        <v>2357</v>
      </c>
    </row>
    <row r="3248" spans="1:31" x14ac:dyDescent="0.35">
      <c r="A3248" t="s">
        <v>1209</v>
      </c>
      <c r="B3248" t="s">
        <v>311</v>
      </c>
      <c r="C3248">
        <v>1088</v>
      </c>
      <c r="D3248" s="9">
        <v>40516.040972222225</v>
      </c>
      <c r="E3248" s="9">
        <v>41604.902777777781</v>
      </c>
      <c r="F3248">
        <v>234</v>
      </c>
      <c r="G3248">
        <v>234</v>
      </c>
      <c r="H3248">
        <v>31</v>
      </c>
      <c r="I3248">
        <v>203</v>
      </c>
      <c r="J3248">
        <v>26</v>
      </c>
      <c r="K3248">
        <v>208</v>
      </c>
      <c r="L3248">
        <v>168</v>
      </c>
      <c r="M3248">
        <v>40</v>
      </c>
      <c r="N3248">
        <v>3.3000000000000002E-2</v>
      </c>
      <c r="O3248">
        <v>0.152</v>
      </c>
      <c r="P3248">
        <v>0.02</v>
      </c>
      <c r="Q3248">
        <v>0.126</v>
      </c>
      <c r="R3248">
        <v>0.16500000000000001</v>
      </c>
      <c r="S3248">
        <v>0.158</v>
      </c>
      <c r="T3248">
        <v>0.76400000000000001</v>
      </c>
      <c r="U3248">
        <v>0.17799999999999999</v>
      </c>
      <c r="V3248">
        <v>0.89200000000000002</v>
      </c>
      <c r="W3248">
        <v>317.45999999999998</v>
      </c>
      <c r="X3248" t="s">
        <v>56</v>
      </c>
      <c r="Y3248">
        <v>7.9370000000000003</v>
      </c>
      <c r="Z3248">
        <v>0.78300000000000003</v>
      </c>
      <c r="AA3248">
        <v>0.88900000000000001</v>
      </c>
      <c r="AB3248">
        <v>0.873</v>
      </c>
      <c r="AC3248">
        <v>0.88</v>
      </c>
      <c r="AD3248" s="19">
        <v>45824.969867245367</v>
      </c>
      <c r="AE3248" t="s">
        <v>2225</v>
      </c>
    </row>
    <row r="3249" spans="1:31" hidden="1" x14ac:dyDescent="0.35">
      <c r="A3249" t="s">
        <v>139</v>
      </c>
      <c r="B3249" t="s">
        <v>312</v>
      </c>
      <c r="C3249">
        <v>0</v>
      </c>
      <c r="D3249" s="9">
        <v>43978.383483796293</v>
      </c>
      <c r="E3249" s="9">
        <v>43978.383483796293</v>
      </c>
      <c r="F3249" t="s">
        <v>871</v>
      </c>
      <c r="G3249" t="s">
        <v>871</v>
      </c>
      <c r="H3249">
        <v>1</v>
      </c>
      <c r="I3249">
        <v>1</v>
      </c>
      <c r="J3249">
        <v>1</v>
      </c>
      <c r="K3249" t="s">
        <v>872</v>
      </c>
      <c r="L3249">
        <v>1</v>
      </c>
      <c r="M3249">
        <v>0</v>
      </c>
      <c r="N3249" t="s">
        <v>874</v>
      </c>
      <c r="O3249" t="s">
        <v>874</v>
      </c>
      <c r="P3249" t="s">
        <v>874</v>
      </c>
      <c r="Q3249" t="s">
        <v>874</v>
      </c>
      <c r="R3249">
        <v>0</v>
      </c>
      <c r="S3249" t="s">
        <v>874</v>
      </c>
      <c r="T3249" t="s">
        <v>874</v>
      </c>
      <c r="U3249" t="s">
        <v>874</v>
      </c>
      <c r="V3249" t="s">
        <v>874</v>
      </c>
      <c r="W3249" t="s">
        <v>874</v>
      </c>
      <c r="X3249" t="s">
        <v>56</v>
      </c>
      <c r="Y3249" t="s">
        <v>874</v>
      </c>
      <c r="Z3249" t="s">
        <v>874</v>
      </c>
      <c r="AA3249" t="s">
        <v>874</v>
      </c>
      <c r="AB3249" t="s">
        <v>874</v>
      </c>
      <c r="AC3249" t="s">
        <v>874</v>
      </c>
      <c r="AD3249" s="19">
        <v>45825.270203935186</v>
      </c>
      <c r="AE3249" t="s">
        <v>2357</v>
      </c>
    </row>
    <row r="3250" spans="1:31" x14ac:dyDescent="0.35">
      <c r="A3250" t="s">
        <v>97</v>
      </c>
      <c r="B3250" t="s">
        <v>311</v>
      </c>
      <c r="C3250">
        <v>1702</v>
      </c>
      <c r="D3250" s="9">
        <v>43887.138888888891</v>
      </c>
      <c r="E3250" s="9">
        <v>45589.466666666667</v>
      </c>
      <c r="F3250">
        <v>167</v>
      </c>
      <c r="G3250">
        <v>167</v>
      </c>
      <c r="H3250">
        <v>162</v>
      </c>
      <c r="I3250">
        <v>5</v>
      </c>
      <c r="J3250">
        <v>25</v>
      </c>
      <c r="K3250">
        <v>142</v>
      </c>
      <c r="L3250">
        <v>97</v>
      </c>
      <c r="M3250">
        <v>45</v>
      </c>
      <c r="N3250">
        <v>0.13300000000000001</v>
      </c>
      <c r="O3250">
        <v>1.2E-2</v>
      </c>
      <c r="P3250">
        <v>3.9E-2</v>
      </c>
      <c r="Q3250">
        <v>8.1000000000000003E-2</v>
      </c>
      <c r="R3250">
        <v>0.106</v>
      </c>
      <c r="S3250">
        <v>0.125</v>
      </c>
      <c r="T3250">
        <v>0.76400000000000001</v>
      </c>
      <c r="U3250">
        <v>0.91700000000000004</v>
      </c>
      <c r="V3250">
        <v>0.73099999999999998</v>
      </c>
      <c r="W3250">
        <v>555.55600000000004</v>
      </c>
      <c r="X3250" t="s">
        <v>56</v>
      </c>
      <c r="Y3250">
        <v>12.346</v>
      </c>
      <c r="Z3250">
        <v>0.748</v>
      </c>
      <c r="AA3250">
        <v>0.93799999999999994</v>
      </c>
      <c r="AB3250">
        <v>0.70399999999999996</v>
      </c>
      <c r="AC3250">
        <v>0.70799999999999996</v>
      </c>
      <c r="AD3250" s="19">
        <v>2.0427083333333335E-2</v>
      </c>
      <c r="AE3250" t="s">
        <v>1108</v>
      </c>
    </row>
    <row r="3251" spans="1:31" hidden="1" x14ac:dyDescent="0.35">
      <c r="A3251" t="s">
        <v>138</v>
      </c>
      <c r="B3251" t="s">
        <v>312</v>
      </c>
      <c r="C3251">
        <v>75</v>
      </c>
      <c r="D3251" s="9">
        <v>44453.523888888885</v>
      </c>
      <c r="E3251" s="9">
        <v>44529.482314814813</v>
      </c>
      <c r="F3251" t="s">
        <v>871</v>
      </c>
      <c r="G3251" t="s">
        <v>871</v>
      </c>
      <c r="H3251">
        <v>2</v>
      </c>
      <c r="I3251">
        <v>6</v>
      </c>
      <c r="J3251">
        <v>2</v>
      </c>
      <c r="K3251" t="s">
        <v>872</v>
      </c>
      <c r="L3251">
        <v>10</v>
      </c>
      <c r="M3251">
        <v>-3</v>
      </c>
      <c r="N3251">
        <v>2.4E-2</v>
      </c>
      <c r="O3251">
        <v>5.7000000000000002E-2</v>
      </c>
      <c r="P3251">
        <v>5.6000000000000001E-2</v>
      </c>
      <c r="Q3251">
        <v>0.1</v>
      </c>
      <c r="R3251">
        <v>2.5000000000000001E-2</v>
      </c>
      <c r="S3251">
        <v>5.3999999999999999E-2</v>
      </c>
      <c r="T3251">
        <v>4</v>
      </c>
      <c r="U3251">
        <v>0.29599999999999999</v>
      </c>
      <c r="V3251">
        <v>0.309</v>
      </c>
      <c r="W3251">
        <v>990</v>
      </c>
      <c r="X3251" t="s">
        <v>62</v>
      </c>
      <c r="Y3251">
        <v>10</v>
      </c>
      <c r="Z3251">
        <v>1</v>
      </c>
      <c r="AA3251">
        <v>0.86299999999999999</v>
      </c>
      <c r="AB3251">
        <v>1</v>
      </c>
      <c r="AC3251">
        <v>0.90400000000000003</v>
      </c>
      <c r="AD3251" s="19">
        <v>45825.270487557871</v>
      </c>
      <c r="AE3251" t="s">
        <v>2357</v>
      </c>
    </row>
    <row r="3252" spans="1:31" x14ac:dyDescent="0.35">
      <c r="A3252" t="s">
        <v>97</v>
      </c>
      <c r="B3252" t="s">
        <v>311</v>
      </c>
      <c r="C3252">
        <v>1702</v>
      </c>
      <c r="D3252" s="9">
        <v>43887.138888888891</v>
      </c>
      <c r="E3252" s="9">
        <v>45589.466666666667</v>
      </c>
      <c r="F3252">
        <v>167</v>
      </c>
      <c r="G3252">
        <v>167</v>
      </c>
      <c r="H3252">
        <v>162</v>
      </c>
      <c r="I3252">
        <v>5</v>
      </c>
      <c r="J3252">
        <v>25</v>
      </c>
      <c r="K3252">
        <v>142</v>
      </c>
      <c r="L3252">
        <v>97</v>
      </c>
      <c r="M3252">
        <v>45</v>
      </c>
      <c r="N3252">
        <v>0.13300000000000001</v>
      </c>
      <c r="O3252">
        <v>1.2E-2</v>
      </c>
      <c r="P3252">
        <v>3.9E-2</v>
      </c>
      <c r="Q3252">
        <v>8.1000000000000003E-2</v>
      </c>
      <c r="R3252">
        <v>0.106</v>
      </c>
      <c r="S3252">
        <v>0.125</v>
      </c>
      <c r="T3252">
        <v>0.76400000000000001</v>
      </c>
      <c r="U3252">
        <v>0.91700000000000004</v>
      </c>
      <c r="V3252">
        <v>0.73099999999999998</v>
      </c>
      <c r="W3252">
        <v>555.55600000000004</v>
      </c>
      <c r="X3252" t="s">
        <v>56</v>
      </c>
      <c r="Y3252">
        <v>12.346</v>
      </c>
      <c r="Z3252">
        <v>0.748</v>
      </c>
      <c r="AA3252">
        <v>0.93799999999999994</v>
      </c>
      <c r="AB3252">
        <v>0.70399999999999996</v>
      </c>
      <c r="AC3252">
        <v>0.70799999999999996</v>
      </c>
      <c r="AD3252" s="19">
        <v>2.2776620370370371E-2</v>
      </c>
      <c r="AE3252" t="s">
        <v>1108</v>
      </c>
    </row>
    <row r="3253" spans="1:31" hidden="1" x14ac:dyDescent="0.35">
      <c r="A3253" t="s">
        <v>1129</v>
      </c>
      <c r="B3253" t="s">
        <v>312</v>
      </c>
      <c r="C3253">
        <v>97</v>
      </c>
      <c r="D3253" s="9">
        <v>44468.573958333334</v>
      </c>
      <c r="E3253" s="9">
        <v>44565.625509259262</v>
      </c>
      <c r="F3253" t="s">
        <v>871</v>
      </c>
      <c r="G3253" t="s">
        <v>871</v>
      </c>
      <c r="H3253">
        <v>181</v>
      </c>
      <c r="I3253">
        <v>35</v>
      </c>
      <c r="J3253">
        <v>26</v>
      </c>
      <c r="K3253" t="s">
        <v>872</v>
      </c>
      <c r="L3253">
        <v>82</v>
      </c>
      <c r="M3253">
        <v>107</v>
      </c>
      <c r="N3253">
        <v>1.962</v>
      </c>
      <c r="O3253">
        <v>0.42</v>
      </c>
      <c r="P3253">
        <v>0.41899999999999998</v>
      </c>
      <c r="Q3253">
        <v>1.1639999999999999</v>
      </c>
      <c r="R3253">
        <v>1.9630000000000001</v>
      </c>
      <c r="S3253">
        <v>2.0529999999999999</v>
      </c>
      <c r="T3253">
        <v>0.59299999999999997</v>
      </c>
      <c r="U3253">
        <v>0.82399999999999995</v>
      </c>
      <c r="V3253">
        <v>0.82399999999999995</v>
      </c>
      <c r="W3253">
        <v>180.41200000000001</v>
      </c>
      <c r="X3253" t="s">
        <v>56</v>
      </c>
      <c r="Y3253">
        <v>0.85899999999999999</v>
      </c>
      <c r="Z3253">
        <v>0.98799999999999999</v>
      </c>
      <c r="AA3253">
        <v>0.95599999999999996</v>
      </c>
      <c r="AB3253">
        <v>0.97799999999999998</v>
      </c>
      <c r="AC3253">
        <v>0.97399999999999998</v>
      </c>
      <c r="AD3253" s="19">
        <v>45825.270763194443</v>
      </c>
      <c r="AE3253" t="s">
        <v>2357</v>
      </c>
    </row>
    <row r="3254" spans="1:31" x14ac:dyDescent="0.35">
      <c r="A3254" t="s">
        <v>1321</v>
      </c>
      <c r="B3254" t="s">
        <v>311</v>
      </c>
      <c r="C3254">
        <v>4661</v>
      </c>
      <c r="D3254" s="9">
        <v>38638.978900462964</v>
      </c>
      <c r="E3254" s="9">
        <v>43300.430543981478</v>
      </c>
      <c r="F3254">
        <v>964</v>
      </c>
      <c r="G3254">
        <v>964</v>
      </c>
      <c r="H3254">
        <v>196</v>
      </c>
      <c r="I3254">
        <v>768</v>
      </c>
      <c r="J3254">
        <v>40</v>
      </c>
      <c r="K3254">
        <v>924</v>
      </c>
      <c r="L3254">
        <v>699</v>
      </c>
      <c r="M3254">
        <v>225</v>
      </c>
      <c r="N3254">
        <v>0.09</v>
      </c>
      <c r="O3254">
        <v>0.41199999999999998</v>
      </c>
      <c r="P3254">
        <v>3.1E-2</v>
      </c>
      <c r="Q3254">
        <v>0.36</v>
      </c>
      <c r="R3254">
        <v>0.47099999999999997</v>
      </c>
      <c r="S3254">
        <v>0.47599999999999998</v>
      </c>
      <c r="T3254">
        <v>0.76400000000000001</v>
      </c>
      <c r="U3254">
        <v>0.17899999999999999</v>
      </c>
      <c r="V3254">
        <v>0.93799999999999994</v>
      </c>
      <c r="W3254">
        <v>625</v>
      </c>
      <c r="X3254" t="s">
        <v>56</v>
      </c>
      <c r="Y3254">
        <v>2.778</v>
      </c>
      <c r="Z3254">
        <v>0.90700000000000003</v>
      </c>
      <c r="AA3254">
        <v>0.878</v>
      </c>
      <c r="AB3254">
        <v>0.94099999999999995</v>
      </c>
      <c r="AC3254">
        <v>0.83</v>
      </c>
      <c r="AD3254" s="19">
        <v>45825.07251489583</v>
      </c>
      <c r="AE3254" t="s">
        <v>2397</v>
      </c>
    </row>
    <row r="3255" spans="1:31" hidden="1" x14ac:dyDescent="0.35">
      <c r="A3255" t="s">
        <v>137</v>
      </c>
      <c r="B3255" t="s">
        <v>312</v>
      </c>
      <c r="C3255">
        <v>99</v>
      </c>
      <c r="D3255" s="9">
        <v>44447.691030092596</v>
      </c>
      <c r="E3255" s="9">
        <v>44546.774085648147</v>
      </c>
      <c r="F3255" t="s">
        <v>871</v>
      </c>
      <c r="G3255" t="s">
        <v>871</v>
      </c>
      <c r="H3255">
        <v>42</v>
      </c>
      <c r="I3255">
        <v>2</v>
      </c>
      <c r="J3255">
        <v>1</v>
      </c>
      <c r="K3255" t="s">
        <v>872</v>
      </c>
      <c r="L3255">
        <v>50</v>
      </c>
      <c r="M3255">
        <v>-7</v>
      </c>
      <c r="N3255">
        <v>0.436</v>
      </c>
      <c r="O3255">
        <v>1.6E-2</v>
      </c>
      <c r="P3255">
        <v>0</v>
      </c>
      <c r="Q3255">
        <v>0.56999999999999995</v>
      </c>
      <c r="R3255">
        <v>0.45200000000000001</v>
      </c>
      <c r="S3255">
        <v>0.45400000000000001</v>
      </c>
      <c r="T3255">
        <v>1.2609999999999999</v>
      </c>
      <c r="U3255">
        <v>0.96499999999999997</v>
      </c>
      <c r="V3255">
        <v>1</v>
      </c>
      <c r="W3255">
        <v>73.683999999999997</v>
      </c>
      <c r="X3255" t="s">
        <v>62</v>
      </c>
      <c r="Y3255">
        <v>1.754</v>
      </c>
      <c r="Z3255">
        <v>0.96099999999999997</v>
      </c>
      <c r="AA3255">
        <v>1</v>
      </c>
      <c r="AB3255">
        <v>0</v>
      </c>
      <c r="AC3255">
        <v>0.98799999999999999</v>
      </c>
      <c r="AD3255" s="19">
        <v>45825.271025162037</v>
      </c>
      <c r="AE3255" t="s">
        <v>2357</v>
      </c>
    </row>
    <row r="3256" spans="1:31" x14ac:dyDescent="0.35">
      <c r="A3256" t="s">
        <v>2060</v>
      </c>
      <c r="B3256" t="s">
        <v>311</v>
      </c>
      <c r="C3256">
        <v>1264</v>
      </c>
      <c r="D3256" s="9">
        <v>40361.984722222223</v>
      </c>
      <c r="E3256" s="9">
        <v>41626.945138888892</v>
      </c>
      <c r="F3256">
        <v>358</v>
      </c>
      <c r="G3256">
        <v>358</v>
      </c>
      <c r="H3256">
        <v>276</v>
      </c>
      <c r="I3256">
        <v>82</v>
      </c>
      <c r="J3256">
        <v>59</v>
      </c>
      <c r="K3256">
        <v>299</v>
      </c>
      <c r="L3256">
        <v>216</v>
      </c>
      <c r="M3256">
        <v>83</v>
      </c>
      <c r="N3256">
        <v>0.246</v>
      </c>
      <c r="O3256">
        <v>7.0999999999999994E-2</v>
      </c>
      <c r="P3256">
        <v>5.5E-2</v>
      </c>
      <c r="Q3256">
        <v>0.2</v>
      </c>
      <c r="R3256">
        <v>0.26200000000000001</v>
      </c>
      <c r="S3256">
        <v>0.25900000000000001</v>
      </c>
      <c r="T3256">
        <v>0.76300000000000001</v>
      </c>
      <c r="U3256">
        <v>0.77600000000000002</v>
      </c>
      <c r="V3256">
        <v>0.82599999999999996</v>
      </c>
      <c r="W3256">
        <v>415</v>
      </c>
      <c r="X3256" t="s">
        <v>56</v>
      </c>
      <c r="Y3256">
        <v>5</v>
      </c>
      <c r="Z3256">
        <v>0.98099999999999998</v>
      </c>
      <c r="AA3256">
        <v>0.877</v>
      </c>
      <c r="AB3256">
        <v>0.96899999999999997</v>
      </c>
      <c r="AC3256">
        <v>0.96599999999999997</v>
      </c>
      <c r="AD3256" s="19">
        <v>45824.913744409721</v>
      </c>
      <c r="AE3256" t="s">
        <v>2215</v>
      </c>
    </row>
    <row r="3257" spans="1:31" hidden="1" x14ac:dyDescent="0.35">
      <c r="A3257" t="s">
        <v>136</v>
      </c>
      <c r="B3257" t="s">
        <v>312</v>
      </c>
      <c r="C3257">
        <v>99</v>
      </c>
      <c r="D3257" s="9">
        <v>44461.589641203704</v>
      </c>
      <c r="E3257" s="9">
        <v>44561.417650462965</v>
      </c>
      <c r="F3257" t="s">
        <v>871</v>
      </c>
      <c r="G3257" t="s">
        <v>871</v>
      </c>
      <c r="H3257">
        <v>127</v>
      </c>
      <c r="I3257">
        <v>36</v>
      </c>
      <c r="J3257">
        <v>9</v>
      </c>
      <c r="K3257" t="s">
        <v>872</v>
      </c>
      <c r="L3257">
        <v>121</v>
      </c>
      <c r="M3257">
        <v>34</v>
      </c>
      <c r="N3257">
        <v>1.17</v>
      </c>
      <c r="O3257">
        <v>0.35399999999999998</v>
      </c>
      <c r="P3257">
        <v>7.4999999999999997E-2</v>
      </c>
      <c r="Q3257">
        <v>1.2689999999999999</v>
      </c>
      <c r="R3257">
        <v>1.4490000000000001</v>
      </c>
      <c r="S3257">
        <v>1.4630000000000001</v>
      </c>
      <c r="T3257">
        <v>0.876</v>
      </c>
      <c r="U3257">
        <v>0.76800000000000002</v>
      </c>
      <c r="V3257">
        <v>0.95099999999999996</v>
      </c>
      <c r="W3257">
        <v>174.941</v>
      </c>
      <c r="X3257" t="s">
        <v>56</v>
      </c>
      <c r="Y3257">
        <v>0.78800000000000003</v>
      </c>
      <c r="Z3257">
        <v>0.97399999999999998</v>
      </c>
      <c r="AA3257">
        <v>0.95599999999999996</v>
      </c>
      <c r="AB3257">
        <v>0.96599999999999997</v>
      </c>
      <c r="AC3257">
        <v>0.98899999999999999</v>
      </c>
      <c r="AD3257" s="19">
        <v>45825.271301597226</v>
      </c>
      <c r="AE3257" t="s">
        <v>2357</v>
      </c>
    </row>
    <row r="3258" spans="1:31" x14ac:dyDescent="0.35">
      <c r="A3258" t="s">
        <v>1207</v>
      </c>
      <c r="B3258" t="s">
        <v>311</v>
      </c>
      <c r="C3258">
        <v>460</v>
      </c>
      <c r="D3258" s="9">
        <v>41164.615277777775</v>
      </c>
      <c r="E3258" s="9">
        <v>41624.724305555559</v>
      </c>
      <c r="F3258">
        <v>133</v>
      </c>
      <c r="G3258">
        <v>133</v>
      </c>
      <c r="H3258">
        <v>77</v>
      </c>
      <c r="I3258">
        <v>56</v>
      </c>
      <c r="J3258">
        <v>10</v>
      </c>
      <c r="K3258">
        <v>123</v>
      </c>
      <c r="L3258">
        <v>96</v>
      </c>
      <c r="M3258">
        <v>27</v>
      </c>
      <c r="N3258">
        <v>0.16500000000000001</v>
      </c>
      <c r="O3258">
        <v>0.15</v>
      </c>
      <c r="P3258">
        <v>3.2000000000000001E-2</v>
      </c>
      <c r="Q3258">
        <v>0.216</v>
      </c>
      <c r="R3258">
        <v>0.28299999999999997</v>
      </c>
      <c r="S3258">
        <v>0.26200000000000001</v>
      </c>
      <c r="T3258">
        <v>0.76300000000000001</v>
      </c>
      <c r="U3258">
        <v>0.52400000000000002</v>
      </c>
      <c r="V3258">
        <v>0.89800000000000002</v>
      </c>
      <c r="W3258">
        <v>125</v>
      </c>
      <c r="X3258" t="s">
        <v>56</v>
      </c>
      <c r="Y3258">
        <v>4.63</v>
      </c>
      <c r="Z3258">
        <v>0.95499999999999996</v>
      </c>
      <c r="AA3258">
        <v>0.94699999999999995</v>
      </c>
      <c r="AB3258">
        <v>0.91500000000000004</v>
      </c>
      <c r="AC3258">
        <v>0.98099999999999998</v>
      </c>
      <c r="AD3258" s="19">
        <v>45824.965044733799</v>
      </c>
      <c r="AE3258" t="s">
        <v>2225</v>
      </c>
    </row>
    <row r="3259" spans="1:31" hidden="1" x14ac:dyDescent="0.35">
      <c r="A3259" t="s">
        <v>135</v>
      </c>
      <c r="B3259" t="s">
        <v>312</v>
      </c>
      <c r="C3259">
        <v>94</v>
      </c>
      <c r="D3259" s="9">
        <v>44470.635324074072</v>
      </c>
      <c r="E3259" s="9">
        <v>44565.552974537037</v>
      </c>
      <c r="F3259" t="s">
        <v>871</v>
      </c>
      <c r="G3259" t="s">
        <v>871</v>
      </c>
      <c r="H3259">
        <v>34</v>
      </c>
      <c r="I3259">
        <v>9</v>
      </c>
      <c r="J3259">
        <v>11</v>
      </c>
      <c r="K3259" t="s">
        <v>872</v>
      </c>
      <c r="L3259">
        <v>35</v>
      </c>
      <c r="M3259">
        <v>-2</v>
      </c>
      <c r="N3259">
        <v>0.30599999999999999</v>
      </c>
      <c r="O3259">
        <v>0.23799999999999999</v>
      </c>
      <c r="P3259">
        <v>0.121</v>
      </c>
      <c r="Q3259">
        <v>0.35799999999999998</v>
      </c>
      <c r="R3259" s="24" t="s">
        <v>2351</v>
      </c>
      <c r="S3259">
        <v>0.29099999999999998</v>
      </c>
      <c r="T3259">
        <v>0.84599999999999997</v>
      </c>
      <c r="U3259">
        <v>0.56200000000000006</v>
      </c>
      <c r="V3259">
        <v>0.77800000000000002</v>
      </c>
      <c r="W3259">
        <v>1432.961</v>
      </c>
      <c r="X3259" t="s">
        <v>56</v>
      </c>
      <c r="Y3259">
        <v>2.7930000000000001</v>
      </c>
      <c r="Z3259">
        <v>0.96699999999999997</v>
      </c>
      <c r="AA3259">
        <v>0.871</v>
      </c>
      <c r="AB3259">
        <v>0.71899999999999997</v>
      </c>
      <c r="AC3259">
        <v>0.97899999999999998</v>
      </c>
      <c r="AD3259" s="19">
        <v>45825.271601805558</v>
      </c>
      <c r="AE3259" t="s">
        <v>2357</v>
      </c>
    </row>
    <row r="3260" spans="1:31" x14ac:dyDescent="0.35">
      <c r="A3260" t="s">
        <v>1360</v>
      </c>
      <c r="B3260" t="s">
        <v>311</v>
      </c>
      <c r="C3260">
        <v>1413</v>
      </c>
      <c r="D3260" s="9">
        <v>40634.503159722219</v>
      </c>
      <c r="E3260" s="9">
        <v>42047.760555555556</v>
      </c>
      <c r="F3260">
        <v>698</v>
      </c>
      <c r="G3260">
        <v>698</v>
      </c>
      <c r="H3260">
        <v>240</v>
      </c>
      <c r="I3260">
        <v>458</v>
      </c>
      <c r="J3260">
        <v>33</v>
      </c>
      <c r="K3260">
        <v>665</v>
      </c>
      <c r="L3260">
        <v>445</v>
      </c>
      <c r="M3260">
        <v>220</v>
      </c>
      <c r="N3260">
        <v>0.193</v>
      </c>
      <c r="O3260">
        <v>0.42599999999999999</v>
      </c>
      <c r="P3260">
        <v>3.2000000000000001E-2</v>
      </c>
      <c r="Q3260">
        <v>0.44800000000000001</v>
      </c>
      <c r="R3260">
        <v>0.58699999999999997</v>
      </c>
      <c r="S3260">
        <v>0.57199999999999995</v>
      </c>
      <c r="T3260">
        <v>0.76300000000000001</v>
      </c>
      <c r="U3260">
        <v>0.312</v>
      </c>
      <c r="V3260">
        <v>0.94799999999999995</v>
      </c>
      <c r="W3260">
        <v>491.07100000000003</v>
      </c>
      <c r="X3260" t="s">
        <v>56</v>
      </c>
      <c r="Y3260">
        <v>2.2320000000000002</v>
      </c>
      <c r="Z3260">
        <v>0.82199999999999995</v>
      </c>
      <c r="AA3260">
        <v>0.91700000000000004</v>
      </c>
      <c r="AB3260">
        <v>0.74199999999999999</v>
      </c>
      <c r="AC3260">
        <v>0.90100000000000002</v>
      </c>
      <c r="AD3260" s="19">
        <v>45825.081422511576</v>
      </c>
      <c r="AE3260" t="s">
        <v>2397</v>
      </c>
    </row>
    <row r="3261" spans="1:31" hidden="1" x14ac:dyDescent="0.35">
      <c r="A3261" t="s">
        <v>1130</v>
      </c>
      <c r="B3261" t="s">
        <v>312</v>
      </c>
      <c r="C3261">
        <v>0</v>
      </c>
      <c r="D3261" s="9">
        <v>44445.285983796297</v>
      </c>
      <c r="E3261" s="9">
        <v>44445.286620370367</v>
      </c>
      <c r="F3261" t="s">
        <v>871</v>
      </c>
      <c r="G3261" t="s">
        <v>871</v>
      </c>
      <c r="H3261">
        <v>1</v>
      </c>
      <c r="I3261">
        <v>1</v>
      </c>
      <c r="J3261">
        <v>5</v>
      </c>
      <c r="K3261" t="s">
        <v>872</v>
      </c>
      <c r="L3261">
        <v>1</v>
      </c>
      <c r="M3261">
        <v>-4</v>
      </c>
      <c r="N3261" t="s">
        <v>874</v>
      </c>
      <c r="O3261" t="s">
        <v>874</v>
      </c>
      <c r="P3261">
        <v>2.5</v>
      </c>
      <c r="Q3261" t="s">
        <v>874</v>
      </c>
      <c r="R3261">
        <v>0</v>
      </c>
      <c r="S3261">
        <v>-2.5</v>
      </c>
      <c r="T3261" t="s">
        <v>874</v>
      </c>
      <c r="U3261" t="s">
        <v>874</v>
      </c>
      <c r="V3261" t="s">
        <v>874</v>
      </c>
      <c r="W3261" t="s">
        <v>874</v>
      </c>
      <c r="X3261" t="s">
        <v>62</v>
      </c>
      <c r="Y3261" t="s">
        <v>874</v>
      </c>
      <c r="Z3261" t="s">
        <v>874</v>
      </c>
      <c r="AA3261" t="s">
        <v>874</v>
      </c>
      <c r="AB3261">
        <v>0.5</v>
      </c>
      <c r="AC3261" t="s">
        <v>874</v>
      </c>
      <c r="AD3261" s="19">
        <v>45825.271809131948</v>
      </c>
      <c r="AE3261" t="s">
        <v>2357</v>
      </c>
    </row>
    <row r="3262" spans="1:31" x14ac:dyDescent="0.35">
      <c r="A3262" t="s">
        <v>1688</v>
      </c>
      <c r="B3262" t="s">
        <v>311</v>
      </c>
      <c r="C3262">
        <v>2282</v>
      </c>
      <c r="D3262" s="9">
        <v>41841.839583333334</v>
      </c>
      <c r="E3262" s="9">
        <v>44124.673611111109</v>
      </c>
      <c r="F3262">
        <v>644</v>
      </c>
      <c r="G3262">
        <v>642</v>
      </c>
      <c r="H3262">
        <v>81</v>
      </c>
      <c r="I3262">
        <v>561</v>
      </c>
      <c r="J3262">
        <v>163</v>
      </c>
      <c r="K3262">
        <v>479</v>
      </c>
      <c r="L3262">
        <v>411</v>
      </c>
      <c r="M3262">
        <v>68</v>
      </c>
      <c r="N3262">
        <v>3.7999999999999999E-2</v>
      </c>
      <c r="O3262">
        <v>0.32600000000000001</v>
      </c>
      <c r="P3262">
        <v>8.6999999999999994E-2</v>
      </c>
      <c r="Q3262">
        <v>0.21099999999999999</v>
      </c>
      <c r="R3262">
        <v>0.27700000000000002</v>
      </c>
      <c r="S3262">
        <v>0.249</v>
      </c>
      <c r="T3262">
        <v>0.76200000000000001</v>
      </c>
      <c r="U3262">
        <v>0.104</v>
      </c>
      <c r="V3262">
        <v>0.76100000000000001</v>
      </c>
      <c r="W3262">
        <v>322.27499999999998</v>
      </c>
      <c r="X3262" t="s">
        <v>56</v>
      </c>
      <c r="Y3262">
        <v>4.7389999999999999</v>
      </c>
      <c r="Z3262">
        <v>0.88</v>
      </c>
      <c r="AA3262">
        <v>0.82399999999999995</v>
      </c>
      <c r="AB3262">
        <v>0.90500000000000003</v>
      </c>
      <c r="AC3262">
        <v>0.92</v>
      </c>
      <c r="AD3262" s="19">
        <v>45825.038010127311</v>
      </c>
      <c r="AE3262" t="s">
        <v>1766</v>
      </c>
    </row>
    <row r="3263" spans="1:31" hidden="1" x14ac:dyDescent="0.35">
      <c r="A3263" t="s">
        <v>134</v>
      </c>
      <c r="B3263" t="s">
        <v>312</v>
      </c>
      <c r="C3263">
        <v>98</v>
      </c>
      <c r="D3263" s="9">
        <v>44453.275324074071</v>
      </c>
      <c r="E3263" s="9">
        <v>44551.3440625</v>
      </c>
      <c r="F3263" t="s">
        <v>871</v>
      </c>
      <c r="G3263" t="s">
        <v>871</v>
      </c>
      <c r="H3263">
        <v>14</v>
      </c>
      <c r="I3263">
        <v>16</v>
      </c>
      <c r="J3263">
        <v>2</v>
      </c>
      <c r="K3263" t="s">
        <v>872</v>
      </c>
      <c r="L3263">
        <v>18</v>
      </c>
      <c r="M3263">
        <v>9</v>
      </c>
      <c r="N3263">
        <v>0.13100000000000001</v>
      </c>
      <c r="O3263">
        <v>0.25</v>
      </c>
      <c r="P3263">
        <v>1.7999999999999999E-2</v>
      </c>
      <c r="Q3263">
        <v>0.255</v>
      </c>
      <c r="R3263">
        <v>0.36299999999999999</v>
      </c>
      <c r="S3263">
        <v>0.32300000000000001</v>
      </c>
      <c r="T3263">
        <v>0.70199999999999996</v>
      </c>
      <c r="U3263">
        <v>0.34399999999999997</v>
      </c>
      <c r="V3263">
        <v>0.95299999999999996</v>
      </c>
      <c r="W3263">
        <v>54.902000000000001</v>
      </c>
      <c r="X3263" t="s">
        <v>56</v>
      </c>
      <c r="Y3263">
        <v>3.9220000000000002</v>
      </c>
      <c r="Z3263">
        <v>0.91800000000000004</v>
      </c>
      <c r="AA3263">
        <v>0.91800000000000004</v>
      </c>
      <c r="AB3263">
        <v>1</v>
      </c>
      <c r="AC3263">
        <v>0.78700000000000003</v>
      </c>
      <c r="AD3263" s="19">
        <v>45825.272083657408</v>
      </c>
      <c r="AE3263" t="s">
        <v>2357</v>
      </c>
    </row>
    <row r="3264" spans="1:31" x14ac:dyDescent="0.35">
      <c r="A3264" t="s">
        <v>135</v>
      </c>
      <c r="B3264" t="s">
        <v>311</v>
      </c>
      <c r="C3264">
        <v>4688</v>
      </c>
      <c r="D3264" s="9">
        <v>40548.677777777775</v>
      </c>
      <c r="E3264" s="9">
        <v>45237.556250000001</v>
      </c>
      <c r="F3264">
        <v>3025</v>
      </c>
      <c r="G3264">
        <v>3025</v>
      </c>
      <c r="H3264">
        <v>1629</v>
      </c>
      <c r="I3264">
        <v>1396</v>
      </c>
      <c r="J3264">
        <v>610</v>
      </c>
      <c r="K3264">
        <v>2415</v>
      </c>
      <c r="L3264">
        <v>1925</v>
      </c>
      <c r="M3264">
        <v>490</v>
      </c>
      <c r="N3264">
        <v>0.39700000000000002</v>
      </c>
      <c r="O3264">
        <v>0.39900000000000002</v>
      </c>
      <c r="P3264">
        <v>0.17399999999999999</v>
      </c>
      <c r="Q3264">
        <v>0.47399999999999998</v>
      </c>
      <c r="R3264">
        <v>0.622</v>
      </c>
      <c r="S3264">
        <v>0.61599999999999999</v>
      </c>
      <c r="T3264">
        <v>0.76200000000000001</v>
      </c>
      <c r="U3264">
        <v>0.499</v>
      </c>
      <c r="V3264">
        <v>0.78100000000000003</v>
      </c>
      <c r="W3264">
        <v>1033.7550000000001</v>
      </c>
      <c r="X3264" t="s">
        <v>56</v>
      </c>
      <c r="Y3264">
        <v>2.11</v>
      </c>
      <c r="Z3264">
        <v>0.95699999999999996</v>
      </c>
      <c r="AA3264">
        <v>0.95599999999999996</v>
      </c>
      <c r="AB3264">
        <v>0.94099999999999995</v>
      </c>
      <c r="AC3264">
        <v>0.97</v>
      </c>
      <c r="AD3264" s="19">
        <v>2.5269675925925928E-2</v>
      </c>
      <c r="AE3264" t="s">
        <v>1108</v>
      </c>
    </row>
    <row r="3265" spans="1:31" hidden="1" x14ac:dyDescent="0.35">
      <c r="A3265" t="s">
        <v>133</v>
      </c>
      <c r="B3265" t="s">
        <v>312</v>
      </c>
      <c r="C3265">
        <v>61</v>
      </c>
      <c r="D3265" s="9">
        <v>44443.638136574074</v>
      </c>
      <c r="E3265" s="9">
        <v>44504.798530092594</v>
      </c>
      <c r="F3265" t="s">
        <v>871</v>
      </c>
      <c r="G3265" t="s">
        <v>871</v>
      </c>
      <c r="H3265">
        <v>1</v>
      </c>
      <c r="I3265">
        <v>1</v>
      </c>
      <c r="J3265">
        <v>1</v>
      </c>
      <c r="K3265" t="s">
        <v>872</v>
      </c>
      <c r="L3265">
        <v>1</v>
      </c>
      <c r="M3265">
        <v>0</v>
      </c>
      <c r="N3265" t="s">
        <v>874</v>
      </c>
      <c r="O3265" t="s">
        <v>874</v>
      </c>
      <c r="P3265" t="s">
        <v>874</v>
      </c>
      <c r="Q3265" t="s">
        <v>874</v>
      </c>
      <c r="R3265">
        <v>0</v>
      </c>
      <c r="S3265">
        <v>1.6E-2</v>
      </c>
      <c r="T3265" t="s">
        <v>874</v>
      </c>
      <c r="U3265" t="s">
        <v>874</v>
      </c>
      <c r="V3265" t="s">
        <v>874</v>
      </c>
      <c r="W3265" t="s">
        <v>874</v>
      </c>
      <c r="X3265" t="s">
        <v>56</v>
      </c>
      <c r="Y3265" t="s">
        <v>874</v>
      </c>
      <c r="Z3265" t="s">
        <v>874</v>
      </c>
      <c r="AA3265" t="s">
        <v>874</v>
      </c>
      <c r="AB3265" t="s">
        <v>874</v>
      </c>
      <c r="AC3265" t="s">
        <v>874</v>
      </c>
      <c r="AD3265" s="19">
        <v>45825.272327094906</v>
      </c>
      <c r="AE3265" t="s">
        <v>2357</v>
      </c>
    </row>
    <row r="3266" spans="1:31" x14ac:dyDescent="0.35">
      <c r="A3266" t="s">
        <v>135</v>
      </c>
      <c r="B3266" t="s">
        <v>311</v>
      </c>
      <c r="C3266">
        <v>4688</v>
      </c>
      <c r="D3266" s="9">
        <v>40548.677777777775</v>
      </c>
      <c r="E3266" s="9">
        <v>45237.556250000001</v>
      </c>
      <c r="F3266">
        <v>3025</v>
      </c>
      <c r="G3266">
        <v>3025</v>
      </c>
      <c r="H3266">
        <v>1629</v>
      </c>
      <c r="I3266">
        <v>1396</v>
      </c>
      <c r="J3266">
        <v>610</v>
      </c>
      <c r="K3266">
        <v>2415</v>
      </c>
      <c r="L3266">
        <v>1925</v>
      </c>
      <c r="M3266">
        <v>490</v>
      </c>
      <c r="N3266">
        <v>0.39700000000000002</v>
      </c>
      <c r="O3266">
        <v>0.39900000000000002</v>
      </c>
      <c r="P3266">
        <v>0.17399999999999999</v>
      </c>
      <c r="Q3266">
        <v>0.47399999999999998</v>
      </c>
      <c r="R3266">
        <v>0.622</v>
      </c>
      <c r="S3266">
        <v>0.61599999999999999</v>
      </c>
      <c r="T3266">
        <v>0.76200000000000001</v>
      </c>
      <c r="U3266">
        <v>0.499</v>
      </c>
      <c r="V3266">
        <v>0.78100000000000003</v>
      </c>
      <c r="W3266">
        <v>1033.7550000000001</v>
      </c>
      <c r="X3266" t="s">
        <v>56</v>
      </c>
      <c r="Y3266">
        <v>2.11</v>
      </c>
      <c r="Z3266">
        <v>0.95699999999999996</v>
      </c>
      <c r="AA3266">
        <v>0.95599999999999996</v>
      </c>
      <c r="AB3266">
        <v>0.94099999999999995</v>
      </c>
      <c r="AC3266">
        <v>0.97</v>
      </c>
      <c r="AD3266" s="19">
        <v>3.2378472222222225E-2</v>
      </c>
      <c r="AE3266" t="s">
        <v>1108</v>
      </c>
    </row>
    <row r="3267" spans="1:31" hidden="1" x14ac:dyDescent="0.35">
      <c r="A3267" t="s">
        <v>897</v>
      </c>
      <c r="B3267" t="s">
        <v>312</v>
      </c>
      <c r="C3267">
        <v>31</v>
      </c>
      <c r="D3267" s="9">
        <v>43976.32471064815</v>
      </c>
      <c r="E3267" s="9">
        <v>44008.205439814818</v>
      </c>
      <c r="F3267" t="s">
        <v>871</v>
      </c>
      <c r="G3267" t="s">
        <v>871</v>
      </c>
      <c r="H3267">
        <v>1</v>
      </c>
      <c r="I3267">
        <v>1</v>
      </c>
      <c r="J3267">
        <v>2</v>
      </c>
      <c r="K3267" t="s">
        <v>872</v>
      </c>
      <c r="L3267">
        <v>1</v>
      </c>
      <c r="M3267">
        <v>-1</v>
      </c>
      <c r="N3267" t="s">
        <v>874</v>
      </c>
      <c r="O3267" t="s">
        <v>874</v>
      </c>
      <c r="P3267">
        <v>3.1E-2</v>
      </c>
      <c r="Q3267" t="s">
        <v>874</v>
      </c>
      <c r="R3267">
        <v>0</v>
      </c>
      <c r="S3267">
        <v>-3.1E-2</v>
      </c>
      <c r="T3267" t="s">
        <v>874</v>
      </c>
      <c r="U3267" t="s">
        <v>874</v>
      </c>
      <c r="V3267" t="s">
        <v>874</v>
      </c>
      <c r="W3267" t="s">
        <v>874</v>
      </c>
      <c r="X3267" t="s">
        <v>80</v>
      </c>
      <c r="Y3267" t="s">
        <v>874</v>
      </c>
      <c r="Z3267" t="s">
        <v>874</v>
      </c>
      <c r="AA3267" t="s">
        <v>874</v>
      </c>
      <c r="AB3267">
        <v>1</v>
      </c>
      <c r="AC3267" t="s">
        <v>874</v>
      </c>
      <c r="AD3267" s="19">
        <v>45825.272560219906</v>
      </c>
      <c r="AE3267" t="s">
        <v>2357</v>
      </c>
    </row>
    <row r="3268" spans="1:31" x14ac:dyDescent="0.35">
      <c r="A3268" t="s">
        <v>1885</v>
      </c>
      <c r="B3268" t="s">
        <v>311</v>
      </c>
      <c r="C3268">
        <v>2618</v>
      </c>
      <c r="D3268" s="9">
        <v>37921.924305555556</v>
      </c>
      <c r="E3268" s="9">
        <v>40540.111111111109</v>
      </c>
      <c r="F3268">
        <v>101</v>
      </c>
      <c r="G3268">
        <v>101</v>
      </c>
      <c r="H3268">
        <v>28</v>
      </c>
      <c r="I3268">
        <v>73</v>
      </c>
      <c r="J3268">
        <v>6</v>
      </c>
      <c r="K3268">
        <v>95</v>
      </c>
      <c r="L3268">
        <v>80</v>
      </c>
      <c r="M3268">
        <v>15</v>
      </c>
      <c r="N3268">
        <v>2.1000000000000001E-2</v>
      </c>
      <c r="O3268">
        <v>5.6000000000000001E-2</v>
      </c>
      <c r="P3268">
        <v>6.0000000000000001E-3</v>
      </c>
      <c r="Q3268">
        <v>5.3999999999999999E-2</v>
      </c>
      <c r="R3268">
        <v>7.0999999999999994E-2</v>
      </c>
      <c r="S3268">
        <v>7.0999999999999994E-2</v>
      </c>
      <c r="T3268">
        <v>0.76100000000000001</v>
      </c>
      <c r="U3268">
        <v>0.27300000000000002</v>
      </c>
      <c r="V3268">
        <v>0.92200000000000004</v>
      </c>
      <c r="W3268">
        <v>277.77800000000002</v>
      </c>
      <c r="X3268" t="s">
        <v>56</v>
      </c>
      <c r="Y3268">
        <v>18.518999999999998</v>
      </c>
      <c r="Z3268">
        <v>0.86899999999999999</v>
      </c>
      <c r="AA3268">
        <v>0.89700000000000002</v>
      </c>
      <c r="AB3268">
        <v>0.92300000000000004</v>
      </c>
      <c r="AC3268">
        <v>0.745</v>
      </c>
      <c r="AD3268" s="19">
        <v>45824.863892152774</v>
      </c>
      <c r="AE3268" t="s">
        <v>2024</v>
      </c>
    </row>
    <row r="3269" spans="1:31" hidden="1" x14ac:dyDescent="0.35">
      <c r="A3269" t="s">
        <v>130</v>
      </c>
      <c r="B3269" t="s">
        <v>312</v>
      </c>
      <c r="C3269">
        <v>97</v>
      </c>
      <c r="D3269" s="9">
        <v>44466.572881944441</v>
      </c>
      <c r="E3269" s="9">
        <v>44564.331793981481</v>
      </c>
      <c r="F3269" t="s">
        <v>871</v>
      </c>
      <c r="G3269" t="s">
        <v>871</v>
      </c>
      <c r="H3269">
        <v>51</v>
      </c>
      <c r="I3269">
        <v>28</v>
      </c>
      <c r="J3269">
        <v>1</v>
      </c>
      <c r="K3269" t="s">
        <v>872</v>
      </c>
      <c r="L3269">
        <v>63</v>
      </c>
      <c r="M3269">
        <v>17</v>
      </c>
      <c r="N3269">
        <v>0.59599999999999997</v>
      </c>
      <c r="O3269">
        <v>0.436</v>
      </c>
      <c r="P3269">
        <v>0</v>
      </c>
      <c r="Q3269">
        <v>0.85099999999999998</v>
      </c>
      <c r="R3269">
        <v>1.032</v>
      </c>
      <c r="S3269">
        <v>1.008</v>
      </c>
      <c r="T3269">
        <v>0.82499999999999996</v>
      </c>
      <c r="U3269">
        <v>0.57799999999999996</v>
      </c>
      <c r="V3269">
        <v>1</v>
      </c>
      <c r="W3269">
        <v>191.53899999999999</v>
      </c>
      <c r="X3269" t="s">
        <v>56</v>
      </c>
      <c r="Y3269">
        <v>1.175</v>
      </c>
      <c r="Z3269">
        <v>0.89</v>
      </c>
      <c r="AA3269">
        <v>0.92800000000000005</v>
      </c>
      <c r="AB3269">
        <v>0</v>
      </c>
      <c r="AC3269">
        <v>0.97699999999999998</v>
      </c>
      <c r="AD3269" s="19">
        <v>45825.272824201391</v>
      </c>
      <c r="AE3269" t="s">
        <v>2357</v>
      </c>
    </row>
    <row r="3270" spans="1:31" x14ac:dyDescent="0.35">
      <c r="A3270" t="s">
        <v>1705</v>
      </c>
      <c r="B3270" t="s">
        <v>311</v>
      </c>
      <c r="C3270">
        <v>1491</v>
      </c>
      <c r="D3270" s="9">
        <v>41129.094074074077</v>
      </c>
      <c r="E3270" s="9">
        <v>42620.415775462963</v>
      </c>
      <c r="F3270">
        <v>413</v>
      </c>
      <c r="G3270">
        <v>413</v>
      </c>
      <c r="H3270">
        <v>52</v>
      </c>
      <c r="I3270">
        <v>361</v>
      </c>
      <c r="J3270">
        <v>23</v>
      </c>
      <c r="K3270">
        <v>390</v>
      </c>
      <c r="L3270">
        <v>306</v>
      </c>
      <c r="M3270">
        <v>84</v>
      </c>
      <c r="N3270">
        <v>6.2E-2</v>
      </c>
      <c r="O3270">
        <v>0.33800000000000002</v>
      </c>
      <c r="P3270">
        <v>2.3E-2</v>
      </c>
      <c r="Q3270">
        <v>0.28699999999999998</v>
      </c>
      <c r="R3270">
        <v>0.377</v>
      </c>
      <c r="S3270">
        <v>0.37</v>
      </c>
      <c r="T3270">
        <v>0.76100000000000001</v>
      </c>
      <c r="U3270">
        <v>0.155</v>
      </c>
      <c r="V3270">
        <v>0.94199999999999995</v>
      </c>
      <c r="W3270">
        <v>292.68299999999999</v>
      </c>
      <c r="X3270" t="s">
        <v>56</v>
      </c>
      <c r="Y3270">
        <v>3.484</v>
      </c>
      <c r="Z3270">
        <v>0.84</v>
      </c>
      <c r="AA3270">
        <v>0.89300000000000002</v>
      </c>
      <c r="AB3270">
        <v>0.92900000000000005</v>
      </c>
      <c r="AC3270">
        <v>0.89900000000000002</v>
      </c>
      <c r="AD3270" s="19">
        <v>45825.166399525464</v>
      </c>
      <c r="AE3270" t="s">
        <v>2397</v>
      </c>
    </row>
    <row r="3271" spans="1:31" hidden="1" x14ac:dyDescent="0.35">
      <c r="A3271" t="s">
        <v>924</v>
      </c>
      <c r="B3271" t="s">
        <v>312</v>
      </c>
      <c r="C3271">
        <v>0</v>
      </c>
      <c r="D3271" s="9">
        <v>44113.571458333332</v>
      </c>
      <c r="E3271" s="9">
        <v>44113.571458333332</v>
      </c>
      <c r="F3271" t="s">
        <v>871</v>
      </c>
      <c r="G3271" t="s">
        <v>871</v>
      </c>
      <c r="H3271">
        <v>1</v>
      </c>
      <c r="I3271">
        <v>1</v>
      </c>
      <c r="J3271">
        <v>1</v>
      </c>
      <c r="K3271" t="s">
        <v>872</v>
      </c>
      <c r="L3271">
        <v>1</v>
      </c>
      <c r="M3271">
        <v>0</v>
      </c>
      <c r="N3271" t="s">
        <v>874</v>
      </c>
      <c r="O3271" t="s">
        <v>874</v>
      </c>
      <c r="P3271" t="s">
        <v>874</v>
      </c>
      <c r="Q3271" t="s">
        <v>874</v>
      </c>
      <c r="R3271">
        <v>0</v>
      </c>
      <c r="S3271" t="s">
        <v>874</v>
      </c>
      <c r="T3271" t="s">
        <v>874</v>
      </c>
      <c r="U3271" t="s">
        <v>874</v>
      </c>
      <c r="V3271" t="s">
        <v>874</v>
      </c>
      <c r="W3271" t="s">
        <v>874</v>
      </c>
      <c r="X3271" t="s">
        <v>62</v>
      </c>
      <c r="Y3271" t="s">
        <v>874</v>
      </c>
      <c r="Z3271" t="s">
        <v>874</v>
      </c>
      <c r="AA3271" t="s">
        <v>874</v>
      </c>
      <c r="AB3271" t="s">
        <v>874</v>
      </c>
      <c r="AC3271" t="s">
        <v>874</v>
      </c>
      <c r="AD3271" s="19">
        <v>45825.27302576389</v>
      </c>
      <c r="AE3271" t="s">
        <v>2357</v>
      </c>
    </row>
    <row r="3272" spans="1:31" x14ac:dyDescent="0.35">
      <c r="A3272" t="s">
        <v>272</v>
      </c>
      <c r="B3272" t="s">
        <v>311</v>
      </c>
      <c r="C3272">
        <v>1490</v>
      </c>
      <c r="D3272" s="9">
        <v>44034.717361111114</v>
      </c>
      <c r="E3272" s="9">
        <v>45525.688888888886</v>
      </c>
      <c r="F3272">
        <v>37</v>
      </c>
      <c r="G3272">
        <v>37</v>
      </c>
      <c r="H3272">
        <v>27</v>
      </c>
      <c r="I3272">
        <v>10</v>
      </c>
      <c r="J3272">
        <v>0</v>
      </c>
      <c r="K3272">
        <v>37</v>
      </c>
      <c r="L3272">
        <v>27</v>
      </c>
      <c r="M3272">
        <v>10</v>
      </c>
      <c r="N3272">
        <v>1.9E-2</v>
      </c>
      <c r="O3272">
        <v>6.0000000000000001E-3</v>
      </c>
      <c r="P3272">
        <v>0</v>
      </c>
      <c r="Q3272">
        <v>1.9E-2</v>
      </c>
      <c r="R3272">
        <v>2.5000000000000001E-2</v>
      </c>
      <c r="S3272">
        <v>2.5000000000000001E-2</v>
      </c>
      <c r="T3272">
        <v>0.76</v>
      </c>
      <c r="U3272">
        <v>0.76</v>
      </c>
      <c r="V3272">
        <v>1</v>
      </c>
      <c r="W3272">
        <v>526.31600000000003</v>
      </c>
      <c r="X3272" t="s">
        <v>56</v>
      </c>
      <c r="Y3272">
        <v>52.631999999999998</v>
      </c>
      <c r="Z3272">
        <v>0.90300000000000002</v>
      </c>
      <c r="AA3272">
        <v>0.93899999999999995</v>
      </c>
      <c r="AB3272">
        <v>0</v>
      </c>
      <c r="AC3272">
        <v>0.94599999999999995</v>
      </c>
      <c r="AD3272" s="19">
        <v>1.6909722222222222E-3</v>
      </c>
      <c r="AE3272" t="s">
        <v>1108</v>
      </c>
    </row>
    <row r="3273" spans="1:31" hidden="1" x14ac:dyDescent="0.35">
      <c r="A3273" t="s">
        <v>1131</v>
      </c>
      <c r="B3273" t="s">
        <v>312</v>
      </c>
      <c r="C3273">
        <v>98</v>
      </c>
      <c r="D3273" s="9">
        <v>43691.601157407407</v>
      </c>
      <c r="E3273" s="9">
        <v>43789.690462962964</v>
      </c>
      <c r="F3273" t="s">
        <v>871</v>
      </c>
      <c r="G3273" t="s">
        <v>871</v>
      </c>
      <c r="H3273">
        <v>22</v>
      </c>
      <c r="I3273">
        <v>1</v>
      </c>
      <c r="J3273">
        <v>1</v>
      </c>
      <c r="K3273" t="s">
        <v>872</v>
      </c>
      <c r="L3273">
        <v>20</v>
      </c>
      <c r="M3273">
        <v>1</v>
      </c>
      <c r="N3273">
        <v>0.217</v>
      </c>
      <c r="O3273" t="s">
        <v>874</v>
      </c>
      <c r="P3273" t="s">
        <v>874</v>
      </c>
      <c r="Q3273">
        <v>0.224</v>
      </c>
      <c r="R3273">
        <v>0</v>
      </c>
      <c r="S3273">
        <v>0.217</v>
      </c>
      <c r="T3273" t="s">
        <v>874</v>
      </c>
      <c r="U3273" t="s">
        <v>874</v>
      </c>
      <c r="V3273" t="s">
        <v>874</v>
      </c>
      <c r="W3273" t="s">
        <v>874</v>
      </c>
      <c r="X3273" t="s">
        <v>56</v>
      </c>
      <c r="Y3273">
        <v>4.4640000000000004</v>
      </c>
      <c r="Z3273">
        <v>0.95799999999999996</v>
      </c>
      <c r="AA3273" t="s">
        <v>874</v>
      </c>
      <c r="AB3273" t="s">
        <v>874</v>
      </c>
      <c r="AC3273">
        <v>0.94299999999999995</v>
      </c>
      <c r="AD3273" s="19">
        <v>45825.27325140046</v>
      </c>
      <c r="AE3273" t="s">
        <v>2357</v>
      </c>
    </row>
    <row r="3274" spans="1:31" x14ac:dyDescent="0.35">
      <c r="A3274" t="s">
        <v>272</v>
      </c>
      <c r="B3274" t="s">
        <v>311</v>
      </c>
      <c r="C3274">
        <v>1490</v>
      </c>
      <c r="D3274" s="9">
        <v>44034.717361111114</v>
      </c>
      <c r="E3274" s="9">
        <v>45525.688888888886</v>
      </c>
      <c r="F3274">
        <v>37</v>
      </c>
      <c r="G3274">
        <v>37</v>
      </c>
      <c r="H3274">
        <v>27</v>
      </c>
      <c r="I3274">
        <v>10</v>
      </c>
      <c r="J3274">
        <v>0</v>
      </c>
      <c r="K3274">
        <v>37</v>
      </c>
      <c r="L3274">
        <v>27</v>
      </c>
      <c r="M3274">
        <v>10</v>
      </c>
      <c r="N3274">
        <v>1.9E-2</v>
      </c>
      <c r="O3274">
        <v>6.0000000000000001E-3</v>
      </c>
      <c r="P3274">
        <v>0</v>
      </c>
      <c r="Q3274">
        <v>1.9E-2</v>
      </c>
      <c r="R3274">
        <v>2.5000000000000001E-2</v>
      </c>
      <c r="S3274">
        <v>2.5000000000000001E-2</v>
      </c>
      <c r="T3274">
        <v>0.76</v>
      </c>
      <c r="U3274">
        <v>0.76</v>
      </c>
      <c r="V3274">
        <v>1</v>
      </c>
      <c r="W3274">
        <v>526.31600000000003</v>
      </c>
      <c r="X3274" t="s">
        <v>56</v>
      </c>
      <c r="Y3274">
        <v>52.631999999999998</v>
      </c>
      <c r="Z3274">
        <v>0.90300000000000002</v>
      </c>
      <c r="AA3274">
        <v>0.93899999999999995</v>
      </c>
      <c r="AB3274">
        <v>0</v>
      </c>
      <c r="AC3274">
        <v>0.94599999999999995</v>
      </c>
      <c r="AD3274" s="19">
        <v>2.6827546296296297E-2</v>
      </c>
      <c r="AE3274" t="s">
        <v>1108</v>
      </c>
    </row>
    <row r="3275" spans="1:31" hidden="1" x14ac:dyDescent="0.35">
      <c r="A3275" t="s">
        <v>1132</v>
      </c>
      <c r="B3275" t="s">
        <v>312</v>
      </c>
      <c r="C3275">
        <v>0</v>
      </c>
      <c r="D3275" s="9">
        <v>44524.329525462963</v>
      </c>
      <c r="E3275" s="9">
        <v>44524.329525462963</v>
      </c>
      <c r="F3275" t="s">
        <v>871</v>
      </c>
      <c r="G3275" t="s">
        <v>871</v>
      </c>
      <c r="H3275">
        <v>1</v>
      </c>
      <c r="I3275">
        <v>1</v>
      </c>
      <c r="J3275">
        <v>1</v>
      </c>
      <c r="K3275" t="s">
        <v>872</v>
      </c>
      <c r="L3275">
        <v>1</v>
      </c>
      <c r="M3275">
        <v>0</v>
      </c>
      <c r="N3275" t="s">
        <v>874</v>
      </c>
      <c r="O3275" t="s">
        <v>874</v>
      </c>
      <c r="P3275" t="s">
        <v>874</v>
      </c>
      <c r="Q3275" t="s">
        <v>874</v>
      </c>
      <c r="R3275">
        <v>0</v>
      </c>
      <c r="S3275" t="s">
        <v>874</v>
      </c>
      <c r="T3275" t="s">
        <v>874</v>
      </c>
      <c r="U3275" t="s">
        <v>874</v>
      </c>
      <c r="V3275" t="s">
        <v>874</v>
      </c>
      <c r="W3275" t="s">
        <v>874</v>
      </c>
      <c r="X3275" t="s">
        <v>56</v>
      </c>
      <c r="Y3275" t="s">
        <v>874</v>
      </c>
      <c r="Z3275" t="s">
        <v>874</v>
      </c>
      <c r="AA3275" t="s">
        <v>874</v>
      </c>
      <c r="AB3275" t="s">
        <v>874</v>
      </c>
      <c r="AC3275" t="s">
        <v>874</v>
      </c>
      <c r="AD3275" s="19">
        <v>45825.273472962966</v>
      </c>
      <c r="AE3275" t="s">
        <v>2357</v>
      </c>
    </row>
    <row r="3276" spans="1:31" x14ac:dyDescent="0.35">
      <c r="A3276" t="s">
        <v>1162</v>
      </c>
      <c r="B3276" t="s">
        <v>311</v>
      </c>
      <c r="C3276">
        <v>5371</v>
      </c>
      <c r="D3276" s="9">
        <v>39101.455601851849</v>
      </c>
      <c r="E3276" s="9">
        <v>44473.382893518516</v>
      </c>
      <c r="F3276">
        <v>1420</v>
      </c>
      <c r="G3276">
        <v>1420</v>
      </c>
      <c r="H3276">
        <v>503</v>
      </c>
      <c r="I3276">
        <v>917</v>
      </c>
      <c r="J3276">
        <v>221</v>
      </c>
      <c r="K3276">
        <v>1199</v>
      </c>
      <c r="L3276">
        <v>970</v>
      </c>
      <c r="M3276">
        <v>229</v>
      </c>
      <c r="N3276">
        <v>0.13400000000000001</v>
      </c>
      <c r="O3276">
        <v>0.20100000000000001</v>
      </c>
      <c r="P3276">
        <v>0.06</v>
      </c>
      <c r="Q3276">
        <v>0.20899999999999999</v>
      </c>
      <c r="R3276">
        <v>0.27500000000000002</v>
      </c>
      <c r="S3276">
        <v>0.26600000000000001</v>
      </c>
      <c r="T3276">
        <v>0.76</v>
      </c>
      <c r="U3276">
        <v>0.4</v>
      </c>
      <c r="V3276">
        <v>0.82099999999999995</v>
      </c>
      <c r="W3276">
        <v>1095.694</v>
      </c>
      <c r="X3276" t="s">
        <v>56</v>
      </c>
      <c r="Y3276">
        <v>4.7850000000000001</v>
      </c>
      <c r="Z3276">
        <v>0.77900000000000003</v>
      </c>
      <c r="AA3276">
        <v>0.86899999999999999</v>
      </c>
      <c r="AB3276">
        <v>0.82299999999999995</v>
      </c>
      <c r="AC3276">
        <v>0.85</v>
      </c>
      <c r="AD3276" s="19">
        <v>45825.292379803243</v>
      </c>
      <c r="AE3276" t="s">
        <v>2339</v>
      </c>
    </row>
    <row r="3277" spans="1:31" hidden="1" x14ac:dyDescent="0.35">
      <c r="A3277" t="s">
        <v>1133</v>
      </c>
      <c r="B3277" t="s">
        <v>312</v>
      </c>
      <c r="C3277">
        <v>97</v>
      </c>
      <c r="D3277" s="9">
        <v>44307.410370370373</v>
      </c>
      <c r="E3277" s="9">
        <v>44404.657233796293</v>
      </c>
      <c r="F3277" t="s">
        <v>871</v>
      </c>
      <c r="G3277" t="s">
        <v>871</v>
      </c>
      <c r="H3277">
        <v>2</v>
      </c>
      <c r="I3277">
        <v>1</v>
      </c>
      <c r="J3277">
        <v>1</v>
      </c>
      <c r="K3277" t="s">
        <v>872</v>
      </c>
      <c r="L3277">
        <v>3</v>
      </c>
      <c r="M3277">
        <v>-1</v>
      </c>
      <c r="N3277">
        <v>0.5</v>
      </c>
      <c r="O3277" t="s">
        <v>874</v>
      </c>
      <c r="P3277" t="s">
        <v>874</v>
      </c>
      <c r="Q3277">
        <v>2.7E-2</v>
      </c>
      <c r="R3277">
        <v>0</v>
      </c>
      <c r="S3277">
        <v>1.6E-2</v>
      </c>
      <c r="T3277" t="s">
        <v>874</v>
      </c>
      <c r="U3277" t="s">
        <v>874</v>
      </c>
      <c r="V3277" t="s">
        <v>874</v>
      </c>
      <c r="W3277" t="s">
        <v>874</v>
      </c>
      <c r="X3277" t="s">
        <v>56</v>
      </c>
      <c r="Y3277">
        <v>37.036999999999999</v>
      </c>
      <c r="Z3277">
        <v>1</v>
      </c>
      <c r="AA3277" t="s">
        <v>874</v>
      </c>
      <c r="AB3277" t="s">
        <v>874</v>
      </c>
      <c r="AC3277">
        <v>0.75</v>
      </c>
      <c r="AD3277" s="19">
        <v>45825.273681423612</v>
      </c>
      <c r="AE3277" t="s">
        <v>2357</v>
      </c>
    </row>
    <row r="3278" spans="1:31" x14ac:dyDescent="0.35">
      <c r="A3278" t="s">
        <v>1617</v>
      </c>
      <c r="B3278" t="s">
        <v>311</v>
      </c>
      <c r="C3278">
        <v>2278</v>
      </c>
      <c r="D3278" s="9">
        <v>41393.268414351849</v>
      </c>
      <c r="E3278" s="9">
        <v>43671.843472222223</v>
      </c>
      <c r="F3278">
        <v>1786</v>
      </c>
      <c r="G3278">
        <v>1786</v>
      </c>
      <c r="H3278">
        <v>237</v>
      </c>
      <c r="I3278">
        <v>1549</v>
      </c>
      <c r="J3278">
        <v>166</v>
      </c>
      <c r="K3278">
        <v>1620</v>
      </c>
      <c r="L3278">
        <v>1166</v>
      </c>
      <c r="M3278">
        <v>454</v>
      </c>
      <c r="N3278">
        <v>0.193</v>
      </c>
      <c r="O3278">
        <v>1.153</v>
      </c>
      <c r="P3278">
        <v>0.125</v>
      </c>
      <c r="Q3278">
        <v>0.92800000000000005</v>
      </c>
      <c r="R3278">
        <v>1.2210000000000001</v>
      </c>
      <c r="S3278">
        <v>1.2150000000000001</v>
      </c>
      <c r="T3278">
        <v>0.76</v>
      </c>
      <c r="U3278">
        <v>0.14299999999999999</v>
      </c>
      <c r="V3278">
        <v>0.90700000000000003</v>
      </c>
      <c r="W3278">
        <v>489.22399999999999</v>
      </c>
      <c r="X3278" t="s">
        <v>56</v>
      </c>
      <c r="Y3278">
        <v>1.0780000000000001</v>
      </c>
      <c r="Z3278">
        <v>0.96299999999999997</v>
      </c>
      <c r="AA3278">
        <v>0.96099999999999997</v>
      </c>
      <c r="AB3278">
        <v>0.94099999999999995</v>
      </c>
      <c r="AC3278">
        <v>0.95099999999999996</v>
      </c>
      <c r="AD3278" s="19">
        <v>45825.144728043982</v>
      </c>
      <c r="AE3278" t="s">
        <v>2397</v>
      </c>
    </row>
    <row r="3279" spans="1:31" hidden="1" x14ac:dyDescent="0.35">
      <c r="A3279" t="s">
        <v>128</v>
      </c>
      <c r="B3279" t="s">
        <v>312</v>
      </c>
      <c r="C3279">
        <v>21</v>
      </c>
      <c r="D3279" s="9">
        <v>44477.78769675926</v>
      </c>
      <c r="E3279" s="9">
        <v>44498.903321759259</v>
      </c>
      <c r="F3279" t="s">
        <v>871</v>
      </c>
      <c r="G3279" t="s">
        <v>871</v>
      </c>
      <c r="H3279">
        <v>1</v>
      </c>
      <c r="I3279">
        <v>1</v>
      </c>
      <c r="J3279">
        <v>1</v>
      </c>
      <c r="K3279" t="s">
        <v>872</v>
      </c>
      <c r="L3279">
        <v>3</v>
      </c>
      <c r="M3279">
        <v>-2</v>
      </c>
      <c r="N3279" t="s">
        <v>874</v>
      </c>
      <c r="O3279">
        <v>0</v>
      </c>
      <c r="P3279" t="s">
        <v>874</v>
      </c>
      <c r="Q3279">
        <v>6.8000000000000005E-2</v>
      </c>
      <c r="R3279">
        <v>0</v>
      </c>
      <c r="S3279" t="s">
        <v>874</v>
      </c>
      <c r="T3279" t="s">
        <v>874</v>
      </c>
      <c r="U3279" t="s">
        <v>874</v>
      </c>
      <c r="V3279" t="s">
        <v>874</v>
      </c>
      <c r="W3279" t="s">
        <v>874</v>
      </c>
      <c r="X3279" t="s">
        <v>56</v>
      </c>
      <c r="Y3279">
        <v>14.706</v>
      </c>
      <c r="Z3279" t="s">
        <v>874</v>
      </c>
      <c r="AA3279">
        <v>0</v>
      </c>
      <c r="AB3279" t="s">
        <v>874</v>
      </c>
      <c r="AC3279">
        <v>0.75</v>
      </c>
      <c r="AD3279" s="19">
        <v>45825.273876840278</v>
      </c>
      <c r="AE3279" t="s">
        <v>2357</v>
      </c>
    </row>
    <row r="3280" spans="1:31" x14ac:dyDescent="0.35">
      <c r="A3280" t="s">
        <v>1671</v>
      </c>
      <c r="B3280" t="s">
        <v>311</v>
      </c>
      <c r="C3280">
        <v>3434</v>
      </c>
      <c r="D3280" s="9">
        <v>38180.222916666666</v>
      </c>
      <c r="E3280" s="9">
        <v>41614.347222222219</v>
      </c>
      <c r="F3280">
        <v>2629</v>
      </c>
      <c r="G3280">
        <v>2629</v>
      </c>
      <c r="H3280">
        <v>424</v>
      </c>
      <c r="I3280">
        <v>2205</v>
      </c>
      <c r="J3280">
        <v>587</v>
      </c>
      <c r="K3280">
        <v>2042</v>
      </c>
      <c r="L3280">
        <v>1598</v>
      </c>
      <c r="M3280">
        <v>444</v>
      </c>
      <c r="N3280">
        <v>0.18099999999999999</v>
      </c>
      <c r="O3280">
        <v>0.97399999999999998</v>
      </c>
      <c r="P3280">
        <v>0.27300000000000002</v>
      </c>
      <c r="Q3280">
        <v>0.66900000000000004</v>
      </c>
      <c r="R3280">
        <v>0.88200000000000001</v>
      </c>
      <c r="S3280">
        <v>0.86299999999999999</v>
      </c>
      <c r="T3280">
        <v>0.75900000000000001</v>
      </c>
      <c r="U3280">
        <v>0.157</v>
      </c>
      <c r="V3280">
        <v>0.76400000000000001</v>
      </c>
      <c r="W3280">
        <v>663.67700000000002</v>
      </c>
      <c r="X3280" t="s">
        <v>56</v>
      </c>
      <c r="Y3280">
        <v>1.4950000000000001</v>
      </c>
      <c r="Z3280">
        <v>0.91400000000000003</v>
      </c>
      <c r="AA3280">
        <v>0.95099999999999996</v>
      </c>
      <c r="AB3280">
        <v>0.90500000000000003</v>
      </c>
      <c r="AC3280">
        <v>0.92400000000000004</v>
      </c>
      <c r="AD3280" s="19">
        <v>45824.849792511573</v>
      </c>
      <c r="AE3280" t="s">
        <v>2024</v>
      </c>
    </row>
    <row r="3281" spans="1:31" hidden="1" x14ac:dyDescent="0.35">
      <c r="A3281" t="s">
        <v>127</v>
      </c>
      <c r="B3281" t="s">
        <v>312</v>
      </c>
      <c r="C3281">
        <v>97</v>
      </c>
      <c r="D3281" s="9">
        <v>44468.329108796293</v>
      </c>
      <c r="E3281" s="9">
        <v>44565.446747685186</v>
      </c>
      <c r="F3281" t="s">
        <v>871</v>
      </c>
      <c r="G3281" t="s">
        <v>871</v>
      </c>
      <c r="H3281">
        <v>4</v>
      </c>
      <c r="I3281">
        <v>10</v>
      </c>
      <c r="J3281">
        <v>1</v>
      </c>
      <c r="K3281" t="s">
        <v>872</v>
      </c>
      <c r="L3281">
        <v>7</v>
      </c>
      <c r="M3281">
        <v>6</v>
      </c>
      <c r="N3281">
        <v>3.5999999999999997E-2</v>
      </c>
      <c r="O3281">
        <v>8.2000000000000003E-2</v>
      </c>
      <c r="P3281" t="s">
        <v>874</v>
      </c>
      <c r="Q3281">
        <v>6.2E-2</v>
      </c>
      <c r="R3281">
        <v>0.11799999999999999</v>
      </c>
      <c r="S3281">
        <v>0.114</v>
      </c>
      <c r="T3281" t="s">
        <v>874</v>
      </c>
      <c r="U3281" t="s">
        <v>874</v>
      </c>
      <c r="V3281" t="s">
        <v>874</v>
      </c>
      <c r="W3281" t="s">
        <v>874</v>
      </c>
      <c r="X3281" t="s">
        <v>56</v>
      </c>
      <c r="Y3281">
        <v>16.129000000000001</v>
      </c>
      <c r="Z3281">
        <v>0.90800000000000003</v>
      </c>
      <c r="AA3281">
        <v>0.81699999999999995</v>
      </c>
      <c r="AB3281" t="s">
        <v>874</v>
      </c>
      <c r="AC3281">
        <v>0.90500000000000003</v>
      </c>
      <c r="AD3281" s="19">
        <v>45825.274100208335</v>
      </c>
      <c r="AE3281" t="s">
        <v>2357</v>
      </c>
    </row>
    <row r="3282" spans="1:31" x14ac:dyDescent="0.35">
      <c r="A3282" t="s">
        <v>1928</v>
      </c>
      <c r="B3282" t="s">
        <v>311</v>
      </c>
      <c r="C3282">
        <v>1140</v>
      </c>
      <c r="D3282" s="9">
        <v>38127.677083333336</v>
      </c>
      <c r="E3282" s="9">
        <v>39268.308333333334</v>
      </c>
      <c r="F3282">
        <v>68</v>
      </c>
      <c r="G3282">
        <v>68</v>
      </c>
      <c r="H3282">
        <v>16</v>
      </c>
      <c r="I3282">
        <v>52</v>
      </c>
      <c r="J3282">
        <v>24</v>
      </c>
      <c r="K3282">
        <v>44</v>
      </c>
      <c r="L3282">
        <v>32</v>
      </c>
      <c r="M3282">
        <v>12</v>
      </c>
      <c r="N3282">
        <v>2.7E-2</v>
      </c>
      <c r="O3282">
        <v>0.05</v>
      </c>
      <c r="P3282">
        <v>2.3E-2</v>
      </c>
      <c r="Q3282">
        <v>4.1000000000000002E-2</v>
      </c>
      <c r="R3282">
        <v>5.3999999999999999E-2</v>
      </c>
      <c r="S3282">
        <v>4.5999999999999999E-2</v>
      </c>
      <c r="T3282">
        <v>0.75900000000000001</v>
      </c>
      <c r="U3282">
        <v>0.35099999999999998</v>
      </c>
      <c r="V3282">
        <v>0.70099999999999996</v>
      </c>
      <c r="W3282">
        <v>292.68299999999999</v>
      </c>
      <c r="X3282" t="s">
        <v>56</v>
      </c>
      <c r="Y3282">
        <v>24.39</v>
      </c>
      <c r="Z3282">
        <v>0.94399999999999995</v>
      </c>
      <c r="AA3282">
        <v>0.89300000000000002</v>
      </c>
      <c r="AB3282">
        <v>0.92900000000000005</v>
      </c>
      <c r="AC3282">
        <v>0.89</v>
      </c>
      <c r="AD3282" s="19">
        <v>45824.876106134259</v>
      </c>
      <c r="AE3282" t="s">
        <v>2024</v>
      </c>
    </row>
    <row r="3283" spans="1:31" hidden="1" x14ac:dyDescent="0.35">
      <c r="A3283" t="s">
        <v>125</v>
      </c>
      <c r="B3283" t="s">
        <v>312</v>
      </c>
      <c r="C3283">
        <v>99</v>
      </c>
      <c r="D3283" s="9">
        <v>44466.416539351849</v>
      </c>
      <c r="E3283" s="9">
        <v>44565.729259259257</v>
      </c>
      <c r="F3283" t="s">
        <v>871</v>
      </c>
      <c r="G3283" t="s">
        <v>871</v>
      </c>
      <c r="H3283">
        <v>145</v>
      </c>
      <c r="I3283">
        <v>28</v>
      </c>
      <c r="J3283">
        <v>21</v>
      </c>
      <c r="K3283" t="s">
        <v>872</v>
      </c>
      <c r="L3283">
        <v>105</v>
      </c>
      <c r="M3283">
        <v>48</v>
      </c>
      <c r="N3283">
        <v>1.462</v>
      </c>
      <c r="O3283">
        <v>0.26900000000000002</v>
      </c>
      <c r="P3283">
        <v>0.20899999999999999</v>
      </c>
      <c r="Q3283">
        <v>0.96299999999999997</v>
      </c>
      <c r="R3283" s="24" t="s">
        <v>2352</v>
      </c>
      <c r="S3283">
        <v>1.5660000000000001</v>
      </c>
      <c r="T3283">
        <v>0.63300000000000001</v>
      </c>
      <c r="U3283">
        <v>0.84499999999999997</v>
      </c>
      <c r="V3283">
        <v>0.879</v>
      </c>
      <c r="W3283">
        <v>268.95100000000002</v>
      </c>
      <c r="X3283" t="s">
        <v>56</v>
      </c>
      <c r="Y3283">
        <v>1.038</v>
      </c>
      <c r="Z3283">
        <v>0.96499999999999997</v>
      </c>
      <c r="AA3283">
        <v>0.97899999999999998</v>
      </c>
      <c r="AB3283">
        <v>0.83099999999999996</v>
      </c>
      <c r="AC3283">
        <v>0.97899999999999998</v>
      </c>
      <c r="AD3283" s="19">
        <v>45825.274396678244</v>
      </c>
      <c r="AE3283" t="s">
        <v>2357</v>
      </c>
    </row>
    <row r="3284" spans="1:31" x14ac:dyDescent="0.35">
      <c r="A3284" t="s">
        <v>1053</v>
      </c>
      <c r="B3284" t="s">
        <v>311</v>
      </c>
      <c r="C3284">
        <v>1428</v>
      </c>
      <c r="D3284" s="9">
        <v>43129.546273148146</v>
      </c>
      <c r="E3284" s="9">
        <v>44557.809317129628</v>
      </c>
      <c r="F3284">
        <v>1251</v>
      </c>
      <c r="G3284">
        <v>1251</v>
      </c>
      <c r="H3284">
        <v>729</v>
      </c>
      <c r="I3284">
        <v>522</v>
      </c>
      <c r="J3284">
        <v>244</v>
      </c>
      <c r="K3284">
        <v>1007</v>
      </c>
      <c r="L3284">
        <v>749</v>
      </c>
      <c r="M3284">
        <v>258</v>
      </c>
      <c r="N3284">
        <v>0.52100000000000002</v>
      </c>
      <c r="O3284">
        <v>0.38800000000000001</v>
      </c>
      <c r="P3284">
        <v>0.188</v>
      </c>
      <c r="Q3284">
        <v>0.54700000000000004</v>
      </c>
      <c r="R3284">
        <v>0.72099999999999997</v>
      </c>
      <c r="S3284">
        <v>0.72199999999999998</v>
      </c>
      <c r="T3284">
        <v>0.75900000000000001</v>
      </c>
      <c r="U3284">
        <v>0.57299999999999995</v>
      </c>
      <c r="V3284">
        <v>0.79300000000000004</v>
      </c>
      <c r="W3284">
        <v>471.66399999999999</v>
      </c>
      <c r="X3284" t="s">
        <v>56</v>
      </c>
      <c r="Y3284">
        <v>1.8280000000000001</v>
      </c>
      <c r="Z3284">
        <v>0.98899999999999999</v>
      </c>
      <c r="AA3284" s="19">
        <v>0.98799999999999999</v>
      </c>
      <c r="AB3284">
        <v>0.99099999999999999</v>
      </c>
      <c r="AC3284" s="23">
        <v>0.99299999999999999</v>
      </c>
      <c r="AD3284" s="19">
        <v>45825.221392719905</v>
      </c>
      <c r="AE3284" t="s">
        <v>2377</v>
      </c>
    </row>
    <row r="3285" spans="1:31" hidden="1" x14ac:dyDescent="0.35">
      <c r="A3285" t="s">
        <v>124</v>
      </c>
      <c r="B3285" t="s">
        <v>312</v>
      </c>
      <c r="C3285">
        <v>99</v>
      </c>
      <c r="D3285" s="9">
        <v>44466.434027777781</v>
      </c>
      <c r="E3285" s="9">
        <v>44565.458715277775</v>
      </c>
      <c r="F3285" t="s">
        <v>871</v>
      </c>
      <c r="G3285" t="s">
        <v>871</v>
      </c>
      <c r="H3285">
        <v>4</v>
      </c>
      <c r="I3285">
        <v>1</v>
      </c>
      <c r="J3285">
        <v>1</v>
      </c>
      <c r="K3285" t="s">
        <v>872</v>
      </c>
      <c r="L3285">
        <v>6</v>
      </c>
      <c r="M3285">
        <v>-1</v>
      </c>
      <c r="N3285">
        <v>9.0999999999999998E-2</v>
      </c>
      <c r="O3285" t="s">
        <v>874</v>
      </c>
      <c r="P3285" t="s">
        <v>874</v>
      </c>
      <c r="Q3285">
        <v>5.2999999999999999E-2</v>
      </c>
      <c r="R3285">
        <v>0</v>
      </c>
      <c r="S3285">
        <v>0.121</v>
      </c>
      <c r="T3285" t="s">
        <v>874</v>
      </c>
      <c r="U3285" t="s">
        <v>874</v>
      </c>
      <c r="V3285" t="s">
        <v>874</v>
      </c>
      <c r="W3285" t="s">
        <v>874</v>
      </c>
      <c r="X3285" t="s">
        <v>56</v>
      </c>
      <c r="Y3285">
        <v>18.867999999999999</v>
      </c>
      <c r="Z3285">
        <v>0.89100000000000001</v>
      </c>
      <c r="AA3285" t="s">
        <v>874</v>
      </c>
      <c r="AB3285" t="s">
        <v>874</v>
      </c>
      <c r="AC3285">
        <v>0.90700000000000003</v>
      </c>
      <c r="AD3285" s="19">
        <v>45825.274636666669</v>
      </c>
      <c r="AE3285" t="s">
        <v>2357</v>
      </c>
    </row>
    <row r="3286" spans="1:31" x14ac:dyDescent="0.35">
      <c r="A3286" t="s">
        <v>1384</v>
      </c>
      <c r="B3286" t="s">
        <v>311</v>
      </c>
      <c r="C3286">
        <v>1472</v>
      </c>
      <c r="D3286" s="9">
        <v>39744.578472222223</v>
      </c>
      <c r="E3286" s="9">
        <v>41217.095833333333</v>
      </c>
      <c r="F3286">
        <v>96</v>
      </c>
      <c r="G3286">
        <v>96</v>
      </c>
      <c r="H3286">
        <v>25</v>
      </c>
      <c r="I3286">
        <v>71</v>
      </c>
      <c r="J3286">
        <v>4</v>
      </c>
      <c r="K3286">
        <v>92</v>
      </c>
      <c r="L3286">
        <v>63</v>
      </c>
      <c r="M3286">
        <v>29</v>
      </c>
      <c r="N3286">
        <v>0.02</v>
      </c>
      <c r="O3286">
        <v>5.1999999999999998E-2</v>
      </c>
      <c r="P3286">
        <v>0.01</v>
      </c>
      <c r="Q3286">
        <v>4.7E-2</v>
      </c>
      <c r="R3286">
        <v>6.2E-2</v>
      </c>
      <c r="S3286">
        <v>6.9000000000000006E-2</v>
      </c>
      <c r="T3286">
        <v>0.75800000000000001</v>
      </c>
      <c r="U3286">
        <v>0.27800000000000002</v>
      </c>
      <c r="V3286">
        <v>0.86099999999999999</v>
      </c>
      <c r="W3286">
        <v>617.02099999999996</v>
      </c>
      <c r="X3286" t="s">
        <v>56</v>
      </c>
      <c r="Y3286">
        <v>21.277000000000001</v>
      </c>
      <c r="Z3286">
        <v>0.93100000000000005</v>
      </c>
      <c r="AA3286">
        <v>0.79900000000000004</v>
      </c>
      <c r="AB3286">
        <v>0.85599999999999998</v>
      </c>
      <c r="AC3286">
        <v>0.83499999999999996</v>
      </c>
      <c r="AD3286" s="19">
        <v>45824.786536238425</v>
      </c>
      <c r="AE3286" t="s">
        <v>1824</v>
      </c>
    </row>
    <row r="3287" spans="1:31" hidden="1" x14ac:dyDescent="0.35">
      <c r="A3287" t="s">
        <v>123</v>
      </c>
      <c r="B3287" t="s">
        <v>312</v>
      </c>
      <c r="C3287">
        <v>99</v>
      </c>
      <c r="D3287" s="9">
        <v>44447.584340277775</v>
      </c>
      <c r="E3287" s="9">
        <v>44547.558194444442</v>
      </c>
      <c r="F3287" t="s">
        <v>871</v>
      </c>
      <c r="G3287" t="s">
        <v>871</v>
      </c>
      <c r="H3287">
        <v>9</v>
      </c>
      <c r="I3287">
        <v>21</v>
      </c>
      <c r="J3287">
        <v>1</v>
      </c>
      <c r="K3287" t="s">
        <v>872</v>
      </c>
      <c r="L3287">
        <v>82</v>
      </c>
      <c r="M3287">
        <v>-54</v>
      </c>
      <c r="N3287">
        <v>7.3999999999999996E-2</v>
      </c>
      <c r="O3287">
        <v>0.22500000000000001</v>
      </c>
      <c r="P3287" t="s">
        <v>874</v>
      </c>
      <c r="Q3287">
        <v>0.67100000000000004</v>
      </c>
      <c r="R3287">
        <v>0.29899999999999999</v>
      </c>
      <c r="S3287">
        <v>0.28499999999999998</v>
      </c>
      <c r="T3287" t="s">
        <v>874</v>
      </c>
      <c r="U3287" t="s">
        <v>874</v>
      </c>
      <c r="V3287" t="s">
        <v>874</v>
      </c>
      <c r="W3287" t="s">
        <v>874</v>
      </c>
      <c r="X3287" t="s">
        <v>56</v>
      </c>
      <c r="Y3287">
        <v>1.49</v>
      </c>
      <c r="Z3287">
        <v>0.95</v>
      </c>
      <c r="AA3287">
        <v>0.86399999999999999</v>
      </c>
      <c r="AB3287" t="s">
        <v>874</v>
      </c>
      <c r="AC3287">
        <v>0.79900000000000004</v>
      </c>
      <c r="AD3287" s="19">
        <v>45825.274865520834</v>
      </c>
      <c r="AE3287" t="s">
        <v>2357</v>
      </c>
    </row>
    <row r="3288" spans="1:31" x14ac:dyDescent="0.35">
      <c r="A3288" t="s">
        <v>1131</v>
      </c>
      <c r="B3288" t="s">
        <v>311</v>
      </c>
      <c r="C3288">
        <v>1392</v>
      </c>
      <c r="D3288" s="9">
        <v>42396.713553240741</v>
      </c>
      <c r="E3288" s="9">
        <v>43789.690462962964</v>
      </c>
      <c r="F3288">
        <v>681</v>
      </c>
      <c r="G3288">
        <v>681</v>
      </c>
      <c r="H3288">
        <v>636</v>
      </c>
      <c r="I3288">
        <v>45</v>
      </c>
      <c r="J3288">
        <v>24</v>
      </c>
      <c r="K3288">
        <v>657</v>
      </c>
      <c r="L3288">
        <v>507</v>
      </c>
      <c r="M3288">
        <v>150</v>
      </c>
      <c r="N3288">
        <v>0.41599999999999998</v>
      </c>
      <c r="O3288">
        <v>4.2000000000000003E-2</v>
      </c>
      <c r="P3288">
        <v>0.02</v>
      </c>
      <c r="Q3288">
        <v>0.33200000000000002</v>
      </c>
      <c r="R3288">
        <v>0.438</v>
      </c>
      <c r="S3288">
        <v>0.439</v>
      </c>
      <c r="T3288">
        <v>0.75800000000000001</v>
      </c>
      <c r="U3288">
        <v>0.90800000000000003</v>
      </c>
      <c r="V3288">
        <v>0.95599999999999996</v>
      </c>
      <c r="W3288">
        <v>451.80700000000002</v>
      </c>
      <c r="X3288" t="s">
        <v>56</v>
      </c>
      <c r="Y3288">
        <v>3.012</v>
      </c>
      <c r="Z3288">
        <v>0.89200000000000002</v>
      </c>
      <c r="AA3288">
        <v>0.81399999999999995</v>
      </c>
      <c r="AB3288">
        <v>0.77300000000000002</v>
      </c>
      <c r="AC3288">
        <v>0.90800000000000003</v>
      </c>
      <c r="AD3288" s="19">
        <v>45825.273251354163</v>
      </c>
      <c r="AE3288" t="s">
        <v>2357</v>
      </c>
    </row>
    <row r="3289" spans="1:31" hidden="1" x14ac:dyDescent="0.35">
      <c r="A3289" t="s">
        <v>122</v>
      </c>
      <c r="B3289" t="s">
        <v>312</v>
      </c>
      <c r="C3289">
        <v>95</v>
      </c>
      <c r="D3289" s="9">
        <v>44469.661423611113</v>
      </c>
      <c r="E3289" s="9">
        <v>44565.45853009259</v>
      </c>
      <c r="F3289" t="s">
        <v>871</v>
      </c>
      <c r="G3289" t="s">
        <v>871</v>
      </c>
      <c r="H3289">
        <v>3</v>
      </c>
      <c r="I3289">
        <v>4</v>
      </c>
      <c r="J3289">
        <v>2</v>
      </c>
      <c r="K3289" t="s">
        <v>872</v>
      </c>
      <c r="L3289">
        <v>5</v>
      </c>
      <c r="M3289">
        <v>-1</v>
      </c>
      <c r="N3289">
        <v>0.04</v>
      </c>
      <c r="O3289">
        <v>4.3999999999999997E-2</v>
      </c>
      <c r="P3289" t="s">
        <v>874</v>
      </c>
      <c r="Q3289">
        <v>4.3999999999999997E-2</v>
      </c>
      <c r="R3289">
        <v>8.3999999999999894E-2</v>
      </c>
      <c r="S3289">
        <v>4.5999999999999999E-2</v>
      </c>
      <c r="T3289" t="s">
        <v>874</v>
      </c>
      <c r="U3289" t="s">
        <v>874</v>
      </c>
      <c r="V3289" t="s">
        <v>874</v>
      </c>
      <c r="W3289" t="s">
        <v>874</v>
      </c>
      <c r="X3289" t="s">
        <v>56</v>
      </c>
      <c r="Y3289">
        <v>22.727</v>
      </c>
      <c r="Z3289">
        <v>0.98299999999999998</v>
      </c>
      <c r="AA3289">
        <v>0.93799999999999994</v>
      </c>
      <c r="AB3289" t="s">
        <v>874</v>
      </c>
      <c r="AC3289">
        <v>0.88300000000000001</v>
      </c>
      <c r="AD3289" s="19">
        <v>45825.275086678237</v>
      </c>
      <c r="AE3289" t="s">
        <v>2357</v>
      </c>
    </row>
    <row r="3290" spans="1:31" x14ac:dyDescent="0.35">
      <c r="A3290" t="s">
        <v>1083</v>
      </c>
      <c r="B3290" t="s">
        <v>311</v>
      </c>
      <c r="C3290">
        <v>544</v>
      </c>
      <c r="D3290" s="9">
        <v>44006.798657407409</v>
      </c>
      <c r="E3290" s="9">
        <v>44550.814166666663</v>
      </c>
      <c r="F3290">
        <v>61</v>
      </c>
      <c r="G3290">
        <v>61</v>
      </c>
      <c r="H3290">
        <v>0</v>
      </c>
      <c r="I3290">
        <v>61</v>
      </c>
      <c r="J3290">
        <v>20</v>
      </c>
      <c r="K3290">
        <v>41</v>
      </c>
      <c r="L3290">
        <v>30</v>
      </c>
      <c r="M3290">
        <v>11</v>
      </c>
      <c r="N3290">
        <v>0</v>
      </c>
      <c r="O3290">
        <v>0.111</v>
      </c>
      <c r="P3290">
        <v>4.4999999999999998E-2</v>
      </c>
      <c r="Q3290">
        <v>0.05</v>
      </c>
      <c r="R3290">
        <v>6.6000000000000003E-2</v>
      </c>
      <c r="S3290">
        <v>7.6999999999999999E-2</v>
      </c>
      <c r="T3290">
        <v>0.75800000000000001</v>
      </c>
      <c r="U3290">
        <v>0</v>
      </c>
      <c r="V3290">
        <v>0.59499999999999997</v>
      </c>
      <c r="W3290">
        <v>220</v>
      </c>
      <c r="X3290" t="s">
        <v>56</v>
      </c>
      <c r="Y3290">
        <v>20</v>
      </c>
      <c r="Z3290">
        <v>0</v>
      </c>
      <c r="AA3290" s="19">
        <v>0.96299999999999997</v>
      </c>
      <c r="AB3290">
        <v>0.78200000000000003</v>
      </c>
      <c r="AC3290" s="23">
        <v>0.96299999999999997</v>
      </c>
      <c r="AD3290" s="19">
        <v>45825.230548831016</v>
      </c>
      <c r="AE3290" t="s">
        <v>2362</v>
      </c>
    </row>
    <row r="3291" spans="1:31" hidden="1" x14ac:dyDescent="0.35">
      <c r="A3291" t="s">
        <v>121</v>
      </c>
      <c r="B3291" t="s">
        <v>312</v>
      </c>
      <c r="C3291">
        <v>99</v>
      </c>
      <c r="D3291" s="9">
        <v>44466.470625000002</v>
      </c>
      <c r="E3291" s="9">
        <v>44565.70516203704</v>
      </c>
      <c r="F3291" t="s">
        <v>871</v>
      </c>
      <c r="G3291" t="s">
        <v>871</v>
      </c>
      <c r="H3291">
        <v>91</v>
      </c>
      <c r="I3291">
        <v>104</v>
      </c>
      <c r="J3291">
        <v>21</v>
      </c>
      <c r="K3291" t="s">
        <v>872</v>
      </c>
      <c r="L3291">
        <v>101</v>
      </c>
      <c r="M3291">
        <v>74</v>
      </c>
      <c r="N3291">
        <v>0.93700000000000006</v>
      </c>
      <c r="O3291">
        <v>0.99099999999999999</v>
      </c>
      <c r="P3291">
        <v>0.30199999999999999</v>
      </c>
      <c r="Q3291">
        <v>1.3169999999999999</v>
      </c>
      <c r="R3291">
        <v>1.6259999999999999</v>
      </c>
      <c r="S3291">
        <v>1.708</v>
      </c>
      <c r="T3291">
        <v>0.81</v>
      </c>
      <c r="U3291">
        <v>0.48599999999999999</v>
      </c>
      <c r="V3291">
        <v>0.84299999999999997</v>
      </c>
      <c r="W3291">
        <v>615.79300000000001</v>
      </c>
      <c r="X3291" t="s">
        <v>56</v>
      </c>
      <c r="Y3291">
        <v>0.75900000000000001</v>
      </c>
      <c r="Z3291">
        <v>0.98699999999999999</v>
      </c>
      <c r="AA3291">
        <v>0.98899999999999999</v>
      </c>
      <c r="AB3291">
        <v>0.94599999999999995</v>
      </c>
      <c r="AC3291">
        <v>0.91700000000000004</v>
      </c>
      <c r="AD3291" s="19">
        <v>45825.275391331015</v>
      </c>
      <c r="AE3291" t="s">
        <v>2357</v>
      </c>
    </row>
    <row r="3292" spans="1:31" x14ac:dyDescent="0.35">
      <c r="A3292" t="s">
        <v>1384</v>
      </c>
      <c r="B3292" t="s">
        <v>311</v>
      </c>
      <c r="C3292">
        <v>1472</v>
      </c>
      <c r="D3292" s="9">
        <v>39744.245254629626</v>
      </c>
      <c r="E3292" s="9">
        <v>41216.762673611112</v>
      </c>
      <c r="F3292">
        <v>96</v>
      </c>
      <c r="G3292">
        <v>96</v>
      </c>
      <c r="H3292">
        <v>25</v>
      </c>
      <c r="I3292">
        <v>71</v>
      </c>
      <c r="J3292">
        <v>4</v>
      </c>
      <c r="K3292">
        <v>92</v>
      </c>
      <c r="L3292">
        <v>63</v>
      </c>
      <c r="M3292">
        <v>29</v>
      </c>
      <c r="N3292">
        <v>0.02</v>
      </c>
      <c r="O3292">
        <v>5.1999999999999998E-2</v>
      </c>
      <c r="P3292">
        <v>0.01</v>
      </c>
      <c r="Q3292">
        <v>4.7E-2</v>
      </c>
      <c r="R3292">
        <v>6.2E-2</v>
      </c>
      <c r="S3292">
        <v>6.9000000000000006E-2</v>
      </c>
      <c r="T3292">
        <v>0.75800000000000001</v>
      </c>
      <c r="U3292">
        <v>0.27800000000000002</v>
      </c>
      <c r="V3292">
        <v>0.86099999999999999</v>
      </c>
      <c r="W3292">
        <v>617.02099999999996</v>
      </c>
      <c r="X3292" t="s">
        <v>56</v>
      </c>
      <c r="Y3292">
        <v>21.277000000000001</v>
      </c>
      <c r="Z3292">
        <v>0.93100000000000005</v>
      </c>
      <c r="AA3292">
        <v>0.79900000000000004</v>
      </c>
      <c r="AB3292">
        <v>0.85599999999999998</v>
      </c>
      <c r="AC3292">
        <v>0.83499999999999996</v>
      </c>
      <c r="AD3292" s="19">
        <v>45825.087156412039</v>
      </c>
      <c r="AE3292" t="s">
        <v>2397</v>
      </c>
    </row>
    <row r="3293" spans="1:31" hidden="1" x14ac:dyDescent="0.35">
      <c r="A3293" t="s">
        <v>126</v>
      </c>
      <c r="B3293" t="s">
        <v>312</v>
      </c>
      <c r="C3293">
        <v>87</v>
      </c>
      <c r="D3293" s="9">
        <v>44446.350636574076</v>
      </c>
      <c r="E3293" s="9">
        <v>44533.656875000001</v>
      </c>
      <c r="F3293" t="s">
        <v>871</v>
      </c>
      <c r="G3293" t="s">
        <v>871</v>
      </c>
      <c r="H3293">
        <v>1</v>
      </c>
      <c r="I3293">
        <v>1</v>
      </c>
      <c r="J3293">
        <v>3</v>
      </c>
      <c r="K3293" t="s">
        <v>872</v>
      </c>
      <c r="L3293">
        <v>1</v>
      </c>
      <c r="M3293">
        <v>-1</v>
      </c>
      <c r="N3293" t="s">
        <v>874</v>
      </c>
      <c r="O3293" t="s">
        <v>874</v>
      </c>
      <c r="P3293">
        <v>2.3E-2</v>
      </c>
      <c r="Q3293" t="s">
        <v>874</v>
      </c>
      <c r="R3293">
        <v>0</v>
      </c>
      <c r="S3293">
        <v>-0.01</v>
      </c>
      <c r="T3293" t="s">
        <v>874</v>
      </c>
      <c r="U3293" t="s">
        <v>874</v>
      </c>
      <c r="V3293" t="s">
        <v>874</v>
      </c>
      <c r="W3293" t="s">
        <v>874</v>
      </c>
      <c r="X3293" t="s">
        <v>92</v>
      </c>
      <c r="Y3293" t="s">
        <v>874</v>
      </c>
      <c r="Z3293" t="s">
        <v>874</v>
      </c>
      <c r="AA3293" t="s">
        <v>874</v>
      </c>
      <c r="AB3293">
        <v>0.99399999999999999</v>
      </c>
      <c r="AC3293" t="s">
        <v>874</v>
      </c>
      <c r="AD3293" s="19">
        <v>45825.275624571761</v>
      </c>
      <c r="AE3293" t="s">
        <v>2357</v>
      </c>
    </row>
    <row r="3294" spans="1:31" x14ac:dyDescent="0.35">
      <c r="A3294" t="s">
        <v>1669</v>
      </c>
      <c r="B3294" t="s">
        <v>311</v>
      </c>
      <c r="C3294">
        <v>4548</v>
      </c>
      <c r="D3294" s="9">
        <v>39515.987858796296</v>
      </c>
      <c r="E3294" s="9">
        <v>44064.012939814813</v>
      </c>
      <c r="F3294">
        <v>3278</v>
      </c>
      <c r="G3294">
        <v>3278</v>
      </c>
      <c r="H3294">
        <v>432</v>
      </c>
      <c r="I3294">
        <v>2846</v>
      </c>
      <c r="J3294">
        <v>1679</v>
      </c>
      <c r="K3294">
        <v>1599</v>
      </c>
      <c r="L3294">
        <v>1599</v>
      </c>
      <c r="M3294">
        <v>0</v>
      </c>
      <c r="N3294">
        <v>0.129</v>
      </c>
      <c r="O3294">
        <v>0.84899999999999998</v>
      </c>
      <c r="P3294">
        <v>0.33700000000000002</v>
      </c>
      <c r="Q3294">
        <v>0.48599999999999999</v>
      </c>
      <c r="R3294">
        <v>0.64100000000000001</v>
      </c>
      <c r="S3294">
        <v>0.58199999999999996</v>
      </c>
      <c r="T3294">
        <v>0.75800000000000001</v>
      </c>
      <c r="U3294">
        <v>0.13200000000000001</v>
      </c>
      <c r="V3294">
        <v>0.65500000000000003</v>
      </c>
      <c r="W3294">
        <v>0</v>
      </c>
      <c r="X3294" t="s">
        <v>80</v>
      </c>
      <c r="Y3294">
        <v>2.0579999999999998</v>
      </c>
      <c r="Z3294">
        <v>0.98599999999999999</v>
      </c>
      <c r="AA3294">
        <v>0.998</v>
      </c>
      <c r="AB3294">
        <v>0.65</v>
      </c>
      <c r="AC3294">
        <v>0.995</v>
      </c>
      <c r="AD3294" s="19">
        <v>45825.157586979163</v>
      </c>
      <c r="AE3294" t="s">
        <v>2397</v>
      </c>
    </row>
    <row r="3295" spans="1:31" hidden="1" x14ac:dyDescent="0.35">
      <c r="A3295" t="s">
        <v>120</v>
      </c>
      <c r="B3295" t="s">
        <v>312</v>
      </c>
      <c r="C3295">
        <v>99</v>
      </c>
      <c r="D3295" s="9">
        <v>44466.353842592594</v>
      </c>
      <c r="E3295" s="9">
        <v>44565.728125000001</v>
      </c>
      <c r="F3295" t="s">
        <v>871</v>
      </c>
      <c r="G3295" t="s">
        <v>871</v>
      </c>
      <c r="H3295">
        <v>92</v>
      </c>
      <c r="I3295">
        <v>189</v>
      </c>
      <c r="J3295">
        <v>53</v>
      </c>
      <c r="K3295" t="s">
        <v>872</v>
      </c>
      <c r="L3295">
        <v>239</v>
      </c>
      <c r="M3295">
        <v>-12</v>
      </c>
      <c r="N3295">
        <v>0.94799999999999995</v>
      </c>
      <c r="O3295">
        <v>2.1019999999999999</v>
      </c>
      <c r="P3295">
        <v>0.55200000000000005</v>
      </c>
      <c r="Q3295">
        <v>3.1440000000000001</v>
      </c>
      <c r="R3295" s="24" t="s">
        <v>2353</v>
      </c>
      <c r="S3295">
        <v>2.5379999999999998</v>
      </c>
      <c r="T3295">
        <v>1.2589999999999999</v>
      </c>
      <c r="U3295">
        <v>0.311</v>
      </c>
      <c r="V3295">
        <v>0.81899999999999995</v>
      </c>
      <c r="W3295">
        <v>131.04300000000001</v>
      </c>
      <c r="X3295" t="s">
        <v>62</v>
      </c>
      <c r="Y3295">
        <v>0.318</v>
      </c>
      <c r="Z3295">
        <v>0.94199999999999995</v>
      </c>
      <c r="AA3295">
        <v>0.98899999999999999</v>
      </c>
      <c r="AB3295">
        <v>0.97099999999999997</v>
      </c>
      <c r="AC3295">
        <v>0.94099999999999995</v>
      </c>
      <c r="AD3295" s="19">
        <v>45825.276016828706</v>
      </c>
      <c r="AE3295" t="s">
        <v>2357</v>
      </c>
    </row>
    <row r="3296" spans="1:31" x14ac:dyDescent="0.35">
      <c r="A3296" t="s">
        <v>952</v>
      </c>
      <c r="B3296" t="s">
        <v>311</v>
      </c>
      <c r="C3296">
        <v>5574</v>
      </c>
      <c r="D3296" s="9">
        <v>38985.817407407405</v>
      </c>
      <c r="E3296" s="9">
        <v>44560.774652777778</v>
      </c>
      <c r="F3296">
        <v>4407</v>
      </c>
      <c r="G3296">
        <v>4407</v>
      </c>
      <c r="H3296">
        <v>0</v>
      </c>
      <c r="I3296">
        <v>4407</v>
      </c>
      <c r="J3296">
        <v>1045</v>
      </c>
      <c r="K3296">
        <v>3362</v>
      </c>
      <c r="L3296">
        <v>2312</v>
      </c>
      <c r="M3296">
        <v>1050</v>
      </c>
      <c r="N3296">
        <v>0</v>
      </c>
      <c r="O3296">
        <v>0.877</v>
      </c>
      <c r="P3296">
        <v>0.24399999999999999</v>
      </c>
      <c r="Q3296">
        <v>0.47899999999999998</v>
      </c>
      <c r="R3296">
        <v>0.63300000000000001</v>
      </c>
      <c r="S3296">
        <v>0.64600000000000002</v>
      </c>
      <c r="T3296">
        <v>0.75700000000000001</v>
      </c>
      <c r="U3296">
        <v>0</v>
      </c>
      <c r="V3296">
        <v>0.72199999999999998</v>
      </c>
      <c r="W3296">
        <v>2192.067</v>
      </c>
      <c r="X3296" t="s">
        <v>56</v>
      </c>
      <c r="Y3296">
        <v>2.0880000000000001</v>
      </c>
      <c r="Z3296">
        <v>0</v>
      </c>
      <c r="AA3296">
        <v>0.96399999999999997</v>
      </c>
      <c r="AB3296">
        <v>0.97499999999999998</v>
      </c>
      <c r="AC3296">
        <v>0.95599999999999996</v>
      </c>
      <c r="AD3296" s="19">
        <v>45825.191323217594</v>
      </c>
      <c r="AE3296" t="s">
        <v>2392</v>
      </c>
    </row>
    <row r="3297" spans="1:31" hidden="1" x14ac:dyDescent="0.35">
      <c r="A3297" t="s">
        <v>1134</v>
      </c>
      <c r="B3297" t="s">
        <v>312</v>
      </c>
      <c r="C3297">
        <v>0</v>
      </c>
      <c r="D3297" s="9">
        <v>42257.136678240742</v>
      </c>
      <c r="E3297" s="9">
        <v>42257.136678240742</v>
      </c>
      <c r="F3297" t="s">
        <v>871</v>
      </c>
      <c r="G3297" t="s">
        <v>871</v>
      </c>
      <c r="H3297">
        <v>1</v>
      </c>
      <c r="I3297">
        <v>1</v>
      </c>
      <c r="J3297">
        <v>1</v>
      </c>
      <c r="K3297" t="s">
        <v>872</v>
      </c>
      <c r="L3297">
        <v>1</v>
      </c>
      <c r="M3297">
        <v>0</v>
      </c>
      <c r="N3297" t="s">
        <v>874</v>
      </c>
      <c r="O3297" t="s">
        <v>874</v>
      </c>
      <c r="P3297" t="s">
        <v>874</v>
      </c>
      <c r="Q3297" t="s">
        <v>874</v>
      </c>
      <c r="R3297">
        <v>0</v>
      </c>
      <c r="S3297" t="s">
        <v>874</v>
      </c>
      <c r="T3297" t="s">
        <v>874</v>
      </c>
      <c r="U3297" t="s">
        <v>874</v>
      </c>
      <c r="V3297" t="s">
        <v>874</v>
      </c>
      <c r="W3297" t="s">
        <v>874</v>
      </c>
      <c r="X3297" t="s">
        <v>62</v>
      </c>
      <c r="Y3297" t="s">
        <v>874</v>
      </c>
      <c r="Z3297" t="s">
        <v>874</v>
      </c>
      <c r="AA3297" t="s">
        <v>874</v>
      </c>
      <c r="AB3297" t="s">
        <v>874</v>
      </c>
      <c r="AC3297" t="s">
        <v>874</v>
      </c>
      <c r="AD3297" s="19">
        <v>45825.276225717593</v>
      </c>
      <c r="AE3297" t="s">
        <v>2357</v>
      </c>
    </row>
    <row r="3298" spans="1:31" x14ac:dyDescent="0.35">
      <c r="A3298" t="s">
        <v>2165</v>
      </c>
      <c r="B3298" t="s">
        <v>311</v>
      </c>
      <c r="C3298">
        <v>1081</v>
      </c>
      <c r="D3298" s="9">
        <v>40549.219444444447</v>
      </c>
      <c r="E3298" s="9">
        <v>41631.213888888888</v>
      </c>
      <c r="F3298">
        <v>799</v>
      </c>
      <c r="G3298">
        <v>799</v>
      </c>
      <c r="H3298">
        <v>411</v>
      </c>
      <c r="I3298">
        <v>388</v>
      </c>
      <c r="J3298">
        <v>67</v>
      </c>
      <c r="K3298">
        <v>732</v>
      </c>
      <c r="L3298">
        <v>597</v>
      </c>
      <c r="M3298">
        <v>135</v>
      </c>
      <c r="N3298">
        <v>0.46899999999999997</v>
      </c>
      <c r="O3298">
        <v>0.34</v>
      </c>
      <c r="P3298">
        <v>5.5E-2</v>
      </c>
      <c r="Q3298">
        <v>0.56999999999999995</v>
      </c>
      <c r="R3298">
        <v>0.754</v>
      </c>
      <c r="S3298">
        <v>0.68799999999999994</v>
      </c>
      <c r="T3298">
        <v>0.75600000000000001</v>
      </c>
      <c r="U3298">
        <v>0.57999999999999996</v>
      </c>
      <c r="V3298">
        <v>0.93200000000000005</v>
      </c>
      <c r="W3298">
        <v>236.84200000000001</v>
      </c>
      <c r="X3298" t="s">
        <v>56</v>
      </c>
      <c r="Y3298">
        <v>1.754</v>
      </c>
      <c r="Z3298">
        <v>0.92800000000000005</v>
      </c>
      <c r="AA3298">
        <v>0.97199999999999998</v>
      </c>
      <c r="AB3298">
        <v>0.95799999999999996</v>
      </c>
      <c r="AC3298">
        <v>0.93400000000000005</v>
      </c>
      <c r="AD3298" s="19">
        <v>45824.946542858794</v>
      </c>
      <c r="AE3298" t="s">
        <v>2215</v>
      </c>
    </row>
    <row r="3299" spans="1:31" hidden="1" x14ac:dyDescent="0.35">
      <c r="A3299" t="s">
        <v>118</v>
      </c>
      <c r="B3299" t="s">
        <v>312</v>
      </c>
      <c r="C3299">
        <v>97</v>
      </c>
      <c r="D3299" s="9">
        <v>44468.605879629627</v>
      </c>
      <c r="E3299" s="9">
        <v>44565.89334490741</v>
      </c>
      <c r="F3299" t="s">
        <v>871</v>
      </c>
      <c r="G3299" t="s">
        <v>871</v>
      </c>
      <c r="H3299">
        <v>24</v>
      </c>
      <c r="I3299">
        <v>2</v>
      </c>
      <c r="J3299">
        <v>2</v>
      </c>
      <c r="K3299" t="s">
        <v>872</v>
      </c>
      <c r="L3299">
        <v>24</v>
      </c>
      <c r="M3299">
        <v>1</v>
      </c>
      <c r="N3299">
        <v>0.27100000000000002</v>
      </c>
      <c r="O3299">
        <v>3.4000000000000002E-2</v>
      </c>
      <c r="P3299">
        <v>1.6E-2</v>
      </c>
      <c r="Q3299">
        <v>0.245</v>
      </c>
      <c r="R3299" s="24" t="s">
        <v>2354</v>
      </c>
      <c r="S3299">
        <v>0.28999999999999998</v>
      </c>
      <c r="T3299">
        <v>0.84799999999999998</v>
      </c>
      <c r="U3299">
        <v>0.88900000000000001</v>
      </c>
      <c r="V3299">
        <v>0.94799999999999995</v>
      </c>
      <c r="W3299">
        <v>36.734999999999999</v>
      </c>
      <c r="X3299" t="s">
        <v>56</v>
      </c>
      <c r="Y3299">
        <v>4.0819999999999999</v>
      </c>
      <c r="Z3299">
        <v>0.96899999999999997</v>
      </c>
      <c r="AA3299">
        <v>1</v>
      </c>
      <c r="AB3299">
        <v>1</v>
      </c>
      <c r="AC3299">
        <v>0.89800000000000002</v>
      </c>
      <c r="AD3299" s="19">
        <v>45825.276497326391</v>
      </c>
      <c r="AE3299" t="s">
        <v>2357</v>
      </c>
    </row>
    <row r="3300" spans="1:31" x14ac:dyDescent="0.35">
      <c r="A3300" t="s">
        <v>1299</v>
      </c>
      <c r="B3300" t="s">
        <v>311</v>
      </c>
      <c r="C3300">
        <v>2695</v>
      </c>
      <c r="D3300" s="9">
        <v>38925.96597222222</v>
      </c>
      <c r="E3300" s="9">
        <v>41621.794444444444</v>
      </c>
      <c r="F3300">
        <v>2232</v>
      </c>
      <c r="G3300">
        <v>2232</v>
      </c>
      <c r="H3300">
        <v>324</v>
      </c>
      <c r="I3300">
        <v>1908</v>
      </c>
      <c r="J3300">
        <v>571</v>
      </c>
      <c r="K3300">
        <v>1661</v>
      </c>
      <c r="L3300">
        <v>1193</v>
      </c>
      <c r="M3300">
        <v>468</v>
      </c>
      <c r="N3300">
        <v>0.16200000000000001</v>
      </c>
      <c r="O3300">
        <v>0.92100000000000004</v>
      </c>
      <c r="P3300">
        <v>0.27900000000000003</v>
      </c>
      <c r="Q3300">
        <v>0.60699999999999998</v>
      </c>
      <c r="R3300">
        <v>0.80400000000000005</v>
      </c>
      <c r="S3300">
        <v>0.78500000000000003</v>
      </c>
      <c r="T3300">
        <v>0.755</v>
      </c>
      <c r="U3300">
        <v>0.15</v>
      </c>
      <c r="V3300">
        <v>0.74199999999999999</v>
      </c>
      <c r="W3300">
        <v>771.005</v>
      </c>
      <c r="X3300" t="s">
        <v>56</v>
      </c>
      <c r="Y3300">
        <v>1.647</v>
      </c>
      <c r="Z3300">
        <v>0.96599999999999997</v>
      </c>
      <c r="AA3300">
        <v>0.97799999999999998</v>
      </c>
      <c r="AB3300">
        <v>0.97199999999999998</v>
      </c>
      <c r="AC3300">
        <v>0.97399999999999998</v>
      </c>
      <c r="AD3300" s="19">
        <v>45824.774234421297</v>
      </c>
      <c r="AE3300" t="s">
        <v>1824</v>
      </c>
    </row>
    <row r="3301" spans="1:31" hidden="1" x14ac:dyDescent="0.35">
      <c r="A3301" t="s">
        <v>119</v>
      </c>
      <c r="B3301" t="s">
        <v>312</v>
      </c>
      <c r="C3301">
        <v>97</v>
      </c>
      <c r="D3301" s="9">
        <v>44468.440289351849</v>
      </c>
      <c r="E3301" s="9">
        <v>44565.888738425929</v>
      </c>
      <c r="F3301" t="s">
        <v>871</v>
      </c>
      <c r="G3301" t="s">
        <v>871</v>
      </c>
      <c r="H3301">
        <v>47</v>
      </c>
      <c r="I3301">
        <v>12</v>
      </c>
      <c r="J3301">
        <v>2</v>
      </c>
      <c r="K3301" t="s">
        <v>872</v>
      </c>
      <c r="L3301">
        <v>64</v>
      </c>
      <c r="M3301">
        <v>-8</v>
      </c>
      <c r="N3301">
        <v>0.45100000000000001</v>
      </c>
      <c r="O3301">
        <v>0.13200000000000001</v>
      </c>
      <c r="P3301">
        <v>1.4E-2</v>
      </c>
      <c r="Q3301">
        <v>0.60499999999999998</v>
      </c>
      <c r="R3301">
        <v>0.56899999999999995</v>
      </c>
      <c r="S3301">
        <v>0.56999999999999995</v>
      </c>
      <c r="T3301">
        <v>1.0629999999999999</v>
      </c>
      <c r="U3301">
        <v>0.77400000000000002</v>
      </c>
      <c r="V3301">
        <v>0.97599999999999998</v>
      </c>
      <c r="W3301">
        <v>393.38799999999998</v>
      </c>
      <c r="X3301" t="s">
        <v>62</v>
      </c>
      <c r="Y3301">
        <v>1.653</v>
      </c>
      <c r="Z3301">
        <v>0.97399999999999998</v>
      </c>
      <c r="AA3301">
        <v>0.97399999999999998</v>
      </c>
      <c r="AB3301">
        <v>1</v>
      </c>
      <c r="AC3301">
        <v>0.93400000000000005</v>
      </c>
      <c r="AD3301" s="19">
        <v>45825.276811134259</v>
      </c>
      <c r="AE3301" t="s">
        <v>2357</v>
      </c>
    </row>
    <row r="3302" spans="1:31" x14ac:dyDescent="0.35">
      <c r="A3302" t="s">
        <v>1847</v>
      </c>
      <c r="B3302" t="s">
        <v>311</v>
      </c>
      <c r="C3302">
        <v>2183</v>
      </c>
      <c r="D3302" s="9">
        <v>39437.731944444444</v>
      </c>
      <c r="E3302" s="9">
        <v>41620.769444444442</v>
      </c>
      <c r="F3302">
        <v>376</v>
      </c>
      <c r="G3302">
        <v>376</v>
      </c>
      <c r="H3302">
        <v>86</v>
      </c>
      <c r="I3302">
        <v>290</v>
      </c>
      <c r="J3302">
        <v>66</v>
      </c>
      <c r="K3302">
        <v>310</v>
      </c>
      <c r="L3302">
        <v>203</v>
      </c>
      <c r="M3302">
        <v>107</v>
      </c>
      <c r="N3302">
        <v>5.7000000000000002E-2</v>
      </c>
      <c r="O3302">
        <v>0.22700000000000001</v>
      </c>
      <c r="P3302">
        <v>5.5E-2</v>
      </c>
      <c r="Q3302">
        <v>0.17299999999999999</v>
      </c>
      <c r="R3302">
        <v>0.22900000000000001</v>
      </c>
      <c r="S3302">
        <v>0.22800000000000001</v>
      </c>
      <c r="T3302">
        <v>0.755</v>
      </c>
      <c r="U3302">
        <v>0.20100000000000001</v>
      </c>
      <c r="V3302">
        <v>0.80600000000000005</v>
      </c>
      <c r="W3302">
        <v>618.49699999999996</v>
      </c>
      <c r="X3302" t="s">
        <v>56</v>
      </c>
      <c r="Y3302">
        <v>5.78</v>
      </c>
      <c r="Z3302">
        <v>0.93700000000000006</v>
      </c>
      <c r="AA3302">
        <v>0.98599999999999999</v>
      </c>
      <c r="AB3302">
        <v>0.98499999999999999</v>
      </c>
      <c r="AC3302">
        <v>0.97499999999999998</v>
      </c>
      <c r="AD3302" s="19">
        <v>45824.855298449074</v>
      </c>
      <c r="AE3302" t="s">
        <v>2024</v>
      </c>
    </row>
    <row r="3303" spans="1:31" hidden="1" x14ac:dyDescent="0.35">
      <c r="A3303" t="s">
        <v>116</v>
      </c>
      <c r="B3303" t="s">
        <v>312</v>
      </c>
      <c r="C3303">
        <v>0</v>
      </c>
      <c r="D3303" s="9">
        <v>44139.488819444443</v>
      </c>
      <c r="E3303" s="9">
        <v>44139.488819444443</v>
      </c>
      <c r="F3303" t="s">
        <v>871</v>
      </c>
      <c r="G3303" t="s">
        <v>871</v>
      </c>
      <c r="H3303">
        <v>1</v>
      </c>
      <c r="I3303">
        <v>1</v>
      </c>
      <c r="J3303">
        <v>1</v>
      </c>
      <c r="K3303" t="s">
        <v>872</v>
      </c>
      <c r="L3303">
        <v>1</v>
      </c>
      <c r="M3303">
        <v>0</v>
      </c>
      <c r="N3303" t="s">
        <v>874</v>
      </c>
      <c r="O3303" t="s">
        <v>874</v>
      </c>
      <c r="P3303" t="s">
        <v>874</v>
      </c>
      <c r="Q3303" t="s">
        <v>874</v>
      </c>
      <c r="R3303">
        <v>0</v>
      </c>
      <c r="S3303" t="s">
        <v>874</v>
      </c>
      <c r="T3303" t="s">
        <v>874</v>
      </c>
      <c r="U3303" t="s">
        <v>874</v>
      </c>
      <c r="V3303" t="s">
        <v>874</v>
      </c>
      <c r="W3303" t="s">
        <v>874</v>
      </c>
      <c r="X3303" t="s">
        <v>56</v>
      </c>
      <c r="Y3303" t="s">
        <v>874</v>
      </c>
      <c r="Z3303" t="s">
        <v>874</v>
      </c>
      <c r="AA3303" t="s">
        <v>874</v>
      </c>
      <c r="AB3303" t="s">
        <v>874</v>
      </c>
      <c r="AC3303" t="s">
        <v>874</v>
      </c>
      <c r="AD3303" s="19">
        <v>45825.277083078705</v>
      </c>
      <c r="AE3303" t="s">
        <v>2357</v>
      </c>
    </row>
    <row r="3304" spans="1:31" x14ac:dyDescent="0.35">
      <c r="A3304" t="s">
        <v>239</v>
      </c>
      <c r="B3304" t="s">
        <v>311</v>
      </c>
      <c r="C3304">
        <v>1276</v>
      </c>
      <c r="D3304" s="9">
        <v>44328.388194444444</v>
      </c>
      <c r="E3304" s="9">
        <v>45604.603472222225</v>
      </c>
      <c r="F3304">
        <v>171</v>
      </c>
      <c r="G3304">
        <v>152</v>
      </c>
      <c r="H3304">
        <v>119</v>
      </c>
      <c r="I3304">
        <v>33</v>
      </c>
      <c r="J3304">
        <v>7</v>
      </c>
      <c r="K3304">
        <v>145</v>
      </c>
      <c r="L3304">
        <v>111</v>
      </c>
      <c r="M3304">
        <v>34</v>
      </c>
      <c r="N3304">
        <v>0.09</v>
      </c>
      <c r="O3304">
        <v>6.7000000000000004E-2</v>
      </c>
      <c r="P3304">
        <v>6.0000000000000001E-3</v>
      </c>
      <c r="Q3304">
        <v>0.114</v>
      </c>
      <c r="R3304">
        <v>0.151</v>
      </c>
      <c r="S3304">
        <v>0.109</v>
      </c>
      <c r="T3304">
        <v>0.755</v>
      </c>
      <c r="U3304">
        <v>0.57299999999999995</v>
      </c>
      <c r="V3304">
        <v>0.96199999999999997</v>
      </c>
      <c r="W3304">
        <v>298.24599999999998</v>
      </c>
      <c r="X3304" t="s">
        <v>56</v>
      </c>
      <c r="Y3304">
        <v>8.7720000000000002</v>
      </c>
      <c r="Z3304">
        <v>0.89900000000000002</v>
      </c>
      <c r="AA3304">
        <v>0.80500000000000005</v>
      </c>
      <c r="AB3304">
        <v>0.57399999999999995</v>
      </c>
      <c r="AC3304">
        <v>0.77800000000000002</v>
      </c>
      <c r="AD3304" s="19">
        <v>3.8844907407407404E-2</v>
      </c>
      <c r="AE3304" t="s">
        <v>1108</v>
      </c>
    </row>
    <row r="3305" spans="1:31" hidden="1" x14ac:dyDescent="0.35">
      <c r="A3305" t="s">
        <v>115</v>
      </c>
      <c r="B3305" t="s">
        <v>312</v>
      </c>
      <c r="C3305">
        <v>85</v>
      </c>
      <c r="D3305" s="9">
        <v>44462.659861111111</v>
      </c>
      <c r="E3305" s="9">
        <v>44548.634583333333</v>
      </c>
      <c r="F3305" t="s">
        <v>871</v>
      </c>
      <c r="G3305" t="s">
        <v>871</v>
      </c>
      <c r="H3305">
        <v>2</v>
      </c>
      <c r="I3305">
        <v>1</v>
      </c>
      <c r="J3305">
        <v>1</v>
      </c>
      <c r="K3305" t="s">
        <v>872</v>
      </c>
      <c r="L3305">
        <v>7</v>
      </c>
      <c r="M3305">
        <v>-5</v>
      </c>
      <c r="N3305">
        <v>1.6E-2</v>
      </c>
      <c r="O3305" t="s">
        <v>874</v>
      </c>
      <c r="P3305" t="s">
        <v>874</v>
      </c>
      <c r="Q3305">
        <v>6.6000000000000003E-2</v>
      </c>
      <c r="R3305">
        <v>0</v>
      </c>
      <c r="S3305">
        <v>4.0000000000000001E-3</v>
      </c>
      <c r="T3305" t="s">
        <v>874</v>
      </c>
      <c r="U3305" t="s">
        <v>874</v>
      </c>
      <c r="V3305" t="s">
        <v>874</v>
      </c>
      <c r="W3305" t="s">
        <v>874</v>
      </c>
      <c r="X3305" t="s">
        <v>56</v>
      </c>
      <c r="Y3305">
        <v>15.151999999999999</v>
      </c>
      <c r="Z3305">
        <v>1</v>
      </c>
      <c r="AA3305" t="s">
        <v>874</v>
      </c>
      <c r="AB3305" t="s">
        <v>874</v>
      </c>
      <c r="AC3305">
        <v>0.79200000000000004</v>
      </c>
      <c r="AD3305" s="19">
        <v>45825.277357523148</v>
      </c>
      <c r="AE3305" t="s">
        <v>2357</v>
      </c>
    </row>
    <row r="3306" spans="1:31" x14ac:dyDescent="0.35">
      <c r="A3306" t="s">
        <v>239</v>
      </c>
      <c r="B3306" t="s">
        <v>311</v>
      </c>
      <c r="C3306">
        <v>1276</v>
      </c>
      <c r="D3306" s="9">
        <v>44328.388194444444</v>
      </c>
      <c r="E3306" s="9">
        <v>45604.603472222225</v>
      </c>
      <c r="F3306">
        <v>171</v>
      </c>
      <c r="G3306">
        <v>152</v>
      </c>
      <c r="H3306">
        <v>119</v>
      </c>
      <c r="I3306">
        <v>33</v>
      </c>
      <c r="J3306">
        <v>7</v>
      </c>
      <c r="K3306">
        <v>145</v>
      </c>
      <c r="L3306">
        <v>111</v>
      </c>
      <c r="M3306">
        <v>34</v>
      </c>
      <c r="N3306">
        <v>0.09</v>
      </c>
      <c r="O3306">
        <v>6.7000000000000004E-2</v>
      </c>
      <c r="P3306">
        <v>6.0000000000000001E-3</v>
      </c>
      <c r="Q3306">
        <v>0.114</v>
      </c>
      <c r="R3306">
        <v>0.151</v>
      </c>
      <c r="S3306">
        <v>0.109</v>
      </c>
      <c r="T3306">
        <v>0.755</v>
      </c>
      <c r="U3306">
        <v>0.57299999999999995</v>
      </c>
      <c r="V3306">
        <v>0.96199999999999997</v>
      </c>
      <c r="W3306">
        <v>298.24599999999998</v>
      </c>
      <c r="X3306" t="s">
        <v>56</v>
      </c>
      <c r="Y3306">
        <v>8.7720000000000002</v>
      </c>
      <c r="Z3306">
        <v>0.89900000000000002</v>
      </c>
      <c r="AA3306">
        <v>0.80500000000000005</v>
      </c>
      <c r="AB3306">
        <v>0.57399999999999995</v>
      </c>
      <c r="AC3306">
        <v>0.77800000000000002</v>
      </c>
      <c r="AD3306" s="19">
        <v>1.8054398148148149E-2</v>
      </c>
      <c r="AE3306" t="s">
        <v>1108</v>
      </c>
    </row>
    <row r="3307" spans="1:31" hidden="1" x14ac:dyDescent="0.35">
      <c r="A3307" t="s">
        <v>113</v>
      </c>
      <c r="B3307" t="s">
        <v>312</v>
      </c>
      <c r="C3307">
        <v>99</v>
      </c>
      <c r="D3307" s="9">
        <v>44466.073761574073</v>
      </c>
      <c r="E3307" s="9">
        <v>44565.63</v>
      </c>
      <c r="F3307" t="s">
        <v>871</v>
      </c>
      <c r="G3307" t="s">
        <v>871</v>
      </c>
      <c r="H3307">
        <v>73</v>
      </c>
      <c r="I3307">
        <v>63</v>
      </c>
      <c r="J3307">
        <v>28</v>
      </c>
      <c r="K3307" t="s">
        <v>872</v>
      </c>
      <c r="L3307">
        <v>100</v>
      </c>
      <c r="M3307">
        <v>9</v>
      </c>
      <c r="N3307">
        <v>0.78300000000000003</v>
      </c>
      <c r="O3307">
        <v>0.61199999999999999</v>
      </c>
      <c r="P3307">
        <v>0.26200000000000001</v>
      </c>
      <c r="Q3307">
        <v>1.1379999999999999</v>
      </c>
      <c r="R3307">
        <v>1.133</v>
      </c>
      <c r="S3307">
        <v>1.157</v>
      </c>
      <c r="T3307">
        <v>1.004</v>
      </c>
      <c r="U3307">
        <v>0.56100000000000005</v>
      </c>
      <c r="V3307">
        <v>0.81200000000000006</v>
      </c>
      <c r="W3307">
        <v>779.43799999999999</v>
      </c>
      <c r="X3307" t="s">
        <v>62</v>
      </c>
      <c r="Y3307">
        <v>0.879</v>
      </c>
      <c r="Z3307">
        <v>0.95499999999999996</v>
      </c>
      <c r="AA3307">
        <v>0.96699999999999997</v>
      </c>
      <c r="AB3307">
        <v>0.876</v>
      </c>
      <c r="AC3307">
        <v>0.97899999999999998</v>
      </c>
      <c r="AD3307" s="19">
        <v>45825.277750532405</v>
      </c>
      <c r="AE3307" t="s">
        <v>2357</v>
      </c>
    </row>
    <row r="3308" spans="1:31" x14ac:dyDescent="0.35">
      <c r="A3308" t="s">
        <v>1256</v>
      </c>
      <c r="B3308" t="s">
        <v>311</v>
      </c>
      <c r="C3308">
        <v>2087</v>
      </c>
      <c r="D3308" s="9">
        <v>39989.630844907406</v>
      </c>
      <c r="E3308" s="9">
        <v>42076.903912037036</v>
      </c>
      <c r="F3308">
        <v>711</v>
      </c>
      <c r="G3308">
        <v>711</v>
      </c>
      <c r="H3308">
        <v>131</v>
      </c>
      <c r="I3308">
        <v>580</v>
      </c>
      <c r="J3308">
        <v>79</v>
      </c>
      <c r="K3308">
        <v>632</v>
      </c>
      <c r="L3308">
        <v>437</v>
      </c>
      <c r="M3308">
        <v>195</v>
      </c>
      <c r="N3308">
        <v>0.11700000000000001</v>
      </c>
      <c r="O3308">
        <v>0.48499999999999999</v>
      </c>
      <c r="P3308">
        <v>7.9000000000000001E-2</v>
      </c>
      <c r="Q3308">
        <v>0.39500000000000002</v>
      </c>
      <c r="R3308">
        <v>0.52300000000000002</v>
      </c>
      <c r="S3308">
        <v>0.52300000000000002</v>
      </c>
      <c r="T3308">
        <v>0.755</v>
      </c>
      <c r="U3308">
        <v>0.19400000000000001</v>
      </c>
      <c r="V3308">
        <v>0.86899999999999999</v>
      </c>
      <c r="W3308">
        <v>493.67099999999999</v>
      </c>
      <c r="X3308" t="s">
        <v>56</v>
      </c>
      <c r="Y3308">
        <v>2.532</v>
      </c>
      <c r="Z3308">
        <v>0.92900000000000005</v>
      </c>
      <c r="AA3308">
        <v>0.95699999999999996</v>
      </c>
      <c r="AB3308">
        <v>0.93300000000000005</v>
      </c>
      <c r="AC3308">
        <v>0.96799999999999997</v>
      </c>
      <c r="AD3308" s="19">
        <v>45825.05642739583</v>
      </c>
      <c r="AE3308" t="s">
        <v>2397</v>
      </c>
    </row>
    <row r="3309" spans="1:31" hidden="1" x14ac:dyDescent="0.35">
      <c r="A3309" t="s">
        <v>112</v>
      </c>
      <c r="B3309" t="s">
        <v>312</v>
      </c>
      <c r="C3309">
        <v>0</v>
      </c>
      <c r="D3309" s="9">
        <v>44433.381956018522</v>
      </c>
      <c r="E3309" s="9">
        <v>44433.381956018522</v>
      </c>
      <c r="F3309" t="s">
        <v>871</v>
      </c>
      <c r="G3309" t="s">
        <v>871</v>
      </c>
      <c r="H3309">
        <v>1</v>
      </c>
      <c r="I3309">
        <v>1</v>
      </c>
      <c r="J3309">
        <v>1</v>
      </c>
      <c r="K3309" t="s">
        <v>872</v>
      </c>
      <c r="L3309">
        <v>1</v>
      </c>
      <c r="M3309">
        <v>0</v>
      </c>
      <c r="N3309" t="s">
        <v>874</v>
      </c>
      <c r="O3309" t="s">
        <v>874</v>
      </c>
      <c r="P3309" t="s">
        <v>874</v>
      </c>
      <c r="Q3309" t="s">
        <v>874</v>
      </c>
      <c r="R3309">
        <v>0</v>
      </c>
      <c r="S3309" t="s">
        <v>874</v>
      </c>
      <c r="T3309" t="s">
        <v>874</v>
      </c>
      <c r="U3309" t="s">
        <v>874</v>
      </c>
      <c r="V3309" t="s">
        <v>874</v>
      </c>
      <c r="W3309" t="s">
        <v>874</v>
      </c>
      <c r="X3309" t="s">
        <v>62</v>
      </c>
      <c r="Y3309" t="s">
        <v>874</v>
      </c>
      <c r="Z3309" t="s">
        <v>874</v>
      </c>
      <c r="AA3309" t="s">
        <v>874</v>
      </c>
      <c r="AB3309" t="s">
        <v>874</v>
      </c>
      <c r="AC3309" t="s">
        <v>874</v>
      </c>
      <c r="AD3309" s="19">
        <v>45825.278008194444</v>
      </c>
      <c r="AE3309" t="s">
        <v>2357</v>
      </c>
    </row>
    <row r="3310" spans="1:31" x14ac:dyDescent="0.35">
      <c r="A3310" t="s">
        <v>1361</v>
      </c>
      <c r="B3310" t="s">
        <v>311</v>
      </c>
      <c r="C3310">
        <v>1792</v>
      </c>
      <c r="D3310" s="9">
        <v>42767.577037037037</v>
      </c>
      <c r="E3310" s="9">
        <v>44560.507928240739</v>
      </c>
      <c r="F3310">
        <v>1046</v>
      </c>
      <c r="G3310">
        <v>1046</v>
      </c>
      <c r="H3310">
        <v>142</v>
      </c>
      <c r="I3310">
        <v>904</v>
      </c>
      <c r="J3310">
        <v>114</v>
      </c>
      <c r="K3310">
        <v>932</v>
      </c>
      <c r="L3310">
        <v>712</v>
      </c>
      <c r="M3310">
        <v>220</v>
      </c>
      <c r="N3310">
        <v>0.08</v>
      </c>
      <c r="O3310">
        <v>0.58499999999999996</v>
      </c>
      <c r="P3310">
        <v>8.5000000000000006E-2</v>
      </c>
      <c r="Q3310">
        <v>0.438</v>
      </c>
      <c r="R3310">
        <v>0.57999999999999996</v>
      </c>
      <c r="S3310">
        <v>0.58299999999999996</v>
      </c>
      <c r="T3310">
        <v>0.755</v>
      </c>
      <c r="U3310">
        <v>0.12</v>
      </c>
      <c r="V3310">
        <v>0.872</v>
      </c>
      <c r="W3310">
        <v>502.28300000000002</v>
      </c>
      <c r="X3310" t="s">
        <v>56</v>
      </c>
      <c r="Y3310">
        <v>2.2829999999999999</v>
      </c>
      <c r="Z3310">
        <v>0.99399999999999999</v>
      </c>
      <c r="AA3310">
        <v>0.98299999999999998</v>
      </c>
      <c r="AB3310">
        <v>0.95</v>
      </c>
      <c r="AC3310">
        <v>0.99199999999999999</v>
      </c>
      <c r="AD3310" s="19">
        <v>45825.081652696761</v>
      </c>
      <c r="AE3310" t="s">
        <v>2397</v>
      </c>
    </row>
    <row r="3311" spans="1:31" hidden="1" x14ac:dyDescent="0.35">
      <c r="A3311" t="s">
        <v>1135</v>
      </c>
      <c r="B3311" t="s">
        <v>312</v>
      </c>
      <c r="C3311">
        <v>0</v>
      </c>
      <c r="D3311" s="9">
        <v>44230.989351851851</v>
      </c>
      <c r="E3311" s="9">
        <v>44230.989351851851</v>
      </c>
      <c r="F3311" t="s">
        <v>871</v>
      </c>
      <c r="G3311" t="s">
        <v>871</v>
      </c>
      <c r="H3311">
        <v>1</v>
      </c>
      <c r="I3311">
        <v>1</v>
      </c>
      <c r="J3311">
        <v>1</v>
      </c>
      <c r="K3311" t="s">
        <v>872</v>
      </c>
      <c r="L3311">
        <v>1</v>
      </c>
      <c r="M3311">
        <v>0</v>
      </c>
      <c r="N3311" t="s">
        <v>874</v>
      </c>
      <c r="O3311" t="s">
        <v>874</v>
      </c>
      <c r="P3311" t="s">
        <v>874</v>
      </c>
      <c r="Q3311" t="s">
        <v>874</v>
      </c>
      <c r="R3311">
        <v>0</v>
      </c>
      <c r="S3311" t="s">
        <v>874</v>
      </c>
      <c r="T3311" t="s">
        <v>874</v>
      </c>
      <c r="U3311" t="s">
        <v>874</v>
      </c>
      <c r="V3311" t="s">
        <v>874</v>
      </c>
      <c r="W3311" t="s">
        <v>874</v>
      </c>
      <c r="X3311" t="s">
        <v>56</v>
      </c>
      <c r="Y3311" t="s">
        <v>874</v>
      </c>
      <c r="Z3311" t="s">
        <v>874</v>
      </c>
      <c r="AA3311" t="s">
        <v>874</v>
      </c>
      <c r="AB3311" t="s">
        <v>874</v>
      </c>
      <c r="AC3311" t="s">
        <v>874</v>
      </c>
      <c r="AD3311" s="19">
        <v>45825.278249930554</v>
      </c>
      <c r="AE3311" t="s">
        <v>2357</v>
      </c>
    </row>
    <row r="3312" spans="1:31" x14ac:dyDescent="0.35">
      <c r="A3312" t="s">
        <v>1567</v>
      </c>
      <c r="B3312" t="s">
        <v>311</v>
      </c>
      <c r="C3312">
        <v>1558</v>
      </c>
      <c r="D3312" s="9">
        <v>40018.906944444447</v>
      </c>
      <c r="E3312" s="9">
        <v>41577.722222222219</v>
      </c>
      <c r="F3312">
        <v>108</v>
      </c>
      <c r="G3312">
        <v>108</v>
      </c>
      <c r="H3312">
        <v>29</v>
      </c>
      <c r="I3312">
        <v>79</v>
      </c>
      <c r="J3312">
        <v>7</v>
      </c>
      <c r="K3312">
        <v>101</v>
      </c>
      <c r="L3312">
        <v>68</v>
      </c>
      <c r="M3312">
        <v>33</v>
      </c>
      <c r="N3312">
        <v>1.7000000000000001E-2</v>
      </c>
      <c r="O3312">
        <v>4.3999999999999997E-2</v>
      </c>
      <c r="P3312">
        <v>4.0000000000000001E-3</v>
      </c>
      <c r="Q3312">
        <v>4.2999999999999997E-2</v>
      </c>
      <c r="R3312">
        <v>5.7000000000000002E-2</v>
      </c>
      <c r="S3312">
        <v>5.6000000000000001E-2</v>
      </c>
      <c r="T3312">
        <v>0.754</v>
      </c>
      <c r="U3312">
        <v>0.27900000000000003</v>
      </c>
      <c r="V3312">
        <v>0.93400000000000005</v>
      </c>
      <c r="W3312">
        <v>767.44200000000001</v>
      </c>
      <c r="X3312" t="s">
        <v>56</v>
      </c>
      <c r="Y3312">
        <v>23.256</v>
      </c>
      <c r="Z3312">
        <v>0.77400000000000002</v>
      </c>
      <c r="AA3312">
        <v>0.83199999999999996</v>
      </c>
      <c r="AB3312">
        <v>0.79700000000000004</v>
      </c>
      <c r="AC3312">
        <v>0.70399999999999996</v>
      </c>
      <c r="AD3312" s="19">
        <v>45824.806010949076</v>
      </c>
      <c r="AE3312" t="s">
        <v>1824</v>
      </c>
    </row>
    <row r="3313" spans="1:31" hidden="1" x14ac:dyDescent="0.35">
      <c r="A3313" t="s">
        <v>1136</v>
      </c>
      <c r="B3313" t="s">
        <v>312</v>
      </c>
      <c r="C3313">
        <v>8</v>
      </c>
      <c r="D3313" s="9">
        <v>44537.50372685185</v>
      </c>
      <c r="E3313" s="9">
        <v>44545.603020833332</v>
      </c>
      <c r="F3313" t="s">
        <v>871</v>
      </c>
      <c r="G3313" t="s">
        <v>871</v>
      </c>
      <c r="H3313">
        <v>1</v>
      </c>
      <c r="I3313">
        <v>2</v>
      </c>
      <c r="J3313">
        <v>1</v>
      </c>
      <c r="K3313" t="s">
        <v>872</v>
      </c>
      <c r="L3313">
        <v>1</v>
      </c>
      <c r="M3313">
        <v>1</v>
      </c>
      <c r="N3313" t="s">
        <v>874</v>
      </c>
      <c r="O3313">
        <v>0.111</v>
      </c>
      <c r="P3313" t="s">
        <v>874</v>
      </c>
      <c r="Q3313" t="s">
        <v>874</v>
      </c>
      <c r="R3313">
        <v>0</v>
      </c>
      <c r="S3313">
        <v>0.111</v>
      </c>
      <c r="T3313" t="s">
        <v>874</v>
      </c>
      <c r="U3313" t="s">
        <v>874</v>
      </c>
      <c r="V3313" t="s">
        <v>874</v>
      </c>
      <c r="W3313" t="s">
        <v>874</v>
      </c>
      <c r="X3313" t="s">
        <v>62</v>
      </c>
      <c r="Y3313" t="s">
        <v>874</v>
      </c>
      <c r="Z3313" t="s">
        <v>874</v>
      </c>
      <c r="AA3313">
        <v>1</v>
      </c>
      <c r="AB3313" t="s">
        <v>874</v>
      </c>
      <c r="AC3313" t="s">
        <v>874</v>
      </c>
      <c r="AD3313" s="19">
        <v>45825.278522719906</v>
      </c>
      <c r="AE3313" t="s">
        <v>2357</v>
      </c>
    </row>
    <row r="3314" spans="1:31" x14ac:dyDescent="0.35">
      <c r="A3314" t="s">
        <v>1945</v>
      </c>
      <c r="B3314" t="s">
        <v>311</v>
      </c>
      <c r="C3314">
        <v>594</v>
      </c>
      <c r="D3314" s="9">
        <v>39601.077777777777</v>
      </c>
      <c r="E3314" s="9">
        <v>40196.074305555558</v>
      </c>
      <c r="F3314">
        <v>109</v>
      </c>
      <c r="G3314">
        <v>109</v>
      </c>
      <c r="H3314">
        <v>41</v>
      </c>
      <c r="I3314">
        <v>68</v>
      </c>
      <c r="J3314">
        <v>5</v>
      </c>
      <c r="K3314">
        <v>104</v>
      </c>
      <c r="L3314">
        <v>69</v>
      </c>
      <c r="M3314">
        <v>35</v>
      </c>
      <c r="N3314">
        <v>0.13400000000000001</v>
      </c>
      <c r="O3314">
        <v>0.21099999999999999</v>
      </c>
      <c r="P3314">
        <v>3.5999999999999997E-2</v>
      </c>
      <c r="Q3314">
        <v>0.23300000000000001</v>
      </c>
      <c r="R3314">
        <v>0.309</v>
      </c>
      <c r="S3314">
        <v>0.32400000000000001</v>
      </c>
      <c r="T3314">
        <v>0.754</v>
      </c>
      <c r="U3314">
        <v>0.38800000000000001</v>
      </c>
      <c r="V3314">
        <v>0.89600000000000002</v>
      </c>
      <c r="W3314">
        <v>150.215</v>
      </c>
      <c r="X3314" t="s">
        <v>56</v>
      </c>
      <c r="Y3314">
        <v>4.2919999999999998</v>
      </c>
      <c r="Z3314">
        <v>0.97699999999999998</v>
      </c>
      <c r="AA3314">
        <v>0.74099999999999999</v>
      </c>
      <c r="AB3314">
        <v>0.96699999999999997</v>
      </c>
      <c r="AC3314">
        <v>0.81599999999999995</v>
      </c>
      <c r="AD3314" s="19">
        <v>45824.879852488426</v>
      </c>
      <c r="AE3314" t="s">
        <v>2024</v>
      </c>
    </row>
    <row r="3315" spans="1:31" hidden="1" x14ac:dyDescent="0.35">
      <c r="A3315" t="s">
        <v>110</v>
      </c>
      <c r="B3315" t="s">
        <v>312</v>
      </c>
      <c r="C3315">
        <v>99</v>
      </c>
      <c r="D3315" s="9">
        <v>44466.7190625</v>
      </c>
      <c r="E3315" s="9">
        <v>44565.817719907405</v>
      </c>
      <c r="F3315" t="s">
        <v>871</v>
      </c>
      <c r="G3315" t="s">
        <v>871</v>
      </c>
      <c r="H3315">
        <v>25</v>
      </c>
      <c r="I3315">
        <v>1</v>
      </c>
      <c r="J3315">
        <v>4</v>
      </c>
      <c r="K3315" t="s">
        <v>872</v>
      </c>
      <c r="L3315">
        <v>19</v>
      </c>
      <c r="M3315">
        <v>3</v>
      </c>
      <c r="N3315">
        <v>0.17199999999999999</v>
      </c>
      <c r="O3315" t="s">
        <v>874</v>
      </c>
      <c r="P3315" t="s">
        <v>874</v>
      </c>
      <c r="Q3315">
        <v>0.17899999999999999</v>
      </c>
      <c r="R3315">
        <v>0</v>
      </c>
      <c r="S3315">
        <v>0.17799999999999999</v>
      </c>
      <c r="T3315" t="s">
        <v>874</v>
      </c>
      <c r="U3315" t="s">
        <v>874</v>
      </c>
      <c r="V3315" t="s">
        <v>874</v>
      </c>
      <c r="W3315" t="s">
        <v>874</v>
      </c>
      <c r="X3315" t="s">
        <v>56</v>
      </c>
      <c r="Y3315">
        <v>5.5869999999999997</v>
      </c>
      <c r="Z3315">
        <v>0.79200000000000004</v>
      </c>
      <c r="AA3315" t="s">
        <v>874</v>
      </c>
      <c r="AB3315" t="s">
        <v>874</v>
      </c>
      <c r="AC3315">
        <v>0.97899999999999998</v>
      </c>
      <c r="AD3315" s="19">
        <v>45825.27875578704</v>
      </c>
      <c r="AE3315" t="s">
        <v>2357</v>
      </c>
    </row>
    <row r="3316" spans="1:31" x14ac:dyDescent="0.35">
      <c r="A3316" t="s">
        <v>73</v>
      </c>
      <c r="B3316" t="s">
        <v>311</v>
      </c>
      <c r="C3316">
        <v>5555</v>
      </c>
      <c r="D3316" s="9">
        <v>40031.338888888888</v>
      </c>
      <c r="E3316" s="9">
        <v>45587.308333333334</v>
      </c>
      <c r="F3316">
        <v>2140</v>
      </c>
      <c r="G3316">
        <v>2140</v>
      </c>
      <c r="H3316">
        <v>1406</v>
      </c>
      <c r="I3316">
        <v>734</v>
      </c>
      <c r="J3316">
        <v>228</v>
      </c>
      <c r="K3316">
        <v>1912</v>
      </c>
      <c r="L3316">
        <v>1456</v>
      </c>
      <c r="M3316">
        <v>456</v>
      </c>
      <c r="N3316">
        <v>0.46700000000000003</v>
      </c>
      <c r="O3316">
        <v>0.218</v>
      </c>
      <c r="P3316">
        <v>5.8000000000000003E-2</v>
      </c>
      <c r="Q3316">
        <v>0.47299999999999998</v>
      </c>
      <c r="R3316">
        <v>0.627</v>
      </c>
      <c r="S3316">
        <v>0.58499999999999996</v>
      </c>
      <c r="T3316">
        <v>0.754</v>
      </c>
      <c r="U3316">
        <v>0.68200000000000005</v>
      </c>
      <c r="V3316">
        <v>0.91500000000000004</v>
      </c>
      <c r="W3316">
        <v>964.05899999999997</v>
      </c>
      <c r="X3316" t="s">
        <v>56</v>
      </c>
      <c r="Y3316">
        <v>2.1139999999999999</v>
      </c>
      <c r="Z3316">
        <v>0.81699999999999995</v>
      </c>
      <c r="AA3316">
        <v>0.84799999999999998</v>
      </c>
      <c r="AB3316">
        <v>0.83299999999999996</v>
      </c>
      <c r="AC3316">
        <v>0.84899999999999998</v>
      </c>
      <c r="AD3316" s="19">
        <v>1.7894675925925925E-2</v>
      </c>
      <c r="AE3316" t="s">
        <v>1108</v>
      </c>
    </row>
    <row r="3317" spans="1:31" hidden="1" x14ac:dyDescent="0.35">
      <c r="A3317" t="s">
        <v>109</v>
      </c>
      <c r="B3317" t="s">
        <v>312</v>
      </c>
      <c r="C3317">
        <v>99</v>
      </c>
      <c r="D3317" s="9">
        <v>44466.16920138889</v>
      </c>
      <c r="E3317" s="9">
        <v>44565.724953703706</v>
      </c>
      <c r="F3317" t="s">
        <v>871</v>
      </c>
      <c r="G3317" t="s">
        <v>871</v>
      </c>
      <c r="H3317">
        <v>240</v>
      </c>
      <c r="I3317">
        <v>188</v>
      </c>
      <c r="J3317">
        <v>95</v>
      </c>
      <c r="K3317" t="s">
        <v>872</v>
      </c>
      <c r="L3317">
        <v>288</v>
      </c>
      <c r="M3317">
        <v>46</v>
      </c>
      <c r="N3317">
        <v>2.573</v>
      </c>
      <c r="O3317">
        <v>2.0169999999999999</v>
      </c>
      <c r="P3317">
        <v>1.1140000000000001</v>
      </c>
      <c r="Q3317">
        <v>3.109</v>
      </c>
      <c r="R3317">
        <v>3.476</v>
      </c>
      <c r="S3317">
        <v>3.4910000000000001</v>
      </c>
      <c r="T3317">
        <v>0.89400000000000002</v>
      </c>
      <c r="U3317">
        <v>0.56100000000000005</v>
      </c>
      <c r="V3317">
        <v>0.75700000000000001</v>
      </c>
      <c r="W3317">
        <v>231.90700000000001</v>
      </c>
      <c r="X3317" t="s">
        <v>56</v>
      </c>
      <c r="Y3317">
        <v>0.32200000000000001</v>
      </c>
      <c r="Z3317">
        <v>0.99299999999999999</v>
      </c>
      <c r="AA3317">
        <v>0.995</v>
      </c>
      <c r="AB3317">
        <v>0.97</v>
      </c>
      <c r="AC3317">
        <v>0.99099999999999999</v>
      </c>
      <c r="AD3317" s="19">
        <v>45825.27907034722</v>
      </c>
      <c r="AE3317" t="s">
        <v>2357</v>
      </c>
    </row>
    <row r="3318" spans="1:31" x14ac:dyDescent="0.35">
      <c r="A3318" t="s">
        <v>261</v>
      </c>
      <c r="B3318" t="s">
        <v>311</v>
      </c>
      <c r="C3318">
        <v>1881</v>
      </c>
      <c r="D3318" s="9">
        <v>43727.633333333331</v>
      </c>
      <c r="E3318" s="9">
        <v>45608.856249999997</v>
      </c>
      <c r="F3318">
        <v>2566</v>
      </c>
      <c r="G3318">
        <v>2362</v>
      </c>
      <c r="H3318">
        <v>2253</v>
      </c>
      <c r="I3318">
        <v>109</v>
      </c>
      <c r="J3318">
        <v>466</v>
      </c>
      <c r="K3318">
        <v>1896</v>
      </c>
      <c r="L3318">
        <v>1295</v>
      </c>
      <c r="M3318">
        <v>601</v>
      </c>
      <c r="N3318">
        <v>1.548</v>
      </c>
      <c r="O3318">
        <v>8.7999999999999995E-2</v>
      </c>
      <c r="P3318">
        <v>0.34399999999999997</v>
      </c>
      <c r="Q3318">
        <v>0.97399999999999998</v>
      </c>
      <c r="R3318">
        <v>1.292</v>
      </c>
      <c r="S3318">
        <v>1.2949999999999999</v>
      </c>
      <c r="T3318">
        <v>0.754</v>
      </c>
      <c r="U3318">
        <v>0.94599999999999995</v>
      </c>
      <c r="V3318">
        <v>0.79</v>
      </c>
      <c r="W3318">
        <v>617.04300000000001</v>
      </c>
      <c r="X3318" t="s">
        <v>56</v>
      </c>
      <c r="Y3318">
        <v>1.0269999999999999</v>
      </c>
      <c r="Z3318">
        <v>0.97799999999999998</v>
      </c>
      <c r="AA3318">
        <v>0.82799999999999996</v>
      </c>
      <c r="AB3318">
        <v>0.96799999999999997</v>
      </c>
      <c r="AC3318">
        <v>0.99299999999999999</v>
      </c>
      <c r="AD3318" s="19">
        <v>2.465277777777778E-4</v>
      </c>
      <c r="AE3318" t="s">
        <v>1108</v>
      </c>
    </row>
    <row r="3319" spans="1:31" hidden="1" x14ac:dyDescent="0.35">
      <c r="A3319" t="s">
        <v>108</v>
      </c>
      <c r="B3319" t="s">
        <v>312</v>
      </c>
      <c r="C3319">
        <v>99</v>
      </c>
      <c r="D3319" s="9">
        <v>44453.730925925927</v>
      </c>
      <c r="E3319" s="9">
        <v>44552.992708333331</v>
      </c>
      <c r="F3319" t="s">
        <v>871</v>
      </c>
      <c r="G3319" t="s">
        <v>871</v>
      </c>
      <c r="H3319">
        <v>26</v>
      </c>
      <c r="I3319">
        <v>5</v>
      </c>
      <c r="J3319">
        <v>4</v>
      </c>
      <c r="K3319" t="s">
        <v>872</v>
      </c>
      <c r="L3319">
        <v>35</v>
      </c>
      <c r="M3319">
        <v>-7</v>
      </c>
      <c r="N3319">
        <v>0.17799999999999999</v>
      </c>
      <c r="O3319">
        <v>8.6999999999999994E-2</v>
      </c>
      <c r="P3319" t="s">
        <v>874</v>
      </c>
      <c r="Q3319">
        <v>0.33700000000000002</v>
      </c>
      <c r="R3319">
        <v>0.26500000000000001</v>
      </c>
      <c r="S3319">
        <v>0.16900000000000001</v>
      </c>
      <c r="T3319" t="s">
        <v>874</v>
      </c>
      <c r="U3319" t="s">
        <v>874</v>
      </c>
      <c r="V3319" t="s">
        <v>874</v>
      </c>
      <c r="W3319" t="s">
        <v>874</v>
      </c>
      <c r="X3319" t="s">
        <v>56</v>
      </c>
      <c r="Y3319">
        <v>2.9670000000000001</v>
      </c>
      <c r="Z3319">
        <v>0.75800000000000001</v>
      </c>
      <c r="AA3319">
        <v>0.92</v>
      </c>
      <c r="AB3319" t="s">
        <v>874</v>
      </c>
      <c r="AC3319">
        <v>0.87</v>
      </c>
      <c r="AD3319" s="19">
        <v>45825.279287662037</v>
      </c>
      <c r="AE3319" t="s">
        <v>2357</v>
      </c>
    </row>
    <row r="3320" spans="1:31" x14ac:dyDescent="0.35">
      <c r="A3320" t="s">
        <v>73</v>
      </c>
      <c r="B3320" t="s">
        <v>311</v>
      </c>
      <c r="C3320">
        <v>5555</v>
      </c>
      <c r="D3320" s="9">
        <v>40031.338888888888</v>
      </c>
      <c r="E3320" s="9">
        <v>45587.308333333334</v>
      </c>
      <c r="F3320">
        <v>2140</v>
      </c>
      <c r="G3320">
        <v>2140</v>
      </c>
      <c r="H3320">
        <v>1406</v>
      </c>
      <c r="I3320">
        <v>734</v>
      </c>
      <c r="J3320">
        <v>228</v>
      </c>
      <c r="K3320">
        <v>1912</v>
      </c>
      <c r="L3320">
        <v>1456</v>
      </c>
      <c r="M3320">
        <v>456</v>
      </c>
      <c r="N3320">
        <v>0.46700000000000003</v>
      </c>
      <c r="O3320">
        <v>0.218</v>
      </c>
      <c r="P3320">
        <v>5.8000000000000003E-2</v>
      </c>
      <c r="Q3320">
        <v>0.47299999999999998</v>
      </c>
      <c r="R3320">
        <v>0.627</v>
      </c>
      <c r="S3320">
        <v>0.58499999999999996</v>
      </c>
      <c r="T3320">
        <v>0.754</v>
      </c>
      <c r="U3320">
        <v>0.68200000000000005</v>
      </c>
      <c r="V3320">
        <v>0.91500000000000004</v>
      </c>
      <c r="W3320">
        <v>964.05899999999997</v>
      </c>
      <c r="X3320" t="s">
        <v>56</v>
      </c>
      <c r="Y3320">
        <v>2.1139999999999999</v>
      </c>
      <c r="Z3320">
        <v>0.81699999999999995</v>
      </c>
      <c r="AA3320">
        <v>0.84799999999999998</v>
      </c>
      <c r="AB3320">
        <v>0.83299999999999996</v>
      </c>
      <c r="AC3320">
        <v>0.84899999999999998</v>
      </c>
      <c r="AD3320" s="19">
        <v>1.756712962962963E-2</v>
      </c>
      <c r="AE3320" t="s">
        <v>1108</v>
      </c>
    </row>
    <row r="3321" spans="1:31" hidden="1" x14ac:dyDescent="0.35">
      <c r="A3321" t="s">
        <v>1137</v>
      </c>
      <c r="B3321" t="s">
        <v>312</v>
      </c>
      <c r="C3321">
        <v>0</v>
      </c>
      <c r="D3321" s="9">
        <v>44138.486597222225</v>
      </c>
      <c r="E3321" s="9">
        <v>44138.486597222225</v>
      </c>
      <c r="F3321" t="s">
        <v>871</v>
      </c>
      <c r="G3321" t="s">
        <v>871</v>
      </c>
      <c r="H3321">
        <v>1</v>
      </c>
      <c r="I3321">
        <v>1</v>
      </c>
      <c r="J3321">
        <v>1</v>
      </c>
      <c r="K3321" t="s">
        <v>872</v>
      </c>
      <c r="L3321">
        <v>1</v>
      </c>
      <c r="M3321">
        <v>0</v>
      </c>
      <c r="N3321" t="s">
        <v>874</v>
      </c>
      <c r="O3321" t="s">
        <v>874</v>
      </c>
      <c r="P3321" t="s">
        <v>874</v>
      </c>
      <c r="Q3321" t="s">
        <v>874</v>
      </c>
      <c r="R3321">
        <v>0</v>
      </c>
      <c r="S3321" t="s">
        <v>874</v>
      </c>
      <c r="T3321" t="s">
        <v>874</v>
      </c>
      <c r="U3321" t="s">
        <v>874</v>
      </c>
      <c r="V3321" t="s">
        <v>874</v>
      </c>
      <c r="W3321" t="s">
        <v>874</v>
      </c>
      <c r="X3321" t="s">
        <v>56</v>
      </c>
      <c r="Y3321" t="s">
        <v>874</v>
      </c>
      <c r="Z3321" t="s">
        <v>874</v>
      </c>
      <c r="AA3321" t="s">
        <v>874</v>
      </c>
      <c r="AB3321" t="s">
        <v>874</v>
      </c>
      <c r="AC3321" t="s">
        <v>874</v>
      </c>
      <c r="AD3321" s="19">
        <v>45825.279493541668</v>
      </c>
      <c r="AE3321" t="s">
        <v>2357</v>
      </c>
    </row>
    <row r="3322" spans="1:31" x14ac:dyDescent="0.35">
      <c r="A3322" t="s">
        <v>261</v>
      </c>
      <c r="B3322" t="s">
        <v>311</v>
      </c>
      <c r="C3322">
        <v>1881</v>
      </c>
      <c r="D3322" s="9">
        <v>43727.633333333331</v>
      </c>
      <c r="E3322" s="9">
        <v>45608.856249999997</v>
      </c>
      <c r="F3322">
        <v>2566</v>
      </c>
      <c r="G3322">
        <v>2362</v>
      </c>
      <c r="H3322">
        <v>2253</v>
      </c>
      <c r="I3322">
        <v>109</v>
      </c>
      <c r="J3322">
        <v>466</v>
      </c>
      <c r="K3322">
        <v>1896</v>
      </c>
      <c r="L3322">
        <v>1295</v>
      </c>
      <c r="M3322">
        <v>601</v>
      </c>
      <c r="N3322">
        <v>1.548</v>
      </c>
      <c r="O3322">
        <v>8.7999999999999995E-2</v>
      </c>
      <c r="P3322">
        <v>0.34399999999999997</v>
      </c>
      <c r="Q3322">
        <v>0.97399999999999998</v>
      </c>
      <c r="R3322">
        <v>1.292</v>
      </c>
      <c r="S3322">
        <v>1.2949999999999999</v>
      </c>
      <c r="T3322">
        <v>0.754</v>
      </c>
      <c r="U3322">
        <v>0.94599999999999995</v>
      </c>
      <c r="V3322">
        <v>0.79</v>
      </c>
      <c r="W3322">
        <v>617.04300000000001</v>
      </c>
      <c r="X3322" t="s">
        <v>56</v>
      </c>
      <c r="Y3322">
        <v>1.0269999999999999</v>
      </c>
      <c r="Z3322">
        <v>0.97799999999999998</v>
      </c>
      <c r="AA3322">
        <v>0.82799999999999996</v>
      </c>
      <c r="AB3322">
        <v>0.96799999999999997</v>
      </c>
      <c r="AC3322">
        <v>0.99299999999999999</v>
      </c>
      <c r="AD3322" s="19">
        <v>2.3983796296296295E-2</v>
      </c>
      <c r="AE3322" t="s">
        <v>1108</v>
      </c>
    </row>
    <row r="3323" spans="1:31" hidden="1" x14ac:dyDescent="0.35">
      <c r="A3323" t="s">
        <v>107</v>
      </c>
      <c r="B3323" t="s">
        <v>312</v>
      </c>
      <c r="C3323">
        <v>99</v>
      </c>
      <c r="D3323" s="9">
        <v>44466.549710648149</v>
      </c>
      <c r="E3323" s="9">
        <v>44565.560613425929</v>
      </c>
      <c r="F3323" t="s">
        <v>871</v>
      </c>
      <c r="G3323" t="s">
        <v>871</v>
      </c>
      <c r="H3323">
        <v>55</v>
      </c>
      <c r="I3323">
        <v>10</v>
      </c>
      <c r="J3323">
        <v>1</v>
      </c>
      <c r="K3323" t="s">
        <v>872</v>
      </c>
      <c r="L3323">
        <v>67</v>
      </c>
      <c r="M3323">
        <v>-1</v>
      </c>
      <c r="N3323">
        <v>0.61599999999999999</v>
      </c>
      <c r="O3323">
        <v>0.09</v>
      </c>
      <c r="P3323">
        <v>0</v>
      </c>
      <c r="Q3323">
        <v>0.80300000000000005</v>
      </c>
      <c r="R3323">
        <v>0.70599999999999996</v>
      </c>
      <c r="S3323">
        <v>0.70599999999999996</v>
      </c>
      <c r="T3323">
        <v>1.137</v>
      </c>
      <c r="U3323">
        <v>0.873</v>
      </c>
      <c r="V3323">
        <v>1</v>
      </c>
      <c r="W3323">
        <v>83.436999999999998</v>
      </c>
      <c r="X3323" t="s">
        <v>62</v>
      </c>
      <c r="Y3323">
        <v>1.2450000000000001</v>
      </c>
      <c r="Z3323">
        <v>0.95299999999999996</v>
      </c>
      <c r="AA3323">
        <v>0.93400000000000005</v>
      </c>
      <c r="AB3323">
        <v>0</v>
      </c>
      <c r="AC3323">
        <v>0.96599999999999997</v>
      </c>
      <c r="AD3323" s="19">
        <v>45825.279763530096</v>
      </c>
      <c r="AE3323" t="s">
        <v>2357</v>
      </c>
    </row>
    <row r="3324" spans="1:31" x14ac:dyDescent="0.35">
      <c r="A3324" t="s">
        <v>280</v>
      </c>
      <c r="B3324" t="s">
        <v>311</v>
      </c>
      <c r="C3324">
        <v>1910</v>
      </c>
      <c r="D3324" s="9">
        <v>42653.405219907407</v>
      </c>
      <c r="E3324" s="9">
        <v>44564.363159722219</v>
      </c>
      <c r="F3324">
        <v>4136</v>
      </c>
      <c r="G3324">
        <v>4136</v>
      </c>
      <c r="H3324">
        <v>2506</v>
      </c>
      <c r="I3324">
        <v>1630</v>
      </c>
      <c r="J3324">
        <v>1082</v>
      </c>
      <c r="K3324">
        <v>3054</v>
      </c>
      <c r="L3324">
        <v>2084</v>
      </c>
      <c r="M3324">
        <v>970</v>
      </c>
      <c r="N3324">
        <v>1.645</v>
      </c>
      <c r="O3324">
        <v>1.05</v>
      </c>
      <c r="P3324">
        <v>0.872</v>
      </c>
      <c r="Q3324">
        <v>1.3720000000000001</v>
      </c>
      <c r="R3324">
        <v>1.823</v>
      </c>
      <c r="S3324">
        <v>1.97</v>
      </c>
      <c r="T3324">
        <v>0.753</v>
      </c>
      <c r="U3324">
        <v>0.61</v>
      </c>
      <c r="V3324">
        <v>0.67600000000000005</v>
      </c>
      <c r="W3324">
        <v>706.99699999999996</v>
      </c>
      <c r="X3324" t="s">
        <v>56</v>
      </c>
      <c r="Y3324">
        <v>0.72899999999999998</v>
      </c>
      <c r="Z3324">
        <v>0.98599999999999999</v>
      </c>
      <c r="AA3324">
        <v>0.98399999999999999</v>
      </c>
      <c r="AB3324">
        <v>0.873</v>
      </c>
      <c r="AC3324">
        <v>0.97699999999999998</v>
      </c>
      <c r="AD3324" s="19">
        <v>45825.240507986113</v>
      </c>
      <c r="AE3324" t="s">
        <v>2357</v>
      </c>
    </row>
    <row r="3325" spans="1:31" hidden="1" x14ac:dyDescent="0.35">
      <c r="A3325" t="s">
        <v>105</v>
      </c>
      <c r="B3325" t="s">
        <v>312</v>
      </c>
      <c r="C3325">
        <v>99</v>
      </c>
      <c r="D3325" s="9">
        <v>44466.457592592589</v>
      </c>
      <c r="E3325" s="9">
        <v>44565.870694444442</v>
      </c>
      <c r="F3325" t="s">
        <v>871</v>
      </c>
      <c r="G3325" t="s">
        <v>871</v>
      </c>
      <c r="H3325">
        <v>138</v>
      </c>
      <c r="I3325">
        <v>106</v>
      </c>
      <c r="J3325">
        <v>43</v>
      </c>
      <c r="K3325" t="s">
        <v>872</v>
      </c>
      <c r="L3325">
        <v>199</v>
      </c>
      <c r="M3325">
        <v>1</v>
      </c>
      <c r="N3325">
        <v>1.4590000000000001</v>
      </c>
      <c r="O3325">
        <v>1.1339999999999999</v>
      </c>
      <c r="P3325">
        <v>0.504</v>
      </c>
      <c r="Q3325">
        <v>1.9770000000000001</v>
      </c>
      <c r="R3325">
        <v>2.089</v>
      </c>
      <c r="S3325">
        <v>2.093</v>
      </c>
      <c r="T3325">
        <v>0.94599999999999995</v>
      </c>
      <c r="U3325">
        <v>0.56299999999999994</v>
      </c>
      <c r="V3325">
        <v>0.80600000000000005</v>
      </c>
      <c r="W3325">
        <v>173.495</v>
      </c>
      <c r="X3325" t="s">
        <v>56</v>
      </c>
      <c r="Y3325">
        <v>0.50600000000000001</v>
      </c>
      <c r="Z3325">
        <v>0.96</v>
      </c>
      <c r="AA3325">
        <v>0.96299999999999997</v>
      </c>
      <c r="AB3325">
        <v>0.91700000000000004</v>
      </c>
      <c r="AC3325">
        <v>0.99399999999999999</v>
      </c>
      <c r="AD3325" s="19">
        <v>45825.280062662037</v>
      </c>
      <c r="AE3325" t="s">
        <v>2357</v>
      </c>
    </row>
    <row r="3326" spans="1:31" x14ac:dyDescent="0.35">
      <c r="A3326" t="s">
        <v>983</v>
      </c>
      <c r="B3326" t="s">
        <v>311</v>
      </c>
      <c r="C3326">
        <v>2647</v>
      </c>
      <c r="D3326" s="9">
        <v>39510.123935185184</v>
      </c>
      <c r="E3326" s="9">
        <v>42157.182083333333</v>
      </c>
      <c r="F3326">
        <v>1317</v>
      </c>
      <c r="G3326">
        <v>1317</v>
      </c>
      <c r="H3326">
        <v>622</v>
      </c>
      <c r="I3326">
        <v>695</v>
      </c>
      <c r="J3326">
        <v>515</v>
      </c>
      <c r="K3326">
        <v>802</v>
      </c>
      <c r="L3326">
        <v>802</v>
      </c>
      <c r="M3326">
        <v>0</v>
      </c>
      <c r="N3326">
        <v>0.34699999999999998</v>
      </c>
      <c r="O3326">
        <v>0.312</v>
      </c>
      <c r="P3326">
        <v>0.17399999999999999</v>
      </c>
      <c r="Q3326">
        <v>0.36499999999999999</v>
      </c>
      <c r="R3326">
        <v>0.48499999999999999</v>
      </c>
      <c r="S3326">
        <v>0.314</v>
      </c>
      <c r="T3326">
        <v>0.753</v>
      </c>
      <c r="U3326">
        <v>0.52700000000000002</v>
      </c>
      <c r="V3326">
        <v>0.73599999999999999</v>
      </c>
      <c r="W3326">
        <v>0</v>
      </c>
      <c r="X3326" t="s">
        <v>80</v>
      </c>
      <c r="Y3326">
        <v>2.74</v>
      </c>
      <c r="Z3326">
        <v>0.74399999999999999</v>
      </c>
      <c r="AA3326" s="19">
        <v>0.84599999999999997</v>
      </c>
      <c r="AB3326">
        <v>0.94299999999999995</v>
      </c>
      <c r="AC3326" s="23">
        <v>0.79900000000000004</v>
      </c>
      <c r="AD3326" s="19">
        <v>45825.199847361109</v>
      </c>
      <c r="AE3326" t="s">
        <v>2388</v>
      </c>
    </row>
    <row r="3327" spans="1:31" hidden="1" x14ac:dyDescent="0.35">
      <c r="A3327" t="s">
        <v>1138</v>
      </c>
      <c r="B3327" t="s">
        <v>312</v>
      </c>
      <c r="C3327">
        <v>98</v>
      </c>
      <c r="D3327" s="9">
        <v>44466.505879629629</v>
      </c>
      <c r="E3327" s="9">
        <v>44564.593506944446</v>
      </c>
      <c r="F3327" t="s">
        <v>871</v>
      </c>
      <c r="G3327" t="s">
        <v>871</v>
      </c>
      <c r="H3327">
        <v>11</v>
      </c>
      <c r="I3327">
        <v>25</v>
      </c>
      <c r="J3327">
        <v>1</v>
      </c>
      <c r="K3327" t="s">
        <v>872</v>
      </c>
      <c r="L3327">
        <v>23</v>
      </c>
      <c r="M3327">
        <v>14</v>
      </c>
      <c r="N3327">
        <v>0.107</v>
      </c>
      <c r="O3327">
        <v>0.3</v>
      </c>
      <c r="P3327">
        <v>0</v>
      </c>
      <c r="Q3327">
        <v>0.246</v>
      </c>
      <c r="R3327">
        <v>0.40699999999999997</v>
      </c>
      <c r="S3327">
        <v>0.38900000000000001</v>
      </c>
      <c r="T3327">
        <v>0.60399999999999998</v>
      </c>
      <c r="U3327">
        <v>0.26300000000000001</v>
      </c>
      <c r="V3327">
        <v>1</v>
      </c>
      <c r="W3327">
        <v>138.21100000000001</v>
      </c>
      <c r="X3327" t="s">
        <v>56</v>
      </c>
      <c r="Y3327">
        <v>4.0650000000000004</v>
      </c>
      <c r="Z3327">
        <v>0.71499999999999997</v>
      </c>
      <c r="AA3327">
        <v>0.89800000000000002</v>
      </c>
      <c r="AB3327">
        <v>0</v>
      </c>
      <c r="AC3327">
        <v>0.97299999999999998</v>
      </c>
      <c r="AD3327" s="19">
        <v>45825.280318611112</v>
      </c>
      <c r="AE3327" t="s">
        <v>2357</v>
      </c>
    </row>
    <row r="3328" spans="1:31" x14ac:dyDescent="0.35">
      <c r="A3328" t="s">
        <v>1891</v>
      </c>
      <c r="B3328" t="s">
        <v>311</v>
      </c>
      <c r="C3328">
        <v>2178</v>
      </c>
      <c r="D3328" s="9">
        <v>38973.381944444445</v>
      </c>
      <c r="E3328" s="9">
        <v>41151.536111111112</v>
      </c>
      <c r="F3328">
        <v>282</v>
      </c>
      <c r="G3328">
        <v>282</v>
      </c>
      <c r="H3328">
        <v>30</v>
      </c>
      <c r="I3328">
        <v>252</v>
      </c>
      <c r="J3328">
        <v>23</v>
      </c>
      <c r="K3328">
        <v>259</v>
      </c>
      <c r="L3328">
        <v>194</v>
      </c>
      <c r="M3328">
        <v>65</v>
      </c>
      <c r="N3328">
        <v>1.2999999999999999E-2</v>
      </c>
      <c r="O3328">
        <v>0.14499999999999999</v>
      </c>
      <c r="P3328">
        <v>1.2999999999999999E-2</v>
      </c>
      <c r="Q3328">
        <v>0.109</v>
      </c>
      <c r="R3328">
        <v>0.14499999999999999</v>
      </c>
      <c r="S3328">
        <v>0.14199999999999999</v>
      </c>
      <c r="T3328">
        <v>0.752</v>
      </c>
      <c r="U3328">
        <v>8.2000000000000003E-2</v>
      </c>
      <c r="V3328">
        <v>0.91800000000000004</v>
      </c>
      <c r="W3328">
        <v>596.33000000000004</v>
      </c>
      <c r="X3328" t="s">
        <v>56</v>
      </c>
      <c r="Y3328">
        <v>9.1739999999999995</v>
      </c>
      <c r="Z3328">
        <v>0.9</v>
      </c>
      <c r="AA3328">
        <v>0.94299999999999995</v>
      </c>
      <c r="AB3328">
        <v>0.84499999999999997</v>
      </c>
      <c r="AC3328">
        <v>0.93</v>
      </c>
      <c r="AD3328" s="19">
        <v>45824.865222928238</v>
      </c>
      <c r="AE3328" t="s">
        <v>2024</v>
      </c>
    </row>
    <row r="3329" spans="1:31" hidden="1" x14ac:dyDescent="0.35">
      <c r="A3329" t="s">
        <v>1139</v>
      </c>
      <c r="B3329" t="s">
        <v>312</v>
      </c>
      <c r="C3329">
        <v>98</v>
      </c>
      <c r="D3329" s="9">
        <v>44466.594837962963</v>
      </c>
      <c r="E3329" s="9">
        <v>44564.772673611114</v>
      </c>
      <c r="F3329" t="s">
        <v>871</v>
      </c>
      <c r="G3329" t="s">
        <v>871</v>
      </c>
      <c r="H3329">
        <v>63</v>
      </c>
      <c r="I3329">
        <v>19</v>
      </c>
      <c r="J3329">
        <v>68</v>
      </c>
      <c r="K3329" t="s">
        <v>872</v>
      </c>
      <c r="L3329">
        <v>98</v>
      </c>
      <c r="M3329">
        <v>-85</v>
      </c>
      <c r="N3329">
        <v>0.77700000000000002</v>
      </c>
      <c r="O3329">
        <v>0.17899999999999999</v>
      </c>
      <c r="P3329">
        <v>1.5349999999999999</v>
      </c>
      <c r="Q3329">
        <v>1.19</v>
      </c>
      <c r="R3329">
        <v>-0.57899999999999996</v>
      </c>
      <c r="S3329">
        <v>-6.4000000000000001E-2</v>
      </c>
      <c r="T3329">
        <v>-2.0550000000000002</v>
      </c>
      <c r="U3329">
        <v>0.81299999999999994</v>
      </c>
      <c r="V3329">
        <v>-0.60599999999999998</v>
      </c>
      <c r="W3329">
        <v>20.167999999999999</v>
      </c>
      <c r="X3329" t="s">
        <v>80</v>
      </c>
      <c r="Y3329">
        <v>0.84</v>
      </c>
      <c r="Z3329">
        <v>0.89200000000000002</v>
      </c>
      <c r="AA3329">
        <v>0.878</v>
      </c>
      <c r="AB3329">
        <v>0.81499999999999995</v>
      </c>
      <c r="AC3329">
        <v>0.69599999999999995</v>
      </c>
      <c r="AD3329" s="19">
        <v>45825.280603726853</v>
      </c>
      <c r="AE3329" t="s">
        <v>2357</v>
      </c>
    </row>
    <row r="3330" spans="1:31" x14ac:dyDescent="0.35">
      <c r="A3330" t="s">
        <v>64</v>
      </c>
      <c r="B3330" t="s">
        <v>311</v>
      </c>
      <c r="C3330">
        <v>5579</v>
      </c>
      <c r="D3330" s="9">
        <v>39860.946527777778</v>
      </c>
      <c r="E3330" s="9">
        <v>45440.324999999997</v>
      </c>
      <c r="F3330">
        <v>2502</v>
      </c>
      <c r="G3330">
        <v>2502</v>
      </c>
      <c r="H3330">
        <v>1353</v>
      </c>
      <c r="I3330">
        <v>1149</v>
      </c>
      <c r="J3330">
        <v>401</v>
      </c>
      <c r="K3330">
        <v>2101</v>
      </c>
      <c r="L3330">
        <v>1490</v>
      </c>
      <c r="M3330">
        <v>611</v>
      </c>
      <c r="N3330">
        <v>0.50800000000000001</v>
      </c>
      <c r="O3330">
        <v>0.46300000000000002</v>
      </c>
      <c r="P3330">
        <v>0.14799999999999999</v>
      </c>
      <c r="Q3330">
        <v>0.61899999999999999</v>
      </c>
      <c r="R3330">
        <v>0.82299999999999995</v>
      </c>
      <c r="S3330">
        <v>0.81299999999999994</v>
      </c>
      <c r="T3330">
        <v>0.752</v>
      </c>
      <c r="U3330">
        <v>0.52300000000000002</v>
      </c>
      <c r="V3330">
        <v>0.84799999999999998</v>
      </c>
      <c r="W3330">
        <v>987.07600000000002</v>
      </c>
      <c r="X3330" t="s">
        <v>56</v>
      </c>
      <c r="Y3330">
        <v>1.6160000000000001</v>
      </c>
      <c r="Z3330">
        <v>0.84899999999999998</v>
      </c>
      <c r="AA3330">
        <v>0.96199999999999997</v>
      </c>
      <c r="AB3330">
        <v>0.92200000000000004</v>
      </c>
      <c r="AC3330">
        <v>0.89700000000000002</v>
      </c>
      <c r="AD3330" s="19">
        <v>1.6905092592592593E-2</v>
      </c>
      <c r="AE3330" t="s">
        <v>1108</v>
      </c>
    </row>
    <row r="3331" spans="1:31" hidden="1" x14ac:dyDescent="0.35">
      <c r="A3331" t="s">
        <v>102</v>
      </c>
      <c r="B3331" t="s">
        <v>312</v>
      </c>
      <c r="C3331">
        <v>99</v>
      </c>
      <c r="D3331" s="9">
        <v>44466.557256944441</v>
      </c>
      <c r="E3331" s="9">
        <v>44565.81517361111</v>
      </c>
      <c r="F3331" t="s">
        <v>871</v>
      </c>
      <c r="G3331" t="s">
        <v>871</v>
      </c>
      <c r="H3331">
        <v>124</v>
      </c>
      <c r="I3331">
        <v>75</v>
      </c>
      <c r="J3331">
        <v>1</v>
      </c>
      <c r="K3331" t="s">
        <v>872</v>
      </c>
      <c r="L3331">
        <v>163</v>
      </c>
      <c r="M3331">
        <v>37</v>
      </c>
      <c r="N3331">
        <v>1.452</v>
      </c>
      <c r="O3331">
        <v>0.80900000000000005</v>
      </c>
      <c r="P3331">
        <v>0</v>
      </c>
      <c r="Q3331">
        <v>1.819</v>
      </c>
      <c r="R3331">
        <v>2.2610000000000001</v>
      </c>
      <c r="S3331">
        <v>2.2599999999999998</v>
      </c>
      <c r="T3331">
        <v>0.80500000000000005</v>
      </c>
      <c r="U3331">
        <v>0.64200000000000002</v>
      </c>
      <c r="V3331">
        <v>1</v>
      </c>
      <c r="W3331">
        <v>471.68799999999999</v>
      </c>
      <c r="X3331" t="s">
        <v>56</v>
      </c>
      <c r="Y3331">
        <v>0.55000000000000004</v>
      </c>
      <c r="Z3331">
        <v>0.98399999999999999</v>
      </c>
      <c r="AA3331">
        <v>0.98099999999999998</v>
      </c>
      <c r="AB3331">
        <v>0</v>
      </c>
      <c r="AC3331">
        <v>0.98699999999999999</v>
      </c>
      <c r="AD3331" s="19">
        <v>45825.280878217593</v>
      </c>
      <c r="AE3331" t="s">
        <v>2357</v>
      </c>
    </row>
    <row r="3332" spans="1:31" x14ac:dyDescent="0.35">
      <c r="A3332" t="s">
        <v>64</v>
      </c>
      <c r="B3332" t="s">
        <v>311</v>
      </c>
      <c r="C3332">
        <v>5579</v>
      </c>
      <c r="D3332" s="9">
        <v>39860.946527777778</v>
      </c>
      <c r="E3332" s="9">
        <v>45440.324999999997</v>
      </c>
      <c r="F3332">
        <v>2502</v>
      </c>
      <c r="G3332">
        <v>2502</v>
      </c>
      <c r="H3332">
        <v>1353</v>
      </c>
      <c r="I3332">
        <v>1149</v>
      </c>
      <c r="J3332">
        <v>401</v>
      </c>
      <c r="K3332">
        <v>2101</v>
      </c>
      <c r="L3332">
        <v>1490</v>
      </c>
      <c r="M3332">
        <v>611</v>
      </c>
      <c r="N3332">
        <v>0.50800000000000001</v>
      </c>
      <c r="O3332">
        <v>0.46300000000000002</v>
      </c>
      <c r="P3332">
        <v>0.14799999999999999</v>
      </c>
      <c r="Q3332">
        <v>0.61899999999999999</v>
      </c>
      <c r="R3332">
        <v>0.82299999999999995</v>
      </c>
      <c r="S3332">
        <v>0.81299999999999994</v>
      </c>
      <c r="T3332">
        <v>0.752</v>
      </c>
      <c r="U3332">
        <v>0.52300000000000002</v>
      </c>
      <c r="V3332">
        <v>0.84799999999999998</v>
      </c>
      <c r="W3332">
        <v>987.07600000000002</v>
      </c>
      <c r="X3332" t="s">
        <v>56</v>
      </c>
      <c r="Y3332">
        <v>1.6160000000000001</v>
      </c>
      <c r="Z3332">
        <v>0.84899999999999998</v>
      </c>
      <c r="AA3332">
        <v>0.96199999999999997</v>
      </c>
      <c r="AB3332">
        <v>0.92200000000000004</v>
      </c>
      <c r="AC3332">
        <v>0.89700000000000002</v>
      </c>
      <c r="AD3332" s="19">
        <v>1.5438657407407408E-2</v>
      </c>
      <c r="AE3332" t="s">
        <v>1108</v>
      </c>
    </row>
    <row r="3333" spans="1:31" hidden="1" x14ac:dyDescent="0.35">
      <c r="A3333" t="s">
        <v>101</v>
      </c>
      <c r="B3333" t="s">
        <v>312</v>
      </c>
      <c r="C3333">
        <v>92</v>
      </c>
      <c r="D3333" s="9">
        <v>44460.723298611112</v>
      </c>
      <c r="E3333" s="9">
        <v>44553.516377314816</v>
      </c>
      <c r="F3333" t="s">
        <v>871</v>
      </c>
      <c r="G3333" t="s">
        <v>871</v>
      </c>
      <c r="H3333">
        <v>45</v>
      </c>
      <c r="I3333">
        <v>1</v>
      </c>
      <c r="J3333">
        <v>1</v>
      </c>
      <c r="K3333" t="s">
        <v>872</v>
      </c>
      <c r="L3333">
        <v>35</v>
      </c>
      <c r="M3333">
        <v>11</v>
      </c>
      <c r="N3333">
        <v>0.54100000000000004</v>
      </c>
      <c r="O3333" t="s">
        <v>874</v>
      </c>
      <c r="P3333">
        <v>0</v>
      </c>
      <c r="Q3333">
        <v>0.34699999999999998</v>
      </c>
      <c r="R3333">
        <v>0.54100000000000004</v>
      </c>
      <c r="S3333">
        <v>0.54100000000000004</v>
      </c>
      <c r="T3333" t="s">
        <v>874</v>
      </c>
      <c r="U3333" t="s">
        <v>874</v>
      </c>
      <c r="V3333" t="s">
        <v>874</v>
      </c>
      <c r="W3333" t="s">
        <v>874</v>
      </c>
      <c r="X3333" t="s">
        <v>56</v>
      </c>
      <c r="Y3333">
        <v>2.8820000000000001</v>
      </c>
      <c r="Z3333">
        <v>0.97</v>
      </c>
      <c r="AA3333" t="s">
        <v>874</v>
      </c>
      <c r="AB3333">
        <v>0</v>
      </c>
      <c r="AC3333">
        <v>0.91200000000000003</v>
      </c>
      <c r="AD3333" s="19">
        <v>45825.281091145836</v>
      </c>
      <c r="AE3333" t="s">
        <v>2357</v>
      </c>
    </row>
    <row r="3334" spans="1:31" x14ac:dyDescent="0.35">
      <c r="A3334" t="s">
        <v>73</v>
      </c>
      <c r="B3334" t="s">
        <v>311</v>
      </c>
      <c r="C3334">
        <v>4513</v>
      </c>
      <c r="D3334" s="9">
        <v>40031.339166666665</v>
      </c>
      <c r="E3334" s="9">
        <v>44544.602384259262</v>
      </c>
      <c r="F3334">
        <v>2119</v>
      </c>
      <c r="G3334">
        <v>2119</v>
      </c>
      <c r="H3334">
        <v>1393</v>
      </c>
      <c r="I3334">
        <v>726</v>
      </c>
      <c r="J3334">
        <v>219</v>
      </c>
      <c r="K3334">
        <v>1900</v>
      </c>
      <c r="L3334">
        <v>1445</v>
      </c>
      <c r="M3334">
        <v>455</v>
      </c>
      <c r="N3334">
        <v>0.54700000000000004</v>
      </c>
      <c r="O3334">
        <v>0.247</v>
      </c>
      <c r="P3334">
        <v>7.9000000000000001E-2</v>
      </c>
      <c r="Q3334">
        <v>0.53800000000000003</v>
      </c>
      <c r="R3334">
        <v>0.71499999999999997</v>
      </c>
      <c r="S3334">
        <v>0.69599999999999995</v>
      </c>
      <c r="T3334">
        <v>0.752</v>
      </c>
      <c r="U3334">
        <v>0.68899999999999995</v>
      </c>
      <c r="V3334">
        <v>0.90100000000000002</v>
      </c>
      <c r="W3334">
        <v>845.72500000000002</v>
      </c>
      <c r="X3334" t="s">
        <v>56</v>
      </c>
      <c r="Y3334">
        <v>1.859</v>
      </c>
      <c r="Z3334">
        <v>0.9</v>
      </c>
      <c r="AA3334">
        <v>0.90500000000000003</v>
      </c>
      <c r="AB3334">
        <v>0.96399999999999997</v>
      </c>
      <c r="AC3334">
        <v>0.92</v>
      </c>
      <c r="AD3334" s="19">
        <v>45825.285040844909</v>
      </c>
      <c r="AE3334" t="s">
        <v>2357</v>
      </c>
    </row>
    <row r="3335" spans="1:31" hidden="1" x14ac:dyDescent="0.35">
      <c r="A3335" t="s">
        <v>99</v>
      </c>
      <c r="B3335" t="s">
        <v>312</v>
      </c>
      <c r="C3335">
        <v>83</v>
      </c>
      <c r="D3335" s="9">
        <v>44466.792523148149</v>
      </c>
      <c r="E3335" s="9">
        <v>44550.722384259258</v>
      </c>
      <c r="F3335" t="s">
        <v>871</v>
      </c>
      <c r="G3335" t="s">
        <v>871</v>
      </c>
      <c r="H3335">
        <v>29</v>
      </c>
      <c r="I3335">
        <v>1</v>
      </c>
      <c r="J3335">
        <v>1</v>
      </c>
      <c r="K3335" t="s">
        <v>872</v>
      </c>
      <c r="L3335">
        <v>12</v>
      </c>
      <c r="M3335">
        <v>16</v>
      </c>
      <c r="N3335">
        <v>0.31</v>
      </c>
      <c r="O3335">
        <v>0</v>
      </c>
      <c r="P3335">
        <v>0</v>
      </c>
      <c r="Q3335">
        <v>0.16400000000000001</v>
      </c>
      <c r="R3335">
        <v>0.31</v>
      </c>
      <c r="S3335">
        <v>0.31</v>
      </c>
      <c r="T3335">
        <v>0.52900000000000003</v>
      </c>
      <c r="U3335">
        <v>1</v>
      </c>
      <c r="V3335">
        <v>1</v>
      </c>
      <c r="W3335">
        <v>1079.268</v>
      </c>
      <c r="X3335" t="s">
        <v>56</v>
      </c>
      <c r="Y3335">
        <v>6.0979999999999999</v>
      </c>
      <c r="Z3335">
        <v>0.98199999999999998</v>
      </c>
      <c r="AA3335">
        <v>0</v>
      </c>
      <c r="AB3335">
        <v>0</v>
      </c>
      <c r="AC3335">
        <v>0.94599999999999995</v>
      </c>
      <c r="AD3335" s="19">
        <v>45825.281344513889</v>
      </c>
      <c r="AE3335" t="s">
        <v>2357</v>
      </c>
    </row>
    <row r="3336" spans="1:31" x14ac:dyDescent="0.35">
      <c r="A3336" t="s">
        <v>1056</v>
      </c>
      <c r="B3336" t="s">
        <v>311</v>
      </c>
      <c r="C3336">
        <v>1320</v>
      </c>
      <c r="D3336" s="9">
        <v>43230.795439814814</v>
      </c>
      <c r="E3336" s="9">
        <v>44551.791192129633</v>
      </c>
      <c r="F3336">
        <v>983</v>
      </c>
      <c r="G3336">
        <v>983</v>
      </c>
      <c r="H3336">
        <v>564</v>
      </c>
      <c r="I3336">
        <v>419</v>
      </c>
      <c r="J3336">
        <v>242</v>
      </c>
      <c r="K3336">
        <v>741</v>
      </c>
      <c r="L3336">
        <v>538</v>
      </c>
      <c r="M3336">
        <v>203</v>
      </c>
      <c r="N3336">
        <v>0.42699999999999999</v>
      </c>
      <c r="O3336">
        <v>0.51900000000000002</v>
      </c>
      <c r="P3336">
        <v>0.22700000000000001</v>
      </c>
      <c r="Q3336">
        <v>0.54100000000000004</v>
      </c>
      <c r="R3336">
        <v>0.71899999999999997</v>
      </c>
      <c r="S3336">
        <v>0.60699999999999998</v>
      </c>
      <c r="T3336">
        <v>0.752</v>
      </c>
      <c r="U3336">
        <v>0.45100000000000001</v>
      </c>
      <c r="V3336">
        <v>0.76</v>
      </c>
      <c r="W3336">
        <v>375.23099999999999</v>
      </c>
      <c r="X3336" t="s">
        <v>56</v>
      </c>
      <c r="Y3336">
        <v>1.8480000000000001</v>
      </c>
      <c r="Z3336">
        <v>0.97399999999999998</v>
      </c>
      <c r="AA3336" s="19">
        <v>0.97299999999999998</v>
      </c>
      <c r="AB3336">
        <v>0.97899999999999998</v>
      </c>
      <c r="AC3336" s="23">
        <v>0.95899999999999996</v>
      </c>
      <c r="AD3336" s="19">
        <v>45825.22263128472</v>
      </c>
      <c r="AE3336" t="s">
        <v>2377</v>
      </c>
    </row>
    <row r="3337" spans="1:31" hidden="1" x14ac:dyDescent="0.35">
      <c r="A3337" t="s">
        <v>95</v>
      </c>
      <c r="B3337" t="s">
        <v>312</v>
      </c>
      <c r="C3337">
        <v>0</v>
      </c>
      <c r="D3337" s="9">
        <v>44539.562326388892</v>
      </c>
      <c r="E3337" s="9">
        <v>44539.562326388892</v>
      </c>
      <c r="F3337" t="s">
        <v>871</v>
      </c>
      <c r="G3337" t="s">
        <v>871</v>
      </c>
      <c r="H3337">
        <v>1</v>
      </c>
      <c r="I3337">
        <v>1</v>
      </c>
      <c r="J3337">
        <v>1</v>
      </c>
      <c r="K3337" t="s">
        <v>872</v>
      </c>
      <c r="L3337">
        <v>1</v>
      </c>
      <c r="M3337">
        <v>0</v>
      </c>
      <c r="N3337" t="s">
        <v>874</v>
      </c>
      <c r="O3337" t="s">
        <v>874</v>
      </c>
      <c r="P3337">
        <v>0</v>
      </c>
      <c r="Q3337" t="s">
        <v>874</v>
      </c>
      <c r="R3337">
        <v>0</v>
      </c>
      <c r="S3337" t="s">
        <v>874</v>
      </c>
      <c r="T3337" t="s">
        <v>874</v>
      </c>
      <c r="U3337" t="s">
        <v>874</v>
      </c>
      <c r="V3337" t="s">
        <v>874</v>
      </c>
      <c r="W3337" t="s">
        <v>874</v>
      </c>
      <c r="X3337" t="s">
        <v>56</v>
      </c>
      <c r="Y3337" t="s">
        <v>874</v>
      </c>
      <c r="Z3337" t="s">
        <v>874</v>
      </c>
      <c r="AA3337" t="s">
        <v>874</v>
      </c>
      <c r="AB3337">
        <v>0</v>
      </c>
      <c r="AC3337" t="s">
        <v>874</v>
      </c>
      <c r="AD3337" s="19">
        <v>45825.281539780095</v>
      </c>
      <c r="AE3337" t="s">
        <v>2357</v>
      </c>
    </row>
    <row r="3338" spans="1:31" x14ac:dyDescent="0.35">
      <c r="A3338" t="s">
        <v>1556</v>
      </c>
      <c r="B3338" t="s">
        <v>311</v>
      </c>
      <c r="C3338">
        <v>1087</v>
      </c>
      <c r="D3338" s="9">
        <v>43479.32099537037</v>
      </c>
      <c r="E3338" s="9">
        <v>44566.473796296297</v>
      </c>
      <c r="F3338">
        <v>2136</v>
      </c>
      <c r="G3338">
        <v>2136</v>
      </c>
      <c r="H3338">
        <v>486</v>
      </c>
      <c r="I3338">
        <v>1650</v>
      </c>
      <c r="J3338">
        <v>139</v>
      </c>
      <c r="K3338">
        <v>1997</v>
      </c>
      <c r="L3338">
        <v>1454</v>
      </c>
      <c r="M3338">
        <v>543</v>
      </c>
      <c r="N3338">
        <v>0.42699999999999999</v>
      </c>
      <c r="O3338">
        <v>1.5549999999999999</v>
      </c>
      <c r="P3338">
        <v>0.13900000000000001</v>
      </c>
      <c r="Q3338">
        <v>1.3859999999999999</v>
      </c>
      <c r="R3338">
        <v>1.843</v>
      </c>
      <c r="S3338">
        <v>1.841</v>
      </c>
      <c r="T3338">
        <v>0.752</v>
      </c>
      <c r="U3338">
        <v>0.215</v>
      </c>
      <c r="V3338">
        <v>0.93</v>
      </c>
      <c r="W3338">
        <v>391.77499999999998</v>
      </c>
      <c r="X3338" t="s">
        <v>56</v>
      </c>
      <c r="Y3338">
        <v>0.72199999999999998</v>
      </c>
      <c r="Z3338">
        <v>0.92200000000000004</v>
      </c>
      <c r="AA3338">
        <v>0.97799999999999998</v>
      </c>
      <c r="AB3338">
        <v>0.96599999999999997</v>
      </c>
      <c r="AC3338">
        <v>0.98099999999999998</v>
      </c>
      <c r="AD3338" s="19">
        <v>45825.127864699076</v>
      </c>
      <c r="AE3338" t="s">
        <v>2397</v>
      </c>
    </row>
    <row r="3339" spans="1:31" hidden="1" x14ac:dyDescent="0.35">
      <c r="A3339" t="s">
        <v>94</v>
      </c>
      <c r="B3339" t="s">
        <v>312</v>
      </c>
      <c r="C3339">
        <v>76</v>
      </c>
      <c r="D3339" s="9">
        <v>44427.420381944445</v>
      </c>
      <c r="E3339" s="9">
        <v>44503.655868055554</v>
      </c>
      <c r="F3339" t="s">
        <v>871</v>
      </c>
      <c r="G3339" t="s">
        <v>871</v>
      </c>
      <c r="H3339">
        <v>9</v>
      </c>
      <c r="I3339">
        <v>1</v>
      </c>
      <c r="J3339">
        <v>1</v>
      </c>
      <c r="K3339" t="s">
        <v>872</v>
      </c>
      <c r="L3339">
        <v>8</v>
      </c>
      <c r="M3339">
        <v>1</v>
      </c>
      <c r="N3339">
        <v>0.10199999999999999</v>
      </c>
      <c r="O3339" t="s">
        <v>874</v>
      </c>
      <c r="P3339" t="s">
        <v>874</v>
      </c>
      <c r="Q3339">
        <v>0.48499999999999999</v>
      </c>
      <c r="R3339">
        <v>0</v>
      </c>
      <c r="S3339">
        <v>0.12</v>
      </c>
      <c r="T3339" t="s">
        <v>874</v>
      </c>
      <c r="U3339" t="s">
        <v>874</v>
      </c>
      <c r="V3339" t="s">
        <v>874</v>
      </c>
      <c r="W3339" t="s">
        <v>874</v>
      </c>
      <c r="X3339" t="s">
        <v>56</v>
      </c>
      <c r="Y3339">
        <v>2.0619999999999998</v>
      </c>
      <c r="Z3339">
        <v>0.70699999999999996</v>
      </c>
      <c r="AA3339" t="s">
        <v>874</v>
      </c>
      <c r="AB3339" t="s">
        <v>874</v>
      </c>
      <c r="AC3339">
        <v>0.73399999999999999</v>
      </c>
      <c r="AD3339" s="19">
        <v>45825.281762615741</v>
      </c>
      <c r="AE3339" t="s">
        <v>2357</v>
      </c>
    </row>
    <row r="3340" spans="1:31" x14ac:dyDescent="0.35">
      <c r="A3340" t="s">
        <v>179</v>
      </c>
      <c r="B3340" t="s">
        <v>311</v>
      </c>
      <c r="C3340">
        <v>434</v>
      </c>
      <c r="D3340" s="9">
        <v>44130.469351851854</v>
      </c>
      <c r="E3340" s="9">
        <v>44565.441006944442</v>
      </c>
      <c r="F3340">
        <v>661</v>
      </c>
      <c r="G3340">
        <v>661</v>
      </c>
      <c r="H3340">
        <v>403</v>
      </c>
      <c r="I3340">
        <v>258</v>
      </c>
      <c r="J3340">
        <v>81</v>
      </c>
      <c r="K3340">
        <v>580</v>
      </c>
      <c r="L3340">
        <v>370</v>
      </c>
      <c r="M3340">
        <v>210</v>
      </c>
      <c r="N3340">
        <v>1.145</v>
      </c>
      <c r="O3340">
        <v>0.77800000000000002</v>
      </c>
      <c r="P3340">
        <v>0.26</v>
      </c>
      <c r="Q3340">
        <v>1.2490000000000001</v>
      </c>
      <c r="R3340">
        <v>1.663</v>
      </c>
      <c r="S3340">
        <v>1.6539999999999999</v>
      </c>
      <c r="T3340">
        <v>0.751</v>
      </c>
      <c r="U3340">
        <v>0.59499999999999997</v>
      </c>
      <c r="V3340">
        <v>0.86499999999999999</v>
      </c>
      <c r="W3340">
        <v>168.13499999999999</v>
      </c>
      <c r="X3340" t="s">
        <v>56</v>
      </c>
      <c r="Y3340">
        <v>0.80100000000000005</v>
      </c>
      <c r="Z3340">
        <v>0.99</v>
      </c>
      <c r="AA3340">
        <v>0.99199999999999999</v>
      </c>
      <c r="AB3340">
        <v>0.93799999999999994</v>
      </c>
      <c r="AC3340">
        <v>0.99199999999999999</v>
      </c>
      <c r="AD3340" s="19">
        <v>45825.258667546295</v>
      </c>
      <c r="AE3340" t="s">
        <v>2357</v>
      </c>
    </row>
    <row r="3341" spans="1:31" hidden="1" x14ac:dyDescent="0.35">
      <c r="A3341" t="s">
        <v>93</v>
      </c>
      <c r="B3341" t="s">
        <v>312</v>
      </c>
      <c r="C3341">
        <v>99</v>
      </c>
      <c r="D3341" s="9">
        <v>44466.287546296298</v>
      </c>
      <c r="E3341" s="9">
        <v>44565.645185185182</v>
      </c>
      <c r="F3341" t="s">
        <v>871</v>
      </c>
      <c r="G3341" t="s">
        <v>871</v>
      </c>
      <c r="H3341">
        <v>48</v>
      </c>
      <c r="I3341">
        <v>1</v>
      </c>
      <c r="J3341">
        <v>58</v>
      </c>
      <c r="K3341" t="s">
        <v>872</v>
      </c>
      <c r="L3341">
        <v>1</v>
      </c>
      <c r="M3341">
        <v>-9</v>
      </c>
      <c r="N3341">
        <v>0.52100000000000002</v>
      </c>
      <c r="O3341" t="s">
        <v>874</v>
      </c>
      <c r="P3341">
        <v>0.65700000000000003</v>
      </c>
      <c r="Q3341" t="s">
        <v>874</v>
      </c>
      <c r="R3341">
        <v>-0.13600000000000001</v>
      </c>
      <c r="S3341">
        <v>-0.122</v>
      </c>
      <c r="T3341" t="s">
        <v>874</v>
      </c>
      <c r="U3341" t="s">
        <v>874</v>
      </c>
      <c r="V3341" t="s">
        <v>874</v>
      </c>
      <c r="W3341" t="s">
        <v>874</v>
      </c>
      <c r="X3341" t="s">
        <v>875</v>
      </c>
      <c r="Y3341" t="s">
        <v>874</v>
      </c>
      <c r="Z3341">
        <v>0.96199999999999997</v>
      </c>
      <c r="AA3341" t="s">
        <v>874</v>
      </c>
      <c r="AB3341">
        <v>0.98799999999999999</v>
      </c>
      <c r="AC3341" t="s">
        <v>874</v>
      </c>
      <c r="AD3341" s="19">
        <v>45825.281974097219</v>
      </c>
      <c r="AE3341" t="s">
        <v>2357</v>
      </c>
    </row>
    <row r="3342" spans="1:31" x14ac:dyDescent="0.35">
      <c r="A3342" t="s">
        <v>1696</v>
      </c>
      <c r="B3342" t="s">
        <v>311</v>
      </c>
      <c r="C3342">
        <v>2018</v>
      </c>
      <c r="D3342" s="9">
        <v>42541.030057870368</v>
      </c>
      <c r="E3342" s="9">
        <v>44559.414583333331</v>
      </c>
      <c r="F3342">
        <v>3703</v>
      </c>
      <c r="G3342">
        <v>3703</v>
      </c>
      <c r="H3342">
        <v>384</v>
      </c>
      <c r="I3342">
        <v>3319</v>
      </c>
      <c r="J3342">
        <v>241</v>
      </c>
      <c r="K3342">
        <v>3462</v>
      </c>
      <c r="L3342">
        <v>2629</v>
      </c>
      <c r="M3342">
        <v>833</v>
      </c>
      <c r="N3342">
        <v>0.20699999999999999</v>
      </c>
      <c r="O3342">
        <v>1.9059999999999999</v>
      </c>
      <c r="P3342">
        <v>0.124</v>
      </c>
      <c r="Q3342">
        <v>1.494</v>
      </c>
      <c r="R3342">
        <v>1.9890000000000001</v>
      </c>
      <c r="S3342">
        <v>1.984</v>
      </c>
      <c r="T3342">
        <v>0.751</v>
      </c>
      <c r="U3342">
        <v>9.8000000000000004E-2</v>
      </c>
      <c r="V3342">
        <v>0.94099999999999995</v>
      </c>
      <c r="W3342">
        <v>557.56399999999996</v>
      </c>
      <c r="X3342" t="s">
        <v>56</v>
      </c>
      <c r="Y3342">
        <v>0.66900000000000004</v>
      </c>
      <c r="Z3342">
        <v>0.95099999999999996</v>
      </c>
      <c r="AA3342">
        <v>0.93</v>
      </c>
      <c r="AB3342">
        <v>0.83</v>
      </c>
      <c r="AC3342">
        <v>0.93300000000000005</v>
      </c>
      <c r="AD3342" s="19">
        <v>45825.164167708332</v>
      </c>
      <c r="AE3342" t="s">
        <v>2397</v>
      </c>
    </row>
    <row r="3343" spans="1:31" hidden="1" x14ac:dyDescent="0.35">
      <c r="A3343" t="s">
        <v>88</v>
      </c>
      <c r="B3343" t="s">
        <v>312</v>
      </c>
      <c r="C3343">
        <v>98</v>
      </c>
      <c r="D3343" s="9">
        <v>44452.484456018516</v>
      </c>
      <c r="E3343" s="9">
        <v>44550.616400462961</v>
      </c>
      <c r="F3343" t="s">
        <v>871</v>
      </c>
      <c r="G3343" t="s">
        <v>871</v>
      </c>
      <c r="H3343">
        <v>20</v>
      </c>
      <c r="I3343">
        <v>7</v>
      </c>
      <c r="J3343">
        <v>5</v>
      </c>
      <c r="K3343" t="s">
        <v>872</v>
      </c>
      <c r="L3343">
        <v>22</v>
      </c>
      <c r="M3343">
        <v>1</v>
      </c>
      <c r="N3343">
        <v>0.19700000000000001</v>
      </c>
      <c r="O3343">
        <v>6.7000000000000004E-2</v>
      </c>
      <c r="P3343">
        <v>7.5999999999999998E-2</v>
      </c>
      <c r="Q3343">
        <v>0.2</v>
      </c>
      <c r="R3343">
        <v>0.188</v>
      </c>
      <c r="S3343">
        <v>0.19600000000000001</v>
      </c>
      <c r="T3343">
        <v>1.0640000000000001</v>
      </c>
      <c r="U3343">
        <v>0.746</v>
      </c>
      <c r="V3343">
        <v>0.71199999999999997</v>
      </c>
      <c r="W3343">
        <v>1800</v>
      </c>
      <c r="X3343" t="s">
        <v>62</v>
      </c>
      <c r="Y3343">
        <v>5</v>
      </c>
      <c r="Z3343">
        <v>0.92500000000000004</v>
      </c>
      <c r="AA3343">
        <v>0.89100000000000001</v>
      </c>
      <c r="AB3343">
        <v>0.67500000000000004</v>
      </c>
      <c r="AC3343">
        <v>0.94399999999999995</v>
      </c>
      <c r="AD3343" s="19">
        <v>45825.282273229168</v>
      </c>
      <c r="AE3343" t="s">
        <v>2357</v>
      </c>
    </row>
    <row r="3344" spans="1:31" x14ac:dyDescent="0.35">
      <c r="A3344" t="s">
        <v>238</v>
      </c>
      <c r="B3344" t="s">
        <v>311</v>
      </c>
      <c r="C3344">
        <v>2124</v>
      </c>
      <c r="D3344" s="9">
        <v>39482.185416666667</v>
      </c>
      <c r="E3344" s="9">
        <v>41607.021527777775</v>
      </c>
      <c r="F3344">
        <v>157</v>
      </c>
      <c r="G3344">
        <v>157</v>
      </c>
      <c r="H3344">
        <v>28</v>
      </c>
      <c r="I3344">
        <v>129</v>
      </c>
      <c r="J3344">
        <v>8</v>
      </c>
      <c r="K3344">
        <v>149</v>
      </c>
      <c r="L3344">
        <v>96</v>
      </c>
      <c r="M3344">
        <v>53</v>
      </c>
      <c r="N3344">
        <v>1.2E-2</v>
      </c>
      <c r="O3344">
        <v>5.2999999999999999E-2</v>
      </c>
      <c r="P3344">
        <v>5.0000000000000001E-3</v>
      </c>
      <c r="Q3344">
        <v>4.4999999999999998E-2</v>
      </c>
      <c r="R3344">
        <v>0.06</v>
      </c>
      <c r="S3344">
        <v>0.06</v>
      </c>
      <c r="T3344">
        <v>0.75</v>
      </c>
      <c r="U3344">
        <v>0.185</v>
      </c>
      <c r="V3344">
        <v>0.92300000000000004</v>
      </c>
      <c r="W3344">
        <v>1177.778</v>
      </c>
      <c r="X3344" t="s">
        <v>56</v>
      </c>
      <c r="Y3344">
        <v>22.222000000000001</v>
      </c>
      <c r="Z3344">
        <v>0.85399999999999998</v>
      </c>
      <c r="AA3344">
        <v>0.98499999999999999</v>
      </c>
      <c r="AB3344">
        <v>0.96699999999999997</v>
      </c>
      <c r="AC3344">
        <v>0.98699999999999999</v>
      </c>
      <c r="AD3344" s="19">
        <v>45824.782579699073</v>
      </c>
      <c r="AE3344" t="s">
        <v>1824</v>
      </c>
    </row>
    <row r="3345" spans="1:31" hidden="1" x14ac:dyDescent="0.35">
      <c r="A3345" t="s">
        <v>85</v>
      </c>
      <c r="B3345" t="s">
        <v>312</v>
      </c>
      <c r="C3345">
        <v>0</v>
      </c>
      <c r="D3345" s="9">
        <v>44440.487060185187</v>
      </c>
      <c r="E3345" s="9">
        <v>44440.487060185187</v>
      </c>
      <c r="F3345" t="s">
        <v>871</v>
      </c>
      <c r="G3345" t="s">
        <v>871</v>
      </c>
      <c r="H3345">
        <v>1</v>
      </c>
      <c r="I3345">
        <v>1</v>
      </c>
      <c r="J3345">
        <v>1</v>
      </c>
      <c r="K3345" t="s">
        <v>872</v>
      </c>
      <c r="L3345">
        <v>1</v>
      </c>
      <c r="M3345">
        <v>0</v>
      </c>
      <c r="N3345" t="s">
        <v>874</v>
      </c>
      <c r="O3345" t="s">
        <v>874</v>
      </c>
      <c r="P3345" t="s">
        <v>874</v>
      </c>
      <c r="Q3345" t="s">
        <v>874</v>
      </c>
      <c r="R3345">
        <v>0</v>
      </c>
      <c r="S3345" t="s">
        <v>874</v>
      </c>
      <c r="T3345" t="s">
        <v>874</v>
      </c>
      <c r="U3345" t="s">
        <v>874</v>
      </c>
      <c r="V3345" t="s">
        <v>874</v>
      </c>
      <c r="W3345" t="s">
        <v>874</v>
      </c>
      <c r="X3345" t="s">
        <v>56</v>
      </c>
      <c r="Y3345" t="s">
        <v>874</v>
      </c>
      <c r="Z3345" t="s">
        <v>874</v>
      </c>
      <c r="AA3345" t="s">
        <v>874</v>
      </c>
      <c r="AB3345" t="s">
        <v>874</v>
      </c>
      <c r="AC3345" t="s">
        <v>874</v>
      </c>
      <c r="AD3345" s="19">
        <v>45825.28247953704</v>
      </c>
      <c r="AE3345" t="s">
        <v>2357</v>
      </c>
    </row>
    <row r="3346" spans="1:31" x14ac:dyDescent="0.35">
      <c r="A3346" t="s">
        <v>1433</v>
      </c>
      <c r="B3346" t="s">
        <v>311</v>
      </c>
      <c r="C3346">
        <v>2879</v>
      </c>
      <c r="D3346" s="9">
        <v>38691.18472222222</v>
      </c>
      <c r="E3346" s="9">
        <v>41570.84097222222</v>
      </c>
      <c r="F3346">
        <v>65</v>
      </c>
      <c r="G3346">
        <v>65</v>
      </c>
      <c r="H3346">
        <v>12</v>
      </c>
      <c r="I3346">
        <v>53</v>
      </c>
      <c r="J3346">
        <v>19</v>
      </c>
      <c r="K3346">
        <v>46</v>
      </c>
      <c r="L3346">
        <v>39</v>
      </c>
      <c r="M3346">
        <v>7</v>
      </c>
      <c r="N3346">
        <v>5.0000000000000001E-3</v>
      </c>
      <c r="O3346">
        <v>1.7999999999999999E-2</v>
      </c>
      <c r="P3346">
        <v>7.0000000000000001E-3</v>
      </c>
      <c r="Q3346">
        <v>1.2E-2</v>
      </c>
      <c r="R3346">
        <v>1.6E-2</v>
      </c>
      <c r="S3346">
        <v>1.4999999999999999E-2</v>
      </c>
      <c r="T3346">
        <v>0.75</v>
      </c>
      <c r="U3346">
        <v>0.217</v>
      </c>
      <c r="V3346">
        <v>0.69599999999999995</v>
      </c>
      <c r="W3346">
        <v>583.33299999999997</v>
      </c>
      <c r="X3346" t="s">
        <v>56</v>
      </c>
      <c r="Y3346">
        <v>83.332999999999998</v>
      </c>
      <c r="Z3346">
        <v>0.96599999999999997</v>
      </c>
      <c r="AA3346">
        <v>0.90300000000000002</v>
      </c>
      <c r="AB3346">
        <v>0.86899999999999999</v>
      </c>
      <c r="AC3346">
        <v>0.96199999999999997</v>
      </c>
      <c r="AD3346" s="19">
        <v>45824.871765254633</v>
      </c>
      <c r="AE3346" t="s">
        <v>2024</v>
      </c>
    </row>
    <row r="3347" spans="1:31" hidden="1" x14ac:dyDescent="0.35">
      <c r="A3347" t="s">
        <v>84</v>
      </c>
      <c r="B3347" t="s">
        <v>312</v>
      </c>
      <c r="C3347">
        <v>93</v>
      </c>
      <c r="D3347" s="9">
        <v>44396.417986111112</v>
      </c>
      <c r="E3347" s="9">
        <v>44489.539490740739</v>
      </c>
      <c r="F3347" t="s">
        <v>871</v>
      </c>
      <c r="G3347" t="s">
        <v>871</v>
      </c>
      <c r="H3347">
        <v>7</v>
      </c>
      <c r="I3347">
        <v>5</v>
      </c>
      <c r="J3347">
        <v>1</v>
      </c>
      <c r="K3347" t="s">
        <v>872</v>
      </c>
      <c r="L3347">
        <v>5</v>
      </c>
      <c r="M3347">
        <v>6</v>
      </c>
      <c r="N3347">
        <v>5.2999999999999999E-2</v>
      </c>
      <c r="O3347">
        <v>3.9E-2</v>
      </c>
      <c r="P3347" t="s">
        <v>874</v>
      </c>
      <c r="Q3347">
        <v>7.8E-2</v>
      </c>
      <c r="R3347">
        <v>9.1999999999999998E-2</v>
      </c>
      <c r="S3347">
        <v>9.1999999999999998E-2</v>
      </c>
      <c r="T3347" t="s">
        <v>874</v>
      </c>
      <c r="U3347" t="s">
        <v>874</v>
      </c>
      <c r="V3347" t="s">
        <v>874</v>
      </c>
      <c r="W3347" t="s">
        <v>874</v>
      </c>
      <c r="X3347" t="s">
        <v>56</v>
      </c>
      <c r="Y3347">
        <v>12.821</v>
      </c>
      <c r="Z3347">
        <v>0.81399999999999995</v>
      </c>
      <c r="AA3347">
        <v>0.9</v>
      </c>
      <c r="AB3347" t="s">
        <v>874</v>
      </c>
      <c r="AC3347">
        <v>0.88300000000000001</v>
      </c>
      <c r="AD3347" s="19">
        <v>45825.282706562502</v>
      </c>
      <c r="AE3347" t="s">
        <v>2357</v>
      </c>
    </row>
    <row r="3348" spans="1:31" x14ac:dyDescent="0.35">
      <c r="A3348" t="s">
        <v>1926</v>
      </c>
      <c r="B3348" t="s">
        <v>311</v>
      </c>
      <c r="C3348">
        <v>2221</v>
      </c>
      <c r="D3348" s="9">
        <v>38001.272916666669</v>
      </c>
      <c r="E3348" s="9">
        <v>40222.731249999997</v>
      </c>
      <c r="F3348">
        <v>39</v>
      </c>
      <c r="G3348">
        <v>39</v>
      </c>
      <c r="H3348">
        <v>9</v>
      </c>
      <c r="I3348">
        <v>30</v>
      </c>
      <c r="J3348">
        <v>13</v>
      </c>
      <c r="K3348">
        <v>26</v>
      </c>
      <c r="L3348">
        <v>19</v>
      </c>
      <c r="M3348">
        <v>7</v>
      </c>
      <c r="N3348">
        <v>1.0999999999999999E-2</v>
      </c>
      <c r="O3348">
        <v>1.7999999999999999E-2</v>
      </c>
      <c r="P3348">
        <v>1.2999999999999999E-2</v>
      </c>
      <c r="Q3348">
        <v>1.2E-2</v>
      </c>
      <c r="R3348">
        <v>1.6E-2</v>
      </c>
      <c r="S3348">
        <v>1.7000000000000001E-2</v>
      </c>
      <c r="T3348">
        <v>0.75</v>
      </c>
      <c r="U3348">
        <v>0.379</v>
      </c>
      <c r="V3348">
        <v>0.55200000000000005</v>
      </c>
      <c r="W3348">
        <v>583.33299999999997</v>
      </c>
      <c r="X3348" t="s">
        <v>56</v>
      </c>
      <c r="Y3348">
        <v>83.332999999999998</v>
      </c>
      <c r="Z3348">
        <v>0.92300000000000004</v>
      </c>
      <c r="AA3348">
        <v>0.746</v>
      </c>
      <c r="AB3348">
        <v>0.90700000000000003</v>
      </c>
      <c r="AC3348">
        <v>0.51</v>
      </c>
      <c r="AD3348" s="19">
        <v>45824.875480659721</v>
      </c>
      <c r="AE3348" t="s">
        <v>2024</v>
      </c>
    </row>
    <row r="3349" spans="1:31" hidden="1" x14ac:dyDescent="0.35">
      <c r="A3349" t="s">
        <v>1140</v>
      </c>
      <c r="B3349" t="s">
        <v>312</v>
      </c>
      <c r="C3349">
        <v>94</v>
      </c>
      <c r="D3349" s="9">
        <v>44214.232187499998</v>
      </c>
      <c r="E3349" s="9">
        <v>44308.460231481484</v>
      </c>
      <c r="F3349" t="s">
        <v>871</v>
      </c>
      <c r="G3349" t="s">
        <v>871</v>
      </c>
      <c r="H3349">
        <v>1</v>
      </c>
      <c r="I3349">
        <v>1</v>
      </c>
      <c r="J3349">
        <v>1</v>
      </c>
      <c r="K3349" t="s">
        <v>872</v>
      </c>
      <c r="L3349">
        <v>2</v>
      </c>
      <c r="M3349">
        <v>-2</v>
      </c>
      <c r="N3349" t="s">
        <v>874</v>
      </c>
      <c r="O3349" t="s">
        <v>874</v>
      </c>
      <c r="P3349" t="s">
        <v>874</v>
      </c>
      <c r="Q3349" t="s">
        <v>874</v>
      </c>
      <c r="R3349">
        <v>0</v>
      </c>
      <c r="S3349" t="s">
        <v>874</v>
      </c>
      <c r="T3349" t="s">
        <v>874</v>
      </c>
      <c r="U3349" t="s">
        <v>874</v>
      </c>
      <c r="V3349" t="s">
        <v>874</v>
      </c>
      <c r="W3349" t="s">
        <v>874</v>
      </c>
      <c r="X3349" t="s">
        <v>56</v>
      </c>
      <c r="Y3349" t="s">
        <v>874</v>
      </c>
      <c r="Z3349" t="s">
        <v>874</v>
      </c>
      <c r="AA3349" t="s">
        <v>874</v>
      </c>
      <c r="AB3349" t="s">
        <v>874</v>
      </c>
      <c r="AC3349" t="s">
        <v>874</v>
      </c>
      <c r="AD3349" s="19">
        <v>45825.282925937499</v>
      </c>
      <c r="AE3349" t="s">
        <v>2357</v>
      </c>
    </row>
    <row r="3350" spans="1:31" x14ac:dyDescent="0.35">
      <c r="A3350" t="s">
        <v>1961</v>
      </c>
      <c r="B3350" t="s">
        <v>311</v>
      </c>
      <c r="C3350">
        <v>2027</v>
      </c>
      <c r="D3350" s="9">
        <v>39139.32708333333</v>
      </c>
      <c r="E3350" s="9">
        <v>41166.328472222223</v>
      </c>
      <c r="F3350">
        <v>43</v>
      </c>
      <c r="G3350">
        <v>43</v>
      </c>
      <c r="H3350">
        <v>11</v>
      </c>
      <c r="I3350">
        <v>32</v>
      </c>
      <c r="J3350">
        <v>5</v>
      </c>
      <c r="K3350">
        <v>38</v>
      </c>
      <c r="L3350">
        <v>30</v>
      </c>
      <c r="M3350">
        <v>8</v>
      </c>
      <c r="N3350">
        <v>4.0000000000000001E-3</v>
      </c>
      <c r="O3350">
        <v>1.4E-2</v>
      </c>
      <c r="P3350">
        <v>2E-3</v>
      </c>
      <c r="Q3350">
        <v>1.2E-2</v>
      </c>
      <c r="R3350">
        <v>1.6E-2</v>
      </c>
      <c r="S3350">
        <v>1.4E-2</v>
      </c>
      <c r="T3350">
        <v>0.75</v>
      </c>
      <c r="U3350">
        <v>0.222</v>
      </c>
      <c r="V3350">
        <v>0.88900000000000001</v>
      </c>
      <c r="W3350">
        <v>666.66700000000003</v>
      </c>
      <c r="X3350" t="s">
        <v>56</v>
      </c>
      <c r="Y3350">
        <v>83.332999999999998</v>
      </c>
      <c r="Z3350">
        <v>0.83399999999999996</v>
      </c>
      <c r="AA3350">
        <v>0.79800000000000004</v>
      </c>
      <c r="AB3350">
        <v>0.79400000000000004</v>
      </c>
      <c r="AC3350">
        <v>0.67</v>
      </c>
      <c r="AD3350" s="19">
        <v>45824.884619097225</v>
      </c>
      <c r="AE3350" t="s">
        <v>2024</v>
      </c>
    </row>
    <row r="3351" spans="1:31" hidden="1" x14ac:dyDescent="0.35">
      <c r="A3351" t="s">
        <v>79</v>
      </c>
      <c r="B3351" t="s">
        <v>312</v>
      </c>
      <c r="C3351">
        <v>0</v>
      </c>
      <c r="D3351" s="9">
        <v>44335.304201388892</v>
      </c>
      <c r="E3351" s="9">
        <v>44335.310277777775</v>
      </c>
      <c r="F3351" t="s">
        <v>871</v>
      </c>
      <c r="G3351" t="s">
        <v>871</v>
      </c>
      <c r="H3351">
        <v>1</v>
      </c>
      <c r="I3351">
        <v>1</v>
      </c>
      <c r="J3351">
        <v>250</v>
      </c>
      <c r="K3351" t="s">
        <v>872</v>
      </c>
      <c r="L3351">
        <v>1</v>
      </c>
      <c r="M3351">
        <v>-249</v>
      </c>
      <c r="N3351" t="s">
        <v>874</v>
      </c>
      <c r="O3351" t="s">
        <v>874</v>
      </c>
      <c r="P3351">
        <v>125</v>
      </c>
      <c r="Q3351" t="s">
        <v>874</v>
      </c>
      <c r="R3351">
        <v>0</v>
      </c>
      <c r="S3351">
        <v>-125</v>
      </c>
      <c r="T3351" t="s">
        <v>874</v>
      </c>
      <c r="U3351" t="s">
        <v>874</v>
      </c>
      <c r="V3351" t="s">
        <v>874</v>
      </c>
      <c r="W3351" t="s">
        <v>874</v>
      </c>
      <c r="X3351" t="s">
        <v>80</v>
      </c>
      <c r="Y3351" t="s">
        <v>874</v>
      </c>
      <c r="Z3351" t="s">
        <v>874</v>
      </c>
      <c r="AA3351" t="s">
        <v>874</v>
      </c>
      <c r="AB3351">
        <v>0.52800000000000002</v>
      </c>
      <c r="AC3351" t="s">
        <v>874</v>
      </c>
      <c r="AD3351" s="19">
        <v>45825.283146770831</v>
      </c>
      <c r="AE3351" t="s">
        <v>2357</v>
      </c>
    </row>
    <row r="3352" spans="1:31" x14ac:dyDescent="0.35">
      <c r="A3352" t="s">
        <v>151</v>
      </c>
      <c r="B3352" t="s">
        <v>311</v>
      </c>
      <c r="C3352">
        <v>4550</v>
      </c>
      <c r="D3352" s="9">
        <v>40640.609027777777</v>
      </c>
      <c r="E3352" s="9">
        <v>45191.570138888892</v>
      </c>
      <c r="F3352">
        <v>49</v>
      </c>
      <c r="G3352">
        <v>49</v>
      </c>
      <c r="H3352">
        <v>22</v>
      </c>
      <c r="I3352">
        <v>27</v>
      </c>
      <c r="J3352">
        <v>10</v>
      </c>
      <c r="K3352">
        <v>39</v>
      </c>
      <c r="L3352">
        <v>39</v>
      </c>
      <c r="M3352">
        <v>0</v>
      </c>
      <c r="N3352">
        <v>7.0000000000000001E-3</v>
      </c>
      <c r="O3352">
        <v>7.0000000000000001E-3</v>
      </c>
      <c r="P3352">
        <v>2E-3</v>
      </c>
      <c r="Q3352">
        <v>8.9999999999999993E-3</v>
      </c>
      <c r="R3352">
        <v>1.2E-2</v>
      </c>
      <c r="S3352">
        <v>0.01</v>
      </c>
      <c r="T3352">
        <v>0.75</v>
      </c>
      <c r="U3352">
        <v>0.5</v>
      </c>
      <c r="V3352">
        <v>0.85699999999999998</v>
      </c>
      <c r="W3352">
        <v>0</v>
      </c>
      <c r="X3352" t="s">
        <v>80</v>
      </c>
      <c r="Y3352">
        <v>111.111</v>
      </c>
      <c r="Z3352">
        <v>0.94399999999999995</v>
      </c>
      <c r="AA3352">
        <v>0.90400000000000003</v>
      </c>
      <c r="AB3352">
        <v>0.90200000000000002</v>
      </c>
      <c r="AC3352">
        <v>0.88800000000000001</v>
      </c>
      <c r="AD3352" s="19">
        <v>2.7484953703703702E-2</v>
      </c>
      <c r="AE3352" t="s">
        <v>1108</v>
      </c>
    </row>
    <row r="3353" spans="1:31" hidden="1" x14ac:dyDescent="0.35">
      <c r="A3353" t="s">
        <v>78</v>
      </c>
      <c r="B3353" t="s">
        <v>312</v>
      </c>
      <c r="C3353">
        <v>98</v>
      </c>
      <c r="D3353" s="9">
        <v>44467.689016203702</v>
      </c>
      <c r="E3353" s="9">
        <v>44565.728182870371</v>
      </c>
      <c r="F3353" t="s">
        <v>871</v>
      </c>
      <c r="G3353" t="s">
        <v>871</v>
      </c>
      <c r="H3353">
        <v>20</v>
      </c>
      <c r="I3353">
        <v>1</v>
      </c>
      <c r="J3353">
        <v>1</v>
      </c>
      <c r="K3353" t="s">
        <v>872</v>
      </c>
      <c r="L3353">
        <v>16</v>
      </c>
      <c r="M3353">
        <v>5</v>
      </c>
      <c r="N3353">
        <v>0.28899999999999998</v>
      </c>
      <c r="O3353" t="s">
        <v>874</v>
      </c>
      <c r="P3353">
        <v>0</v>
      </c>
      <c r="Q3353">
        <v>0.17199999999999999</v>
      </c>
      <c r="R3353">
        <v>0.28899999999999998</v>
      </c>
      <c r="S3353">
        <v>0.28899999999999998</v>
      </c>
      <c r="T3353" t="s">
        <v>874</v>
      </c>
      <c r="U3353" t="s">
        <v>874</v>
      </c>
      <c r="V3353" t="s">
        <v>874</v>
      </c>
      <c r="W3353" t="s">
        <v>874</v>
      </c>
      <c r="X3353" t="s">
        <v>56</v>
      </c>
      <c r="Y3353">
        <v>5.8140000000000001</v>
      </c>
      <c r="Z3353">
        <v>0.94899999999999995</v>
      </c>
      <c r="AA3353" t="s">
        <v>874</v>
      </c>
      <c r="AB3353">
        <v>0</v>
      </c>
      <c r="AC3353">
        <v>0.93400000000000005</v>
      </c>
      <c r="AD3353" s="19">
        <v>45825.28336011574</v>
      </c>
      <c r="AE3353" t="s">
        <v>2357</v>
      </c>
    </row>
    <row r="3354" spans="1:31" x14ac:dyDescent="0.35">
      <c r="A3354" t="s">
        <v>165</v>
      </c>
      <c r="B3354" t="s">
        <v>311</v>
      </c>
      <c r="C3354">
        <v>7267</v>
      </c>
      <c r="D3354" s="9">
        <v>38314.171527777777</v>
      </c>
      <c r="E3354" s="9">
        <v>45581.320833333331</v>
      </c>
      <c r="F3354">
        <v>8951</v>
      </c>
      <c r="G3354">
        <v>8893</v>
      </c>
      <c r="H3354">
        <v>4234</v>
      </c>
      <c r="I3354">
        <v>4659</v>
      </c>
      <c r="J3354">
        <v>1997</v>
      </c>
      <c r="K3354">
        <v>6896</v>
      </c>
      <c r="L3354">
        <v>5338</v>
      </c>
      <c r="M3354">
        <v>1558</v>
      </c>
      <c r="N3354">
        <v>0.66900000000000004</v>
      </c>
      <c r="O3354">
        <v>0.77700000000000002</v>
      </c>
      <c r="P3354">
        <v>0.28799999999999998</v>
      </c>
      <c r="Q3354">
        <v>0.86899999999999999</v>
      </c>
      <c r="R3354">
        <v>1.1579999999999999</v>
      </c>
      <c r="S3354">
        <v>1.1479999999999999</v>
      </c>
      <c r="T3354">
        <v>0.75</v>
      </c>
      <c r="U3354">
        <v>0.46300000000000002</v>
      </c>
      <c r="V3354">
        <v>0.80100000000000005</v>
      </c>
      <c r="W3354">
        <v>1792.865</v>
      </c>
      <c r="X3354" t="s">
        <v>56</v>
      </c>
      <c r="Y3354">
        <v>1.151</v>
      </c>
      <c r="Z3354">
        <v>0.97599999999999998</v>
      </c>
      <c r="AA3354">
        <v>0.95499999999999996</v>
      </c>
      <c r="AB3354">
        <v>0.94899999999999995</v>
      </c>
      <c r="AC3354">
        <v>0.96099999999999997</v>
      </c>
      <c r="AD3354" s="19">
        <v>2.9237268518518517E-2</v>
      </c>
      <c r="AE3354" t="s">
        <v>1108</v>
      </c>
    </row>
    <row r="3355" spans="1:31" hidden="1" x14ac:dyDescent="0.35">
      <c r="A3355" t="s">
        <v>1141</v>
      </c>
      <c r="B3355" t="s">
        <v>312</v>
      </c>
      <c r="C3355">
        <v>15</v>
      </c>
      <c r="D3355" s="9">
        <v>44187.631365740737</v>
      </c>
      <c r="E3355" s="9">
        <v>44203.596712962964</v>
      </c>
      <c r="F3355" t="s">
        <v>871</v>
      </c>
      <c r="G3355" t="s">
        <v>871</v>
      </c>
      <c r="H3355">
        <v>1</v>
      </c>
      <c r="I3355">
        <v>2</v>
      </c>
      <c r="J3355">
        <v>1</v>
      </c>
      <c r="K3355" t="s">
        <v>872</v>
      </c>
      <c r="L3355">
        <v>1</v>
      </c>
      <c r="M3355">
        <v>1</v>
      </c>
      <c r="N3355" t="s">
        <v>874</v>
      </c>
      <c r="O3355">
        <v>6.2E-2</v>
      </c>
      <c r="P3355" t="s">
        <v>874</v>
      </c>
      <c r="Q3355" t="s">
        <v>874</v>
      </c>
      <c r="R3355">
        <v>0</v>
      </c>
      <c r="S3355">
        <v>6.2E-2</v>
      </c>
      <c r="T3355" t="s">
        <v>874</v>
      </c>
      <c r="U3355" t="s">
        <v>874</v>
      </c>
      <c r="V3355" t="s">
        <v>874</v>
      </c>
      <c r="W3355" t="s">
        <v>874</v>
      </c>
      <c r="X3355" t="s">
        <v>62</v>
      </c>
      <c r="Y3355" t="s">
        <v>874</v>
      </c>
      <c r="Z3355" t="s">
        <v>874</v>
      </c>
      <c r="AA3355">
        <v>1</v>
      </c>
      <c r="AB3355" t="s">
        <v>874</v>
      </c>
      <c r="AC3355" t="s">
        <v>874</v>
      </c>
      <c r="AD3355" s="19">
        <v>45825.28356635417</v>
      </c>
      <c r="AE3355" t="s">
        <v>2357</v>
      </c>
    </row>
    <row r="3356" spans="1:31" x14ac:dyDescent="0.35">
      <c r="A3356" t="s">
        <v>212</v>
      </c>
      <c r="B3356" t="s">
        <v>311</v>
      </c>
      <c r="C3356">
        <v>1889</v>
      </c>
      <c r="D3356" s="9">
        <v>43719.491666666669</v>
      </c>
      <c r="E3356" s="9">
        <v>45608.934027777781</v>
      </c>
      <c r="F3356">
        <v>1482</v>
      </c>
      <c r="G3356">
        <v>1482</v>
      </c>
      <c r="H3356">
        <v>1482</v>
      </c>
      <c r="I3356">
        <v>0</v>
      </c>
      <c r="J3356">
        <v>117</v>
      </c>
      <c r="K3356">
        <v>1365</v>
      </c>
      <c r="L3356">
        <v>626</v>
      </c>
      <c r="M3356">
        <v>739</v>
      </c>
      <c r="N3356">
        <v>1.33</v>
      </c>
      <c r="O3356">
        <v>0</v>
      </c>
      <c r="P3356">
        <v>0.157</v>
      </c>
      <c r="Q3356">
        <v>0.88</v>
      </c>
      <c r="R3356">
        <v>1.173</v>
      </c>
      <c r="S3356">
        <v>1.232</v>
      </c>
      <c r="T3356">
        <v>0.75</v>
      </c>
      <c r="U3356">
        <v>1</v>
      </c>
      <c r="V3356">
        <v>0.88200000000000001</v>
      </c>
      <c r="W3356">
        <v>839.77300000000002</v>
      </c>
      <c r="X3356" t="s">
        <v>56</v>
      </c>
      <c r="Y3356">
        <v>1.1359999999999999</v>
      </c>
      <c r="Z3356">
        <v>0.85299999999999998</v>
      </c>
      <c r="AA3356">
        <v>0</v>
      </c>
      <c r="AB3356">
        <v>0.91400000000000003</v>
      </c>
      <c r="AC3356">
        <v>0.95599999999999996</v>
      </c>
      <c r="AD3356" s="19">
        <v>3.5288194444444448E-2</v>
      </c>
      <c r="AE3356" t="s">
        <v>1108</v>
      </c>
    </row>
    <row r="3357" spans="1:31" hidden="1" x14ac:dyDescent="0.35">
      <c r="A3357" t="s">
        <v>77</v>
      </c>
      <c r="B3357" t="s">
        <v>312</v>
      </c>
      <c r="C3357">
        <v>93</v>
      </c>
      <c r="D3357" s="9">
        <v>44432.50472222222</v>
      </c>
      <c r="E3357" s="9">
        <v>44525.56145833333</v>
      </c>
      <c r="F3357" t="s">
        <v>871</v>
      </c>
      <c r="G3357" t="s">
        <v>871</v>
      </c>
      <c r="H3357">
        <v>3</v>
      </c>
      <c r="I3357">
        <v>1</v>
      </c>
      <c r="J3357">
        <v>1</v>
      </c>
      <c r="K3357" t="s">
        <v>872</v>
      </c>
      <c r="L3357">
        <v>3</v>
      </c>
      <c r="M3357">
        <v>-1</v>
      </c>
      <c r="N3357">
        <v>3.5999999999999997E-2</v>
      </c>
      <c r="O3357" t="s">
        <v>874</v>
      </c>
      <c r="P3357" t="s">
        <v>874</v>
      </c>
      <c r="Q3357">
        <v>0.02</v>
      </c>
      <c r="R3357">
        <v>0</v>
      </c>
      <c r="S3357">
        <v>3.5999999999999997E-2</v>
      </c>
      <c r="T3357" t="s">
        <v>874</v>
      </c>
      <c r="U3357" t="s">
        <v>874</v>
      </c>
      <c r="V3357" t="s">
        <v>874</v>
      </c>
      <c r="W3357" t="s">
        <v>874</v>
      </c>
      <c r="X3357" t="s">
        <v>56</v>
      </c>
      <c r="Y3357">
        <v>50</v>
      </c>
      <c r="Z3357">
        <v>0.89300000000000002</v>
      </c>
      <c r="AA3357" t="s">
        <v>874</v>
      </c>
      <c r="AB3357" t="s">
        <v>874</v>
      </c>
      <c r="AC3357">
        <v>0.83</v>
      </c>
      <c r="AD3357" s="19">
        <v>45825.283790694448</v>
      </c>
      <c r="AE3357" t="s">
        <v>2357</v>
      </c>
    </row>
    <row r="3358" spans="1:31" x14ac:dyDescent="0.35">
      <c r="A3358" t="s">
        <v>151</v>
      </c>
      <c r="B3358" t="s">
        <v>311</v>
      </c>
      <c r="C3358">
        <v>4550</v>
      </c>
      <c r="D3358" s="9">
        <v>40640.609027777777</v>
      </c>
      <c r="E3358" s="9">
        <v>45191.570138888892</v>
      </c>
      <c r="F3358">
        <v>49</v>
      </c>
      <c r="G3358">
        <v>49</v>
      </c>
      <c r="H3358">
        <v>22</v>
      </c>
      <c r="I3358">
        <v>27</v>
      </c>
      <c r="J3358">
        <v>10</v>
      </c>
      <c r="K3358">
        <v>39</v>
      </c>
      <c r="L3358">
        <v>39</v>
      </c>
      <c r="M3358">
        <v>0</v>
      </c>
      <c r="N3358">
        <v>7.0000000000000001E-3</v>
      </c>
      <c r="O3358">
        <v>7.0000000000000001E-3</v>
      </c>
      <c r="P3358">
        <v>2E-3</v>
      </c>
      <c r="Q3358">
        <v>8.9999999999999993E-3</v>
      </c>
      <c r="R3358">
        <v>1.2E-2</v>
      </c>
      <c r="S3358">
        <v>0.01</v>
      </c>
      <c r="T3358">
        <v>0.75</v>
      </c>
      <c r="U3358">
        <v>0.5</v>
      </c>
      <c r="V3358">
        <v>0.85699999999999998</v>
      </c>
      <c r="W3358">
        <v>0</v>
      </c>
      <c r="X3358" t="s">
        <v>80</v>
      </c>
      <c r="Y3358">
        <v>111.111</v>
      </c>
      <c r="Z3358">
        <v>0.94399999999999995</v>
      </c>
      <c r="AA3358">
        <v>0.90400000000000003</v>
      </c>
      <c r="AB3358">
        <v>0.90200000000000002</v>
      </c>
      <c r="AC3358">
        <v>0.88800000000000001</v>
      </c>
      <c r="AD3358" s="19">
        <v>3.660069444444445E-2</v>
      </c>
      <c r="AE3358" t="s">
        <v>1108</v>
      </c>
    </row>
    <row r="3359" spans="1:31" hidden="1" x14ac:dyDescent="0.35">
      <c r="A3359" t="s">
        <v>76</v>
      </c>
      <c r="B3359" t="s">
        <v>312</v>
      </c>
      <c r="C3359">
        <v>99</v>
      </c>
      <c r="D3359" s="9">
        <v>44466.418229166666</v>
      </c>
      <c r="E3359" s="9">
        <v>44565.53769675926</v>
      </c>
      <c r="F3359" t="s">
        <v>871</v>
      </c>
      <c r="G3359" t="s">
        <v>871</v>
      </c>
      <c r="H3359">
        <v>73</v>
      </c>
      <c r="I3359">
        <v>7</v>
      </c>
      <c r="J3359">
        <v>4</v>
      </c>
      <c r="K3359" t="s">
        <v>872</v>
      </c>
      <c r="L3359">
        <v>91</v>
      </c>
      <c r="M3359">
        <v>-16</v>
      </c>
      <c r="N3359">
        <v>0.82499999999999996</v>
      </c>
      <c r="O3359">
        <v>6.7000000000000004E-2</v>
      </c>
      <c r="P3359">
        <v>3.7999999999999999E-2</v>
      </c>
      <c r="Q3359">
        <v>1.032</v>
      </c>
      <c r="R3359" s="24" t="s">
        <v>2355</v>
      </c>
      <c r="S3359">
        <v>0.85299999999999998</v>
      </c>
      <c r="T3359">
        <v>1.208</v>
      </c>
      <c r="U3359">
        <v>0.92500000000000004</v>
      </c>
      <c r="V3359">
        <v>0.95699999999999996</v>
      </c>
      <c r="W3359">
        <v>150.19399999999999</v>
      </c>
      <c r="X3359" t="s">
        <v>62</v>
      </c>
      <c r="Y3359">
        <v>0.96899999999999997</v>
      </c>
      <c r="Z3359">
        <v>0.98299999999999998</v>
      </c>
      <c r="AA3359">
        <v>0.86299999999999999</v>
      </c>
      <c r="AB3359">
        <v>0.96099999999999997</v>
      </c>
      <c r="AC3359">
        <v>0.95899999999999996</v>
      </c>
      <c r="AD3359" s="19">
        <v>45825.284087766202</v>
      </c>
      <c r="AE3359" t="s">
        <v>2357</v>
      </c>
    </row>
    <row r="3360" spans="1:31" x14ac:dyDescent="0.35">
      <c r="A3360" t="s">
        <v>165</v>
      </c>
      <c r="B3360" t="s">
        <v>311</v>
      </c>
      <c r="C3360">
        <v>7267</v>
      </c>
      <c r="D3360" s="9">
        <v>38314.171527777777</v>
      </c>
      <c r="E3360" s="9">
        <v>45581.320833333331</v>
      </c>
      <c r="F3360">
        <v>8951</v>
      </c>
      <c r="G3360">
        <v>8893</v>
      </c>
      <c r="H3360">
        <v>4234</v>
      </c>
      <c r="I3360">
        <v>4659</v>
      </c>
      <c r="J3360">
        <v>1997</v>
      </c>
      <c r="K3360">
        <v>6896</v>
      </c>
      <c r="L3360">
        <v>5338</v>
      </c>
      <c r="M3360">
        <v>1558</v>
      </c>
      <c r="N3360">
        <v>0.66900000000000004</v>
      </c>
      <c r="O3360">
        <v>0.77700000000000002</v>
      </c>
      <c r="P3360">
        <v>0.28799999999999998</v>
      </c>
      <c r="Q3360">
        <v>0.86899999999999999</v>
      </c>
      <c r="R3360">
        <v>1.1579999999999999</v>
      </c>
      <c r="S3360">
        <v>1.1479999999999999</v>
      </c>
      <c r="T3360">
        <v>0.75</v>
      </c>
      <c r="U3360">
        <v>0.46300000000000002</v>
      </c>
      <c r="V3360">
        <v>0.80100000000000005</v>
      </c>
      <c r="W3360">
        <v>1792.865</v>
      </c>
      <c r="X3360" t="s">
        <v>56</v>
      </c>
      <c r="Y3360">
        <v>1.151</v>
      </c>
      <c r="Z3360">
        <v>0.97599999999999998</v>
      </c>
      <c r="AA3360">
        <v>0.95499999999999996</v>
      </c>
      <c r="AB3360">
        <v>0.94899999999999995</v>
      </c>
      <c r="AC3360">
        <v>0.96099999999999997</v>
      </c>
      <c r="AD3360" s="19">
        <v>4.0412037037037038E-2</v>
      </c>
      <c r="AE3360" t="s">
        <v>1108</v>
      </c>
    </row>
    <row r="3361" spans="1:31" hidden="1" x14ac:dyDescent="0.35">
      <c r="A3361" t="s">
        <v>75</v>
      </c>
      <c r="B3361" t="s">
        <v>312</v>
      </c>
      <c r="C3361">
        <v>98</v>
      </c>
      <c r="D3361" s="9">
        <v>44453.640601851854</v>
      </c>
      <c r="E3361" s="9">
        <v>44551.672951388886</v>
      </c>
      <c r="F3361" t="s">
        <v>871</v>
      </c>
      <c r="G3361" t="s">
        <v>871</v>
      </c>
      <c r="H3361">
        <v>18</v>
      </c>
      <c r="I3361">
        <v>1</v>
      </c>
      <c r="J3361">
        <v>1</v>
      </c>
      <c r="K3361" t="s">
        <v>872</v>
      </c>
      <c r="L3361">
        <v>19</v>
      </c>
      <c r="M3361">
        <v>0</v>
      </c>
      <c r="N3361">
        <v>0.128</v>
      </c>
      <c r="O3361" t="s">
        <v>874</v>
      </c>
      <c r="P3361">
        <v>0</v>
      </c>
      <c r="Q3361">
        <v>0.184</v>
      </c>
      <c r="R3361">
        <v>0.128</v>
      </c>
      <c r="S3361">
        <v>0.128</v>
      </c>
      <c r="T3361" t="s">
        <v>874</v>
      </c>
      <c r="U3361" t="s">
        <v>874</v>
      </c>
      <c r="V3361" t="s">
        <v>874</v>
      </c>
      <c r="W3361" t="s">
        <v>874</v>
      </c>
      <c r="X3361" t="s">
        <v>56</v>
      </c>
      <c r="Y3361">
        <v>5.4349999999999996</v>
      </c>
      <c r="Z3361">
        <v>0.92700000000000005</v>
      </c>
      <c r="AA3361" t="s">
        <v>874</v>
      </c>
      <c r="AB3361">
        <v>0</v>
      </c>
      <c r="AC3361">
        <v>0.96299999999999997</v>
      </c>
      <c r="AD3361" s="19">
        <v>45825.284301145832</v>
      </c>
      <c r="AE3361" t="s">
        <v>2357</v>
      </c>
    </row>
    <row r="3362" spans="1:31" x14ac:dyDescent="0.35">
      <c r="A3362" t="s">
        <v>212</v>
      </c>
      <c r="B3362" t="s">
        <v>311</v>
      </c>
      <c r="C3362">
        <v>1889</v>
      </c>
      <c r="D3362" s="9">
        <v>43719.491666666669</v>
      </c>
      <c r="E3362" s="9">
        <v>45608.934027777781</v>
      </c>
      <c r="F3362">
        <v>1482</v>
      </c>
      <c r="G3362">
        <v>1482</v>
      </c>
      <c r="H3362">
        <v>1482</v>
      </c>
      <c r="I3362">
        <v>0</v>
      </c>
      <c r="J3362">
        <v>117</v>
      </c>
      <c r="K3362">
        <v>1365</v>
      </c>
      <c r="L3362">
        <v>626</v>
      </c>
      <c r="M3362">
        <v>739</v>
      </c>
      <c r="N3362">
        <v>1.33</v>
      </c>
      <c r="O3362">
        <v>0</v>
      </c>
      <c r="P3362">
        <v>0.157</v>
      </c>
      <c r="Q3362">
        <v>0.88</v>
      </c>
      <c r="R3362">
        <v>1.173</v>
      </c>
      <c r="S3362">
        <v>1.232</v>
      </c>
      <c r="T3362">
        <v>0.75</v>
      </c>
      <c r="U3362">
        <v>1</v>
      </c>
      <c r="V3362">
        <v>0.88200000000000001</v>
      </c>
      <c r="W3362">
        <v>839.77300000000002</v>
      </c>
      <c r="X3362" t="s">
        <v>56</v>
      </c>
      <c r="Y3362">
        <v>1.1359999999999999</v>
      </c>
      <c r="Z3362">
        <v>0.85299999999999998</v>
      </c>
      <c r="AA3362">
        <v>0</v>
      </c>
      <c r="AB3362">
        <v>0.91400000000000003</v>
      </c>
      <c r="AC3362">
        <v>0.95599999999999996</v>
      </c>
      <c r="AD3362" s="19">
        <v>1.0908564814814815E-2</v>
      </c>
      <c r="AE3362" t="s">
        <v>1108</v>
      </c>
    </row>
    <row r="3363" spans="1:31" hidden="1" x14ac:dyDescent="0.35">
      <c r="A3363" t="s">
        <v>1142</v>
      </c>
      <c r="B3363" t="s">
        <v>312</v>
      </c>
      <c r="C3363">
        <v>0</v>
      </c>
      <c r="D3363" s="9">
        <v>44255.694178240738</v>
      </c>
      <c r="E3363" s="9">
        <v>44255.69798611111</v>
      </c>
      <c r="F3363" t="s">
        <v>871</v>
      </c>
      <c r="G3363" t="s">
        <v>871</v>
      </c>
      <c r="H3363">
        <v>1</v>
      </c>
      <c r="I3363">
        <v>1</v>
      </c>
      <c r="J3363">
        <v>4</v>
      </c>
      <c r="K3363" t="s">
        <v>872</v>
      </c>
      <c r="L3363">
        <v>1</v>
      </c>
      <c r="M3363">
        <v>-3</v>
      </c>
      <c r="N3363" t="s">
        <v>874</v>
      </c>
      <c r="O3363" t="s">
        <v>874</v>
      </c>
      <c r="P3363">
        <v>2</v>
      </c>
      <c r="Q3363" t="s">
        <v>874</v>
      </c>
      <c r="R3363">
        <v>0</v>
      </c>
      <c r="S3363">
        <v>-2</v>
      </c>
      <c r="T3363" t="s">
        <v>874</v>
      </c>
      <c r="U3363" t="s">
        <v>874</v>
      </c>
      <c r="V3363" t="s">
        <v>874</v>
      </c>
      <c r="W3363" t="s">
        <v>874</v>
      </c>
      <c r="X3363" t="s">
        <v>62</v>
      </c>
      <c r="Y3363" t="s">
        <v>874</v>
      </c>
      <c r="Z3363" t="s">
        <v>874</v>
      </c>
      <c r="AA3363" t="s">
        <v>874</v>
      </c>
      <c r="AB3363">
        <v>0.8</v>
      </c>
      <c r="AC3363" t="s">
        <v>874</v>
      </c>
      <c r="AD3363" s="19">
        <v>45825.284507083335</v>
      </c>
      <c r="AE3363" t="s">
        <v>2357</v>
      </c>
    </row>
    <row r="3364" spans="1:31" x14ac:dyDescent="0.35">
      <c r="A3364" t="s">
        <v>165</v>
      </c>
      <c r="B3364" t="s">
        <v>311</v>
      </c>
      <c r="C3364">
        <v>6251</v>
      </c>
      <c r="D3364" s="9">
        <v>38314.172164351854</v>
      </c>
      <c r="E3364" s="9">
        <v>44565.416273148148</v>
      </c>
      <c r="F3364">
        <v>8675</v>
      </c>
      <c r="G3364">
        <v>8675</v>
      </c>
      <c r="H3364">
        <v>4179</v>
      </c>
      <c r="I3364">
        <v>4496</v>
      </c>
      <c r="J3364">
        <v>1869</v>
      </c>
      <c r="K3364">
        <v>6806</v>
      </c>
      <c r="L3364">
        <v>5181</v>
      </c>
      <c r="M3364">
        <v>1625</v>
      </c>
      <c r="N3364">
        <v>0.67</v>
      </c>
      <c r="O3364">
        <v>0.77300000000000002</v>
      </c>
      <c r="P3364">
        <v>0.28999999999999998</v>
      </c>
      <c r="Q3364">
        <v>0.86499999999999999</v>
      </c>
      <c r="R3364">
        <v>1.153</v>
      </c>
      <c r="S3364">
        <v>1.147</v>
      </c>
      <c r="T3364">
        <v>0.75</v>
      </c>
      <c r="U3364">
        <v>0.46400000000000002</v>
      </c>
      <c r="V3364">
        <v>0.79900000000000004</v>
      </c>
      <c r="W3364">
        <v>1878.6130000000001</v>
      </c>
      <c r="X3364" t="s">
        <v>56</v>
      </c>
      <c r="Y3364">
        <v>1.1559999999999999</v>
      </c>
      <c r="Z3364">
        <v>0.97599999999999998</v>
      </c>
      <c r="AA3364">
        <v>0.95099999999999996</v>
      </c>
      <c r="AB3364">
        <v>0.93799999999999994</v>
      </c>
      <c r="AC3364">
        <v>0.95799999999999996</v>
      </c>
      <c r="AD3364" s="19">
        <v>45825.263005972221</v>
      </c>
      <c r="AE3364" t="s">
        <v>2357</v>
      </c>
    </row>
    <row r="3365" spans="1:31" hidden="1" x14ac:dyDescent="0.35">
      <c r="A3365" t="s">
        <v>299</v>
      </c>
      <c r="B3365" t="s">
        <v>312</v>
      </c>
      <c r="C3365">
        <v>76</v>
      </c>
      <c r="D3365" s="9">
        <v>41460.349548611113</v>
      </c>
      <c r="E3365" s="9">
        <v>41537.212418981479</v>
      </c>
      <c r="F3365" t="s">
        <v>871</v>
      </c>
      <c r="G3365" t="s">
        <v>871</v>
      </c>
      <c r="H3365">
        <v>1</v>
      </c>
      <c r="I3365">
        <v>1</v>
      </c>
      <c r="J3365">
        <v>1</v>
      </c>
      <c r="K3365" t="s">
        <v>872</v>
      </c>
      <c r="L3365">
        <v>5</v>
      </c>
      <c r="M3365">
        <v>-4</v>
      </c>
      <c r="N3365" t="s">
        <v>874</v>
      </c>
      <c r="O3365" t="s">
        <v>874</v>
      </c>
      <c r="P3365" t="s">
        <v>874</v>
      </c>
      <c r="Q3365">
        <v>5.3999999999999999E-2</v>
      </c>
      <c r="R3365">
        <v>0</v>
      </c>
      <c r="S3365" t="s">
        <v>874</v>
      </c>
      <c r="T3365" t="s">
        <v>874</v>
      </c>
      <c r="U3365" t="s">
        <v>874</v>
      </c>
      <c r="V3365" t="s">
        <v>874</v>
      </c>
      <c r="W3365" t="s">
        <v>874</v>
      </c>
      <c r="X3365" t="s">
        <v>92</v>
      </c>
      <c r="Y3365">
        <v>18.518999999999998</v>
      </c>
      <c r="Z3365" t="s">
        <v>874</v>
      </c>
      <c r="AA3365" t="s">
        <v>874</v>
      </c>
      <c r="AB3365" t="s">
        <v>874</v>
      </c>
      <c r="AC3365">
        <v>0.96</v>
      </c>
      <c r="AD3365" s="19">
        <v>45825.284770543978</v>
      </c>
      <c r="AE3365" t="s">
        <v>2357</v>
      </c>
    </row>
    <row r="3366" spans="1:31" x14ac:dyDescent="0.35">
      <c r="A3366" t="s">
        <v>67</v>
      </c>
      <c r="B3366" t="s">
        <v>311</v>
      </c>
      <c r="C3366">
        <v>2935</v>
      </c>
      <c r="D3366" s="9">
        <v>41611.567442129628</v>
      </c>
      <c r="E3366" s="9">
        <v>44547.503518518519</v>
      </c>
      <c r="F3366">
        <v>725</v>
      </c>
      <c r="G3366">
        <v>725</v>
      </c>
      <c r="H3366">
        <v>425</v>
      </c>
      <c r="I3366">
        <v>300</v>
      </c>
      <c r="J3366">
        <v>159</v>
      </c>
      <c r="K3366">
        <v>566</v>
      </c>
      <c r="L3366">
        <v>402</v>
      </c>
      <c r="M3366">
        <v>164</v>
      </c>
      <c r="N3366">
        <v>0.2</v>
      </c>
      <c r="O3366">
        <v>0.17</v>
      </c>
      <c r="P3366">
        <v>9.8000000000000004E-2</v>
      </c>
      <c r="Q3366">
        <v>0.20399999999999999</v>
      </c>
      <c r="R3366">
        <v>0.27200000000000002</v>
      </c>
      <c r="S3366">
        <v>0.25900000000000001</v>
      </c>
      <c r="T3366">
        <v>0.75</v>
      </c>
      <c r="U3366">
        <v>0.54100000000000004</v>
      </c>
      <c r="V3366">
        <v>0.73499999999999999</v>
      </c>
      <c r="W3366">
        <v>803.92200000000003</v>
      </c>
      <c r="X3366" t="s">
        <v>56</v>
      </c>
      <c r="Y3366">
        <v>4.9020000000000001</v>
      </c>
      <c r="Z3366">
        <v>0.95</v>
      </c>
      <c r="AA3366">
        <v>0.877</v>
      </c>
      <c r="AB3366">
        <v>0.95099999999999996</v>
      </c>
      <c r="AC3366">
        <v>0.91800000000000004</v>
      </c>
      <c r="AD3366" s="19">
        <v>45825.286440011572</v>
      </c>
      <c r="AE3366" t="s">
        <v>2357</v>
      </c>
    </row>
    <row r="3367" spans="1:31" hidden="1" x14ac:dyDescent="0.35">
      <c r="A3367" t="s">
        <v>73</v>
      </c>
      <c r="B3367" t="s">
        <v>312</v>
      </c>
      <c r="C3367">
        <v>38</v>
      </c>
      <c r="D3367" s="9">
        <v>44505.750428240739</v>
      </c>
      <c r="E3367" s="9">
        <v>44544.602384259262</v>
      </c>
      <c r="F3367" t="s">
        <v>871</v>
      </c>
      <c r="G3367" t="s">
        <v>871</v>
      </c>
      <c r="H3367">
        <v>1</v>
      </c>
      <c r="I3367">
        <v>1</v>
      </c>
      <c r="J3367">
        <v>1</v>
      </c>
      <c r="K3367" t="s">
        <v>872</v>
      </c>
      <c r="L3367">
        <v>1</v>
      </c>
      <c r="M3367">
        <v>1</v>
      </c>
      <c r="N3367" t="s">
        <v>874</v>
      </c>
      <c r="O3367" t="s">
        <v>874</v>
      </c>
      <c r="P3367" t="s">
        <v>874</v>
      </c>
      <c r="Q3367" t="s">
        <v>874</v>
      </c>
      <c r="R3367">
        <v>0</v>
      </c>
      <c r="S3367" t="s">
        <v>874</v>
      </c>
      <c r="T3367" t="s">
        <v>874</v>
      </c>
      <c r="U3367" t="s">
        <v>874</v>
      </c>
      <c r="V3367" t="s">
        <v>874</v>
      </c>
      <c r="W3367" t="s">
        <v>874</v>
      </c>
      <c r="X3367" t="s">
        <v>56</v>
      </c>
      <c r="Y3367" t="s">
        <v>874</v>
      </c>
      <c r="Z3367" t="s">
        <v>874</v>
      </c>
      <c r="AA3367" t="s">
        <v>874</v>
      </c>
      <c r="AB3367" t="s">
        <v>874</v>
      </c>
      <c r="AC3367" t="s">
        <v>874</v>
      </c>
      <c r="AD3367" s="19">
        <v>45825.285040891205</v>
      </c>
      <c r="AE3367" t="s">
        <v>2357</v>
      </c>
    </row>
    <row r="3368" spans="1:31" x14ac:dyDescent="0.35">
      <c r="A3368" t="s">
        <v>1461</v>
      </c>
      <c r="B3368" t="s">
        <v>311</v>
      </c>
      <c r="C3368">
        <v>3956</v>
      </c>
      <c r="D3368" s="9">
        <v>40395.197696759256</v>
      </c>
      <c r="E3368" s="9">
        <v>44351.924421296295</v>
      </c>
      <c r="F3368">
        <v>38</v>
      </c>
      <c r="G3368">
        <v>38</v>
      </c>
      <c r="H3368">
        <v>11</v>
      </c>
      <c r="I3368">
        <v>27</v>
      </c>
      <c r="J3368">
        <v>5</v>
      </c>
      <c r="K3368">
        <v>33</v>
      </c>
      <c r="L3368">
        <v>23</v>
      </c>
      <c r="M3368">
        <v>10</v>
      </c>
      <c r="N3368">
        <v>2E-3</v>
      </c>
      <c r="O3368">
        <v>7.0000000000000001E-3</v>
      </c>
      <c r="P3368">
        <v>1E-3</v>
      </c>
      <c r="Q3368">
        <v>6.0000000000000001E-3</v>
      </c>
      <c r="R3368">
        <v>8.0000000000000002E-3</v>
      </c>
      <c r="S3368">
        <v>8.0000000000000002E-3</v>
      </c>
      <c r="T3368">
        <v>0.75</v>
      </c>
      <c r="U3368">
        <v>0.222</v>
      </c>
      <c r="V3368">
        <v>0.88900000000000001</v>
      </c>
      <c r="W3368">
        <v>1666.6669999999999</v>
      </c>
      <c r="X3368" t="s">
        <v>56</v>
      </c>
      <c r="Y3368">
        <v>166.667</v>
      </c>
      <c r="Z3368">
        <v>0.92100000000000004</v>
      </c>
      <c r="AA3368">
        <v>0.89300000000000002</v>
      </c>
      <c r="AB3368">
        <v>0.95399999999999996</v>
      </c>
      <c r="AC3368">
        <v>0.92</v>
      </c>
      <c r="AD3368" s="19">
        <v>45825.105392569443</v>
      </c>
      <c r="AE3368" t="s">
        <v>2397</v>
      </c>
    </row>
    <row r="3369" spans="1:31" hidden="1" x14ac:dyDescent="0.35">
      <c r="A3369" t="s">
        <v>1143</v>
      </c>
      <c r="B3369" t="s">
        <v>312</v>
      </c>
      <c r="C3369">
        <v>82</v>
      </c>
      <c r="D3369" s="9">
        <v>44462.72079861111</v>
      </c>
      <c r="E3369" s="9">
        <v>44545.66269675926</v>
      </c>
      <c r="F3369" t="s">
        <v>871</v>
      </c>
      <c r="G3369" t="s">
        <v>871</v>
      </c>
      <c r="H3369">
        <v>39</v>
      </c>
      <c r="I3369">
        <v>1</v>
      </c>
      <c r="J3369">
        <v>1</v>
      </c>
      <c r="K3369" t="s">
        <v>872</v>
      </c>
      <c r="L3369">
        <v>9</v>
      </c>
      <c r="M3369">
        <v>29</v>
      </c>
      <c r="N3369">
        <v>0.438</v>
      </c>
      <c r="O3369">
        <v>0</v>
      </c>
      <c r="P3369">
        <v>0</v>
      </c>
      <c r="Q3369">
        <v>8.5000000000000006E-2</v>
      </c>
      <c r="R3369">
        <v>0.438</v>
      </c>
      <c r="S3369">
        <v>0.438</v>
      </c>
      <c r="T3369">
        <v>0.19400000000000001</v>
      </c>
      <c r="U3369">
        <v>1</v>
      </c>
      <c r="V3369">
        <v>1</v>
      </c>
      <c r="W3369">
        <v>376.471</v>
      </c>
      <c r="X3369" t="s">
        <v>56</v>
      </c>
      <c r="Y3369">
        <v>11.765000000000001</v>
      </c>
      <c r="Z3369">
        <v>0.82</v>
      </c>
      <c r="AA3369">
        <v>0</v>
      </c>
      <c r="AB3369">
        <v>0</v>
      </c>
      <c r="AC3369">
        <v>0.64400000000000002</v>
      </c>
      <c r="AD3369" s="19">
        <v>45825.285280393517</v>
      </c>
      <c r="AE3369" t="s">
        <v>2357</v>
      </c>
    </row>
    <row r="3370" spans="1:31" x14ac:dyDescent="0.35">
      <c r="A3370" t="s">
        <v>1495</v>
      </c>
      <c r="B3370" t="s">
        <v>311</v>
      </c>
      <c r="C3370">
        <v>3981</v>
      </c>
      <c r="D3370" s="9">
        <v>40571.670138888891</v>
      </c>
      <c r="E3370" s="9">
        <v>44553.592569444445</v>
      </c>
      <c r="F3370">
        <v>41</v>
      </c>
      <c r="G3370">
        <v>41</v>
      </c>
      <c r="H3370">
        <v>10</v>
      </c>
      <c r="I3370">
        <v>31</v>
      </c>
      <c r="J3370">
        <v>28</v>
      </c>
      <c r="K3370">
        <v>13</v>
      </c>
      <c r="L3370">
        <v>7</v>
      </c>
      <c r="M3370">
        <v>6</v>
      </c>
      <c r="N3370">
        <v>6.0000000000000001E-3</v>
      </c>
      <c r="O3370">
        <v>6.0000000000000001E-3</v>
      </c>
      <c r="P3370">
        <v>8.0000000000000002E-3</v>
      </c>
      <c r="Q3370">
        <v>3.0000000000000001E-3</v>
      </c>
      <c r="R3370">
        <v>4.0000000000000001E-3</v>
      </c>
      <c r="S3370">
        <v>3.0000000000000001E-3</v>
      </c>
      <c r="T3370">
        <v>0.75</v>
      </c>
      <c r="U3370">
        <v>0.5</v>
      </c>
      <c r="V3370">
        <v>0.33300000000000002</v>
      </c>
      <c r="W3370">
        <v>2000</v>
      </c>
      <c r="X3370" t="s">
        <v>56</v>
      </c>
      <c r="Y3370">
        <v>333.33300000000003</v>
      </c>
      <c r="Z3370">
        <v>0.95099999999999996</v>
      </c>
      <c r="AA3370">
        <v>0.92200000000000004</v>
      </c>
      <c r="AB3370">
        <v>0.68</v>
      </c>
      <c r="AC3370">
        <v>0.77700000000000002</v>
      </c>
      <c r="AD3370" s="19">
        <v>45825.113272569448</v>
      </c>
      <c r="AE3370" t="s">
        <v>2397</v>
      </c>
    </row>
    <row r="3371" spans="1:31" hidden="1" x14ac:dyDescent="0.35">
      <c r="A3371" t="s">
        <v>1144</v>
      </c>
      <c r="B3371" t="s">
        <v>312</v>
      </c>
      <c r="C3371">
        <v>99</v>
      </c>
      <c r="D3371" s="9">
        <v>44328.581296296295</v>
      </c>
      <c r="E3371" s="9">
        <v>44428.530648148146</v>
      </c>
      <c r="F3371" t="s">
        <v>871</v>
      </c>
      <c r="G3371" t="s">
        <v>871</v>
      </c>
      <c r="H3371">
        <v>67</v>
      </c>
      <c r="I3371">
        <v>1</v>
      </c>
      <c r="J3371">
        <v>42</v>
      </c>
      <c r="K3371" t="s">
        <v>872</v>
      </c>
      <c r="L3371">
        <v>119</v>
      </c>
      <c r="M3371">
        <v>-93</v>
      </c>
      <c r="N3371">
        <v>0.75800000000000001</v>
      </c>
      <c r="O3371" t="s">
        <v>874</v>
      </c>
      <c r="P3371">
        <v>0.27200000000000002</v>
      </c>
      <c r="Q3371">
        <v>0.95199999999999996</v>
      </c>
      <c r="R3371">
        <v>0.48599999999999999</v>
      </c>
      <c r="S3371">
        <v>0.505</v>
      </c>
      <c r="T3371" t="s">
        <v>874</v>
      </c>
      <c r="U3371" t="s">
        <v>874</v>
      </c>
      <c r="V3371" t="s">
        <v>874</v>
      </c>
      <c r="W3371" t="s">
        <v>874</v>
      </c>
      <c r="X3371" t="s">
        <v>92</v>
      </c>
      <c r="Y3371">
        <v>1.05</v>
      </c>
      <c r="Z3371">
        <v>0.97599999999999998</v>
      </c>
      <c r="AA3371" t="s">
        <v>874</v>
      </c>
      <c r="AB3371">
        <v>0.435</v>
      </c>
      <c r="AC3371">
        <v>0.94399999999999995</v>
      </c>
      <c r="AD3371" s="19">
        <v>45825.285514456016</v>
      </c>
      <c r="AE3371" t="s">
        <v>2357</v>
      </c>
    </row>
    <row r="3372" spans="1:31" x14ac:dyDescent="0.35">
      <c r="A3372" t="s">
        <v>1642</v>
      </c>
      <c r="B3372" t="s">
        <v>311</v>
      </c>
      <c r="C3372">
        <v>5473</v>
      </c>
      <c r="D3372" s="9">
        <v>39048.633240740739</v>
      </c>
      <c r="E3372" s="9">
        <v>44522.091805555552</v>
      </c>
      <c r="F3372">
        <v>1253</v>
      </c>
      <c r="G3372">
        <v>1253</v>
      </c>
      <c r="H3372">
        <v>207</v>
      </c>
      <c r="I3372">
        <v>1046</v>
      </c>
      <c r="J3372">
        <v>175</v>
      </c>
      <c r="K3372">
        <v>1078</v>
      </c>
      <c r="L3372">
        <v>888</v>
      </c>
      <c r="M3372">
        <v>190</v>
      </c>
      <c r="N3372">
        <v>4.2999999999999997E-2</v>
      </c>
      <c r="O3372">
        <v>0.19900000000000001</v>
      </c>
      <c r="P3372">
        <v>0.03</v>
      </c>
      <c r="Q3372">
        <v>0.159</v>
      </c>
      <c r="R3372">
        <v>0.21199999999999999</v>
      </c>
      <c r="S3372">
        <v>0.20300000000000001</v>
      </c>
      <c r="T3372">
        <v>0.75</v>
      </c>
      <c r="U3372">
        <v>0.17799999999999999</v>
      </c>
      <c r="V3372">
        <v>0.876</v>
      </c>
      <c r="W3372">
        <v>1194.9690000000001</v>
      </c>
      <c r="X3372" t="s">
        <v>56</v>
      </c>
      <c r="Y3372">
        <v>6.2889999999999997</v>
      </c>
      <c r="Z3372">
        <v>0.85599999999999998</v>
      </c>
      <c r="AA3372">
        <v>0.93</v>
      </c>
      <c r="AB3372">
        <v>0.99099999999999999</v>
      </c>
      <c r="AC3372">
        <v>0.89200000000000002</v>
      </c>
      <c r="AD3372" s="19">
        <v>45825.15125949074</v>
      </c>
      <c r="AE3372" t="s">
        <v>2397</v>
      </c>
    </row>
    <row r="3373" spans="1:31" hidden="1" x14ac:dyDescent="0.35">
      <c r="A3373" t="s">
        <v>71</v>
      </c>
      <c r="B3373" t="s">
        <v>312</v>
      </c>
      <c r="C3373">
        <v>99</v>
      </c>
      <c r="D3373" s="9">
        <v>44453.205937500003</v>
      </c>
      <c r="E3373" s="9">
        <v>44552.256388888891</v>
      </c>
      <c r="F3373" t="s">
        <v>871</v>
      </c>
      <c r="G3373" t="s">
        <v>871</v>
      </c>
      <c r="H3373">
        <v>28</v>
      </c>
      <c r="I3373">
        <v>8</v>
      </c>
      <c r="J3373">
        <v>1</v>
      </c>
      <c r="K3373" t="s">
        <v>872</v>
      </c>
      <c r="L3373">
        <v>43</v>
      </c>
      <c r="M3373">
        <v>-8</v>
      </c>
      <c r="N3373">
        <v>0.32100000000000001</v>
      </c>
      <c r="O3373">
        <v>6.5000000000000002E-2</v>
      </c>
      <c r="P3373">
        <v>0</v>
      </c>
      <c r="Q3373">
        <v>0.41899999999999998</v>
      </c>
      <c r="R3373">
        <v>0.38600000000000001</v>
      </c>
      <c r="S3373">
        <v>0.38500000000000001</v>
      </c>
      <c r="T3373">
        <v>1.085</v>
      </c>
      <c r="U3373">
        <v>0.83199999999999996</v>
      </c>
      <c r="V3373">
        <v>1</v>
      </c>
      <c r="W3373">
        <v>76.372</v>
      </c>
      <c r="X3373" t="s">
        <v>62</v>
      </c>
      <c r="Y3373">
        <v>2.387</v>
      </c>
      <c r="Z3373">
        <v>0.96399999999999997</v>
      </c>
      <c r="AA3373">
        <v>0.75800000000000001</v>
      </c>
      <c r="AB3373">
        <v>0</v>
      </c>
      <c r="AC3373">
        <v>0.98599999999999999</v>
      </c>
      <c r="AD3373" s="19">
        <v>45825.285773379626</v>
      </c>
      <c r="AE3373" t="s">
        <v>2357</v>
      </c>
    </row>
    <row r="3374" spans="1:31" x14ac:dyDescent="0.35">
      <c r="A3374" t="s">
        <v>1763</v>
      </c>
      <c r="B3374" t="s">
        <v>311</v>
      </c>
      <c r="C3374">
        <v>3522</v>
      </c>
      <c r="D3374" s="9">
        <v>40603.493055555555</v>
      </c>
      <c r="E3374" s="9">
        <v>44125.628472222219</v>
      </c>
      <c r="F3374">
        <v>5944</v>
      </c>
      <c r="G3374">
        <v>5907</v>
      </c>
      <c r="H3374">
        <v>1288</v>
      </c>
      <c r="I3374">
        <v>4619</v>
      </c>
      <c r="J3374">
        <v>1667</v>
      </c>
      <c r="K3374">
        <v>4240</v>
      </c>
      <c r="L3374">
        <v>3441</v>
      </c>
      <c r="M3374">
        <v>799</v>
      </c>
      <c r="N3374">
        <v>0.69199999999999995</v>
      </c>
      <c r="O3374">
        <v>1.823</v>
      </c>
      <c r="P3374">
        <v>0.64</v>
      </c>
      <c r="Q3374">
        <v>1.405</v>
      </c>
      <c r="R3374">
        <v>1.875</v>
      </c>
      <c r="S3374">
        <v>1.6719999999999999</v>
      </c>
      <c r="T3374">
        <v>0.749</v>
      </c>
      <c r="U3374">
        <v>0.27500000000000002</v>
      </c>
      <c r="V3374">
        <v>0.746</v>
      </c>
      <c r="W3374">
        <v>568.68299999999999</v>
      </c>
      <c r="X3374" t="s">
        <v>56</v>
      </c>
      <c r="Y3374">
        <v>0.71199999999999997</v>
      </c>
      <c r="Z3374">
        <v>0.85</v>
      </c>
      <c r="AA3374">
        <v>0.90600000000000003</v>
      </c>
      <c r="AB3374">
        <v>0.91600000000000004</v>
      </c>
      <c r="AC3374">
        <v>0.86799999999999999</v>
      </c>
      <c r="AD3374" s="19">
        <v>45825.046534872687</v>
      </c>
      <c r="AE3374" t="s">
        <v>1766</v>
      </c>
    </row>
    <row r="3375" spans="1:31" hidden="1" x14ac:dyDescent="0.35">
      <c r="A3375" t="s">
        <v>70</v>
      </c>
      <c r="B3375" t="s">
        <v>312</v>
      </c>
      <c r="C3375">
        <v>76</v>
      </c>
      <c r="D3375" s="9">
        <v>44076.243333333332</v>
      </c>
      <c r="E3375" s="9">
        <v>44152.903113425928</v>
      </c>
      <c r="F3375" t="s">
        <v>871</v>
      </c>
      <c r="G3375" t="s">
        <v>871</v>
      </c>
      <c r="H3375">
        <v>2</v>
      </c>
      <c r="I3375">
        <v>2</v>
      </c>
      <c r="J3375">
        <v>1</v>
      </c>
      <c r="K3375" t="s">
        <v>872</v>
      </c>
      <c r="L3375">
        <v>1</v>
      </c>
      <c r="M3375">
        <v>2</v>
      </c>
      <c r="N3375">
        <v>1</v>
      </c>
      <c r="O3375">
        <v>1.6E-2</v>
      </c>
      <c r="P3375" t="s">
        <v>874</v>
      </c>
      <c r="Q3375" t="s">
        <v>874</v>
      </c>
      <c r="R3375">
        <v>1.016</v>
      </c>
      <c r="S3375">
        <v>1.7000000000000001E-2</v>
      </c>
      <c r="T3375" t="s">
        <v>874</v>
      </c>
      <c r="U3375" t="s">
        <v>874</v>
      </c>
      <c r="V3375" t="s">
        <v>874</v>
      </c>
      <c r="W3375" t="s">
        <v>874</v>
      </c>
      <c r="X3375" t="s">
        <v>56</v>
      </c>
      <c r="Y3375" t="s">
        <v>874</v>
      </c>
      <c r="Z3375">
        <v>1</v>
      </c>
      <c r="AA3375">
        <v>1</v>
      </c>
      <c r="AB3375" t="s">
        <v>874</v>
      </c>
      <c r="AC3375" t="s">
        <v>874</v>
      </c>
      <c r="AD3375" s="19">
        <v>45825.286001446759</v>
      </c>
      <c r="AE3375" t="s">
        <v>2357</v>
      </c>
    </row>
    <row r="3376" spans="1:31" x14ac:dyDescent="0.35">
      <c r="A3376" t="s">
        <v>68</v>
      </c>
      <c r="B3376" t="s">
        <v>311</v>
      </c>
      <c r="C3376">
        <v>1396</v>
      </c>
      <c r="D3376" s="9">
        <v>44208.149305555555</v>
      </c>
      <c r="E3376" s="9">
        <v>45604.652083333334</v>
      </c>
      <c r="F3376">
        <v>311</v>
      </c>
      <c r="G3376">
        <v>311</v>
      </c>
      <c r="H3376">
        <v>300</v>
      </c>
      <c r="I3376">
        <v>11</v>
      </c>
      <c r="J3376">
        <v>31</v>
      </c>
      <c r="K3376">
        <v>280</v>
      </c>
      <c r="L3376">
        <v>216</v>
      </c>
      <c r="M3376">
        <v>64</v>
      </c>
      <c r="N3376">
        <v>0.184</v>
      </c>
      <c r="O3376">
        <v>2.1999999999999999E-2</v>
      </c>
      <c r="P3376">
        <v>2.3E-2</v>
      </c>
      <c r="Q3376">
        <v>0.13700000000000001</v>
      </c>
      <c r="R3376">
        <v>0.183</v>
      </c>
      <c r="S3376">
        <v>0.17799999999999999</v>
      </c>
      <c r="T3376">
        <v>0.749</v>
      </c>
      <c r="U3376">
        <v>0.89300000000000002</v>
      </c>
      <c r="V3376">
        <v>0.88800000000000001</v>
      </c>
      <c r="W3376">
        <v>467.15300000000002</v>
      </c>
      <c r="X3376" t="s">
        <v>56</v>
      </c>
      <c r="Y3376">
        <v>7.2990000000000004</v>
      </c>
      <c r="Z3376">
        <v>0.95099999999999996</v>
      </c>
      <c r="AA3376">
        <v>0.96299999999999997</v>
      </c>
      <c r="AB3376">
        <v>0.56899999999999995</v>
      </c>
      <c r="AC3376">
        <v>0.92300000000000004</v>
      </c>
      <c r="AD3376" s="19">
        <v>1.7351851851851851E-2</v>
      </c>
      <c r="AE3376" t="s">
        <v>1108</v>
      </c>
    </row>
    <row r="3377" spans="1:31" hidden="1" x14ac:dyDescent="0.35">
      <c r="A3377" t="s">
        <v>69</v>
      </c>
      <c r="B3377" t="s">
        <v>312</v>
      </c>
      <c r="C3377">
        <v>92</v>
      </c>
      <c r="D3377" s="9">
        <v>44459.65452546296</v>
      </c>
      <c r="E3377" s="9">
        <v>44551.716747685183</v>
      </c>
      <c r="F3377" t="s">
        <v>871</v>
      </c>
      <c r="G3377" t="s">
        <v>871</v>
      </c>
      <c r="H3377">
        <v>9</v>
      </c>
      <c r="I3377">
        <v>1</v>
      </c>
      <c r="J3377">
        <v>1</v>
      </c>
      <c r="K3377" t="s">
        <v>872</v>
      </c>
      <c r="L3377">
        <v>4</v>
      </c>
      <c r="M3377">
        <v>6</v>
      </c>
      <c r="N3377">
        <v>0.10100000000000001</v>
      </c>
      <c r="O3377" t="s">
        <v>874</v>
      </c>
      <c r="P3377">
        <v>0</v>
      </c>
      <c r="Q3377">
        <v>3.9E-2</v>
      </c>
      <c r="R3377">
        <v>0.10100000000000001</v>
      </c>
      <c r="S3377">
        <v>0.10100000000000001</v>
      </c>
      <c r="T3377" t="s">
        <v>874</v>
      </c>
      <c r="U3377" t="s">
        <v>874</v>
      </c>
      <c r="V3377" t="s">
        <v>874</v>
      </c>
      <c r="W3377" t="s">
        <v>874</v>
      </c>
      <c r="X3377" t="s">
        <v>56</v>
      </c>
      <c r="Y3377">
        <v>25.640999999999998</v>
      </c>
      <c r="Z3377">
        <v>0.79600000000000004</v>
      </c>
      <c r="AA3377" t="s">
        <v>874</v>
      </c>
      <c r="AB3377">
        <v>0</v>
      </c>
      <c r="AC3377">
        <v>0.8</v>
      </c>
      <c r="AD3377" s="19">
        <v>45825.286213194442</v>
      </c>
      <c r="AE3377" t="s">
        <v>2357</v>
      </c>
    </row>
    <row r="3378" spans="1:31" x14ac:dyDescent="0.35">
      <c r="A3378" t="s">
        <v>68</v>
      </c>
      <c r="B3378" t="s">
        <v>311</v>
      </c>
      <c r="C3378">
        <v>1396</v>
      </c>
      <c r="D3378" s="9">
        <v>44208.149305555555</v>
      </c>
      <c r="E3378" s="9">
        <v>45604.652083333334</v>
      </c>
      <c r="F3378">
        <v>311</v>
      </c>
      <c r="G3378">
        <v>311</v>
      </c>
      <c r="H3378">
        <v>300</v>
      </c>
      <c r="I3378">
        <v>11</v>
      </c>
      <c r="J3378">
        <v>31</v>
      </c>
      <c r="K3378">
        <v>280</v>
      </c>
      <c r="L3378">
        <v>216</v>
      </c>
      <c r="M3378">
        <v>64</v>
      </c>
      <c r="N3378">
        <v>0.184</v>
      </c>
      <c r="O3378">
        <v>2.1999999999999999E-2</v>
      </c>
      <c r="P3378">
        <v>2.3E-2</v>
      </c>
      <c r="Q3378">
        <v>0.13700000000000001</v>
      </c>
      <c r="R3378">
        <v>0.183</v>
      </c>
      <c r="S3378">
        <v>0.17799999999999999</v>
      </c>
      <c r="T3378">
        <v>0.749</v>
      </c>
      <c r="U3378">
        <v>0.89300000000000002</v>
      </c>
      <c r="V3378">
        <v>0.88800000000000001</v>
      </c>
      <c r="W3378">
        <v>467.15300000000002</v>
      </c>
      <c r="X3378" t="s">
        <v>56</v>
      </c>
      <c r="Y3378">
        <v>7.2990000000000004</v>
      </c>
      <c r="Z3378">
        <v>0.95099999999999996</v>
      </c>
      <c r="AA3378">
        <v>0.96299999999999997</v>
      </c>
      <c r="AB3378">
        <v>0.56899999999999995</v>
      </c>
      <c r="AC3378">
        <v>0.92300000000000004</v>
      </c>
      <c r="AD3378" s="19">
        <v>1.6415509259259258E-2</v>
      </c>
      <c r="AE3378" t="s">
        <v>1108</v>
      </c>
    </row>
    <row r="3379" spans="1:31" hidden="1" x14ac:dyDescent="0.35">
      <c r="A3379" t="s">
        <v>67</v>
      </c>
      <c r="B3379" t="s">
        <v>312</v>
      </c>
      <c r="C3379">
        <v>88</v>
      </c>
      <c r="D3379" s="9">
        <v>44459.185057870367</v>
      </c>
      <c r="E3379" s="9">
        <v>44547.503518518519</v>
      </c>
      <c r="F3379" t="s">
        <v>871</v>
      </c>
      <c r="G3379" t="s">
        <v>871</v>
      </c>
      <c r="H3379">
        <v>10</v>
      </c>
      <c r="I3379">
        <v>4</v>
      </c>
      <c r="J3379">
        <v>1</v>
      </c>
      <c r="K3379" t="s">
        <v>872</v>
      </c>
      <c r="L3379">
        <v>7</v>
      </c>
      <c r="M3379">
        <v>6</v>
      </c>
      <c r="N3379">
        <v>0.25800000000000001</v>
      </c>
      <c r="O3379">
        <v>0.13</v>
      </c>
      <c r="P3379" t="s">
        <v>874</v>
      </c>
      <c r="Q3379">
        <v>5.8999999999999997E-2</v>
      </c>
      <c r="R3379">
        <v>0.38800000000000001</v>
      </c>
      <c r="S3379">
        <v>0.34499999999999997</v>
      </c>
      <c r="T3379" t="s">
        <v>874</v>
      </c>
      <c r="U3379" t="s">
        <v>874</v>
      </c>
      <c r="V3379" t="s">
        <v>874</v>
      </c>
      <c r="W3379" t="s">
        <v>874</v>
      </c>
      <c r="X3379" t="s">
        <v>56</v>
      </c>
      <c r="Y3379">
        <v>16.949000000000002</v>
      </c>
      <c r="Z3379">
        <v>0.79800000000000004</v>
      </c>
      <c r="AA3379">
        <v>0.80800000000000005</v>
      </c>
      <c r="AB3379" t="s">
        <v>874</v>
      </c>
      <c r="AC3379">
        <v>0.86499999999999999</v>
      </c>
      <c r="AD3379" s="19">
        <v>45825.286440057869</v>
      </c>
      <c r="AE3379" t="s">
        <v>2357</v>
      </c>
    </row>
    <row r="3380" spans="1:31" x14ac:dyDescent="0.35">
      <c r="A3380" t="s">
        <v>88</v>
      </c>
      <c r="B3380" t="s">
        <v>311</v>
      </c>
      <c r="C3380">
        <v>14284</v>
      </c>
      <c r="D3380" s="9">
        <v>30281.099305555555</v>
      </c>
      <c r="E3380" s="9">
        <v>44565.229259259257</v>
      </c>
      <c r="F3380">
        <v>6793</v>
      </c>
      <c r="G3380">
        <v>6793</v>
      </c>
      <c r="H3380">
        <v>0</v>
      </c>
      <c r="I3380">
        <v>6793</v>
      </c>
      <c r="J3380">
        <v>3649</v>
      </c>
      <c r="K3380">
        <v>3144</v>
      </c>
      <c r="L3380">
        <v>2299</v>
      </c>
      <c r="M3380">
        <v>845</v>
      </c>
      <c r="N3380">
        <v>0</v>
      </c>
      <c r="O3380">
        <v>1.417</v>
      </c>
      <c r="P3380">
        <v>0.61599999999999999</v>
      </c>
      <c r="Q3380">
        <v>0.6</v>
      </c>
      <c r="R3380">
        <v>0.80100000000000005</v>
      </c>
      <c r="S3380">
        <v>0.56699999999999995</v>
      </c>
      <c r="T3380">
        <v>0.749</v>
      </c>
      <c r="U3380">
        <v>0</v>
      </c>
      <c r="V3380">
        <v>0.56499999999999995</v>
      </c>
      <c r="W3380">
        <v>1408.3330000000001</v>
      </c>
      <c r="X3380" t="s">
        <v>56</v>
      </c>
      <c r="Y3380">
        <v>1.667</v>
      </c>
      <c r="Z3380">
        <v>0</v>
      </c>
      <c r="AA3380">
        <v>0.93200000000000005</v>
      </c>
      <c r="AB3380">
        <v>0.88700000000000001</v>
      </c>
      <c r="AC3380">
        <v>0.749</v>
      </c>
      <c r="AD3380" s="19">
        <v>45825.193102002311</v>
      </c>
      <c r="AE3380" t="s">
        <v>2392</v>
      </c>
    </row>
    <row r="3381" spans="1:31" hidden="1" x14ac:dyDescent="0.35">
      <c r="A3381" t="s">
        <v>65</v>
      </c>
      <c r="B3381" t="s">
        <v>312</v>
      </c>
      <c r="C3381">
        <v>96</v>
      </c>
      <c r="D3381" s="9">
        <v>44453.812615740739</v>
      </c>
      <c r="E3381" s="9">
        <v>44550.79184027778</v>
      </c>
      <c r="F3381" t="s">
        <v>871</v>
      </c>
      <c r="G3381" t="s">
        <v>871</v>
      </c>
      <c r="H3381">
        <v>3</v>
      </c>
      <c r="I3381">
        <v>3</v>
      </c>
      <c r="J3381">
        <v>1</v>
      </c>
      <c r="K3381" t="s">
        <v>872</v>
      </c>
      <c r="L3381">
        <v>10</v>
      </c>
      <c r="M3381">
        <v>-3</v>
      </c>
      <c r="N3381">
        <v>1.7999999999999999E-2</v>
      </c>
      <c r="O3381">
        <v>3.4000000000000002E-2</v>
      </c>
      <c r="P3381" t="s">
        <v>874</v>
      </c>
      <c r="Q3381">
        <v>5.8000000000000003E-2</v>
      </c>
      <c r="R3381" s="24" t="s">
        <v>2356</v>
      </c>
      <c r="S3381">
        <v>4.4999999999999998E-2</v>
      </c>
      <c r="T3381" t="s">
        <v>874</v>
      </c>
      <c r="U3381" t="s">
        <v>874</v>
      </c>
      <c r="V3381" t="s">
        <v>874</v>
      </c>
      <c r="W3381" t="s">
        <v>874</v>
      </c>
      <c r="X3381" t="s">
        <v>92</v>
      </c>
      <c r="Y3381">
        <v>17.241</v>
      </c>
      <c r="Z3381">
        <v>0.85799999999999998</v>
      </c>
      <c r="AA3381">
        <v>0.996</v>
      </c>
      <c r="AB3381" t="s">
        <v>874</v>
      </c>
      <c r="AC3381">
        <v>0.80100000000000005</v>
      </c>
      <c r="AD3381" s="19">
        <v>45825.286659421297</v>
      </c>
      <c r="AE3381" t="s">
        <v>2357</v>
      </c>
    </row>
    <row r="3382" spans="1:31" x14ac:dyDescent="0.35">
      <c r="A3382" t="s">
        <v>1308</v>
      </c>
      <c r="B3382" t="s">
        <v>311</v>
      </c>
      <c r="C3382">
        <v>759</v>
      </c>
      <c r="D3382" s="9">
        <v>43806.41946759259</v>
      </c>
      <c r="E3382" s="9">
        <v>44566.356793981482</v>
      </c>
      <c r="F3382">
        <v>441</v>
      </c>
      <c r="G3382">
        <v>441</v>
      </c>
      <c r="H3382">
        <v>120</v>
      </c>
      <c r="I3382">
        <v>321</v>
      </c>
      <c r="J3382">
        <v>6</v>
      </c>
      <c r="K3382">
        <v>435</v>
      </c>
      <c r="L3382">
        <v>306</v>
      </c>
      <c r="M3382">
        <v>129</v>
      </c>
      <c r="N3382">
        <v>0.14099999999999999</v>
      </c>
      <c r="O3382">
        <v>0.41099999999999998</v>
      </c>
      <c r="P3382">
        <v>1.0999999999999999E-2</v>
      </c>
      <c r="Q3382">
        <v>0.40500000000000003</v>
      </c>
      <c r="R3382">
        <v>0.54100000000000004</v>
      </c>
      <c r="S3382">
        <v>0.54100000000000004</v>
      </c>
      <c r="T3382">
        <v>0.749</v>
      </c>
      <c r="U3382">
        <v>0.255</v>
      </c>
      <c r="V3382">
        <v>0.98</v>
      </c>
      <c r="W3382">
        <v>318.51900000000001</v>
      </c>
      <c r="X3382" t="s">
        <v>56</v>
      </c>
      <c r="Y3382">
        <v>2.4689999999999999</v>
      </c>
      <c r="Z3382">
        <v>0.98</v>
      </c>
      <c r="AA3382">
        <v>0.99099999999999999</v>
      </c>
      <c r="AB3382">
        <v>0.92600000000000005</v>
      </c>
      <c r="AC3382">
        <v>0.98499999999999999</v>
      </c>
      <c r="AD3382" s="19">
        <v>45825.068755659719</v>
      </c>
      <c r="AE3382" t="s">
        <v>2397</v>
      </c>
    </row>
    <row r="3383" spans="1:31" hidden="1" x14ac:dyDescent="0.35">
      <c r="A3383" t="s">
        <v>64</v>
      </c>
      <c r="B3383" t="s">
        <v>312</v>
      </c>
      <c r="C3383">
        <v>98</v>
      </c>
      <c r="D3383" s="9">
        <v>44459.387303240743</v>
      </c>
      <c r="E3383" s="9">
        <v>44558.296238425923</v>
      </c>
      <c r="F3383" t="s">
        <v>871</v>
      </c>
      <c r="G3383" t="s">
        <v>871</v>
      </c>
      <c r="H3383">
        <v>10</v>
      </c>
      <c r="I3383">
        <v>15</v>
      </c>
      <c r="J3383">
        <v>10</v>
      </c>
      <c r="K3383" t="s">
        <v>872</v>
      </c>
      <c r="L3383">
        <v>20</v>
      </c>
      <c r="M3383">
        <v>-6</v>
      </c>
      <c r="N3383">
        <v>0.108</v>
      </c>
      <c r="O3383">
        <v>0.128</v>
      </c>
      <c r="P3383">
        <v>0.109</v>
      </c>
      <c r="Q3383">
        <v>0.23699999999999999</v>
      </c>
      <c r="R3383">
        <v>0.127</v>
      </c>
      <c r="S3383">
        <v>0.112</v>
      </c>
      <c r="T3383">
        <v>1.8660000000000001</v>
      </c>
      <c r="U3383">
        <v>0.45800000000000002</v>
      </c>
      <c r="V3383">
        <v>0.53800000000000003</v>
      </c>
      <c r="W3383">
        <v>2907.1729999999998</v>
      </c>
      <c r="X3383" t="s">
        <v>62</v>
      </c>
      <c r="Y3383">
        <v>4.2190000000000003</v>
      </c>
      <c r="Z3383">
        <v>0.90500000000000003</v>
      </c>
      <c r="AA3383">
        <v>0.79500000000000004</v>
      </c>
      <c r="AB3383">
        <v>0.91600000000000004</v>
      </c>
      <c r="AC3383">
        <v>0.97199999999999998</v>
      </c>
      <c r="AD3383" s="19">
        <v>45825.28695519676</v>
      </c>
      <c r="AE3383" t="s">
        <v>2357</v>
      </c>
    </row>
    <row r="3384" spans="1:31" x14ac:dyDescent="0.35">
      <c r="A3384" t="s">
        <v>2051</v>
      </c>
      <c r="B3384" t="s">
        <v>311</v>
      </c>
      <c r="C3384">
        <v>2687</v>
      </c>
      <c r="D3384" s="9">
        <v>38939.695138888892</v>
      </c>
      <c r="E3384" s="9">
        <v>41626.770138888889</v>
      </c>
      <c r="F3384">
        <v>1713</v>
      </c>
      <c r="G3384">
        <v>1713</v>
      </c>
      <c r="H3384">
        <v>759</v>
      </c>
      <c r="I3384">
        <v>954</v>
      </c>
      <c r="J3384">
        <v>356</v>
      </c>
      <c r="K3384">
        <v>1357</v>
      </c>
      <c r="L3384">
        <v>1078</v>
      </c>
      <c r="M3384">
        <v>279</v>
      </c>
      <c r="N3384">
        <v>0.35299999999999998</v>
      </c>
      <c r="O3384">
        <v>0.49099999999999999</v>
      </c>
      <c r="P3384">
        <v>0.13900000000000001</v>
      </c>
      <c r="Q3384">
        <v>0.52700000000000002</v>
      </c>
      <c r="R3384">
        <v>0.70499999999999996</v>
      </c>
      <c r="S3384">
        <v>0.68200000000000005</v>
      </c>
      <c r="T3384">
        <v>0.748</v>
      </c>
      <c r="U3384">
        <v>0.41799999999999998</v>
      </c>
      <c r="V3384">
        <v>0.83499999999999996</v>
      </c>
      <c r="W3384">
        <v>529.41200000000003</v>
      </c>
      <c r="X3384" t="s">
        <v>56</v>
      </c>
      <c r="Y3384">
        <v>1.8979999999999999</v>
      </c>
      <c r="Z3384">
        <v>0.97299999999999998</v>
      </c>
      <c r="AA3384">
        <v>0.97199999999999998</v>
      </c>
      <c r="AB3384">
        <v>0.93899999999999995</v>
      </c>
      <c r="AC3384">
        <v>0.97199999999999998</v>
      </c>
      <c r="AD3384" s="19">
        <v>45824.910452870368</v>
      </c>
      <c r="AE3384" t="s">
        <v>2215</v>
      </c>
    </row>
    <row r="3385" spans="1:31" hidden="1" x14ac:dyDescent="0.35">
      <c r="A3385" t="s">
        <v>63</v>
      </c>
      <c r="B3385" t="s">
        <v>312</v>
      </c>
      <c r="C3385">
        <v>25</v>
      </c>
      <c r="D3385" s="9">
        <v>44237.488287037035</v>
      </c>
      <c r="E3385" s="9">
        <v>44263.34815972222</v>
      </c>
      <c r="F3385" t="s">
        <v>871</v>
      </c>
      <c r="G3385" t="s">
        <v>871</v>
      </c>
      <c r="H3385">
        <v>1</v>
      </c>
      <c r="I3385">
        <v>1</v>
      </c>
      <c r="J3385">
        <v>1</v>
      </c>
      <c r="K3385" t="s">
        <v>872</v>
      </c>
      <c r="L3385">
        <v>1</v>
      </c>
      <c r="M3385">
        <v>0</v>
      </c>
      <c r="N3385" t="s">
        <v>874</v>
      </c>
      <c r="O3385" t="s">
        <v>874</v>
      </c>
      <c r="P3385" t="s">
        <v>874</v>
      </c>
      <c r="Q3385" t="s">
        <v>874</v>
      </c>
      <c r="R3385">
        <v>0</v>
      </c>
      <c r="S3385">
        <v>3.7999999999999999E-2</v>
      </c>
      <c r="T3385" t="s">
        <v>874</v>
      </c>
      <c r="U3385" t="s">
        <v>874</v>
      </c>
      <c r="V3385" t="s">
        <v>874</v>
      </c>
      <c r="W3385" t="s">
        <v>874</v>
      </c>
      <c r="X3385" t="s">
        <v>56</v>
      </c>
      <c r="Y3385" t="s">
        <v>874</v>
      </c>
      <c r="Z3385" t="s">
        <v>874</v>
      </c>
      <c r="AA3385" t="s">
        <v>874</v>
      </c>
      <c r="AB3385" t="s">
        <v>874</v>
      </c>
      <c r="AC3385" t="s">
        <v>874</v>
      </c>
      <c r="AD3385" s="19">
        <v>45825.287182858796</v>
      </c>
      <c r="AE3385" t="s">
        <v>2357</v>
      </c>
    </row>
    <row r="3386" spans="1:31" x14ac:dyDescent="0.35">
      <c r="A3386" t="s">
        <v>116</v>
      </c>
      <c r="B3386" t="s">
        <v>311</v>
      </c>
      <c r="C3386">
        <v>3296</v>
      </c>
      <c r="D3386" s="9">
        <v>38335.025694444441</v>
      </c>
      <c r="E3386" s="9">
        <v>41631.04583333333</v>
      </c>
      <c r="F3386">
        <v>2065</v>
      </c>
      <c r="G3386">
        <v>2065</v>
      </c>
      <c r="H3386">
        <v>960</v>
      </c>
      <c r="I3386">
        <v>1105</v>
      </c>
      <c r="J3386">
        <v>310</v>
      </c>
      <c r="K3386">
        <v>1755</v>
      </c>
      <c r="L3386">
        <v>1340</v>
      </c>
      <c r="M3386">
        <v>415</v>
      </c>
      <c r="N3386">
        <v>0.43</v>
      </c>
      <c r="O3386">
        <v>0.497</v>
      </c>
      <c r="P3386">
        <v>0.11700000000000001</v>
      </c>
      <c r="Q3386">
        <v>0.60599999999999998</v>
      </c>
      <c r="R3386">
        <v>0.81</v>
      </c>
      <c r="S3386">
        <v>0.79</v>
      </c>
      <c r="T3386">
        <v>0.748</v>
      </c>
      <c r="U3386">
        <v>0.46400000000000002</v>
      </c>
      <c r="V3386">
        <v>0.874</v>
      </c>
      <c r="W3386">
        <v>684.81799999999998</v>
      </c>
      <c r="X3386" t="s">
        <v>56</v>
      </c>
      <c r="Y3386">
        <v>1.65</v>
      </c>
      <c r="Z3386">
        <v>0.97899999999999998</v>
      </c>
      <c r="AA3386">
        <v>0.96399999999999997</v>
      </c>
      <c r="AB3386">
        <v>0.98</v>
      </c>
      <c r="AC3386">
        <v>0.98599999999999999</v>
      </c>
      <c r="AD3386" s="19">
        <v>45824.912273043985</v>
      </c>
      <c r="AE3386" t="s">
        <v>2215</v>
      </c>
    </row>
    <row r="3387" spans="1:31" hidden="1" x14ac:dyDescent="0.35">
      <c r="A3387" t="s">
        <v>61</v>
      </c>
      <c r="B3387" t="s">
        <v>312</v>
      </c>
      <c r="C3387">
        <v>85</v>
      </c>
      <c r="D3387" s="9">
        <v>44236.374803240738</v>
      </c>
      <c r="E3387" s="9">
        <v>44321.641493055555</v>
      </c>
      <c r="F3387" t="s">
        <v>871</v>
      </c>
      <c r="G3387" t="s">
        <v>871</v>
      </c>
      <c r="H3387">
        <v>1</v>
      </c>
      <c r="I3387">
        <v>1</v>
      </c>
      <c r="J3387">
        <v>1</v>
      </c>
      <c r="K3387" t="s">
        <v>872</v>
      </c>
      <c r="L3387">
        <v>3</v>
      </c>
      <c r="M3387">
        <v>-4</v>
      </c>
      <c r="N3387" t="s">
        <v>874</v>
      </c>
      <c r="O3387" t="s">
        <v>874</v>
      </c>
      <c r="P3387" t="s">
        <v>874</v>
      </c>
      <c r="Q3387">
        <v>1.9E-2</v>
      </c>
      <c r="R3387">
        <v>0</v>
      </c>
      <c r="S3387">
        <v>-4.4999999999999998E-2</v>
      </c>
      <c r="T3387" t="s">
        <v>874</v>
      </c>
      <c r="U3387" t="s">
        <v>874</v>
      </c>
      <c r="V3387" t="s">
        <v>874</v>
      </c>
      <c r="W3387" t="s">
        <v>874</v>
      </c>
      <c r="X3387" t="s">
        <v>62</v>
      </c>
      <c r="Y3387">
        <v>52.631999999999998</v>
      </c>
      <c r="Z3387" t="s">
        <v>874</v>
      </c>
      <c r="AA3387" t="s">
        <v>874</v>
      </c>
      <c r="AB3387" t="s">
        <v>874</v>
      </c>
      <c r="AC3387">
        <v>0.81100000000000005</v>
      </c>
      <c r="AD3387" s="19">
        <v>45825.287484039349</v>
      </c>
      <c r="AE3387" t="s">
        <v>2357</v>
      </c>
    </row>
    <row r="3388" spans="1:31" x14ac:dyDescent="0.35">
      <c r="A3388" t="s">
        <v>1446</v>
      </c>
      <c r="B3388" t="s">
        <v>311</v>
      </c>
      <c r="C3388">
        <v>5960</v>
      </c>
      <c r="D3388" s="9">
        <v>38602.36409722222</v>
      </c>
      <c r="E3388" s="9">
        <v>44562.708854166667</v>
      </c>
      <c r="F3388">
        <v>1043</v>
      </c>
      <c r="G3388">
        <v>1043</v>
      </c>
      <c r="H3388">
        <v>120</v>
      </c>
      <c r="I3388">
        <v>923</v>
      </c>
      <c r="J3388">
        <v>535</v>
      </c>
      <c r="K3388">
        <v>508</v>
      </c>
      <c r="L3388">
        <v>411</v>
      </c>
      <c r="M3388">
        <v>97</v>
      </c>
      <c r="N3388">
        <v>0.02</v>
      </c>
      <c r="O3388">
        <v>0.184</v>
      </c>
      <c r="P3388">
        <v>0.113</v>
      </c>
      <c r="Q3388">
        <v>6.8000000000000005E-2</v>
      </c>
      <c r="R3388">
        <v>9.0999999999999998E-2</v>
      </c>
      <c r="S3388">
        <v>8.7999999999999995E-2</v>
      </c>
      <c r="T3388">
        <v>0.747</v>
      </c>
      <c r="U3388">
        <v>9.8000000000000004E-2</v>
      </c>
      <c r="V3388">
        <v>0.44600000000000001</v>
      </c>
      <c r="W3388">
        <v>1426.471</v>
      </c>
      <c r="X3388" t="s">
        <v>56</v>
      </c>
      <c r="Y3388">
        <v>14.706</v>
      </c>
      <c r="Z3388">
        <v>0.97099999999999997</v>
      </c>
      <c r="AA3388">
        <v>0.91500000000000004</v>
      </c>
      <c r="AB3388">
        <v>0.95899999999999996</v>
      </c>
      <c r="AC3388">
        <v>0.93300000000000005</v>
      </c>
      <c r="AD3388" s="19">
        <v>45825.101972615739</v>
      </c>
      <c r="AE3388" t="s">
        <v>2397</v>
      </c>
    </row>
    <row r="3389" spans="1:31" hidden="1" x14ac:dyDescent="0.35">
      <c r="A3389" t="s">
        <v>57</v>
      </c>
      <c r="B3389" t="s">
        <v>312</v>
      </c>
      <c r="C3389">
        <v>98</v>
      </c>
      <c r="D3389" s="9">
        <v>44466.859803240739</v>
      </c>
      <c r="E3389" s="9">
        <v>44565.607442129629</v>
      </c>
      <c r="F3389" t="s">
        <v>871</v>
      </c>
      <c r="G3389" t="s">
        <v>871</v>
      </c>
      <c r="H3389">
        <v>162</v>
      </c>
      <c r="I3389">
        <v>32</v>
      </c>
      <c r="J3389">
        <v>1</v>
      </c>
      <c r="K3389" t="s">
        <v>872</v>
      </c>
      <c r="L3389">
        <v>174</v>
      </c>
      <c r="M3389">
        <v>19</v>
      </c>
      <c r="N3389">
        <v>1.9339999999999999</v>
      </c>
      <c r="O3389">
        <v>0.33500000000000002</v>
      </c>
      <c r="P3389">
        <v>0</v>
      </c>
      <c r="Q3389">
        <v>2.36</v>
      </c>
      <c r="R3389">
        <v>2.2690000000000001</v>
      </c>
      <c r="S3389">
        <v>2.2690000000000001</v>
      </c>
      <c r="T3389">
        <v>1.04</v>
      </c>
      <c r="U3389">
        <v>0.85199999999999998</v>
      </c>
      <c r="V3389">
        <v>1</v>
      </c>
      <c r="W3389">
        <v>173.72900000000001</v>
      </c>
      <c r="X3389" t="s">
        <v>62</v>
      </c>
      <c r="Y3389">
        <v>0.42399999999999999</v>
      </c>
      <c r="Z3389">
        <v>0.97399999999999998</v>
      </c>
      <c r="AA3389">
        <v>0.95099999999999996</v>
      </c>
      <c r="AB3389">
        <v>0</v>
      </c>
      <c r="AC3389">
        <v>0.96899999999999997</v>
      </c>
      <c r="AD3389" s="19">
        <v>45825.287752314813</v>
      </c>
      <c r="AE3389" t="s">
        <v>2357</v>
      </c>
    </row>
    <row r="3390" spans="1:31" x14ac:dyDescent="0.35">
      <c r="A3390" t="s">
        <v>1515</v>
      </c>
      <c r="B3390" t="s">
        <v>311</v>
      </c>
      <c r="C3390">
        <v>5004</v>
      </c>
      <c r="D3390" s="9">
        <v>39562.680787037039</v>
      </c>
      <c r="E3390" s="9">
        <v>44566.784456018519</v>
      </c>
      <c r="F3390">
        <v>3251</v>
      </c>
      <c r="G3390">
        <v>3251</v>
      </c>
      <c r="H3390">
        <v>472</v>
      </c>
      <c r="I3390">
        <v>2779</v>
      </c>
      <c r="J3390">
        <v>469</v>
      </c>
      <c r="K3390">
        <v>2782</v>
      </c>
      <c r="L3390">
        <v>1959</v>
      </c>
      <c r="M3390">
        <v>823</v>
      </c>
      <c r="N3390">
        <v>0.13600000000000001</v>
      </c>
      <c r="O3390">
        <v>0.78500000000000003</v>
      </c>
      <c r="P3390">
        <v>0.123</v>
      </c>
      <c r="Q3390">
        <v>0.59599999999999997</v>
      </c>
      <c r="R3390">
        <v>0.79800000000000004</v>
      </c>
      <c r="S3390">
        <v>0.79700000000000004</v>
      </c>
      <c r="T3390">
        <v>0.747</v>
      </c>
      <c r="U3390">
        <v>0.14799999999999999</v>
      </c>
      <c r="V3390">
        <v>0.86599999999999999</v>
      </c>
      <c r="W3390">
        <v>1380.8720000000001</v>
      </c>
      <c r="X3390" t="s">
        <v>56</v>
      </c>
      <c r="Y3390">
        <v>1.6779999999999999</v>
      </c>
      <c r="Z3390">
        <v>0.94299999999999995</v>
      </c>
      <c r="AA3390">
        <v>0.97099999999999997</v>
      </c>
      <c r="AB3390">
        <v>0.98</v>
      </c>
      <c r="AC3390">
        <v>0.98</v>
      </c>
      <c r="AD3390" s="19">
        <v>45825.11782579861</v>
      </c>
      <c r="AE3390" t="s">
        <v>2397</v>
      </c>
    </row>
    <row r="3391" spans="1:31" hidden="1" x14ac:dyDescent="0.35">
      <c r="A3391" t="s">
        <v>55</v>
      </c>
      <c r="B3391" t="s">
        <v>312</v>
      </c>
      <c r="C3391">
        <v>99</v>
      </c>
      <c r="D3391" s="9">
        <v>44466.57135416667</v>
      </c>
      <c r="E3391" s="9">
        <v>44565.643854166665</v>
      </c>
      <c r="F3391" t="s">
        <v>871</v>
      </c>
      <c r="G3391" t="s">
        <v>871</v>
      </c>
      <c r="H3391">
        <v>106</v>
      </c>
      <c r="I3391">
        <v>27</v>
      </c>
      <c r="J3391">
        <v>1</v>
      </c>
      <c r="K3391" t="s">
        <v>872</v>
      </c>
      <c r="L3391">
        <v>87</v>
      </c>
      <c r="M3391">
        <v>45</v>
      </c>
      <c r="N3391">
        <v>1.222</v>
      </c>
      <c r="O3391">
        <v>0.23200000000000001</v>
      </c>
      <c r="P3391">
        <v>0</v>
      </c>
      <c r="Q3391">
        <v>0.98099999999999998</v>
      </c>
      <c r="R3391">
        <v>1.454</v>
      </c>
      <c r="S3391">
        <v>1.43</v>
      </c>
      <c r="T3391">
        <v>0.67500000000000004</v>
      </c>
      <c r="U3391">
        <v>0.84</v>
      </c>
      <c r="V3391">
        <v>1</v>
      </c>
      <c r="W3391">
        <v>189.602</v>
      </c>
      <c r="X3391" t="s">
        <v>56</v>
      </c>
      <c r="Y3391">
        <v>1.0189999999999999</v>
      </c>
      <c r="Z3391">
        <v>0.93700000000000006</v>
      </c>
      <c r="AA3391">
        <v>0.92500000000000004</v>
      </c>
      <c r="AB3391">
        <v>0</v>
      </c>
      <c r="AC3391">
        <v>0.96499999999999997</v>
      </c>
      <c r="AD3391" s="19">
        <v>45825.28801984954</v>
      </c>
      <c r="AE3391" t="s">
        <v>2357</v>
      </c>
    </row>
    <row r="3392" spans="1:31" x14ac:dyDescent="0.35">
      <c r="A3392" t="s">
        <v>1309</v>
      </c>
      <c r="B3392" t="s">
        <v>311</v>
      </c>
      <c r="C3392">
        <v>1189</v>
      </c>
      <c r="D3392" s="9">
        <v>41480.391886574071</v>
      </c>
      <c r="E3392" s="9">
        <v>42670.371493055558</v>
      </c>
      <c r="F3392">
        <v>1445</v>
      </c>
      <c r="G3392">
        <v>1445</v>
      </c>
      <c r="H3392">
        <v>252</v>
      </c>
      <c r="I3392">
        <v>1193</v>
      </c>
      <c r="J3392">
        <v>95</v>
      </c>
      <c r="K3392">
        <v>1350</v>
      </c>
      <c r="L3392">
        <v>1075</v>
      </c>
      <c r="M3392">
        <v>275</v>
      </c>
      <c r="N3392">
        <v>0.30399999999999999</v>
      </c>
      <c r="O3392">
        <v>1.4550000000000001</v>
      </c>
      <c r="P3392">
        <v>0.111</v>
      </c>
      <c r="Q3392">
        <v>1.23</v>
      </c>
      <c r="R3392">
        <v>1.6479999999999999</v>
      </c>
      <c r="S3392">
        <v>1.641</v>
      </c>
      <c r="T3392">
        <v>0.746</v>
      </c>
      <c r="U3392">
        <v>0.17299999999999999</v>
      </c>
      <c r="V3392">
        <v>0.93700000000000006</v>
      </c>
      <c r="W3392">
        <v>223.577</v>
      </c>
      <c r="X3392" t="s">
        <v>56</v>
      </c>
      <c r="Y3392">
        <v>0.81299999999999994</v>
      </c>
      <c r="Z3392">
        <v>0.98599999999999999</v>
      </c>
      <c r="AA3392">
        <v>0.98199999999999998</v>
      </c>
      <c r="AB3392">
        <v>0.94699999999999995</v>
      </c>
      <c r="AC3392">
        <v>0.97199999999999998</v>
      </c>
      <c r="AD3392" s="19">
        <v>45825.068991215281</v>
      </c>
      <c r="AE3392" t="s">
        <v>2397</v>
      </c>
    </row>
    <row r="3393" spans="1:31" hidden="1" x14ac:dyDescent="0.35">
      <c r="A3393" t="s">
        <v>1077</v>
      </c>
      <c r="B3393" t="s">
        <v>312</v>
      </c>
      <c r="C3393">
        <v>91</v>
      </c>
      <c r="D3393" s="9">
        <v>44474.369004629632</v>
      </c>
      <c r="E3393" s="9">
        <v>44565.369340277779</v>
      </c>
      <c r="F3393" t="s">
        <v>871</v>
      </c>
      <c r="G3393" t="s">
        <v>871</v>
      </c>
      <c r="H3393">
        <v>3</v>
      </c>
      <c r="I3393">
        <v>15</v>
      </c>
      <c r="J3393">
        <v>5</v>
      </c>
      <c r="K3393" t="s">
        <v>872</v>
      </c>
      <c r="L3393">
        <v>6</v>
      </c>
      <c r="M3393">
        <v>6</v>
      </c>
      <c r="N3393">
        <v>2.9000000000000001E-2</v>
      </c>
      <c r="O3393">
        <v>0.17599999999999999</v>
      </c>
      <c r="P3393">
        <v>0.11600000000000001</v>
      </c>
      <c r="Q3393">
        <v>0.11799999999999999</v>
      </c>
      <c r="R3393">
        <v>8.8999999999999899E-2</v>
      </c>
      <c r="S3393">
        <v>0.13900000000000001</v>
      </c>
      <c r="T3393">
        <v>1.3260000000000001</v>
      </c>
      <c r="U3393">
        <v>0.14099999999999999</v>
      </c>
      <c r="V3393">
        <v>0.434</v>
      </c>
      <c r="W3393">
        <v>720.33900000000006</v>
      </c>
      <c r="X3393" t="s">
        <v>62</v>
      </c>
      <c r="Y3393">
        <v>8.4749999999999996</v>
      </c>
      <c r="Z3393">
        <v>0.97</v>
      </c>
      <c r="AA3393" s="19">
        <v>0.91900000000000004</v>
      </c>
      <c r="AB3393">
        <v>0.96599999999999997</v>
      </c>
      <c r="AC3393" s="23">
        <v>0.89800000000000002</v>
      </c>
      <c r="AD3393" s="19">
        <v>45825.228923761577</v>
      </c>
      <c r="AE3393" t="s">
        <v>2362</v>
      </c>
    </row>
    <row r="3394" spans="1:31" x14ac:dyDescent="0.35">
      <c r="A3394" t="s">
        <v>952</v>
      </c>
      <c r="B3394" t="s">
        <v>311</v>
      </c>
      <c r="C3394">
        <v>5138</v>
      </c>
      <c r="D3394" s="9">
        <v>38985.859027777777</v>
      </c>
      <c r="E3394" s="9">
        <v>44124.75</v>
      </c>
      <c r="F3394">
        <v>4311</v>
      </c>
      <c r="G3394">
        <v>4311</v>
      </c>
      <c r="H3394">
        <v>0</v>
      </c>
      <c r="I3394">
        <v>4311</v>
      </c>
      <c r="J3394">
        <v>1041</v>
      </c>
      <c r="K3394">
        <v>3270</v>
      </c>
      <c r="L3394">
        <v>2284</v>
      </c>
      <c r="M3394">
        <v>986</v>
      </c>
      <c r="N3394">
        <v>0</v>
      </c>
      <c r="O3394">
        <v>0.90500000000000003</v>
      </c>
      <c r="P3394">
        <v>0.245</v>
      </c>
      <c r="Q3394">
        <v>0.49099999999999999</v>
      </c>
      <c r="R3394">
        <v>0.66</v>
      </c>
      <c r="S3394">
        <v>0.66600000000000004</v>
      </c>
      <c r="T3394">
        <v>0.74399999999999999</v>
      </c>
      <c r="U3394">
        <v>0</v>
      </c>
      <c r="V3394">
        <v>0.72899999999999998</v>
      </c>
      <c r="W3394">
        <v>2008.1469999999999</v>
      </c>
      <c r="X3394" t="s">
        <v>56</v>
      </c>
      <c r="Y3394">
        <v>2.0369999999999999</v>
      </c>
      <c r="Z3394">
        <v>0</v>
      </c>
      <c r="AA3394">
        <v>0.97</v>
      </c>
      <c r="AB3394">
        <v>0.97599999999999998</v>
      </c>
      <c r="AC3394">
        <v>0.96199999999999997</v>
      </c>
      <c r="AD3394" s="19">
        <v>45825.039009050925</v>
      </c>
      <c r="AE3394" t="s">
        <v>1766</v>
      </c>
    </row>
    <row r="3395" spans="1:31" hidden="1" x14ac:dyDescent="0.35">
      <c r="A3395" t="s">
        <v>1078</v>
      </c>
      <c r="B3395" t="s">
        <v>312</v>
      </c>
      <c r="C3395">
        <v>0</v>
      </c>
      <c r="D3395" s="9">
        <v>44431.656828703701</v>
      </c>
      <c r="E3395" s="9">
        <v>44431.656828703701</v>
      </c>
      <c r="F3395" t="s">
        <v>871</v>
      </c>
      <c r="G3395" t="s">
        <v>871</v>
      </c>
      <c r="H3395">
        <v>1</v>
      </c>
      <c r="I3395">
        <v>1</v>
      </c>
      <c r="J3395">
        <v>1</v>
      </c>
      <c r="K3395" t="s">
        <v>872</v>
      </c>
      <c r="L3395">
        <v>1</v>
      </c>
      <c r="M3395">
        <v>0</v>
      </c>
      <c r="N3395" t="s">
        <v>874</v>
      </c>
      <c r="O3395" t="s">
        <v>874</v>
      </c>
      <c r="P3395" t="s">
        <v>874</v>
      </c>
      <c r="Q3395" t="s">
        <v>874</v>
      </c>
      <c r="R3395">
        <v>0</v>
      </c>
      <c r="S3395" t="s">
        <v>874</v>
      </c>
      <c r="T3395" t="s">
        <v>874</v>
      </c>
      <c r="U3395" t="s">
        <v>874</v>
      </c>
      <c r="V3395" t="s">
        <v>874</v>
      </c>
      <c r="W3395" t="s">
        <v>874</v>
      </c>
      <c r="X3395" t="s">
        <v>56</v>
      </c>
      <c r="Y3395" t="s">
        <v>874</v>
      </c>
      <c r="Z3395" t="s">
        <v>874</v>
      </c>
      <c r="AA3395" s="19" t="s">
        <v>874</v>
      </c>
      <c r="AB3395" t="s">
        <v>874</v>
      </c>
      <c r="AC3395" s="23" t="s">
        <v>874</v>
      </c>
      <c r="AD3395" s="19">
        <v>45825.229128877312</v>
      </c>
      <c r="AE3395" t="s">
        <v>2362</v>
      </c>
    </row>
    <row r="3396" spans="1:31" x14ac:dyDescent="0.35">
      <c r="A3396" t="s">
        <v>1584</v>
      </c>
      <c r="B3396" t="s">
        <v>311</v>
      </c>
      <c r="C3396">
        <v>2482</v>
      </c>
      <c r="D3396" s="9">
        <v>39141.035416666666</v>
      </c>
      <c r="E3396" s="9">
        <v>41623.677777777775</v>
      </c>
      <c r="F3396">
        <v>9258</v>
      </c>
      <c r="G3396">
        <v>9258</v>
      </c>
      <c r="H3396">
        <v>1248</v>
      </c>
      <c r="I3396">
        <v>8010</v>
      </c>
      <c r="J3396">
        <v>1315</v>
      </c>
      <c r="K3396">
        <v>7943</v>
      </c>
      <c r="L3396">
        <v>6070</v>
      </c>
      <c r="M3396">
        <v>1873</v>
      </c>
      <c r="N3396">
        <v>0.57799999999999996</v>
      </c>
      <c r="O3396">
        <v>3.5550000000000002</v>
      </c>
      <c r="P3396">
        <v>0.59099999999999997</v>
      </c>
      <c r="Q3396">
        <v>2.6320000000000001</v>
      </c>
      <c r="R3396">
        <v>3.5419999999999998</v>
      </c>
      <c r="S3396">
        <v>3.5529999999999999</v>
      </c>
      <c r="T3396">
        <v>0.74299999999999999</v>
      </c>
      <c r="U3396">
        <v>0.14000000000000001</v>
      </c>
      <c r="V3396">
        <v>0.85699999999999998</v>
      </c>
      <c r="W3396">
        <v>711.62599999999998</v>
      </c>
      <c r="X3396" t="s">
        <v>56</v>
      </c>
      <c r="Y3396">
        <v>0.38</v>
      </c>
      <c r="Z3396">
        <v>0.94</v>
      </c>
      <c r="AA3396">
        <v>0.96099999999999997</v>
      </c>
      <c r="AB3396">
        <v>0.94799999999999995</v>
      </c>
      <c r="AC3396">
        <v>0.96199999999999997</v>
      </c>
      <c r="AD3396" s="19">
        <v>45824.802617442132</v>
      </c>
      <c r="AE3396" t="s">
        <v>1824</v>
      </c>
    </row>
    <row r="3397" spans="1:31" hidden="1" x14ac:dyDescent="0.35">
      <c r="A3397" t="s">
        <v>1079</v>
      </c>
      <c r="B3397" t="s">
        <v>312</v>
      </c>
      <c r="C3397">
        <v>99</v>
      </c>
      <c r="D3397" s="9">
        <v>44466.407002314816</v>
      </c>
      <c r="E3397" s="9">
        <v>44565.626956018517</v>
      </c>
      <c r="F3397" t="s">
        <v>871</v>
      </c>
      <c r="G3397" t="s">
        <v>871</v>
      </c>
      <c r="H3397">
        <v>15</v>
      </c>
      <c r="I3397">
        <v>29</v>
      </c>
      <c r="J3397">
        <v>26</v>
      </c>
      <c r="K3397" t="s">
        <v>872</v>
      </c>
      <c r="L3397">
        <v>46</v>
      </c>
      <c r="M3397">
        <v>-29</v>
      </c>
      <c r="N3397">
        <v>0.433</v>
      </c>
      <c r="O3397">
        <v>0.29799999999999999</v>
      </c>
      <c r="P3397">
        <v>0.33800000000000002</v>
      </c>
      <c r="Q3397">
        <v>0.76600000000000001</v>
      </c>
      <c r="R3397" s="24" t="s">
        <v>2358</v>
      </c>
      <c r="S3397">
        <v>0.18</v>
      </c>
      <c r="T3397">
        <v>1.9490000000000001</v>
      </c>
      <c r="U3397">
        <v>0.59199999999999997</v>
      </c>
      <c r="V3397">
        <v>0.53800000000000003</v>
      </c>
      <c r="W3397">
        <v>229.76499999999999</v>
      </c>
      <c r="X3397" t="s">
        <v>62</v>
      </c>
      <c r="Y3397">
        <v>1.3049999999999999</v>
      </c>
      <c r="Z3397">
        <v>0.876</v>
      </c>
      <c r="AA3397" s="19">
        <v>0.97699999999999998</v>
      </c>
      <c r="AB3397">
        <v>0.83399999999999996</v>
      </c>
      <c r="AC3397" s="23">
        <v>0.88100000000000001</v>
      </c>
      <c r="AD3397" s="19">
        <v>45825.229467604164</v>
      </c>
      <c r="AE3397" t="s">
        <v>2362</v>
      </c>
    </row>
    <row r="3398" spans="1:31" x14ac:dyDescent="0.35">
      <c r="A3398" t="s">
        <v>2124</v>
      </c>
      <c r="B3398" t="s">
        <v>311</v>
      </c>
      <c r="C3398">
        <v>1529</v>
      </c>
      <c r="D3398" s="9">
        <v>39672.745138888888</v>
      </c>
      <c r="E3398" s="9">
        <v>41201.802777777775</v>
      </c>
      <c r="F3398">
        <v>459</v>
      </c>
      <c r="G3398">
        <v>459</v>
      </c>
      <c r="H3398">
        <v>208</v>
      </c>
      <c r="I3398">
        <v>251</v>
      </c>
      <c r="J3398">
        <v>37</v>
      </c>
      <c r="K3398">
        <v>422</v>
      </c>
      <c r="L3398">
        <v>379</v>
      </c>
      <c r="M3398">
        <v>44</v>
      </c>
      <c r="N3398">
        <v>0.17599999999999999</v>
      </c>
      <c r="O3398">
        <v>0.19500000000000001</v>
      </c>
      <c r="P3398">
        <v>2.8000000000000001E-2</v>
      </c>
      <c r="Q3398">
        <v>0.255</v>
      </c>
      <c r="R3398">
        <v>0.34300000000000003</v>
      </c>
      <c r="S3398">
        <v>0.33300000000000002</v>
      </c>
      <c r="T3398">
        <v>0.74299999999999999</v>
      </c>
      <c r="U3398">
        <v>0.47399999999999998</v>
      </c>
      <c r="V3398">
        <v>0.92500000000000004</v>
      </c>
      <c r="W3398">
        <v>172.54900000000001</v>
      </c>
      <c r="X3398" t="s">
        <v>56</v>
      </c>
      <c r="Y3398">
        <v>3.9220000000000002</v>
      </c>
      <c r="Z3398">
        <v>0.91700000000000004</v>
      </c>
      <c r="AA3398">
        <v>0.98699999999999999</v>
      </c>
      <c r="AB3398">
        <v>0.97199999999999998</v>
      </c>
      <c r="AC3398">
        <v>0.89800000000000002</v>
      </c>
      <c r="AD3398" s="19">
        <v>45824.933500081017</v>
      </c>
      <c r="AE3398" t="s">
        <v>2215</v>
      </c>
    </row>
    <row r="3399" spans="1:31" hidden="1" x14ac:dyDescent="0.35">
      <c r="A3399" t="s">
        <v>1080</v>
      </c>
      <c r="B3399" t="s">
        <v>312</v>
      </c>
      <c r="C3399">
        <v>0</v>
      </c>
      <c r="D3399" s="9">
        <v>44495.216319444444</v>
      </c>
      <c r="E3399" s="9">
        <v>44495.216319444444</v>
      </c>
      <c r="F3399" t="s">
        <v>871</v>
      </c>
      <c r="G3399" t="s">
        <v>871</v>
      </c>
      <c r="H3399">
        <v>1</v>
      </c>
      <c r="I3399">
        <v>1</v>
      </c>
      <c r="J3399">
        <v>1</v>
      </c>
      <c r="K3399" t="s">
        <v>872</v>
      </c>
      <c r="L3399">
        <v>1</v>
      </c>
      <c r="M3399">
        <v>0</v>
      </c>
      <c r="N3399" t="s">
        <v>874</v>
      </c>
      <c r="O3399" t="s">
        <v>874</v>
      </c>
      <c r="P3399" t="s">
        <v>874</v>
      </c>
      <c r="Q3399" t="s">
        <v>874</v>
      </c>
      <c r="R3399">
        <v>0</v>
      </c>
      <c r="S3399" t="s">
        <v>874</v>
      </c>
      <c r="T3399" t="s">
        <v>874</v>
      </c>
      <c r="U3399" t="s">
        <v>874</v>
      </c>
      <c r="V3399" t="s">
        <v>874</v>
      </c>
      <c r="W3399" t="s">
        <v>874</v>
      </c>
      <c r="X3399" t="s">
        <v>56</v>
      </c>
      <c r="Y3399" t="s">
        <v>874</v>
      </c>
      <c r="Z3399" t="s">
        <v>874</v>
      </c>
      <c r="AA3399" s="19" t="s">
        <v>874</v>
      </c>
      <c r="AB3399" t="s">
        <v>874</v>
      </c>
      <c r="AC3399" s="23" t="s">
        <v>874</v>
      </c>
      <c r="AD3399" s="19">
        <v>45825.229711817126</v>
      </c>
      <c r="AE3399" t="s">
        <v>2362</v>
      </c>
    </row>
    <row r="3400" spans="1:31" x14ac:dyDescent="0.35">
      <c r="A3400" t="s">
        <v>968</v>
      </c>
      <c r="B3400" t="s">
        <v>311</v>
      </c>
      <c r="C3400">
        <v>1024</v>
      </c>
      <c r="D3400" s="9">
        <v>43518.379606481481</v>
      </c>
      <c r="E3400" s="9">
        <v>44543.211296296293</v>
      </c>
      <c r="F3400">
        <v>647</v>
      </c>
      <c r="G3400">
        <v>647</v>
      </c>
      <c r="H3400">
        <v>578</v>
      </c>
      <c r="I3400">
        <v>69</v>
      </c>
      <c r="J3400">
        <v>93</v>
      </c>
      <c r="K3400">
        <v>554</v>
      </c>
      <c r="L3400">
        <v>387</v>
      </c>
      <c r="M3400">
        <v>167</v>
      </c>
      <c r="N3400">
        <v>0.626</v>
      </c>
      <c r="O3400">
        <v>0.122</v>
      </c>
      <c r="P3400">
        <v>0.19800000000000001</v>
      </c>
      <c r="Q3400">
        <v>0.40799999999999997</v>
      </c>
      <c r="R3400">
        <v>0.55000000000000004</v>
      </c>
      <c r="S3400">
        <v>0.63500000000000001</v>
      </c>
      <c r="T3400">
        <v>0.74199999999999999</v>
      </c>
      <c r="U3400">
        <v>0.83699999999999997</v>
      </c>
      <c r="V3400">
        <v>0.73499999999999999</v>
      </c>
      <c r="W3400">
        <v>409.31400000000002</v>
      </c>
      <c r="X3400" t="s">
        <v>56</v>
      </c>
      <c r="Y3400">
        <v>2.4510000000000001</v>
      </c>
      <c r="Z3400">
        <v>0.77</v>
      </c>
      <c r="AA3400" s="19">
        <v>0.78900000000000003</v>
      </c>
      <c r="AB3400">
        <v>0.872</v>
      </c>
      <c r="AC3400" s="23">
        <v>0.71</v>
      </c>
      <c r="AD3400" s="19">
        <v>45825.19651228009</v>
      </c>
      <c r="AE3400" t="s">
        <v>2388</v>
      </c>
    </row>
    <row r="3401" spans="1:31" hidden="1" x14ac:dyDescent="0.35">
      <c r="A3401" t="s">
        <v>1081</v>
      </c>
      <c r="B3401" t="s">
        <v>312</v>
      </c>
      <c r="C3401">
        <v>99</v>
      </c>
      <c r="D3401" s="9">
        <v>44466.316689814812</v>
      </c>
      <c r="E3401" s="9">
        <v>44565.590775462966</v>
      </c>
      <c r="F3401" t="s">
        <v>871</v>
      </c>
      <c r="G3401" t="s">
        <v>871</v>
      </c>
      <c r="H3401">
        <v>84</v>
      </c>
      <c r="I3401">
        <v>34</v>
      </c>
      <c r="J3401">
        <v>27</v>
      </c>
      <c r="K3401" t="s">
        <v>872</v>
      </c>
      <c r="L3401">
        <v>69</v>
      </c>
      <c r="M3401">
        <v>23</v>
      </c>
      <c r="N3401">
        <v>0.86199999999999999</v>
      </c>
      <c r="O3401">
        <v>0.34300000000000003</v>
      </c>
      <c r="P3401">
        <v>0.28599999999999998</v>
      </c>
      <c r="Q3401">
        <v>0.72799999999999998</v>
      </c>
      <c r="R3401">
        <v>0.91900000000000004</v>
      </c>
      <c r="S3401">
        <v>0.92800000000000005</v>
      </c>
      <c r="T3401">
        <v>0.79200000000000004</v>
      </c>
      <c r="U3401">
        <v>0.71499999999999997</v>
      </c>
      <c r="V3401">
        <v>0.76300000000000001</v>
      </c>
      <c r="W3401">
        <v>614.01099999999997</v>
      </c>
      <c r="X3401" t="s">
        <v>56</v>
      </c>
      <c r="Y3401">
        <v>1.3740000000000001</v>
      </c>
      <c r="Z3401">
        <v>0.98699999999999999</v>
      </c>
      <c r="AA3401" s="19">
        <v>0.98499999999999999</v>
      </c>
      <c r="AB3401">
        <v>0.97899999999999998</v>
      </c>
      <c r="AC3401" s="23">
        <v>0.98799999999999999</v>
      </c>
      <c r="AD3401" s="19">
        <v>45825.230069166668</v>
      </c>
      <c r="AE3401" t="s">
        <v>2362</v>
      </c>
    </row>
    <row r="3402" spans="1:31" x14ac:dyDescent="0.35">
      <c r="A3402" t="s">
        <v>174</v>
      </c>
      <c r="B3402" t="s">
        <v>311</v>
      </c>
      <c r="C3402">
        <v>663</v>
      </c>
      <c r="D3402" s="9">
        <v>43902.277766203704</v>
      </c>
      <c r="E3402" s="9">
        <v>44565.772233796299</v>
      </c>
      <c r="F3402">
        <v>919</v>
      </c>
      <c r="G3402">
        <v>919</v>
      </c>
      <c r="H3402">
        <v>697</v>
      </c>
      <c r="I3402">
        <v>222</v>
      </c>
      <c r="J3402">
        <v>64</v>
      </c>
      <c r="K3402">
        <v>855</v>
      </c>
      <c r="L3402">
        <v>560</v>
      </c>
      <c r="M3402">
        <v>295</v>
      </c>
      <c r="N3402">
        <v>1.0109999999999999</v>
      </c>
      <c r="O3402">
        <v>0.375</v>
      </c>
      <c r="P3402">
        <v>0.14599999999999999</v>
      </c>
      <c r="Q3402">
        <v>0.91900000000000004</v>
      </c>
      <c r="R3402">
        <v>1.24</v>
      </c>
      <c r="S3402">
        <v>1.28</v>
      </c>
      <c r="T3402">
        <v>0.74099999999999999</v>
      </c>
      <c r="U3402">
        <v>0.72899999999999998</v>
      </c>
      <c r="V3402">
        <v>0.89500000000000002</v>
      </c>
      <c r="W3402">
        <v>321.00099999999998</v>
      </c>
      <c r="X3402" t="s">
        <v>56</v>
      </c>
      <c r="Y3402">
        <v>1.0880000000000001</v>
      </c>
      <c r="Z3402">
        <v>0.97699999999999998</v>
      </c>
      <c r="AA3402">
        <v>0.98399999999999999</v>
      </c>
      <c r="AB3402">
        <v>0.98299999999999998</v>
      </c>
      <c r="AC3402">
        <v>0.98299999999999998</v>
      </c>
      <c r="AD3402" s="19">
        <v>45825.259915069444</v>
      </c>
      <c r="AE3402" t="s">
        <v>2357</v>
      </c>
    </row>
    <row r="3403" spans="1:31" hidden="1" x14ac:dyDescent="0.35">
      <c r="A3403" t="s">
        <v>1082</v>
      </c>
      <c r="B3403" t="s">
        <v>312</v>
      </c>
      <c r="C3403">
        <v>0</v>
      </c>
      <c r="D3403" s="9">
        <v>42762.675046296295</v>
      </c>
      <c r="E3403" s="9">
        <v>42762.675046296295</v>
      </c>
      <c r="F3403" t="s">
        <v>871</v>
      </c>
      <c r="G3403" t="s">
        <v>871</v>
      </c>
      <c r="H3403">
        <v>1</v>
      </c>
      <c r="I3403">
        <v>1</v>
      </c>
      <c r="J3403">
        <v>1</v>
      </c>
      <c r="K3403" t="s">
        <v>872</v>
      </c>
      <c r="L3403">
        <v>1</v>
      </c>
      <c r="M3403">
        <v>0</v>
      </c>
      <c r="N3403" t="s">
        <v>874</v>
      </c>
      <c r="O3403" t="s">
        <v>874</v>
      </c>
      <c r="P3403" t="s">
        <v>874</v>
      </c>
      <c r="Q3403" t="s">
        <v>874</v>
      </c>
      <c r="R3403">
        <v>0</v>
      </c>
      <c r="S3403" t="s">
        <v>874</v>
      </c>
      <c r="T3403" t="s">
        <v>874</v>
      </c>
      <c r="U3403" t="s">
        <v>874</v>
      </c>
      <c r="V3403" t="s">
        <v>874</v>
      </c>
      <c r="W3403" t="s">
        <v>874</v>
      </c>
      <c r="X3403" t="s">
        <v>56</v>
      </c>
      <c r="Y3403" t="s">
        <v>874</v>
      </c>
      <c r="Z3403" t="s">
        <v>874</v>
      </c>
      <c r="AA3403" s="19" t="s">
        <v>874</v>
      </c>
      <c r="AB3403" t="s">
        <v>874</v>
      </c>
      <c r="AC3403" s="23" t="s">
        <v>874</v>
      </c>
      <c r="AD3403" s="19">
        <v>45825.230335011576</v>
      </c>
      <c r="AE3403" t="s">
        <v>2362</v>
      </c>
    </row>
    <row r="3404" spans="1:31" x14ac:dyDescent="0.35">
      <c r="A3404" t="s">
        <v>1541</v>
      </c>
      <c r="B3404" t="s">
        <v>311</v>
      </c>
      <c r="C3404">
        <v>6089</v>
      </c>
      <c r="D3404" s="9">
        <v>37455.866122685184</v>
      </c>
      <c r="E3404" s="9">
        <v>43545.733136574076</v>
      </c>
      <c r="F3404">
        <v>291</v>
      </c>
      <c r="G3404">
        <v>291</v>
      </c>
      <c r="H3404">
        <v>53</v>
      </c>
      <c r="I3404">
        <v>238</v>
      </c>
      <c r="J3404">
        <v>34</v>
      </c>
      <c r="K3404">
        <v>257</v>
      </c>
      <c r="L3404">
        <v>155</v>
      </c>
      <c r="M3404">
        <v>102</v>
      </c>
      <c r="N3404">
        <v>0.01</v>
      </c>
      <c r="O3404">
        <v>8.1000000000000003E-2</v>
      </c>
      <c r="P3404">
        <v>0.01</v>
      </c>
      <c r="Q3404">
        <v>0.06</v>
      </c>
      <c r="R3404">
        <v>8.1000000000000003E-2</v>
      </c>
      <c r="S3404">
        <v>7.4999999999999997E-2</v>
      </c>
      <c r="T3404">
        <v>0.74099999999999999</v>
      </c>
      <c r="U3404">
        <v>0.11</v>
      </c>
      <c r="V3404">
        <v>0.89</v>
      </c>
      <c r="W3404">
        <v>1700</v>
      </c>
      <c r="X3404" t="s">
        <v>56</v>
      </c>
      <c r="Y3404">
        <v>16.667000000000002</v>
      </c>
      <c r="Z3404">
        <v>0.441</v>
      </c>
      <c r="AA3404">
        <v>0.59299999999999997</v>
      </c>
      <c r="AB3404">
        <v>0.48899999999999999</v>
      </c>
      <c r="AC3404">
        <v>0.55900000000000005</v>
      </c>
      <c r="AD3404" s="19">
        <v>45825.124397361113</v>
      </c>
      <c r="AE3404" t="s">
        <v>2397</v>
      </c>
    </row>
    <row r="3405" spans="1:31" hidden="1" x14ac:dyDescent="0.35">
      <c r="A3405" t="s">
        <v>1083</v>
      </c>
      <c r="B3405" t="s">
        <v>312</v>
      </c>
      <c r="C3405">
        <v>97</v>
      </c>
      <c r="D3405" s="9">
        <v>44452.861539351848</v>
      </c>
      <c r="E3405" s="9">
        <v>44550.814166666663</v>
      </c>
      <c r="F3405" t="s">
        <v>871</v>
      </c>
      <c r="G3405" t="s">
        <v>871</v>
      </c>
      <c r="H3405">
        <v>1</v>
      </c>
      <c r="I3405">
        <v>12</v>
      </c>
      <c r="J3405">
        <v>7</v>
      </c>
      <c r="K3405" t="s">
        <v>872</v>
      </c>
      <c r="L3405">
        <v>10</v>
      </c>
      <c r="M3405">
        <v>-4</v>
      </c>
      <c r="N3405">
        <v>0</v>
      </c>
      <c r="O3405">
        <v>9.7000000000000003E-2</v>
      </c>
      <c r="P3405">
        <v>5.5E-2</v>
      </c>
      <c r="Q3405">
        <v>8.4000000000000005E-2</v>
      </c>
      <c r="R3405">
        <v>4.2000000000000003E-2</v>
      </c>
      <c r="S3405">
        <v>4.7E-2</v>
      </c>
      <c r="T3405">
        <v>2</v>
      </c>
      <c r="U3405">
        <v>0</v>
      </c>
      <c r="V3405">
        <v>0.433</v>
      </c>
      <c r="W3405">
        <v>130.952</v>
      </c>
      <c r="X3405" t="s">
        <v>62</v>
      </c>
      <c r="Y3405">
        <v>11.904999999999999</v>
      </c>
      <c r="Z3405">
        <v>0</v>
      </c>
      <c r="AA3405" s="19">
        <v>0.89800000000000002</v>
      </c>
      <c r="AB3405">
        <v>0.92800000000000005</v>
      </c>
      <c r="AC3405" s="23">
        <v>0.82099999999999995</v>
      </c>
      <c r="AD3405" s="19">
        <v>45825.23059230324</v>
      </c>
      <c r="AE3405" t="s">
        <v>2362</v>
      </c>
    </row>
    <row r="3406" spans="1:31" x14ac:dyDescent="0.35">
      <c r="A3406" t="s">
        <v>2221</v>
      </c>
      <c r="B3406" t="s">
        <v>311</v>
      </c>
      <c r="C3406">
        <v>712</v>
      </c>
      <c r="D3406" s="9">
        <v>40732.255555555559</v>
      </c>
      <c r="E3406" s="9">
        <v>41444.477777777778</v>
      </c>
      <c r="F3406">
        <v>57</v>
      </c>
      <c r="G3406">
        <v>57</v>
      </c>
      <c r="H3406">
        <v>37</v>
      </c>
      <c r="I3406">
        <v>20</v>
      </c>
      <c r="J3406">
        <v>5</v>
      </c>
      <c r="K3406">
        <v>52</v>
      </c>
      <c r="L3406">
        <v>40</v>
      </c>
      <c r="M3406">
        <v>12</v>
      </c>
      <c r="N3406">
        <v>0.05</v>
      </c>
      <c r="O3406">
        <v>3.3000000000000002E-2</v>
      </c>
      <c r="P3406">
        <v>6.0000000000000001E-3</v>
      </c>
      <c r="Q3406">
        <v>5.7000000000000002E-2</v>
      </c>
      <c r="R3406">
        <v>7.6999999999999999E-2</v>
      </c>
      <c r="S3406">
        <v>7.2999999999999995E-2</v>
      </c>
      <c r="T3406">
        <v>0.74</v>
      </c>
      <c r="U3406">
        <v>0.60199999999999998</v>
      </c>
      <c r="V3406">
        <v>0.92800000000000005</v>
      </c>
      <c r="W3406">
        <v>210.52600000000001</v>
      </c>
      <c r="X3406" t="s">
        <v>56</v>
      </c>
      <c r="Y3406">
        <v>17.544</v>
      </c>
      <c r="Z3406">
        <v>0.67300000000000004</v>
      </c>
      <c r="AA3406">
        <v>0.754</v>
      </c>
      <c r="AB3406">
        <v>0.754</v>
      </c>
      <c r="AC3406">
        <v>0.64900000000000002</v>
      </c>
      <c r="AD3406" s="19">
        <v>45824.964576944447</v>
      </c>
      <c r="AE3406" t="s">
        <v>2225</v>
      </c>
    </row>
    <row r="3407" spans="1:31" hidden="1" x14ac:dyDescent="0.35">
      <c r="A3407" t="s">
        <v>1084</v>
      </c>
      <c r="B3407" t="s">
        <v>312</v>
      </c>
      <c r="C3407">
        <v>70</v>
      </c>
      <c r="D3407" s="9">
        <v>44475.260358796295</v>
      </c>
      <c r="E3407" s="9">
        <v>44545.381331018521</v>
      </c>
      <c r="F3407" t="s">
        <v>871</v>
      </c>
      <c r="G3407" t="s">
        <v>871</v>
      </c>
      <c r="H3407">
        <v>1</v>
      </c>
      <c r="I3407">
        <v>4</v>
      </c>
      <c r="J3407">
        <v>1</v>
      </c>
      <c r="K3407" t="s">
        <v>872</v>
      </c>
      <c r="L3407">
        <v>2</v>
      </c>
      <c r="M3407">
        <v>2</v>
      </c>
      <c r="N3407" t="s">
        <v>874</v>
      </c>
      <c r="O3407">
        <v>3.9E-2</v>
      </c>
      <c r="P3407" t="s">
        <v>874</v>
      </c>
      <c r="Q3407">
        <v>2.1000000000000001E-2</v>
      </c>
      <c r="R3407">
        <v>0</v>
      </c>
      <c r="S3407">
        <v>5.1999999999999998E-2</v>
      </c>
      <c r="T3407" t="s">
        <v>874</v>
      </c>
      <c r="U3407" t="s">
        <v>874</v>
      </c>
      <c r="V3407" t="s">
        <v>874</v>
      </c>
      <c r="W3407" t="s">
        <v>874</v>
      </c>
      <c r="X3407" t="s">
        <v>62</v>
      </c>
      <c r="Y3407">
        <v>47.619</v>
      </c>
      <c r="Z3407" t="s">
        <v>874</v>
      </c>
      <c r="AA3407" s="19">
        <v>0.92600000000000005</v>
      </c>
      <c r="AB3407" t="s">
        <v>874</v>
      </c>
      <c r="AC3407" s="23">
        <v>1</v>
      </c>
      <c r="AD3407" s="19">
        <v>45825.230811018519</v>
      </c>
      <c r="AE3407" t="s">
        <v>2362</v>
      </c>
    </row>
    <row r="3408" spans="1:31" x14ac:dyDescent="0.35">
      <c r="A3408" t="s">
        <v>889</v>
      </c>
      <c r="B3408" t="s">
        <v>311</v>
      </c>
      <c r="C3408">
        <v>4293</v>
      </c>
      <c r="D3408" s="9">
        <v>40243.666539351849</v>
      </c>
      <c r="E3408" s="9">
        <v>44536.695983796293</v>
      </c>
      <c r="F3408">
        <v>295</v>
      </c>
      <c r="G3408">
        <v>295</v>
      </c>
      <c r="H3408">
        <v>86</v>
      </c>
      <c r="I3408">
        <v>209</v>
      </c>
      <c r="J3408">
        <v>8</v>
      </c>
      <c r="K3408">
        <v>287</v>
      </c>
      <c r="L3408">
        <v>214</v>
      </c>
      <c r="M3408">
        <v>73</v>
      </c>
      <c r="N3408">
        <v>1.7999999999999999E-2</v>
      </c>
      <c r="O3408">
        <v>5.7000000000000002E-2</v>
      </c>
      <c r="P3408">
        <v>2E-3</v>
      </c>
      <c r="Q3408">
        <v>5.3999999999999999E-2</v>
      </c>
      <c r="R3408">
        <v>7.2999999999999995E-2</v>
      </c>
      <c r="S3408">
        <v>7.0999999999999994E-2</v>
      </c>
      <c r="T3408">
        <v>0.74</v>
      </c>
      <c r="U3408">
        <v>0.24</v>
      </c>
      <c r="V3408">
        <v>0.97299999999999998</v>
      </c>
      <c r="W3408">
        <v>1351.8520000000001</v>
      </c>
      <c r="X3408" t="s">
        <v>56</v>
      </c>
      <c r="Y3408">
        <v>18.518999999999998</v>
      </c>
      <c r="Z3408">
        <v>0.97</v>
      </c>
      <c r="AA3408">
        <v>0.95199999999999996</v>
      </c>
      <c r="AB3408">
        <v>0.85099999999999998</v>
      </c>
      <c r="AC3408">
        <v>0.91100000000000003</v>
      </c>
      <c r="AD3408" s="19">
        <v>45825.185801458334</v>
      </c>
      <c r="AE3408" t="s">
        <v>2393</v>
      </c>
    </row>
    <row r="3409" spans="1:31" hidden="1" x14ac:dyDescent="0.35">
      <c r="A3409" t="s">
        <v>1085</v>
      </c>
      <c r="B3409" t="s">
        <v>312</v>
      </c>
      <c r="C3409">
        <v>98</v>
      </c>
      <c r="D3409" s="9">
        <v>44466.212523148148</v>
      </c>
      <c r="E3409" s="9">
        <v>44564.654699074075</v>
      </c>
      <c r="F3409" t="s">
        <v>871</v>
      </c>
      <c r="G3409" t="s">
        <v>871</v>
      </c>
      <c r="H3409">
        <v>38</v>
      </c>
      <c r="I3409">
        <v>55</v>
      </c>
      <c r="J3409">
        <v>21</v>
      </c>
      <c r="K3409" t="s">
        <v>872</v>
      </c>
      <c r="L3409">
        <v>43</v>
      </c>
      <c r="M3409">
        <v>30</v>
      </c>
      <c r="N3409">
        <v>0.39</v>
      </c>
      <c r="O3409">
        <v>0.53900000000000003</v>
      </c>
      <c r="P3409">
        <v>0.2</v>
      </c>
      <c r="Q3409">
        <v>0.42399999999999999</v>
      </c>
      <c r="R3409" s="24" t="s">
        <v>2359</v>
      </c>
      <c r="S3409">
        <v>0.73599999999999999</v>
      </c>
      <c r="T3409">
        <v>0.58199999999999996</v>
      </c>
      <c r="U3409">
        <v>0.42</v>
      </c>
      <c r="V3409">
        <v>0.78500000000000003</v>
      </c>
      <c r="W3409">
        <v>1009.434</v>
      </c>
      <c r="X3409" t="s">
        <v>56</v>
      </c>
      <c r="Y3409">
        <v>2.3580000000000001</v>
      </c>
      <c r="Z3409">
        <v>0.98799999999999999</v>
      </c>
      <c r="AA3409" s="19">
        <v>0.97899999999999998</v>
      </c>
      <c r="AB3409">
        <v>0.95899999999999996</v>
      </c>
      <c r="AC3409" s="23">
        <v>0.98</v>
      </c>
      <c r="AD3409" s="19">
        <v>45825.231094756942</v>
      </c>
      <c r="AE3409" t="s">
        <v>2362</v>
      </c>
    </row>
    <row r="3410" spans="1:31" x14ac:dyDescent="0.35">
      <c r="A3410" t="s">
        <v>1478</v>
      </c>
      <c r="B3410" t="s">
        <v>311</v>
      </c>
      <c r="C3410">
        <v>2834</v>
      </c>
      <c r="D3410" s="9">
        <v>38783.393750000003</v>
      </c>
      <c r="E3410" s="9">
        <v>41617.936805555553</v>
      </c>
      <c r="F3410">
        <v>163</v>
      </c>
      <c r="G3410">
        <v>163</v>
      </c>
      <c r="H3410">
        <v>46</v>
      </c>
      <c r="I3410">
        <v>117</v>
      </c>
      <c r="J3410">
        <v>43</v>
      </c>
      <c r="K3410">
        <v>120</v>
      </c>
      <c r="L3410">
        <v>94</v>
      </c>
      <c r="M3410">
        <v>26</v>
      </c>
      <c r="N3410">
        <v>1.6E-2</v>
      </c>
      <c r="O3410">
        <v>4.4999999999999998E-2</v>
      </c>
      <c r="P3410">
        <v>1.4999999999999999E-2</v>
      </c>
      <c r="Q3410">
        <v>3.4000000000000002E-2</v>
      </c>
      <c r="R3410">
        <v>4.5999999999999999E-2</v>
      </c>
      <c r="S3410">
        <v>4.5999999999999999E-2</v>
      </c>
      <c r="T3410">
        <v>0.73899999999999999</v>
      </c>
      <c r="U3410">
        <v>0.26200000000000001</v>
      </c>
      <c r="V3410">
        <v>0.754</v>
      </c>
      <c r="W3410">
        <v>764.70600000000002</v>
      </c>
      <c r="X3410" t="s">
        <v>56</v>
      </c>
      <c r="Y3410">
        <v>29.411999999999999</v>
      </c>
      <c r="Z3410">
        <v>0.97199999999999998</v>
      </c>
      <c r="AA3410">
        <v>0.98199999999999998</v>
      </c>
      <c r="AB3410">
        <v>0.96599999999999997</v>
      </c>
      <c r="AC3410">
        <v>0.97099999999999997</v>
      </c>
      <c r="AD3410" s="19">
        <v>45824.885043541668</v>
      </c>
      <c r="AE3410" t="s">
        <v>2024</v>
      </c>
    </row>
    <row r="3411" spans="1:31" hidden="1" x14ac:dyDescent="0.35">
      <c r="A3411" t="s">
        <v>1086</v>
      </c>
      <c r="B3411" t="s">
        <v>312</v>
      </c>
      <c r="C3411">
        <v>99</v>
      </c>
      <c r="D3411" s="9">
        <v>44466.322268518517</v>
      </c>
      <c r="E3411" s="9">
        <v>44565.647407407407</v>
      </c>
      <c r="F3411" t="s">
        <v>871</v>
      </c>
      <c r="G3411" t="s">
        <v>871</v>
      </c>
      <c r="H3411">
        <v>37</v>
      </c>
      <c r="I3411">
        <v>438</v>
      </c>
      <c r="J3411">
        <v>148</v>
      </c>
      <c r="K3411" t="s">
        <v>872</v>
      </c>
      <c r="L3411">
        <v>257</v>
      </c>
      <c r="M3411">
        <v>69</v>
      </c>
      <c r="N3411">
        <v>0.44</v>
      </c>
      <c r="O3411">
        <v>4.319</v>
      </c>
      <c r="P3411">
        <v>1.5269999999999999</v>
      </c>
      <c r="Q3411">
        <v>2.8119999999999998</v>
      </c>
      <c r="R3411">
        <v>3.2320000000000002</v>
      </c>
      <c r="S3411">
        <v>3.21</v>
      </c>
      <c r="T3411">
        <v>0.87</v>
      </c>
      <c r="U3411">
        <v>9.1999999999999998E-2</v>
      </c>
      <c r="V3411">
        <v>0.67900000000000005</v>
      </c>
      <c r="W3411">
        <v>1152.9159999999999</v>
      </c>
      <c r="X3411" t="s">
        <v>56</v>
      </c>
      <c r="Y3411">
        <v>0.35599999999999998</v>
      </c>
      <c r="Z3411">
        <v>0.95399999999999996</v>
      </c>
      <c r="AA3411" s="19">
        <v>0.996</v>
      </c>
      <c r="AB3411">
        <v>0.89200000000000002</v>
      </c>
      <c r="AC3411" s="23">
        <v>0.97099999999999997</v>
      </c>
      <c r="AD3411" s="19">
        <v>45825.231549282405</v>
      </c>
      <c r="AE3411" t="s">
        <v>2362</v>
      </c>
    </row>
    <row r="3412" spans="1:31" x14ac:dyDescent="0.35">
      <c r="A3412" t="s">
        <v>1731</v>
      </c>
      <c r="B3412" t="s">
        <v>311</v>
      </c>
      <c r="C3412">
        <v>3051</v>
      </c>
      <c r="D3412" s="9">
        <v>38566.888194444444</v>
      </c>
      <c r="E3412" s="9">
        <v>41617.97152777778</v>
      </c>
      <c r="F3412">
        <v>411</v>
      </c>
      <c r="G3412">
        <v>411</v>
      </c>
      <c r="H3412">
        <v>57</v>
      </c>
      <c r="I3412">
        <v>354</v>
      </c>
      <c r="J3412">
        <v>84</v>
      </c>
      <c r="K3412">
        <v>327</v>
      </c>
      <c r="L3412">
        <v>198</v>
      </c>
      <c r="M3412">
        <v>129</v>
      </c>
      <c r="N3412">
        <v>1.7000000000000001E-2</v>
      </c>
      <c r="O3412">
        <v>0.13300000000000001</v>
      </c>
      <c r="P3412">
        <v>3.5000000000000003E-2</v>
      </c>
      <c r="Q3412">
        <v>8.5000000000000006E-2</v>
      </c>
      <c r="R3412">
        <v>0.115</v>
      </c>
      <c r="S3412">
        <v>0.11600000000000001</v>
      </c>
      <c r="T3412">
        <v>0.73899999999999999</v>
      </c>
      <c r="U3412">
        <v>0.113</v>
      </c>
      <c r="V3412">
        <v>0.76700000000000002</v>
      </c>
      <c r="W3412">
        <v>1517.6469999999999</v>
      </c>
      <c r="X3412" t="s">
        <v>56</v>
      </c>
      <c r="Y3412">
        <v>11.765000000000001</v>
      </c>
      <c r="Z3412">
        <v>0.97799999999999998</v>
      </c>
      <c r="AA3412">
        <v>0.97099999999999997</v>
      </c>
      <c r="AB3412">
        <v>0.92700000000000005</v>
      </c>
      <c r="AC3412">
        <v>0.95099999999999996</v>
      </c>
      <c r="AD3412" s="19">
        <v>45824.903082013887</v>
      </c>
      <c r="AE3412" t="s">
        <v>2024</v>
      </c>
    </row>
    <row r="3413" spans="1:31" hidden="1" x14ac:dyDescent="0.35">
      <c r="A3413" t="s">
        <v>1087</v>
      </c>
      <c r="B3413" t="s">
        <v>312</v>
      </c>
      <c r="C3413">
        <v>100</v>
      </c>
      <c r="D3413" s="9">
        <v>44465.671226851853</v>
      </c>
      <c r="E3413" s="9">
        <v>44565.710173611114</v>
      </c>
      <c r="F3413" t="s">
        <v>871</v>
      </c>
      <c r="G3413" t="s">
        <v>871</v>
      </c>
      <c r="H3413">
        <v>300</v>
      </c>
      <c r="I3413">
        <v>1642</v>
      </c>
      <c r="J3413">
        <v>635</v>
      </c>
      <c r="K3413" t="s">
        <v>872</v>
      </c>
      <c r="L3413">
        <v>1101</v>
      </c>
      <c r="M3413">
        <v>205</v>
      </c>
      <c r="N3413">
        <v>3.2090000000000001</v>
      </c>
      <c r="O3413">
        <v>17.111000000000001</v>
      </c>
      <c r="P3413">
        <v>6.6319999999999997</v>
      </c>
      <c r="Q3413">
        <v>11.932</v>
      </c>
      <c r="R3413">
        <v>13.688000000000001</v>
      </c>
      <c r="S3413">
        <v>13.734999999999999</v>
      </c>
      <c r="T3413">
        <v>0.872</v>
      </c>
      <c r="U3413">
        <v>0.158</v>
      </c>
      <c r="V3413">
        <v>0.67400000000000004</v>
      </c>
      <c r="W3413">
        <v>1592.1890000000001</v>
      </c>
      <c r="X3413" t="s">
        <v>56</v>
      </c>
      <c r="Y3413">
        <v>8.4000000000000005E-2</v>
      </c>
      <c r="Z3413">
        <v>0.98499999999999999</v>
      </c>
      <c r="AA3413" s="19">
        <v>0.999</v>
      </c>
      <c r="AB3413">
        <v>0.97699999999999998</v>
      </c>
      <c r="AC3413" s="23">
        <v>0.99299999999999999</v>
      </c>
      <c r="AD3413" s="19">
        <v>45825.232425671296</v>
      </c>
      <c r="AE3413" t="s">
        <v>2362</v>
      </c>
    </row>
    <row r="3414" spans="1:31" x14ac:dyDescent="0.35">
      <c r="A3414" t="s">
        <v>1074</v>
      </c>
      <c r="B3414" t="s">
        <v>311</v>
      </c>
      <c r="C3414">
        <v>4344</v>
      </c>
      <c r="D3414" s="9">
        <v>40221.571273148147</v>
      </c>
      <c r="E3414" s="9">
        <v>44565.707291666666</v>
      </c>
      <c r="F3414">
        <v>3681</v>
      </c>
      <c r="G3414">
        <v>3681</v>
      </c>
      <c r="H3414">
        <v>1564</v>
      </c>
      <c r="I3414">
        <v>2117</v>
      </c>
      <c r="J3414">
        <v>1158</v>
      </c>
      <c r="K3414">
        <v>2523</v>
      </c>
      <c r="L3414">
        <v>1977</v>
      </c>
      <c r="M3414">
        <v>546</v>
      </c>
      <c r="N3414">
        <v>0.38400000000000001</v>
      </c>
      <c r="O3414">
        <v>0.46700000000000003</v>
      </c>
      <c r="P3414">
        <v>0.28799999999999998</v>
      </c>
      <c r="Q3414">
        <v>0.41599999999999998</v>
      </c>
      <c r="R3414">
        <v>0.56299999999999994</v>
      </c>
      <c r="S3414">
        <v>0.55700000000000005</v>
      </c>
      <c r="T3414">
        <v>0.73899999999999999</v>
      </c>
      <c r="U3414">
        <v>0.45100000000000001</v>
      </c>
      <c r="V3414">
        <v>0.66200000000000003</v>
      </c>
      <c r="W3414">
        <v>1312.5</v>
      </c>
      <c r="X3414" t="s">
        <v>56</v>
      </c>
      <c r="Y3414">
        <v>2.4039999999999999</v>
      </c>
      <c r="Z3414">
        <v>0.96699999999999997</v>
      </c>
      <c r="AA3414" s="19">
        <v>0.99199999999999999</v>
      </c>
      <c r="AB3414">
        <v>0.97399999999999998</v>
      </c>
      <c r="AC3414" s="23">
        <v>0.98199999999999998</v>
      </c>
      <c r="AD3414" s="19">
        <v>45825.227979861113</v>
      </c>
      <c r="AE3414" t="s">
        <v>2377</v>
      </c>
    </row>
    <row r="3415" spans="1:31" hidden="1" x14ac:dyDescent="0.35">
      <c r="A3415" t="s">
        <v>1088</v>
      </c>
      <c r="B3415" t="s">
        <v>312</v>
      </c>
      <c r="C3415">
        <v>60</v>
      </c>
      <c r="D3415" s="9">
        <v>44480.336076388892</v>
      </c>
      <c r="E3415" s="9">
        <v>44540.639270833337</v>
      </c>
      <c r="F3415" t="s">
        <v>871</v>
      </c>
      <c r="G3415" t="s">
        <v>871</v>
      </c>
      <c r="H3415">
        <v>1</v>
      </c>
      <c r="I3415">
        <v>1</v>
      </c>
      <c r="J3415">
        <v>28</v>
      </c>
      <c r="K3415" t="s">
        <v>872</v>
      </c>
      <c r="L3415">
        <v>2</v>
      </c>
      <c r="M3415">
        <v>-28</v>
      </c>
      <c r="N3415" t="s">
        <v>874</v>
      </c>
      <c r="O3415" t="s">
        <v>874</v>
      </c>
      <c r="P3415">
        <v>1.0580000000000001</v>
      </c>
      <c r="Q3415">
        <v>7.0999999999999994E-2</v>
      </c>
      <c r="R3415">
        <v>0</v>
      </c>
      <c r="S3415">
        <v>-0.42199999999999999</v>
      </c>
      <c r="T3415" t="s">
        <v>874</v>
      </c>
      <c r="U3415" t="s">
        <v>874</v>
      </c>
      <c r="V3415" t="s">
        <v>874</v>
      </c>
      <c r="W3415" t="s">
        <v>874</v>
      </c>
      <c r="X3415" t="s">
        <v>56</v>
      </c>
      <c r="Y3415">
        <v>14.085000000000001</v>
      </c>
      <c r="Z3415" t="s">
        <v>874</v>
      </c>
      <c r="AA3415" s="19" t="s">
        <v>874</v>
      </c>
      <c r="AB3415">
        <v>0.36899999999999999</v>
      </c>
      <c r="AC3415" s="23">
        <v>1</v>
      </c>
      <c r="AD3415" s="19">
        <v>45825.232676192129</v>
      </c>
      <c r="AE3415" t="s">
        <v>2362</v>
      </c>
    </row>
    <row r="3416" spans="1:31" x14ac:dyDescent="0.35">
      <c r="A3416" t="s">
        <v>1256</v>
      </c>
      <c r="B3416" t="s">
        <v>311</v>
      </c>
      <c r="C3416">
        <v>1629</v>
      </c>
      <c r="D3416" s="9">
        <v>39989.963888888888</v>
      </c>
      <c r="E3416" s="9">
        <v>41619.224999999999</v>
      </c>
      <c r="F3416">
        <v>703</v>
      </c>
      <c r="G3416">
        <v>703</v>
      </c>
      <c r="H3416">
        <v>131</v>
      </c>
      <c r="I3416">
        <v>572</v>
      </c>
      <c r="J3416">
        <v>78</v>
      </c>
      <c r="K3416">
        <v>625</v>
      </c>
      <c r="L3416">
        <v>434</v>
      </c>
      <c r="M3416">
        <v>191</v>
      </c>
      <c r="N3416">
        <v>0.11700000000000001</v>
      </c>
      <c r="O3416">
        <v>0.51</v>
      </c>
      <c r="P3416">
        <v>8.2000000000000003E-2</v>
      </c>
      <c r="Q3416">
        <v>0.40200000000000002</v>
      </c>
      <c r="R3416">
        <v>0.54500000000000004</v>
      </c>
      <c r="S3416">
        <v>0.54600000000000004</v>
      </c>
      <c r="T3416">
        <v>0.73799999999999999</v>
      </c>
      <c r="U3416">
        <v>0.187</v>
      </c>
      <c r="V3416">
        <v>0.86899999999999999</v>
      </c>
      <c r="W3416">
        <v>475.12400000000002</v>
      </c>
      <c r="X3416" t="s">
        <v>56</v>
      </c>
      <c r="Y3416">
        <v>2.488</v>
      </c>
      <c r="Z3416">
        <v>0.92900000000000005</v>
      </c>
      <c r="AA3416">
        <v>0.97699999999999998</v>
      </c>
      <c r="AB3416">
        <v>0.94799999999999995</v>
      </c>
      <c r="AC3416">
        <v>0.97399999999999998</v>
      </c>
      <c r="AD3416" s="19">
        <v>45824.760317199078</v>
      </c>
      <c r="AE3416" t="s">
        <v>1824</v>
      </c>
    </row>
    <row r="3417" spans="1:31" hidden="1" x14ac:dyDescent="0.35">
      <c r="A3417" t="s">
        <v>1089</v>
      </c>
      <c r="B3417" t="s">
        <v>312</v>
      </c>
      <c r="C3417">
        <v>98</v>
      </c>
      <c r="D3417" s="9">
        <v>44466.703460648147</v>
      </c>
      <c r="E3417" s="9">
        <v>44565.356180555558</v>
      </c>
      <c r="F3417" t="s">
        <v>871</v>
      </c>
      <c r="G3417" t="s">
        <v>871</v>
      </c>
      <c r="H3417">
        <v>7</v>
      </c>
      <c r="I3417">
        <v>20</v>
      </c>
      <c r="J3417">
        <v>4</v>
      </c>
      <c r="K3417" t="s">
        <v>872</v>
      </c>
      <c r="L3417">
        <v>23</v>
      </c>
      <c r="M3417">
        <v>1</v>
      </c>
      <c r="N3417">
        <v>0.14899999999999999</v>
      </c>
      <c r="O3417">
        <v>0.21299999999999999</v>
      </c>
      <c r="P3417" t="s">
        <v>874</v>
      </c>
      <c r="Q3417">
        <v>0.27200000000000002</v>
      </c>
      <c r="R3417">
        <v>0.36199999999999999</v>
      </c>
      <c r="S3417">
        <v>0.26600000000000001</v>
      </c>
      <c r="T3417" t="s">
        <v>874</v>
      </c>
      <c r="U3417" t="s">
        <v>874</v>
      </c>
      <c r="V3417" t="s">
        <v>874</v>
      </c>
      <c r="W3417" t="s">
        <v>874</v>
      </c>
      <c r="X3417" t="s">
        <v>56</v>
      </c>
      <c r="Y3417">
        <v>3.6760000000000002</v>
      </c>
      <c r="Z3417">
        <v>0.747</v>
      </c>
      <c r="AA3417" s="19">
        <v>0.96899999999999997</v>
      </c>
      <c r="AB3417" t="s">
        <v>874</v>
      </c>
      <c r="AC3417" s="23">
        <v>0.94599999999999995</v>
      </c>
      <c r="AD3417" s="19">
        <v>45825.232904826385</v>
      </c>
      <c r="AE3417" t="s">
        <v>2362</v>
      </c>
    </row>
    <row r="3418" spans="1:31" x14ac:dyDescent="0.35">
      <c r="A3418" t="s">
        <v>1752</v>
      </c>
      <c r="B3418" t="s">
        <v>311</v>
      </c>
      <c r="C3418">
        <v>806</v>
      </c>
      <c r="D3418" s="9">
        <v>40819.914583333331</v>
      </c>
      <c r="E3418" s="9">
        <v>41626.554861111108</v>
      </c>
      <c r="F3418">
        <v>1807</v>
      </c>
      <c r="G3418">
        <v>1807</v>
      </c>
      <c r="H3418">
        <v>256</v>
      </c>
      <c r="I3418">
        <v>1551</v>
      </c>
      <c r="J3418">
        <v>211</v>
      </c>
      <c r="K3418">
        <v>1596</v>
      </c>
      <c r="L3418">
        <v>1132</v>
      </c>
      <c r="M3418">
        <v>464</v>
      </c>
      <c r="N3418">
        <v>0.28699999999999998</v>
      </c>
      <c r="O3418">
        <v>1.744</v>
      </c>
      <c r="P3418">
        <v>0.26100000000000001</v>
      </c>
      <c r="Q3418">
        <v>1.306</v>
      </c>
      <c r="R3418">
        <v>1.77</v>
      </c>
      <c r="S3418">
        <v>1.766</v>
      </c>
      <c r="T3418">
        <v>0.73799999999999999</v>
      </c>
      <c r="U3418">
        <v>0.14099999999999999</v>
      </c>
      <c r="V3418">
        <v>0.871</v>
      </c>
      <c r="W3418">
        <v>355.28300000000002</v>
      </c>
      <c r="X3418" t="s">
        <v>56</v>
      </c>
      <c r="Y3418">
        <v>0.76600000000000001</v>
      </c>
      <c r="Z3418">
        <v>0.97299999999999998</v>
      </c>
      <c r="AA3418">
        <v>0.99</v>
      </c>
      <c r="AB3418">
        <v>0.97899999999999998</v>
      </c>
      <c r="AC3418">
        <v>0.99099999999999999</v>
      </c>
      <c r="AD3418" s="19">
        <v>45824.813822280092</v>
      </c>
      <c r="AE3418" t="s">
        <v>1824</v>
      </c>
    </row>
    <row r="3419" spans="1:31" hidden="1" x14ac:dyDescent="0.35">
      <c r="A3419" t="s">
        <v>1090</v>
      </c>
      <c r="B3419" t="s">
        <v>312</v>
      </c>
      <c r="C3419">
        <v>99</v>
      </c>
      <c r="D3419" s="9">
        <v>44466.30972222222</v>
      </c>
      <c r="E3419" s="9">
        <v>44565.532083333332</v>
      </c>
      <c r="F3419" t="s">
        <v>871</v>
      </c>
      <c r="G3419" t="s">
        <v>871</v>
      </c>
      <c r="H3419">
        <v>311</v>
      </c>
      <c r="I3419">
        <v>266</v>
      </c>
      <c r="J3419">
        <v>71</v>
      </c>
      <c r="K3419" t="s">
        <v>872</v>
      </c>
      <c r="L3419">
        <v>343</v>
      </c>
      <c r="M3419">
        <v>162</v>
      </c>
      <c r="N3419">
        <v>2.931</v>
      </c>
      <c r="O3419">
        <v>3.113</v>
      </c>
      <c r="P3419">
        <v>0.86</v>
      </c>
      <c r="Q3419">
        <v>3.8570000000000002</v>
      </c>
      <c r="R3419">
        <v>5.1840000000000002</v>
      </c>
      <c r="S3419">
        <v>5.0839999999999996</v>
      </c>
      <c r="T3419">
        <v>0.74399999999999999</v>
      </c>
      <c r="U3419">
        <v>0.48499999999999999</v>
      </c>
      <c r="V3419">
        <v>0.85799999999999998</v>
      </c>
      <c r="W3419">
        <v>278.45499999999998</v>
      </c>
      <c r="X3419" t="s">
        <v>56</v>
      </c>
      <c r="Y3419">
        <v>0.25900000000000001</v>
      </c>
      <c r="Z3419">
        <v>0.97599999999999998</v>
      </c>
      <c r="AA3419" s="19">
        <v>0.97899999999999998</v>
      </c>
      <c r="AB3419">
        <v>0.82699999999999996</v>
      </c>
      <c r="AC3419" s="23">
        <v>0.98499999999999999</v>
      </c>
      <c r="AD3419" s="19">
        <v>45825.233212685183</v>
      </c>
      <c r="AE3419" t="s">
        <v>2362</v>
      </c>
    </row>
    <row r="3420" spans="1:31" x14ac:dyDescent="0.35">
      <c r="A3420" t="s">
        <v>169</v>
      </c>
      <c r="B3420" t="s">
        <v>311</v>
      </c>
      <c r="C3420">
        <v>645</v>
      </c>
      <c r="D3420" s="9">
        <v>40980.82916666667</v>
      </c>
      <c r="E3420" s="9">
        <v>41626.311111111114</v>
      </c>
      <c r="F3420">
        <v>535</v>
      </c>
      <c r="G3420">
        <v>535</v>
      </c>
      <c r="H3420">
        <v>322</v>
      </c>
      <c r="I3420">
        <v>213</v>
      </c>
      <c r="J3420">
        <v>32</v>
      </c>
      <c r="K3420">
        <v>503</v>
      </c>
      <c r="L3420">
        <v>356</v>
      </c>
      <c r="M3420">
        <v>147</v>
      </c>
      <c r="N3420">
        <v>0.56499999999999995</v>
      </c>
      <c r="O3420">
        <v>0.36599999999999999</v>
      </c>
      <c r="P3420">
        <v>6.0999999999999999E-2</v>
      </c>
      <c r="Q3420">
        <v>0.64200000000000002</v>
      </c>
      <c r="R3420">
        <v>0.87</v>
      </c>
      <c r="S3420">
        <v>0.872</v>
      </c>
      <c r="T3420">
        <v>0.73799999999999999</v>
      </c>
      <c r="U3420">
        <v>0.60699999999999998</v>
      </c>
      <c r="V3420">
        <v>0.93400000000000005</v>
      </c>
      <c r="W3420">
        <v>228.97200000000001</v>
      </c>
      <c r="X3420" t="s">
        <v>56</v>
      </c>
      <c r="Y3420">
        <v>1.5580000000000001</v>
      </c>
      <c r="Z3420">
        <v>0.96399999999999997</v>
      </c>
      <c r="AA3420">
        <v>0.96899999999999997</v>
      </c>
      <c r="AB3420">
        <v>0.98799999999999999</v>
      </c>
      <c r="AC3420">
        <v>0.94</v>
      </c>
      <c r="AD3420" s="19">
        <v>45824.934509768522</v>
      </c>
      <c r="AE3420" t="s">
        <v>2215</v>
      </c>
    </row>
    <row r="3421" spans="1:31" hidden="1" x14ac:dyDescent="0.35">
      <c r="A3421" t="s">
        <v>1091</v>
      </c>
      <c r="B3421" t="s">
        <v>312</v>
      </c>
      <c r="C3421">
        <v>98</v>
      </c>
      <c r="D3421" s="9">
        <v>44461.564317129632</v>
      </c>
      <c r="E3421" s="9">
        <v>44560.350474537037</v>
      </c>
      <c r="F3421" t="s">
        <v>871</v>
      </c>
      <c r="G3421" t="s">
        <v>871</v>
      </c>
      <c r="H3421">
        <v>1</v>
      </c>
      <c r="I3421">
        <v>10</v>
      </c>
      <c r="J3421">
        <v>2</v>
      </c>
      <c r="K3421" t="s">
        <v>872</v>
      </c>
      <c r="L3421">
        <v>8</v>
      </c>
      <c r="M3421">
        <v>-1</v>
      </c>
      <c r="N3421" t="s">
        <v>874</v>
      </c>
      <c r="O3421">
        <v>8.1000000000000003E-2</v>
      </c>
      <c r="P3421">
        <v>2.9000000000000001E-2</v>
      </c>
      <c r="Q3421">
        <v>0.08</v>
      </c>
      <c r="R3421" s="24" t="s">
        <v>2356</v>
      </c>
      <c r="S3421">
        <v>5.7000000000000002E-2</v>
      </c>
      <c r="T3421" t="s">
        <v>874</v>
      </c>
      <c r="U3421" t="s">
        <v>874</v>
      </c>
      <c r="V3421" t="s">
        <v>874</v>
      </c>
      <c r="W3421" t="s">
        <v>874</v>
      </c>
      <c r="X3421" t="s">
        <v>56</v>
      </c>
      <c r="Y3421">
        <v>12.5</v>
      </c>
      <c r="Z3421" t="s">
        <v>874</v>
      </c>
      <c r="AA3421" s="19">
        <v>0.93</v>
      </c>
      <c r="AB3421">
        <v>1</v>
      </c>
      <c r="AC3421" s="23">
        <v>0.91800000000000004</v>
      </c>
      <c r="AD3421" s="19">
        <v>45825.233444618054</v>
      </c>
      <c r="AE3421" t="s">
        <v>2362</v>
      </c>
    </row>
    <row r="3422" spans="1:31" x14ac:dyDescent="0.35">
      <c r="A3422" t="s">
        <v>961</v>
      </c>
      <c r="B3422" t="s">
        <v>311</v>
      </c>
      <c r="C3422">
        <v>3341</v>
      </c>
      <c r="D3422" s="9">
        <v>41208.100914351853</v>
      </c>
      <c r="E3422" s="9">
        <v>44549.742395833331</v>
      </c>
      <c r="F3422">
        <v>125</v>
      </c>
      <c r="G3422">
        <v>125</v>
      </c>
      <c r="H3422">
        <v>38</v>
      </c>
      <c r="I3422">
        <v>87</v>
      </c>
      <c r="J3422">
        <v>13</v>
      </c>
      <c r="K3422">
        <v>112</v>
      </c>
      <c r="L3422">
        <v>71</v>
      </c>
      <c r="M3422">
        <v>41</v>
      </c>
      <c r="N3422">
        <v>1.4E-2</v>
      </c>
      <c r="O3422">
        <v>3.1E-2</v>
      </c>
      <c r="P3422">
        <v>3.0000000000000001E-3</v>
      </c>
      <c r="Q3422">
        <v>3.1E-2</v>
      </c>
      <c r="R3422">
        <v>4.2000000000000003E-2</v>
      </c>
      <c r="S3422">
        <v>3.5999999999999997E-2</v>
      </c>
      <c r="T3422">
        <v>0.73799999999999999</v>
      </c>
      <c r="U3422">
        <v>0.311</v>
      </c>
      <c r="V3422">
        <v>0.93300000000000005</v>
      </c>
      <c r="W3422">
        <v>1322.5809999999999</v>
      </c>
      <c r="X3422" t="s">
        <v>56</v>
      </c>
      <c r="Y3422">
        <v>32.258000000000003</v>
      </c>
      <c r="Z3422">
        <v>0.80500000000000005</v>
      </c>
      <c r="AA3422" s="19">
        <v>0.75</v>
      </c>
      <c r="AB3422">
        <v>0.93899999999999995</v>
      </c>
      <c r="AC3422" s="23">
        <v>0.84899999999999998</v>
      </c>
      <c r="AD3422" s="19">
        <v>45825.19492021991</v>
      </c>
      <c r="AE3422" t="s">
        <v>2388</v>
      </c>
    </row>
    <row r="3423" spans="1:31" hidden="1" x14ac:dyDescent="0.35">
      <c r="A3423" t="s">
        <v>1092</v>
      </c>
      <c r="B3423" t="s">
        <v>312</v>
      </c>
      <c r="C3423">
        <v>99</v>
      </c>
      <c r="D3423" s="9">
        <v>44466.381018518521</v>
      </c>
      <c r="E3423" s="9">
        <v>44565.733449074076</v>
      </c>
      <c r="F3423" t="s">
        <v>871</v>
      </c>
      <c r="G3423" t="s">
        <v>871</v>
      </c>
      <c r="H3423">
        <v>6</v>
      </c>
      <c r="I3423">
        <v>79</v>
      </c>
      <c r="J3423">
        <v>33</v>
      </c>
      <c r="K3423" t="s">
        <v>872</v>
      </c>
      <c r="L3423">
        <v>46</v>
      </c>
      <c r="M3423">
        <v>5</v>
      </c>
      <c r="N3423">
        <v>8.3000000000000004E-2</v>
      </c>
      <c r="O3423">
        <v>0.70499999999999996</v>
      </c>
      <c r="P3423">
        <v>0.28100000000000003</v>
      </c>
      <c r="Q3423">
        <v>0.44800000000000001</v>
      </c>
      <c r="R3423" s="24" t="s">
        <v>2360</v>
      </c>
      <c r="S3423">
        <v>0.47099999999999997</v>
      </c>
      <c r="T3423">
        <v>0.88400000000000001</v>
      </c>
      <c r="U3423">
        <v>0.105</v>
      </c>
      <c r="V3423">
        <v>0.64300000000000002</v>
      </c>
      <c r="W3423">
        <v>504.464</v>
      </c>
      <c r="X3423" t="s">
        <v>56</v>
      </c>
      <c r="Y3423">
        <v>2.2320000000000002</v>
      </c>
      <c r="Z3423">
        <v>0.98099999999999998</v>
      </c>
      <c r="AA3423" s="19">
        <v>0.98599999999999999</v>
      </c>
      <c r="AB3423">
        <v>0.94499999999999995</v>
      </c>
      <c r="AC3423" s="23">
        <v>0.97499999999999998</v>
      </c>
      <c r="AD3423" s="19">
        <v>45825.233729976855</v>
      </c>
      <c r="AE3423" t="s">
        <v>2362</v>
      </c>
    </row>
    <row r="3424" spans="1:31" x14ac:dyDescent="0.35">
      <c r="A3424" t="s">
        <v>1701</v>
      </c>
      <c r="B3424" t="s">
        <v>311</v>
      </c>
      <c r="C3424">
        <v>3926</v>
      </c>
      <c r="D3424" s="9">
        <v>39426.832777777781</v>
      </c>
      <c r="E3424" s="9">
        <v>43353.370520833334</v>
      </c>
      <c r="F3424">
        <v>731</v>
      </c>
      <c r="G3424">
        <v>731</v>
      </c>
      <c r="H3424">
        <v>98</v>
      </c>
      <c r="I3424">
        <v>633</v>
      </c>
      <c r="J3424">
        <v>173</v>
      </c>
      <c r="K3424">
        <v>558</v>
      </c>
      <c r="L3424">
        <v>543</v>
      </c>
      <c r="M3424">
        <v>15</v>
      </c>
      <c r="N3424">
        <v>2.8000000000000001E-2</v>
      </c>
      <c r="O3424">
        <v>0.23200000000000001</v>
      </c>
      <c r="P3424">
        <v>3.9E-2</v>
      </c>
      <c r="Q3424">
        <v>0.16300000000000001</v>
      </c>
      <c r="R3424">
        <v>0.221</v>
      </c>
      <c r="S3424">
        <v>0.16900000000000001</v>
      </c>
      <c r="T3424">
        <v>0.73799999999999999</v>
      </c>
      <c r="U3424">
        <v>0.108</v>
      </c>
      <c r="V3424">
        <v>0.85</v>
      </c>
      <c r="W3424">
        <v>92.025000000000006</v>
      </c>
      <c r="X3424" t="s">
        <v>56</v>
      </c>
      <c r="Y3424">
        <v>6.1349999999999998</v>
      </c>
      <c r="Z3424">
        <v>0.81399999999999995</v>
      </c>
      <c r="AA3424">
        <v>0.80500000000000005</v>
      </c>
      <c r="AB3424">
        <v>0.89</v>
      </c>
      <c r="AC3424">
        <v>0.82699999999999996</v>
      </c>
      <c r="AD3424" s="19">
        <v>45825.165514409724</v>
      </c>
      <c r="AE3424" t="s">
        <v>2397</v>
      </c>
    </row>
    <row r="3425" spans="1:31" hidden="1" x14ac:dyDescent="0.35">
      <c r="A3425" t="s">
        <v>1093</v>
      </c>
      <c r="B3425" t="s">
        <v>312</v>
      </c>
      <c r="C3425">
        <v>89</v>
      </c>
      <c r="D3425" s="9">
        <v>44476.29074074074</v>
      </c>
      <c r="E3425" s="9">
        <v>44565.581041666665</v>
      </c>
      <c r="F3425" t="s">
        <v>871</v>
      </c>
      <c r="G3425" t="s">
        <v>871</v>
      </c>
      <c r="H3425">
        <v>5</v>
      </c>
      <c r="I3425">
        <v>19</v>
      </c>
      <c r="J3425">
        <v>6</v>
      </c>
      <c r="K3425" t="s">
        <v>872</v>
      </c>
      <c r="L3425">
        <v>24</v>
      </c>
      <c r="M3425">
        <v>-5</v>
      </c>
      <c r="N3425">
        <v>0.151</v>
      </c>
      <c r="O3425">
        <v>0.30099999999999999</v>
      </c>
      <c r="P3425">
        <v>5.8999999999999997E-2</v>
      </c>
      <c r="Q3425">
        <v>0.28999999999999998</v>
      </c>
      <c r="R3425" s="24" t="s">
        <v>2358</v>
      </c>
      <c r="S3425">
        <v>0.28100000000000003</v>
      </c>
      <c r="T3425">
        <v>0.73799999999999999</v>
      </c>
      <c r="U3425">
        <v>0.33400000000000002</v>
      </c>
      <c r="V3425">
        <v>0.86899999999999999</v>
      </c>
      <c r="W3425">
        <v>641.37900000000002</v>
      </c>
      <c r="X3425" t="s">
        <v>56</v>
      </c>
      <c r="Y3425">
        <v>3.448</v>
      </c>
      <c r="Z3425">
        <v>0.72599999999999998</v>
      </c>
      <c r="AA3425" s="19">
        <v>0.875</v>
      </c>
      <c r="AB3425">
        <v>0.97599999999999998</v>
      </c>
      <c r="AC3425" s="23">
        <v>0.80300000000000005</v>
      </c>
      <c r="AD3425" s="19">
        <v>45825.234007245374</v>
      </c>
      <c r="AE3425" t="s">
        <v>2362</v>
      </c>
    </row>
    <row r="3426" spans="1:31" x14ac:dyDescent="0.35">
      <c r="A3426" t="s">
        <v>1685</v>
      </c>
      <c r="B3426" t="s">
        <v>311</v>
      </c>
      <c r="C3426">
        <v>2026</v>
      </c>
      <c r="D3426" s="9">
        <v>38789.52847222222</v>
      </c>
      <c r="E3426" s="9">
        <v>40816.136805555558</v>
      </c>
      <c r="F3426">
        <v>47</v>
      </c>
      <c r="G3426">
        <v>47</v>
      </c>
      <c r="H3426">
        <v>15</v>
      </c>
      <c r="I3426">
        <v>32</v>
      </c>
      <c r="J3426">
        <v>3</v>
      </c>
      <c r="K3426">
        <v>44</v>
      </c>
      <c r="L3426">
        <v>33</v>
      </c>
      <c r="M3426">
        <v>11</v>
      </c>
      <c r="N3426">
        <v>7.0000000000000001E-3</v>
      </c>
      <c r="O3426">
        <v>1.4E-2</v>
      </c>
      <c r="P3426">
        <v>2E-3</v>
      </c>
      <c r="Q3426">
        <v>1.4E-2</v>
      </c>
      <c r="R3426">
        <v>1.9E-2</v>
      </c>
      <c r="S3426">
        <v>1.9E-2</v>
      </c>
      <c r="T3426">
        <v>0.73699999999999999</v>
      </c>
      <c r="U3426">
        <v>0.33300000000000002</v>
      </c>
      <c r="V3426">
        <v>0.90500000000000003</v>
      </c>
      <c r="W3426">
        <v>785.71400000000006</v>
      </c>
      <c r="X3426" t="s">
        <v>56</v>
      </c>
      <c r="Y3426">
        <v>71.429000000000002</v>
      </c>
      <c r="Z3426">
        <v>0.88200000000000001</v>
      </c>
      <c r="AA3426">
        <v>0.93100000000000005</v>
      </c>
      <c r="AB3426">
        <v>1</v>
      </c>
      <c r="AC3426">
        <v>0.93899999999999995</v>
      </c>
      <c r="AD3426" s="19">
        <v>45824.827571388887</v>
      </c>
      <c r="AE3426" t="s">
        <v>1824</v>
      </c>
    </row>
    <row r="3427" spans="1:31" hidden="1" x14ac:dyDescent="0.35">
      <c r="A3427" t="s">
        <v>88</v>
      </c>
      <c r="B3427" t="s">
        <v>312</v>
      </c>
      <c r="C3427">
        <v>38</v>
      </c>
      <c r="D3427" s="9">
        <v>44523.557337962964</v>
      </c>
      <c r="E3427" s="9">
        <v>44561.594224537039</v>
      </c>
      <c r="F3427" t="s">
        <v>871</v>
      </c>
      <c r="G3427" t="s">
        <v>871</v>
      </c>
      <c r="H3427">
        <v>77</v>
      </c>
      <c r="I3427">
        <v>4</v>
      </c>
      <c r="J3427">
        <v>3</v>
      </c>
      <c r="K3427" t="s">
        <v>872</v>
      </c>
      <c r="L3427">
        <v>38</v>
      </c>
      <c r="M3427">
        <v>39</v>
      </c>
      <c r="N3427">
        <v>1.8380000000000001</v>
      </c>
      <c r="O3427">
        <v>0.13200000000000001</v>
      </c>
      <c r="P3427">
        <v>0.35699999999999998</v>
      </c>
      <c r="Q3427">
        <v>0.91400000000000003</v>
      </c>
      <c r="R3427" s="24" t="s">
        <v>2361</v>
      </c>
      <c r="S3427">
        <v>1.9</v>
      </c>
      <c r="T3427">
        <v>0.56699999999999995</v>
      </c>
      <c r="U3427">
        <v>0.93300000000000005</v>
      </c>
      <c r="V3427">
        <v>0.81899999999999995</v>
      </c>
      <c r="W3427">
        <v>43.764000000000003</v>
      </c>
      <c r="X3427" t="s">
        <v>56</v>
      </c>
      <c r="Y3427">
        <v>1.0940000000000001</v>
      </c>
      <c r="Z3427">
        <v>0.72199999999999998</v>
      </c>
      <c r="AA3427" s="19">
        <v>0.98799999999999999</v>
      </c>
      <c r="AB3427">
        <v>0.89300000000000002</v>
      </c>
      <c r="AC3427" s="23">
        <v>0.97</v>
      </c>
      <c r="AD3427" s="19">
        <v>45825.234278784723</v>
      </c>
      <c r="AE3427" t="s">
        <v>2362</v>
      </c>
    </row>
    <row r="3428" spans="1:31" x14ac:dyDescent="0.35">
      <c r="A3428" t="s">
        <v>2202</v>
      </c>
      <c r="B3428" t="s">
        <v>311</v>
      </c>
      <c r="C3428">
        <v>360</v>
      </c>
      <c r="D3428" s="9">
        <v>40469.907638888886</v>
      </c>
      <c r="E3428" s="9">
        <v>40829.915972222225</v>
      </c>
      <c r="F3428">
        <v>113</v>
      </c>
      <c r="G3428">
        <v>113</v>
      </c>
      <c r="H3428">
        <v>30</v>
      </c>
      <c r="I3428">
        <v>83</v>
      </c>
      <c r="J3428">
        <v>26</v>
      </c>
      <c r="K3428">
        <v>87</v>
      </c>
      <c r="L3428">
        <v>87</v>
      </c>
      <c r="M3428">
        <v>0</v>
      </c>
      <c r="N3428">
        <v>0.13600000000000001</v>
      </c>
      <c r="O3428">
        <v>0.216</v>
      </c>
      <c r="P3428">
        <v>5.1999999999999998E-2</v>
      </c>
      <c r="Q3428">
        <v>0.221</v>
      </c>
      <c r="R3428">
        <v>0.3</v>
      </c>
      <c r="S3428">
        <v>0.252</v>
      </c>
      <c r="T3428">
        <v>0.73699999999999999</v>
      </c>
      <c r="U3428">
        <v>0.38600000000000001</v>
      </c>
      <c r="V3428">
        <v>0.85199999999999998</v>
      </c>
      <c r="W3428">
        <v>0</v>
      </c>
      <c r="X3428" t="s">
        <v>80</v>
      </c>
      <c r="Y3428">
        <v>4.5250000000000004</v>
      </c>
      <c r="Z3428">
        <v>0.88500000000000001</v>
      </c>
      <c r="AA3428">
        <v>0.95599999999999996</v>
      </c>
      <c r="AB3428">
        <v>0.77100000000000002</v>
      </c>
      <c r="AC3428">
        <v>0.97399999999999998</v>
      </c>
      <c r="AD3428" s="19">
        <v>45824.956067268518</v>
      </c>
      <c r="AE3428" t="s">
        <v>2215</v>
      </c>
    </row>
    <row r="3429" spans="1:31" hidden="1" x14ac:dyDescent="0.35">
      <c r="A3429" t="s">
        <v>1094</v>
      </c>
      <c r="B3429" t="s">
        <v>312</v>
      </c>
      <c r="C3429">
        <v>85</v>
      </c>
      <c r="D3429" s="9">
        <v>44454.369247685187</v>
      </c>
      <c r="E3429" s="9">
        <v>44539.544293981482</v>
      </c>
      <c r="F3429" t="s">
        <v>871</v>
      </c>
      <c r="G3429" t="s">
        <v>871</v>
      </c>
      <c r="H3429">
        <v>1</v>
      </c>
      <c r="I3429">
        <v>3</v>
      </c>
      <c r="J3429">
        <v>14</v>
      </c>
      <c r="K3429" t="s">
        <v>872</v>
      </c>
      <c r="L3429">
        <v>6</v>
      </c>
      <c r="M3429">
        <v>-18</v>
      </c>
      <c r="N3429" t="s">
        <v>874</v>
      </c>
      <c r="O3429">
        <v>2.4E-2</v>
      </c>
      <c r="P3429">
        <v>0.11700000000000001</v>
      </c>
      <c r="Q3429">
        <v>5.7000000000000002E-2</v>
      </c>
      <c r="R3429">
        <v>-9.2999999999999999E-2</v>
      </c>
      <c r="S3429">
        <v>-8.2000000000000003E-2</v>
      </c>
      <c r="T3429" t="s">
        <v>874</v>
      </c>
      <c r="U3429" t="s">
        <v>874</v>
      </c>
      <c r="V3429" t="s">
        <v>874</v>
      </c>
      <c r="W3429" t="s">
        <v>874</v>
      </c>
      <c r="X3429" t="s">
        <v>56</v>
      </c>
      <c r="Y3429">
        <v>17.544</v>
      </c>
      <c r="Z3429" t="s">
        <v>874</v>
      </c>
      <c r="AA3429" s="19">
        <v>0.93600000000000005</v>
      </c>
      <c r="AB3429">
        <v>0.626</v>
      </c>
      <c r="AC3429" s="23">
        <v>0.95899999999999996</v>
      </c>
      <c r="AD3429" s="19">
        <v>45825.234511446761</v>
      </c>
      <c r="AE3429" t="s">
        <v>2362</v>
      </c>
    </row>
    <row r="3430" spans="1:31" x14ac:dyDescent="0.35">
      <c r="A3430" t="s">
        <v>1176</v>
      </c>
      <c r="B3430" t="s">
        <v>311</v>
      </c>
      <c r="C3430">
        <v>3579</v>
      </c>
      <c r="D3430" s="9">
        <v>38047.050000000003</v>
      </c>
      <c r="E3430" s="9">
        <v>41627.047222222223</v>
      </c>
      <c r="F3430">
        <v>10852</v>
      </c>
      <c r="G3430">
        <v>10852</v>
      </c>
      <c r="H3430">
        <v>1844</v>
      </c>
      <c r="I3430">
        <v>9008</v>
      </c>
      <c r="J3430">
        <v>2926</v>
      </c>
      <c r="K3430">
        <v>7926</v>
      </c>
      <c r="L3430">
        <v>6096</v>
      </c>
      <c r="M3430">
        <v>1830</v>
      </c>
      <c r="N3430">
        <v>0.56200000000000006</v>
      </c>
      <c r="O3430">
        <v>2.6339999999999999</v>
      </c>
      <c r="P3430">
        <v>0.83899999999999997</v>
      </c>
      <c r="Q3430">
        <v>1.736</v>
      </c>
      <c r="R3430">
        <v>2.3570000000000002</v>
      </c>
      <c r="S3430">
        <v>2.367</v>
      </c>
      <c r="T3430">
        <v>0.73699999999999999</v>
      </c>
      <c r="U3430">
        <v>0.17599999999999999</v>
      </c>
      <c r="V3430">
        <v>0.73699999999999999</v>
      </c>
      <c r="W3430">
        <v>1054.1469999999999</v>
      </c>
      <c r="X3430" t="s">
        <v>56</v>
      </c>
      <c r="Y3430">
        <v>0.57599999999999996</v>
      </c>
      <c r="Z3430">
        <v>0.996</v>
      </c>
      <c r="AA3430">
        <v>0.999</v>
      </c>
      <c r="AB3430">
        <v>0.91</v>
      </c>
      <c r="AC3430">
        <v>0.99099999999999999</v>
      </c>
      <c r="AD3430" s="19">
        <v>45824.961238645832</v>
      </c>
      <c r="AE3430" t="s">
        <v>2225</v>
      </c>
    </row>
    <row r="3431" spans="1:31" hidden="1" x14ac:dyDescent="0.35">
      <c r="A3431" t="s">
        <v>1050</v>
      </c>
      <c r="B3431" t="s">
        <v>312</v>
      </c>
      <c r="C3431">
        <v>99</v>
      </c>
      <c r="D3431" s="9">
        <v>44465.998865740738</v>
      </c>
      <c r="E3431" s="9">
        <v>44565.203622685185</v>
      </c>
      <c r="F3431" t="s">
        <v>871</v>
      </c>
      <c r="G3431" t="s">
        <v>871</v>
      </c>
      <c r="H3431">
        <v>89</v>
      </c>
      <c r="I3431">
        <v>363</v>
      </c>
      <c r="J3431">
        <v>98</v>
      </c>
      <c r="K3431" t="s">
        <v>872</v>
      </c>
      <c r="L3431">
        <v>275</v>
      </c>
      <c r="M3431">
        <v>80</v>
      </c>
      <c r="N3431">
        <v>0.93300000000000005</v>
      </c>
      <c r="O3431">
        <v>4.0640000000000001</v>
      </c>
      <c r="P3431">
        <v>1.232</v>
      </c>
      <c r="Q3431">
        <v>3.0529999999999999</v>
      </c>
      <c r="R3431" s="24" t="s">
        <v>2363</v>
      </c>
      <c r="S3431">
        <v>3.827</v>
      </c>
      <c r="T3431">
        <v>0.81100000000000005</v>
      </c>
      <c r="U3431">
        <v>0.187</v>
      </c>
      <c r="V3431">
        <v>0.753</v>
      </c>
      <c r="W3431">
        <v>270.55399999999997</v>
      </c>
      <c r="X3431" t="s">
        <v>56</v>
      </c>
      <c r="Y3431">
        <v>0.32800000000000001</v>
      </c>
      <c r="Z3431">
        <v>0.96399999999999997</v>
      </c>
      <c r="AA3431" s="19">
        <v>0.98599999999999999</v>
      </c>
      <c r="AB3431">
        <v>0.98</v>
      </c>
      <c r="AC3431" s="23">
        <v>0.99199999999999999</v>
      </c>
      <c r="AD3431" s="19">
        <v>45825.220592442129</v>
      </c>
      <c r="AE3431" t="s">
        <v>2377</v>
      </c>
    </row>
    <row r="3432" spans="1:31" x14ac:dyDescent="0.35">
      <c r="A3432" t="s">
        <v>1561</v>
      </c>
      <c r="B3432" t="s">
        <v>311</v>
      </c>
      <c r="C3432">
        <v>3353</v>
      </c>
      <c r="D3432" s="9">
        <v>41212.739618055559</v>
      </c>
      <c r="E3432" s="9">
        <v>44566.008263888885</v>
      </c>
      <c r="F3432">
        <v>9845</v>
      </c>
      <c r="G3432">
        <v>9845</v>
      </c>
      <c r="H3432">
        <v>1266</v>
      </c>
      <c r="I3432">
        <v>8579</v>
      </c>
      <c r="J3432">
        <v>2258</v>
      </c>
      <c r="K3432">
        <v>7587</v>
      </c>
      <c r="L3432">
        <v>5644</v>
      </c>
      <c r="M3432">
        <v>1943</v>
      </c>
      <c r="N3432">
        <v>0.41899999999999998</v>
      </c>
      <c r="O3432">
        <v>3.056</v>
      </c>
      <c r="P3432">
        <v>0.80300000000000005</v>
      </c>
      <c r="Q3432">
        <v>1.968</v>
      </c>
      <c r="R3432">
        <v>2.6720000000000002</v>
      </c>
      <c r="S3432">
        <v>2.6840000000000002</v>
      </c>
      <c r="T3432">
        <v>0.73699999999999999</v>
      </c>
      <c r="U3432">
        <v>0.121</v>
      </c>
      <c r="V3432">
        <v>0.76900000000000002</v>
      </c>
      <c r="W3432">
        <v>987.29700000000003</v>
      </c>
      <c r="X3432" t="s">
        <v>56</v>
      </c>
      <c r="Y3432">
        <v>0.50800000000000001</v>
      </c>
      <c r="Z3432">
        <v>0.99199999999999999</v>
      </c>
      <c r="AA3432">
        <v>0.98699999999999999</v>
      </c>
      <c r="AB3432">
        <v>0.99</v>
      </c>
      <c r="AC3432">
        <v>0.99</v>
      </c>
      <c r="AD3432" s="19">
        <v>45825.12968484954</v>
      </c>
      <c r="AE3432" t="s">
        <v>2397</v>
      </c>
    </row>
    <row r="3433" spans="1:31" hidden="1" x14ac:dyDescent="0.35">
      <c r="A3433" t="s">
        <v>1051</v>
      </c>
      <c r="B3433" t="s">
        <v>312</v>
      </c>
      <c r="C3433">
        <v>99</v>
      </c>
      <c r="D3433" s="9">
        <v>44452.003067129626</v>
      </c>
      <c r="E3433" s="9">
        <v>44551.577881944446</v>
      </c>
      <c r="F3433" t="s">
        <v>871</v>
      </c>
      <c r="G3433" t="s">
        <v>871</v>
      </c>
      <c r="H3433">
        <v>15</v>
      </c>
      <c r="I3433">
        <v>4</v>
      </c>
      <c r="J3433">
        <v>3</v>
      </c>
      <c r="K3433" t="s">
        <v>872</v>
      </c>
      <c r="L3433">
        <v>13</v>
      </c>
      <c r="M3433">
        <v>2</v>
      </c>
      <c r="N3433">
        <v>0.152</v>
      </c>
      <c r="O3433">
        <v>2.8000000000000001E-2</v>
      </c>
      <c r="P3433">
        <v>3.5999999999999997E-2</v>
      </c>
      <c r="Q3433">
        <v>0.16900000000000001</v>
      </c>
      <c r="R3433">
        <v>0.14399999999999999</v>
      </c>
      <c r="S3433">
        <v>0.14699999999999999</v>
      </c>
      <c r="T3433">
        <v>1.1739999999999999</v>
      </c>
      <c r="U3433">
        <v>0.84399999999999997</v>
      </c>
      <c r="V3433">
        <v>0.8</v>
      </c>
      <c r="W3433">
        <v>236.68600000000001</v>
      </c>
      <c r="X3433" t="s">
        <v>62</v>
      </c>
      <c r="Y3433">
        <v>5.9169999999999998</v>
      </c>
      <c r="Z3433">
        <v>0.88800000000000001</v>
      </c>
      <c r="AA3433" s="19">
        <v>0.93400000000000005</v>
      </c>
      <c r="AB3433">
        <v>0.75</v>
      </c>
      <c r="AC3433" s="23">
        <v>0.88700000000000001</v>
      </c>
      <c r="AD3433" s="19">
        <v>45825.220861388887</v>
      </c>
      <c r="AE3433" t="s">
        <v>2377</v>
      </c>
    </row>
    <row r="3434" spans="1:31" x14ac:dyDescent="0.35">
      <c r="A3434" t="s">
        <v>1685</v>
      </c>
      <c r="B3434" t="s">
        <v>311</v>
      </c>
      <c r="C3434">
        <v>2026</v>
      </c>
      <c r="D3434" s="9">
        <v>38789.195231481484</v>
      </c>
      <c r="E3434" s="9">
        <v>40815.803680555553</v>
      </c>
      <c r="F3434">
        <v>47</v>
      </c>
      <c r="G3434">
        <v>47</v>
      </c>
      <c r="H3434">
        <v>15</v>
      </c>
      <c r="I3434">
        <v>32</v>
      </c>
      <c r="J3434">
        <v>3</v>
      </c>
      <c r="K3434">
        <v>44</v>
      </c>
      <c r="L3434">
        <v>33</v>
      </c>
      <c r="M3434">
        <v>11</v>
      </c>
      <c r="N3434">
        <v>7.0000000000000001E-3</v>
      </c>
      <c r="O3434">
        <v>1.4E-2</v>
      </c>
      <c r="P3434">
        <v>2E-3</v>
      </c>
      <c r="Q3434">
        <v>1.4E-2</v>
      </c>
      <c r="R3434">
        <v>1.9E-2</v>
      </c>
      <c r="S3434">
        <v>1.9E-2</v>
      </c>
      <c r="T3434">
        <v>0.73699999999999999</v>
      </c>
      <c r="U3434">
        <v>0.33300000000000002</v>
      </c>
      <c r="V3434">
        <v>0.90500000000000003</v>
      </c>
      <c r="W3434">
        <v>785.71400000000006</v>
      </c>
      <c r="X3434" t="s">
        <v>56</v>
      </c>
      <c r="Y3434">
        <v>71.429000000000002</v>
      </c>
      <c r="Z3434">
        <v>0.88200000000000001</v>
      </c>
      <c r="AA3434">
        <v>0.93100000000000005</v>
      </c>
      <c r="AB3434">
        <v>1</v>
      </c>
      <c r="AC3434">
        <v>0.93899999999999995</v>
      </c>
      <c r="AD3434" s="19">
        <v>45825.161242685186</v>
      </c>
      <c r="AE3434" t="s">
        <v>2397</v>
      </c>
    </row>
    <row r="3435" spans="1:31" hidden="1" x14ac:dyDescent="0.35">
      <c r="A3435" t="s">
        <v>1052</v>
      </c>
      <c r="B3435" t="s">
        <v>312</v>
      </c>
      <c r="C3435">
        <v>92</v>
      </c>
      <c r="D3435" s="9">
        <v>44467.538854166669</v>
      </c>
      <c r="E3435" s="9">
        <v>44560.352627314816</v>
      </c>
      <c r="F3435" t="s">
        <v>871</v>
      </c>
      <c r="G3435" t="s">
        <v>871</v>
      </c>
      <c r="H3435">
        <v>27</v>
      </c>
      <c r="I3435">
        <v>6</v>
      </c>
      <c r="J3435">
        <v>10</v>
      </c>
      <c r="K3435" t="s">
        <v>872</v>
      </c>
      <c r="L3435">
        <v>6</v>
      </c>
      <c r="M3435">
        <v>18</v>
      </c>
      <c r="N3435">
        <v>0.35799999999999998</v>
      </c>
      <c r="O3435">
        <v>5.8999999999999997E-2</v>
      </c>
      <c r="P3435">
        <v>0.106</v>
      </c>
      <c r="Q3435">
        <v>8.7999999999999995E-2</v>
      </c>
      <c r="R3435">
        <v>0.311</v>
      </c>
      <c r="S3435">
        <v>0.26400000000000001</v>
      </c>
      <c r="T3435">
        <v>0.28299999999999997</v>
      </c>
      <c r="U3435">
        <v>0.85899999999999999</v>
      </c>
      <c r="V3435">
        <v>0.746</v>
      </c>
      <c r="W3435">
        <v>3306.8180000000002</v>
      </c>
      <c r="X3435" t="s">
        <v>56</v>
      </c>
      <c r="Y3435">
        <v>11.364000000000001</v>
      </c>
      <c r="Z3435">
        <v>0.98</v>
      </c>
      <c r="AA3435" s="19">
        <v>0.88600000000000001</v>
      </c>
      <c r="AB3435">
        <v>0.94699999999999995</v>
      </c>
      <c r="AC3435" s="23">
        <v>0.93799999999999994</v>
      </c>
      <c r="AD3435" s="19">
        <v>45825.22115853009</v>
      </c>
      <c r="AE3435" t="s">
        <v>2377</v>
      </c>
    </row>
    <row r="3436" spans="1:31" x14ac:dyDescent="0.35">
      <c r="A3436" t="s">
        <v>1745</v>
      </c>
      <c r="B3436" t="s">
        <v>311</v>
      </c>
      <c r="C3436">
        <v>2029</v>
      </c>
      <c r="D3436" s="9">
        <v>42475.1718287037</v>
      </c>
      <c r="E3436" s="9">
        <v>44504.447939814818</v>
      </c>
      <c r="F3436">
        <v>6623</v>
      </c>
      <c r="G3436">
        <v>6623</v>
      </c>
      <c r="H3436">
        <v>813</v>
      </c>
      <c r="I3436">
        <v>5810</v>
      </c>
      <c r="J3436">
        <v>914</v>
      </c>
      <c r="K3436">
        <v>5709</v>
      </c>
      <c r="L3436">
        <v>4085</v>
      </c>
      <c r="M3436">
        <v>1624</v>
      </c>
      <c r="N3436">
        <v>0.56000000000000005</v>
      </c>
      <c r="O3436">
        <v>4</v>
      </c>
      <c r="P3436">
        <v>0.67500000000000004</v>
      </c>
      <c r="Q3436">
        <v>2.8620000000000001</v>
      </c>
      <c r="R3436">
        <v>3.8849999999999998</v>
      </c>
      <c r="S3436">
        <v>4.0750000000000002</v>
      </c>
      <c r="T3436">
        <v>0.73699999999999999</v>
      </c>
      <c r="U3436">
        <v>0.123</v>
      </c>
      <c r="V3436">
        <v>0.85199999999999998</v>
      </c>
      <c r="W3436">
        <v>567.43499999999995</v>
      </c>
      <c r="X3436" t="s">
        <v>56</v>
      </c>
      <c r="Y3436">
        <v>0.34899999999999998</v>
      </c>
      <c r="Z3436">
        <v>0.95599999999999996</v>
      </c>
      <c r="AA3436">
        <v>0.96899999999999997</v>
      </c>
      <c r="AB3436">
        <v>0.84199999999999997</v>
      </c>
      <c r="AC3436">
        <v>0.94799999999999995</v>
      </c>
      <c r="AD3436" s="19">
        <v>45825.176023449072</v>
      </c>
      <c r="AE3436" t="s">
        <v>2397</v>
      </c>
    </row>
    <row r="3437" spans="1:31" hidden="1" x14ac:dyDescent="0.35">
      <c r="A3437" t="s">
        <v>1053</v>
      </c>
      <c r="B3437" t="s">
        <v>312</v>
      </c>
      <c r="C3437">
        <v>91</v>
      </c>
      <c r="D3437" s="9">
        <v>44466.774525462963</v>
      </c>
      <c r="E3437" s="9">
        <v>44557.809317129628</v>
      </c>
      <c r="F3437" t="s">
        <v>871</v>
      </c>
      <c r="G3437" t="s">
        <v>871</v>
      </c>
      <c r="H3437">
        <v>60</v>
      </c>
      <c r="I3437">
        <v>15</v>
      </c>
      <c r="J3437">
        <v>25</v>
      </c>
      <c r="K3437" t="s">
        <v>872</v>
      </c>
      <c r="L3437">
        <v>56</v>
      </c>
      <c r="M3437">
        <v>-7</v>
      </c>
      <c r="N3437">
        <v>0.71399999999999997</v>
      </c>
      <c r="O3437">
        <v>0.21</v>
      </c>
      <c r="P3437">
        <v>0.34399999999999997</v>
      </c>
      <c r="Q3437">
        <v>0.77300000000000002</v>
      </c>
      <c r="R3437">
        <v>0.57999999999999996</v>
      </c>
      <c r="S3437">
        <v>0.56299999999999994</v>
      </c>
      <c r="T3437">
        <v>1.333</v>
      </c>
      <c r="U3437">
        <v>0.77300000000000002</v>
      </c>
      <c r="V3437">
        <v>0.628</v>
      </c>
      <c r="W3437">
        <v>333.76499999999999</v>
      </c>
      <c r="X3437" t="s">
        <v>62</v>
      </c>
      <c r="Y3437">
        <v>1.294</v>
      </c>
      <c r="Z3437">
        <v>0.92100000000000004</v>
      </c>
      <c r="AA3437" s="19">
        <v>0.96499999999999997</v>
      </c>
      <c r="AB3437">
        <v>0.91400000000000003</v>
      </c>
      <c r="AC3437" s="23">
        <v>0.89500000000000002</v>
      </c>
      <c r="AD3437" s="19">
        <v>45825.22144390046</v>
      </c>
      <c r="AE3437" t="s">
        <v>2377</v>
      </c>
    </row>
    <row r="3438" spans="1:31" x14ac:dyDescent="0.35">
      <c r="A3438" t="s">
        <v>1201</v>
      </c>
      <c r="B3438" t="s">
        <v>311</v>
      </c>
      <c r="C3438">
        <v>2814</v>
      </c>
      <c r="D3438" s="9">
        <v>40422.305300925924</v>
      </c>
      <c r="E3438" s="9">
        <v>43237.152766203704</v>
      </c>
      <c r="F3438">
        <v>149</v>
      </c>
      <c r="G3438">
        <v>149</v>
      </c>
      <c r="H3438">
        <v>75</v>
      </c>
      <c r="I3438">
        <v>74</v>
      </c>
      <c r="J3438">
        <v>10</v>
      </c>
      <c r="K3438">
        <v>139</v>
      </c>
      <c r="L3438">
        <v>114</v>
      </c>
      <c r="M3438">
        <v>25</v>
      </c>
      <c r="N3438">
        <v>3.5000000000000003E-2</v>
      </c>
      <c r="O3438">
        <v>4.5999999999999999E-2</v>
      </c>
      <c r="P3438">
        <v>8.9999999999999993E-3</v>
      </c>
      <c r="Q3438">
        <v>5.2999999999999999E-2</v>
      </c>
      <c r="R3438">
        <v>7.1999999999999995E-2</v>
      </c>
      <c r="S3438">
        <v>7.2999999999999995E-2</v>
      </c>
      <c r="T3438">
        <v>0.73599999999999999</v>
      </c>
      <c r="U3438">
        <v>0.432</v>
      </c>
      <c r="V3438">
        <v>0.88900000000000001</v>
      </c>
      <c r="W3438">
        <v>471.69799999999998</v>
      </c>
      <c r="X3438" t="s">
        <v>56</v>
      </c>
      <c r="Y3438">
        <v>18.867999999999999</v>
      </c>
      <c r="Z3438">
        <v>0.88700000000000001</v>
      </c>
      <c r="AA3438">
        <v>0.84599999999999997</v>
      </c>
      <c r="AB3438">
        <v>0.86199999999999999</v>
      </c>
      <c r="AC3438">
        <v>0.84199999999999997</v>
      </c>
      <c r="AD3438" s="19">
        <v>45825.304061192131</v>
      </c>
      <c r="AE3438" t="s">
        <v>2333</v>
      </c>
    </row>
    <row r="3439" spans="1:31" hidden="1" x14ac:dyDescent="0.35">
      <c r="A3439" t="s">
        <v>1054</v>
      </c>
      <c r="B3439" t="s">
        <v>312</v>
      </c>
      <c r="C3439">
        <v>98</v>
      </c>
      <c r="D3439" s="9">
        <v>44446.337048611109</v>
      </c>
      <c r="E3439" s="9">
        <v>44544.485844907409</v>
      </c>
      <c r="F3439" t="s">
        <v>871</v>
      </c>
      <c r="G3439" t="s">
        <v>871</v>
      </c>
      <c r="H3439">
        <v>4</v>
      </c>
      <c r="I3439">
        <v>6</v>
      </c>
      <c r="J3439">
        <v>6</v>
      </c>
      <c r="K3439" t="s">
        <v>872</v>
      </c>
      <c r="L3439">
        <v>10</v>
      </c>
      <c r="M3439">
        <v>-7</v>
      </c>
      <c r="N3439">
        <v>8.3000000000000004E-2</v>
      </c>
      <c r="O3439">
        <v>7.9000000000000001E-2</v>
      </c>
      <c r="P3439">
        <v>0.111</v>
      </c>
      <c r="Q3439">
        <v>0.09</v>
      </c>
      <c r="R3439" s="24" t="s">
        <v>2364</v>
      </c>
      <c r="S3439">
        <v>3.3000000000000002E-2</v>
      </c>
      <c r="T3439">
        <v>1.7649999999999999</v>
      </c>
      <c r="U3439">
        <v>0.51200000000000001</v>
      </c>
      <c r="V3439">
        <v>0.315</v>
      </c>
      <c r="W3439">
        <v>133.333</v>
      </c>
      <c r="X3439" t="s">
        <v>62</v>
      </c>
      <c r="Y3439">
        <v>11.111000000000001</v>
      </c>
      <c r="Z3439">
        <v>0.69099999999999995</v>
      </c>
      <c r="AA3439" s="19">
        <v>0.94199999999999995</v>
      </c>
      <c r="AB3439">
        <v>0.47599999999999998</v>
      </c>
      <c r="AC3439" s="23">
        <v>0.95899999999999996</v>
      </c>
      <c r="AD3439" s="19">
        <v>45825.221713402774</v>
      </c>
      <c r="AE3439" t="s">
        <v>2377</v>
      </c>
    </row>
    <row r="3440" spans="1:31" x14ac:dyDescent="0.35">
      <c r="A3440" t="s">
        <v>2135</v>
      </c>
      <c r="B3440" t="s">
        <v>311</v>
      </c>
      <c r="C3440">
        <v>3307</v>
      </c>
      <c r="D3440" s="9">
        <v>38319.132638888892</v>
      </c>
      <c r="E3440" s="9">
        <v>41626.741666666669</v>
      </c>
      <c r="F3440">
        <v>234</v>
      </c>
      <c r="G3440">
        <v>234</v>
      </c>
      <c r="H3440">
        <v>82</v>
      </c>
      <c r="I3440">
        <v>152</v>
      </c>
      <c r="J3440">
        <v>65</v>
      </c>
      <c r="K3440">
        <v>169</v>
      </c>
      <c r="L3440">
        <v>116</v>
      </c>
      <c r="M3440">
        <v>53</v>
      </c>
      <c r="N3440">
        <v>2.3E-2</v>
      </c>
      <c r="O3440">
        <v>4.8000000000000001E-2</v>
      </c>
      <c r="P3440">
        <v>2.1999999999999999E-2</v>
      </c>
      <c r="Q3440">
        <v>3.5999999999999997E-2</v>
      </c>
      <c r="R3440">
        <v>4.9000000000000002E-2</v>
      </c>
      <c r="S3440">
        <v>4.7E-2</v>
      </c>
      <c r="T3440">
        <v>0.73499999999999999</v>
      </c>
      <c r="U3440">
        <v>0.32400000000000001</v>
      </c>
      <c r="V3440">
        <v>0.69</v>
      </c>
      <c r="W3440">
        <v>1472.222</v>
      </c>
      <c r="X3440" t="s">
        <v>56</v>
      </c>
      <c r="Y3440">
        <v>27.777999999999999</v>
      </c>
      <c r="Z3440">
        <v>0.97499999999999998</v>
      </c>
      <c r="AA3440">
        <v>0.98199999999999998</v>
      </c>
      <c r="AB3440">
        <v>0.96699999999999997</v>
      </c>
      <c r="AC3440">
        <v>0.99</v>
      </c>
      <c r="AD3440" s="19">
        <v>45824.936526157406</v>
      </c>
      <c r="AE3440" t="s">
        <v>2215</v>
      </c>
    </row>
    <row r="3441" spans="1:31" hidden="1" x14ac:dyDescent="0.35">
      <c r="A3441" t="s">
        <v>1055</v>
      </c>
      <c r="B3441" t="s">
        <v>312</v>
      </c>
      <c r="C3441">
        <v>99</v>
      </c>
      <c r="D3441" s="9">
        <v>44465.657650462963</v>
      </c>
      <c r="E3441" s="9">
        <v>44565.58326388889</v>
      </c>
      <c r="F3441" t="s">
        <v>871</v>
      </c>
      <c r="G3441" t="s">
        <v>871</v>
      </c>
      <c r="H3441">
        <v>963</v>
      </c>
      <c r="I3441">
        <v>1079</v>
      </c>
      <c r="J3441">
        <v>823</v>
      </c>
      <c r="K3441" t="s">
        <v>872</v>
      </c>
      <c r="L3441">
        <v>1447</v>
      </c>
      <c r="M3441">
        <v>-229</v>
      </c>
      <c r="N3441">
        <v>10.363</v>
      </c>
      <c r="O3441">
        <v>11.648</v>
      </c>
      <c r="P3441">
        <v>9.3040000000000003</v>
      </c>
      <c r="Q3441">
        <v>15.835000000000001</v>
      </c>
      <c r="R3441" s="24" t="s">
        <v>2365</v>
      </c>
      <c r="S3441">
        <v>12.766999999999999</v>
      </c>
      <c r="T3441">
        <v>1.246</v>
      </c>
      <c r="U3441">
        <v>0.47099999999999997</v>
      </c>
      <c r="V3441">
        <v>0.57699999999999996</v>
      </c>
      <c r="W3441">
        <v>376.12900000000002</v>
      </c>
      <c r="X3441" t="s">
        <v>62</v>
      </c>
      <c r="Y3441">
        <v>6.3E-2</v>
      </c>
      <c r="Z3441">
        <v>0.996</v>
      </c>
      <c r="AA3441" s="19">
        <v>0.98199999999999998</v>
      </c>
      <c r="AB3441">
        <v>0.99199999999999999</v>
      </c>
      <c r="AC3441" s="23">
        <v>0.98899999999999999</v>
      </c>
      <c r="AD3441" s="19">
        <v>45825.222398819446</v>
      </c>
      <c r="AE3441" t="s">
        <v>2377</v>
      </c>
    </row>
    <row r="3442" spans="1:31" x14ac:dyDescent="0.35">
      <c r="A3442" t="s">
        <v>2187</v>
      </c>
      <c r="B3442" t="s">
        <v>311</v>
      </c>
      <c r="C3442">
        <v>2092</v>
      </c>
      <c r="D3442" s="9">
        <v>39518.121527777781</v>
      </c>
      <c r="E3442" s="9">
        <v>41610.794444444444</v>
      </c>
      <c r="F3442">
        <v>165</v>
      </c>
      <c r="G3442">
        <v>165</v>
      </c>
      <c r="H3442">
        <v>40</v>
      </c>
      <c r="I3442">
        <v>125</v>
      </c>
      <c r="J3442">
        <v>21</v>
      </c>
      <c r="K3442">
        <v>144</v>
      </c>
      <c r="L3442">
        <v>110</v>
      </c>
      <c r="M3442">
        <v>34</v>
      </c>
      <c r="N3442">
        <v>0.02</v>
      </c>
      <c r="O3442">
        <v>5.6000000000000001E-2</v>
      </c>
      <c r="P3442">
        <v>8.0000000000000002E-3</v>
      </c>
      <c r="Q3442">
        <v>0.05</v>
      </c>
      <c r="R3442">
        <v>6.8000000000000005E-2</v>
      </c>
      <c r="S3442">
        <v>6.7000000000000004E-2</v>
      </c>
      <c r="T3442">
        <v>0.73499999999999999</v>
      </c>
      <c r="U3442">
        <v>0.26300000000000001</v>
      </c>
      <c r="V3442">
        <v>0.89500000000000002</v>
      </c>
      <c r="W3442">
        <v>680</v>
      </c>
      <c r="X3442" t="s">
        <v>56</v>
      </c>
      <c r="Y3442">
        <v>20</v>
      </c>
      <c r="Z3442">
        <v>0.96099999999999997</v>
      </c>
      <c r="AA3442">
        <v>0.99199999999999999</v>
      </c>
      <c r="AB3442">
        <v>0.92900000000000005</v>
      </c>
      <c r="AC3442">
        <v>0.99</v>
      </c>
      <c r="AD3442" s="19">
        <v>45824.952686828707</v>
      </c>
      <c r="AE3442" t="s">
        <v>2215</v>
      </c>
    </row>
    <row r="3443" spans="1:31" hidden="1" x14ac:dyDescent="0.35">
      <c r="A3443" t="s">
        <v>1056</v>
      </c>
      <c r="B3443" t="s">
        <v>312</v>
      </c>
      <c r="C3443">
        <v>99</v>
      </c>
      <c r="D3443" s="9">
        <v>44452.665069444447</v>
      </c>
      <c r="E3443" s="9">
        <v>44551.791192129633</v>
      </c>
      <c r="F3443" t="s">
        <v>871</v>
      </c>
      <c r="G3443" t="s">
        <v>871</v>
      </c>
      <c r="H3443">
        <v>58</v>
      </c>
      <c r="I3443">
        <v>38</v>
      </c>
      <c r="J3443">
        <v>17</v>
      </c>
      <c r="K3443" t="s">
        <v>872</v>
      </c>
      <c r="L3443">
        <v>75</v>
      </c>
      <c r="M3443">
        <v>5</v>
      </c>
      <c r="N3443">
        <v>0.68500000000000005</v>
      </c>
      <c r="O3443">
        <v>0.40899999999999997</v>
      </c>
      <c r="P3443">
        <v>0.186</v>
      </c>
      <c r="Q3443">
        <v>0.84799999999999998</v>
      </c>
      <c r="R3443" s="24" t="s">
        <v>2366</v>
      </c>
      <c r="S3443">
        <v>0.877</v>
      </c>
      <c r="T3443">
        <v>0.93400000000000005</v>
      </c>
      <c r="U3443">
        <v>0.626</v>
      </c>
      <c r="V3443">
        <v>0.83</v>
      </c>
      <c r="W3443">
        <v>239.387</v>
      </c>
      <c r="X3443" t="s">
        <v>56</v>
      </c>
      <c r="Y3443">
        <v>1.179</v>
      </c>
      <c r="Z3443">
        <v>0.95299999999999996</v>
      </c>
      <c r="AA3443" s="19">
        <v>0.98799999999999999</v>
      </c>
      <c r="AB3443">
        <v>0.93</v>
      </c>
      <c r="AC3443" s="23">
        <v>0.98899999999999999</v>
      </c>
      <c r="AD3443" s="19">
        <v>45825.222683495369</v>
      </c>
      <c r="AE3443" t="s">
        <v>2377</v>
      </c>
    </row>
    <row r="3444" spans="1:31" x14ac:dyDescent="0.35">
      <c r="A3444" t="s">
        <v>116</v>
      </c>
      <c r="B3444" t="s">
        <v>311</v>
      </c>
      <c r="C3444">
        <v>5805</v>
      </c>
      <c r="D3444" s="9">
        <v>38334.484027777777</v>
      </c>
      <c r="E3444" s="9">
        <v>44139.488819444443</v>
      </c>
      <c r="F3444">
        <v>2068</v>
      </c>
      <c r="G3444">
        <v>2068</v>
      </c>
      <c r="H3444">
        <v>961</v>
      </c>
      <c r="I3444">
        <v>1107</v>
      </c>
      <c r="J3444">
        <v>314</v>
      </c>
      <c r="K3444">
        <v>1754</v>
      </c>
      <c r="L3444">
        <v>1341</v>
      </c>
      <c r="M3444">
        <v>413</v>
      </c>
      <c r="N3444">
        <v>0.43099999999999999</v>
      </c>
      <c r="O3444">
        <v>0.49099999999999999</v>
      </c>
      <c r="P3444">
        <v>9.7000000000000003E-2</v>
      </c>
      <c r="Q3444">
        <v>0.60599999999999998</v>
      </c>
      <c r="R3444">
        <v>0.82499999999999996</v>
      </c>
      <c r="S3444">
        <v>0.751</v>
      </c>
      <c r="T3444">
        <v>0.73499999999999999</v>
      </c>
      <c r="U3444">
        <v>0.46700000000000003</v>
      </c>
      <c r="V3444">
        <v>0.89500000000000002</v>
      </c>
      <c r="W3444">
        <v>681.51800000000003</v>
      </c>
      <c r="X3444" t="s">
        <v>56</v>
      </c>
      <c r="Y3444">
        <v>1.65</v>
      </c>
      <c r="Z3444">
        <v>0.97899999999999998</v>
      </c>
      <c r="AA3444">
        <v>0.95899999999999996</v>
      </c>
      <c r="AB3444">
        <v>0.875</v>
      </c>
      <c r="AC3444">
        <v>0.98599999999999999</v>
      </c>
      <c r="AD3444" s="19">
        <v>45825.277083020832</v>
      </c>
      <c r="AE3444" t="s">
        <v>2357</v>
      </c>
    </row>
    <row r="3445" spans="1:31" hidden="1" x14ac:dyDescent="0.35">
      <c r="A3445" t="s">
        <v>1057</v>
      </c>
      <c r="B3445" t="s">
        <v>312</v>
      </c>
      <c r="C3445">
        <v>99</v>
      </c>
      <c r="D3445" s="9">
        <v>44466.579826388886</v>
      </c>
      <c r="E3445" s="9">
        <v>44565.651666666665</v>
      </c>
      <c r="F3445" t="s">
        <v>871</v>
      </c>
      <c r="G3445" t="s">
        <v>871</v>
      </c>
      <c r="H3445">
        <v>29</v>
      </c>
      <c r="I3445">
        <v>26</v>
      </c>
      <c r="J3445">
        <v>10</v>
      </c>
      <c r="K3445" t="s">
        <v>872</v>
      </c>
      <c r="L3445">
        <v>46</v>
      </c>
      <c r="M3445">
        <v>0</v>
      </c>
      <c r="N3445">
        <v>0.34300000000000003</v>
      </c>
      <c r="O3445">
        <v>0.22</v>
      </c>
      <c r="P3445">
        <v>0.109</v>
      </c>
      <c r="Q3445">
        <v>0.40699999999999997</v>
      </c>
      <c r="R3445" s="24" t="s">
        <v>2367</v>
      </c>
      <c r="S3445">
        <v>0.40500000000000003</v>
      </c>
      <c r="T3445">
        <v>0.89600000000000002</v>
      </c>
      <c r="U3445">
        <v>0.60899999999999999</v>
      </c>
      <c r="V3445">
        <v>0.80600000000000005</v>
      </c>
      <c r="W3445">
        <v>656.02</v>
      </c>
      <c r="X3445" t="s">
        <v>56</v>
      </c>
      <c r="Y3445">
        <v>2.4569999999999999</v>
      </c>
      <c r="Z3445">
        <v>0.85599999999999998</v>
      </c>
      <c r="AA3445" s="19">
        <v>0.96399999999999997</v>
      </c>
      <c r="AB3445">
        <v>0.83399999999999996</v>
      </c>
      <c r="AC3445" s="23">
        <v>0.89600000000000002</v>
      </c>
      <c r="AD3445" s="19">
        <v>45825.222988576388</v>
      </c>
      <c r="AE3445" t="s">
        <v>2377</v>
      </c>
    </row>
    <row r="3446" spans="1:31" x14ac:dyDescent="0.35">
      <c r="A3446" t="s">
        <v>1011</v>
      </c>
      <c r="B3446" t="s">
        <v>311</v>
      </c>
      <c r="C3446">
        <v>1930</v>
      </c>
      <c r="D3446" s="9">
        <v>42592.084317129629</v>
      </c>
      <c r="E3446" s="9">
        <v>44522.743726851855</v>
      </c>
      <c r="F3446">
        <v>139</v>
      </c>
      <c r="G3446">
        <v>139</v>
      </c>
      <c r="H3446">
        <v>31</v>
      </c>
      <c r="I3446">
        <v>108</v>
      </c>
      <c r="J3446">
        <v>19</v>
      </c>
      <c r="K3446">
        <v>120</v>
      </c>
      <c r="L3446">
        <v>95</v>
      </c>
      <c r="M3446">
        <v>25</v>
      </c>
      <c r="N3446">
        <v>1.2999999999999999E-2</v>
      </c>
      <c r="O3446">
        <v>4.3999999999999997E-2</v>
      </c>
      <c r="P3446">
        <v>8.0000000000000002E-3</v>
      </c>
      <c r="Q3446">
        <v>3.5999999999999997E-2</v>
      </c>
      <c r="R3446">
        <v>4.9000000000000002E-2</v>
      </c>
      <c r="S3446">
        <v>4.1000000000000002E-2</v>
      </c>
      <c r="T3446">
        <v>0.73499999999999999</v>
      </c>
      <c r="U3446">
        <v>0.22800000000000001</v>
      </c>
      <c r="V3446">
        <v>0.86</v>
      </c>
      <c r="W3446">
        <v>694.44399999999996</v>
      </c>
      <c r="X3446" t="s">
        <v>56</v>
      </c>
      <c r="Y3446">
        <v>27.777999999999999</v>
      </c>
      <c r="Z3446">
        <v>0.53500000000000003</v>
      </c>
      <c r="AA3446" s="19">
        <v>0.35599999999999998</v>
      </c>
      <c r="AB3446">
        <v>0.81599999999999995</v>
      </c>
      <c r="AC3446" s="23">
        <v>0.46200000000000002</v>
      </c>
      <c r="AD3446" s="19">
        <v>45825.206755868057</v>
      </c>
      <c r="AE3446" t="s">
        <v>2388</v>
      </c>
    </row>
    <row r="3447" spans="1:31" hidden="1" x14ac:dyDescent="0.35">
      <c r="A3447" t="s">
        <v>1058</v>
      </c>
      <c r="B3447" t="s">
        <v>312</v>
      </c>
      <c r="C3447">
        <v>98</v>
      </c>
      <c r="D3447" s="9">
        <v>44466.752546296295</v>
      </c>
      <c r="E3447" s="9">
        <v>44565.500185185185</v>
      </c>
      <c r="F3447" t="s">
        <v>871</v>
      </c>
      <c r="G3447" t="s">
        <v>871</v>
      </c>
      <c r="H3447">
        <v>79</v>
      </c>
      <c r="I3447">
        <v>34</v>
      </c>
      <c r="J3447">
        <v>40</v>
      </c>
      <c r="K3447" t="s">
        <v>872</v>
      </c>
      <c r="L3447">
        <v>99</v>
      </c>
      <c r="M3447">
        <v>-25</v>
      </c>
      <c r="N3447">
        <v>1.0960000000000001</v>
      </c>
      <c r="O3447">
        <v>0.40400000000000003</v>
      </c>
      <c r="P3447">
        <v>0.497</v>
      </c>
      <c r="Q3447">
        <v>1.276</v>
      </c>
      <c r="R3447" s="24" t="s">
        <v>2368</v>
      </c>
      <c r="S3447">
        <v>0.877</v>
      </c>
      <c r="T3447">
        <v>1.272</v>
      </c>
      <c r="U3447">
        <v>0.73099999999999998</v>
      </c>
      <c r="V3447">
        <v>0.66900000000000004</v>
      </c>
      <c r="W3447">
        <v>184.16900000000001</v>
      </c>
      <c r="X3447" t="s">
        <v>62</v>
      </c>
      <c r="Y3447">
        <v>0.78400000000000003</v>
      </c>
      <c r="Z3447">
        <v>0.94</v>
      </c>
      <c r="AA3447" s="19">
        <v>0.96799999999999997</v>
      </c>
      <c r="AB3447">
        <v>0.86099999999999999</v>
      </c>
      <c r="AC3447" s="23">
        <v>0.98299999999999998</v>
      </c>
      <c r="AD3447" s="19">
        <v>45825.223287002314</v>
      </c>
      <c r="AE3447" t="s">
        <v>2377</v>
      </c>
    </row>
    <row r="3448" spans="1:31" x14ac:dyDescent="0.35">
      <c r="A3448" t="s">
        <v>65</v>
      </c>
      <c r="B3448" t="s">
        <v>311</v>
      </c>
      <c r="C3448">
        <v>4802</v>
      </c>
      <c r="D3448" s="9">
        <v>39687.754050925927</v>
      </c>
      <c r="E3448" s="9">
        <v>44490.214872685188</v>
      </c>
      <c r="F3448">
        <v>1306</v>
      </c>
      <c r="G3448">
        <v>1306</v>
      </c>
      <c r="H3448">
        <v>341</v>
      </c>
      <c r="I3448">
        <v>965</v>
      </c>
      <c r="J3448">
        <v>552</v>
      </c>
      <c r="K3448">
        <v>754</v>
      </c>
      <c r="L3448">
        <v>728</v>
      </c>
      <c r="M3448">
        <v>26</v>
      </c>
      <c r="N3448">
        <v>9.8000000000000004E-2</v>
      </c>
      <c r="O3448">
        <v>0.27100000000000002</v>
      </c>
      <c r="P3448">
        <v>0.112</v>
      </c>
      <c r="Q3448">
        <v>0.189</v>
      </c>
      <c r="R3448">
        <v>0.25700000000000001</v>
      </c>
      <c r="S3448">
        <v>0.155</v>
      </c>
      <c r="T3448">
        <v>0.73499999999999999</v>
      </c>
      <c r="U3448">
        <v>0.26600000000000001</v>
      </c>
      <c r="V3448">
        <v>0.69599999999999995</v>
      </c>
      <c r="W3448">
        <v>137.566</v>
      </c>
      <c r="X3448" t="s">
        <v>56</v>
      </c>
      <c r="Y3448">
        <v>5.2910000000000004</v>
      </c>
      <c r="Z3448">
        <v>0.42199999999999999</v>
      </c>
      <c r="AA3448" s="19">
        <v>0.45200000000000001</v>
      </c>
      <c r="AB3448">
        <v>0.75600000000000001</v>
      </c>
      <c r="AC3448" s="23">
        <v>0.435</v>
      </c>
      <c r="AD3448" s="19">
        <v>45825.209324745367</v>
      </c>
      <c r="AE3448" t="s">
        <v>2388</v>
      </c>
    </row>
    <row r="3449" spans="1:31" hidden="1" x14ac:dyDescent="0.35">
      <c r="A3449" t="s">
        <v>1059</v>
      </c>
      <c r="B3449" t="s">
        <v>312</v>
      </c>
      <c r="C3449">
        <v>97</v>
      </c>
      <c r="D3449" s="9">
        <v>44467.755115740743</v>
      </c>
      <c r="E3449" s="9">
        <v>44565.66474537037</v>
      </c>
      <c r="F3449" t="s">
        <v>871</v>
      </c>
      <c r="G3449" t="s">
        <v>871</v>
      </c>
      <c r="H3449">
        <v>26</v>
      </c>
      <c r="I3449">
        <v>9</v>
      </c>
      <c r="J3449">
        <v>7</v>
      </c>
      <c r="K3449" t="s">
        <v>872</v>
      </c>
      <c r="L3449">
        <v>20</v>
      </c>
      <c r="M3449">
        <v>7</v>
      </c>
      <c r="N3449">
        <v>0.30299999999999999</v>
      </c>
      <c r="O3449">
        <v>0.18099999999999999</v>
      </c>
      <c r="P3449">
        <v>8.3000000000000004E-2</v>
      </c>
      <c r="Q3449">
        <v>0.23100000000000001</v>
      </c>
      <c r="R3449" s="24" t="s">
        <v>2369</v>
      </c>
      <c r="S3449">
        <v>0.312</v>
      </c>
      <c r="T3449">
        <v>0.57599999999999996</v>
      </c>
      <c r="U3449">
        <v>0.626</v>
      </c>
      <c r="V3449">
        <v>0.82899999999999996</v>
      </c>
      <c r="W3449">
        <v>324.67500000000001</v>
      </c>
      <c r="X3449" t="s">
        <v>56</v>
      </c>
      <c r="Y3449">
        <v>4.3289999999999997</v>
      </c>
      <c r="Z3449">
        <v>0.92400000000000004</v>
      </c>
      <c r="AA3449" s="19">
        <v>0.90100000000000002</v>
      </c>
      <c r="AB3449">
        <v>0.95099999999999996</v>
      </c>
      <c r="AC3449" s="23">
        <v>0.94699999999999995</v>
      </c>
      <c r="AD3449" s="19">
        <v>45825.2235678125</v>
      </c>
      <c r="AE3449" t="s">
        <v>2377</v>
      </c>
    </row>
    <row r="3450" spans="1:31" x14ac:dyDescent="0.35">
      <c r="A3450" t="s">
        <v>1649</v>
      </c>
      <c r="B3450" t="s">
        <v>311</v>
      </c>
      <c r="C3450">
        <v>6288</v>
      </c>
      <c r="D3450" s="9">
        <v>38012.089618055557</v>
      </c>
      <c r="E3450" s="9">
        <v>44300.852500000001</v>
      </c>
      <c r="F3450">
        <v>215</v>
      </c>
      <c r="G3450">
        <v>215</v>
      </c>
      <c r="H3450">
        <v>120</v>
      </c>
      <c r="I3450">
        <v>95</v>
      </c>
      <c r="J3450">
        <v>44</v>
      </c>
      <c r="K3450">
        <v>171</v>
      </c>
      <c r="L3450">
        <v>160</v>
      </c>
      <c r="M3450">
        <v>11</v>
      </c>
      <c r="N3450">
        <v>2.5000000000000001E-2</v>
      </c>
      <c r="O3450">
        <v>1.6E-2</v>
      </c>
      <c r="P3450">
        <v>7.0000000000000001E-3</v>
      </c>
      <c r="Q3450">
        <v>2.5000000000000001E-2</v>
      </c>
      <c r="R3450">
        <v>3.4000000000000002E-2</v>
      </c>
      <c r="S3450">
        <v>2.7E-2</v>
      </c>
      <c r="T3450">
        <v>0.73499999999999999</v>
      </c>
      <c r="U3450">
        <v>0.61</v>
      </c>
      <c r="V3450">
        <v>0.82899999999999996</v>
      </c>
      <c r="W3450">
        <v>440</v>
      </c>
      <c r="X3450" t="s">
        <v>56</v>
      </c>
      <c r="Y3450">
        <v>40</v>
      </c>
      <c r="Z3450">
        <v>0.65300000000000002</v>
      </c>
      <c r="AA3450">
        <v>0.96899999999999997</v>
      </c>
      <c r="AB3450">
        <v>0.94499999999999995</v>
      </c>
      <c r="AC3450">
        <v>0.84099999999999997</v>
      </c>
      <c r="AD3450" s="19">
        <v>45825.152850243052</v>
      </c>
      <c r="AE3450" t="s">
        <v>2397</v>
      </c>
    </row>
    <row r="3451" spans="1:31" hidden="1" x14ac:dyDescent="0.35">
      <c r="A3451" t="s">
        <v>1060</v>
      </c>
      <c r="B3451" t="s">
        <v>312</v>
      </c>
      <c r="C3451">
        <v>99</v>
      </c>
      <c r="D3451" s="9">
        <v>44466.550937499997</v>
      </c>
      <c r="E3451" s="9">
        <v>44565.647488425922</v>
      </c>
      <c r="F3451" t="s">
        <v>871</v>
      </c>
      <c r="G3451" t="s">
        <v>871</v>
      </c>
      <c r="H3451">
        <v>24</v>
      </c>
      <c r="I3451">
        <v>17</v>
      </c>
      <c r="J3451">
        <v>7</v>
      </c>
      <c r="K3451" t="s">
        <v>872</v>
      </c>
      <c r="L3451">
        <v>31</v>
      </c>
      <c r="M3451">
        <v>4</v>
      </c>
      <c r="N3451">
        <v>0.216</v>
      </c>
      <c r="O3451">
        <v>0.16600000000000001</v>
      </c>
      <c r="P3451">
        <v>7.5999999999999998E-2</v>
      </c>
      <c r="Q3451">
        <v>0.33400000000000002</v>
      </c>
      <c r="R3451">
        <v>0.30599999999999999</v>
      </c>
      <c r="S3451">
        <v>0.29799999999999999</v>
      </c>
      <c r="T3451">
        <v>1.0920000000000001</v>
      </c>
      <c r="U3451">
        <v>0.56499999999999995</v>
      </c>
      <c r="V3451">
        <v>0.80100000000000005</v>
      </c>
      <c r="W3451">
        <v>437.12599999999998</v>
      </c>
      <c r="X3451" t="s">
        <v>62</v>
      </c>
      <c r="Y3451">
        <v>2.9940000000000002</v>
      </c>
      <c r="Z3451">
        <v>0.98099999999999998</v>
      </c>
      <c r="AA3451" s="19">
        <v>0.94699999999999995</v>
      </c>
      <c r="AB3451">
        <v>0.874</v>
      </c>
      <c r="AC3451" s="23">
        <v>0.94199999999999995</v>
      </c>
      <c r="AD3451" s="19">
        <v>45825.223865428241</v>
      </c>
      <c r="AE3451" t="s">
        <v>2377</v>
      </c>
    </row>
    <row r="3452" spans="1:31" x14ac:dyDescent="0.35">
      <c r="A3452" t="s">
        <v>1665</v>
      </c>
      <c r="B3452" t="s">
        <v>311</v>
      </c>
      <c r="C3452">
        <v>5633</v>
      </c>
      <c r="D3452" s="9">
        <v>38911.670023148145</v>
      </c>
      <c r="E3452" s="9">
        <v>44545.417916666665</v>
      </c>
      <c r="F3452">
        <v>287</v>
      </c>
      <c r="G3452">
        <v>287</v>
      </c>
      <c r="H3452">
        <v>36</v>
      </c>
      <c r="I3452">
        <v>251</v>
      </c>
      <c r="J3452">
        <v>38</v>
      </c>
      <c r="K3452">
        <v>249</v>
      </c>
      <c r="L3452">
        <v>177</v>
      </c>
      <c r="M3452">
        <v>72</v>
      </c>
      <c r="N3452">
        <v>0.01</v>
      </c>
      <c r="O3452">
        <v>4.7E-2</v>
      </c>
      <c r="P3452">
        <v>8.0000000000000002E-3</v>
      </c>
      <c r="Q3452">
        <v>3.5999999999999997E-2</v>
      </c>
      <c r="R3452">
        <v>4.9000000000000002E-2</v>
      </c>
      <c r="S3452">
        <v>4.9000000000000002E-2</v>
      </c>
      <c r="T3452">
        <v>0.73499999999999999</v>
      </c>
      <c r="U3452">
        <v>0.17499999999999999</v>
      </c>
      <c r="V3452">
        <v>0.86</v>
      </c>
      <c r="W3452">
        <v>2000</v>
      </c>
      <c r="X3452" t="s">
        <v>56</v>
      </c>
      <c r="Y3452">
        <v>27.777999999999999</v>
      </c>
      <c r="Z3452">
        <v>0.90600000000000003</v>
      </c>
      <c r="AA3452">
        <v>0.97599999999999998</v>
      </c>
      <c r="AB3452">
        <v>0.91800000000000004</v>
      </c>
      <c r="AC3452">
        <v>0.97</v>
      </c>
      <c r="AD3452" s="19">
        <v>45825.156709618059</v>
      </c>
      <c r="AE3452" t="s">
        <v>2397</v>
      </c>
    </row>
    <row r="3453" spans="1:31" hidden="1" x14ac:dyDescent="0.35">
      <c r="A3453" t="s">
        <v>1061</v>
      </c>
      <c r="B3453" t="s">
        <v>312</v>
      </c>
      <c r="C3453">
        <v>99</v>
      </c>
      <c r="D3453" s="9">
        <v>44466.475717592592</v>
      </c>
      <c r="E3453" s="9">
        <v>44565.66684027778</v>
      </c>
      <c r="F3453" t="s">
        <v>871</v>
      </c>
      <c r="G3453" t="s">
        <v>871</v>
      </c>
      <c r="H3453">
        <v>116</v>
      </c>
      <c r="I3453">
        <v>79</v>
      </c>
      <c r="J3453">
        <v>44</v>
      </c>
      <c r="K3453" t="s">
        <v>872</v>
      </c>
      <c r="L3453">
        <v>109</v>
      </c>
      <c r="M3453">
        <v>41</v>
      </c>
      <c r="N3453">
        <v>1.1919999999999999</v>
      </c>
      <c r="O3453">
        <v>0.84899999999999998</v>
      </c>
      <c r="P3453">
        <v>0.45200000000000001</v>
      </c>
      <c r="Q3453">
        <v>1.214</v>
      </c>
      <c r="R3453">
        <v>1.589</v>
      </c>
      <c r="S3453">
        <v>1.569</v>
      </c>
      <c r="T3453">
        <v>0.76400000000000001</v>
      </c>
      <c r="U3453">
        <v>0.58399999999999996</v>
      </c>
      <c r="V3453">
        <v>0.77900000000000003</v>
      </c>
      <c r="W3453">
        <v>397.03500000000003</v>
      </c>
      <c r="X3453" t="s">
        <v>56</v>
      </c>
      <c r="Y3453">
        <v>0.82399999999999995</v>
      </c>
      <c r="Z3453">
        <v>0.96899999999999997</v>
      </c>
      <c r="AA3453" s="19">
        <v>0.98799999999999999</v>
      </c>
      <c r="AB3453">
        <v>0.97</v>
      </c>
      <c r="AC3453" s="23">
        <v>0.98699999999999999</v>
      </c>
      <c r="AD3453" s="19">
        <v>45825.224173182869</v>
      </c>
      <c r="AE3453" t="s">
        <v>2377</v>
      </c>
    </row>
    <row r="3454" spans="1:31" x14ac:dyDescent="0.35">
      <c r="A3454" t="s">
        <v>1506</v>
      </c>
      <c r="B3454" t="s">
        <v>311</v>
      </c>
      <c r="C3454">
        <v>3977</v>
      </c>
      <c r="D3454" s="9">
        <v>40588.914861111109</v>
      </c>
      <c r="E3454" s="9">
        <v>44566.111400462964</v>
      </c>
      <c r="F3454">
        <v>1358</v>
      </c>
      <c r="G3454">
        <v>1358</v>
      </c>
      <c r="H3454">
        <v>464</v>
      </c>
      <c r="I3454">
        <v>894</v>
      </c>
      <c r="J3454">
        <v>72</v>
      </c>
      <c r="K3454">
        <v>1286</v>
      </c>
      <c r="L3454">
        <v>399</v>
      </c>
      <c r="M3454">
        <v>887</v>
      </c>
      <c r="N3454">
        <v>0.114</v>
      </c>
      <c r="O3454">
        <v>0.219</v>
      </c>
      <c r="P3454">
        <v>5.0999999999999997E-2</v>
      </c>
      <c r="Q3454">
        <v>0.20699999999999999</v>
      </c>
      <c r="R3454">
        <v>0.28199999999999997</v>
      </c>
      <c r="S3454">
        <v>0.316</v>
      </c>
      <c r="T3454">
        <v>0.73399999999999999</v>
      </c>
      <c r="U3454">
        <v>0.34200000000000003</v>
      </c>
      <c r="V3454">
        <v>0.84699999999999998</v>
      </c>
      <c r="W3454">
        <v>4285.0240000000003</v>
      </c>
      <c r="X3454" t="s">
        <v>56</v>
      </c>
      <c r="Y3454">
        <v>4.8310000000000004</v>
      </c>
      <c r="Z3454">
        <v>0.93300000000000005</v>
      </c>
      <c r="AA3454">
        <v>0.93899999999999995</v>
      </c>
      <c r="AB3454">
        <v>0.70699999999999996</v>
      </c>
      <c r="AC3454">
        <v>0.98699999999999999</v>
      </c>
      <c r="AD3454" s="19">
        <v>45825.11572303241</v>
      </c>
      <c r="AE3454" t="s">
        <v>2397</v>
      </c>
    </row>
    <row r="3455" spans="1:31" hidden="1" x14ac:dyDescent="0.35">
      <c r="A3455" t="s">
        <v>1062</v>
      </c>
      <c r="B3455" t="s">
        <v>312</v>
      </c>
      <c r="C3455">
        <v>98</v>
      </c>
      <c r="D3455" s="9">
        <v>44466.888993055552</v>
      </c>
      <c r="E3455" s="9">
        <v>44565.66479166667</v>
      </c>
      <c r="F3455" t="s">
        <v>871</v>
      </c>
      <c r="G3455" t="s">
        <v>871</v>
      </c>
      <c r="H3455">
        <v>25</v>
      </c>
      <c r="I3455">
        <v>9</v>
      </c>
      <c r="J3455">
        <v>22</v>
      </c>
      <c r="K3455" t="s">
        <v>872</v>
      </c>
      <c r="L3455">
        <v>3</v>
      </c>
      <c r="M3455">
        <v>8</v>
      </c>
      <c r="N3455">
        <v>0.28199999999999997</v>
      </c>
      <c r="O3455">
        <v>0.11899999999999999</v>
      </c>
      <c r="P3455">
        <v>0.29799999999999999</v>
      </c>
      <c r="Q3455">
        <v>0.06</v>
      </c>
      <c r="R3455" s="24" t="s">
        <v>2370</v>
      </c>
      <c r="S3455">
        <v>0.115</v>
      </c>
      <c r="T3455">
        <v>0.58299999999999996</v>
      </c>
      <c r="U3455">
        <v>0.70299999999999996</v>
      </c>
      <c r="V3455">
        <v>0.25700000000000001</v>
      </c>
      <c r="W3455">
        <v>850</v>
      </c>
      <c r="X3455" t="s">
        <v>56</v>
      </c>
      <c r="Y3455">
        <v>16.667000000000002</v>
      </c>
      <c r="Z3455">
        <v>0.79600000000000004</v>
      </c>
      <c r="AA3455" s="19">
        <v>0.92700000000000005</v>
      </c>
      <c r="AB3455">
        <v>0.91900000000000004</v>
      </c>
      <c r="AC3455" s="23">
        <v>0.92800000000000005</v>
      </c>
      <c r="AD3455" s="19">
        <v>45825.224451921298</v>
      </c>
      <c r="AE3455" t="s">
        <v>2377</v>
      </c>
    </row>
    <row r="3456" spans="1:31" x14ac:dyDescent="0.35">
      <c r="A3456" t="s">
        <v>1465</v>
      </c>
      <c r="B3456" t="s">
        <v>311</v>
      </c>
      <c r="C3456">
        <v>2962</v>
      </c>
      <c r="D3456" s="9">
        <v>38628.427777777775</v>
      </c>
      <c r="E3456" s="9">
        <v>41590.673611111109</v>
      </c>
      <c r="F3456">
        <v>160</v>
      </c>
      <c r="G3456">
        <v>160</v>
      </c>
      <c r="H3456">
        <v>29</v>
      </c>
      <c r="I3456">
        <v>131</v>
      </c>
      <c r="J3456">
        <v>46</v>
      </c>
      <c r="K3456">
        <v>114</v>
      </c>
      <c r="L3456">
        <v>74</v>
      </c>
      <c r="M3456">
        <v>40</v>
      </c>
      <c r="N3456">
        <v>8.9999999999999993E-3</v>
      </c>
      <c r="O3456">
        <v>4.1000000000000002E-2</v>
      </c>
      <c r="P3456">
        <v>0.02</v>
      </c>
      <c r="Q3456">
        <v>2.1999999999999999E-2</v>
      </c>
      <c r="R3456">
        <v>0.03</v>
      </c>
      <c r="S3456">
        <v>3.2000000000000001E-2</v>
      </c>
      <c r="T3456">
        <v>0.73299999999999998</v>
      </c>
      <c r="U3456">
        <v>0.18</v>
      </c>
      <c r="V3456">
        <v>0.6</v>
      </c>
      <c r="W3456">
        <v>1818.182</v>
      </c>
      <c r="X3456" t="s">
        <v>56</v>
      </c>
      <c r="Y3456">
        <v>45.454999999999998</v>
      </c>
      <c r="Z3456">
        <v>0.91200000000000003</v>
      </c>
      <c r="AA3456">
        <v>0.90300000000000002</v>
      </c>
      <c r="AB3456">
        <v>0.90200000000000002</v>
      </c>
      <c r="AC3456">
        <v>0.82499999999999996</v>
      </c>
      <c r="AD3456" s="19">
        <v>45824.881595520834</v>
      </c>
      <c r="AE3456" t="s">
        <v>2024</v>
      </c>
    </row>
    <row r="3457" spans="1:31" hidden="1" x14ac:dyDescent="0.35">
      <c r="A3457" t="s">
        <v>1063</v>
      </c>
      <c r="B3457" t="s">
        <v>312</v>
      </c>
      <c r="C3457">
        <v>99</v>
      </c>
      <c r="D3457" s="9">
        <v>44452.455706018518</v>
      </c>
      <c r="E3457" s="9">
        <v>44551.61991898148</v>
      </c>
      <c r="F3457" t="s">
        <v>871</v>
      </c>
      <c r="G3457" t="s">
        <v>871</v>
      </c>
      <c r="H3457">
        <v>40</v>
      </c>
      <c r="I3457">
        <v>39</v>
      </c>
      <c r="J3457">
        <v>14</v>
      </c>
      <c r="K3457" t="s">
        <v>872</v>
      </c>
      <c r="L3457">
        <v>50</v>
      </c>
      <c r="M3457">
        <v>16</v>
      </c>
      <c r="N3457">
        <v>0.40100000000000002</v>
      </c>
      <c r="O3457">
        <v>0.439</v>
      </c>
      <c r="P3457">
        <v>0.191</v>
      </c>
      <c r="Q3457">
        <v>0.501</v>
      </c>
      <c r="R3457">
        <v>0.64900000000000002</v>
      </c>
      <c r="S3457">
        <v>0.65500000000000003</v>
      </c>
      <c r="T3457">
        <v>0.77200000000000002</v>
      </c>
      <c r="U3457">
        <v>0.47699999999999998</v>
      </c>
      <c r="V3457">
        <v>0.77300000000000002</v>
      </c>
      <c r="W3457">
        <v>185.62899999999999</v>
      </c>
      <c r="X3457" t="s">
        <v>56</v>
      </c>
      <c r="Y3457">
        <v>1.996</v>
      </c>
      <c r="Z3457">
        <v>0.98299999999999998</v>
      </c>
      <c r="AA3457" s="19">
        <v>0.96</v>
      </c>
      <c r="AB3457">
        <v>0.94699999999999995</v>
      </c>
      <c r="AC3457" s="23">
        <v>0.99</v>
      </c>
      <c r="AD3457" s="19">
        <v>45825.224734629628</v>
      </c>
      <c r="AE3457" t="s">
        <v>2377</v>
      </c>
    </row>
    <row r="3458" spans="1:31" x14ac:dyDescent="0.35">
      <c r="A3458" t="s">
        <v>1489</v>
      </c>
      <c r="B3458" t="s">
        <v>311</v>
      </c>
      <c r="C3458">
        <v>3066</v>
      </c>
      <c r="D3458" s="9">
        <v>38547.284722222219</v>
      </c>
      <c r="E3458" s="9">
        <v>41614.281944444447</v>
      </c>
      <c r="F3458">
        <v>193</v>
      </c>
      <c r="G3458">
        <v>193</v>
      </c>
      <c r="H3458">
        <v>21</v>
      </c>
      <c r="I3458">
        <v>172</v>
      </c>
      <c r="J3458">
        <v>36</v>
      </c>
      <c r="K3458">
        <v>157</v>
      </c>
      <c r="L3458">
        <v>115</v>
      </c>
      <c r="M3458">
        <v>42</v>
      </c>
      <c r="N3458">
        <v>6.0000000000000001E-3</v>
      </c>
      <c r="O3458">
        <v>5.0999999999999997E-2</v>
      </c>
      <c r="P3458">
        <v>1.2E-2</v>
      </c>
      <c r="Q3458">
        <v>3.3000000000000002E-2</v>
      </c>
      <c r="R3458">
        <v>4.4999999999999998E-2</v>
      </c>
      <c r="S3458">
        <v>4.5999999999999999E-2</v>
      </c>
      <c r="T3458">
        <v>0.73299999999999998</v>
      </c>
      <c r="U3458">
        <v>0.105</v>
      </c>
      <c r="V3458">
        <v>0.78900000000000003</v>
      </c>
      <c r="W3458">
        <v>1272.7270000000001</v>
      </c>
      <c r="X3458" t="s">
        <v>56</v>
      </c>
      <c r="Y3458">
        <v>30.303000000000001</v>
      </c>
      <c r="Z3458">
        <v>0.94499999999999995</v>
      </c>
      <c r="AA3458">
        <v>0.98</v>
      </c>
      <c r="AB3458">
        <v>0.96799999999999997</v>
      </c>
      <c r="AC3458">
        <v>0.96899999999999997</v>
      </c>
      <c r="AD3458" s="19">
        <v>45824.886200856483</v>
      </c>
      <c r="AE3458" t="s">
        <v>2024</v>
      </c>
    </row>
    <row r="3459" spans="1:31" hidden="1" x14ac:dyDescent="0.35">
      <c r="A3459" t="s">
        <v>1064</v>
      </c>
      <c r="B3459" t="s">
        <v>312</v>
      </c>
      <c r="C3459">
        <v>98</v>
      </c>
      <c r="D3459" s="9">
        <v>44466.539236111108</v>
      </c>
      <c r="E3459" s="9">
        <v>44564.696226851855</v>
      </c>
      <c r="F3459" t="s">
        <v>871</v>
      </c>
      <c r="G3459" t="s">
        <v>871</v>
      </c>
      <c r="H3459">
        <v>4</v>
      </c>
      <c r="I3459">
        <v>18</v>
      </c>
      <c r="J3459">
        <v>11</v>
      </c>
      <c r="K3459" t="s">
        <v>872</v>
      </c>
      <c r="L3459">
        <v>17</v>
      </c>
      <c r="M3459">
        <v>-5</v>
      </c>
      <c r="N3459">
        <v>0.04</v>
      </c>
      <c r="O3459">
        <v>0.14799999999999999</v>
      </c>
      <c r="P3459">
        <v>0.18</v>
      </c>
      <c r="Q3459">
        <v>0.14399999999999999</v>
      </c>
      <c r="R3459">
        <v>8.0000000000000002E-3</v>
      </c>
      <c r="S3459">
        <v>0.122</v>
      </c>
      <c r="T3459">
        <v>18</v>
      </c>
      <c r="U3459">
        <v>0.21299999999999999</v>
      </c>
      <c r="V3459">
        <v>4.2999999999999997E-2</v>
      </c>
      <c r="W3459">
        <v>1291.6669999999999</v>
      </c>
      <c r="X3459" t="s">
        <v>62</v>
      </c>
      <c r="Y3459">
        <v>6.944</v>
      </c>
      <c r="Z3459">
        <v>0.94099999999999995</v>
      </c>
      <c r="AA3459" s="19">
        <v>0.95</v>
      </c>
      <c r="AB3459">
        <v>0.72899999999999998</v>
      </c>
      <c r="AC3459" s="23">
        <v>0.94599999999999995</v>
      </c>
      <c r="AD3459" s="19">
        <v>45825.225046030093</v>
      </c>
      <c r="AE3459" t="s">
        <v>2377</v>
      </c>
    </row>
    <row r="3460" spans="1:31" x14ac:dyDescent="0.35">
      <c r="A3460" t="s">
        <v>2080</v>
      </c>
      <c r="B3460" t="s">
        <v>311</v>
      </c>
      <c r="C3460">
        <v>1560</v>
      </c>
      <c r="D3460" s="9">
        <v>40066.431250000001</v>
      </c>
      <c r="E3460" s="9">
        <v>41627.244444444441</v>
      </c>
      <c r="F3460">
        <v>43</v>
      </c>
      <c r="G3460">
        <v>43</v>
      </c>
      <c r="H3460">
        <v>23</v>
      </c>
      <c r="I3460">
        <v>20</v>
      </c>
      <c r="J3460">
        <v>2</v>
      </c>
      <c r="K3460">
        <v>41</v>
      </c>
      <c r="L3460">
        <v>23</v>
      </c>
      <c r="M3460">
        <v>18</v>
      </c>
      <c r="N3460">
        <v>0.01</v>
      </c>
      <c r="O3460">
        <v>8.0000000000000002E-3</v>
      </c>
      <c r="P3460">
        <v>3.0000000000000001E-3</v>
      </c>
      <c r="Q3460">
        <v>1.0999999999999999E-2</v>
      </c>
      <c r="R3460">
        <v>1.4999999999999999E-2</v>
      </c>
      <c r="S3460">
        <v>1.7000000000000001E-2</v>
      </c>
      <c r="T3460">
        <v>0.73299999999999998</v>
      </c>
      <c r="U3460">
        <v>0.55600000000000005</v>
      </c>
      <c r="V3460">
        <v>0.83299999999999996</v>
      </c>
      <c r="W3460">
        <v>1636.364</v>
      </c>
      <c r="X3460" t="s">
        <v>56</v>
      </c>
      <c r="Y3460">
        <v>90.909000000000006</v>
      </c>
      <c r="Z3460">
        <v>0.69399999999999995</v>
      </c>
      <c r="AA3460">
        <v>0.499</v>
      </c>
      <c r="AB3460">
        <v>1</v>
      </c>
      <c r="AC3460">
        <v>0.42199999999999999</v>
      </c>
      <c r="AD3460" s="19">
        <v>45824.920857997684</v>
      </c>
      <c r="AE3460" t="s">
        <v>2215</v>
      </c>
    </row>
    <row r="3461" spans="1:31" hidden="1" x14ac:dyDescent="0.35">
      <c r="A3461" t="s">
        <v>1065</v>
      </c>
      <c r="B3461" t="s">
        <v>312</v>
      </c>
      <c r="C3461">
        <v>92</v>
      </c>
      <c r="D3461" s="9">
        <v>44472.845243055555</v>
      </c>
      <c r="E3461" s="9">
        <v>44565.6559837963</v>
      </c>
      <c r="F3461" t="s">
        <v>871</v>
      </c>
      <c r="G3461" t="s">
        <v>871</v>
      </c>
      <c r="H3461">
        <v>12</v>
      </c>
      <c r="I3461">
        <v>16</v>
      </c>
      <c r="J3461">
        <v>2</v>
      </c>
      <c r="K3461" t="s">
        <v>872</v>
      </c>
      <c r="L3461">
        <v>11</v>
      </c>
      <c r="M3461">
        <v>14</v>
      </c>
      <c r="N3461">
        <v>9.8000000000000004E-2</v>
      </c>
      <c r="O3461">
        <v>0.36199999999999999</v>
      </c>
      <c r="P3461">
        <v>8.3000000000000004E-2</v>
      </c>
      <c r="Q3461">
        <v>0.217</v>
      </c>
      <c r="R3461" s="24" t="s">
        <v>2371</v>
      </c>
      <c r="S3461">
        <v>0.252</v>
      </c>
      <c r="T3461">
        <v>0.57599999999999996</v>
      </c>
      <c r="U3461">
        <v>0.21299999999999999</v>
      </c>
      <c r="V3461">
        <v>0.82</v>
      </c>
      <c r="W3461">
        <v>262.673</v>
      </c>
      <c r="X3461" t="s">
        <v>56</v>
      </c>
      <c r="Y3461">
        <v>4.6079999999999997</v>
      </c>
      <c r="Z3461">
        <v>0.83099999999999996</v>
      </c>
      <c r="AA3461" s="19">
        <v>0.83</v>
      </c>
      <c r="AB3461">
        <v>1</v>
      </c>
      <c r="AC3461" s="23">
        <v>0.97299999999999998</v>
      </c>
      <c r="AD3461" s="19">
        <v>45825.225320162041</v>
      </c>
      <c r="AE3461" t="s">
        <v>2377</v>
      </c>
    </row>
    <row r="3462" spans="1:31" x14ac:dyDescent="0.35">
      <c r="A3462" t="s">
        <v>1126</v>
      </c>
      <c r="B3462" t="s">
        <v>311</v>
      </c>
      <c r="C3462">
        <v>2105</v>
      </c>
      <c r="D3462" s="9">
        <v>42432.43240740741</v>
      </c>
      <c r="E3462" s="9">
        <v>44537.63045138889</v>
      </c>
      <c r="F3462">
        <v>217</v>
      </c>
      <c r="G3462">
        <v>217</v>
      </c>
      <c r="H3462">
        <v>110</v>
      </c>
      <c r="I3462">
        <v>107</v>
      </c>
      <c r="J3462">
        <v>9</v>
      </c>
      <c r="K3462">
        <v>208</v>
      </c>
      <c r="L3462">
        <v>125</v>
      </c>
      <c r="M3462">
        <v>83</v>
      </c>
      <c r="N3462">
        <v>5.8000000000000003E-2</v>
      </c>
      <c r="O3462">
        <v>5.1999999999999998E-2</v>
      </c>
      <c r="P3462">
        <v>8.9999999999999993E-3</v>
      </c>
      <c r="Q3462">
        <v>7.3999999999999996E-2</v>
      </c>
      <c r="R3462">
        <v>0.10100000000000001</v>
      </c>
      <c r="S3462">
        <v>0.106</v>
      </c>
      <c r="T3462">
        <v>0.73299999999999998</v>
      </c>
      <c r="U3462">
        <v>0.52700000000000002</v>
      </c>
      <c r="V3462">
        <v>0.91800000000000004</v>
      </c>
      <c r="W3462">
        <v>1121.6220000000001</v>
      </c>
      <c r="X3462" t="s">
        <v>56</v>
      </c>
      <c r="Y3462">
        <v>13.513999999999999</v>
      </c>
      <c r="Z3462">
        <v>0.97899999999999998</v>
      </c>
      <c r="AA3462">
        <v>0.93500000000000005</v>
      </c>
      <c r="AB3462">
        <v>0.96</v>
      </c>
      <c r="AC3462">
        <v>0.95299999999999996</v>
      </c>
      <c r="AD3462" s="19">
        <v>45825.268579641204</v>
      </c>
      <c r="AE3462" t="s">
        <v>2357</v>
      </c>
    </row>
    <row r="3463" spans="1:31" hidden="1" x14ac:dyDescent="0.35">
      <c r="A3463" t="s">
        <v>1066</v>
      </c>
      <c r="B3463" t="s">
        <v>312</v>
      </c>
      <c r="C3463">
        <v>94</v>
      </c>
      <c r="D3463" s="9">
        <v>44452.631319444445</v>
      </c>
      <c r="E3463" s="9">
        <v>44546.715763888889</v>
      </c>
      <c r="F3463" t="s">
        <v>871</v>
      </c>
      <c r="G3463" t="s">
        <v>871</v>
      </c>
      <c r="H3463">
        <v>9</v>
      </c>
      <c r="I3463">
        <v>9</v>
      </c>
      <c r="J3463">
        <v>5</v>
      </c>
      <c r="K3463" t="s">
        <v>872</v>
      </c>
      <c r="L3463">
        <v>6</v>
      </c>
      <c r="M3463">
        <v>6</v>
      </c>
      <c r="N3463">
        <v>7.2999999999999995E-2</v>
      </c>
      <c r="O3463">
        <v>0.109</v>
      </c>
      <c r="P3463">
        <v>9.5000000000000001E-2</v>
      </c>
      <c r="Q3463">
        <v>6.5000000000000002E-2</v>
      </c>
      <c r="R3463">
        <v>8.6999999999999994E-2</v>
      </c>
      <c r="S3463">
        <v>0.11700000000000001</v>
      </c>
      <c r="T3463">
        <v>0.747</v>
      </c>
      <c r="U3463">
        <v>0.40100000000000002</v>
      </c>
      <c r="V3463">
        <v>0.47799999999999998</v>
      </c>
      <c r="W3463">
        <v>323.077</v>
      </c>
      <c r="X3463" t="s">
        <v>56</v>
      </c>
      <c r="Y3463">
        <v>15.385</v>
      </c>
      <c r="Z3463">
        <v>0.96699999999999997</v>
      </c>
      <c r="AA3463" s="19">
        <v>0.93400000000000005</v>
      </c>
      <c r="AB3463">
        <v>0.79900000000000004</v>
      </c>
      <c r="AC3463" s="23">
        <v>0.89700000000000002</v>
      </c>
      <c r="AD3463" s="19">
        <v>45825.225589282411</v>
      </c>
      <c r="AE3463" t="s">
        <v>2377</v>
      </c>
    </row>
    <row r="3464" spans="1:31" x14ac:dyDescent="0.35">
      <c r="A3464" t="s">
        <v>1168</v>
      </c>
      <c r="B3464" t="s">
        <v>311</v>
      </c>
      <c r="C3464">
        <v>2951</v>
      </c>
      <c r="D3464" s="9">
        <v>41614.872534722221</v>
      </c>
      <c r="E3464" s="9">
        <v>44565.921805555554</v>
      </c>
      <c r="F3464">
        <v>3595</v>
      </c>
      <c r="G3464">
        <v>3595</v>
      </c>
      <c r="H3464">
        <v>644</v>
      </c>
      <c r="I3464">
        <v>2951</v>
      </c>
      <c r="J3464">
        <v>331</v>
      </c>
      <c r="K3464">
        <v>3264</v>
      </c>
      <c r="L3464">
        <v>2222</v>
      </c>
      <c r="M3464">
        <v>1042</v>
      </c>
      <c r="N3464">
        <v>0.28799999999999998</v>
      </c>
      <c r="O3464">
        <v>1.228</v>
      </c>
      <c r="P3464">
        <v>0.154</v>
      </c>
      <c r="Q3464">
        <v>0.998</v>
      </c>
      <c r="R3464">
        <v>1.3620000000000001</v>
      </c>
      <c r="S3464">
        <v>1.359</v>
      </c>
      <c r="T3464">
        <v>0.73299999999999998</v>
      </c>
      <c r="U3464">
        <v>0.19</v>
      </c>
      <c r="V3464">
        <v>0.89800000000000002</v>
      </c>
      <c r="W3464">
        <v>1044.088</v>
      </c>
      <c r="X3464" t="s">
        <v>56</v>
      </c>
      <c r="Y3464">
        <v>1.002</v>
      </c>
      <c r="Z3464">
        <v>0.88800000000000001</v>
      </c>
      <c r="AA3464">
        <v>0.95799999999999996</v>
      </c>
      <c r="AB3464">
        <v>0.93400000000000005</v>
      </c>
      <c r="AC3464">
        <v>0.95799999999999996</v>
      </c>
      <c r="AD3464" s="19">
        <v>45825.069492662034</v>
      </c>
      <c r="AE3464" t="s">
        <v>2397</v>
      </c>
    </row>
    <row r="3465" spans="1:31" hidden="1" x14ac:dyDescent="0.35">
      <c r="A3465" t="s">
        <v>1067</v>
      </c>
      <c r="B3465" t="s">
        <v>312</v>
      </c>
      <c r="C3465">
        <v>99</v>
      </c>
      <c r="D3465" s="9">
        <v>44465.853067129632</v>
      </c>
      <c r="E3465" s="9">
        <v>44565.664710648147</v>
      </c>
      <c r="F3465" t="s">
        <v>871</v>
      </c>
      <c r="G3465" t="s">
        <v>871</v>
      </c>
      <c r="H3465">
        <v>35</v>
      </c>
      <c r="I3465">
        <v>70</v>
      </c>
      <c r="J3465">
        <v>25</v>
      </c>
      <c r="K3465" t="s">
        <v>872</v>
      </c>
      <c r="L3465">
        <v>78</v>
      </c>
      <c r="M3465">
        <v>1</v>
      </c>
      <c r="N3465">
        <v>0.35899999999999999</v>
      </c>
      <c r="O3465">
        <v>0.82899999999999996</v>
      </c>
      <c r="P3465">
        <v>0.28799999999999998</v>
      </c>
      <c r="Q3465">
        <v>0.89100000000000001</v>
      </c>
      <c r="R3465" s="24" t="s">
        <v>2372</v>
      </c>
      <c r="S3465">
        <v>0.91400000000000003</v>
      </c>
      <c r="T3465">
        <v>0.99</v>
      </c>
      <c r="U3465">
        <v>0.30199999999999999</v>
      </c>
      <c r="V3465">
        <v>0.75800000000000001</v>
      </c>
      <c r="W3465">
        <v>246.91399999999999</v>
      </c>
      <c r="X3465" t="s">
        <v>56</v>
      </c>
      <c r="Y3465">
        <v>1.1220000000000001</v>
      </c>
      <c r="Z3465">
        <v>0.82799999999999996</v>
      </c>
      <c r="AA3465" s="19">
        <v>0.94899999999999995</v>
      </c>
      <c r="AB3465">
        <v>0.97099999999999997</v>
      </c>
      <c r="AC3465" s="23">
        <v>0.96899999999999997</v>
      </c>
      <c r="AD3465" s="19">
        <v>45825.225894513889</v>
      </c>
      <c r="AE3465" t="s">
        <v>2377</v>
      </c>
    </row>
    <row r="3466" spans="1:31" x14ac:dyDescent="0.35">
      <c r="A3466" t="s">
        <v>891</v>
      </c>
      <c r="B3466" t="s">
        <v>311</v>
      </c>
      <c r="C3466">
        <v>3233</v>
      </c>
      <c r="D3466" s="9">
        <v>40841.559699074074</v>
      </c>
      <c r="E3466" s="9">
        <v>44074.58761574074</v>
      </c>
      <c r="F3466">
        <v>11874</v>
      </c>
      <c r="G3466">
        <v>11874</v>
      </c>
      <c r="H3466">
        <v>1323</v>
      </c>
      <c r="I3466">
        <v>10551</v>
      </c>
      <c r="J3466">
        <v>3990</v>
      </c>
      <c r="K3466">
        <v>7884</v>
      </c>
      <c r="L3466">
        <v>6804</v>
      </c>
      <c r="M3466">
        <v>1080</v>
      </c>
      <c r="N3466">
        <v>0.57499999999999996</v>
      </c>
      <c r="O3466">
        <v>4.8959999999999999</v>
      </c>
      <c r="P3466">
        <v>1.4350000000000001</v>
      </c>
      <c r="Q3466">
        <v>2.9569999999999999</v>
      </c>
      <c r="R3466">
        <v>4.0359999999999996</v>
      </c>
      <c r="S3466">
        <v>3.6459999999999999</v>
      </c>
      <c r="T3466">
        <v>0.73299999999999998</v>
      </c>
      <c r="U3466">
        <v>0.105</v>
      </c>
      <c r="V3466">
        <v>0.73799999999999999</v>
      </c>
      <c r="W3466">
        <v>365.23500000000001</v>
      </c>
      <c r="X3466" t="s">
        <v>56</v>
      </c>
      <c r="Y3466">
        <v>0.33800000000000002</v>
      </c>
      <c r="Z3466">
        <v>0.99299999999999999</v>
      </c>
      <c r="AA3466">
        <v>0.98899999999999999</v>
      </c>
      <c r="AB3466">
        <v>0.99</v>
      </c>
      <c r="AC3466">
        <v>0.96399999999999997</v>
      </c>
      <c r="AD3466" s="19">
        <v>45825.163291712961</v>
      </c>
      <c r="AE3466" t="s">
        <v>2397</v>
      </c>
    </row>
    <row r="3467" spans="1:31" hidden="1" x14ac:dyDescent="0.35">
      <c r="A3467" t="s">
        <v>1068</v>
      </c>
      <c r="B3467" t="s">
        <v>312</v>
      </c>
      <c r="C3467">
        <v>99</v>
      </c>
      <c r="D3467" s="9">
        <v>44465.688599537039</v>
      </c>
      <c r="E3467" s="9">
        <v>44565.670023148145</v>
      </c>
      <c r="F3467" t="s">
        <v>871</v>
      </c>
      <c r="G3467" t="s">
        <v>871</v>
      </c>
      <c r="H3467">
        <v>37</v>
      </c>
      <c r="I3467">
        <v>47</v>
      </c>
      <c r="J3467">
        <v>19</v>
      </c>
      <c r="K3467" t="s">
        <v>872</v>
      </c>
      <c r="L3467">
        <v>45</v>
      </c>
      <c r="M3467">
        <v>19</v>
      </c>
      <c r="N3467">
        <v>0.45600000000000002</v>
      </c>
      <c r="O3467">
        <v>0.56599999999999995</v>
      </c>
      <c r="P3467">
        <v>0.22500000000000001</v>
      </c>
      <c r="Q3467">
        <v>0.58199999999999996</v>
      </c>
      <c r="R3467">
        <v>0.79700000000000004</v>
      </c>
      <c r="S3467">
        <v>0.81899999999999995</v>
      </c>
      <c r="T3467">
        <v>0.73</v>
      </c>
      <c r="U3467">
        <v>0.44600000000000001</v>
      </c>
      <c r="V3467">
        <v>0.78</v>
      </c>
      <c r="W3467">
        <v>451.89</v>
      </c>
      <c r="X3467" t="s">
        <v>56</v>
      </c>
      <c r="Y3467">
        <v>1.718</v>
      </c>
      <c r="Z3467">
        <v>0.95499999999999996</v>
      </c>
      <c r="AA3467" s="19">
        <v>0.94899999999999995</v>
      </c>
      <c r="AB3467">
        <v>0.89900000000000002</v>
      </c>
      <c r="AC3467" s="23">
        <v>0.93300000000000005</v>
      </c>
      <c r="AD3467" s="19">
        <v>45825.226190208334</v>
      </c>
      <c r="AE3467" t="s">
        <v>2377</v>
      </c>
    </row>
    <row r="3468" spans="1:31" x14ac:dyDescent="0.35">
      <c r="A3468" t="s">
        <v>1648</v>
      </c>
      <c r="B3468" t="s">
        <v>311</v>
      </c>
      <c r="C3468">
        <v>2041</v>
      </c>
      <c r="D3468" s="9">
        <v>39581.62222222222</v>
      </c>
      <c r="E3468" s="9">
        <v>41622.788194444445</v>
      </c>
      <c r="F3468">
        <v>141</v>
      </c>
      <c r="G3468">
        <v>141</v>
      </c>
      <c r="H3468">
        <v>22</v>
      </c>
      <c r="I3468">
        <v>119</v>
      </c>
      <c r="J3468">
        <v>17</v>
      </c>
      <c r="K3468">
        <v>124</v>
      </c>
      <c r="L3468">
        <v>78</v>
      </c>
      <c r="M3468">
        <v>46</v>
      </c>
      <c r="N3468">
        <v>1.2E-2</v>
      </c>
      <c r="O3468">
        <v>7.4999999999999997E-2</v>
      </c>
      <c r="P3468">
        <v>1.6E-2</v>
      </c>
      <c r="Q3468">
        <v>5.1999999999999998E-2</v>
      </c>
      <c r="R3468">
        <v>7.0999999999999994E-2</v>
      </c>
      <c r="S3468">
        <v>7.2999999999999995E-2</v>
      </c>
      <c r="T3468">
        <v>0.73199999999999998</v>
      </c>
      <c r="U3468">
        <v>0.13800000000000001</v>
      </c>
      <c r="V3468">
        <v>0.81599999999999995</v>
      </c>
      <c r="W3468">
        <v>884.61500000000001</v>
      </c>
      <c r="X3468" t="s">
        <v>56</v>
      </c>
      <c r="Y3468">
        <v>19.231000000000002</v>
      </c>
      <c r="Z3468">
        <v>0.95099999999999996</v>
      </c>
      <c r="AA3468">
        <v>0.96299999999999997</v>
      </c>
      <c r="AB3468">
        <v>0.90600000000000003</v>
      </c>
      <c r="AC3468">
        <v>0.98199999999999998</v>
      </c>
      <c r="AD3468" s="19">
        <v>45824.818601423613</v>
      </c>
      <c r="AE3468" t="s">
        <v>1824</v>
      </c>
    </row>
    <row r="3469" spans="1:31" hidden="1" x14ac:dyDescent="0.35">
      <c r="A3469" t="s">
        <v>1069</v>
      </c>
      <c r="B3469" t="s">
        <v>312</v>
      </c>
      <c r="C3469">
        <v>99</v>
      </c>
      <c r="D3469" s="9">
        <v>44466.568599537037</v>
      </c>
      <c r="E3469" s="9">
        <v>44565.664386574077</v>
      </c>
      <c r="F3469" t="s">
        <v>871</v>
      </c>
      <c r="G3469" t="s">
        <v>871</v>
      </c>
      <c r="H3469">
        <v>247</v>
      </c>
      <c r="I3469">
        <v>261</v>
      </c>
      <c r="J3469">
        <v>131</v>
      </c>
      <c r="K3469" t="s">
        <v>872</v>
      </c>
      <c r="L3469">
        <v>386</v>
      </c>
      <c r="M3469">
        <v>-10</v>
      </c>
      <c r="N3469">
        <v>2.9849999999999999</v>
      </c>
      <c r="O3469">
        <v>2.7519999999999998</v>
      </c>
      <c r="P3469">
        <v>1.552</v>
      </c>
      <c r="Q3469">
        <v>4.5860000000000003</v>
      </c>
      <c r="R3469" s="24" t="s">
        <v>2373</v>
      </c>
      <c r="S3469">
        <v>4.2069999999999999</v>
      </c>
      <c r="T3469">
        <v>1.0960000000000001</v>
      </c>
      <c r="U3469">
        <v>0.52</v>
      </c>
      <c r="V3469">
        <v>0.72899999999999998</v>
      </c>
      <c r="W3469">
        <v>253.38</v>
      </c>
      <c r="X3469" t="s">
        <v>62</v>
      </c>
      <c r="Y3469">
        <v>0.218</v>
      </c>
      <c r="Z3469">
        <v>0.94299999999999995</v>
      </c>
      <c r="AA3469" s="19">
        <v>0.98399999999999999</v>
      </c>
      <c r="AB3469">
        <v>0.95</v>
      </c>
      <c r="AC3469" s="23">
        <v>0.97899999999999998</v>
      </c>
      <c r="AD3469" s="19">
        <v>45825.226571168983</v>
      </c>
      <c r="AE3469" t="s">
        <v>2377</v>
      </c>
    </row>
    <row r="3470" spans="1:31" x14ac:dyDescent="0.35">
      <c r="A3470" t="s">
        <v>1596</v>
      </c>
      <c r="B3470" t="s">
        <v>311</v>
      </c>
      <c r="C3470">
        <v>1759</v>
      </c>
      <c r="D3470" s="9">
        <v>42806.212962962964</v>
      </c>
      <c r="E3470" s="9">
        <v>44565.998252314814</v>
      </c>
      <c r="F3470">
        <v>1572</v>
      </c>
      <c r="G3470">
        <v>1572</v>
      </c>
      <c r="H3470">
        <v>344</v>
      </c>
      <c r="I3470">
        <v>1228</v>
      </c>
      <c r="J3470">
        <v>17</v>
      </c>
      <c r="K3470">
        <v>1555</v>
      </c>
      <c r="L3470">
        <v>1037</v>
      </c>
      <c r="M3470">
        <v>518</v>
      </c>
      <c r="N3470">
        <v>0.20599999999999999</v>
      </c>
      <c r="O3470">
        <v>0.71399999999999997</v>
      </c>
      <c r="P3470">
        <v>1.2999999999999999E-2</v>
      </c>
      <c r="Q3470">
        <v>0.66400000000000003</v>
      </c>
      <c r="R3470">
        <v>0.90700000000000003</v>
      </c>
      <c r="S3470">
        <v>0.90700000000000003</v>
      </c>
      <c r="T3470">
        <v>0.73199999999999998</v>
      </c>
      <c r="U3470">
        <v>0.224</v>
      </c>
      <c r="V3470">
        <v>0.98599999999999999</v>
      </c>
      <c r="W3470">
        <v>780.12</v>
      </c>
      <c r="X3470" t="s">
        <v>56</v>
      </c>
      <c r="Y3470">
        <v>1.506</v>
      </c>
      <c r="Z3470">
        <v>0.98399999999999999</v>
      </c>
      <c r="AA3470">
        <v>0.99399999999999999</v>
      </c>
      <c r="AB3470">
        <v>0.86499999999999999</v>
      </c>
      <c r="AC3470">
        <v>0.98399999999999999</v>
      </c>
      <c r="AD3470" s="19">
        <v>45825.139161956016</v>
      </c>
      <c r="AE3470" t="s">
        <v>2397</v>
      </c>
    </row>
    <row r="3471" spans="1:31" hidden="1" x14ac:dyDescent="0.35">
      <c r="A3471" t="s">
        <v>1070</v>
      </c>
      <c r="B3471" t="s">
        <v>312</v>
      </c>
      <c r="C3471">
        <v>98</v>
      </c>
      <c r="D3471" s="9">
        <v>44467.608726851853</v>
      </c>
      <c r="E3471" s="9">
        <v>44565.660543981481</v>
      </c>
      <c r="F3471" t="s">
        <v>871</v>
      </c>
      <c r="G3471" t="s">
        <v>871</v>
      </c>
      <c r="H3471">
        <v>32</v>
      </c>
      <c r="I3471">
        <v>15</v>
      </c>
      <c r="J3471">
        <v>4</v>
      </c>
      <c r="K3471" t="s">
        <v>872</v>
      </c>
      <c r="L3471">
        <v>11</v>
      </c>
      <c r="M3471">
        <v>33</v>
      </c>
      <c r="N3471">
        <v>0.33100000000000002</v>
      </c>
      <c r="O3471">
        <v>0.17799999999999999</v>
      </c>
      <c r="P3471">
        <v>0.05</v>
      </c>
      <c r="Q3471">
        <v>8.5000000000000006E-2</v>
      </c>
      <c r="R3471">
        <v>0.45900000000000002</v>
      </c>
      <c r="S3471">
        <v>0.45100000000000001</v>
      </c>
      <c r="T3471">
        <v>0.185</v>
      </c>
      <c r="U3471">
        <v>0.65</v>
      </c>
      <c r="V3471">
        <v>0.90200000000000002</v>
      </c>
      <c r="W3471">
        <v>2576.471</v>
      </c>
      <c r="X3471" t="s">
        <v>56</v>
      </c>
      <c r="Y3471">
        <v>11.765000000000001</v>
      </c>
      <c r="Z3471">
        <v>0.98899999999999999</v>
      </c>
      <c r="AA3471" s="19">
        <v>0.96699999999999997</v>
      </c>
      <c r="AB3471">
        <v>0.72</v>
      </c>
      <c r="AC3471" s="23">
        <v>0.90400000000000003</v>
      </c>
      <c r="AD3471" s="19">
        <v>45825.226850081017</v>
      </c>
      <c r="AE3471" t="s">
        <v>2377</v>
      </c>
    </row>
    <row r="3472" spans="1:31" x14ac:dyDescent="0.35">
      <c r="A3472" t="s">
        <v>1611</v>
      </c>
      <c r="B3472" t="s">
        <v>311</v>
      </c>
      <c r="C3472">
        <v>1935</v>
      </c>
      <c r="D3472" s="9">
        <v>42592.782997685186</v>
      </c>
      <c r="E3472" s="9">
        <v>44528.606620370374</v>
      </c>
      <c r="F3472">
        <v>368</v>
      </c>
      <c r="G3472">
        <v>368</v>
      </c>
      <c r="H3472">
        <v>212</v>
      </c>
      <c r="I3472">
        <v>156</v>
      </c>
      <c r="J3472">
        <v>26</v>
      </c>
      <c r="K3472">
        <v>342</v>
      </c>
      <c r="L3472">
        <v>236</v>
      </c>
      <c r="M3472">
        <v>106</v>
      </c>
      <c r="N3472">
        <v>0.13300000000000001</v>
      </c>
      <c r="O3472">
        <v>0.107</v>
      </c>
      <c r="P3472">
        <v>1.6E-2</v>
      </c>
      <c r="Q3472">
        <v>0.16400000000000001</v>
      </c>
      <c r="R3472">
        <v>0.224</v>
      </c>
      <c r="S3472">
        <v>0.22</v>
      </c>
      <c r="T3472">
        <v>0.73199999999999998</v>
      </c>
      <c r="U3472">
        <v>0.55400000000000005</v>
      </c>
      <c r="V3472">
        <v>0.93300000000000005</v>
      </c>
      <c r="W3472">
        <v>646.34100000000001</v>
      </c>
      <c r="X3472" t="s">
        <v>56</v>
      </c>
      <c r="Y3472">
        <v>6.0979999999999999</v>
      </c>
      <c r="Z3472">
        <v>0.94899999999999995</v>
      </c>
      <c r="AA3472">
        <v>0.90600000000000003</v>
      </c>
      <c r="AB3472">
        <v>0.91400000000000003</v>
      </c>
      <c r="AC3472">
        <v>0.92500000000000004</v>
      </c>
      <c r="AD3472" s="19">
        <v>45825.143078819441</v>
      </c>
      <c r="AE3472" t="s">
        <v>2397</v>
      </c>
    </row>
    <row r="3473" spans="1:31" hidden="1" x14ac:dyDescent="0.35">
      <c r="A3473" t="s">
        <v>1071</v>
      </c>
      <c r="B3473" t="s">
        <v>312</v>
      </c>
      <c r="C3473">
        <v>98</v>
      </c>
      <c r="D3473" s="9">
        <v>44466.818935185183</v>
      </c>
      <c r="E3473" s="9">
        <v>44565.670416666668</v>
      </c>
      <c r="F3473" t="s">
        <v>871</v>
      </c>
      <c r="G3473" t="s">
        <v>871</v>
      </c>
      <c r="H3473">
        <v>121</v>
      </c>
      <c r="I3473">
        <v>44</v>
      </c>
      <c r="J3473">
        <v>36</v>
      </c>
      <c r="K3473" t="s">
        <v>872</v>
      </c>
      <c r="L3473">
        <v>125</v>
      </c>
      <c r="M3473">
        <v>3</v>
      </c>
      <c r="N3473">
        <v>1.2969999999999999</v>
      </c>
      <c r="O3473">
        <v>0.40100000000000002</v>
      </c>
      <c r="P3473">
        <v>0.38100000000000001</v>
      </c>
      <c r="Q3473">
        <v>1.363</v>
      </c>
      <c r="R3473">
        <v>1.3169999999999999</v>
      </c>
      <c r="S3473">
        <v>1.3109999999999999</v>
      </c>
      <c r="T3473">
        <v>1.0349999999999999</v>
      </c>
      <c r="U3473">
        <v>0.76400000000000001</v>
      </c>
      <c r="V3473">
        <v>0.77600000000000002</v>
      </c>
      <c r="W3473">
        <v>987.52800000000002</v>
      </c>
      <c r="X3473" t="s">
        <v>62</v>
      </c>
      <c r="Y3473">
        <v>0.73399999999999999</v>
      </c>
      <c r="Z3473">
        <v>0.98699999999999999</v>
      </c>
      <c r="AA3473" s="19">
        <v>0.98199999999999998</v>
      </c>
      <c r="AB3473">
        <v>0.94399999999999995</v>
      </c>
      <c r="AC3473" s="23">
        <v>0.96799999999999997</v>
      </c>
      <c r="AD3473" s="19">
        <v>45825.227224560185</v>
      </c>
      <c r="AE3473" t="s">
        <v>2377</v>
      </c>
    </row>
    <row r="3474" spans="1:31" x14ac:dyDescent="0.35">
      <c r="A3474" t="s">
        <v>1327</v>
      </c>
      <c r="B3474" t="s">
        <v>311</v>
      </c>
      <c r="C3474">
        <v>1490</v>
      </c>
      <c r="D3474" s="9">
        <v>41761.764513888891</v>
      </c>
      <c r="E3474" s="9">
        <v>43252.376157407409</v>
      </c>
      <c r="F3474">
        <v>1002</v>
      </c>
      <c r="G3474">
        <v>1002</v>
      </c>
      <c r="H3474">
        <v>180</v>
      </c>
      <c r="I3474">
        <v>822</v>
      </c>
      <c r="J3474">
        <v>89</v>
      </c>
      <c r="K3474">
        <v>913</v>
      </c>
      <c r="L3474">
        <v>670</v>
      </c>
      <c r="M3474">
        <v>243</v>
      </c>
      <c r="N3474">
        <v>0.17899999999999999</v>
      </c>
      <c r="O3474">
        <v>0.66300000000000003</v>
      </c>
      <c r="P3474">
        <v>8.1000000000000003E-2</v>
      </c>
      <c r="Q3474">
        <v>0.55600000000000005</v>
      </c>
      <c r="R3474">
        <v>0.76100000000000001</v>
      </c>
      <c r="S3474">
        <v>0.73799999999999999</v>
      </c>
      <c r="T3474">
        <v>0.73099999999999998</v>
      </c>
      <c r="U3474">
        <v>0.21299999999999999</v>
      </c>
      <c r="V3474">
        <v>0.90400000000000003</v>
      </c>
      <c r="W3474">
        <v>437.05</v>
      </c>
      <c r="X3474" t="s">
        <v>56</v>
      </c>
      <c r="Y3474">
        <v>1.7989999999999999</v>
      </c>
      <c r="Z3474">
        <v>0.76600000000000001</v>
      </c>
      <c r="AA3474">
        <v>0.84</v>
      </c>
      <c r="AB3474">
        <v>0.751</v>
      </c>
      <c r="AC3474">
        <v>0.78800000000000003</v>
      </c>
      <c r="AD3474" s="19">
        <v>45825.074007800926</v>
      </c>
      <c r="AE3474" t="s">
        <v>2397</v>
      </c>
    </row>
    <row r="3475" spans="1:31" hidden="1" x14ac:dyDescent="0.35">
      <c r="A3475" t="s">
        <v>1072</v>
      </c>
      <c r="B3475" t="s">
        <v>312</v>
      </c>
      <c r="C3475">
        <v>70</v>
      </c>
      <c r="D3475" s="9">
        <v>44428.766574074078</v>
      </c>
      <c r="E3475" s="9">
        <v>44498.783101851855</v>
      </c>
      <c r="F3475" t="s">
        <v>871</v>
      </c>
      <c r="G3475" t="s">
        <v>871</v>
      </c>
      <c r="H3475">
        <v>1</v>
      </c>
      <c r="I3475">
        <v>1</v>
      </c>
      <c r="J3475">
        <v>24</v>
      </c>
      <c r="K3475" t="s">
        <v>872</v>
      </c>
      <c r="L3475">
        <v>2</v>
      </c>
      <c r="M3475">
        <v>-25</v>
      </c>
      <c r="N3475" t="s">
        <v>874</v>
      </c>
      <c r="O3475" t="s">
        <v>874</v>
      </c>
      <c r="P3475">
        <v>0.26200000000000001</v>
      </c>
      <c r="Q3475">
        <v>2.4E-2</v>
      </c>
      <c r="R3475">
        <v>0</v>
      </c>
      <c r="S3475">
        <v>-0.26200000000000001</v>
      </c>
      <c r="T3475" t="s">
        <v>874</v>
      </c>
      <c r="U3475" t="s">
        <v>874</v>
      </c>
      <c r="V3475" t="s">
        <v>874</v>
      </c>
      <c r="W3475" t="s">
        <v>874</v>
      </c>
      <c r="X3475" t="s">
        <v>56</v>
      </c>
      <c r="Y3475">
        <v>41.667000000000002</v>
      </c>
      <c r="Z3475" t="s">
        <v>874</v>
      </c>
      <c r="AA3475" s="19" t="s">
        <v>874</v>
      </c>
      <c r="AB3475">
        <v>0.872</v>
      </c>
      <c r="AC3475" s="23">
        <v>1</v>
      </c>
      <c r="AD3475" s="19">
        <v>45825.227433171298</v>
      </c>
      <c r="AE3475" t="s">
        <v>2377</v>
      </c>
    </row>
    <row r="3476" spans="1:31" x14ac:dyDescent="0.35">
      <c r="A3476" t="s">
        <v>1563</v>
      </c>
      <c r="B3476" t="s">
        <v>311</v>
      </c>
      <c r="C3476">
        <v>5164</v>
      </c>
      <c r="D3476" s="9">
        <v>39362.164305555554</v>
      </c>
      <c r="E3476" s="9">
        <v>44526.920300925929</v>
      </c>
      <c r="F3476">
        <v>305</v>
      </c>
      <c r="G3476">
        <v>305</v>
      </c>
      <c r="H3476">
        <v>37</v>
      </c>
      <c r="I3476">
        <v>268</v>
      </c>
      <c r="J3476">
        <v>43</v>
      </c>
      <c r="K3476">
        <v>262</v>
      </c>
      <c r="L3476">
        <v>191</v>
      </c>
      <c r="M3476">
        <v>71</v>
      </c>
      <c r="N3476">
        <v>7.0000000000000001E-3</v>
      </c>
      <c r="O3476">
        <v>5.3999999999999999E-2</v>
      </c>
      <c r="P3476">
        <v>8.9999999999999993E-3</v>
      </c>
      <c r="Q3476">
        <v>3.7999999999999999E-2</v>
      </c>
      <c r="R3476">
        <v>5.1999999999999998E-2</v>
      </c>
      <c r="S3476">
        <v>5.0999999999999997E-2</v>
      </c>
      <c r="T3476">
        <v>0.73099999999999998</v>
      </c>
      <c r="U3476">
        <v>0.115</v>
      </c>
      <c r="V3476">
        <v>0.85199999999999998</v>
      </c>
      <c r="W3476">
        <v>1868.421</v>
      </c>
      <c r="X3476" t="s">
        <v>56</v>
      </c>
      <c r="Y3476">
        <v>26.315999999999999</v>
      </c>
      <c r="Z3476">
        <v>0.96299999999999997</v>
      </c>
      <c r="AA3476">
        <v>0.99</v>
      </c>
      <c r="AB3476">
        <v>0.93400000000000005</v>
      </c>
      <c r="AC3476">
        <v>0.96699999999999997</v>
      </c>
      <c r="AD3476" s="19">
        <v>45825.130164062502</v>
      </c>
      <c r="AE3476" t="s">
        <v>2397</v>
      </c>
    </row>
    <row r="3477" spans="1:31" hidden="1" x14ac:dyDescent="0.35">
      <c r="A3477" t="s">
        <v>1073</v>
      </c>
      <c r="B3477" t="s">
        <v>312</v>
      </c>
      <c r="C3477">
        <v>98</v>
      </c>
      <c r="D3477" s="9">
        <v>44466.741770833331</v>
      </c>
      <c r="E3477" s="9">
        <v>44565.664652777778</v>
      </c>
      <c r="F3477" t="s">
        <v>871</v>
      </c>
      <c r="G3477" t="s">
        <v>871</v>
      </c>
      <c r="H3477">
        <v>24</v>
      </c>
      <c r="I3477">
        <v>19</v>
      </c>
      <c r="J3477">
        <v>7</v>
      </c>
      <c r="K3477" t="s">
        <v>872</v>
      </c>
      <c r="L3477">
        <v>7</v>
      </c>
      <c r="M3477">
        <v>28</v>
      </c>
      <c r="N3477">
        <v>0.254</v>
      </c>
      <c r="O3477">
        <v>0.20899999999999999</v>
      </c>
      <c r="P3477">
        <v>8.2000000000000003E-2</v>
      </c>
      <c r="Q3477">
        <v>6.9000000000000006E-2</v>
      </c>
      <c r="R3477" s="24" t="s">
        <v>2374</v>
      </c>
      <c r="S3477">
        <v>0.371</v>
      </c>
      <c r="T3477">
        <v>0.18099999999999999</v>
      </c>
      <c r="U3477">
        <v>0.54900000000000004</v>
      </c>
      <c r="V3477">
        <v>0.82299999999999995</v>
      </c>
      <c r="W3477">
        <v>5405.7969999999996</v>
      </c>
      <c r="X3477" t="s">
        <v>56</v>
      </c>
      <c r="Y3477">
        <v>14.493</v>
      </c>
      <c r="Z3477">
        <v>0.80600000000000005</v>
      </c>
      <c r="AA3477" s="19">
        <v>0.91300000000000003</v>
      </c>
      <c r="AB3477">
        <v>0.92700000000000005</v>
      </c>
      <c r="AC3477" s="23">
        <v>0.86299999999999999</v>
      </c>
      <c r="AD3477" s="19">
        <v>45825.227724386576</v>
      </c>
      <c r="AE3477" t="s">
        <v>2377</v>
      </c>
    </row>
    <row r="3478" spans="1:31" x14ac:dyDescent="0.35">
      <c r="A3478" t="s">
        <v>1405</v>
      </c>
      <c r="B3478" t="s">
        <v>311</v>
      </c>
      <c r="C3478">
        <v>2927</v>
      </c>
      <c r="D3478" s="9">
        <v>38665.066666666666</v>
      </c>
      <c r="E3478" s="9">
        <v>41592.140277777777</v>
      </c>
      <c r="F3478">
        <v>232</v>
      </c>
      <c r="G3478">
        <v>232</v>
      </c>
      <c r="H3478">
        <v>21</v>
      </c>
      <c r="I3478">
        <v>211</v>
      </c>
      <c r="J3478">
        <v>40</v>
      </c>
      <c r="K3478">
        <v>192</v>
      </c>
      <c r="L3478">
        <v>140</v>
      </c>
      <c r="M3478">
        <v>52</v>
      </c>
      <c r="N3478">
        <v>7.0000000000000001E-3</v>
      </c>
      <c r="O3478">
        <v>6.9000000000000006E-2</v>
      </c>
      <c r="P3478">
        <v>1.2999999999999999E-2</v>
      </c>
      <c r="Q3478">
        <v>4.5999999999999999E-2</v>
      </c>
      <c r="R3478">
        <v>6.3E-2</v>
      </c>
      <c r="S3478">
        <v>6.3E-2</v>
      </c>
      <c r="T3478">
        <v>0.73</v>
      </c>
      <c r="U3478">
        <v>9.1999999999999998E-2</v>
      </c>
      <c r="V3478">
        <v>0.82899999999999996</v>
      </c>
      <c r="W3478">
        <v>1130.4349999999999</v>
      </c>
      <c r="X3478" t="s">
        <v>56</v>
      </c>
      <c r="Y3478">
        <v>21.739000000000001</v>
      </c>
      <c r="Z3478">
        <v>0.69299999999999995</v>
      </c>
      <c r="AA3478">
        <v>0.77300000000000002</v>
      </c>
      <c r="AB3478">
        <v>0.65300000000000002</v>
      </c>
      <c r="AC3478">
        <v>0.68799999999999994</v>
      </c>
      <c r="AD3478" s="19">
        <v>45824.789375196757</v>
      </c>
      <c r="AE3478" t="s">
        <v>1824</v>
      </c>
    </row>
    <row r="3479" spans="1:31" hidden="1" x14ac:dyDescent="0.35">
      <c r="A3479" t="s">
        <v>1074</v>
      </c>
      <c r="B3479" t="s">
        <v>312</v>
      </c>
      <c r="C3479">
        <v>98</v>
      </c>
      <c r="D3479" s="9">
        <v>44466.727800925924</v>
      </c>
      <c r="E3479" s="9">
        <v>44565.707291666666</v>
      </c>
      <c r="F3479" t="s">
        <v>871</v>
      </c>
      <c r="G3479" t="s">
        <v>871</v>
      </c>
      <c r="H3479">
        <v>40</v>
      </c>
      <c r="I3479">
        <v>70</v>
      </c>
      <c r="J3479">
        <v>30</v>
      </c>
      <c r="K3479" t="s">
        <v>872</v>
      </c>
      <c r="L3479">
        <v>206</v>
      </c>
      <c r="M3479">
        <v>-127</v>
      </c>
      <c r="N3479">
        <v>0.45200000000000001</v>
      </c>
      <c r="O3479">
        <v>0.79400000000000004</v>
      </c>
      <c r="P3479">
        <v>0.29499999999999998</v>
      </c>
      <c r="Q3479">
        <v>2.2429999999999999</v>
      </c>
      <c r="R3479" s="24" t="s">
        <v>2375</v>
      </c>
      <c r="S3479">
        <v>0.96299999999999997</v>
      </c>
      <c r="T3479">
        <v>2.359</v>
      </c>
      <c r="U3479">
        <v>0.36299999999999999</v>
      </c>
      <c r="V3479">
        <v>0.76300000000000001</v>
      </c>
      <c r="W3479">
        <v>243.42400000000001</v>
      </c>
      <c r="X3479" t="s">
        <v>62</v>
      </c>
      <c r="Y3479">
        <v>0.44600000000000001</v>
      </c>
      <c r="Z3479">
        <v>0.79200000000000004</v>
      </c>
      <c r="AA3479" s="19">
        <v>0.99099999999999999</v>
      </c>
      <c r="AB3479">
        <v>0.93100000000000005</v>
      </c>
      <c r="AC3479" s="23">
        <v>0.56399999999999995</v>
      </c>
      <c r="AD3479" s="19">
        <v>45825.228032199077</v>
      </c>
      <c r="AE3479" t="s">
        <v>2377</v>
      </c>
    </row>
    <row r="3480" spans="1:31" x14ac:dyDescent="0.35">
      <c r="A3480" t="s">
        <v>1583</v>
      </c>
      <c r="B3480" t="s">
        <v>311</v>
      </c>
      <c r="C3480">
        <v>940</v>
      </c>
      <c r="D3480" s="9">
        <v>40631.371527777781</v>
      </c>
      <c r="E3480" s="9">
        <v>41571.509722222225</v>
      </c>
      <c r="F3480">
        <v>593</v>
      </c>
      <c r="G3480">
        <v>593</v>
      </c>
      <c r="H3480">
        <v>78</v>
      </c>
      <c r="I3480">
        <v>515</v>
      </c>
      <c r="J3480">
        <v>77</v>
      </c>
      <c r="K3480">
        <v>516</v>
      </c>
      <c r="L3480">
        <v>374</v>
      </c>
      <c r="M3480">
        <v>142</v>
      </c>
      <c r="N3480">
        <v>0.11700000000000001</v>
      </c>
      <c r="O3480">
        <v>0.77200000000000002</v>
      </c>
      <c r="P3480">
        <v>0.126</v>
      </c>
      <c r="Q3480">
        <v>0.55600000000000005</v>
      </c>
      <c r="R3480">
        <v>0.76300000000000001</v>
      </c>
      <c r="S3480">
        <v>0.753</v>
      </c>
      <c r="T3480">
        <v>0.72899999999999998</v>
      </c>
      <c r="U3480">
        <v>0.13200000000000001</v>
      </c>
      <c r="V3480">
        <v>0.85799999999999998</v>
      </c>
      <c r="W3480">
        <v>255.39599999999999</v>
      </c>
      <c r="X3480" t="s">
        <v>56</v>
      </c>
      <c r="Y3480">
        <v>1.7989999999999999</v>
      </c>
      <c r="Z3480">
        <v>0.93400000000000005</v>
      </c>
      <c r="AA3480">
        <v>0.98699999999999999</v>
      </c>
      <c r="AB3480">
        <v>0.93500000000000005</v>
      </c>
      <c r="AC3480">
        <v>0.97299999999999998</v>
      </c>
      <c r="AD3480" s="19">
        <v>45824.769624722219</v>
      </c>
      <c r="AE3480" t="s">
        <v>1824</v>
      </c>
    </row>
    <row r="3481" spans="1:31" hidden="1" x14ac:dyDescent="0.35">
      <c r="A3481" t="s">
        <v>1075</v>
      </c>
      <c r="B3481" t="s">
        <v>312</v>
      </c>
      <c r="C3481">
        <v>99</v>
      </c>
      <c r="D3481" s="9">
        <v>44466.319282407407</v>
      </c>
      <c r="E3481" s="9">
        <v>44565.672337962962</v>
      </c>
      <c r="F3481" t="s">
        <v>871</v>
      </c>
      <c r="G3481" t="s">
        <v>871</v>
      </c>
      <c r="H3481">
        <v>167</v>
      </c>
      <c r="I3481">
        <v>63</v>
      </c>
      <c r="J3481">
        <v>55</v>
      </c>
      <c r="K3481" t="s">
        <v>872</v>
      </c>
      <c r="L3481">
        <v>142</v>
      </c>
      <c r="M3481">
        <v>32</v>
      </c>
      <c r="N3481">
        <v>2.0209999999999999</v>
      </c>
      <c r="O3481">
        <v>0.66300000000000003</v>
      </c>
      <c r="P3481">
        <v>0.59799999999999998</v>
      </c>
      <c r="Q3481">
        <v>1.476</v>
      </c>
      <c r="R3481" s="24" t="s">
        <v>2376</v>
      </c>
      <c r="S3481">
        <v>1.984</v>
      </c>
      <c r="T3481">
        <v>0.70799999999999996</v>
      </c>
      <c r="U3481">
        <v>0.753</v>
      </c>
      <c r="V3481">
        <v>0.77700000000000002</v>
      </c>
      <c r="W3481">
        <v>350.27100000000002</v>
      </c>
      <c r="X3481" t="s">
        <v>56</v>
      </c>
      <c r="Y3481">
        <v>0.67800000000000005</v>
      </c>
      <c r="Z3481">
        <v>0.96299999999999997</v>
      </c>
      <c r="AA3481" s="19">
        <v>0.98499999999999999</v>
      </c>
      <c r="AB3481">
        <v>0.96799999999999997</v>
      </c>
      <c r="AC3481" s="23">
        <v>0.96099999999999997</v>
      </c>
      <c r="AD3481" s="19">
        <v>45825.228332870371</v>
      </c>
      <c r="AE3481" t="s">
        <v>2377</v>
      </c>
    </row>
    <row r="3482" spans="1:31" x14ac:dyDescent="0.35">
      <c r="A3482" t="s">
        <v>1830</v>
      </c>
      <c r="B3482" t="s">
        <v>311</v>
      </c>
      <c r="C3482">
        <v>1365</v>
      </c>
      <c r="D3482" s="9">
        <v>39763.909722222219</v>
      </c>
      <c r="E3482" s="9">
        <v>41129.712500000001</v>
      </c>
      <c r="F3482">
        <v>121</v>
      </c>
      <c r="G3482">
        <v>121</v>
      </c>
      <c r="H3482">
        <v>31</v>
      </c>
      <c r="I3482">
        <v>90</v>
      </c>
      <c r="J3482">
        <v>1</v>
      </c>
      <c r="K3482">
        <v>120</v>
      </c>
      <c r="L3482">
        <v>95</v>
      </c>
      <c r="M3482">
        <v>25</v>
      </c>
      <c r="N3482">
        <v>3.6999999999999998E-2</v>
      </c>
      <c r="O3482">
        <v>7.0000000000000007E-2</v>
      </c>
      <c r="P3482">
        <v>0</v>
      </c>
      <c r="Q3482">
        <v>7.8E-2</v>
      </c>
      <c r="R3482">
        <v>0.107</v>
      </c>
      <c r="S3482">
        <v>0.1</v>
      </c>
      <c r="T3482">
        <v>0.72899999999999998</v>
      </c>
      <c r="U3482">
        <v>0.34599999999999997</v>
      </c>
      <c r="V3482">
        <v>1</v>
      </c>
      <c r="W3482">
        <v>320.51299999999998</v>
      </c>
      <c r="X3482" t="s">
        <v>56</v>
      </c>
      <c r="Y3482">
        <v>12.821</v>
      </c>
      <c r="Z3482">
        <v>0.95</v>
      </c>
      <c r="AA3482">
        <v>0.95299999999999996</v>
      </c>
      <c r="AB3482">
        <v>0</v>
      </c>
      <c r="AC3482">
        <v>0.93300000000000005</v>
      </c>
      <c r="AD3482" s="19">
        <v>45824.851194791663</v>
      </c>
      <c r="AE3482" t="s">
        <v>2024</v>
      </c>
    </row>
    <row r="3483" spans="1:31" hidden="1" x14ac:dyDescent="0.35">
      <c r="A3483" t="s">
        <v>1076</v>
      </c>
      <c r="B3483" t="s">
        <v>312</v>
      </c>
      <c r="C3483">
        <v>97</v>
      </c>
      <c r="D3483" s="9">
        <v>44467.754988425928</v>
      </c>
      <c r="E3483" s="9">
        <v>44565.664629629631</v>
      </c>
      <c r="F3483" t="s">
        <v>871</v>
      </c>
      <c r="G3483" t="s">
        <v>871</v>
      </c>
      <c r="H3483">
        <v>39</v>
      </c>
      <c r="I3483">
        <v>40</v>
      </c>
      <c r="J3483">
        <v>10</v>
      </c>
      <c r="K3483" t="s">
        <v>872</v>
      </c>
      <c r="L3483">
        <v>31</v>
      </c>
      <c r="M3483">
        <v>37</v>
      </c>
      <c r="N3483">
        <v>0.40200000000000002</v>
      </c>
      <c r="O3483">
        <v>0.38100000000000001</v>
      </c>
      <c r="P3483">
        <v>0.106</v>
      </c>
      <c r="Q3483">
        <v>0.36699999999999999</v>
      </c>
      <c r="R3483">
        <v>0.67700000000000005</v>
      </c>
      <c r="S3483">
        <v>0.66300000000000003</v>
      </c>
      <c r="T3483">
        <v>0.54200000000000004</v>
      </c>
      <c r="U3483">
        <v>0.51300000000000001</v>
      </c>
      <c r="V3483">
        <v>0.86499999999999999</v>
      </c>
      <c r="W3483">
        <v>1335.15</v>
      </c>
      <c r="X3483" t="s">
        <v>56</v>
      </c>
      <c r="Y3483">
        <v>2.7250000000000001</v>
      </c>
      <c r="Z3483">
        <v>0.92800000000000005</v>
      </c>
      <c r="AA3483" s="19">
        <v>0.97699999999999998</v>
      </c>
      <c r="AB3483">
        <v>0.97099999999999997</v>
      </c>
      <c r="AC3483" s="23">
        <v>0.92200000000000004</v>
      </c>
      <c r="AD3483" s="19">
        <v>45825.228638414352</v>
      </c>
      <c r="AE3483" t="s">
        <v>2377</v>
      </c>
    </row>
    <row r="3484" spans="1:31" x14ac:dyDescent="0.35">
      <c r="A3484" t="s">
        <v>2103</v>
      </c>
      <c r="B3484" t="s">
        <v>311</v>
      </c>
      <c r="C3484">
        <v>1005</v>
      </c>
      <c r="D3484" s="9">
        <v>40278.189583333333</v>
      </c>
      <c r="E3484" s="9">
        <v>41283.74722222222</v>
      </c>
      <c r="F3484">
        <v>129</v>
      </c>
      <c r="G3484">
        <v>129</v>
      </c>
      <c r="H3484">
        <v>45</v>
      </c>
      <c r="I3484">
        <v>84</v>
      </c>
      <c r="J3484">
        <v>23</v>
      </c>
      <c r="K3484">
        <v>106</v>
      </c>
      <c r="L3484">
        <v>59</v>
      </c>
      <c r="M3484">
        <v>47</v>
      </c>
      <c r="N3484">
        <v>5.5E-2</v>
      </c>
      <c r="O3484">
        <v>0.13500000000000001</v>
      </c>
      <c r="P3484">
        <v>3.5000000000000003E-2</v>
      </c>
      <c r="Q3484">
        <v>0.113</v>
      </c>
      <c r="R3484">
        <v>0.155</v>
      </c>
      <c r="S3484">
        <v>0.14599999999999999</v>
      </c>
      <c r="T3484">
        <v>0.72899999999999998</v>
      </c>
      <c r="U3484">
        <v>0.28899999999999998</v>
      </c>
      <c r="V3484">
        <v>0.81599999999999995</v>
      </c>
      <c r="W3484">
        <v>415.92899999999997</v>
      </c>
      <c r="X3484" t="s">
        <v>56</v>
      </c>
      <c r="Y3484">
        <v>8.85</v>
      </c>
      <c r="Z3484">
        <v>0.82299999999999995</v>
      </c>
      <c r="AA3484">
        <v>0.85599999999999998</v>
      </c>
      <c r="AB3484">
        <v>0.81</v>
      </c>
      <c r="AC3484">
        <v>0.82899999999999996</v>
      </c>
      <c r="AD3484" s="19">
        <v>45824.925868564816</v>
      </c>
      <c r="AE3484" t="s">
        <v>2215</v>
      </c>
    </row>
    <row r="3485" spans="1:31" hidden="1" x14ac:dyDescent="0.35">
      <c r="A3485" t="s">
        <v>1043</v>
      </c>
      <c r="B3485" t="s">
        <v>312</v>
      </c>
      <c r="C3485">
        <v>99</v>
      </c>
      <c r="D3485" s="9">
        <v>44465.727581018517</v>
      </c>
      <c r="E3485" s="9">
        <v>44565.599224537036</v>
      </c>
      <c r="F3485" t="s">
        <v>871</v>
      </c>
      <c r="G3485" t="s">
        <v>871</v>
      </c>
      <c r="H3485">
        <v>1</v>
      </c>
      <c r="I3485">
        <v>225</v>
      </c>
      <c r="J3485">
        <v>241</v>
      </c>
      <c r="K3485" t="s">
        <v>872</v>
      </c>
      <c r="L3485">
        <v>118</v>
      </c>
      <c r="M3485">
        <v>-133</v>
      </c>
      <c r="N3485">
        <v>0</v>
      </c>
      <c r="O3485">
        <v>2.3809999999999998</v>
      </c>
      <c r="P3485">
        <v>2.4620000000000002</v>
      </c>
      <c r="Q3485">
        <v>0.97899999999999998</v>
      </c>
      <c r="R3485">
        <v>-8.1000000000000405E-2</v>
      </c>
      <c r="S3485">
        <v>5.7000000000000002E-2</v>
      </c>
      <c r="T3485">
        <v>-12.086</v>
      </c>
      <c r="U3485">
        <v>0</v>
      </c>
      <c r="V3485">
        <v>-3.4000000000000002E-2</v>
      </c>
      <c r="W3485">
        <v>220.63300000000001</v>
      </c>
      <c r="X3485" t="s">
        <v>56</v>
      </c>
      <c r="Y3485">
        <v>1.0209999999999999</v>
      </c>
      <c r="Z3485">
        <v>0</v>
      </c>
      <c r="AA3485" s="19">
        <v>0.97599999999999998</v>
      </c>
      <c r="AB3485">
        <v>0.98799999999999999</v>
      </c>
      <c r="AC3485" s="23">
        <v>0.97699999999999998</v>
      </c>
      <c r="AD3485" s="19">
        <v>45825.21531107639</v>
      </c>
      <c r="AE3485" t="s">
        <v>2383</v>
      </c>
    </row>
    <row r="3486" spans="1:31" x14ac:dyDescent="0.35">
      <c r="A3486" t="s">
        <v>300</v>
      </c>
      <c r="B3486" t="s">
        <v>311</v>
      </c>
      <c r="C3486">
        <v>3134</v>
      </c>
      <c r="D3486" s="9">
        <v>38462.788888888892</v>
      </c>
      <c r="E3486" s="9">
        <v>41597.038888888892</v>
      </c>
      <c r="F3486">
        <v>154</v>
      </c>
      <c r="G3486">
        <v>154</v>
      </c>
      <c r="H3486">
        <v>92</v>
      </c>
      <c r="I3486">
        <v>62</v>
      </c>
      <c r="J3486">
        <v>29</v>
      </c>
      <c r="K3486">
        <v>125</v>
      </c>
      <c r="L3486">
        <v>116</v>
      </c>
      <c r="M3486">
        <v>9</v>
      </c>
      <c r="N3486">
        <v>3.9E-2</v>
      </c>
      <c r="O3486">
        <v>4.2999999999999997E-2</v>
      </c>
      <c r="P3486">
        <v>1.2E-2</v>
      </c>
      <c r="Q3486">
        <v>5.0999999999999997E-2</v>
      </c>
      <c r="R3486">
        <v>7.0000000000000007E-2</v>
      </c>
      <c r="S3486">
        <v>5.1999999999999998E-2</v>
      </c>
      <c r="T3486">
        <v>0.72899999999999998</v>
      </c>
      <c r="U3486">
        <v>0.47599999999999998</v>
      </c>
      <c r="V3486">
        <v>0.85399999999999998</v>
      </c>
      <c r="W3486">
        <v>176.471</v>
      </c>
      <c r="X3486" t="s">
        <v>56</v>
      </c>
      <c r="Y3486">
        <v>19.608000000000001</v>
      </c>
      <c r="Z3486">
        <v>0.85099999999999998</v>
      </c>
      <c r="AA3486">
        <v>0.92500000000000004</v>
      </c>
      <c r="AB3486">
        <v>0.85899999999999999</v>
      </c>
      <c r="AC3486">
        <v>0.98</v>
      </c>
      <c r="AD3486" s="19">
        <v>45824.930932361109</v>
      </c>
      <c r="AE3486" t="s">
        <v>2215</v>
      </c>
    </row>
    <row r="3487" spans="1:31" hidden="1" x14ac:dyDescent="0.35">
      <c r="A3487" t="s">
        <v>1044</v>
      </c>
      <c r="B3487" t="s">
        <v>312</v>
      </c>
      <c r="C3487">
        <v>99</v>
      </c>
      <c r="D3487" s="9">
        <v>44466.237384259257</v>
      </c>
      <c r="E3487" s="9">
        <v>44566.187071759261</v>
      </c>
      <c r="F3487" t="s">
        <v>871</v>
      </c>
      <c r="G3487" t="s">
        <v>871</v>
      </c>
      <c r="H3487">
        <v>1</v>
      </c>
      <c r="I3487">
        <v>805</v>
      </c>
      <c r="J3487">
        <v>716</v>
      </c>
      <c r="K3487" t="s">
        <v>872</v>
      </c>
      <c r="L3487">
        <v>108</v>
      </c>
      <c r="M3487">
        <v>-20</v>
      </c>
      <c r="N3487">
        <v>0</v>
      </c>
      <c r="O3487">
        <v>8.4849999999999994</v>
      </c>
      <c r="P3487">
        <v>7.2569999999999997</v>
      </c>
      <c r="Q3487">
        <v>1.071</v>
      </c>
      <c r="R3487" s="24" t="s">
        <v>2378</v>
      </c>
      <c r="S3487">
        <v>1.137</v>
      </c>
      <c r="T3487">
        <v>0.872</v>
      </c>
      <c r="U3487">
        <v>0</v>
      </c>
      <c r="V3487">
        <v>0.14499999999999999</v>
      </c>
      <c r="W3487">
        <v>366.947</v>
      </c>
      <c r="X3487" t="s">
        <v>56</v>
      </c>
      <c r="Y3487">
        <v>0.93400000000000005</v>
      </c>
      <c r="Z3487">
        <v>0</v>
      </c>
      <c r="AA3487" s="19">
        <v>0.96199999999999997</v>
      </c>
      <c r="AB3487">
        <v>0.96199999999999997</v>
      </c>
      <c r="AC3487" s="23">
        <v>0.97399999999999998</v>
      </c>
      <c r="AD3487" s="19">
        <v>45825.215643888892</v>
      </c>
      <c r="AE3487" t="s">
        <v>2383</v>
      </c>
    </row>
    <row r="3488" spans="1:31" x14ac:dyDescent="0.35">
      <c r="A3488" t="s">
        <v>1583</v>
      </c>
      <c r="B3488" t="s">
        <v>311</v>
      </c>
      <c r="C3488">
        <v>940</v>
      </c>
      <c r="D3488" s="9">
        <v>40631.038356481484</v>
      </c>
      <c r="E3488" s="9">
        <v>41571.177002314813</v>
      </c>
      <c r="F3488">
        <v>593</v>
      </c>
      <c r="G3488">
        <v>593</v>
      </c>
      <c r="H3488">
        <v>78</v>
      </c>
      <c r="I3488">
        <v>515</v>
      </c>
      <c r="J3488">
        <v>77</v>
      </c>
      <c r="K3488">
        <v>516</v>
      </c>
      <c r="L3488">
        <v>374</v>
      </c>
      <c r="M3488">
        <v>142</v>
      </c>
      <c r="N3488">
        <v>0.11700000000000001</v>
      </c>
      <c r="O3488">
        <v>0.77200000000000002</v>
      </c>
      <c r="P3488">
        <v>0.126</v>
      </c>
      <c r="Q3488">
        <v>0.55600000000000005</v>
      </c>
      <c r="R3488">
        <v>0.76300000000000001</v>
      </c>
      <c r="S3488">
        <v>0.753</v>
      </c>
      <c r="T3488">
        <v>0.72899999999999998</v>
      </c>
      <c r="U3488">
        <v>0.13200000000000001</v>
      </c>
      <c r="V3488">
        <v>0.85799999999999998</v>
      </c>
      <c r="W3488">
        <v>255.39599999999999</v>
      </c>
      <c r="X3488" t="s">
        <v>56</v>
      </c>
      <c r="Y3488">
        <v>1.7989999999999999</v>
      </c>
      <c r="Z3488">
        <v>0.93400000000000005</v>
      </c>
      <c r="AA3488">
        <v>0.98699999999999999</v>
      </c>
      <c r="AB3488">
        <v>0.93500000000000005</v>
      </c>
      <c r="AC3488">
        <v>0.97299999999999998</v>
      </c>
      <c r="AD3488" s="19">
        <v>45825.135600682872</v>
      </c>
      <c r="AE3488" t="s">
        <v>2397</v>
      </c>
    </row>
    <row r="3489" spans="1:31" hidden="1" x14ac:dyDescent="0.35">
      <c r="A3489" t="s">
        <v>1045</v>
      </c>
      <c r="B3489" t="s">
        <v>312</v>
      </c>
      <c r="C3489">
        <v>99</v>
      </c>
      <c r="D3489" s="9">
        <v>44466.331979166665</v>
      </c>
      <c r="E3489" s="9">
        <v>44566.32335648148</v>
      </c>
      <c r="F3489" t="s">
        <v>871</v>
      </c>
      <c r="G3489" t="s">
        <v>871</v>
      </c>
      <c r="H3489">
        <v>1</v>
      </c>
      <c r="I3489">
        <v>8427</v>
      </c>
      <c r="J3489">
        <v>8437</v>
      </c>
      <c r="K3489" t="s">
        <v>872</v>
      </c>
      <c r="L3489">
        <v>2449</v>
      </c>
      <c r="M3489">
        <v>-2460</v>
      </c>
      <c r="N3489">
        <v>0</v>
      </c>
      <c r="O3489">
        <v>93.349000000000004</v>
      </c>
      <c r="P3489">
        <v>88.542000000000002</v>
      </c>
      <c r="Q3489">
        <v>24.917000000000002</v>
      </c>
      <c r="R3489" s="24" t="s">
        <v>2379</v>
      </c>
      <c r="S3489">
        <v>5.6</v>
      </c>
      <c r="T3489">
        <v>5.1829999999999998</v>
      </c>
      <c r="U3489">
        <v>0</v>
      </c>
      <c r="V3489">
        <v>5.0999999999999997E-2</v>
      </c>
      <c r="W3489">
        <v>179.03399999999999</v>
      </c>
      <c r="X3489" t="s">
        <v>62</v>
      </c>
      <c r="Y3489">
        <v>0.04</v>
      </c>
      <c r="Z3489">
        <v>0</v>
      </c>
      <c r="AA3489" s="19">
        <v>0.98599999999999999</v>
      </c>
      <c r="AB3489">
        <v>0.98699999999999999</v>
      </c>
      <c r="AC3489" s="23">
        <v>0.99</v>
      </c>
      <c r="AD3489" s="19">
        <v>45825.217005011575</v>
      </c>
      <c r="AE3489" t="s">
        <v>2383</v>
      </c>
    </row>
    <row r="3490" spans="1:31" x14ac:dyDescent="0.35">
      <c r="A3490" t="s">
        <v>1497</v>
      </c>
      <c r="B3490" t="s">
        <v>311</v>
      </c>
      <c r="C3490">
        <v>364</v>
      </c>
      <c r="D3490" s="9">
        <v>41257.814583333333</v>
      </c>
      <c r="E3490" s="9">
        <v>41621.919444444444</v>
      </c>
      <c r="F3490">
        <v>367</v>
      </c>
      <c r="G3490">
        <v>367</v>
      </c>
      <c r="H3490">
        <v>92</v>
      </c>
      <c r="I3490">
        <v>275</v>
      </c>
      <c r="J3490">
        <v>33</v>
      </c>
      <c r="K3490">
        <v>334</v>
      </c>
      <c r="L3490">
        <v>238</v>
      </c>
      <c r="M3490">
        <v>96</v>
      </c>
      <c r="N3490">
        <v>0.24099999999999999</v>
      </c>
      <c r="O3490">
        <v>0.73599999999999999</v>
      </c>
      <c r="P3490">
        <v>8.6999999999999994E-2</v>
      </c>
      <c r="Q3490">
        <v>0.64800000000000002</v>
      </c>
      <c r="R3490">
        <v>0.89</v>
      </c>
      <c r="S3490">
        <v>0.878</v>
      </c>
      <c r="T3490">
        <v>0.72799999999999998</v>
      </c>
      <c r="U3490">
        <v>0.247</v>
      </c>
      <c r="V3490">
        <v>0.91100000000000003</v>
      </c>
      <c r="W3490">
        <v>148.148</v>
      </c>
      <c r="X3490" t="s">
        <v>56</v>
      </c>
      <c r="Y3490">
        <v>1.5429999999999999</v>
      </c>
      <c r="Z3490">
        <v>0.85199999999999998</v>
      </c>
      <c r="AA3490">
        <v>0.96499999999999997</v>
      </c>
      <c r="AB3490">
        <v>0.95099999999999996</v>
      </c>
      <c r="AC3490">
        <v>0.97299999999999998</v>
      </c>
      <c r="AD3490" s="19">
        <v>45824.788345729168</v>
      </c>
      <c r="AE3490" t="s">
        <v>1824</v>
      </c>
    </row>
    <row r="3491" spans="1:31" hidden="1" x14ac:dyDescent="0.35">
      <c r="A3491" t="s">
        <v>1046</v>
      </c>
      <c r="B3491" t="s">
        <v>312</v>
      </c>
      <c r="C3491">
        <v>99</v>
      </c>
      <c r="D3491" s="9">
        <v>44466.390810185185</v>
      </c>
      <c r="E3491" s="9">
        <v>44566.122858796298</v>
      </c>
      <c r="F3491" t="s">
        <v>871</v>
      </c>
      <c r="G3491" t="s">
        <v>871</v>
      </c>
      <c r="H3491">
        <v>1</v>
      </c>
      <c r="I3491">
        <v>1190</v>
      </c>
      <c r="J3491">
        <v>875</v>
      </c>
      <c r="K3491" t="s">
        <v>872</v>
      </c>
      <c r="L3491">
        <v>136</v>
      </c>
      <c r="M3491">
        <v>178</v>
      </c>
      <c r="N3491">
        <v>0</v>
      </c>
      <c r="O3491">
        <v>15.851000000000001</v>
      </c>
      <c r="P3491">
        <v>10.943</v>
      </c>
      <c r="Q3491">
        <v>1.5289999999999999</v>
      </c>
      <c r="R3491" s="24" t="s">
        <v>2380</v>
      </c>
      <c r="S3491">
        <v>4.1980000000000004</v>
      </c>
      <c r="T3491">
        <v>0.312</v>
      </c>
      <c r="U3491">
        <v>0</v>
      </c>
      <c r="V3491">
        <v>0.31</v>
      </c>
      <c r="W3491">
        <v>434.92500000000001</v>
      </c>
      <c r="X3491" t="s">
        <v>56</v>
      </c>
      <c r="Y3491">
        <v>0.65400000000000003</v>
      </c>
      <c r="Z3491">
        <v>0</v>
      </c>
      <c r="AA3491" s="19">
        <v>0.90100000000000002</v>
      </c>
      <c r="AB3491">
        <v>0.90100000000000002</v>
      </c>
      <c r="AC3491" s="23">
        <v>0.97799999999999998</v>
      </c>
      <c r="AD3491" s="19">
        <v>45825.217408240744</v>
      </c>
      <c r="AE3491" t="s">
        <v>2383</v>
      </c>
    </row>
    <row r="3492" spans="1:31" x14ac:dyDescent="0.35">
      <c r="A3492" t="s">
        <v>1395</v>
      </c>
      <c r="B3492" t="s">
        <v>311</v>
      </c>
      <c r="C3492">
        <v>2774</v>
      </c>
      <c r="D3492" s="9">
        <v>38846.692361111112</v>
      </c>
      <c r="E3492" s="9">
        <v>41621.476388888892</v>
      </c>
      <c r="F3492">
        <v>2236</v>
      </c>
      <c r="G3492">
        <v>2236</v>
      </c>
      <c r="H3492">
        <v>233</v>
      </c>
      <c r="I3492">
        <v>2003</v>
      </c>
      <c r="J3492">
        <v>230</v>
      </c>
      <c r="K3492">
        <v>2006</v>
      </c>
      <c r="L3492">
        <v>1379</v>
      </c>
      <c r="M3492">
        <v>627</v>
      </c>
      <c r="N3492">
        <v>0.11</v>
      </c>
      <c r="O3492">
        <v>0.83299999999999996</v>
      </c>
      <c r="P3492">
        <v>9.1999999999999998E-2</v>
      </c>
      <c r="Q3492">
        <v>0.61899999999999999</v>
      </c>
      <c r="R3492">
        <v>0.85099999999999998</v>
      </c>
      <c r="S3492">
        <v>0.84599999999999997</v>
      </c>
      <c r="T3492">
        <v>0.72699999999999998</v>
      </c>
      <c r="U3492">
        <v>0.11700000000000001</v>
      </c>
      <c r="V3492">
        <v>0.90200000000000002</v>
      </c>
      <c r="W3492">
        <v>1012.924</v>
      </c>
      <c r="X3492" t="s">
        <v>56</v>
      </c>
      <c r="Y3492">
        <v>1.6160000000000001</v>
      </c>
      <c r="Z3492">
        <v>0.92100000000000004</v>
      </c>
      <c r="AA3492">
        <v>0.98199999999999998</v>
      </c>
      <c r="AB3492">
        <v>0.98299999999999998</v>
      </c>
      <c r="AC3492">
        <v>0.96299999999999997</v>
      </c>
      <c r="AD3492" s="19">
        <v>45824.76791894676</v>
      </c>
      <c r="AE3492" t="s">
        <v>1824</v>
      </c>
    </row>
    <row r="3493" spans="1:31" hidden="1" x14ac:dyDescent="0.35">
      <c r="A3493" t="s">
        <v>1047</v>
      </c>
      <c r="B3493" t="s">
        <v>312</v>
      </c>
      <c r="C3493">
        <v>99</v>
      </c>
      <c r="D3493" s="9">
        <v>44465.779039351852</v>
      </c>
      <c r="E3493" s="9">
        <v>44565.70107638889</v>
      </c>
      <c r="F3493" t="s">
        <v>871</v>
      </c>
      <c r="G3493" t="s">
        <v>871</v>
      </c>
      <c r="H3493">
        <v>1</v>
      </c>
      <c r="I3493">
        <v>334</v>
      </c>
      <c r="J3493">
        <v>209</v>
      </c>
      <c r="K3493" t="s">
        <v>872</v>
      </c>
      <c r="L3493">
        <v>122</v>
      </c>
      <c r="M3493">
        <v>2</v>
      </c>
      <c r="N3493">
        <v>0</v>
      </c>
      <c r="O3493">
        <v>3.395</v>
      </c>
      <c r="P3493">
        <v>2.21</v>
      </c>
      <c r="Q3493">
        <v>1.2709999999999999</v>
      </c>
      <c r="R3493">
        <v>1.1850000000000001</v>
      </c>
      <c r="S3493">
        <v>1.214</v>
      </c>
      <c r="T3493">
        <v>1.073</v>
      </c>
      <c r="U3493">
        <v>0</v>
      </c>
      <c r="V3493">
        <v>0.34899999999999998</v>
      </c>
      <c r="W3493">
        <v>190.40100000000001</v>
      </c>
      <c r="X3493" t="s">
        <v>62</v>
      </c>
      <c r="Y3493">
        <v>0.78700000000000003</v>
      </c>
      <c r="Z3493">
        <v>0</v>
      </c>
      <c r="AA3493" s="19">
        <v>0.97899999999999998</v>
      </c>
      <c r="AB3493">
        <v>0.97799999999999998</v>
      </c>
      <c r="AC3493" s="23">
        <v>0.93300000000000005</v>
      </c>
      <c r="AD3493" s="19">
        <v>45825.217724768518</v>
      </c>
      <c r="AE3493" t="s">
        <v>2383</v>
      </c>
    </row>
    <row r="3494" spans="1:31" x14ac:dyDescent="0.35">
      <c r="A3494" t="s">
        <v>1340</v>
      </c>
      <c r="B3494" t="s">
        <v>311</v>
      </c>
      <c r="C3494">
        <v>3516</v>
      </c>
      <c r="D3494" s="9">
        <v>38098.917361111111</v>
      </c>
      <c r="E3494" s="9">
        <v>41615.12222222222</v>
      </c>
      <c r="F3494">
        <v>718</v>
      </c>
      <c r="G3494">
        <v>718</v>
      </c>
      <c r="H3494">
        <v>130</v>
      </c>
      <c r="I3494">
        <v>588</v>
      </c>
      <c r="J3494">
        <v>69</v>
      </c>
      <c r="K3494">
        <v>649</v>
      </c>
      <c r="L3494">
        <v>456</v>
      </c>
      <c r="M3494">
        <v>193</v>
      </c>
      <c r="N3494">
        <v>4.2000000000000003E-2</v>
      </c>
      <c r="O3494">
        <v>0.191</v>
      </c>
      <c r="P3494">
        <v>2.4E-2</v>
      </c>
      <c r="Q3494">
        <v>0.152</v>
      </c>
      <c r="R3494">
        <v>0.20899999999999999</v>
      </c>
      <c r="S3494">
        <v>0.20499999999999999</v>
      </c>
      <c r="T3494">
        <v>0.72699999999999998</v>
      </c>
      <c r="U3494">
        <v>0.18</v>
      </c>
      <c r="V3494">
        <v>0.89700000000000002</v>
      </c>
      <c r="W3494">
        <v>1269.7370000000001</v>
      </c>
      <c r="X3494" t="s">
        <v>56</v>
      </c>
      <c r="Y3494">
        <v>6.5789999999999997</v>
      </c>
      <c r="Z3494">
        <v>0.93600000000000005</v>
      </c>
      <c r="AA3494">
        <v>0.97599999999999998</v>
      </c>
      <c r="AB3494">
        <v>0.98599999999999999</v>
      </c>
      <c r="AC3494">
        <v>0.94699999999999995</v>
      </c>
      <c r="AD3494" s="19">
        <v>45824.860673344905</v>
      </c>
      <c r="AE3494" t="s">
        <v>2024</v>
      </c>
    </row>
    <row r="3495" spans="1:31" hidden="1" x14ac:dyDescent="0.35">
      <c r="A3495" t="s">
        <v>1048</v>
      </c>
      <c r="B3495" t="s">
        <v>312</v>
      </c>
      <c r="C3495">
        <v>99</v>
      </c>
      <c r="D3495" s="9">
        <v>43841.734606481485</v>
      </c>
      <c r="E3495" s="9">
        <v>43941.699050925927</v>
      </c>
      <c r="F3495" t="s">
        <v>871</v>
      </c>
      <c r="G3495" t="s">
        <v>871</v>
      </c>
      <c r="H3495">
        <v>1</v>
      </c>
      <c r="I3495">
        <v>890</v>
      </c>
      <c r="J3495">
        <v>3249</v>
      </c>
      <c r="K3495" t="s">
        <v>872</v>
      </c>
      <c r="L3495">
        <v>6</v>
      </c>
      <c r="M3495">
        <v>-2366</v>
      </c>
      <c r="N3495">
        <v>0</v>
      </c>
      <c r="O3495">
        <v>9.8140000000000001</v>
      </c>
      <c r="P3495">
        <v>25.991</v>
      </c>
      <c r="Q3495">
        <v>4.7E-2</v>
      </c>
      <c r="R3495">
        <v>-16.177</v>
      </c>
      <c r="S3495">
        <v>-14.625999999999999</v>
      </c>
      <c r="T3495">
        <v>-3.0000000000000001E-3</v>
      </c>
      <c r="U3495">
        <v>0</v>
      </c>
      <c r="V3495">
        <v>-1.6479999999999999</v>
      </c>
      <c r="W3495">
        <v>0</v>
      </c>
      <c r="X3495" t="s">
        <v>80</v>
      </c>
      <c r="Y3495">
        <v>21.277000000000001</v>
      </c>
      <c r="Z3495">
        <v>0</v>
      </c>
      <c r="AA3495" s="19">
        <v>0.996</v>
      </c>
      <c r="AB3495">
        <v>0.1</v>
      </c>
      <c r="AC3495" s="23">
        <v>0.77100000000000002</v>
      </c>
      <c r="AD3495" s="19">
        <v>45825.2180902662</v>
      </c>
      <c r="AE3495" t="s">
        <v>2383</v>
      </c>
    </row>
    <row r="3496" spans="1:31" x14ac:dyDescent="0.35">
      <c r="A3496" t="s">
        <v>1187</v>
      </c>
      <c r="B3496" t="s">
        <v>311</v>
      </c>
      <c r="C3496">
        <v>2094</v>
      </c>
      <c r="D3496" s="9">
        <v>40142.024606481478</v>
      </c>
      <c r="E3496" s="9">
        <v>42236.946238425924</v>
      </c>
      <c r="F3496">
        <v>103</v>
      </c>
      <c r="G3496">
        <v>103</v>
      </c>
      <c r="H3496">
        <v>30</v>
      </c>
      <c r="I3496">
        <v>73</v>
      </c>
      <c r="J3496">
        <v>5</v>
      </c>
      <c r="K3496">
        <v>98</v>
      </c>
      <c r="L3496">
        <v>54</v>
      </c>
      <c r="M3496">
        <v>44</v>
      </c>
      <c r="N3496">
        <v>2.4E-2</v>
      </c>
      <c r="O3496">
        <v>4.1000000000000002E-2</v>
      </c>
      <c r="P3496">
        <v>0.01</v>
      </c>
      <c r="Q3496">
        <v>0.04</v>
      </c>
      <c r="R3496">
        <v>5.5E-2</v>
      </c>
      <c r="S3496">
        <v>5.3999999999999999E-2</v>
      </c>
      <c r="T3496">
        <v>0.72699999999999998</v>
      </c>
      <c r="U3496">
        <v>0.36899999999999999</v>
      </c>
      <c r="V3496">
        <v>0.84599999999999997</v>
      </c>
      <c r="W3496">
        <v>1100</v>
      </c>
      <c r="X3496" t="s">
        <v>56</v>
      </c>
      <c r="Y3496">
        <v>25</v>
      </c>
      <c r="Z3496">
        <v>0.23699999999999999</v>
      </c>
      <c r="AA3496">
        <v>0.77100000000000002</v>
      </c>
      <c r="AB3496">
        <v>0.94399999999999995</v>
      </c>
      <c r="AC3496">
        <v>0.63900000000000001</v>
      </c>
      <c r="AD3496" s="19">
        <v>45825.300181817132</v>
      </c>
      <c r="AE3496" t="s">
        <v>2333</v>
      </c>
    </row>
    <row r="3497" spans="1:31" hidden="1" x14ac:dyDescent="0.35">
      <c r="A3497" t="s">
        <v>908</v>
      </c>
      <c r="B3497" t="s">
        <v>312</v>
      </c>
      <c r="C3497">
        <v>99</v>
      </c>
      <c r="D3497" s="9">
        <v>44466.360682870371</v>
      </c>
      <c r="E3497" s="9">
        <v>44566.333773148152</v>
      </c>
      <c r="F3497" t="s">
        <v>871</v>
      </c>
      <c r="G3497" t="s">
        <v>871</v>
      </c>
      <c r="H3497">
        <v>1</v>
      </c>
      <c r="I3497">
        <v>6041</v>
      </c>
      <c r="J3497">
        <v>5215</v>
      </c>
      <c r="K3497" t="s">
        <v>872</v>
      </c>
      <c r="L3497">
        <v>982</v>
      </c>
      <c r="M3497">
        <v>-157</v>
      </c>
      <c r="N3497">
        <v>0</v>
      </c>
      <c r="O3497">
        <v>70.284000000000006</v>
      </c>
      <c r="P3497">
        <v>59.164000000000001</v>
      </c>
      <c r="Q3497">
        <v>11.375999999999999</v>
      </c>
      <c r="R3497" s="24" t="s">
        <v>2381</v>
      </c>
      <c r="S3497">
        <v>10.252000000000001</v>
      </c>
      <c r="T3497">
        <v>1.0229999999999999</v>
      </c>
      <c r="U3497">
        <v>0</v>
      </c>
      <c r="V3497">
        <v>0.158</v>
      </c>
      <c r="W3497">
        <v>729.43</v>
      </c>
      <c r="X3497" t="s">
        <v>62</v>
      </c>
      <c r="Y3497">
        <v>8.7999999999999995E-2</v>
      </c>
      <c r="Z3497">
        <v>0</v>
      </c>
      <c r="AA3497" s="19">
        <v>0.98699999999999999</v>
      </c>
      <c r="AB3497">
        <v>0.98099999999999998</v>
      </c>
      <c r="AC3497" s="23">
        <v>0.96299999999999997</v>
      </c>
      <c r="AD3497" s="19">
        <v>45825.219858993056</v>
      </c>
      <c r="AE3497" t="s">
        <v>2383</v>
      </c>
    </row>
    <row r="3498" spans="1:31" x14ac:dyDescent="0.35">
      <c r="A3498" t="s">
        <v>1207</v>
      </c>
      <c r="B3498" t="s">
        <v>311</v>
      </c>
      <c r="C3498">
        <v>3010</v>
      </c>
      <c r="D3498" s="9">
        <v>41163.990300925929</v>
      </c>
      <c r="E3498" s="9">
        <v>44174.662905092591</v>
      </c>
      <c r="F3498">
        <v>614</v>
      </c>
      <c r="G3498">
        <v>614</v>
      </c>
      <c r="H3498">
        <v>381</v>
      </c>
      <c r="I3498">
        <v>233</v>
      </c>
      <c r="J3498">
        <v>27</v>
      </c>
      <c r="K3498">
        <v>587</v>
      </c>
      <c r="L3498">
        <v>448</v>
      </c>
      <c r="M3498">
        <v>139</v>
      </c>
      <c r="N3498">
        <v>0.11700000000000001</v>
      </c>
      <c r="O3498">
        <v>8.5999999999999993E-2</v>
      </c>
      <c r="P3498">
        <v>8.9999999999999993E-3</v>
      </c>
      <c r="Q3498">
        <v>0.14099999999999999</v>
      </c>
      <c r="R3498">
        <v>0.19400000000000001</v>
      </c>
      <c r="S3498">
        <v>0.19</v>
      </c>
      <c r="T3498">
        <v>0.72699999999999998</v>
      </c>
      <c r="U3498">
        <v>0.57599999999999996</v>
      </c>
      <c r="V3498">
        <v>0.95599999999999996</v>
      </c>
      <c r="W3498">
        <v>985.81600000000003</v>
      </c>
      <c r="X3498" t="s">
        <v>56</v>
      </c>
      <c r="Y3498">
        <v>7.0919999999999996</v>
      </c>
      <c r="Z3498">
        <v>0.996</v>
      </c>
      <c r="AA3498">
        <v>0.96299999999999997</v>
      </c>
      <c r="AB3498">
        <v>0.90200000000000002</v>
      </c>
      <c r="AC3498">
        <v>0.995</v>
      </c>
      <c r="AD3498" s="19">
        <v>45825.305487395832</v>
      </c>
      <c r="AE3498" t="s">
        <v>2333</v>
      </c>
    </row>
    <row r="3499" spans="1:31" hidden="1" x14ac:dyDescent="0.35">
      <c r="A3499" t="s">
        <v>1049</v>
      </c>
      <c r="B3499" t="s">
        <v>312</v>
      </c>
      <c r="C3499">
        <v>100</v>
      </c>
      <c r="D3499" s="9">
        <v>44465.63177083333</v>
      </c>
      <c r="E3499" s="9">
        <v>44565.877442129633</v>
      </c>
      <c r="F3499" t="s">
        <v>871</v>
      </c>
      <c r="G3499" t="s">
        <v>871</v>
      </c>
      <c r="H3499">
        <v>1</v>
      </c>
      <c r="I3499">
        <v>930</v>
      </c>
      <c r="J3499">
        <v>1013</v>
      </c>
      <c r="K3499" t="s">
        <v>872</v>
      </c>
      <c r="L3499">
        <v>190</v>
      </c>
      <c r="M3499">
        <v>-272</v>
      </c>
      <c r="N3499">
        <v>0</v>
      </c>
      <c r="O3499">
        <v>10.75</v>
      </c>
      <c r="P3499">
        <v>10.177</v>
      </c>
      <c r="Q3499">
        <v>1.9370000000000001</v>
      </c>
      <c r="R3499" s="24" t="s">
        <v>2382</v>
      </c>
      <c r="S3499">
        <v>-0.13600000000000001</v>
      </c>
      <c r="T3499">
        <v>3.38</v>
      </c>
      <c r="U3499">
        <v>0</v>
      </c>
      <c r="V3499">
        <v>5.2999999999999999E-2</v>
      </c>
      <c r="W3499">
        <v>26.329000000000001</v>
      </c>
      <c r="X3499" t="s">
        <v>92</v>
      </c>
      <c r="Y3499">
        <v>0.51600000000000001</v>
      </c>
      <c r="Z3499">
        <v>0</v>
      </c>
      <c r="AA3499" s="19">
        <v>0.97299999999999998</v>
      </c>
      <c r="AB3499">
        <v>0.97799999999999998</v>
      </c>
      <c r="AC3499" s="23">
        <v>0.98799999999999999</v>
      </c>
      <c r="AD3499" s="19">
        <v>45825.220240243056</v>
      </c>
      <c r="AE3499" t="s">
        <v>2383</v>
      </c>
    </row>
    <row r="3500" spans="1:31" x14ac:dyDescent="0.35">
      <c r="A3500" t="s">
        <v>972</v>
      </c>
      <c r="B3500" t="s">
        <v>311</v>
      </c>
      <c r="C3500">
        <v>4879</v>
      </c>
      <c r="D3500" s="9">
        <v>39645.885509259257</v>
      </c>
      <c r="E3500" s="9">
        <v>44525.000428240739</v>
      </c>
      <c r="F3500">
        <v>296</v>
      </c>
      <c r="G3500">
        <v>296</v>
      </c>
      <c r="H3500">
        <v>72</v>
      </c>
      <c r="I3500">
        <v>224</v>
      </c>
      <c r="J3500">
        <v>110</v>
      </c>
      <c r="K3500">
        <v>186</v>
      </c>
      <c r="L3500">
        <v>185</v>
      </c>
      <c r="M3500">
        <v>1</v>
      </c>
      <c r="N3500">
        <v>2.4E-2</v>
      </c>
      <c r="O3500">
        <v>8.1000000000000003E-2</v>
      </c>
      <c r="P3500">
        <v>1.7000000000000001E-2</v>
      </c>
      <c r="Q3500">
        <v>6.4000000000000001E-2</v>
      </c>
      <c r="R3500">
        <v>8.7999999999999995E-2</v>
      </c>
      <c r="S3500">
        <v>3.9E-2</v>
      </c>
      <c r="T3500">
        <v>0.72699999999999998</v>
      </c>
      <c r="U3500">
        <v>0.22900000000000001</v>
      </c>
      <c r="V3500">
        <v>0.83799999999999997</v>
      </c>
      <c r="W3500">
        <v>15.625</v>
      </c>
      <c r="X3500" t="s">
        <v>80</v>
      </c>
      <c r="Y3500">
        <v>15.625</v>
      </c>
      <c r="Z3500">
        <v>0.88900000000000001</v>
      </c>
      <c r="AA3500" s="19">
        <v>0.79400000000000004</v>
      </c>
      <c r="AB3500">
        <v>0.80400000000000005</v>
      </c>
      <c r="AC3500" s="23">
        <v>0.81899999999999995</v>
      </c>
      <c r="AD3500" s="19">
        <v>45825.197387361113</v>
      </c>
      <c r="AE3500" t="s">
        <v>2388</v>
      </c>
    </row>
    <row r="3501" spans="1:31" hidden="1" x14ac:dyDescent="0.35">
      <c r="A3501" t="s">
        <v>1039</v>
      </c>
      <c r="B3501" t="s">
        <v>312</v>
      </c>
      <c r="C3501">
        <v>58</v>
      </c>
      <c r="D3501" s="9">
        <v>44250.548657407409</v>
      </c>
      <c r="E3501" s="9">
        <v>44309.340428240743</v>
      </c>
      <c r="F3501" t="s">
        <v>871</v>
      </c>
      <c r="G3501" t="s">
        <v>871</v>
      </c>
      <c r="H3501">
        <v>1</v>
      </c>
      <c r="I3501">
        <v>1</v>
      </c>
      <c r="J3501">
        <v>1</v>
      </c>
      <c r="K3501" t="s">
        <v>872</v>
      </c>
      <c r="L3501">
        <v>2</v>
      </c>
      <c r="M3501">
        <v>-2</v>
      </c>
      <c r="N3501" t="s">
        <v>874</v>
      </c>
      <c r="O3501" t="s">
        <v>874</v>
      </c>
      <c r="P3501" t="s">
        <v>874</v>
      </c>
      <c r="Q3501">
        <v>1.7000000000000001E-2</v>
      </c>
      <c r="R3501">
        <v>0</v>
      </c>
      <c r="S3501" t="s">
        <v>874</v>
      </c>
      <c r="T3501" t="s">
        <v>874</v>
      </c>
      <c r="U3501" t="s">
        <v>874</v>
      </c>
      <c r="V3501" t="s">
        <v>874</v>
      </c>
      <c r="W3501" t="s">
        <v>874</v>
      </c>
      <c r="X3501" t="s">
        <v>56</v>
      </c>
      <c r="Y3501">
        <v>58.823999999999998</v>
      </c>
      <c r="Z3501" t="s">
        <v>874</v>
      </c>
      <c r="AA3501" s="19" t="s">
        <v>874</v>
      </c>
      <c r="AB3501" t="s">
        <v>874</v>
      </c>
      <c r="AC3501" s="23">
        <v>1</v>
      </c>
      <c r="AD3501" s="19">
        <v>45825.214116574076</v>
      </c>
      <c r="AE3501" t="s">
        <v>2384</v>
      </c>
    </row>
    <row r="3502" spans="1:31" x14ac:dyDescent="0.35">
      <c r="A3502" t="s">
        <v>1711</v>
      </c>
      <c r="B3502" t="s">
        <v>311</v>
      </c>
      <c r="C3502">
        <v>7065</v>
      </c>
      <c r="D3502" s="9">
        <v>37377.59888888889</v>
      </c>
      <c r="E3502" s="9">
        <v>44442.706446759257</v>
      </c>
      <c r="F3502">
        <v>342</v>
      </c>
      <c r="G3502">
        <v>342</v>
      </c>
      <c r="H3502">
        <v>20</v>
      </c>
      <c r="I3502">
        <v>322</v>
      </c>
      <c r="J3502">
        <v>49</v>
      </c>
      <c r="K3502">
        <v>293</v>
      </c>
      <c r="L3502">
        <v>219</v>
      </c>
      <c r="M3502">
        <v>74</v>
      </c>
      <c r="N3502">
        <v>7.0000000000000001E-3</v>
      </c>
      <c r="O3502">
        <v>4.4999999999999998E-2</v>
      </c>
      <c r="P3502">
        <v>8.0000000000000002E-3</v>
      </c>
      <c r="Q3502">
        <v>3.2000000000000001E-2</v>
      </c>
      <c r="R3502">
        <v>4.3999999999999997E-2</v>
      </c>
      <c r="S3502">
        <v>0.04</v>
      </c>
      <c r="T3502">
        <v>0.72699999999999998</v>
      </c>
      <c r="U3502">
        <v>0.13500000000000001</v>
      </c>
      <c r="V3502">
        <v>0.84599999999999997</v>
      </c>
      <c r="W3502">
        <v>2312.5</v>
      </c>
      <c r="X3502" t="s">
        <v>56</v>
      </c>
      <c r="Y3502">
        <v>31.25</v>
      </c>
      <c r="Z3502">
        <v>0.92200000000000004</v>
      </c>
      <c r="AA3502">
        <v>0.97499999999999998</v>
      </c>
      <c r="AB3502">
        <v>0.94299999999999995</v>
      </c>
      <c r="AC3502">
        <v>0.97199999999999998</v>
      </c>
      <c r="AD3502" s="19">
        <v>45825.167851747683</v>
      </c>
      <c r="AE3502" t="s">
        <v>2397</v>
      </c>
    </row>
    <row r="3503" spans="1:31" hidden="1" x14ac:dyDescent="0.35">
      <c r="A3503" t="s">
        <v>1040</v>
      </c>
      <c r="B3503" t="s">
        <v>312</v>
      </c>
      <c r="C3503">
        <v>23</v>
      </c>
      <c r="D3503" s="9">
        <v>44096.675462962965</v>
      </c>
      <c r="E3503" s="9">
        <v>44120.006053240744</v>
      </c>
      <c r="F3503" t="s">
        <v>871</v>
      </c>
      <c r="G3503" t="s">
        <v>871</v>
      </c>
      <c r="H3503">
        <v>2</v>
      </c>
      <c r="I3503">
        <v>1</v>
      </c>
      <c r="J3503">
        <v>1</v>
      </c>
      <c r="K3503" t="s">
        <v>872</v>
      </c>
      <c r="L3503">
        <v>1</v>
      </c>
      <c r="M3503">
        <v>2</v>
      </c>
      <c r="N3503">
        <v>4.2000000000000003E-2</v>
      </c>
      <c r="O3503" t="s">
        <v>874</v>
      </c>
      <c r="P3503" t="s">
        <v>874</v>
      </c>
      <c r="Q3503" t="s">
        <v>874</v>
      </c>
      <c r="R3503">
        <v>0</v>
      </c>
      <c r="S3503">
        <v>7.9000000000000001E-2</v>
      </c>
      <c r="T3503" t="s">
        <v>874</v>
      </c>
      <c r="U3503" t="s">
        <v>874</v>
      </c>
      <c r="V3503" t="s">
        <v>874</v>
      </c>
      <c r="W3503" t="s">
        <v>874</v>
      </c>
      <c r="X3503" t="s">
        <v>56</v>
      </c>
      <c r="Y3503" t="s">
        <v>874</v>
      </c>
      <c r="Z3503">
        <v>1</v>
      </c>
      <c r="AA3503" s="19" t="s">
        <v>874</v>
      </c>
      <c r="AB3503" t="s">
        <v>874</v>
      </c>
      <c r="AC3503" s="23" t="s">
        <v>874</v>
      </c>
      <c r="AD3503" s="19">
        <v>45825.214312048614</v>
      </c>
      <c r="AE3503" t="s">
        <v>2384</v>
      </c>
    </row>
    <row r="3504" spans="1:31" x14ac:dyDescent="0.35">
      <c r="A3504" t="s">
        <v>1470</v>
      </c>
      <c r="B3504" t="s">
        <v>311</v>
      </c>
      <c r="C3504">
        <v>971</v>
      </c>
      <c r="D3504" s="9">
        <v>40516.286805555559</v>
      </c>
      <c r="E3504" s="9">
        <v>41488.238194444442</v>
      </c>
      <c r="F3504">
        <v>76</v>
      </c>
      <c r="G3504">
        <v>76</v>
      </c>
      <c r="H3504">
        <v>12</v>
      </c>
      <c r="I3504">
        <v>64</v>
      </c>
      <c r="J3504">
        <v>3</v>
      </c>
      <c r="K3504">
        <v>73</v>
      </c>
      <c r="L3504">
        <v>51</v>
      </c>
      <c r="M3504">
        <v>22</v>
      </c>
      <c r="N3504">
        <v>8.0000000000000002E-3</v>
      </c>
      <c r="O3504">
        <v>6.8000000000000005E-2</v>
      </c>
      <c r="P3504">
        <v>3.0000000000000001E-3</v>
      </c>
      <c r="Q3504">
        <v>5.2999999999999999E-2</v>
      </c>
      <c r="R3504">
        <v>7.2999999999999995E-2</v>
      </c>
      <c r="S3504">
        <v>7.1999999999999995E-2</v>
      </c>
      <c r="T3504">
        <v>0.72599999999999998</v>
      </c>
      <c r="U3504">
        <v>0.105</v>
      </c>
      <c r="V3504">
        <v>0.96099999999999997</v>
      </c>
      <c r="W3504">
        <v>415.09399999999999</v>
      </c>
      <c r="X3504" t="s">
        <v>56</v>
      </c>
      <c r="Y3504">
        <v>18.867999999999999</v>
      </c>
      <c r="Z3504">
        <v>0.65500000000000003</v>
      </c>
      <c r="AA3504">
        <v>0.94899999999999995</v>
      </c>
      <c r="AB3504">
        <v>0.81</v>
      </c>
      <c r="AC3504">
        <v>0.95799999999999996</v>
      </c>
      <c r="AD3504" s="19">
        <v>45824.880951574072</v>
      </c>
      <c r="AE3504" t="s">
        <v>2024</v>
      </c>
    </row>
    <row r="3505" spans="1:31" hidden="1" x14ac:dyDescent="0.35">
      <c r="A3505" t="s">
        <v>904</v>
      </c>
      <c r="B3505" t="s">
        <v>312</v>
      </c>
      <c r="C3505">
        <v>42</v>
      </c>
      <c r="D3505" s="9">
        <v>44217.530902777777</v>
      </c>
      <c r="E3505" s="9">
        <v>44259.562245370369</v>
      </c>
      <c r="F3505" t="s">
        <v>871</v>
      </c>
      <c r="G3505" t="s">
        <v>871</v>
      </c>
      <c r="H3505">
        <v>1</v>
      </c>
      <c r="I3505">
        <v>3</v>
      </c>
      <c r="J3505">
        <v>1</v>
      </c>
      <c r="K3505" t="s">
        <v>872</v>
      </c>
      <c r="L3505">
        <v>1</v>
      </c>
      <c r="M3505">
        <v>1</v>
      </c>
      <c r="N3505" t="s">
        <v>874</v>
      </c>
      <c r="O3505">
        <v>6.5000000000000002E-2</v>
      </c>
      <c r="P3505" t="s">
        <v>874</v>
      </c>
      <c r="Q3505" t="s">
        <v>874</v>
      </c>
      <c r="R3505">
        <v>0</v>
      </c>
      <c r="S3505">
        <v>6.5000000000000002E-2</v>
      </c>
      <c r="T3505" t="s">
        <v>874</v>
      </c>
      <c r="U3505" t="s">
        <v>874</v>
      </c>
      <c r="V3505" t="s">
        <v>874</v>
      </c>
      <c r="W3505" t="s">
        <v>874</v>
      </c>
      <c r="X3505" t="s">
        <v>56</v>
      </c>
      <c r="Y3505" t="s">
        <v>874</v>
      </c>
      <c r="Z3505" t="s">
        <v>874</v>
      </c>
      <c r="AA3505" s="19">
        <v>0.88300000000000001</v>
      </c>
      <c r="AB3505" t="s">
        <v>874</v>
      </c>
      <c r="AC3505" s="23" t="s">
        <v>874</v>
      </c>
      <c r="AD3505" s="19">
        <v>45825.214530636571</v>
      </c>
      <c r="AE3505" t="s">
        <v>2384</v>
      </c>
    </row>
    <row r="3506" spans="1:31" x14ac:dyDescent="0.35">
      <c r="A3506" t="s">
        <v>101</v>
      </c>
      <c r="B3506" t="s">
        <v>311</v>
      </c>
      <c r="C3506">
        <v>1743</v>
      </c>
      <c r="D3506" s="9">
        <v>43865.758333333331</v>
      </c>
      <c r="E3506" s="9">
        <v>45609.478472222225</v>
      </c>
      <c r="F3506">
        <v>1637</v>
      </c>
      <c r="G3506">
        <v>1364</v>
      </c>
      <c r="H3506">
        <v>1324</v>
      </c>
      <c r="I3506">
        <v>40</v>
      </c>
      <c r="J3506">
        <v>367</v>
      </c>
      <c r="K3506">
        <v>997</v>
      </c>
      <c r="L3506">
        <v>657</v>
      </c>
      <c r="M3506">
        <v>340</v>
      </c>
      <c r="N3506">
        <v>1.056</v>
      </c>
      <c r="O3506">
        <v>2.5000000000000001E-2</v>
      </c>
      <c r="P3506">
        <v>0.35</v>
      </c>
      <c r="Q3506">
        <v>0.53100000000000003</v>
      </c>
      <c r="R3506">
        <v>0.73099999999999998</v>
      </c>
      <c r="S3506">
        <v>0.77600000000000002</v>
      </c>
      <c r="T3506">
        <v>0.72599999999999998</v>
      </c>
      <c r="U3506">
        <v>0.97699999999999998</v>
      </c>
      <c r="V3506">
        <v>0.67600000000000005</v>
      </c>
      <c r="W3506">
        <v>640.30100000000004</v>
      </c>
      <c r="X3506" t="s">
        <v>56</v>
      </c>
      <c r="Y3506">
        <v>1.883</v>
      </c>
      <c r="Z3506">
        <v>0.89200000000000002</v>
      </c>
      <c r="AA3506">
        <v>0.73599999999999999</v>
      </c>
      <c r="AB3506">
        <v>0.85199999999999998</v>
      </c>
      <c r="AC3506">
        <v>0.95899999999999996</v>
      </c>
      <c r="AD3506" s="19">
        <v>2.0969907407407406E-2</v>
      </c>
      <c r="AE3506" t="s">
        <v>1108</v>
      </c>
    </row>
    <row r="3507" spans="1:31" hidden="1" x14ac:dyDescent="0.35">
      <c r="A3507" t="s">
        <v>1041</v>
      </c>
      <c r="B3507" t="s">
        <v>312</v>
      </c>
      <c r="C3507">
        <v>99</v>
      </c>
      <c r="D3507" s="9">
        <v>44208.751956018517</v>
      </c>
      <c r="E3507" s="9">
        <v>44308.639166666668</v>
      </c>
      <c r="F3507" t="s">
        <v>871</v>
      </c>
      <c r="G3507" t="s">
        <v>871</v>
      </c>
      <c r="H3507">
        <v>13</v>
      </c>
      <c r="I3507">
        <v>25</v>
      </c>
      <c r="J3507">
        <v>4</v>
      </c>
      <c r="K3507" t="s">
        <v>872</v>
      </c>
      <c r="L3507">
        <v>24</v>
      </c>
      <c r="M3507">
        <v>9</v>
      </c>
      <c r="N3507">
        <v>0.20399999999999999</v>
      </c>
      <c r="O3507">
        <v>0.44500000000000001</v>
      </c>
      <c r="P3507">
        <v>2.3E-2</v>
      </c>
      <c r="Q3507">
        <v>0.442</v>
      </c>
      <c r="R3507">
        <v>0.626</v>
      </c>
      <c r="S3507">
        <v>0.41199999999999998</v>
      </c>
      <c r="T3507">
        <v>0.70599999999999996</v>
      </c>
      <c r="U3507">
        <v>0.314</v>
      </c>
      <c r="V3507">
        <v>0.96499999999999997</v>
      </c>
      <c r="W3507">
        <v>3006.7869999999998</v>
      </c>
      <c r="X3507" t="s">
        <v>56</v>
      </c>
      <c r="Y3507">
        <v>2.262</v>
      </c>
      <c r="Z3507">
        <v>0.97899999999999998</v>
      </c>
      <c r="AA3507" s="19">
        <v>0.85399999999999998</v>
      </c>
      <c r="AB3507">
        <v>0.84199999999999997</v>
      </c>
      <c r="AC3507" s="23">
        <v>0.84099999999999997</v>
      </c>
      <c r="AD3507" s="19">
        <v>45825.214806145836</v>
      </c>
      <c r="AE3507" t="s">
        <v>2384</v>
      </c>
    </row>
    <row r="3508" spans="1:31" x14ac:dyDescent="0.35">
      <c r="A3508" t="s">
        <v>101</v>
      </c>
      <c r="B3508" t="s">
        <v>311</v>
      </c>
      <c r="C3508">
        <v>1743</v>
      </c>
      <c r="D3508" s="9">
        <v>43865.758333333331</v>
      </c>
      <c r="E3508" s="9">
        <v>45609.478472222225</v>
      </c>
      <c r="F3508">
        <v>1637</v>
      </c>
      <c r="G3508">
        <v>1364</v>
      </c>
      <c r="H3508">
        <v>1324</v>
      </c>
      <c r="I3508">
        <v>40</v>
      </c>
      <c r="J3508">
        <v>367</v>
      </c>
      <c r="K3508">
        <v>997</v>
      </c>
      <c r="L3508">
        <v>657</v>
      </c>
      <c r="M3508">
        <v>340</v>
      </c>
      <c r="N3508">
        <v>1.056</v>
      </c>
      <c r="O3508">
        <v>2.5000000000000001E-2</v>
      </c>
      <c r="P3508">
        <v>0.35</v>
      </c>
      <c r="Q3508">
        <v>0.53100000000000003</v>
      </c>
      <c r="R3508">
        <v>0.73099999999999998</v>
      </c>
      <c r="S3508">
        <v>0.77600000000000002</v>
      </c>
      <c r="T3508">
        <v>0.72599999999999998</v>
      </c>
      <c r="U3508">
        <v>0.97699999999999998</v>
      </c>
      <c r="V3508">
        <v>0.67600000000000005</v>
      </c>
      <c r="W3508">
        <v>640.30100000000004</v>
      </c>
      <c r="X3508" t="s">
        <v>56</v>
      </c>
      <c r="Y3508">
        <v>1.883</v>
      </c>
      <c r="Z3508">
        <v>0.89200000000000002</v>
      </c>
      <c r="AA3508">
        <v>0.73599999999999999</v>
      </c>
      <c r="AB3508">
        <v>0.85199999999999998</v>
      </c>
      <c r="AC3508">
        <v>0.95899999999999996</v>
      </c>
      <c r="AD3508" s="19">
        <v>2.3793981481481482E-2</v>
      </c>
      <c r="AE3508" t="s">
        <v>1108</v>
      </c>
    </row>
    <row r="3509" spans="1:31" hidden="1" x14ac:dyDescent="0.35">
      <c r="A3509" t="s">
        <v>1042</v>
      </c>
      <c r="B3509" t="s">
        <v>312</v>
      </c>
      <c r="C3509">
        <v>97</v>
      </c>
      <c r="D3509" s="9">
        <v>44211.556909722225</v>
      </c>
      <c r="E3509" s="9">
        <v>44308.970625000002</v>
      </c>
      <c r="F3509" t="s">
        <v>871</v>
      </c>
      <c r="G3509" t="s">
        <v>871</v>
      </c>
      <c r="H3509">
        <v>11</v>
      </c>
      <c r="I3509">
        <v>6</v>
      </c>
      <c r="J3509">
        <v>2</v>
      </c>
      <c r="K3509" t="s">
        <v>872</v>
      </c>
      <c r="L3509">
        <v>1</v>
      </c>
      <c r="M3509">
        <v>13</v>
      </c>
      <c r="N3509">
        <v>0.11799999999999999</v>
      </c>
      <c r="O3509">
        <v>5.5E-2</v>
      </c>
      <c r="P3509" t="s">
        <v>874</v>
      </c>
      <c r="Q3509" t="s">
        <v>874</v>
      </c>
      <c r="R3509">
        <v>0.17299999999999999</v>
      </c>
      <c r="S3509">
        <v>0.14499999999999999</v>
      </c>
      <c r="T3509" t="s">
        <v>874</v>
      </c>
      <c r="U3509" t="s">
        <v>874</v>
      </c>
      <c r="V3509" t="s">
        <v>874</v>
      </c>
      <c r="W3509" t="s">
        <v>874</v>
      </c>
      <c r="X3509" t="s">
        <v>56</v>
      </c>
      <c r="Y3509" t="s">
        <v>874</v>
      </c>
      <c r="Z3509">
        <v>0.91200000000000003</v>
      </c>
      <c r="AA3509" s="19">
        <v>0.92500000000000004</v>
      </c>
      <c r="AB3509" t="s">
        <v>874</v>
      </c>
      <c r="AC3509" s="23" t="s">
        <v>874</v>
      </c>
      <c r="AD3509" s="19">
        <v>45825.215018437499</v>
      </c>
      <c r="AE3509" t="s">
        <v>2384</v>
      </c>
    </row>
    <row r="3510" spans="1:31" x14ac:dyDescent="0.35">
      <c r="A3510" t="s">
        <v>1689</v>
      </c>
      <c r="B3510" t="s">
        <v>311</v>
      </c>
      <c r="C3510">
        <v>1475</v>
      </c>
      <c r="D3510" s="9">
        <v>40148.47152777778</v>
      </c>
      <c r="E3510" s="9">
        <v>41624.372916666667</v>
      </c>
      <c r="F3510">
        <v>793</v>
      </c>
      <c r="G3510">
        <v>793</v>
      </c>
      <c r="H3510">
        <v>128</v>
      </c>
      <c r="I3510">
        <v>665</v>
      </c>
      <c r="J3510">
        <v>43</v>
      </c>
      <c r="K3510">
        <v>750</v>
      </c>
      <c r="L3510">
        <v>529</v>
      </c>
      <c r="M3510">
        <v>221</v>
      </c>
      <c r="N3510">
        <v>9.4E-2</v>
      </c>
      <c r="O3510">
        <v>0.44800000000000001</v>
      </c>
      <c r="P3510">
        <v>3.2000000000000001E-2</v>
      </c>
      <c r="Q3510">
        <v>0.37</v>
      </c>
      <c r="R3510">
        <v>0.51</v>
      </c>
      <c r="S3510">
        <v>0.51</v>
      </c>
      <c r="T3510">
        <v>0.72499999999999998</v>
      </c>
      <c r="U3510">
        <v>0.17299999999999999</v>
      </c>
      <c r="V3510">
        <v>0.94099999999999995</v>
      </c>
      <c r="W3510">
        <v>597.29700000000003</v>
      </c>
      <c r="X3510" t="s">
        <v>56</v>
      </c>
      <c r="Y3510">
        <v>2.7029999999999998</v>
      </c>
      <c r="Z3510">
        <v>0.90700000000000003</v>
      </c>
      <c r="AA3510">
        <v>0.89300000000000002</v>
      </c>
      <c r="AB3510">
        <v>0.8</v>
      </c>
      <c r="AC3510">
        <v>0.88400000000000001</v>
      </c>
      <c r="AD3510" s="19">
        <v>45824.827366296297</v>
      </c>
      <c r="AE3510" t="s">
        <v>1824</v>
      </c>
    </row>
    <row r="3511" spans="1:31" hidden="1" x14ac:dyDescent="0.35">
      <c r="A3511" t="s">
        <v>1029</v>
      </c>
      <c r="B3511" t="s">
        <v>312</v>
      </c>
      <c r="C3511">
        <v>92</v>
      </c>
      <c r="D3511" s="9">
        <v>44122.845891203702</v>
      </c>
      <c r="E3511" s="9">
        <v>44215.610277777778</v>
      </c>
      <c r="F3511" t="s">
        <v>871</v>
      </c>
      <c r="G3511" t="s">
        <v>871</v>
      </c>
      <c r="H3511">
        <v>6</v>
      </c>
      <c r="I3511">
        <v>10</v>
      </c>
      <c r="J3511">
        <v>5</v>
      </c>
      <c r="K3511" t="s">
        <v>872</v>
      </c>
      <c r="L3511">
        <v>13</v>
      </c>
      <c r="M3511">
        <v>-3</v>
      </c>
      <c r="N3511">
        <v>0.13300000000000001</v>
      </c>
      <c r="O3511">
        <v>0.105</v>
      </c>
      <c r="P3511">
        <v>0.191</v>
      </c>
      <c r="Q3511">
        <v>0.17899999999999999</v>
      </c>
      <c r="R3511" s="24" t="s">
        <v>2385</v>
      </c>
      <c r="S3511">
        <v>0.115</v>
      </c>
      <c r="T3511">
        <v>3.8090000000000002</v>
      </c>
      <c r="U3511">
        <v>0.55900000000000005</v>
      </c>
      <c r="V3511">
        <v>0.19700000000000001</v>
      </c>
      <c r="W3511">
        <v>446.92700000000002</v>
      </c>
      <c r="X3511" t="s">
        <v>62</v>
      </c>
      <c r="Y3511">
        <v>5.5869999999999997</v>
      </c>
      <c r="Z3511">
        <v>0.64600000000000002</v>
      </c>
      <c r="AA3511" s="19">
        <v>0.79</v>
      </c>
      <c r="AB3511">
        <v>0.55300000000000005</v>
      </c>
      <c r="AC3511" s="23">
        <v>0.69799999999999995</v>
      </c>
      <c r="AD3511" s="19">
        <v>45825.21154783565</v>
      </c>
      <c r="AE3511" t="s">
        <v>2387</v>
      </c>
    </row>
    <row r="3512" spans="1:31" x14ac:dyDescent="0.35">
      <c r="A3512" t="s">
        <v>1350</v>
      </c>
      <c r="B3512" t="s">
        <v>311</v>
      </c>
      <c r="C3512">
        <v>1626</v>
      </c>
      <c r="D3512" s="9">
        <v>42353.058379629627</v>
      </c>
      <c r="E3512" s="9">
        <v>43979.59952546296</v>
      </c>
      <c r="F3512">
        <v>194</v>
      </c>
      <c r="G3512">
        <v>194</v>
      </c>
      <c r="H3512">
        <v>68</v>
      </c>
      <c r="I3512">
        <v>126</v>
      </c>
      <c r="J3512">
        <v>0</v>
      </c>
      <c r="K3512">
        <v>194</v>
      </c>
      <c r="L3512">
        <v>120</v>
      </c>
      <c r="M3512">
        <v>74</v>
      </c>
      <c r="N3512">
        <v>0.05</v>
      </c>
      <c r="O3512">
        <v>8.4000000000000005E-2</v>
      </c>
      <c r="P3512">
        <v>0</v>
      </c>
      <c r="Q3512">
        <v>9.7000000000000003E-2</v>
      </c>
      <c r="R3512">
        <v>0.13400000000000001</v>
      </c>
      <c r="S3512">
        <v>0.13200000000000001</v>
      </c>
      <c r="T3512">
        <v>0.72399999999999998</v>
      </c>
      <c r="U3512">
        <v>0.373</v>
      </c>
      <c r="V3512">
        <v>1</v>
      </c>
      <c r="W3512">
        <v>762.88699999999994</v>
      </c>
      <c r="X3512" t="s">
        <v>56</v>
      </c>
      <c r="Y3512">
        <v>10.308999999999999</v>
      </c>
      <c r="Z3512">
        <v>0.92600000000000005</v>
      </c>
      <c r="AA3512">
        <v>0.93400000000000005</v>
      </c>
      <c r="AB3512">
        <v>0</v>
      </c>
      <c r="AC3512">
        <v>0.93700000000000006</v>
      </c>
      <c r="AD3512" s="19">
        <v>45825.079106793979</v>
      </c>
      <c r="AE3512" t="s">
        <v>2397</v>
      </c>
    </row>
    <row r="3513" spans="1:31" hidden="1" x14ac:dyDescent="0.35">
      <c r="A3513" t="s">
        <v>1030</v>
      </c>
      <c r="B3513" t="s">
        <v>312</v>
      </c>
      <c r="C3513">
        <v>99</v>
      </c>
      <c r="D3513" s="9">
        <v>44108.928437499999</v>
      </c>
      <c r="E3513" s="9">
        <v>44208.648761574077</v>
      </c>
      <c r="F3513" t="s">
        <v>871</v>
      </c>
      <c r="G3513" t="s">
        <v>871</v>
      </c>
      <c r="H3513">
        <v>2</v>
      </c>
      <c r="I3513">
        <v>12</v>
      </c>
      <c r="J3513">
        <v>1</v>
      </c>
      <c r="K3513" t="s">
        <v>872</v>
      </c>
      <c r="L3513">
        <v>11</v>
      </c>
      <c r="M3513">
        <v>1</v>
      </c>
      <c r="N3513">
        <v>1</v>
      </c>
      <c r="O3513">
        <v>0.11700000000000001</v>
      </c>
      <c r="P3513" t="s">
        <v>874</v>
      </c>
      <c r="Q3513">
        <v>0.67500000000000004</v>
      </c>
      <c r="R3513">
        <v>1.117</v>
      </c>
      <c r="S3513">
        <v>0.123</v>
      </c>
      <c r="T3513" t="s">
        <v>874</v>
      </c>
      <c r="U3513" t="s">
        <v>874</v>
      </c>
      <c r="V3513" t="s">
        <v>874</v>
      </c>
      <c r="W3513" t="s">
        <v>874</v>
      </c>
      <c r="X3513" t="s">
        <v>62</v>
      </c>
      <c r="Y3513">
        <v>1.4810000000000001</v>
      </c>
      <c r="Z3513">
        <v>1</v>
      </c>
      <c r="AA3513" s="19">
        <v>0.747</v>
      </c>
      <c r="AB3513" t="s">
        <v>874</v>
      </c>
      <c r="AC3513" s="23">
        <v>0.77400000000000002</v>
      </c>
      <c r="AD3513" s="19">
        <v>45825.2117640625</v>
      </c>
      <c r="AE3513" t="s">
        <v>2387</v>
      </c>
    </row>
    <row r="3514" spans="1:31" x14ac:dyDescent="0.35">
      <c r="A3514" t="s">
        <v>1593</v>
      </c>
      <c r="B3514" t="s">
        <v>311</v>
      </c>
      <c r="C3514">
        <v>811</v>
      </c>
      <c r="D3514" s="9">
        <v>38372.715277777781</v>
      </c>
      <c r="E3514" s="9">
        <v>39184.195138888892</v>
      </c>
      <c r="F3514">
        <v>107</v>
      </c>
      <c r="G3514">
        <v>107</v>
      </c>
      <c r="H3514">
        <v>36</v>
      </c>
      <c r="I3514">
        <v>71</v>
      </c>
      <c r="J3514">
        <v>0</v>
      </c>
      <c r="K3514">
        <v>107</v>
      </c>
      <c r="L3514">
        <v>77</v>
      </c>
      <c r="M3514">
        <v>30</v>
      </c>
      <c r="N3514">
        <v>5.2999999999999999E-2</v>
      </c>
      <c r="O3514">
        <v>8.7999999999999995E-2</v>
      </c>
      <c r="P3514">
        <v>0</v>
      </c>
      <c r="Q3514">
        <v>0.10199999999999999</v>
      </c>
      <c r="R3514">
        <v>0.14099999999999999</v>
      </c>
      <c r="S3514">
        <v>0.13200000000000001</v>
      </c>
      <c r="T3514">
        <v>0.72299999999999998</v>
      </c>
      <c r="U3514">
        <v>0.376</v>
      </c>
      <c r="V3514">
        <v>1</v>
      </c>
      <c r="W3514">
        <v>294.11799999999999</v>
      </c>
      <c r="X3514" t="s">
        <v>56</v>
      </c>
      <c r="Y3514">
        <v>9.8040000000000003</v>
      </c>
      <c r="Z3514">
        <v>0.82</v>
      </c>
      <c r="AA3514">
        <v>0.96799999999999997</v>
      </c>
      <c r="AB3514">
        <v>0</v>
      </c>
      <c r="AC3514">
        <v>0.95099999999999996</v>
      </c>
      <c r="AD3514" s="19">
        <v>45824.808293935188</v>
      </c>
      <c r="AE3514" t="s">
        <v>1824</v>
      </c>
    </row>
    <row r="3515" spans="1:31" hidden="1" x14ac:dyDescent="0.35">
      <c r="A3515" t="s">
        <v>1031</v>
      </c>
      <c r="B3515" t="s">
        <v>312</v>
      </c>
      <c r="C3515">
        <v>98</v>
      </c>
      <c r="D3515" s="9">
        <v>44119.264618055553</v>
      </c>
      <c r="E3515" s="9">
        <v>44217.686782407407</v>
      </c>
      <c r="F3515" t="s">
        <v>871</v>
      </c>
      <c r="G3515" t="s">
        <v>871</v>
      </c>
      <c r="H3515">
        <v>5</v>
      </c>
      <c r="I3515">
        <v>11</v>
      </c>
      <c r="J3515">
        <v>1</v>
      </c>
      <c r="K3515" t="s">
        <v>872</v>
      </c>
      <c r="L3515">
        <v>10</v>
      </c>
      <c r="M3515">
        <v>4</v>
      </c>
      <c r="N3515">
        <v>3.4000000000000002E-2</v>
      </c>
      <c r="O3515">
        <v>0.11</v>
      </c>
      <c r="P3515" t="s">
        <v>874</v>
      </c>
      <c r="Q3515">
        <v>7.4999999999999997E-2</v>
      </c>
      <c r="R3515" s="24" t="s">
        <v>1814</v>
      </c>
      <c r="S3515">
        <v>0.13100000000000001</v>
      </c>
      <c r="T3515" t="s">
        <v>874</v>
      </c>
      <c r="U3515" t="s">
        <v>874</v>
      </c>
      <c r="V3515" t="s">
        <v>874</v>
      </c>
      <c r="W3515" t="s">
        <v>874</v>
      </c>
      <c r="X3515" t="s">
        <v>56</v>
      </c>
      <c r="Y3515">
        <v>13.333</v>
      </c>
      <c r="Z3515">
        <v>0.68200000000000005</v>
      </c>
      <c r="AA3515" s="19">
        <v>0.79900000000000004</v>
      </c>
      <c r="AB3515" t="s">
        <v>874</v>
      </c>
      <c r="AC3515" s="23">
        <v>0.77200000000000002</v>
      </c>
      <c r="AD3515" s="19">
        <v>45825.211995115744</v>
      </c>
      <c r="AE3515" t="s">
        <v>2387</v>
      </c>
    </row>
    <row r="3516" spans="1:31" x14ac:dyDescent="0.35">
      <c r="A3516" t="s">
        <v>1907</v>
      </c>
      <c r="B3516" t="s">
        <v>311</v>
      </c>
      <c r="C3516">
        <v>1122</v>
      </c>
      <c r="D3516" s="9">
        <v>38051.843055555553</v>
      </c>
      <c r="E3516" s="9">
        <v>39174.206944444442</v>
      </c>
      <c r="F3516">
        <v>63</v>
      </c>
      <c r="G3516">
        <v>63</v>
      </c>
      <c r="H3516">
        <v>15</v>
      </c>
      <c r="I3516">
        <v>48</v>
      </c>
      <c r="J3516">
        <v>7</v>
      </c>
      <c r="K3516">
        <v>56</v>
      </c>
      <c r="L3516">
        <v>34</v>
      </c>
      <c r="M3516">
        <v>22</v>
      </c>
      <c r="N3516">
        <v>2.8000000000000001E-2</v>
      </c>
      <c r="O3516">
        <v>4.8000000000000001E-2</v>
      </c>
      <c r="P3516">
        <v>1.0999999999999999E-2</v>
      </c>
      <c r="Q3516">
        <v>4.7E-2</v>
      </c>
      <c r="R3516">
        <v>6.5000000000000002E-2</v>
      </c>
      <c r="S3516">
        <v>6.2E-2</v>
      </c>
      <c r="T3516">
        <v>0.72299999999999998</v>
      </c>
      <c r="U3516">
        <v>0.36799999999999999</v>
      </c>
      <c r="V3516">
        <v>0.85499999999999998</v>
      </c>
      <c r="W3516">
        <v>468.08499999999998</v>
      </c>
      <c r="X3516" t="s">
        <v>56</v>
      </c>
      <c r="Y3516">
        <v>21.277000000000001</v>
      </c>
      <c r="Z3516">
        <v>0.92800000000000005</v>
      </c>
      <c r="AA3516">
        <v>0.98299999999999998</v>
      </c>
      <c r="AB3516">
        <v>0.92</v>
      </c>
      <c r="AC3516">
        <v>0.96299999999999997</v>
      </c>
      <c r="AD3516" s="19">
        <v>45824.869733194442</v>
      </c>
      <c r="AE3516" t="s">
        <v>2024</v>
      </c>
    </row>
    <row r="3517" spans="1:31" hidden="1" x14ac:dyDescent="0.35">
      <c r="A3517" t="s">
        <v>1032</v>
      </c>
      <c r="B3517" t="s">
        <v>312</v>
      </c>
      <c r="C3517">
        <v>99</v>
      </c>
      <c r="D3517" s="9">
        <v>44122.745462962965</v>
      </c>
      <c r="E3517" s="9">
        <v>44222.538668981484</v>
      </c>
      <c r="F3517" t="s">
        <v>871</v>
      </c>
      <c r="G3517" t="s">
        <v>871</v>
      </c>
      <c r="H3517">
        <v>78</v>
      </c>
      <c r="I3517">
        <v>599</v>
      </c>
      <c r="J3517">
        <v>211</v>
      </c>
      <c r="K3517" t="s">
        <v>872</v>
      </c>
      <c r="L3517">
        <v>366</v>
      </c>
      <c r="M3517">
        <v>101</v>
      </c>
      <c r="N3517">
        <v>0.76</v>
      </c>
      <c r="O3517">
        <v>5.6909999999999998</v>
      </c>
      <c r="P3517">
        <v>2.0339999999999998</v>
      </c>
      <c r="Q3517">
        <v>3.2229999999999999</v>
      </c>
      <c r="R3517">
        <v>4.4169999999999998</v>
      </c>
      <c r="S3517">
        <v>4.4340000000000002</v>
      </c>
      <c r="T3517">
        <v>0.73</v>
      </c>
      <c r="U3517">
        <v>0.11799999999999999</v>
      </c>
      <c r="V3517">
        <v>0.68500000000000005</v>
      </c>
      <c r="W3517">
        <v>1919.95</v>
      </c>
      <c r="X3517" t="s">
        <v>56</v>
      </c>
      <c r="Y3517">
        <v>0.31</v>
      </c>
      <c r="Z3517">
        <v>0.97199999999999998</v>
      </c>
      <c r="AA3517" s="19">
        <v>0.995</v>
      </c>
      <c r="AB3517">
        <v>0.99</v>
      </c>
      <c r="AC3517" s="23">
        <v>0.97799999999999998</v>
      </c>
      <c r="AD3517" s="19">
        <v>45825.212409745371</v>
      </c>
      <c r="AE3517" t="s">
        <v>2387</v>
      </c>
    </row>
    <row r="3518" spans="1:31" x14ac:dyDescent="0.35">
      <c r="A3518" t="s">
        <v>2072</v>
      </c>
      <c r="B3518" t="s">
        <v>311</v>
      </c>
      <c r="C3518">
        <v>1427</v>
      </c>
      <c r="D3518" s="9">
        <v>39541.513194444444</v>
      </c>
      <c r="E3518" s="9">
        <v>40968.772916666669</v>
      </c>
      <c r="F3518">
        <v>95</v>
      </c>
      <c r="G3518">
        <v>95</v>
      </c>
      <c r="H3518">
        <v>85</v>
      </c>
      <c r="I3518">
        <v>10</v>
      </c>
      <c r="J3518">
        <v>43</v>
      </c>
      <c r="K3518">
        <v>52</v>
      </c>
      <c r="L3518">
        <v>52</v>
      </c>
      <c r="M3518">
        <v>0</v>
      </c>
      <c r="N3518">
        <v>0.17399999999999999</v>
      </c>
      <c r="O3518">
        <v>2.5000000000000001E-2</v>
      </c>
      <c r="P3518">
        <v>2.5999999999999999E-2</v>
      </c>
      <c r="Q3518">
        <v>0.125</v>
      </c>
      <c r="R3518">
        <v>0.17299999999999999</v>
      </c>
      <c r="S3518">
        <v>0.03</v>
      </c>
      <c r="T3518">
        <v>0.72299999999999998</v>
      </c>
      <c r="U3518">
        <v>0.874</v>
      </c>
      <c r="V3518">
        <v>0.86899999999999999</v>
      </c>
      <c r="W3518">
        <v>0</v>
      </c>
      <c r="X3518" t="s">
        <v>80</v>
      </c>
      <c r="Y3518">
        <v>8</v>
      </c>
      <c r="Z3518">
        <v>0.96299999999999997</v>
      </c>
      <c r="AA3518">
        <v>0.91300000000000003</v>
      </c>
      <c r="AB3518">
        <v>0.84799999999999998</v>
      </c>
      <c r="AC3518">
        <v>0.97</v>
      </c>
      <c r="AD3518" s="19">
        <v>45824.918842650462</v>
      </c>
      <c r="AE3518" t="s">
        <v>2215</v>
      </c>
    </row>
    <row r="3519" spans="1:31" hidden="1" x14ac:dyDescent="0.35">
      <c r="A3519" t="s">
        <v>1033</v>
      </c>
      <c r="B3519" t="s">
        <v>312</v>
      </c>
      <c r="C3519">
        <v>82</v>
      </c>
      <c r="D3519" s="9">
        <v>44118.592152777775</v>
      </c>
      <c r="E3519" s="9">
        <v>44201.451840277776</v>
      </c>
      <c r="F3519" t="s">
        <v>871</v>
      </c>
      <c r="G3519" t="s">
        <v>871</v>
      </c>
      <c r="H3519">
        <v>2</v>
      </c>
      <c r="I3519">
        <v>6</v>
      </c>
      <c r="J3519">
        <v>2</v>
      </c>
      <c r="K3519" t="s">
        <v>872</v>
      </c>
      <c r="L3519">
        <v>6</v>
      </c>
      <c r="M3519">
        <v>1</v>
      </c>
      <c r="N3519">
        <v>0.02</v>
      </c>
      <c r="O3519">
        <v>7.5999999999999998E-2</v>
      </c>
      <c r="P3519">
        <v>1.7999999999999999E-2</v>
      </c>
      <c r="Q3519">
        <v>5.6000000000000001E-2</v>
      </c>
      <c r="R3519">
        <v>7.8E-2</v>
      </c>
      <c r="S3519">
        <v>8.1000000000000003E-2</v>
      </c>
      <c r="T3519">
        <v>0.71799999999999997</v>
      </c>
      <c r="U3519">
        <v>0.20799999999999999</v>
      </c>
      <c r="V3519">
        <v>0.81200000000000006</v>
      </c>
      <c r="W3519">
        <v>1017.857</v>
      </c>
      <c r="X3519" t="s">
        <v>56</v>
      </c>
      <c r="Y3519">
        <v>17.856999999999999</v>
      </c>
      <c r="Z3519">
        <v>1</v>
      </c>
      <c r="AA3519" s="19">
        <v>0.96599999999999997</v>
      </c>
      <c r="AB3519">
        <v>1</v>
      </c>
      <c r="AC3519" s="23">
        <v>0.73099999999999998</v>
      </c>
      <c r="AD3519" s="19">
        <v>45825.2126790162</v>
      </c>
      <c r="AE3519" t="s">
        <v>2387</v>
      </c>
    </row>
    <row r="3520" spans="1:31" x14ac:dyDescent="0.35">
      <c r="A3520" t="s">
        <v>1593</v>
      </c>
      <c r="B3520" t="s">
        <v>311</v>
      </c>
      <c r="C3520">
        <v>811</v>
      </c>
      <c r="D3520" s="9">
        <v>38372.382372685184</v>
      </c>
      <c r="E3520" s="9">
        <v>39183.862245370372</v>
      </c>
      <c r="F3520">
        <v>107</v>
      </c>
      <c r="G3520">
        <v>107</v>
      </c>
      <c r="H3520">
        <v>36</v>
      </c>
      <c r="I3520">
        <v>71</v>
      </c>
      <c r="J3520">
        <v>0</v>
      </c>
      <c r="K3520">
        <v>107</v>
      </c>
      <c r="L3520">
        <v>77</v>
      </c>
      <c r="M3520">
        <v>30</v>
      </c>
      <c r="N3520">
        <v>5.2999999999999999E-2</v>
      </c>
      <c r="O3520">
        <v>8.7999999999999995E-2</v>
      </c>
      <c r="P3520">
        <v>0</v>
      </c>
      <c r="Q3520">
        <v>0.10199999999999999</v>
      </c>
      <c r="R3520">
        <v>0.14099999999999999</v>
      </c>
      <c r="S3520">
        <v>0.13200000000000001</v>
      </c>
      <c r="T3520">
        <v>0.72299999999999998</v>
      </c>
      <c r="U3520">
        <v>0.376</v>
      </c>
      <c r="V3520">
        <v>1</v>
      </c>
      <c r="W3520">
        <v>294.11799999999999</v>
      </c>
      <c r="X3520" t="s">
        <v>56</v>
      </c>
      <c r="Y3520">
        <v>9.8040000000000003</v>
      </c>
      <c r="Z3520">
        <v>0.82</v>
      </c>
      <c r="AA3520">
        <v>0.96799999999999997</v>
      </c>
      <c r="AB3520">
        <v>0</v>
      </c>
      <c r="AC3520">
        <v>0.95099999999999996</v>
      </c>
      <c r="AD3520" s="19">
        <v>45825.138443657408</v>
      </c>
      <c r="AE3520" t="s">
        <v>2397</v>
      </c>
    </row>
    <row r="3521" spans="1:31" hidden="1" x14ac:dyDescent="0.35">
      <c r="A3521" t="s">
        <v>1034</v>
      </c>
      <c r="B3521" t="s">
        <v>312</v>
      </c>
      <c r="C3521">
        <v>99</v>
      </c>
      <c r="D3521" s="9">
        <v>44123.28</v>
      </c>
      <c r="E3521" s="9">
        <v>44222.431655092594</v>
      </c>
      <c r="F3521" t="s">
        <v>871</v>
      </c>
      <c r="G3521" t="s">
        <v>871</v>
      </c>
      <c r="H3521">
        <v>57</v>
      </c>
      <c r="I3521">
        <v>82</v>
      </c>
      <c r="J3521">
        <v>31</v>
      </c>
      <c r="K3521" t="s">
        <v>872</v>
      </c>
      <c r="L3521">
        <v>111</v>
      </c>
      <c r="M3521">
        <v>-2</v>
      </c>
      <c r="N3521">
        <v>0.48599999999999999</v>
      </c>
      <c r="O3521">
        <v>0.93600000000000005</v>
      </c>
      <c r="P3521">
        <v>0.3</v>
      </c>
      <c r="Q3521">
        <v>1.06</v>
      </c>
      <c r="R3521">
        <v>1.1220000000000001</v>
      </c>
      <c r="S3521">
        <v>1.1080000000000001</v>
      </c>
      <c r="T3521">
        <v>0.94499999999999995</v>
      </c>
      <c r="U3521">
        <v>0.34200000000000003</v>
      </c>
      <c r="V3521">
        <v>0.78900000000000003</v>
      </c>
      <c r="W3521">
        <v>172.642</v>
      </c>
      <c r="X3521" t="s">
        <v>56</v>
      </c>
      <c r="Y3521">
        <v>0.94299999999999995</v>
      </c>
      <c r="Z3521">
        <v>0.95899999999999996</v>
      </c>
      <c r="AA3521" s="19">
        <v>0.97099999999999997</v>
      </c>
      <c r="AB3521">
        <v>0.97399999999999998</v>
      </c>
      <c r="AC3521" s="23">
        <v>0.97099999999999997</v>
      </c>
      <c r="AD3521" s="19">
        <v>45825.212977453702</v>
      </c>
      <c r="AE3521" t="s">
        <v>2387</v>
      </c>
    </row>
    <row r="3522" spans="1:31" x14ac:dyDescent="0.35">
      <c r="A3522" t="s">
        <v>1443</v>
      </c>
      <c r="B3522" t="s">
        <v>311</v>
      </c>
      <c r="C3522">
        <v>3017</v>
      </c>
      <c r="D3522" s="9">
        <v>38590.611805555556</v>
      </c>
      <c r="E3522" s="9">
        <v>41607.742361111108</v>
      </c>
      <c r="F3522">
        <v>162</v>
      </c>
      <c r="G3522">
        <v>162</v>
      </c>
      <c r="H3522">
        <v>21</v>
      </c>
      <c r="I3522">
        <v>141</v>
      </c>
      <c r="J3522">
        <v>58</v>
      </c>
      <c r="K3522">
        <v>104</v>
      </c>
      <c r="L3522">
        <v>67</v>
      </c>
      <c r="M3522">
        <v>37</v>
      </c>
      <c r="N3522">
        <v>8.0000000000000002E-3</v>
      </c>
      <c r="O3522">
        <v>5.2999999999999999E-2</v>
      </c>
      <c r="P3522">
        <v>2.5000000000000001E-2</v>
      </c>
      <c r="Q3522">
        <v>2.5999999999999999E-2</v>
      </c>
      <c r="R3522">
        <v>3.5999999999999997E-2</v>
      </c>
      <c r="S3522">
        <v>3.6999999999999998E-2</v>
      </c>
      <c r="T3522">
        <v>0.72199999999999998</v>
      </c>
      <c r="U3522">
        <v>0.13100000000000001</v>
      </c>
      <c r="V3522">
        <v>0.59</v>
      </c>
      <c r="W3522">
        <v>1423.077</v>
      </c>
      <c r="X3522" t="s">
        <v>56</v>
      </c>
      <c r="Y3522">
        <v>38.462000000000003</v>
      </c>
      <c r="Z3522">
        <v>0.98899999999999999</v>
      </c>
      <c r="AA3522">
        <v>0.99199999999999999</v>
      </c>
      <c r="AB3522">
        <v>0.95499999999999996</v>
      </c>
      <c r="AC3522">
        <v>0.95899999999999996</v>
      </c>
      <c r="AD3522" s="19">
        <v>45824.874152800927</v>
      </c>
      <c r="AE3522" t="s">
        <v>2024</v>
      </c>
    </row>
    <row r="3523" spans="1:31" hidden="1" x14ac:dyDescent="0.35">
      <c r="A3523" t="s">
        <v>1035</v>
      </c>
      <c r="B3523" t="s">
        <v>312</v>
      </c>
      <c r="C3523">
        <v>99</v>
      </c>
      <c r="D3523" s="9">
        <v>44122.48641203704</v>
      </c>
      <c r="E3523" s="9">
        <v>44221.971307870372</v>
      </c>
      <c r="F3523" t="s">
        <v>871</v>
      </c>
      <c r="G3523" t="s">
        <v>871</v>
      </c>
      <c r="H3523">
        <v>64</v>
      </c>
      <c r="I3523">
        <v>1</v>
      </c>
      <c r="J3523">
        <v>1</v>
      </c>
      <c r="K3523" t="s">
        <v>872</v>
      </c>
      <c r="L3523">
        <v>1</v>
      </c>
      <c r="M3523">
        <v>64</v>
      </c>
      <c r="N3523">
        <v>0.67600000000000005</v>
      </c>
      <c r="O3523" t="s">
        <v>874</v>
      </c>
      <c r="P3523">
        <v>0</v>
      </c>
      <c r="Q3523" t="s">
        <v>874</v>
      </c>
      <c r="R3523">
        <v>0.67600000000000005</v>
      </c>
      <c r="S3523">
        <v>0.67700000000000005</v>
      </c>
      <c r="T3523" t="s">
        <v>874</v>
      </c>
      <c r="U3523" t="s">
        <v>874</v>
      </c>
      <c r="V3523" t="s">
        <v>874</v>
      </c>
      <c r="W3523" t="s">
        <v>874</v>
      </c>
      <c r="X3523" t="s">
        <v>875</v>
      </c>
      <c r="Y3523" t="s">
        <v>874</v>
      </c>
      <c r="Z3523">
        <v>0.94199999999999995</v>
      </c>
      <c r="AA3523" s="19" t="s">
        <v>874</v>
      </c>
      <c r="AB3523">
        <v>0</v>
      </c>
      <c r="AC3523" s="23" t="s">
        <v>874</v>
      </c>
      <c r="AD3523" s="19">
        <v>45825.213132534722</v>
      </c>
      <c r="AE3523" t="s">
        <v>2387</v>
      </c>
    </row>
    <row r="3524" spans="1:31" x14ac:dyDescent="0.35">
      <c r="A3524" t="s">
        <v>1935</v>
      </c>
      <c r="B3524" t="s">
        <v>311</v>
      </c>
      <c r="C3524">
        <v>1072</v>
      </c>
      <c r="D3524" s="9">
        <v>38121.20416666667</v>
      </c>
      <c r="E3524" s="9">
        <v>39194.100694444445</v>
      </c>
      <c r="F3524">
        <v>43</v>
      </c>
      <c r="G3524">
        <v>43</v>
      </c>
      <c r="H3524">
        <v>6</v>
      </c>
      <c r="I3524">
        <v>37</v>
      </c>
      <c r="J3524">
        <v>8</v>
      </c>
      <c r="K3524">
        <v>35</v>
      </c>
      <c r="L3524">
        <v>27</v>
      </c>
      <c r="M3524">
        <v>8</v>
      </c>
      <c r="N3524">
        <v>4.0000000000000001E-3</v>
      </c>
      <c r="O3524">
        <v>4.1000000000000002E-2</v>
      </c>
      <c r="P3524">
        <v>8.9999999999999993E-3</v>
      </c>
      <c r="Q3524">
        <v>2.5999999999999999E-2</v>
      </c>
      <c r="R3524">
        <v>3.5999999999999997E-2</v>
      </c>
      <c r="S3524">
        <v>3.5999999999999997E-2</v>
      </c>
      <c r="T3524">
        <v>0.72199999999999998</v>
      </c>
      <c r="U3524">
        <v>8.8999999999999996E-2</v>
      </c>
      <c r="V3524">
        <v>0.8</v>
      </c>
      <c r="W3524">
        <v>307.69200000000001</v>
      </c>
      <c r="X3524" t="s">
        <v>56</v>
      </c>
      <c r="Y3524">
        <v>38.462000000000003</v>
      </c>
      <c r="Z3524">
        <v>0.78600000000000003</v>
      </c>
      <c r="AA3524">
        <v>0.75</v>
      </c>
      <c r="AB3524">
        <v>0.80300000000000005</v>
      </c>
      <c r="AC3524">
        <v>0.71299999999999997</v>
      </c>
      <c r="AD3524" s="19">
        <v>45824.877602962966</v>
      </c>
      <c r="AE3524" t="s">
        <v>2024</v>
      </c>
    </row>
    <row r="3525" spans="1:31" hidden="1" x14ac:dyDescent="0.35">
      <c r="A3525" t="s">
        <v>1036</v>
      </c>
      <c r="B3525" t="s">
        <v>312</v>
      </c>
      <c r="C3525">
        <v>98</v>
      </c>
      <c r="D3525" s="9">
        <v>44123.59511574074</v>
      </c>
      <c r="E3525" s="9">
        <v>44221.910034722219</v>
      </c>
      <c r="F3525" t="s">
        <v>871</v>
      </c>
      <c r="G3525" t="s">
        <v>871</v>
      </c>
      <c r="H3525">
        <v>36</v>
      </c>
      <c r="I3525">
        <v>86</v>
      </c>
      <c r="J3525">
        <v>112</v>
      </c>
      <c r="K3525" t="s">
        <v>872</v>
      </c>
      <c r="L3525">
        <v>72</v>
      </c>
      <c r="M3525">
        <v>-63</v>
      </c>
      <c r="N3525">
        <v>0.34300000000000003</v>
      </c>
      <c r="O3525">
        <v>1.0509999999999999</v>
      </c>
      <c r="P3525">
        <v>1.085</v>
      </c>
      <c r="Q3525">
        <v>0.73399999999999999</v>
      </c>
      <c r="R3525" s="24" t="s">
        <v>2386</v>
      </c>
      <c r="S3525">
        <v>0.32400000000000001</v>
      </c>
      <c r="T3525">
        <v>2.375</v>
      </c>
      <c r="U3525">
        <v>0.246</v>
      </c>
      <c r="V3525">
        <v>0.222</v>
      </c>
      <c r="W3525">
        <v>1217.9839999999999</v>
      </c>
      <c r="X3525" t="s">
        <v>62</v>
      </c>
      <c r="Y3525">
        <v>1.3620000000000001</v>
      </c>
      <c r="Z3525">
        <v>0.96499999999999997</v>
      </c>
      <c r="AA3525" s="19">
        <v>0.97899999999999998</v>
      </c>
      <c r="AB3525">
        <v>0.55900000000000005</v>
      </c>
      <c r="AC3525" s="23">
        <v>0.97299999999999998</v>
      </c>
      <c r="AD3525" s="19">
        <v>45825.213425196758</v>
      </c>
      <c r="AE3525" t="s">
        <v>2387</v>
      </c>
    </row>
    <row r="3526" spans="1:31" x14ac:dyDescent="0.35">
      <c r="A3526" t="s">
        <v>1962</v>
      </c>
      <c r="B3526" t="s">
        <v>311</v>
      </c>
      <c r="C3526">
        <v>2661</v>
      </c>
      <c r="D3526" s="9">
        <v>38087.769444444442</v>
      </c>
      <c r="E3526" s="9">
        <v>40749.51666666667</v>
      </c>
      <c r="F3526">
        <v>648</v>
      </c>
      <c r="G3526">
        <v>648</v>
      </c>
      <c r="H3526">
        <v>93</v>
      </c>
      <c r="I3526">
        <v>555</v>
      </c>
      <c r="J3526">
        <v>177</v>
      </c>
      <c r="K3526">
        <v>471</v>
      </c>
      <c r="L3526">
        <v>378</v>
      </c>
      <c r="M3526">
        <v>93</v>
      </c>
      <c r="N3526">
        <v>6.9000000000000006E-2</v>
      </c>
      <c r="O3526">
        <v>0.314</v>
      </c>
      <c r="P3526">
        <v>7.0000000000000007E-2</v>
      </c>
      <c r="Q3526">
        <v>0.22600000000000001</v>
      </c>
      <c r="R3526">
        <v>0.313</v>
      </c>
      <c r="S3526">
        <v>0.26400000000000001</v>
      </c>
      <c r="T3526">
        <v>0.72199999999999998</v>
      </c>
      <c r="U3526">
        <v>0.18</v>
      </c>
      <c r="V3526">
        <v>0.81699999999999995</v>
      </c>
      <c r="W3526">
        <v>411.50400000000002</v>
      </c>
      <c r="X3526" t="s">
        <v>56</v>
      </c>
      <c r="Y3526">
        <v>4.4249999999999998</v>
      </c>
      <c r="Z3526">
        <v>0.78</v>
      </c>
      <c r="AA3526">
        <v>0.96299999999999997</v>
      </c>
      <c r="AB3526">
        <v>0.95599999999999996</v>
      </c>
      <c r="AC3526">
        <v>0.97099999999999997</v>
      </c>
      <c r="AD3526" s="19">
        <v>45824.884828796297</v>
      </c>
      <c r="AE3526" t="s">
        <v>2024</v>
      </c>
    </row>
    <row r="3527" spans="1:31" hidden="1" x14ac:dyDescent="0.35">
      <c r="A3527" t="s">
        <v>1037</v>
      </c>
      <c r="B3527" t="s">
        <v>312</v>
      </c>
      <c r="C3527">
        <v>91</v>
      </c>
      <c r="D3527" s="9">
        <v>44103.386643518519</v>
      </c>
      <c r="E3527" s="9">
        <v>44194.744131944448</v>
      </c>
      <c r="F3527" t="s">
        <v>871</v>
      </c>
      <c r="G3527" t="s">
        <v>871</v>
      </c>
      <c r="H3527">
        <v>8</v>
      </c>
      <c r="I3527">
        <v>13</v>
      </c>
      <c r="J3527">
        <v>5</v>
      </c>
      <c r="K3527" t="s">
        <v>872</v>
      </c>
      <c r="L3527">
        <v>17</v>
      </c>
      <c r="M3527">
        <v>-2</v>
      </c>
      <c r="N3527">
        <v>0.1</v>
      </c>
      <c r="O3527">
        <v>0.129</v>
      </c>
      <c r="P3527">
        <v>4.3999999999999997E-2</v>
      </c>
      <c r="Q3527">
        <v>0.224</v>
      </c>
      <c r="R3527">
        <v>0.185</v>
      </c>
      <c r="S3527">
        <v>0.16700000000000001</v>
      </c>
      <c r="T3527">
        <v>1.2110000000000001</v>
      </c>
      <c r="U3527">
        <v>0.437</v>
      </c>
      <c r="V3527">
        <v>0.80800000000000005</v>
      </c>
      <c r="W3527">
        <v>107.143</v>
      </c>
      <c r="X3527" t="s">
        <v>62</v>
      </c>
      <c r="Y3527">
        <v>4.4640000000000004</v>
      </c>
      <c r="Z3527">
        <v>0.752</v>
      </c>
      <c r="AA3527" s="19">
        <v>0.93400000000000005</v>
      </c>
      <c r="AB3527">
        <v>0.94499999999999995</v>
      </c>
      <c r="AC3527" s="23">
        <v>0.90400000000000003</v>
      </c>
      <c r="AD3527" s="19">
        <v>45825.213694803242</v>
      </c>
      <c r="AE3527" t="s">
        <v>2387</v>
      </c>
    </row>
    <row r="3528" spans="1:31" x14ac:dyDescent="0.35">
      <c r="A3528" t="s">
        <v>2053</v>
      </c>
      <c r="B3528" t="s">
        <v>311</v>
      </c>
      <c r="C3528">
        <v>1900</v>
      </c>
      <c r="D3528" s="9">
        <v>38524.861111111109</v>
      </c>
      <c r="E3528" s="9">
        <v>40424.907638888886</v>
      </c>
      <c r="F3528">
        <v>367</v>
      </c>
      <c r="G3528">
        <v>367</v>
      </c>
      <c r="H3528">
        <v>213</v>
      </c>
      <c r="I3528">
        <v>154</v>
      </c>
      <c r="J3528">
        <v>64</v>
      </c>
      <c r="K3528">
        <v>303</v>
      </c>
      <c r="L3528">
        <v>216</v>
      </c>
      <c r="M3528">
        <v>87</v>
      </c>
      <c r="N3528">
        <v>0.156</v>
      </c>
      <c r="O3528">
        <v>0.124</v>
      </c>
      <c r="P3528">
        <v>5.2999999999999999E-2</v>
      </c>
      <c r="Q3528">
        <v>0.16400000000000001</v>
      </c>
      <c r="R3528">
        <v>0.22700000000000001</v>
      </c>
      <c r="S3528">
        <v>0.23699999999999999</v>
      </c>
      <c r="T3528">
        <v>0.72199999999999998</v>
      </c>
      <c r="U3528">
        <v>0.55700000000000005</v>
      </c>
      <c r="V3528">
        <v>0.81100000000000005</v>
      </c>
      <c r="W3528">
        <v>530.48800000000006</v>
      </c>
      <c r="X3528" t="s">
        <v>56</v>
      </c>
      <c r="Y3528">
        <v>6.0979999999999999</v>
      </c>
      <c r="Z3528">
        <v>0.95299999999999996</v>
      </c>
      <c r="AA3528">
        <v>0.93100000000000005</v>
      </c>
      <c r="AB3528">
        <v>0.79800000000000004</v>
      </c>
      <c r="AC3528">
        <v>0.94799999999999995</v>
      </c>
      <c r="AD3528" s="19">
        <v>45824.91124494213</v>
      </c>
      <c r="AE3528" t="s">
        <v>2215</v>
      </c>
    </row>
    <row r="3529" spans="1:31" hidden="1" x14ac:dyDescent="0.35">
      <c r="A3529" t="s">
        <v>1038</v>
      </c>
      <c r="B3529" t="s">
        <v>312</v>
      </c>
      <c r="C3529">
        <v>97</v>
      </c>
      <c r="D3529" s="9">
        <v>44117.47016203704</v>
      </c>
      <c r="E3529" s="9">
        <v>44214.485300925924</v>
      </c>
      <c r="F3529" t="s">
        <v>871</v>
      </c>
      <c r="G3529" t="s">
        <v>871</v>
      </c>
      <c r="H3529">
        <v>4</v>
      </c>
      <c r="I3529">
        <v>8</v>
      </c>
      <c r="J3529">
        <v>1</v>
      </c>
      <c r="K3529" t="s">
        <v>872</v>
      </c>
      <c r="L3529">
        <v>13</v>
      </c>
      <c r="M3529">
        <v>0</v>
      </c>
      <c r="N3529">
        <v>2.5000000000000001E-2</v>
      </c>
      <c r="O3529">
        <v>9.2999999999999999E-2</v>
      </c>
      <c r="P3529" t="s">
        <v>874</v>
      </c>
      <c r="Q3529">
        <v>0.109</v>
      </c>
      <c r="R3529">
        <v>0.11799999999999999</v>
      </c>
      <c r="S3529">
        <v>0.10199999999999999</v>
      </c>
      <c r="T3529" t="s">
        <v>874</v>
      </c>
      <c r="U3529" t="s">
        <v>874</v>
      </c>
      <c r="V3529" t="s">
        <v>874</v>
      </c>
      <c r="W3529" t="s">
        <v>874</v>
      </c>
      <c r="X3529" t="s">
        <v>56</v>
      </c>
      <c r="Y3529">
        <v>9.1739999999999995</v>
      </c>
      <c r="Z3529">
        <v>0.89800000000000002</v>
      </c>
      <c r="AA3529" s="19">
        <v>0.75700000000000001</v>
      </c>
      <c r="AB3529" t="s">
        <v>874</v>
      </c>
      <c r="AC3529" s="23">
        <v>0.88500000000000001</v>
      </c>
      <c r="AD3529" s="19">
        <v>45825.213911192128</v>
      </c>
      <c r="AE3529" t="s">
        <v>2387</v>
      </c>
    </row>
    <row r="3530" spans="1:31" x14ac:dyDescent="0.35">
      <c r="A3530" t="s">
        <v>1170</v>
      </c>
      <c r="B3530" t="s">
        <v>311</v>
      </c>
      <c r="C3530">
        <v>251</v>
      </c>
      <c r="D3530" s="9">
        <v>41376.859027777777</v>
      </c>
      <c r="E3530" s="9">
        <v>41628.396527777775</v>
      </c>
      <c r="F3530">
        <v>1117</v>
      </c>
      <c r="G3530">
        <v>1117</v>
      </c>
      <c r="H3530">
        <v>1000</v>
      </c>
      <c r="I3530">
        <v>117</v>
      </c>
      <c r="J3530">
        <v>79</v>
      </c>
      <c r="K3530">
        <v>1038</v>
      </c>
      <c r="L3530">
        <v>744</v>
      </c>
      <c r="M3530">
        <v>294</v>
      </c>
      <c r="N3530">
        <v>4.556</v>
      </c>
      <c r="O3530">
        <v>0.55300000000000005</v>
      </c>
      <c r="P3530">
        <v>0.43</v>
      </c>
      <c r="Q3530">
        <v>3.3759999999999999</v>
      </c>
      <c r="R3530">
        <v>4.6790000000000003</v>
      </c>
      <c r="S3530">
        <v>4.7060000000000004</v>
      </c>
      <c r="T3530">
        <v>0.72199999999999998</v>
      </c>
      <c r="U3530">
        <v>0.89200000000000002</v>
      </c>
      <c r="V3530">
        <v>0.91600000000000004</v>
      </c>
      <c r="W3530">
        <v>87.084999999999994</v>
      </c>
      <c r="X3530" t="s">
        <v>56</v>
      </c>
      <c r="Y3530">
        <v>0.29599999999999999</v>
      </c>
      <c r="Z3530">
        <v>0.97699999999999998</v>
      </c>
      <c r="AA3530">
        <v>0.94899999999999995</v>
      </c>
      <c r="AB3530">
        <v>0.95899999999999996</v>
      </c>
      <c r="AC3530">
        <v>0.97599999999999998</v>
      </c>
      <c r="AD3530" s="19">
        <v>45824.959041284725</v>
      </c>
      <c r="AE3530" t="s">
        <v>2215</v>
      </c>
    </row>
    <row r="3531" spans="1:31" hidden="1" x14ac:dyDescent="0.35">
      <c r="A3531" t="s">
        <v>961</v>
      </c>
      <c r="B3531" t="s">
        <v>312</v>
      </c>
      <c r="C3531">
        <v>0</v>
      </c>
      <c r="D3531" s="9">
        <v>44549.742395833331</v>
      </c>
      <c r="E3531" s="9">
        <v>44549.742395833331</v>
      </c>
      <c r="F3531" t="s">
        <v>871</v>
      </c>
      <c r="G3531" t="s">
        <v>871</v>
      </c>
      <c r="H3531">
        <v>1</v>
      </c>
      <c r="I3531">
        <v>1</v>
      </c>
      <c r="J3531">
        <v>1</v>
      </c>
      <c r="K3531" t="s">
        <v>872</v>
      </c>
      <c r="L3531">
        <v>1</v>
      </c>
      <c r="M3531">
        <v>0</v>
      </c>
      <c r="N3531" t="s">
        <v>874</v>
      </c>
      <c r="O3531" t="s">
        <v>874</v>
      </c>
      <c r="P3531" t="s">
        <v>874</v>
      </c>
      <c r="Q3531" t="s">
        <v>874</v>
      </c>
      <c r="R3531">
        <v>0</v>
      </c>
      <c r="S3531" t="s">
        <v>874</v>
      </c>
      <c r="T3531" t="s">
        <v>874</v>
      </c>
      <c r="U3531" t="s">
        <v>874</v>
      </c>
      <c r="V3531" t="s">
        <v>874</v>
      </c>
      <c r="W3531" t="s">
        <v>874</v>
      </c>
      <c r="X3531" t="s">
        <v>56</v>
      </c>
      <c r="Y3531" t="s">
        <v>874</v>
      </c>
      <c r="Z3531" t="s">
        <v>874</v>
      </c>
      <c r="AA3531" s="19" t="s">
        <v>874</v>
      </c>
      <c r="AB3531" t="s">
        <v>874</v>
      </c>
      <c r="AC3531" s="23" t="s">
        <v>874</v>
      </c>
      <c r="AD3531" s="19">
        <v>45825.194920231479</v>
      </c>
      <c r="AE3531" t="s">
        <v>2388</v>
      </c>
    </row>
    <row r="3532" spans="1:31" x14ac:dyDescent="0.35">
      <c r="A3532" t="s">
        <v>129</v>
      </c>
      <c r="B3532" t="s">
        <v>311</v>
      </c>
      <c r="C3532">
        <v>1373</v>
      </c>
      <c r="D3532" s="9">
        <v>44235.474305555559</v>
      </c>
      <c r="E3532" s="9">
        <v>45608.707638888889</v>
      </c>
      <c r="F3532">
        <v>349</v>
      </c>
      <c r="G3532">
        <v>305</v>
      </c>
      <c r="H3532">
        <v>296</v>
      </c>
      <c r="I3532">
        <v>9</v>
      </c>
      <c r="J3532">
        <v>38</v>
      </c>
      <c r="K3532">
        <v>267</v>
      </c>
      <c r="L3532">
        <v>182</v>
      </c>
      <c r="M3532">
        <v>85</v>
      </c>
      <c r="N3532">
        <v>0.22800000000000001</v>
      </c>
      <c r="O3532">
        <v>1.2E-2</v>
      </c>
      <c r="P3532">
        <v>3.5000000000000003E-2</v>
      </c>
      <c r="Q3532">
        <v>0.14799999999999999</v>
      </c>
      <c r="R3532">
        <v>0.20499999999999999</v>
      </c>
      <c r="S3532">
        <v>0.21</v>
      </c>
      <c r="T3532">
        <v>0.72199999999999998</v>
      </c>
      <c r="U3532">
        <v>0.95</v>
      </c>
      <c r="V3532">
        <v>0.85399999999999998</v>
      </c>
      <c r="W3532">
        <v>574.32399999999996</v>
      </c>
      <c r="X3532" t="s">
        <v>56</v>
      </c>
      <c r="Y3532">
        <v>6.7569999999999997</v>
      </c>
      <c r="Z3532">
        <v>0.89900000000000002</v>
      </c>
      <c r="AA3532">
        <v>0.78300000000000003</v>
      </c>
      <c r="AB3532">
        <v>0.96699999999999997</v>
      </c>
      <c r="AC3532">
        <v>0.88</v>
      </c>
      <c r="AD3532" s="19">
        <v>2.4543981481481479E-2</v>
      </c>
      <c r="AE3532" t="s">
        <v>1108</v>
      </c>
    </row>
    <row r="3533" spans="1:31" hidden="1" x14ac:dyDescent="0.35">
      <c r="A3533" t="s">
        <v>962</v>
      </c>
      <c r="B3533" t="s">
        <v>312</v>
      </c>
      <c r="C3533">
        <v>83</v>
      </c>
      <c r="D3533" s="9">
        <v>41387.642280092594</v>
      </c>
      <c r="E3533" s="9">
        <v>41471.015277777777</v>
      </c>
      <c r="F3533" t="s">
        <v>871</v>
      </c>
      <c r="G3533" t="s">
        <v>871</v>
      </c>
      <c r="H3533">
        <v>2</v>
      </c>
      <c r="I3533">
        <v>3</v>
      </c>
      <c r="J3533">
        <v>3</v>
      </c>
      <c r="K3533" t="s">
        <v>872</v>
      </c>
      <c r="L3533">
        <v>4</v>
      </c>
      <c r="M3533">
        <v>-3</v>
      </c>
      <c r="N3533">
        <v>9.0999999999999998E-2</v>
      </c>
      <c r="O3533">
        <v>2.4E-2</v>
      </c>
      <c r="P3533">
        <v>0.16700000000000001</v>
      </c>
      <c r="Q3533">
        <v>9.6000000000000002E-2</v>
      </c>
      <c r="R3533">
        <v>-5.1999999999999998E-2</v>
      </c>
      <c r="S3533">
        <v>8.9999999999999993E-3</v>
      </c>
      <c r="T3533">
        <v>-1.8460000000000001</v>
      </c>
      <c r="U3533">
        <v>0.79100000000000004</v>
      </c>
      <c r="V3533">
        <v>-0.45200000000000001</v>
      </c>
      <c r="W3533">
        <v>114.583</v>
      </c>
      <c r="X3533" t="s">
        <v>56</v>
      </c>
      <c r="Y3533">
        <v>10.417</v>
      </c>
      <c r="Z3533">
        <v>1</v>
      </c>
      <c r="AA3533" s="19">
        <v>0.94199999999999995</v>
      </c>
      <c r="AB3533">
        <v>0.75</v>
      </c>
      <c r="AC3533" s="23">
        <v>0.92200000000000004</v>
      </c>
      <c r="AD3533" s="19">
        <v>45825.19518318287</v>
      </c>
      <c r="AE3533" t="s">
        <v>2388</v>
      </c>
    </row>
    <row r="3534" spans="1:31" x14ac:dyDescent="0.35">
      <c r="A3534" t="s">
        <v>129</v>
      </c>
      <c r="B3534" t="s">
        <v>311</v>
      </c>
      <c r="C3534">
        <v>1373</v>
      </c>
      <c r="D3534" s="9">
        <v>44235.474305555559</v>
      </c>
      <c r="E3534" s="9">
        <v>45608.707638888889</v>
      </c>
      <c r="F3534">
        <v>349</v>
      </c>
      <c r="G3534">
        <v>305</v>
      </c>
      <c r="H3534">
        <v>296</v>
      </c>
      <c r="I3534">
        <v>9</v>
      </c>
      <c r="J3534">
        <v>38</v>
      </c>
      <c r="K3534">
        <v>267</v>
      </c>
      <c r="L3534">
        <v>182</v>
      </c>
      <c r="M3534">
        <v>85</v>
      </c>
      <c r="N3534">
        <v>0.22800000000000001</v>
      </c>
      <c r="O3534">
        <v>1.2E-2</v>
      </c>
      <c r="P3534">
        <v>3.5000000000000003E-2</v>
      </c>
      <c r="Q3534">
        <v>0.14799999999999999</v>
      </c>
      <c r="R3534">
        <v>0.20499999999999999</v>
      </c>
      <c r="S3534">
        <v>0.21</v>
      </c>
      <c r="T3534">
        <v>0.72199999999999998</v>
      </c>
      <c r="U3534">
        <v>0.95</v>
      </c>
      <c r="V3534">
        <v>0.85399999999999998</v>
      </c>
      <c r="W3534">
        <v>574.32399999999996</v>
      </c>
      <c r="X3534" t="s">
        <v>56</v>
      </c>
      <c r="Y3534">
        <v>6.7569999999999997</v>
      </c>
      <c r="Z3534">
        <v>0.89900000000000002</v>
      </c>
      <c r="AA3534">
        <v>0.78300000000000003</v>
      </c>
      <c r="AB3534">
        <v>0.96699999999999997</v>
      </c>
      <c r="AC3534">
        <v>0.88</v>
      </c>
      <c r="AD3534" s="19">
        <v>3.0939814814814812E-2</v>
      </c>
      <c r="AE3534" t="s">
        <v>1108</v>
      </c>
    </row>
    <row r="3535" spans="1:31" hidden="1" x14ac:dyDescent="0.35">
      <c r="A3535" t="s">
        <v>963</v>
      </c>
      <c r="B3535" t="s">
        <v>312</v>
      </c>
      <c r="C3535">
        <v>0</v>
      </c>
      <c r="D3535" s="9">
        <v>44461.065358796295</v>
      </c>
      <c r="E3535" s="9">
        <v>44461.065520833334</v>
      </c>
      <c r="F3535" t="s">
        <v>871</v>
      </c>
      <c r="G3535" t="s">
        <v>871</v>
      </c>
      <c r="H3535">
        <v>1</v>
      </c>
      <c r="I3535">
        <v>1</v>
      </c>
      <c r="J3535">
        <v>2</v>
      </c>
      <c r="K3535" t="s">
        <v>872</v>
      </c>
      <c r="L3535">
        <v>1</v>
      </c>
      <c r="M3535">
        <v>-1</v>
      </c>
      <c r="N3535" t="s">
        <v>874</v>
      </c>
      <c r="O3535" t="s">
        <v>874</v>
      </c>
      <c r="P3535">
        <v>1</v>
      </c>
      <c r="Q3535" t="s">
        <v>874</v>
      </c>
      <c r="R3535">
        <v>0</v>
      </c>
      <c r="S3535">
        <v>-1</v>
      </c>
      <c r="T3535" t="s">
        <v>874</v>
      </c>
      <c r="U3535" t="s">
        <v>874</v>
      </c>
      <c r="V3535" t="s">
        <v>874</v>
      </c>
      <c r="W3535" t="s">
        <v>874</v>
      </c>
      <c r="X3535" t="s">
        <v>56</v>
      </c>
      <c r="Y3535" t="s">
        <v>874</v>
      </c>
      <c r="Z3535" t="s">
        <v>874</v>
      </c>
      <c r="AA3535" s="19" t="s">
        <v>874</v>
      </c>
      <c r="AB3535">
        <v>1</v>
      </c>
      <c r="AC3535" s="23" t="s">
        <v>874</v>
      </c>
      <c r="AD3535" s="19">
        <v>45825.195383425926</v>
      </c>
      <c r="AE3535" t="s">
        <v>2388</v>
      </c>
    </row>
    <row r="3536" spans="1:31" x14ac:dyDescent="0.35">
      <c r="A3536" t="s">
        <v>198</v>
      </c>
      <c r="B3536" t="s">
        <v>311</v>
      </c>
      <c r="C3536">
        <v>322</v>
      </c>
      <c r="D3536" s="9">
        <v>44228.201215277775</v>
      </c>
      <c r="E3536" s="9">
        <v>44550.39025462963</v>
      </c>
      <c r="F3536">
        <v>93</v>
      </c>
      <c r="G3536">
        <v>93</v>
      </c>
      <c r="H3536">
        <v>92</v>
      </c>
      <c r="I3536">
        <v>1</v>
      </c>
      <c r="J3536">
        <v>0</v>
      </c>
      <c r="K3536">
        <v>93</v>
      </c>
      <c r="L3536">
        <v>64</v>
      </c>
      <c r="M3536">
        <v>29</v>
      </c>
      <c r="N3536">
        <v>0.29899999999999999</v>
      </c>
      <c r="O3536">
        <v>0</v>
      </c>
      <c r="P3536">
        <v>0</v>
      </c>
      <c r="Q3536">
        <v>0.216</v>
      </c>
      <c r="R3536">
        <v>0.29899999999999999</v>
      </c>
      <c r="S3536">
        <v>0.29499999999999998</v>
      </c>
      <c r="T3536">
        <v>0.72199999999999998</v>
      </c>
      <c r="U3536">
        <v>1</v>
      </c>
      <c r="V3536">
        <v>1</v>
      </c>
      <c r="W3536">
        <v>134.25899999999999</v>
      </c>
      <c r="X3536" t="s">
        <v>56</v>
      </c>
      <c r="Y3536">
        <v>4.63</v>
      </c>
      <c r="Z3536">
        <v>0.88600000000000001</v>
      </c>
      <c r="AA3536">
        <v>0</v>
      </c>
      <c r="AB3536">
        <v>0</v>
      </c>
      <c r="AC3536">
        <v>0.91600000000000004</v>
      </c>
      <c r="AD3536" s="19">
        <v>45825.255334062502</v>
      </c>
      <c r="AE3536" t="s">
        <v>2357</v>
      </c>
    </row>
    <row r="3537" spans="1:31" hidden="1" x14ac:dyDescent="0.35">
      <c r="A3537" t="s">
        <v>964</v>
      </c>
      <c r="B3537" t="s">
        <v>312</v>
      </c>
      <c r="C3537">
        <v>0</v>
      </c>
      <c r="D3537" s="9">
        <v>43647.291446759256</v>
      </c>
      <c r="E3537" s="9">
        <v>43647.291446759256</v>
      </c>
      <c r="F3537" t="s">
        <v>871</v>
      </c>
      <c r="G3537" t="s">
        <v>871</v>
      </c>
      <c r="H3537">
        <v>1</v>
      </c>
      <c r="I3537">
        <v>1</v>
      </c>
      <c r="J3537">
        <v>1</v>
      </c>
      <c r="K3537" t="s">
        <v>872</v>
      </c>
      <c r="L3537">
        <v>1</v>
      </c>
      <c r="M3537">
        <v>0</v>
      </c>
      <c r="N3537" t="s">
        <v>874</v>
      </c>
      <c r="O3537" t="s">
        <v>874</v>
      </c>
      <c r="P3537" t="s">
        <v>874</v>
      </c>
      <c r="Q3537" t="s">
        <v>874</v>
      </c>
      <c r="R3537">
        <v>0</v>
      </c>
      <c r="S3537" t="s">
        <v>874</v>
      </c>
      <c r="T3537" t="s">
        <v>874</v>
      </c>
      <c r="U3537" t="s">
        <v>874</v>
      </c>
      <c r="V3537" t="s">
        <v>874</v>
      </c>
      <c r="W3537" t="s">
        <v>874</v>
      </c>
      <c r="X3537" t="s">
        <v>56</v>
      </c>
      <c r="Y3537" t="s">
        <v>874</v>
      </c>
      <c r="Z3537" t="s">
        <v>874</v>
      </c>
      <c r="AA3537" s="19" t="s">
        <v>874</v>
      </c>
      <c r="AB3537" t="s">
        <v>874</v>
      </c>
      <c r="AC3537" s="23" t="s">
        <v>874</v>
      </c>
      <c r="AD3537" s="19">
        <v>45825.195589328701</v>
      </c>
      <c r="AE3537" t="s">
        <v>2388</v>
      </c>
    </row>
    <row r="3538" spans="1:31" x14ac:dyDescent="0.35">
      <c r="A3538" t="s">
        <v>1360</v>
      </c>
      <c r="B3538" t="s">
        <v>311</v>
      </c>
      <c r="C3538">
        <v>983</v>
      </c>
      <c r="D3538" s="9">
        <v>40634.836111111108</v>
      </c>
      <c r="E3538" s="9">
        <v>41618.224999999999</v>
      </c>
      <c r="F3538">
        <v>683</v>
      </c>
      <c r="G3538">
        <v>683</v>
      </c>
      <c r="H3538">
        <v>266</v>
      </c>
      <c r="I3538">
        <v>417</v>
      </c>
      <c r="J3538">
        <v>33</v>
      </c>
      <c r="K3538">
        <v>650</v>
      </c>
      <c r="L3538">
        <v>464</v>
      </c>
      <c r="M3538">
        <v>186</v>
      </c>
      <c r="N3538">
        <v>0.32500000000000001</v>
      </c>
      <c r="O3538">
        <v>0.54200000000000004</v>
      </c>
      <c r="P3538">
        <v>4.5999999999999999E-2</v>
      </c>
      <c r="Q3538">
        <v>0.59199999999999997</v>
      </c>
      <c r="R3538">
        <v>0.82099999999999995</v>
      </c>
      <c r="S3538">
        <v>0.77</v>
      </c>
      <c r="T3538">
        <v>0.72099999999999997</v>
      </c>
      <c r="U3538">
        <v>0.375</v>
      </c>
      <c r="V3538">
        <v>0.94699999999999995</v>
      </c>
      <c r="W3538">
        <v>314.18900000000002</v>
      </c>
      <c r="X3538" t="s">
        <v>56</v>
      </c>
      <c r="Y3538">
        <v>1.6890000000000001</v>
      </c>
      <c r="Z3538">
        <v>0.87</v>
      </c>
      <c r="AA3538">
        <v>0.98199999999999998</v>
      </c>
      <c r="AB3538">
        <v>0.85899999999999999</v>
      </c>
      <c r="AC3538">
        <v>0.96599999999999997</v>
      </c>
      <c r="AD3538" s="19">
        <v>45824.773132662034</v>
      </c>
      <c r="AE3538" t="s">
        <v>1824</v>
      </c>
    </row>
    <row r="3539" spans="1:31" hidden="1" x14ac:dyDescent="0.35">
      <c r="A3539" t="s">
        <v>965</v>
      </c>
      <c r="B3539" t="s">
        <v>312</v>
      </c>
      <c r="C3539">
        <v>19</v>
      </c>
      <c r="D3539" s="9">
        <v>44344.024895833332</v>
      </c>
      <c r="E3539" s="9">
        <v>44363.8280787037</v>
      </c>
      <c r="F3539" t="s">
        <v>871</v>
      </c>
      <c r="G3539" t="s">
        <v>871</v>
      </c>
      <c r="H3539">
        <v>1</v>
      </c>
      <c r="I3539">
        <v>1</v>
      </c>
      <c r="J3539">
        <v>1</v>
      </c>
      <c r="K3539" t="s">
        <v>872</v>
      </c>
      <c r="L3539">
        <v>1</v>
      </c>
      <c r="M3539">
        <v>-1</v>
      </c>
      <c r="N3539" t="s">
        <v>874</v>
      </c>
      <c r="O3539" t="s">
        <v>874</v>
      </c>
      <c r="P3539" t="s">
        <v>874</v>
      </c>
      <c r="Q3539" t="s">
        <v>874</v>
      </c>
      <c r="R3539">
        <v>0</v>
      </c>
      <c r="S3539" t="s">
        <v>874</v>
      </c>
      <c r="T3539" t="s">
        <v>874</v>
      </c>
      <c r="U3539" t="s">
        <v>874</v>
      </c>
      <c r="V3539" t="s">
        <v>874</v>
      </c>
      <c r="W3539" t="s">
        <v>874</v>
      </c>
      <c r="X3539" t="s">
        <v>56</v>
      </c>
      <c r="Y3539" t="s">
        <v>874</v>
      </c>
      <c r="Z3539" t="s">
        <v>874</v>
      </c>
      <c r="AA3539" s="19" t="s">
        <v>874</v>
      </c>
      <c r="AB3539" t="s">
        <v>874</v>
      </c>
      <c r="AC3539" s="23" t="s">
        <v>874</v>
      </c>
      <c r="AD3539" s="19">
        <v>45825.195833414349</v>
      </c>
      <c r="AE3539" t="s">
        <v>2388</v>
      </c>
    </row>
    <row r="3540" spans="1:31" x14ac:dyDescent="0.35">
      <c r="A3540" t="s">
        <v>1832</v>
      </c>
      <c r="B3540" t="s">
        <v>311</v>
      </c>
      <c r="C3540">
        <v>1500</v>
      </c>
      <c r="D3540" s="9">
        <v>40078.882638888892</v>
      </c>
      <c r="E3540" s="9">
        <v>41579.709722222222</v>
      </c>
      <c r="F3540">
        <v>253</v>
      </c>
      <c r="G3540">
        <v>253</v>
      </c>
      <c r="H3540">
        <v>76</v>
      </c>
      <c r="I3540">
        <v>177</v>
      </c>
      <c r="J3540">
        <v>20</v>
      </c>
      <c r="K3540">
        <v>233</v>
      </c>
      <c r="L3540">
        <v>177</v>
      </c>
      <c r="M3540">
        <v>56</v>
      </c>
      <c r="N3540">
        <v>6.3E-2</v>
      </c>
      <c r="O3540">
        <v>0.13200000000000001</v>
      </c>
      <c r="P3540">
        <v>1.6E-2</v>
      </c>
      <c r="Q3540">
        <v>0.129</v>
      </c>
      <c r="R3540">
        <v>0.17899999999999999</v>
      </c>
      <c r="S3540">
        <v>0.17899999999999999</v>
      </c>
      <c r="T3540">
        <v>0.72099999999999997</v>
      </c>
      <c r="U3540">
        <v>0.32300000000000001</v>
      </c>
      <c r="V3540">
        <v>0.91800000000000004</v>
      </c>
      <c r="W3540">
        <v>434.10899999999998</v>
      </c>
      <c r="X3540" t="s">
        <v>56</v>
      </c>
      <c r="Y3540">
        <v>7.7519999999999998</v>
      </c>
      <c r="Z3540">
        <v>0.95599999999999996</v>
      </c>
      <c r="AA3540">
        <v>0.91900000000000004</v>
      </c>
      <c r="AB3540">
        <v>0.96699999999999997</v>
      </c>
      <c r="AC3540">
        <v>0.94099999999999995</v>
      </c>
      <c r="AD3540" s="19">
        <v>45824.851731944444</v>
      </c>
      <c r="AE3540" t="s">
        <v>2024</v>
      </c>
    </row>
    <row r="3541" spans="1:31" hidden="1" x14ac:dyDescent="0.35">
      <c r="A3541" t="s">
        <v>966</v>
      </c>
      <c r="B3541" t="s">
        <v>312</v>
      </c>
      <c r="C3541">
        <v>0</v>
      </c>
      <c r="D3541" s="9">
        <v>43298.281168981484</v>
      </c>
      <c r="E3541" s="9">
        <v>43298.281168981484</v>
      </c>
      <c r="F3541" t="s">
        <v>871</v>
      </c>
      <c r="G3541" t="s">
        <v>871</v>
      </c>
      <c r="H3541">
        <v>1</v>
      </c>
      <c r="I3541">
        <v>1</v>
      </c>
      <c r="J3541">
        <v>1</v>
      </c>
      <c r="K3541" t="s">
        <v>872</v>
      </c>
      <c r="L3541">
        <v>1</v>
      </c>
      <c r="M3541">
        <v>0</v>
      </c>
      <c r="N3541" t="s">
        <v>874</v>
      </c>
      <c r="O3541" t="s">
        <v>874</v>
      </c>
      <c r="P3541" t="s">
        <v>874</v>
      </c>
      <c r="Q3541" t="s">
        <v>874</v>
      </c>
      <c r="R3541">
        <v>0</v>
      </c>
      <c r="S3541" t="s">
        <v>874</v>
      </c>
      <c r="T3541" t="s">
        <v>874</v>
      </c>
      <c r="U3541" t="s">
        <v>874</v>
      </c>
      <c r="V3541" t="s">
        <v>874</v>
      </c>
      <c r="W3541" t="s">
        <v>874</v>
      </c>
      <c r="X3541" t="s">
        <v>56</v>
      </c>
      <c r="Y3541" t="s">
        <v>874</v>
      </c>
      <c r="Z3541" t="s">
        <v>874</v>
      </c>
      <c r="AA3541" s="19" t="s">
        <v>874</v>
      </c>
      <c r="AB3541" t="s">
        <v>874</v>
      </c>
      <c r="AC3541" s="23" t="s">
        <v>874</v>
      </c>
      <c r="AD3541" s="19">
        <v>45825.196038969909</v>
      </c>
      <c r="AE3541" t="s">
        <v>2388</v>
      </c>
    </row>
    <row r="3542" spans="1:31" x14ac:dyDescent="0.35">
      <c r="A3542" t="s">
        <v>2164</v>
      </c>
      <c r="B3542" t="s">
        <v>311</v>
      </c>
      <c r="C3542">
        <v>3037</v>
      </c>
      <c r="D3542" s="9">
        <v>38590.297222222223</v>
      </c>
      <c r="E3542" s="9">
        <v>41628.177777777775</v>
      </c>
      <c r="F3542">
        <v>1196</v>
      </c>
      <c r="G3542">
        <v>1196</v>
      </c>
      <c r="H3542">
        <v>521</v>
      </c>
      <c r="I3542">
        <v>675</v>
      </c>
      <c r="J3542">
        <v>270</v>
      </c>
      <c r="K3542">
        <v>926</v>
      </c>
      <c r="L3542">
        <v>639</v>
      </c>
      <c r="M3542">
        <v>287</v>
      </c>
      <c r="N3542">
        <v>0.245</v>
      </c>
      <c r="O3542">
        <v>0.41699999999999998</v>
      </c>
      <c r="P3542">
        <v>0.157</v>
      </c>
      <c r="Q3542">
        <v>0.36399999999999999</v>
      </c>
      <c r="R3542">
        <v>0.505</v>
      </c>
      <c r="S3542">
        <v>0.49399999999999999</v>
      </c>
      <c r="T3542">
        <v>0.72099999999999997</v>
      </c>
      <c r="U3542">
        <v>0.37</v>
      </c>
      <c r="V3542">
        <v>0.76300000000000001</v>
      </c>
      <c r="W3542">
        <v>788.46199999999999</v>
      </c>
      <c r="X3542" t="s">
        <v>56</v>
      </c>
      <c r="Y3542">
        <v>2.7469999999999999</v>
      </c>
      <c r="Z3542">
        <v>0.94799999999999995</v>
      </c>
      <c r="AA3542">
        <v>0.98599999999999999</v>
      </c>
      <c r="AB3542">
        <v>0.98899999999999999</v>
      </c>
      <c r="AC3542">
        <v>0.97199999999999998</v>
      </c>
      <c r="AD3542" s="19">
        <v>45824.946261354169</v>
      </c>
      <c r="AE3542" t="s">
        <v>2215</v>
      </c>
    </row>
    <row r="3543" spans="1:31" hidden="1" x14ac:dyDescent="0.35">
      <c r="A3543" t="s">
        <v>967</v>
      </c>
      <c r="B3543" t="s">
        <v>312</v>
      </c>
      <c r="C3543">
        <v>77</v>
      </c>
      <c r="D3543" s="9">
        <v>44242.959386574075</v>
      </c>
      <c r="E3543" s="9">
        <v>44320.046990740739</v>
      </c>
      <c r="F3543" t="s">
        <v>871</v>
      </c>
      <c r="G3543" t="s">
        <v>871</v>
      </c>
      <c r="H3543">
        <v>1</v>
      </c>
      <c r="I3543">
        <v>2</v>
      </c>
      <c r="J3543">
        <v>1</v>
      </c>
      <c r="K3543" t="s">
        <v>872</v>
      </c>
      <c r="L3543">
        <v>1</v>
      </c>
      <c r="M3543">
        <v>0</v>
      </c>
      <c r="N3543" t="s">
        <v>874</v>
      </c>
      <c r="O3543">
        <v>1.4E-2</v>
      </c>
      <c r="P3543" t="s">
        <v>874</v>
      </c>
      <c r="Q3543" t="s">
        <v>874</v>
      </c>
      <c r="R3543">
        <v>0</v>
      </c>
      <c r="S3543">
        <v>1.4E-2</v>
      </c>
      <c r="T3543" t="s">
        <v>874</v>
      </c>
      <c r="U3543" t="s">
        <v>874</v>
      </c>
      <c r="V3543" t="s">
        <v>874</v>
      </c>
      <c r="W3543" t="s">
        <v>874</v>
      </c>
      <c r="X3543" t="s">
        <v>56</v>
      </c>
      <c r="Y3543" t="s">
        <v>874</v>
      </c>
      <c r="Z3543" t="s">
        <v>874</v>
      </c>
      <c r="AA3543" s="19">
        <v>1</v>
      </c>
      <c r="AB3543" t="s">
        <v>874</v>
      </c>
      <c r="AC3543" s="23" t="s">
        <v>874</v>
      </c>
      <c r="AD3543" s="19">
        <v>45825.196284062498</v>
      </c>
      <c r="AE3543" t="s">
        <v>2388</v>
      </c>
    </row>
    <row r="3544" spans="1:31" x14ac:dyDescent="0.35">
      <c r="A3544" t="s">
        <v>2208</v>
      </c>
      <c r="B3544" t="s">
        <v>311</v>
      </c>
      <c r="C3544">
        <v>573</v>
      </c>
      <c r="D3544" s="9">
        <v>41060.199999999997</v>
      </c>
      <c r="E3544" s="9">
        <v>41633.578472222223</v>
      </c>
      <c r="F3544">
        <v>72</v>
      </c>
      <c r="G3544">
        <v>72</v>
      </c>
      <c r="H3544">
        <v>56</v>
      </c>
      <c r="I3544">
        <v>16</v>
      </c>
      <c r="J3544">
        <v>2</v>
      </c>
      <c r="K3544">
        <v>70</v>
      </c>
      <c r="L3544">
        <v>48</v>
      </c>
      <c r="M3544">
        <v>22</v>
      </c>
      <c r="N3544">
        <v>8.1000000000000003E-2</v>
      </c>
      <c r="O3544">
        <v>3.3000000000000002E-2</v>
      </c>
      <c r="P3544">
        <v>0.01</v>
      </c>
      <c r="Q3544">
        <v>7.4999999999999997E-2</v>
      </c>
      <c r="R3544">
        <v>0.104</v>
      </c>
      <c r="S3544">
        <v>0.10199999999999999</v>
      </c>
      <c r="T3544">
        <v>0.72099999999999997</v>
      </c>
      <c r="U3544">
        <v>0.71099999999999997</v>
      </c>
      <c r="V3544">
        <v>0.91200000000000003</v>
      </c>
      <c r="W3544">
        <v>293.33300000000003</v>
      </c>
      <c r="X3544" t="s">
        <v>56</v>
      </c>
      <c r="Y3544">
        <v>13.333</v>
      </c>
      <c r="Z3544">
        <v>0.94299999999999995</v>
      </c>
      <c r="AA3544">
        <v>0.85099999999999998</v>
      </c>
      <c r="AB3544">
        <v>1</v>
      </c>
      <c r="AC3544">
        <v>0.89300000000000002</v>
      </c>
      <c r="AD3544" s="19">
        <v>45824.957674155092</v>
      </c>
      <c r="AE3544" t="s">
        <v>2215</v>
      </c>
    </row>
    <row r="3545" spans="1:31" hidden="1" x14ac:dyDescent="0.35">
      <c r="A3545" t="s">
        <v>968</v>
      </c>
      <c r="B3545" t="s">
        <v>312</v>
      </c>
      <c r="C3545">
        <v>98</v>
      </c>
      <c r="D3545" s="9">
        <v>44444.932951388888</v>
      </c>
      <c r="E3545" s="9">
        <v>44543.211296296293</v>
      </c>
      <c r="F3545" t="s">
        <v>871</v>
      </c>
      <c r="G3545" t="s">
        <v>871</v>
      </c>
      <c r="H3545">
        <v>100</v>
      </c>
      <c r="I3545">
        <v>6</v>
      </c>
      <c r="J3545">
        <v>8</v>
      </c>
      <c r="K3545" t="s">
        <v>872</v>
      </c>
      <c r="L3545">
        <v>97</v>
      </c>
      <c r="M3545">
        <v>2</v>
      </c>
      <c r="N3545">
        <v>1.111</v>
      </c>
      <c r="O3545">
        <v>5.3999999999999999E-2</v>
      </c>
      <c r="P3545">
        <v>0.14099999999999999</v>
      </c>
      <c r="Q3545">
        <v>1.1479999999999999</v>
      </c>
      <c r="R3545">
        <v>1.024</v>
      </c>
      <c r="S3545">
        <v>1.0449999999999999</v>
      </c>
      <c r="T3545">
        <v>1.121</v>
      </c>
      <c r="U3545">
        <v>0.95399999999999996</v>
      </c>
      <c r="V3545">
        <v>0.879</v>
      </c>
      <c r="W3545">
        <v>145.47</v>
      </c>
      <c r="X3545" t="s">
        <v>62</v>
      </c>
      <c r="Y3545">
        <v>0.871</v>
      </c>
      <c r="Z3545">
        <v>0.93300000000000005</v>
      </c>
      <c r="AA3545" s="19">
        <v>0.90100000000000002</v>
      </c>
      <c r="AB3545">
        <v>0.93200000000000005</v>
      </c>
      <c r="AC3545" s="23">
        <v>0.97199999999999998</v>
      </c>
      <c r="AD3545" s="19">
        <v>45825.196562800927</v>
      </c>
      <c r="AE3545" t="s">
        <v>2388</v>
      </c>
    </row>
    <row r="3546" spans="1:31" x14ac:dyDescent="0.35">
      <c r="A3546" t="s">
        <v>1089</v>
      </c>
      <c r="B3546" t="s">
        <v>311</v>
      </c>
      <c r="C3546">
        <v>1732</v>
      </c>
      <c r="D3546" s="9">
        <v>42832.421168981484</v>
      </c>
      <c r="E3546" s="9">
        <v>44565.356180555558</v>
      </c>
      <c r="F3546">
        <v>1035</v>
      </c>
      <c r="G3546">
        <v>1035</v>
      </c>
      <c r="H3546">
        <v>515</v>
      </c>
      <c r="I3546">
        <v>520</v>
      </c>
      <c r="J3546">
        <v>137</v>
      </c>
      <c r="K3546">
        <v>898</v>
      </c>
      <c r="L3546">
        <v>616</v>
      </c>
      <c r="M3546">
        <v>282</v>
      </c>
      <c r="N3546">
        <v>0.308</v>
      </c>
      <c r="O3546">
        <v>0.318</v>
      </c>
      <c r="P3546">
        <v>9.1999999999999998E-2</v>
      </c>
      <c r="Q3546">
        <v>0.38500000000000001</v>
      </c>
      <c r="R3546">
        <v>0.53400000000000003</v>
      </c>
      <c r="S3546">
        <v>0.53700000000000003</v>
      </c>
      <c r="T3546">
        <v>0.72099999999999997</v>
      </c>
      <c r="U3546">
        <v>0.49199999999999999</v>
      </c>
      <c r="V3546">
        <v>0.85299999999999998</v>
      </c>
      <c r="W3546">
        <v>732.46799999999996</v>
      </c>
      <c r="X3546" t="s">
        <v>56</v>
      </c>
      <c r="Y3546">
        <v>2.597</v>
      </c>
      <c r="Z3546">
        <v>0.94799999999999995</v>
      </c>
      <c r="AA3546" s="19">
        <v>0.84199999999999997</v>
      </c>
      <c r="AB3546">
        <v>0.98699999999999999</v>
      </c>
      <c r="AC3546" s="23">
        <v>0.96099999999999997</v>
      </c>
      <c r="AD3546" s="19">
        <v>45825.232904780096</v>
      </c>
      <c r="AE3546" t="s">
        <v>2362</v>
      </c>
    </row>
    <row r="3547" spans="1:31" hidden="1" x14ac:dyDescent="0.35">
      <c r="A3547" t="s">
        <v>969</v>
      </c>
      <c r="B3547" t="s">
        <v>312</v>
      </c>
      <c r="C3547">
        <v>0</v>
      </c>
      <c r="D3547" s="9">
        <v>41527.87462962963</v>
      </c>
      <c r="E3547" s="9">
        <v>41527.87462962963</v>
      </c>
      <c r="F3547" t="s">
        <v>871</v>
      </c>
      <c r="G3547" t="s">
        <v>871</v>
      </c>
      <c r="H3547">
        <v>1</v>
      </c>
      <c r="I3547">
        <v>1</v>
      </c>
      <c r="J3547">
        <v>1</v>
      </c>
      <c r="K3547" t="s">
        <v>872</v>
      </c>
      <c r="L3547">
        <v>1</v>
      </c>
      <c r="M3547">
        <v>0</v>
      </c>
      <c r="N3547" t="s">
        <v>874</v>
      </c>
      <c r="O3547" t="s">
        <v>874</v>
      </c>
      <c r="P3547" t="s">
        <v>874</v>
      </c>
      <c r="Q3547" t="s">
        <v>874</v>
      </c>
      <c r="R3547">
        <v>0</v>
      </c>
      <c r="S3547" t="s">
        <v>874</v>
      </c>
      <c r="T3547" t="s">
        <v>874</v>
      </c>
      <c r="U3547" t="s">
        <v>874</v>
      </c>
      <c r="V3547" t="s">
        <v>874</v>
      </c>
      <c r="W3547" t="s">
        <v>874</v>
      </c>
      <c r="X3547" t="s">
        <v>62</v>
      </c>
      <c r="Y3547" t="s">
        <v>874</v>
      </c>
      <c r="Z3547" t="s">
        <v>874</v>
      </c>
      <c r="AA3547" s="19" t="s">
        <v>874</v>
      </c>
      <c r="AB3547" t="s">
        <v>874</v>
      </c>
      <c r="AC3547" s="23" t="s">
        <v>874</v>
      </c>
      <c r="AD3547" s="19">
        <v>45825.196765231478</v>
      </c>
      <c r="AE3547" t="s">
        <v>2388</v>
      </c>
    </row>
    <row r="3548" spans="1:31" x14ac:dyDescent="0.35">
      <c r="A3548" t="s">
        <v>932</v>
      </c>
      <c r="B3548" t="s">
        <v>311</v>
      </c>
      <c r="C3548">
        <v>2265</v>
      </c>
      <c r="D3548" s="9">
        <v>38691.424305555556</v>
      </c>
      <c r="E3548" s="9">
        <v>40956.783333333333</v>
      </c>
      <c r="F3548">
        <v>339</v>
      </c>
      <c r="G3548">
        <v>339</v>
      </c>
      <c r="H3548">
        <v>79</v>
      </c>
      <c r="I3548">
        <v>260</v>
      </c>
      <c r="J3548">
        <v>39</v>
      </c>
      <c r="K3548">
        <v>300</v>
      </c>
      <c r="L3548">
        <v>244</v>
      </c>
      <c r="M3548">
        <v>56</v>
      </c>
      <c r="N3548">
        <v>6.6000000000000003E-2</v>
      </c>
      <c r="O3548">
        <v>0.21199999999999999</v>
      </c>
      <c r="P3548">
        <v>2.1000000000000001E-2</v>
      </c>
      <c r="Q3548">
        <v>0.185</v>
      </c>
      <c r="R3548">
        <v>0.25700000000000001</v>
      </c>
      <c r="S3548">
        <v>0.221</v>
      </c>
      <c r="T3548">
        <v>0.72</v>
      </c>
      <c r="U3548">
        <v>0.23699999999999999</v>
      </c>
      <c r="V3548">
        <v>0.92400000000000004</v>
      </c>
      <c r="W3548">
        <v>302.70299999999997</v>
      </c>
      <c r="X3548" t="s">
        <v>56</v>
      </c>
      <c r="Y3548">
        <v>5.4050000000000002</v>
      </c>
      <c r="Z3548">
        <v>0.84599999999999997</v>
      </c>
      <c r="AA3548">
        <v>0.90900000000000003</v>
      </c>
      <c r="AB3548">
        <v>0.82599999999999996</v>
      </c>
      <c r="AC3548">
        <v>0.871</v>
      </c>
      <c r="AD3548" s="19">
        <v>45824.888581805557</v>
      </c>
      <c r="AE3548" t="s">
        <v>2024</v>
      </c>
    </row>
    <row r="3549" spans="1:31" hidden="1" x14ac:dyDescent="0.35">
      <c r="A3549" t="s">
        <v>970</v>
      </c>
      <c r="B3549" t="s">
        <v>312</v>
      </c>
      <c r="C3549">
        <v>68</v>
      </c>
      <c r="D3549" s="9">
        <v>44425.896898148145</v>
      </c>
      <c r="E3549" s="9">
        <v>44494.092615740738</v>
      </c>
      <c r="F3549" t="s">
        <v>871</v>
      </c>
      <c r="G3549" t="s">
        <v>871</v>
      </c>
      <c r="H3549">
        <v>1</v>
      </c>
      <c r="I3549">
        <v>1</v>
      </c>
      <c r="J3549">
        <v>15</v>
      </c>
      <c r="K3549" t="s">
        <v>872</v>
      </c>
      <c r="L3549">
        <v>1</v>
      </c>
      <c r="M3549">
        <v>-14</v>
      </c>
      <c r="N3549" t="s">
        <v>874</v>
      </c>
      <c r="O3549" t="s">
        <v>874</v>
      </c>
      <c r="P3549">
        <v>0.214</v>
      </c>
      <c r="Q3549" t="s">
        <v>874</v>
      </c>
      <c r="R3549">
        <v>0</v>
      </c>
      <c r="S3549">
        <v>-0.22</v>
      </c>
      <c r="T3549" t="s">
        <v>874</v>
      </c>
      <c r="U3549" t="s">
        <v>874</v>
      </c>
      <c r="V3549" t="s">
        <v>874</v>
      </c>
      <c r="W3549" t="s">
        <v>874</v>
      </c>
      <c r="X3549" t="s">
        <v>56</v>
      </c>
      <c r="Y3549" t="s">
        <v>874</v>
      </c>
      <c r="Z3549" t="s">
        <v>874</v>
      </c>
      <c r="AA3549" s="19" t="s">
        <v>874</v>
      </c>
      <c r="AB3549">
        <v>0.48199999999999998</v>
      </c>
      <c r="AC3549" s="23" t="s">
        <v>874</v>
      </c>
      <c r="AD3549" s="19">
        <v>45825.196987812502</v>
      </c>
      <c r="AE3549" t="s">
        <v>2388</v>
      </c>
    </row>
    <row r="3550" spans="1:31" x14ac:dyDescent="0.35">
      <c r="A3550" t="s">
        <v>1700</v>
      </c>
      <c r="B3550" t="s">
        <v>311</v>
      </c>
      <c r="C3550">
        <v>1734</v>
      </c>
      <c r="D3550" s="9">
        <v>39863.10833333333</v>
      </c>
      <c r="E3550" s="9">
        <v>41597.144444444442</v>
      </c>
      <c r="F3550">
        <v>303</v>
      </c>
      <c r="G3550">
        <v>303</v>
      </c>
      <c r="H3550">
        <v>88</v>
      </c>
      <c r="I3550">
        <v>215</v>
      </c>
      <c r="J3550">
        <v>40</v>
      </c>
      <c r="K3550">
        <v>263</v>
      </c>
      <c r="L3550">
        <v>215</v>
      </c>
      <c r="M3550">
        <v>48</v>
      </c>
      <c r="N3550">
        <v>4.8000000000000001E-2</v>
      </c>
      <c r="O3550">
        <v>0.10100000000000001</v>
      </c>
      <c r="P3550">
        <v>2.4E-2</v>
      </c>
      <c r="Q3550">
        <v>0.09</v>
      </c>
      <c r="R3550">
        <v>0.125</v>
      </c>
      <c r="S3550">
        <v>0.13400000000000001</v>
      </c>
      <c r="T3550">
        <v>0.72</v>
      </c>
      <c r="U3550">
        <v>0.32200000000000001</v>
      </c>
      <c r="V3550">
        <v>0.83899999999999997</v>
      </c>
      <c r="W3550">
        <v>533.33299999999997</v>
      </c>
      <c r="X3550" t="s">
        <v>56</v>
      </c>
      <c r="Y3550">
        <v>11.111000000000001</v>
      </c>
      <c r="Z3550">
        <v>0.92</v>
      </c>
      <c r="AA3550">
        <v>0.83199999999999996</v>
      </c>
      <c r="AB3550">
        <v>0.54800000000000004</v>
      </c>
      <c r="AC3550">
        <v>0.754</v>
      </c>
      <c r="AD3550" s="19">
        <v>45824.904905555559</v>
      </c>
      <c r="AE3550" t="s">
        <v>2043</v>
      </c>
    </row>
    <row r="3551" spans="1:31" hidden="1" x14ac:dyDescent="0.35">
      <c r="A3551" t="s">
        <v>971</v>
      </c>
      <c r="B3551" t="s">
        <v>312</v>
      </c>
      <c r="C3551">
        <v>49</v>
      </c>
      <c r="D3551" s="9">
        <v>40965.98574074074</v>
      </c>
      <c r="E3551" s="9">
        <v>41015.474027777775</v>
      </c>
      <c r="F3551" t="s">
        <v>871</v>
      </c>
      <c r="G3551" t="s">
        <v>871</v>
      </c>
      <c r="H3551">
        <v>1</v>
      </c>
      <c r="I3551">
        <v>3</v>
      </c>
      <c r="J3551">
        <v>1</v>
      </c>
      <c r="K3551" t="s">
        <v>872</v>
      </c>
      <c r="L3551">
        <v>1</v>
      </c>
      <c r="M3551">
        <v>2</v>
      </c>
      <c r="N3551" t="s">
        <v>874</v>
      </c>
      <c r="O3551">
        <v>3.5000000000000003E-2</v>
      </c>
      <c r="P3551" t="s">
        <v>874</v>
      </c>
      <c r="Q3551" t="s">
        <v>874</v>
      </c>
      <c r="R3551">
        <v>0</v>
      </c>
      <c r="S3551">
        <v>3.5000000000000003E-2</v>
      </c>
      <c r="T3551" t="s">
        <v>874</v>
      </c>
      <c r="U3551" t="s">
        <v>874</v>
      </c>
      <c r="V3551" t="s">
        <v>874</v>
      </c>
      <c r="W3551" t="s">
        <v>874</v>
      </c>
      <c r="X3551" t="s">
        <v>56</v>
      </c>
      <c r="Y3551" t="s">
        <v>874</v>
      </c>
      <c r="Z3551" t="s">
        <v>874</v>
      </c>
      <c r="AA3551" s="19">
        <v>0.86599999999999999</v>
      </c>
      <c r="AB3551" t="s">
        <v>874</v>
      </c>
      <c r="AC3551" s="23" t="s">
        <v>874</v>
      </c>
      <c r="AD3551" s="19">
        <v>45825.197175567133</v>
      </c>
      <c r="AE3551" t="s">
        <v>2388</v>
      </c>
    </row>
    <row r="3552" spans="1:31" x14ac:dyDescent="0.35">
      <c r="A3552" t="s">
        <v>1281</v>
      </c>
      <c r="B3552" t="s">
        <v>311</v>
      </c>
      <c r="C3552">
        <v>2005</v>
      </c>
      <c r="D3552" s="9">
        <v>42175.122986111113</v>
      </c>
      <c r="E3552" s="9">
        <v>44180.338148148148</v>
      </c>
      <c r="F3552">
        <v>3076</v>
      </c>
      <c r="G3552">
        <v>3076</v>
      </c>
      <c r="H3552">
        <v>329</v>
      </c>
      <c r="I3552">
        <v>2747</v>
      </c>
      <c r="J3552">
        <v>125</v>
      </c>
      <c r="K3552">
        <v>2951</v>
      </c>
      <c r="L3552">
        <v>2189</v>
      </c>
      <c r="M3552">
        <v>762</v>
      </c>
      <c r="N3552">
        <v>0.19600000000000001</v>
      </c>
      <c r="O3552">
        <v>1.8620000000000001</v>
      </c>
      <c r="P3552">
        <v>0.1</v>
      </c>
      <c r="Q3552">
        <v>1.41</v>
      </c>
      <c r="R3552">
        <v>1.958</v>
      </c>
      <c r="S3552">
        <v>1.891</v>
      </c>
      <c r="T3552">
        <v>0.72</v>
      </c>
      <c r="U3552">
        <v>9.5000000000000001E-2</v>
      </c>
      <c r="V3552">
        <v>0.95099999999999996</v>
      </c>
      <c r="W3552">
        <v>540.42600000000004</v>
      </c>
      <c r="X3552" t="s">
        <v>56</v>
      </c>
      <c r="Y3552">
        <v>0.70899999999999996</v>
      </c>
      <c r="Z3552">
        <v>0.96199999999999997</v>
      </c>
      <c r="AA3552">
        <v>0.80300000000000005</v>
      </c>
      <c r="AB3552">
        <v>0.91700000000000004</v>
      </c>
      <c r="AC3552">
        <v>0.77900000000000003</v>
      </c>
      <c r="AD3552" s="19">
        <v>45825.062077708331</v>
      </c>
      <c r="AE3552" t="s">
        <v>2397</v>
      </c>
    </row>
    <row r="3553" spans="1:31" hidden="1" x14ac:dyDescent="0.35">
      <c r="A3553" t="s">
        <v>972</v>
      </c>
      <c r="B3553" t="s">
        <v>312</v>
      </c>
      <c r="C3553">
        <v>0</v>
      </c>
      <c r="D3553" s="9">
        <v>44525.000196759262</v>
      </c>
      <c r="E3553" s="9">
        <v>44525.000428240739</v>
      </c>
      <c r="F3553" t="s">
        <v>871</v>
      </c>
      <c r="G3553" t="s">
        <v>871</v>
      </c>
      <c r="H3553">
        <v>1</v>
      </c>
      <c r="I3553">
        <v>1</v>
      </c>
      <c r="J3553">
        <v>62</v>
      </c>
      <c r="K3553" t="s">
        <v>872</v>
      </c>
      <c r="L3553">
        <v>1</v>
      </c>
      <c r="M3553">
        <v>-61</v>
      </c>
      <c r="N3553" t="s">
        <v>874</v>
      </c>
      <c r="O3553" t="s">
        <v>874</v>
      </c>
      <c r="P3553">
        <v>31</v>
      </c>
      <c r="Q3553" t="s">
        <v>874</v>
      </c>
      <c r="R3553">
        <v>0</v>
      </c>
      <c r="S3553">
        <v>-31</v>
      </c>
      <c r="T3553" t="s">
        <v>874</v>
      </c>
      <c r="U3553" t="s">
        <v>874</v>
      </c>
      <c r="V3553" t="s">
        <v>874</v>
      </c>
      <c r="W3553" t="s">
        <v>874</v>
      </c>
      <c r="X3553" t="s">
        <v>80</v>
      </c>
      <c r="Y3553" t="s">
        <v>874</v>
      </c>
      <c r="Z3553" t="s">
        <v>874</v>
      </c>
      <c r="AA3553" s="19" t="s">
        <v>874</v>
      </c>
      <c r="AB3553">
        <v>0.26200000000000001</v>
      </c>
      <c r="AC3553" s="23" t="s">
        <v>874</v>
      </c>
      <c r="AD3553" s="19">
        <v>45825.197387395834</v>
      </c>
      <c r="AE3553" t="s">
        <v>2388</v>
      </c>
    </row>
    <row r="3554" spans="1:31" x14ac:dyDescent="0.35">
      <c r="A3554" t="s">
        <v>1494</v>
      </c>
      <c r="B3554" t="s">
        <v>311</v>
      </c>
      <c r="C3554">
        <v>3099</v>
      </c>
      <c r="D3554" s="9">
        <v>38511.581250000003</v>
      </c>
      <c r="E3554" s="9">
        <v>41611.069444444445</v>
      </c>
      <c r="F3554">
        <v>665</v>
      </c>
      <c r="G3554">
        <v>665</v>
      </c>
      <c r="H3554">
        <v>55</v>
      </c>
      <c r="I3554">
        <v>610</v>
      </c>
      <c r="J3554">
        <v>161</v>
      </c>
      <c r="K3554">
        <v>504</v>
      </c>
      <c r="L3554">
        <v>350</v>
      </c>
      <c r="M3554">
        <v>154</v>
      </c>
      <c r="N3554">
        <v>1.9E-2</v>
      </c>
      <c r="O3554">
        <v>0.20899999999999999</v>
      </c>
      <c r="P3554">
        <v>6.0999999999999999E-2</v>
      </c>
      <c r="Q3554">
        <v>0.12</v>
      </c>
      <c r="R3554">
        <v>0.16700000000000001</v>
      </c>
      <c r="S3554">
        <v>0.16900000000000001</v>
      </c>
      <c r="T3554">
        <v>0.71899999999999997</v>
      </c>
      <c r="U3554">
        <v>8.3000000000000004E-2</v>
      </c>
      <c r="V3554">
        <v>0.73199999999999998</v>
      </c>
      <c r="W3554">
        <v>1283.3330000000001</v>
      </c>
      <c r="X3554" t="s">
        <v>56</v>
      </c>
      <c r="Y3554">
        <v>8.3330000000000002</v>
      </c>
      <c r="Z3554">
        <v>0.97</v>
      </c>
      <c r="AA3554">
        <v>0.97199999999999998</v>
      </c>
      <c r="AB3554">
        <v>0.88500000000000001</v>
      </c>
      <c r="AC3554">
        <v>0.97</v>
      </c>
      <c r="AD3554" s="19">
        <v>45824.887946493058</v>
      </c>
      <c r="AE3554" t="s">
        <v>2024</v>
      </c>
    </row>
    <row r="3555" spans="1:31" hidden="1" x14ac:dyDescent="0.35">
      <c r="A3555" t="s">
        <v>973</v>
      </c>
      <c r="B3555" t="s">
        <v>312</v>
      </c>
      <c r="C3555">
        <v>76</v>
      </c>
      <c r="D3555" s="9">
        <v>44104.084513888891</v>
      </c>
      <c r="E3555" s="9">
        <v>44180.780543981484</v>
      </c>
      <c r="F3555" t="s">
        <v>871</v>
      </c>
      <c r="G3555" t="s">
        <v>871</v>
      </c>
      <c r="H3555">
        <v>1</v>
      </c>
      <c r="I3555">
        <v>1</v>
      </c>
      <c r="J3555">
        <v>1</v>
      </c>
      <c r="K3555" t="s">
        <v>872</v>
      </c>
      <c r="L3555">
        <v>3</v>
      </c>
      <c r="M3555">
        <v>-1</v>
      </c>
      <c r="N3555" t="s">
        <v>874</v>
      </c>
      <c r="O3555" t="s">
        <v>874</v>
      </c>
      <c r="P3555" t="s">
        <v>874</v>
      </c>
      <c r="Q3555">
        <v>2.1000000000000001E-2</v>
      </c>
      <c r="R3555">
        <v>0</v>
      </c>
      <c r="S3555" t="s">
        <v>874</v>
      </c>
      <c r="T3555" t="s">
        <v>874</v>
      </c>
      <c r="U3555" t="s">
        <v>874</v>
      </c>
      <c r="V3555" t="s">
        <v>874</v>
      </c>
      <c r="W3555" t="s">
        <v>874</v>
      </c>
      <c r="X3555" t="s">
        <v>56</v>
      </c>
      <c r="Y3555">
        <v>47.619</v>
      </c>
      <c r="Z3555" t="s">
        <v>874</v>
      </c>
      <c r="AA3555" s="19" t="s">
        <v>874</v>
      </c>
      <c r="AB3555" t="s">
        <v>874</v>
      </c>
      <c r="AC3555" s="23">
        <v>0.81799999999999995</v>
      </c>
      <c r="AD3555" s="19">
        <v>45825.197603854169</v>
      </c>
      <c r="AE3555" t="s">
        <v>2388</v>
      </c>
    </row>
    <row r="3556" spans="1:31" x14ac:dyDescent="0.35">
      <c r="A3556" t="s">
        <v>67</v>
      </c>
      <c r="B3556" t="s">
        <v>311</v>
      </c>
      <c r="C3556">
        <v>3971</v>
      </c>
      <c r="D3556" s="9">
        <v>41611.567361111112</v>
      </c>
      <c r="E3556" s="9">
        <v>45583.529861111114</v>
      </c>
      <c r="F3556">
        <v>812</v>
      </c>
      <c r="G3556">
        <v>812</v>
      </c>
      <c r="H3556">
        <v>495</v>
      </c>
      <c r="I3556">
        <v>317</v>
      </c>
      <c r="J3556">
        <v>242</v>
      </c>
      <c r="K3556">
        <v>570</v>
      </c>
      <c r="L3556">
        <v>469</v>
      </c>
      <c r="M3556">
        <v>101</v>
      </c>
      <c r="N3556">
        <v>0.17399999999999999</v>
      </c>
      <c r="O3556">
        <v>0.122</v>
      </c>
      <c r="P3556">
        <v>7.4999999999999997E-2</v>
      </c>
      <c r="Q3556">
        <v>0.159</v>
      </c>
      <c r="R3556">
        <v>0.221</v>
      </c>
      <c r="S3556">
        <v>0.17899999999999999</v>
      </c>
      <c r="T3556">
        <v>0.71899999999999997</v>
      </c>
      <c r="U3556">
        <v>0.58799999999999997</v>
      </c>
      <c r="V3556">
        <v>0.747</v>
      </c>
      <c r="W3556">
        <v>635.22</v>
      </c>
      <c r="X3556" t="s">
        <v>56</v>
      </c>
      <c r="Y3556">
        <v>6.2889999999999997</v>
      </c>
      <c r="Z3556">
        <v>0.94599999999999995</v>
      </c>
      <c r="AA3556">
        <v>0.77800000000000002</v>
      </c>
      <c r="AB3556">
        <v>0.96399999999999997</v>
      </c>
      <c r="AC3556">
        <v>0.89900000000000002</v>
      </c>
      <c r="AD3556" s="19">
        <v>1.7201388888888891E-2</v>
      </c>
      <c r="AE3556" t="s">
        <v>1108</v>
      </c>
    </row>
    <row r="3557" spans="1:31" hidden="1" x14ac:dyDescent="0.35">
      <c r="A3557" t="s">
        <v>974</v>
      </c>
      <c r="B3557" t="s">
        <v>312</v>
      </c>
      <c r="C3557">
        <v>0</v>
      </c>
      <c r="D3557" s="9">
        <v>44522.738078703704</v>
      </c>
      <c r="E3557" s="9">
        <v>44522.738078703704</v>
      </c>
      <c r="F3557" t="s">
        <v>871</v>
      </c>
      <c r="G3557" t="s">
        <v>871</v>
      </c>
      <c r="H3557">
        <v>1</v>
      </c>
      <c r="I3557">
        <v>1</v>
      </c>
      <c r="J3557">
        <v>1</v>
      </c>
      <c r="K3557" t="s">
        <v>872</v>
      </c>
      <c r="L3557">
        <v>1</v>
      </c>
      <c r="M3557">
        <v>0</v>
      </c>
      <c r="N3557" t="s">
        <v>874</v>
      </c>
      <c r="O3557" t="s">
        <v>874</v>
      </c>
      <c r="P3557" t="s">
        <v>874</v>
      </c>
      <c r="Q3557" t="s">
        <v>874</v>
      </c>
      <c r="R3557">
        <v>0</v>
      </c>
      <c r="S3557" t="s">
        <v>874</v>
      </c>
      <c r="T3557" t="s">
        <v>874</v>
      </c>
      <c r="U3557" t="s">
        <v>874</v>
      </c>
      <c r="V3557" t="s">
        <v>874</v>
      </c>
      <c r="W3557" t="s">
        <v>874</v>
      </c>
      <c r="X3557" t="s">
        <v>56</v>
      </c>
      <c r="Y3557" t="s">
        <v>874</v>
      </c>
      <c r="Z3557" t="s">
        <v>874</v>
      </c>
      <c r="AA3557" s="19" t="s">
        <v>874</v>
      </c>
      <c r="AB3557" t="s">
        <v>874</v>
      </c>
      <c r="AC3557" s="23" t="s">
        <v>874</v>
      </c>
      <c r="AD3557" s="19">
        <v>45825.197813969906</v>
      </c>
      <c r="AE3557" t="s">
        <v>2388</v>
      </c>
    </row>
    <row r="3558" spans="1:31" x14ac:dyDescent="0.35">
      <c r="A3558" t="s">
        <v>227</v>
      </c>
      <c r="B3558" t="s">
        <v>311</v>
      </c>
      <c r="C3558">
        <v>1911</v>
      </c>
      <c r="D3558" s="9">
        <v>43696.882638888892</v>
      </c>
      <c r="E3558" s="9">
        <v>45608.693055555559</v>
      </c>
      <c r="F3558">
        <v>859</v>
      </c>
      <c r="G3558">
        <v>772</v>
      </c>
      <c r="H3558">
        <v>765</v>
      </c>
      <c r="I3558">
        <v>7</v>
      </c>
      <c r="J3558">
        <v>191</v>
      </c>
      <c r="K3558">
        <v>581</v>
      </c>
      <c r="L3558">
        <v>402</v>
      </c>
      <c r="M3558">
        <v>179</v>
      </c>
      <c r="N3558">
        <v>0.52800000000000002</v>
      </c>
      <c r="O3558">
        <v>7.0000000000000001E-3</v>
      </c>
      <c r="P3558">
        <v>0.13300000000000001</v>
      </c>
      <c r="Q3558">
        <v>0.28899999999999998</v>
      </c>
      <c r="R3558">
        <v>0.40200000000000002</v>
      </c>
      <c r="S3558">
        <v>0.42399999999999999</v>
      </c>
      <c r="T3558">
        <v>0.71899999999999997</v>
      </c>
      <c r="U3558">
        <v>0.98699999999999999</v>
      </c>
      <c r="V3558">
        <v>0.751</v>
      </c>
      <c r="W3558">
        <v>619.37699999999995</v>
      </c>
      <c r="X3558" t="s">
        <v>56</v>
      </c>
      <c r="Y3558">
        <v>3.46</v>
      </c>
      <c r="Z3558">
        <v>0.98699999999999999</v>
      </c>
      <c r="AA3558">
        <v>0.96399999999999997</v>
      </c>
      <c r="AB3558">
        <v>0.84299999999999997</v>
      </c>
      <c r="AC3558">
        <v>0.996</v>
      </c>
      <c r="AD3558" s="19">
        <v>3.7107638888888884E-2</v>
      </c>
      <c r="AE3558" t="s">
        <v>1108</v>
      </c>
    </row>
    <row r="3559" spans="1:31" hidden="1" x14ac:dyDescent="0.35">
      <c r="A3559" t="s">
        <v>975</v>
      </c>
      <c r="B3559" t="s">
        <v>312</v>
      </c>
      <c r="C3559">
        <v>56</v>
      </c>
      <c r="D3559" s="9">
        <v>44244.420578703706</v>
      </c>
      <c r="E3559" s="9">
        <v>44300.426539351851</v>
      </c>
      <c r="F3559" t="s">
        <v>871</v>
      </c>
      <c r="G3559" t="s">
        <v>871</v>
      </c>
      <c r="H3559">
        <v>2</v>
      </c>
      <c r="I3559">
        <v>1</v>
      </c>
      <c r="J3559">
        <v>1</v>
      </c>
      <c r="K3559" t="s">
        <v>872</v>
      </c>
      <c r="L3559">
        <v>1</v>
      </c>
      <c r="M3559">
        <v>0</v>
      </c>
      <c r="N3559">
        <v>4.8000000000000001E-2</v>
      </c>
      <c r="O3559" t="s">
        <v>874</v>
      </c>
      <c r="P3559" t="s">
        <v>874</v>
      </c>
      <c r="Q3559" t="s">
        <v>874</v>
      </c>
      <c r="R3559">
        <v>0</v>
      </c>
      <c r="S3559">
        <v>4.8000000000000001E-2</v>
      </c>
      <c r="T3559" t="s">
        <v>874</v>
      </c>
      <c r="U3559" t="s">
        <v>874</v>
      </c>
      <c r="V3559" t="s">
        <v>874</v>
      </c>
      <c r="W3559" t="s">
        <v>874</v>
      </c>
      <c r="X3559" t="s">
        <v>56</v>
      </c>
      <c r="Y3559" t="s">
        <v>874</v>
      </c>
      <c r="Z3559">
        <v>1</v>
      </c>
      <c r="AA3559" s="19" t="s">
        <v>874</v>
      </c>
      <c r="AB3559" t="s">
        <v>874</v>
      </c>
      <c r="AC3559" s="23" t="s">
        <v>874</v>
      </c>
      <c r="AD3559" s="19">
        <v>45825.198059548609</v>
      </c>
      <c r="AE3559" t="s">
        <v>2388</v>
      </c>
    </row>
    <row r="3560" spans="1:31" x14ac:dyDescent="0.35">
      <c r="A3560" t="s">
        <v>67</v>
      </c>
      <c r="B3560" t="s">
        <v>311</v>
      </c>
      <c r="C3560">
        <v>3971</v>
      </c>
      <c r="D3560" s="9">
        <v>41611.567361111112</v>
      </c>
      <c r="E3560" s="9">
        <v>45583.529861111114</v>
      </c>
      <c r="F3560">
        <v>812</v>
      </c>
      <c r="G3560">
        <v>812</v>
      </c>
      <c r="H3560">
        <v>495</v>
      </c>
      <c r="I3560">
        <v>317</v>
      </c>
      <c r="J3560">
        <v>242</v>
      </c>
      <c r="K3560">
        <v>570</v>
      </c>
      <c r="L3560">
        <v>469</v>
      </c>
      <c r="M3560">
        <v>101</v>
      </c>
      <c r="N3560">
        <v>0.17399999999999999</v>
      </c>
      <c r="O3560">
        <v>0.122</v>
      </c>
      <c r="P3560">
        <v>7.4999999999999997E-2</v>
      </c>
      <c r="Q3560">
        <v>0.159</v>
      </c>
      <c r="R3560">
        <v>0.221</v>
      </c>
      <c r="S3560">
        <v>0.17899999999999999</v>
      </c>
      <c r="T3560">
        <v>0.71899999999999997</v>
      </c>
      <c r="U3560">
        <v>0.58799999999999997</v>
      </c>
      <c r="V3560">
        <v>0.747</v>
      </c>
      <c r="W3560">
        <v>635.22</v>
      </c>
      <c r="X3560" t="s">
        <v>56</v>
      </c>
      <c r="Y3560">
        <v>6.2889999999999997</v>
      </c>
      <c r="Z3560">
        <v>0.94599999999999995</v>
      </c>
      <c r="AA3560">
        <v>0.77800000000000002</v>
      </c>
      <c r="AB3560">
        <v>0.96399999999999997</v>
      </c>
      <c r="AC3560">
        <v>0.89900000000000002</v>
      </c>
      <c r="AD3560" s="19">
        <v>1.6143518518518519E-2</v>
      </c>
      <c r="AE3560" t="s">
        <v>1108</v>
      </c>
    </row>
    <row r="3561" spans="1:31" hidden="1" x14ac:dyDescent="0.35">
      <c r="A3561" t="s">
        <v>976</v>
      </c>
      <c r="B3561" t="s">
        <v>312</v>
      </c>
      <c r="C3561">
        <v>0</v>
      </c>
      <c r="D3561" s="9">
        <v>44224.258217592593</v>
      </c>
      <c r="E3561" s="9">
        <v>44224.258217592593</v>
      </c>
      <c r="F3561" t="s">
        <v>871</v>
      </c>
      <c r="G3561" t="s">
        <v>871</v>
      </c>
      <c r="H3561">
        <v>1</v>
      </c>
      <c r="I3561">
        <v>1</v>
      </c>
      <c r="J3561">
        <v>1</v>
      </c>
      <c r="K3561" t="s">
        <v>872</v>
      </c>
      <c r="L3561">
        <v>1</v>
      </c>
      <c r="M3561">
        <v>0</v>
      </c>
      <c r="N3561" t="s">
        <v>874</v>
      </c>
      <c r="O3561" t="s">
        <v>874</v>
      </c>
      <c r="P3561" t="s">
        <v>874</v>
      </c>
      <c r="Q3561" t="s">
        <v>874</v>
      </c>
      <c r="R3561">
        <v>0</v>
      </c>
      <c r="S3561" t="s">
        <v>874</v>
      </c>
      <c r="T3561" t="s">
        <v>874</v>
      </c>
      <c r="U3561" t="s">
        <v>874</v>
      </c>
      <c r="V3561" t="s">
        <v>874</v>
      </c>
      <c r="W3561" t="s">
        <v>874</v>
      </c>
      <c r="X3561" t="s">
        <v>56</v>
      </c>
      <c r="Y3561" t="s">
        <v>874</v>
      </c>
      <c r="Z3561" t="s">
        <v>874</v>
      </c>
      <c r="AA3561" s="19" t="s">
        <v>874</v>
      </c>
      <c r="AB3561" t="s">
        <v>874</v>
      </c>
      <c r="AC3561" s="23" t="s">
        <v>874</v>
      </c>
      <c r="AD3561" s="19">
        <v>45825.198273819442</v>
      </c>
      <c r="AE3561" t="s">
        <v>2388</v>
      </c>
    </row>
    <row r="3562" spans="1:31" x14ac:dyDescent="0.35">
      <c r="A3562" t="s">
        <v>227</v>
      </c>
      <c r="B3562" t="s">
        <v>311</v>
      </c>
      <c r="C3562">
        <v>1911</v>
      </c>
      <c r="D3562" s="9">
        <v>43696.882638888892</v>
      </c>
      <c r="E3562" s="9">
        <v>45608.693055555559</v>
      </c>
      <c r="F3562">
        <v>859</v>
      </c>
      <c r="G3562">
        <v>772</v>
      </c>
      <c r="H3562">
        <v>765</v>
      </c>
      <c r="I3562">
        <v>7</v>
      </c>
      <c r="J3562">
        <v>191</v>
      </c>
      <c r="K3562">
        <v>581</v>
      </c>
      <c r="L3562">
        <v>402</v>
      </c>
      <c r="M3562">
        <v>179</v>
      </c>
      <c r="N3562">
        <v>0.52800000000000002</v>
      </c>
      <c r="O3562">
        <v>7.0000000000000001E-3</v>
      </c>
      <c r="P3562">
        <v>0.13300000000000001</v>
      </c>
      <c r="Q3562">
        <v>0.28899999999999998</v>
      </c>
      <c r="R3562">
        <v>0.40200000000000002</v>
      </c>
      <c r="S3562">
        <v>0.42399999999999999</v>
      </c>
      <c r="T3562">
        <v>0.71899999999999997</v>
      </c>
      <c r="U3562">
        <v>0.98699999999999999</v>
      </c>
      <c r="V3562">
        <v>0.751</v>
      </c>
      <c r="W3562">
        <v>619.37699999999995</v>
      </c>
      <c r="X3562" t="s">
        <v>56</v>
      </c>
      <c r="Y3562">
        <v>3.46</v>
      </c>
      <c r="Z3562">
        <v>0.98699999999999999</v>
      </c>
      <c r="AA3562">
        <v>0.96399999999999997</v>
      </c>
      <c r="AB3562">
        <v>0.84299999999999997</v>
      </c>
      <c r="AC3562">
        <v>0.996</v>
      </c>
      <c r="AD3562" s="19">
        <v>1.4895833333333334E-2</v>
      </c>
      <c r="AE3562" t="s">
        <v>1108</v>
      </c>
    </row>
    <row r="3563" spans="1:31" hidden="1" x14ac:dyDescent="0.35">
      <c r="A3563" t="s">
        <v>977</v>
      </c>
      <c r="B3563" t="s">
        <v>312</v>
      </c>
      <c r="C3563">
        <v>0</v>
      </c>
      <c r="D3563" s="9">
        <v>44466.117199074077</v>
      </c>
      <c r="E3563" s="9">
        <v>44466.117199074077</v>
      </c>
      <c r="F3563" t="s">
        <v>871</v>
      </c>
      <c r="G3563" t="s">
        <v>871</v>
      </c>
      <c r="H3563">
        <v>1</v>
      </c>
      <c r="I3563">
        <v>1</v>
      </c>
      <c r="J3563">
        <v>1</v>
      </c>
      <c r="K3563" t="s">
        <v>872</v>
      </c>
      <c r="L3563">
        <v>1</v>
      </c>
      <c r="M3563">
        <v>0</v>
      </c>
      <c r="N3563" t="s">
        <v>874</v>
      </c>
      <c r="O3563" t="s">
        <v>874</v>
      </c>
      <c r="P3563">
        <v>0</v>
      </c>
      <c r="Q3563" t="s">
        <v>874</v>
      </c>
      <c r="R3563">
        <v>0</v>
      </c>
      <c r="S3563" t="s">
        <v>874</v>
      </c>
      <c r="T3563" t="s">
        <v>874</v>
      </c>
      <c r="U3563" t="s">
        <v>874</v>
      </c>
      <c r="V3563" t="s">
        <v>874</v>
      </c>
      <c r="W3563" t="s">
        <v>874</v>
      </c>
      <c r="X3563" t="s">
        <v>56</v>
      </c>
      <c r="Y3563" t="s">
        <v>874</v>
      </c>
      <c r="Z3563" t="s">
        <v>874</v>
      </c>
      <c r="AA3563" s="19" t="s">
        <v>874</v>
      </c>
      <c r="AB3563">
        <v>0</v>
      </c>
      <c r="AC3563" s="23" t="s">
        <v>874</v>
      </c>
      <c r="AD3563" s="19">
        <v>45825.198465127316</v>
      </c>
      <c r="AE3563" t="s">
        <v>2388</v>
      </c>
    </row>
    <row r="3564" spans="1:31" x14ac:dyDescent="0.35">
      <c r="A3564" t="s">
        <v>1087</v>
      </c>
      <c r="B3564" t="s">
        <v>311</v>
      </c>
      <c r="C3564">
        <v>6678</v>
      </c>
      <c r="D3564" s="9">
        <v>37887.475694444445</v>
      </c>
      <c r="E3564" s="9">
        <v>44565.710173611114</v>
      </c>
      <c r="F3564">
        <v>90321</v>
      </c>
      <c r="G3564">
        <v>90321</v>
      </c>
      <c r="H3564">
        <v>7492</v>
      </c>
      <c r="I3564">
        <v>82829</v>
      </c>
      <c r="J3564">
        <v>33807</v>
      </c>
      <c r="K3564">
        <v>56514</v>
      </c>
      <c r="L3564">
        <v>37516</v>
      </c>
      <c r="M3564">
        <v>18998</v>
      </c>
      <c r="N3564">
        <v>1.492</v>
      </c>
      <c r="O3564">
        <v>16.954999999999998</v>
      </c>
      <c r="P3564">
        <v>7.1420000000000003</v>
      </c>
      <c r="Q3564">
        <v>8.125</v>
      </c>
      <c r="R3564">
        <v>11.305</v>
      </c>
      <c r="S3564">
        <v>11.464</v>
      </c>
      <c r="T3564">
        <v>0.71899999999999997</v>
      </c>
      <c r="U3564">
        <v>8.1000000000000003E-2</v>
      </c>
      <c r="V3564">
        <v>0.61299999999999999</v>
      </c>
      <c r="W3564">
        <v>2338.2150000000001</v>
      </c>
      <c r="X3564" t="s">
        <v>56</v>
      </c>
      <c r="Y3564">
        <v>0.123</v>
      </c>
      <c r="Z3564">
        <v>0.93799999999999994</v>
      </c>
      <c r="AA3564" s="19">
        <v>0.995</v>
      </c>
      <c r="AB3564">
        <v>0.997</v>
      </c>
      <c r="AC3564" s="23">
        <v>0.99</v>
      </c>
      <c r="AD3564" s="19">
        <v>45825.23236159722</v>
      </c>
      <c r="AE3564" t="s">
        <v>2362</v>
      </c>
    </row>
    <row r="3565" spans="1:31" hidden="1" x14ac:dyDescent="0.35">
      <c r="A3565" t="s">
        <v>978</v>
      </c>
      <c r="B3565" t="s">
        <v>312</v>
      </c>
      <c r="C3565">
        <v>77</v>
      </c>
      <c r="D3565" s="9">
        <v>43985.954814814817</v>
      </c>
      <c r="E3565" s="9">
        <v>44063.842592592591</v>
      </c>
      <c r="F3565" t="s">
        <v>871</v>
      </c>
      <c r="G3565" t="s">
        <v>871</v>
      </c>
      <c r="H3565">
        <v>1</v>
      </c>
      <c r="I3565">
        <v>1</v>
      </c>
      <c r="J3565">
        <v>1</v>
      </c>
      <c r="K3565" t="s">
        <v>872</v>
      </c>
      <c r="L3565">
        <v>2</v>
      </c>
      <c r="M3565">
        <v>-2</v>
      </c>
      <c r="N3565" t="s">
        <v>874</v>
      </c>
      <c r="O3565" t="s">
        <v>874</v>
      </c>
      <c r="P3565" t="s">
        <v>874</v>
      </c>
      <c r="Q3565">
        <v>0.16700000000000001</v>
      </c>
      <c r="R3565">
        <v>0</v>
      </c>
      <c r="S3565" t="s">
        <v>874</v>
      </c>
      <c r="T3565" t="s">
        <v>874</v>
      </c>
      <c r="U3565" t="s">
        <v>874</v>
      </c>
      <c r="V3565" t="s">
        <v>874</v>
      </c>
      <c r="W3565" t="s">
        <v>874</v>
      </c>
      <c r="X3565" t="s">
        <v>56</v>
      </c>
      <c r="Y3565">
        <v>5.9880000000000004</v>
      </c>
      <c r="Z3565" t="s">
        <v>874</v>
      </c>
      <c r="AA3565" s="19" t="s">
        <v>874</v>
      </c>
      <c r="AB3565" t="s">
        <v>874</v>
      </c>
      <c r="AC3565" s="23">
        <v>1</v>
      </c>
      <c r="AD3565" s="19">
        <v>45825.198665300923</v>
      </c>
      <c r="AE3565" t="s">
        <v>2388</v>
      </c>
    </row>
    <row r="3566" spans="1:31" x14ac:dyDescent="0.35">
      <c r="A3566" t="s">
        <v>1349</v>
      </c>
      <c r="B3566" t="s">
        <v>311</v>
      </c>
      <c r="C3566">
        <v>707</v>
      </c>
      <c r="D3566" s="9">
        <v>40825.703472222223</v>
      </c>
      <c r="E3566" s="9">
        <v>41532.990277777775</v>
      </c>
      <c r="F3566">
        <v>136</v>
      </c>
      <c r="G3566">
        <v>136</v>
      </c>
      <c r="H3566">
        <v>30</v>
      </c>
      <c r="I3566">
        <v>106</v>
      </c>
      <c r="J3566">
        <v>12</v>
      </c>
      <c r="K3566">
        <v>124</v>
      </c>
      <c r="L3566">
        <v>83</v>
      </c>
      <c r="M3566">
        <v>41</v>
      </c>
      <c r="N3566">
        <v>3.9E-2</v>
      </c>
      <c r="O3566">
        <v>0.158</v>
      </c>
      <c r="P3566">
        <v>1.6E-2</v>
      </c>
      <c r="Q3566">
        <v>0.13</v>
      </c>
      <c r="R3566">
        <v>0.18099999999999999</v>
      </c>
      <c r="S3566">
        <v>0.17799999999999999</v>
      </c>
      <c r="T3566">
        <v>0.71799999999999997</v>
      </c>
      <c r="U3566">
        <v>0.19800000000000001</v>
      </c>
      <c r="V3566">
        <v>0.91900000000000004</v>
      </c>
      <c r="W3566">
        <v>315.38499999999999</v>
      </c>
      <c r="X3566" t="s">
        <v>56</v>
      </c>
      <c r="Y3566">
        <v>7.6920000000000002</v>
      </c>
      <c r="Z3566">
        <v>0.84299999999999997</v>
      </c>
      <c r="AA3566">
        <v>0.95099999999999996</v>
      </c>
      <c r="AB3566">
        <v>0.83</v>
      </c>
      <c r="AC3566">
        <v>0.90300000000000002</v>
      </c>
      <c r="AD3566" s="19">
        <v>45824.782800763889</v>
      </c>
      <c r="AE3566" t="s">
        <v>1824</v>
      </c>
    </row>
    <row r="3567" spans="1:31" hidden="1" x14ac:dyDescent="0.35">
      <c r="A3567" t="s">
        <v>979</v>
      </c>
      <c r="B3567" t="s">
        <v>312</v>
      </c>
      <c r="C3567">
        <v>1</v>
      </c>
      <c r="D3567" s="9">
        <v>43962.879780092589</v>
      </c>
      <c r="E3567" s="9">
        <v>43963.905358796299</v>
      </c>
      <c r="F3567" t="s">
        <v>871</v>
      </c>
      <c r="G3567" t="s">
        <v>871</v>
      </c>
      <c r="H3567">
        <v>1</v>
      </c>
      <c r="I3567">
        <v>1</v>
      </c>
      <c r="J3567">
        <v>1</v>
      </c>
      <c r="K3567" t="s">
        <v>872</v>
      </c>
      <c r="L3567">
        <v>2</v>
      </c>
      <c r="M3567">
        <v>0</v>
      </c>
      <c r="N3567" t="s">
        <v>874</v>
      </c>
      <c r="O3567" t="s">
        <v>874</v>
      </c>
      <c r="P3567" t="s">
        <v>874</v>
      </c>
      <c r="Q3567">
        <v>0.5</v>
      </c>
      <c r="R3567">
        <v>0</v>
      </c>
      <c r="S3567" t="s">
        <v>874</v>
      </c>
      <c r="T3567" t="s">
        <v>874</v>
      </c>
      <c r="U3567" t="s">
        <v>874</v>
      </c>
      <c r="V3567" t="s">
        <v>874</v>
      </c>
      <c r="W3567" t="s">
        <v>874</v>
      </c>
      <c r="X3567" t="s">
        <v>80</v>
      </c>
      <c r="Y3567">
        <v>2</v>
      </c>
      <c r="Z3567" t="s">
        <v>874</v>
      </c>
      <c r="AA3567" s="19" t="s">
        <v>874</v>
      </c>
      <c r="AB3567" t="s">
        <v>874</v>
      </c>
      <c r="AC3567" s="23">
        <v>1</v>
      </c>
      <c r="AD3567" s="19">
        <v>45825.198878553238</v>
      </c>
      <c r="AE3567" t="s">
        <v>2388</v>
      </c>
    </row>
    <row r="3568" spans="1:31" x14ac:dyDescent="0.35">
      <c r="A3568" t="s">
        <v>1387</v>
      </c>
      <c r="B3568" t="s">
        <v>311</v>
      </c>
      <c r="C3568">
        <v>2492</v>
      </c>
      <c r="D3568" s="9">
        <v>38310.538888888892</v>
      </c>
      <c r="E3568" s="9">
        <v>40803.181944444441</v>
      </c>
      <c r="F3568">
        <v>93</v>
      </c>
      <c r="G3568">
        <v>93</v>
      </c>
      <c r="H3568">
        <v>11</v>
      </c>
      <c r="I3568">
        <v>82</v>
      </c>
      <c r="J3568">
        <v>19</v>
      </c>
      <c r="K3568">
        <v>74</v>
      </c>
      <c r="L3568">
        <v>59</v>
      </c>
      <c r="M3568">
        <v>15</v>
      </c>
      <c r="N3568">
        <v>3.0000000000000001E-3</v>
      </c>
      <c r="O3568">
        <v>4.2999999999999997E-2</v>
      </c>
      <c r="P3568">
        <v>7.0000000000000001E-3</v>
      </c>
      <c r="Q3568">
        <v>2.8000000000000001E-2</v>
      </c>
      <c r="R3568">
        <v>3.9E-2</v>
      </c>
      <c r="S3568">
        <v>3.3000000000000002E-2</v>
      </c>
      <c r="T3568">
        <v>0.71799999999999997</v>
      </c>
      <c r="U3568">
        <v>6.5000000000000002E-2</v>
      </c>
      <c r="V3568">
        <v>0.84799999999999998</v>
      </c>
      <c r="W3568">
        <v>535.71400000000006</v>
      </c>
      <c r="X3568" t="s">
        <v>56</v>
      </c>
      <c r="Y3568">
        <v>35.713999999999999</v>
      </c>
      <c r="Z3568">
        <v>0.91200000000000003</v>
      </c>
      <c r="AA3568">
        <v>0.93899999999999995</v>
      </c>
      <c r="AB3568">
        <v>0.92400000000000004</v>
      </c>
      <c r="AC3568">
        <v>0.77900000000000003</v>
      </c>
      <c r="AD3568" s="19">
        <v>45824.786316168982</v>
      </c>
      <c r="AE3568" t="s">
        <v>1824</v>
      </c>
    </row>
    <row r="3569" spans="1:31" hidden="1" x14ac:dyDescent="0.35">
      <c r="A3569" t="s">
        <v>980</v>
      </c>
      <c r="B3569" t="s">
        <v>312</v>
      </c>
      <c r="C3569">
        <v>94</v>
      </c>
      <c r="D3569" s="9">
        <v>42062.190451388888</v>
      </c>
      <c r="E3569" s="9">
        <v>42157.182071759256</v>
      </c>
      <c r="F3569" t="s">
        <v>871</v>
      </c>
      <c r="G3569" t="s">
        <v>871</v>
      </c>
      <c r="H3569">
        <v>2</v>
      </c>
      <c r="I3569">
        <v>2</v>
      </c>
      <c r="J3569">
        <v>102</v>
      </c>
      <c r="K3569" t="s">
        <v>872</v>
      </c>
      <c r="L3569">
        <v>1</v>
      </c>
      <c r="M3569">
        <v>-99</v>
      </c>
      <c r="N3569">
        <v>4.2999999999999997E-2</v>
      </c>
      <c r="O3569">
        <v>2.4E-2</v>
      </c>
      <c r="P3569">
        <v>51</v>
      </c>
      <c r="Q3569" t="s">
        <v>874</v>
      </c>
      <c r="R3569">
        <v>-50.933</v>
      </c>
      <c r="S3569">
        <v>-0.67800000000000005</v>
      </c>
      <c r="T3569" t="s">
        <v>874</v>
      </c>
      <c r="U3569" t="s">
        <v>874</v>
      </c>
      <c r="V3569" t="s">
        <v>874</v>
      </c>
      <c r="W3569" t="s">
        <v>874</v>
      </c>
      <c r="X3569" t="s">
        <v>80</v>
      </c>
      <c r="Y3569" t="s">
        <v>874</v>
      </c>
      <c r="Z3569">
        <v>1</v>
      </c>
      <c r="AA3569" s="19">
        <v>1</v>
      </c>
      <c r="AB3569">
        <v>0.73599999999999999</v>
      </c>
      <c r="AC3569" s="23" t="s">
        <v>874</v>
      </c>
      <c r="AD3569" s="19">
        <v>45825.199100104168</v>
      </c>
      <c r="AE3569" t="s">
        <v>2388</v>
      </c>
    </row>
    <row r="3570" spans="1:31" x14ac:dyDescent="0.35">
      <c r="A3570" t="s">
        <v>73</v>
      </c>
      <c r="B3570" t="s">
        <v>311</v>
      </c>
      <c r="C3570">
        <v>1614</v>
      </c>
      <c r="D3570" s="9">
        <v>40031.838888888888</v>
      </c>
      <c r="E3570" s="9">
        <v>41645.870138888888</v>
      </c>
      <c r="F3570">
        <v>1548</v>
      </c>
      <c r="G3570">
        <v>1548</v>
      </c>
      <c r="H3570">
        <v>1063</v>
      </c>
      <c r="I3570">
        <v>485</v>
      </c>
      <c r="J3570">
        <v>131</v>
      </c>
      <c r="K3570">
        <v>1417</v>
      </c>
      <c r="L3570">
        <v>1022</v>
      </c>
      <c r="M3570">
        <v>395</v>
      </c>
      <c r="N3570">
        <v>0.73199999999999998</v>
      </c>
      <c r="O3570">
        <v>0.34399999999999997</v>
      </c>
      <c r="P3570">
        <v>0.10100000000000001</v>
      </c>
      <c r="Q3570">
        <v>0.7</v>
      </c>
      <c r="R3570">
        <v>0.97499999999999998</v>
      </c>
      <c r="S3570">
        <v>0.98</v>
      </c>
      <c r="T3570">
        <v>0.71799999999999997</v>
      </c>
      <c r="U3570">
        <v>0.68</v>
      </c>
      <c r="V3570">
        <v>0.90600000000000003</v>
      </c>
      <c r="W3570">
        <v>564.28599999999994</v>
      </c>
      <c r="X3570" t="s">
        <v>56</v>
      </c>
      <c r="Y3570">
        <v>1.429</v>
      </c>
      <c r="Z3570">
        <v>0.98399999999999999</v>
      </c>
      <c r="AA3570">
        <v>0.99299999999999999</v>
      </c>
      <c r="AB3570">
        <v>0.98399999999999999</v>
      </c>
      <c r="AC3570">
        <v>0.98899999999999999</v>
      </c>
      <c r="AD3570" s="19">
        <v>45824.950226990739</v>
      </c>
      <c r="AE3570" t="s">
        <v>2215</v>
      </c>
    </row>
    <row r="3571" spans="1:31" hidden="1" x14ac:dyDescent="0.35">
      <c r="A3571" t="s">
        <v>981</v>
      </c>
      <c r="B3571" t="s">
        <v>312</v>
      </c>
      <c r="C3571">
        <v>99</v>
      </c>
      <c r="D3571" s="9">
        <v>44448.014745370368</v>
      </c>
      <c r="E3571" s="9">
        <v>44547.405509259261</v>
      </c>
      <c r="F3571" t="s">
        <v>871</v>
      </c>
      <c r="G3571" t="s">
        <v>871</v>
      </c>
      <c r="H3571">
        <v>8</v>
      </c>
      <c r="I3571">
        <v>26</v>
      </c>
      <c r="J3571">
        <v>36</v>
      </c>
      <c r="K3571" t="s">
        <v>872</v>
      </c>
      <c r="L3571">
        <v>32</v>
      </c>
      <c r="M3571">
        <v>-35</v>
      </c>
      <c r="N3571">
        <v>7.3999999999999996E-2</v>
      </c>
      <c r="O3571">
        <v>0.29499999999999998</v>
      </c>
      <c r="P3571">
        <v>0.23699999999999999</v>
      </c>
      <c r="Q3571">
        <v>0.33600000000000002</v>
      </c>
      <c r="R3571">
        <v>0.13200000000000001</v>
      </c>
      <c r="S3571">
        <v>8.1000000000000003E-2</v>
      </c>
      <c r="T3571">
        <v>2.5449999999999999</v>
      </c>
      <c r="U3571">
        <v>0.20100000000000001</v>
      </c>
      <c r="V3571">
        <v>0.35799999999999998</v>
      </c>
      <c r="W3571">
        <v>151.786</v>
      </c>
      <c r="X3571" t="s">
        <v>62</v>
      </c>
      <c r="Y3571">
        <v>2.976</v>
      </c>
      <c r="Z3571">
        <v>0.86</v>
      </c>
      <c r="AA3571" s="19">
        <v>0.98</v>
      </c>
      <c r="AB3571">
        <v>0.158</v>
      </c>
      <c r="AC3571" s="23">
        <v>0.96799999999999997</v>
      </c>
      <c r="AD3571" s="19">
        <v>45825.199379479163</v>
      </c>
      <c r="AE3571" t="s">
        <v>2388</v>
      </c>
    </row>
    <row r="3572" spans="1:31" x14ac:dyDescent="0.35">
      <c r="A3572" t="s">
        <v>1182</v>
      </c>
      <c r="B3572" t="s">
        <v>311</v>
      </c>
      <c r="C3572">
        <v>1329</v>
      </c>
      <c r="D3572" s="9">
        <v>39063.474305555559</v>
      </c>
      <c r="E3572" s="9">
        <v>40392.885416666664</v>
      </c>
      <c r="F3572">
        <v>223</v>
      </c>
      <c r="G3572">
        <v>223</v>
      </c>
      <c r="H3572">
        <v>68</v>
      </c>
      <c r="I3572">
        <v>155</v>
      </c>
      <c r="J3572">
        <v>109</v>
      </c>
      <c r="K3572">
        <v>114</v>
      </c>
      <c r="L3572">
        <v>114</v>
      </c>
      <c r="M3572">
        <v>0</v>
      </c>
      <c r="N3572">
        <v>0.109</v>
      </c>
      <c r="O3572">
        <v>0.20399999999999999</v>
      </c>
      <c r="P3572">
        <v>7.4999999999999997E-2</v>
      </c>
      <c r="Q3572">
        <v>0.17100000000000001</v>
      </c>
      <c r="R3572">
        <v>0.23799999999999999</v>
      </c>
      <c r="S3572">
        <v>0.11</v>
      </c>
      <c r="T3572">
        <v>0.71799999999999997</v>
      </c>
      <c r="U3572">
        <v>0.34799999999999998</v>
      </c>
      <c r="V3572">
        <v>0.76</v>
      </c>
      <c r="W3572">
        <v>0</v>
      </c>
      <c r="X3572" t="s">
        <v>80</v>
      </c>
      <c r="Y3572">
        <v>5.8479999999999999</v>
      </c>
      <c r="Z3572">
        <v>0.86899999999999999</v>
      </c>
      <c r="AA3572">
        <v>0.93100000000000005</v>
      </c>
      <c r="AB3572">
        <v>0.85499999999999998</v>
      </c>
      <c r="AC3572">
        <v>0.874</v>
      </c>
      <c r="AD3572" s="19">
        <v>45824.965581307872</v>
      </c>
      <c r="AE3572" t="s">
        <v>2225</v>
      </c>
    </row>
    <row r="3573" spans="1:31" hidden="1" x14ac:dyDescent="0.35">
      <c r="A3573" t="s">
        <v>982</v>
      </c>
      <c r="B3573" t="s">
        <v>312</v>
      </c>
      <c r="C3573">
        <v>49</v>
      </c>
      <c r="D3573" s="9">
        <v>44504.104270833333</v>
      </c>
      <c r="E3573" s="9">
        <v>44553.264884259261</v>
      </c>
      <c r="F3573" t="s">
        <v>871</v>
      </c>
      <c r="G3573" t="s">
        <v>871</v>
      </c>
      <c r="H3573">
        <v>1</v>
      </c>
      <c r="I3573">
        <v>2</v>
      </c>
      <c r="J3573">
        <v>1</v>
      </c>
      <c r="K3573" t="s">
        <v>872</v>
      </c>
      <c r="L3573">
        <v>1</v>
      </c>
      <c r="M3573">
        <v>0</v>
      </c>
      <c r="N3573" t="s">
        <v>874</v>
      </c>
      <c r="O3573">
        <v>3.5999999999999997E-2</v>
      </c>
      <c r="P3573" t="s">
        <v>874</v>
      </c>
      <c r="Q3573" t="s">
        <v>874</v>
      </c>
      <c r="R3573">
        <v>0</v>
      </c>
      <c r="S3573">
        <v>3.5999999999999997E-2</v>
      </c>
      <c r="T3573" t="s">
        <v>874</v>
      </c>
      <c r="U3573" t="s">
        <v>874</v>
      </c>
      <c r="V3573" t="s">
        <v>874</v>
      </c>
      <c r="W3573" t="s">
        <v>874</v>
      </c>
      <c r="X3573" t="s">
        <v>56</v>
      </c>
      <c r="Y3573" t="s">
        <v>874</v>
      </c>
      <c r="Z3573" t="s">
        <v>874</v>
      </c>
      <c r="AA3573" s="19">
        <v>1</v>
      </c>
      <c r="AB3573" t="s">
        <v>874</v>
      </c>
      <c r="AC3573" s="23" t="s">
        <v>874</v>
      </c>
      <c r="AD3573" s="19">
        <v>45825.1996134375</v>
      </c>
      <c r="AE3573" t="s">
        <v>2388</v>
      </c>
    </row>
    <row r="3574" spans="1:31" x14ac:dyDescent="0.35">
      <c r="A3574" t="s">
        <v>169</v>
      </c>
      <c r="B3574" t="s">
        <v>311</v>
      </c>
      <c r="C3574">
        <v>3676</v>
      </c>
      <c r="D3574" s="9">
        <v>40869.354884259257</v>
      </c>
      <c r="E3574" s="9">
        <v>44545.703310185185</v>
      </c>
      <c r="F3574">
        <v>780</v>
      </c>
      <c r="G3574">
        <v>780</v>
      </c>
      <c r="H3574">
        <v>457</v>
      </c>
      <c r="I3574">
        <v>323</v>
      </c>
      <c r="J3574">
        <v>104</v>
      </c>
      <c r="K3574">
        <v>676</v>
      </c>
      <c r="L3574">
        <v>604</v>
      </c>
      <c r="M3574">
        <v>72</v>
      </c>
      <c r="N3574">
        <v>0.20200000000000001</v>
      </c>
      <c r="O3574">
        <v>0.314</v>
      </c>
      <c r="P3574">
        <v>6.6000000000000003E-2</v>
      </c>
      <c r="Q3574">
        <v>0.32300000000000001</v>
      </c>
      <c r="R3574">
        <v>0.45</v>
      </c>
      <c r="S3574">
        <v>0.38500000000000001</v>
      </c>
      <c r="T3574">
        <v>0.71799999999999997</v>
      </c>
      <c r="U3574">
        <v>0.39100000000000001</v>
      </c>
      <c r="V3574">
        <v>0.872</v>
      </c>
      <c r="W3574">
        <v>222.91</v>
      </c>
      <c r="X3574" t="s">
        <v>56</v>
      </c>
      <c r="Y3574">
        <v>3.0960000000000001</v>
      </c>
      <c r="Z3574">
        <v>0.59399999999999997</v>
      </c>
      <c r="AA3574">
        <v>0.86899999999999999</v>
      </c>
      <c r="AB3574">
        <v>0.77300000000000002</v>
      </c>
      <c r="AC3574">
        <v>0.66600000000000004</v>
      </c>
      <c r="AD3574" s="19">
        <v>45825.261036493059</v>
      </c>
      <c r="AE3574" t="s">
        <v>2357</v>
      </c>
    </row>
    <row r="3575" spans="1:31" hidden="1" x14ac:dyDescent="0.35">
      <c r="A3575" t="s">
        <v>983</v>
      </c>
      <c r="B3575" t="s">
        <v>312</v>
      </c>
      <c r="C3575">
        <v>90</v>
      </c>
      <c r="D3575" s="9">
        <v>42066.240752314814</v>
      </c>
      <c r="E3575" s="9">
        <v>42157.182083333333</v>
      </c>
      <c r="F3575" t="s">
        <v>871</v>
      </c>
      <c r="G3575" t="s">
        <v>871</v>
      </c>
      <c r="H3575">
        <v>1</v>
      </c>
      <c r="I3575">
        <v>6</v>
      </c>
      <c r="J3575">
        <v>134</v>
      </c>
      <c r="K3575" t="s">
        <v>872</v>
      </c>
      <c r="L3575">
        <v>6</v>
      </c>
      <c r="M3575">
        <v>-134</v>
      </c>
      <c r="N3575" t="s">
        <v>874</v>
      </c>
      <c r="O3575">
        <v>0.05</v>
      </c>
      <c r="P3575">
        <v>1.149</v>
      </c>
      <c r="Q3575">
        <v>9.2999999999999999E-2</v>
      </c>
      <c r="R3575">
        <v>-1.099</v>
      </c>
      <c r="S3575">
        <v>-0.92400000000000004</v>
      </c>
      <c r="T3575" t="s">
        <v>874</v>
      </c>
      <c r="U3575" t="s">
        <v>874</v>
      </c>
      <c r="V3575" t="s">
        <v>874</v>
      </c>
      <c r="W3575" t="s">
        <v>874</v>
      </c>
      <c r="X3575" t="s">
        <v>80</v>
      </c>
      <c r="Y3575">
        <v>10.753</v>
      </c>
      <c r="Z3575" t="s">
        <v>874</v>
      </c>
      <c r="AA3575" s="19">
        <v>0.91700000000000004</v>
      </c>
      <c r="AB3575">
        <v>5.8999999999999997E-2</v>
      </c>
      <c r="AC3575" s="23">
        <v>0.64</v>
      </c>
      <c r="AD3575" s="19">
        <v>45825.199847418982</v>
      </c>
      <c r="AE3575" t="s">
        <v>2388</v>
      </c>
    </row>
    <row r="3576" spans="1:31" x14ac:dyDescent="0.35">
      <c r="A3576" t="s">
        <v>169</v>
      </c>
      <c r="B3576" t="s">
        <v>311</v>
      </c>
      <c r="C3576">
        <v>4061</v>
      </c>
      <c r="D3576" s="9">
        <v>40869.354861111111</v>
      </c>
      <c r="E3576" s="9">
        <v>44930.65</v>
      </c>
      <c r="F3576">
        <v>785</v>
      </c>
      <c r="G3576">
        <v>785</v>
      </c>
      <c r="H3576">
        <v>461</v>
      </c>
      <c r="I3576">
        <v>324</v>
      </c>
      <c r="J3576">
        <v>105</v>
      </c>
      <c r="K3576">
        <v>680</v>
      </c>
      <c r="L3576">
        <v>609</v>
      </c>
      <c r="M3576">
        <v>71</v>
      </c>
      <c r="N3576">
        <v>0.16900000000000001</v>
      </c>
      <c r="O3576">
        <v>0.24</v>
      </c>
      <c r="P3576">
        <v>4.9000000000000002E-2</v>
      </c>
      <c r="Q3576">
        <v>0.25800000000000001</v>
      </c>
      <c r="R3576">
        <v>0.36</v>
      </c>
      <c r="S3576">
        <v>0.307</v>
      </c>
      <c r="T3576">
        <v>0.71699999999999997</v>
      </c>
      <c r="U3576">
        <v>0.41299999999999998</v>
      </c>
      <c r="V3576">
        <v>0.88</v>
      </c>
      <c r="W3576">
        <v>275.19400000000002</v>
      </c>
      <c r="X3576" t="s">
        <v>56</v>
      </c>
      <c r="Y3576">
        <v>3.8759999999999999</v>
      </c>
      <c r="Z3576">
        <v>0.54300000000000004</v>
      </c>
      <c r="AA3576">
        <v>0.70099999999999996</v>
      </c>
      <c r="AB3576">
        <v>0.63200000000000001</v>
      </c>
      <c r="AC3576">
        <v>0.58399999999999996</v>
      </c>
      <c r="AD3576" s="19">
        <v>2.9737268518518521E-2</v>
      </c>
      <c r="AE3576" t="s">
        <v>1108</v>
      </c>
    </row>
    <row r="3577" spans="1:31" hidden="1" x14ac:dyDescent="0.35">
      <c r="A3577" t="s">
        <v>984</v>
      </c>
      <c r="B3577" t="s">
        <v>312</v>
      </c>
      <c r="C3577">
        <v>1</v>
      </c>
      <c r="D3577" s="9">
        <v>44158.068240740744</v>
      </c>
      <c r="E3577" s="9">
        <v>44159.094988425924</v>
      </c>
      <c r="F3577" t="s">
        <v>871</v>
      </c>
      <c r="G3577" t="s">
        <v>871</v>
      </c>
      <c r="H3577">
        <v>1</v>
      </c>
      <c r="I3577">
        <v>1</v>
      </c>
      <c r="J3577">
        <v>1</v>
      </c>
      <c r="K3577" t="s">
        <v>872</v>
      </c>
      <c r="L3577">
        <v>1</v>
      </c>
      <c r="M3577">
        <v>-1</v>
      </c>
      <c r="N3577" t="s">
        <v>874</v>
      </c>
      <c r="O3577" t="s">
        <v>874</v>
      </c>
      <c r="P3577" t="s">
        <v>874</v>
      </c>
      <c r="Q3577" t="s">
        <v>874</v>
      </c>
      <c r="R3577">
        <v>0</v>
      </c>
      <c r="S3577" t="s">
        <v>874</v>
      </c>
      <c r="T3577" t="s">
        <v>874</v>
      </c>
      <c r="U3577" t="s">
        <v>874</v>
      </c>
      <c r="V3577" t="s">
        <v>874</v>
      </c>
      <c r="W3577" t="s">
        <v>874</v>
      </c>
      <c r="X3577" t="s">
        <v>56</v>
      </c>
      <c r="Y3577" t="s">
        <v>874</v>
      </c>
      <c r="Z3577" t="s">
        <v>874</v>
      </c>
      <c r="AA3577" s="19" t="s">
        <v>874</v>
      </c>
      <c r="AB3577" t="s">
        <v>874</v>
      </c>
      <c r="AC3577" s="23" t="s">
        <v>874</v>
      </c>
      <c r="AD3577" s="19">
        <v>45825.200069016202</v>
      </c>
      <c r="AE3577" t="s">
        <v>2388</v>
      </c>
    </row>
    <row r="3578" spans="1:31" x14ac:dyDescent="0.35">
      <c r="A3578" t="s">
        <v>169</v>
      </c>
      <c r="B3578" t="s">
        <v>311</v>
      </c>
      <c r="C3578">
        <v>4061</v>
      </c>
      <c r="D3578" s="9">
        <v>40869.354861111111</v>
      </c>
      <c r="E3578" s="9">
        <v>44930.65</v>
      </c>
      <c r="F3578">
        <v>785</v>
      </c>
      <c r="G3578">
        <v>785</v>
      </c>
      <c r="H3578">
        <v>461</v>
      </c>
      <c r="I3578">
        <v>324</v>
      </c>
      <c r="J3578">
        <v>105</v>
      </c>
      <c r="K3578">
        <v>680</v>
      </c>
      <c r="L3578">
        <v>609</v>
      </c>
      <c r="M3578">
        <v>71</v>
      </c>
      <c r="N3578">
        <v>0.16900000000000001</v>
      </c>
      <c r="O3578">
        <v>0.24</v>
      </c>
      <c r="P3578">
        <v>4.9000000000000002E-2</v>
      </c>
      <c r="Q3578">
        <v>0.25800000000000001</v>
      </c>
      <c r="R3578">
        <v>0.36</v>
      </c>
      <c r="S3578">
        <v>0.307</v>
      </c>
      <c r="T3578">
        <v>0.71699999999999997</v>
      </c>
      <c r="U3578">
        <v>0.41299999999999998</v>
      </c>
      <c r="V3578">
        <v>0.88</v>
      </c>
      <c r="W3578">
        <v>275.19400000000002</v>
      </c>
      <c r="X3578" t="s">
        <v>56</v>
      </c>
      <c r="Y3578">
        <v>3.8759999999999999</v>
      </c>
      <c r="Z3578">
        <v>0.54300000000000004</v>
      </c>
      <c r="AA3578">
        <v>0.70099999999999996</v>
      </c>
      <c r="AB3578">
        <v>0.63200000000000001</v>
      </c>
      <c r="AC3578">
        <v>0.58399999999999996</v>
      </c>
      <c r="AD3578" s="19">
        <v>4.1416666666666671E-2</v>
      </c>
      <c r="AE3578" t="s">
        <v>1108</v>
      </c>
    </row>
    <row r="3579" spans="1:31" hidden="1" x14ac:dyDescent="0.35">
      <c r="A3579" t="s">
        <v>985</v>
      </c>
      <c r="B3579" t="s">
        <v>312</v>
      </c>
      <c r="C3579">
        <v>21</v>
      </c>
      <c r="D3579" s="9">
        <v>42628.330509259256</v>
      </c>
      <c r="E3579" s="9">
        <v>42650.13721064815</v>
      </c>
      <c r="F3579" t="s">
        <v>871</v>
      </c>
      <c r="G3579" t="s">
        <v>871</v>
      </c>
      <c r="H3579">
        <v>1</v>
      </c>
      <c r="I3579">
        <v>1</v>
      </c>
      <c r="J3579">
        <v>1</v>
      </c>
      <c r="K3579" t="s">
        <v>872</v>
      </c>
      <c r="L3579">
        <v>1</v>
      </c>
      <c r="M3579">
        <v>-1</v>
      </c>
      <c r="N3579" t="s">
        <v>874</v>
      </c>
      <c r="O3579" t="s">
        <v>874</v>
      </c>
      <c r="P3579" t="s">
        <v>874</v>
      </c>
      <c r="Q3579" t="s">
        <v>874</v>
      </c>
      <c r="R3579">
        <v>0</v>
      </c>
      <c r="S3579">
        <v>-4.4999999999999998E-2</v>
      </c>
      <c r="T3579" t="s">
        <v>874</v>
      </c>
      <c r="U3579" t="s">
        <v>874</v>
      </c>
      <c r="V3579" t="s">
        <v>874</v>
      </c>
      <c r="W3579" t="s">
        <v>874</v>
      </c>
      <c r="X3579" t="s">
        <v>80</v>
      </c>
      <c r="Y3579" t="s">
        <v>874</v>
      </c>
      <c r="Z3579" t="s">
        <v>874</v>
      </c>
      <c r="AA3579" s="19" t="s">
        <v>874</v>
      </c>
      <c r="AB3579" t="s">
        <v>874</v>
      </c>
      <c r="AC3579" s="23" t="s">
        <v>874</v>
      </c>
      <c r="AD3579" s="19">
        <v>45825.20031709491</v>
      </c>
      <c r="AE3579" t="s">
        <v>2388</v>
      </c>
    </row>
    <row r="3580" spans="1:31" x14ac:dyDescent="0.35">
      <c r="A3580" t="s">
        <v>1293</v>
      </c>
      <c r="B3580" t="s">
        <v>311</v>
      </c>
      <c r="C3580">
        <v>262</v>
      </c>
      <c r="D3580" s="9">
        <v>41358.938194444447</v>
      </c>
      <c r="E3580" s="9">
        <v>41621.073611111111</v>
      </c>
      <c r="F3580">
        <v>531</v>
      </c>
      <c r="G3580">
        <v>531</v>
      </c>
      <c r="H3580">
        <v>53</v>
      </c>
      <c r="I3580">
        <v>478</v>
      </c>
      <c r="J3580">
        <v>50</v>
      </c>
      <c r="K3580">
        <v>481</v>
      </c>
      <c r="L3580">
        <v>332</v>
      </c>
      <c r="M3580">
        <v>149</v>
      </c>
      <c r="N3580">
        <v>0.187</v>
      </c>
      <c r="O3580">
        <v>1.8220000000000001</v>
      </c>
      <c r="P3580">
        <v>0.222</v>
      </c>
      <c r="Q3580">
        <v>1.28</v>
      </c>
      <c r="R3580">
        <v>1.7869999999999999</v>
      </c>
      <c r="S3580">
        <v>1.786</v>
      </c>
      <c r="T3580">
        <v>0.71599999999999997</v>
      </c>
      <c r="U3580">
        <v>9.2999999999999999E-2</v>
      </c>
      <c r="V3580">
        <v>0.88900000000000001</v>
      </c>
      <c r="W3580">
        <v>116.40600000000001</v>
      </c>
      <c r="X3580" t="s">
        <v>56</v>
      </c>
      <c r="Y3580">
        <v>0.78100000000000003</v>
      </c>
      <c r="Z3580">
        <v>0.95699999999999996</v>
      </c>
      <c r="AA3580">
        <v>0.97699999999999998</v>
      </c>
      <c r="AB3580">
        <v>0.93799999999999994</v>
      </c>
      <c r="AC3580">
        <v>0.97799999999999998</v>
      </c>
      <c r="AD3580" s="19">
        <v>45824.771094884258</v>
      </c>
      <c r="AE3580" t="s">
        <v>1824</v>
      </c>
    </row>
    <row r="3581" spans="1:31" hidden="1" x14ac:dyDescent="0.35">
      <c r="A3581" t="s">
        <v>986</v>
      </c>
      <c r="B3581" t="s">
        <v>312</v>
      </c>
      <c r="C3581">
        <v>0</v>
      </c>
      <c r="D3581" s="9">
        <v>44349.019131944442</v>
      </c>
      <c r="E3581" s="9">
        <v>44349.019131944442</v>
      </c>
      <c r="F3581" t="s">
        <v>871</v>
      </c>
      <c r="G3581" t="s">
        <v>871</v>
      </c>
      <c r="H3581">
        <v>1</v>
      </c>
      <c r="I3581">
        <v>1</v>
      </c>
      <c r="J3581">
        <v>1</v>
      </c>
      <c r="K3581" t="s">
        <v>872</v>
      </c>
      <c r="L3581">
        <v>1</v>
      </c>
      <c r="M3581">
        <v>0</v>
      </c>
      <c r="N3581" t="s">
        <v>874</v>
      </c>
      <c r="O3581" t="s">
        <v>874</v>
      </c>
      <c r="P3581" t="s">
        <v>874</v>
      </c>
      <c r="Q3581" t="s">
        <v>874</v>
      </c>
      <c r="R3581">
        <v>0</v>
      </c>
      <c r="S3581" t="s">
        <v>874</v>
      </c>
      <c r="T3581" t="s">
        <v>874</v>
      </c>
      <c r="U3581" t="s">
        <v>874</v>
      </c>
      <c r="V3581" t="s">
        <v>874</v>
      </c>
      <c r="W3581" t="s">
        <v>874</v>
      </c>
      <c r="X3581" t="s">
        <v>56</v>
      </c>
      <c r="Y3581" t="s">
        <v>874</v>
      </c>
      <c r="Z3581" t="s">
        <v>874</v>
      </c>
      <c r="AA3581" s="19" t="s">
        <v>874</v>
      </c>
      <c r="AB3581" t="s">
        <v>874</v>
      </c>
      <c r="AC3581" s="23" t="s">
        <v>874</v>
      </c>
      <c r="AD3581" s="19">
        <v>45825.200524432868</v>
      </c>
      <c r="AE3581" t="s">
        <v>2388</v>
      </c>
    </row>
    <row r="3582" spans="1:31" x14ac:dyDescent="0.35">
      <c r="A3582" t="s">
        <v>1759</v>
      </c>
      <c r="B3582" t="s">
        <v>311</v>
      </c>
      <c r="C3582">
        <v>3996</v>
      </c>
      <c r="D3582" s="9">
        <v>40128.670138888891</v>
      </c>
      <c r="E3582" s="9">
        <v>44124.678472222222</v>
      </c>
      <c r="F3582">
        <v>1007</v>
      </c>
      <c r="G3582">
        <v>1007</v>
      </c>
      <c r="H3582">
        <v>633</v>
      </c>
      <c r="I3582">
        <v>374</v>
      </c>
      <c r="J3582">
        <v>129</v>
      </c>
      <c r="K3582">
        <v>878</v>
      </c>
      <c r="L3582">
        <v>694</v>
      </c>
      <c r="M3582">
        <v>184</v>
      </c>
      <c r="N3582">
        <v>0.17399999999999999</v>
      </c>
      <c r="O3582">
        <v>9.9000000000000005E-2</v>
      </c>
      <c r="P3582">
        <v>0.03</v>
      </c>
      <c r="Q3582">
        <v>0.17399999999999999</v>
      </c>
      <c r="R3582">
        <v>0.24299999999999999</v>
      </c>
      <c r="S3582">
        <v>0.23899999999999999</v>
      </c>
      <c r="T3582">
        <v>0.71599999999999997</v>
      </c>
      <c r="U3582">
        <v>0.63700000000000001</v>
      </c>
      <c r="V3582">
        <v>0.89</v>
      </c>
      <c r="W3582">
        <v>1057.471</v>
      </c>
      <c r="X3582" t="s">
        <v>56</v>
      </c>
      <c r="Y3582">
        <v>5.7469999999999999</v>
      </c>
      <c r="Z3582">
        <v>0.91400000000000003</v>
      </c>
      <c r="AA3582">
        <v>0.94499999999999995</v>
      </c>
      <c r="AB3582">
        <v>0.90300000000000002</v>
      </c>
      <c r="AC3582">
        <v>0.93300000000000005</v>
      </c>
      <c r="AD3582" s="19">
        <v>45825.043939618059</v>
      </c>
      <c r="AE3582" t="s">
        <v>1766</v>
      </c>
    </row>
    <row r="3583" spans="1:31" hidden="1" x14ac:dyDescent="0.35">
      <c r="A3583" t="s">
        <v>193</v>
      </c>
      <c r="B3583" t="s">
        <v>312</v>
      </c>
      <c r="C3583">
        <v>16</v>
      </c>
      <c r="D3583" s="9">
        <v>43985.404340277775</v>
      </c>
      <c r="E3583" s="9">
        <v>44001.644687499997</v>
      </c>
      <c r="F3583" t="s">
        <v>871</v>
      </c>
      <c r="G3583" t="s">
        <v>871</v>
      </c>
      <c r="H3583">
        <v>1</v>
      </c>
      <c r="I3583">
        <v>1</v>
      </c>
      <c r="J3583">
        <v>1</v>
      </c>
      <c r="K3583" t="s">
        <v>872</v>
      </c>
      <c r="L3583">
        <v>1</v>
      </c>
      <c r="M3583">
        <v>-2</v>
      </c>
      <c r="N3583" t="s">
        <v>874</v>
      </c>
      <c r="O3583" t="s">
        <v>874</v>
      </c>
      <c r="P3583" t="s">
        <v>874</v>
      </c>
      <c r="Q3583" t="s">
        <v>874</v>
      </c>
      <c r="R3583">
        <v>0</v>
      </c>
      <c r="S3583">
        <v>-8.3000000000000004E-2</v>
      </c>
      <c r="T3583" t="s">
        <v>874</v>
      </c>
      <c r="U3583" t="s">
        <v>874</v>
      </c>
      <c r="V3583" t="s">
        <v>874</v>
      </c>
      <c r="W3583" t="s">
        <v>874</v>
      </c>
      <c r="X3583" t="s">
        <v>56</v>
      </c>
      <c r="Y3583" t="s">
        <v>874</v>
      </c>
      <c r="Z3583" t="s">
        <v>874</v>
      </c>
      <c r="AA3583" s="19" t="s">
        <v>874</v>
      </c>
      <c r="AB3583" t="s">
        <v>874</v>
      </c>
      <c r="AC3583" s="23" t="s">
        <v>874</v>
      </c>
      <c r="AD3583" s="19">
        <v>45825.200739756947</v>
      </c>
      <c r="AE3583" t="s">
        <v>2388</v>
      </c>
    </row>
    <row r="3584" spans="1:31" x14ac:dyDescent="0.35">
      <c r="A3584" t="s">
        <v>237</v>
      </c>
      <c r="B3584" t="s">
        <v>311</v>
      </c>
      <c r="C3584">
        <v>468</v>
      </c>
      <c r="D3584" s="9">
        <v>44097.22047453704</v>
      </c>
      <c r="E3584" s="9">
        <v>44565.700601851851</v>
      </c>
      <c r="F3584">
        <v>692</v>
      </c>
      <c r="G3584">
        <v>692</v>
      </c>
      <c r="H3584">
        <v>247</v>
      </c>
      <c r="I3584">
        <v>445</v>
      </c>
      <c r="J3584">
        <v>98</v>
      </c>
      <c r="K3584">
        <v>594</v>
      </c>
      <c r="L3584">
        <v>374</v>
      </c>
      <c r="M3584">
        <v>220</v>
      </c>
      <c r="N3584">
        <v>0.56599999999999995</v>
      </c>
      <c r="O3584">
        <v>0.876</v>
      </c>
      <c r="P3584">
        <v>0.217</v>
      </c>
      <c r="Q3584">
        <v>0.877</v>
      </c>
      <c r="R3584">
        <v>1.2250000000000001</v>
      </c>
      <c r="S3584">
        <v>1.2170000000000001</v>
      </c>
      <c r="T3584">
        <v>0.71599999999999997</v>
      </c>
      <c r="U3584">
        <v>0.39300000000000002</v>
      </c>
      <c r="V3584">
        <v>0.85</v>
      </c>
      <c r="W3584">
        <v>250.85499999999999</v>
      </c>
      <c r="X3584" t="s">
        <v>56</v>
      </c>
      <c r="Y3584">
        <v>1.1399999999999999</v>
      </c>
      <c r="Z3584">
        <v>0.97799999999999998</v>
      </c>
      <c r="AA3584">
        <v>0.97899999999999998</v>
      </c>
      <c r="AB3584">
        <v>0.97099999999999997</v>
      </c>
      <c r="AC3584">
        <v>0.97699999999999998</v>
      </c>
      <c r="AD3584" s="19">
        <v>45825.24878577546</v>
      </c>
      <c r="AE3584" t="s">
        <v>2357</v>
      </c>
    </row>
    <row r="3585" spans="1:31" hidden="1" x14ac:dyDescent="0.35">
      <c r="A3585" t="s">
        <v>987</v>
      </c>
      <c r="B3585" t="s">
        <v>312</v>
      </c>
      <c r="C3585">
        <v>83</v>
      </c>
      <c r="D3585" s="9">
        <v>43934.129479166666</v>
      </c>
      <c r="E3585" s="9">
        <v>44017.722916666666</v>
      </c>
      <c r="F3585" t="s">
        <v>871</v>
      </c>
      <c r="G3585" t="s">
        <v>871</v>
      </c>
      <c r="H3585">
        <v>3</v>
      </c>
      <c r="I3585">
        <v>2</v>
      </c>
      <c r="J3585">
        <v>1</v>
      </c>
      <c r="K3585" t="s">
        <v>872</v>
      </c>
      <c r="L3585">
        <v>2</v>
      </c>
      <c r="M3585">
        <v>4</v>
      </c>
      <c r="N3585">
        <v>8.2000000000000003E-2</v>
      </c>
      <c r="O3585">
        <v>0.5</v>
      </c>
      <c r="P3585">
        <v>0</v>
      </c>
      <c r="Q3585">
        <v>2.9000000000000001E-2</v>
      </c>
      <c r="R3585">
        <v>0.58199999999999996</v>
      </c>
      <c r="S3585">
        <v>6.3E-2</v>
      </c>
      <c r="T3585">
        <v>0.05</v>
      </c>
      <c r="U3585">
        <v>0.14099999999999999</v>
      </c>
      <c r="V3585">
        <v>1</v>
      </c>
      <c r="W3585">
        <v>620.69000000000005</v>
      </c>
      <c r="X3585" t="s">
        <v>56</v>
      </c>
      <c r="Y3585">
        <v>34.482999999999997</v>
      </c>
      <c r="Z3585">
        <v>0.82399999999999995</v>
      </c>
      <c r="AA3585" s="19">
        <v>1</v>
      </c>
      <c r="AB3585">
        <v>0</v>
      </c>
      <c r="AC3585" s="23">
        <v>1</v>
      </c>
      <c r="AD3585" s="19">
        <v>45825.200989398145</v>
      </c>
      <c r="AE3585" t="s">
        <v>2388</v>
      </c>
    </row>
    <row r="3586" spans="1:31" x14ac:dyDescent="0.35">
      <c r="A3586" t="s">
        <v>55</v>
      </c>
      <c r="B3586" t="s">
        <v>311</v>
      </c>
      <c r="C3586">
        <v>384</v>
      </c>
      <c r="D3586" s="9">
        <v>44181.386261574073</v>
      </c>
      <c r="E3586" s="9">
        <v>44565.643854166665</v>
      </c>
      <c r="F3586">
        <v>445</v>
      </c>
      <c r="G3586">
        <v>445</v>
      </c>
      <c r="H3586">
        <v>311</v>
      </c>
      <c r="I3586">
        <v>134</v>
      </c>
      <c r="J3586">
        <v>0</v>
      </c>
      <c r="K3586">
        <v>445</v>
      </c>
      <c r="L3586">
        <v>259</v>
      </c>
      <c r="M3586">
        <v>186</v>
      </c>
      <c r="N3586">
        <v>0.81699999999999995</v>
      </c>
      <c r="O3586">
        <v>0.32500000000000001</v>
      </c>
      <c r="P3586">
        <v>0</v>
      </c>
      <c r="Q3586">
        <v>0.81799999999999995</v>
      </c>
      <c r="R3586">
        <v>1.1419999999999999</v>
      </c>
      <c r="S3586">
        <v>1.127</v>
      </c>
      <c r="T3586">
        <v>0.71599999999999997</v>
      </c>
      <c r="U3586">
        <v>0.71499999999999997</v>
      </c>
      <c r="V3586">
        <v>1</v>
      </c>
      <c r="W3586">
        <v>227.38399999999999</v>
      </c>
      <c r="X3586" t="s">
        <v>56</v>
      </c>
      <c r="Y3586">
        <v>1.222</v>
      </c>
      <c r="Z3586">
        <v>0.97299999999999998</v>
      </c>
      <c r="AA3586">
        <v>0.95499999999999996</v>
      </c>
      <c r="AB3586">
        <v>0</v>
      </c>
      <c r="AC3586">
        <v>0.94399999999999995</v>
      </c>
      <c r="AD3586" s="19">
        <v>45825.287974895837</v>
      </c>
      <c r="AE3586" t="s">
        <v>2357</v>
      </c>
    </row>
    <row r="3587" spans="1:31" hidden="1" x14ac:dyDescent="0.35">
      <c r="A3587" t="s">
        <v>988</v>
      </c>
      <c r="B3587" t="s">
        <v>312</v>
      </c>
      <c r="C3587">
        <v>0</v>
      </c>
      <c r="D3587" s="9">
        <v>43860.463379629633</v>
      </c>
      <c r="E3587" s="9">
        <v>43860.463379629633</v>
      </c>
      <c r="F3587" t="s">
        <v>871</v>
      </c>
      <c r="G3587" t="s">
        <v>871</v>
      </c>
      <c r="H3587">
        <v>1</v>
      </c>
      <c r="I3587">
        <v>1</v>
      </c>
      <c r="J3587">
        <v>1</v>
      </c>
      <c r="K3587" t="s">
        <v>872</v>
      </c>
      <c r="L3587">
        <v>1</v>
      </c>
      <c r="M3587">
        <v>0</v>
      </c>
      <c r="N3587" t="s">
        <v>874</v>
      </c>
      <c r="O3587" t="s">
        <v>874</v>
      </c>
      <c r="P3587" t="s">
        <v>874</v>
      </c>
      <c r="Q3587" t="s">
        <v>874</v>
      </c>
      <c r="R3587">
        <v>0</v>
      </c>
      <c r="S3587" t="s">
        <v>874</v>
      </c>
      <c r="T3587" t="s">
        <v>874</v>
      </c>
      <c r="U3587" t="s">
        <v>874</v>
      </c>
      <c r="V3587" t="s">
        <v>874</v>
      </c>
      <c r="W3587" t="s">
        <v>874</v>
      </c>
      <c r="X3587" t="s">
        <v>62</v>
      </c>
      <c r="Y3587" t="s">
        <v>874</v>
      </c>
      <c r="Z3587" t="s">
        <v>874</v>
      </c>
      <c r="AA3587" s="19" t="s">
        <v>874</v>
      </c>
      <c r="AB3587" t="s">
        <v>874</v>
      </c>
      <c r="AC3587" s="23" t="s">
        <v>874</v>
      </c>
      <c r="AD3587" s="19">
        <v>45825.20119472222</v>
      </c>
      <c r="AE3587" t="s">
        <v>2388</v>
      </c>
    </row>
    <row r="3588" spans="1:31" x14ac:dyDescent="0.35">
      <c r="A3588" t="s">
        <v>2017</v>
      </c>
      <c r="B3588" t="s">
        <v>311</v>
      </c>
      <c r="C3588">
        <v>749</v>
      </c>
      <c r="D3588" s="9">
        <v>39706.689583333333</v>
      </c>
      <c r="E3588" s="9">
        <v>40455.702777777777</v>
      </c>
      <c r="F3588">
        <v>86</v>
      </c>
      <c r="G3588">
        <v>86</v>
      </c>
      <c r="H3588">
        <v>43</v>
      </c>
      <c r="I3588">
        <v>43</v>
      </c>
      <c r="J3588">
        <v>2</v>
      </c>
      <c r="K3588">
        <v>84</v>
      </c>
      <c r="L3588">
        <v>63</v>
      </c>
      <c r="M3588">
        <v>21</v>
      </c>
      <c r="N3588">
        <v>6.5000000000000002E-2</v>
      </c>
      <c r="O3588">
        <v>7.2999999999999995E-2</v>
      </c>
      <c r="P3588">
        <v>8.0000000000000002E-3</v>
      </c>
      <c r="Q3588">
        <v>9.2999999999999999E-2</v>
      </c>
      <c r="R3588">
        <v>0.13</v>
      </c>
      <c r="S3588">
        <v>0.13400000000000001</v>
      </c>
      <c r="T3588">
        <v>0.71499999999999997</v>
      </c>
      <c r="U3588">
        <v>0.47099999999999997</v>
      </c>
      <c r="V3588">
        <v>0.94199999999999995</v>
      </c>
      <c r="W3588">
        <v>225.80600000000001</v>
      </c>
      <c r="X3588" t="s">
        <v>56</v>
      </c>
      <c r="Y3588">
        <v>10.753</v>
      </c>
      <c r="Z3588">
        <v>0.97299999999999998</v>
      </c>
      <c r="AA3588">
        <v>0.96699999999999997</v>
      </c>
      <c r="AB3588">
        <v>1</v>
      </c>
      <c r="AC3588">
        <v>0.96599999999999997</v>
      </c>
      <c r="AD3588" s="19">
        <v>45824.901077800925</v>
      </c>
      <c r="AE3588" t="s">
        <v>2024</v>
      </c>
    </row>
    <row r="3589" spans="1:31" hidden="1" x14ac:dyDescent="0.35">
      <c r="A3589" t="s">
        <v>989</v>
      </c>
      <c r="B3589" t="s">
        <v>312</v>
      </c>
      <c r="C3589">
        <v>0</v>
      </c>
      <c r="D3589" s="9">
        <v>44461.065405092595</v>
      </c>
      <c r="E3589" s="9">
        <v>44461.065405092595</v>
      </c>
      <c r="F3589" t="s">
        <v>871</v>
      </c>
      <c r="G3589" t="s">
        <v>871</v>
      </c>
      <c r="H3589">
        <v>1</v>
      </c>
      <c r="I3589">
        <v>1</v>
      </c>
      <c r="J3589">
        <v>1</v>
      </c>
      <c r="K3589" t="s">
        <v>872</v>
      </c>
      <c r="L3589">
        <v>1</v>
      </c>
      <c r="M3589">
        <v>0</v>
      </c>
      <c r="N3589" t="s">
        <v>874</v>
      </c>
      <c r="O3589" t="s">
        <v>874</v>
      </c>
      <c r="P3589" t="s">
        <v>874</v>
      </c>
      <c r="Q3589" t="s">
        <v>874</v>
      </c>
      <c r="R3589">
        <v>0</v>
      </c>
      <c r="S3589" t="s">
        <v>874</v>
      </c>
      <c r="T3589" t="s">
        <v>874</v>
      </c>
      <c r="U3589" t="s">
        <v>874</v>
      </c>
      <c r="V3589" t="s">
        <v>874</v>
      </c>
      <c r="W3589" t="s">
        <v>874</v>
      </c>
      <c r="X3589" t="s">
        <v>56</v>
      </c>
      <c r="Y3589" t="s">
        <v>874</v>
      </c>
      <c r="Z3589" t="s">
        <v>874</v>
      </c>
      <c r="AA3589" s="19" t="s">
        <v>874</v>
      </c>
      <c r="AB3589" t="s">
        <v>874</v>
      </c>
      <c r="AC3589" s="23" t="s">
        <v>874</v>
      </c>
      <c r="AD3589" s="19">
        <v>45825.201398379628</v>
      </c>
      <c r="AE3589" t="s">
        <v>2388</v>
      </c>
    </row>
    <row r="3590" spans="1:31" x14ac:dyDescent="0.35">
      <c r="A3590" t="s">
        <v>1432</v>
      </c>
      <c r="B3590" t="s">
        <v>311</v>
      </c>
      <c r="C3590">
        <v>824</v>
      </c>
      <c r="D3590" s="9">
        <v>40794.716666666667</v>
      </c>
      <c r="E3590" s="9">
        <v>41619.568055555559</v>
      </c>
      <c r="F3590">
        <v>155</v>
      </c>
      <c r="G3590">
        <v>155</v>
      </c>
      <c r="H3590">
        <v>15</v>
      </c>
      <c r="I3590">
        <v>140</v>
      </c>
      <c r="J3590">
        <v>31</v>
      </c>
      <c r="K3590">
        <v>124</v>
      </c>
      <c r="L3590">
        <v>94</v>
      </c>
      <c r="M3590">
        <v>30</v>
      </c>
      <c r="N3590">
        <v>1.4E-2</v>
      </c>
      <c r="O3590">
        <v>0.19</v>
      </c>
      <c r="P3590">
        <v>4.2999999999999997E-2</v>
      </c>
      <c r="Q3590">
        <v>0.115</v>
      </c>
      <c r="R3590">
        <v>0.161</v>
      </c>
      <c r="S3590">
        <v>0.16</v>
      </c>
      <c r="T3590">
        <v>0.71399999999999997</v>
      </c>
      <c r="U3590">
        <v>6.9000000000000006E-2</v>
      </c>
      <c r="V3590">
        <v>0.78900000000000003</v>
      </c>
      <c r="W3590">
        <v>260.87</v>
      </c>
      <c r="X3590" t="s">
        <v>56</v>
      </c>
      <c r="Y3590">
        <v>8.6959999999999997</v>
      </c>
      <c r="Z3590">
        <v>0.95099999999999996</v>
      </c>
      <c r="AA3590">
        <v>0.97899999999999998</v>
      </c>
      <c r="AB3590">
        <v>0.85299999999999998</v>
      </c>
      <c r="AC3590">
        <v>0.95099999999999996</v>
      </c>
      <c r="AD3590" s="19">
        <v>45824.793890173612</v>
      </c>
      <c r="AE3590" t="s">
        <v>1824</v>
      </c>
    </row>
    <row r="3591" spans="1:31" hidden="1" x14ac:dyDescent="0.35">
      <c r="A3591" t="s">
        <v>990</v>
      </c>
      <c r="B3591" t="s">
        <v>312</v>
      </c>
      <c r="C3591">
        <v>0</v>
      </c>
      <c r="D3591" s="9">
        <v>44095.755416666667</v>
      </c>
      <c r="E3591" s="9">
        <v>44095.755416666667</v>
      </c>
      <c r="F3591" t="s">
        <v>871</v>
      </c>
      <c r="G3591" t="s">
        <v>871</v>
      </c>
      <c r="H3591">
        <v>1</v>
      </c>
      <c r="I3591">
        <v>1</v>
      </c>
      <c r="J3591">
        <v>1</v>
      </c>
      <c r="K3591" t="s">
        <v>872</v>
      </c>
      <c r="L3591">
        <v>1</v>
      </c>
      <c r="M3591">
        <v>0</v>
      </c>
      <c r="N3591" t="s">
        <v>874</v>
      </c>
      <c r="O3591" t="s">
        <v>874</v>
      </c>
      <c r="P3591" t="s">
        <v>874</v>
      </c>
      <c r="Q3591" t="s">
        <v>874</v>
      </c>
      <c r="R3591">
        <v>0</v>
      </c>
      <c r="S3591" t="s">
        <v>874</v>
      </c>
      <c r="T3591" t="s">
        <v>874</v>
      </c>
      <c r="U3591" t="s">
        <v>874</v>
      </c>
      <c r="V3591" t="s">
        <v>874</v>
      </c>
      <c r="W3591" t="s">
        <v>874</v>
      </c>
      <c r="X3591" t="s">
        <v>56</v>
      </c>
      <c r="Y3591" t="s">
        <v>874</v>
      </c>
      <c r="Z3591" t="s">
        <v>874</v>
      </c>
      <c r="AA3591" s="19" t="s">
        <v>874</v>
      </c>
      <c r="AB3591" t="s">
        <v>874</v>
      </c>
      <c r="AC3591" s="23" t="s">
        <v>874</v>
      </c>
      <c r="AD3591" s="19">
        <v>45825.201606967596</v>
      </c>
      <c r="AE3591" t="s">
        <v>2388</v>
      </c>
    </row>
    <row r="3592" spans="1:31" x14ac:dyDescent="0.35">
      <c r="A3592" t="s">
        <v>1868</v>
      </c>
      <c r="B3592" t="s">
        <v>311</v>
      </c>
      <c r="C3592">
        <v>2238</v>
      </c>
      <c r="D3592" s="9">
        <v>37897.003472222219</v>
      </c>
      <c r="E3592" s="9">
        <v>40135.947916666664</v>
      </c>
      <c r="F3592">
        <v>47</v>
      </c>
      <c r="G3592">
        <v>47</v>
      </c>
      <c r="H3592">
        <v>12</v>
      </c>
      <c r="I3592">
        <v>35</v>
      </c>
      <c r="J3592">
        <v>10</v>
      </c>
      <c r="K3592">
        <v>37</v>
      </c>
      <c r="L3592">
        <v>22</v>
      </c>
      <c r="M3592">
        <v>15</v>
      </c>
      <c r="N3592">
        <v>6.0000000000000001E-3</v>
      </c>
      <c r="O3592">
        <v>1.4999999999999999E-2</v>
      </c>
      <c r="P3592">
        <v>7.0000000000000001E-3</v>
      </c>
      <c r="Q3592">
        <v>0.01</v>
      </c>
      <c r="R3592">
        <v>1.4E-2</v>
      </c>
      <c r="S3592">
        <v>1.6E-2</v>
      </c>
      <c r="T3592">
        <v>0.71399999999999997</v>
      </c>
      <c r="U3592">
        <v>0.28599999999999998</v>
      </c>
      <c r="V3592">
        <v>0.66700000000000004</v>
      </c>
      <c r="W3592">
        <v>1500</v>
      </c>
      <c r="X3592" t="s">
        <v>56</v>
      </c>
      <c r="Y3592">
        <v>100</v>
      </c>
      <c r="Z3592">
        <v>0.83299999999999996</v>
      </c>
      <c r="AA3592">
        <v>0.97</v>
      </c>
      <c r="AB3592">
        <v>0.878</v>
      </c>
      <c r="AC3592">
        <v>0.96499999999999997</v>
      </c>
      <c r="AD3592" s="19">
        <v>45824.860014768521</v>
      </c>
      <c r="AE3592" t="s">
        <v>2024</v>
      </c>
    </row>
    <row r="3593" spans="1:31" hidden="1" x14ac:dyDescent="0.35">
      <c r="A3593" t="s">
        <v>991</v>
      </c>
      <c r="B3593" t="s">
        <v>312</v>
      </c>
      <c r="C3593">
        <v>0</v>
      </c>
      <c r="D3593" s="9">
        <v>44440.19090277778</v>
      </c>
      <c r="E3593" s="9">
        <v>44440.19090277778</v>
      </c>
      <c r="F3593" t="s">
        <v>871</v>
      </c>
      <c r="G3593" t="s">
        <v>871</v>
      </c>
      <c r="H3593">
        <v>1</v>
      </c>
      <c r="I3593">
        <v>1</v>
      </c>
      <c r="J3593">
        <v>1</v>
      </c>
      <c r="K3593" t="s">
        <v>872</v>
      </c>
      <c r="L3593">
        <v>1</v>
      </c>
      <c r="M3593">
        <v>0</v>
      </c>
      <c r="N3593" t="s">
        <v>874</v>
      </c>
      <c r="O3593" t="s">
        <v>874</v>
      </c>
      <c r="P3593" t="s">
        <v>874</v>
      </c>
      <c r="Q3593" t="s">
        <v>874</v>
      </c>
      <c r="R3593">
        <v>0</v>
      </c>
      <c r="S3593" t="s">
        <v>874</v>
      </c>
      <c r="T3593" t="s">
        <v>874</v>
      </c>
      <c r="U3593" t="s">
        <v>874</v>
      </c>
      <c r="V3593" t="s">
        <v>874</v>
      </c>
      <c r="W3593" t="s">
        <v>874</v>
      </c>
      <c r="X3593" t="s">
        <v>56</v>
      </c>
      <c r="Y3593" t="s">
        <v>874</v>
      </c>
      <c r="Z3593" t="s">
        <v>874</v>
      </c>
      <c r="AA3593" s="19" t="s">
        <v>874</v>
      </c>
      <c r="AB3593" t="s">
        <v>874</v>
      </c>
      <c r="AC3593" s="23" t="s">
        <v>874</v>
      </c>
      <c r="AD3593" s="19">
        <v>45825.201814282409</v>
      </c>
      <c r="AE3593" t="s">
        <v>2388</v>
      </c>
    </row>
    <row r="3594" spans="1:31" x14ac:dyDescent="0.35">
      <c r="A3594" t="s">
        <v>1014</v>
      </c>
      <c r="B3594" t="s">
        <v>311</v>
      </c>
      <c r="C3594">
        <v>3660</v>
      </c>
      <c r="D3594" s="9">
        <v>40893.035219907404</v>
      </c>
      <c r="E3594" s="9">
        <v>44553.876759259256</v>
      </c>
      <c r="F3594">
        <v>528</v>
      </c>
      <c r="G3594">
        <v>528</v>
      </c>
      <c r="H3594">
        <v>102</v>
      </c>
      <c r="I3594">
        <v>426</v>
      </c>
      <c r="J3594">
        <v>166</v>
      </c>
      <c r="K3594">
        <v>362</v>
      </c>
      <c r="L3594">
        <v>238</v>
      </c>
      <c r="M3594">
        <v>124</v>
      </c>
      <c r="N3594">
        <v>3.5000000000000003E-2</v>
      </c>
      <c r="O3594">
        <v>0.13600000000000001</v>
      </c>
      <c r="P3594">
        <v>5.8999999999999997E-2</v>
      </c>
      <c r="Q3594">
        <v>0.08</v>
      </c>
      <c r="R3594">
        <v>0.112</v>
      </c>
      <c r="S3594">
        <v>0.121</v>
      </c>
      <c r="T3594">
        <v>0.71399999999999997</v>
      </c>
      <c r="U3594">
        <v>0.20499999999999999</v>
      </c>
      <c r="V3594">
        <v>0.65500000000000003</v>
      </c>
      <c r="W3594">
        <v>1550</v>
      </c>
      <c r="X3594" t="s">
        <v>56</v>
      </c>
      <c r="Y3594">
        <v>12.5</v>
      </c>
      <c r="Z3594">
        <v>0.96699999999999997</v>
      </c>
      <c r="AA3594" s="19">
        <v>0.99</v>
      </c>
      <c r="AB3594">
        <v>0.82899999999999996</v>
      </c>
      <c r="AC3594" s="23">
        <v>0.98399999999999999</v>
      </c>
      <c r="AD3594" s="19">
        <v>45825.207497187497</v>
      </c>
      <c r="AE3594" t="s">
        <v>2388</v>
      </c>
    </row>
    <row r="3595" spans="1:31" hidden="1" x14ac:dyDescent="0.35">
      <c r="A3595" t="s">
        <v>992</v>
      </c>
      <c r="B3595" t="s">
        <v>312</v>
      </c>
      <c r="C3595">
        <v>50</v>
      </c>
      <c r="D3595" s="9">
        <v>44454.976412037038</v>
      </c>
      <c r="E3595" s="9">
        <v>44505.224120370367</v>
      </c>
      <c r="F3595" t="s">
        <v>871</v>
      </c>
      <c r="G3595" t="s">
        <v>871</v>
      </c>
      <c r="H3595">
        <v>1</v>
      </c>
      <c r="I3595">
        <v>1</v>
      </c>
      <c r="J3595">
        <v>1</v>
      </c>
      <c r="K3595" t="s">
        <v>872</v>
      </c>
      <c r="L3595">
        <v>2</v>
      </c>
      <c r="M3595">
        <v>0</v>
      </c>
      <c r="N3595" t="s">
        <v>874</v>
      </c>
      <c r="O3595" t="s">
        <v>874</v>
      </c>
      <c r="P3595">
        <v>0</v>
      </c>
      <c r="Q3595">
        <v>4.4999999999999998E-2</v>
      </c>
      <c r="R3595">
        <v>0</v>
      </c>
      <c r="S3595" t="s">
        <v>874</v>
      </c>
      <c r="T3595" t="s">
        <v>874</v>
      </c>
      <c r="U3595" t="s">
        <v>874</v>
      </c>
      <c r="V3595" t="s">
        <v>874</v>
      </c>
      <c r="W3595" t="s">
        <v>874</v>
      </c>
      <c r="X3595" t="s">
        <v>56</v>
      </c>
      <c r="Y3595">
        <v>22.222000000000001</v>
      </c>
      <c r="Z3595" t="s">
        <v>874</v>
      </c>
      <c r="AA3595" s="19" t="s">
        <v>874</v>
      </c>
      <c r="AB3595">
        <v>0</v>
      </c>
      <c r="AC3595" s="23">
        <v>1</v>
      </c>
      <c r="AD3595" s="19">
        <v>45825.202020937497</v>
      </c>
      <c r="AE3595" t="s">
        <v>2388</v>
      </c>
    </row>
    <row r="3596" spans="1:31" x14ac:dyDescent="0.35">
      <c r="A3596" t="s">
        <v>1387</v>
      </c>
      <c r="B3596" t="s">
        <v>311</v>
      </c>
      <c r="C3596">
        <v>3694</v>
      </c>
      <c r="D3596" s="9">
        <v>38310.206226851849</v>
      </c>
      <c r="E3596" s="9">
        <v>42005.044571759259</v>
      </c>
      <c r="F3596">
        <v>95</v>
      </c>
      <c r="G3596">
        <v>95</v>
      </c>
      <c r="H3596">
        <v>11</v>
      </c>
      <c r="I3596">
        <v>84</v>
      </c>
      <c r="J3596">
        <v>19</v>
      </c>
      <c r="K3596">
        <v>76</v>
      </c>
      <c r="L3596">
        <v>61</v>
      </c>
      <c r="M3596">
        <v>15</v>
      </c>
      <c r="N3596">
        <v>3.0000000000000001E-3</v>
      </c>
      <c r="O3596">
        <v>3.2000000000000001E-2</v>
      </c>
      <c r="P3596">
        <v>7.0000000000000001E-3</v>
      </c>
      <c r="Q3596">
        <v>0.02</v>
      </c>
      <c r="R3596">
        <v>2.8000000000000001E-2</v>
      </c>
      <c r="S3596">
        <v>2.8000000000000001E-2</v>
      </c>
      <c r="T3596">
        <v>0.71399999999999997</v>
      </c>
      <c r="U3596">
        <v>8.5999999999999993E-2</v>
      </c>
      <c r="V3596">
        <v>0.8</v>
      </c>
      <c r="W3596">
        <v>750</v>
      </c>
      <c r="X3596" t="s">
        <v>56</v>
      </c>
      <c r="Y3596">
        <v>50</v>
      </c>
      <c r="Z3596">
        <v>0.91200000000000003</v>
      </c>
      <c r="AA3596">
        <v>0.79900000000000004</v>
      </c>
      <c r="AB3596">
        <v>0.92400000000000004</v>
      </c>
      <c r="AC3596">
        <v>0.68600000000000005</v>
      </c>
      <c r="AD3596" s="19">
        <v>45825.088000914351</v>
      </c>
      <c r="AE3596" t="s">
        <v>2397</v>
      </c>
    </row>
    <row r="3597" spans="1:31" hidden="1" x14ac:dyDescent="0.35">
      <c r="A3597" t="s">
        <v>993</v>
      </c>
      <c r="B3597" t="s">
        <v>312</v>
      </c>
      <c r="C3597">
        <v>0</v>
      </c>
      <c r="D3597" s="9">
        <v>43978.910983796297</v>
      </c>
      <c r="E3597" s="9">
        <v>43978.910983796297</v>
      </c>
      <c r="F3597" t="s">
        <v>871</v>
      </c>
      <c r="G3597" t="s">
        <v>871</v>
      </c>
      <c r="H3597">
        <v>1</v>
      </c>
      <c r="I3597">
        <v>1</v>
      </c>
      <c r="J3597">
        <v>1</v>
      </c>
      <c r="K3597" t="s">
        <v>872</v>
      </c>
      <c r="L3597">
        <v>1</v>
      </c>
      <c r="M3597">
        <v>0</v>
      </c>
      <c r="N3597" t="s">
        <v>874</v>
      </c>
      <c r="O3597" t="s">
        <v>874</v>
      </c>
      <c r="P3597">
        <v>0</v>
      </c>
      <c r="Q3597" t="s">
        <v>874</v>
      </c>
      <c r="R3597">
        <v>0</v>
      </c>
      <c r="S3597" t="s">
        <v>874</v>
      </c>
      <c r="T3597" t="s">
        <v>874</v>
      </c>
      <c r="U3597" t="s">
        <v>874</v>
      </c>
      <c r="V3597" t="s">
        <v>874</v>
      </c>
      <c r="W3597" t="s">
        <v>874</v>
      </c>
      <c r="X3597" t="s">
        <v>56</v>
      </c>
      <c r="Y3597" t="s">
        <v>874</v>
      </c>
      <c r="Z3597" t="s">
        <v>874</v>
      </c>
      <c r="AA3597" s="19" t="s">
        <v>874</v>
      </c>
      <c r="AB3597">
        <v>0</v>
      </c>
      <c r="AC3597" s="23" t="s">
        <v>874</v>
      </c>
      <c r="AD3597" s="19">
        <v>45825.202214710647</v>
      </c>
      <c r="AE3597" t="s">
        <v>2388</v>
      </c>
    </row>
    <row r="3598" spans="1:31" x14ac:dyDescent="0.35">
      <c r="A3598" t="s">
        <v>1045</v>
      </c>
      <c r="B3598" t="s">
        <v>311</v>
      </c>
      <c r="C3598">
        <v>3407</v>
      </c>
      <c r="D3598" s="9">
        <v>41158.63622685185</v>
      </c>
      <c r="E3598" s="9">
        <v>44566.32335648148</v>
      </c>
      <c r="F3598">
        <v>144778</v>
      </c>
      <c r="G3598">
        <v>144778</v>
      </c>
      <c r="H3598">
        <v>0</v>
      </c>
      <c r="I3598">
        <v>144778</v>
      </c>
      <c r="J3598">
        <v>130084</v>
      </c>
      <c r="K3598">
        <v>14694</v>
      </c>
      <c r="L3598">
        <v>10233</v>
      </c>
      <c r="M3598">
        <v>4461</v>
      </c>
      <c r="N3598">
        <v>0</v>
      </c>
      <c r="O3598">
        <v>49.634</v>
      </c>
      <c r="P3598">
        <v>45.420999999999999</v>
      </c>
      <c r="Q3598">
        <v>3.0049999999999999</v>
      </c>
      <c r="R3598">
        <v>4.2130000000000001</v>
      </c>
      <c r="S3598">
        <v>6.2670000000000003</v>
      </c>
      <c r="T3598">
        <v>0.71299999999999997</v>
      </c>
      <c r="U3598">
        <v>0</v>
      </c>
      <c r="V3598">
        <v>8.5000000000000006E-2</v>
      </c>
      <c r="W3598">
        <v>1484.5260000000001</v>
      </c>
      <c r="X3598" t="s">
        <v>56</v>
      </c>
      <c r="Y3598">
        <v>0.33300000000000002</v>
      </c>
      <c r="Z3598">
        <v>0</v>
      </c>
      <c r="AA3598" s="19">
        <v>0.79400000000000004</v>
      </c>
      <c r="AB3598">
        <v>0.75600000000000001</v>
      </c>
      <c r="AC3598" s="23">
        <v>0.82</v>
      </c>
      <c r="AD3598" s="19">
        <v>45825.216914780096</v>
      </c>
      <c r="AE3598" t="s">
        <v>2383</v>
      </c>
    </row>
    <row r="3599" spans="1:31" hidden="1" x14ac:dyDescent="0.35">
      <c r="A3599" t="s">
        <v>994</v>
      </c>
      <c r="B3599" t="s">
        <v>312</v>
      </c>
      <c r="C3599">
        <v>77</v>
      </c>
      <c r="D3599" s="9">
        <v>43964.170729166668</v>
      </c>
      <c r="E3599" s="9">
        <v>44041.789236111108</v>
      </c>
      <c r="F3599" t="s">
        <v>871</v>
      </c>
      <c r="G3599" t="s">
        <v>871</v>
      </c>
      <c r="H3599">
        <v>1</v>
      </c>
      <c r="I3599">
        <v>5</v>
      </c>
      <c r="J3599">
        <v>1</v>
      </c>
      <c r="K3599" t="s">
        <v>872</v>
      </c>
      <c r="L3599">
        <v>1</v>
      </c>
      <c r="M3599">
        <v>4</v>
      </c>
      <c r="N3599" t="s">
        <v>874</v>
      </c>
      <c r="O3599">
        <v>4.3999999999999997E-2</v>
      </c>
      <c r="P3599" t="s">
        <v>874</v>
      </c>
      <c r="Q3599" t="s">
        <v>874</v>
      </c>
      <c r="R3599">
        <v>0</v>
      </c>
      <c r="S3599">
        <v>4.3999999999999997E-2</v>
      </c>
      <c r="T3599" t="s">
        <v>874</v>
      </c>
      <c r="U3599" t="s">
        <v>874</v>
      </c>
      <c r="V3599" t="s">
        <v>874</v>
      </c>
      <c r="W3599" t="s">
        <v>874</v>
      </c>
      <c r="X3599" t="s">
        <v>56</v>
      </c>
      <c r="Y3599" t="s">
        <v>874</v>
      </c>
      <c r="Z3599" t="s">
        <v>874</v>
      </c>
      <c r="AA3599" s="19">
        <v>0.89600000000000002</v>
      </c>
      <c r="AB3599" t="s">
        <v>874</v>
      </c>
      <c r="AC3599" s="23" t="s">
        <v>874</v>
      </c>
      <c r="AD3599" s="19">
        <v>45825.202416840279</v>
      </c>
      <c r="AE3599" t="s">
        <v>2388</v>
      </c>
    </row>
    <row r="3600" spans="1:31" x14ac:dyDescent="0.35">
      <c r="A3600" t="s">
        <v>1681</v>
      </c>
      <c r="B3600" t="s">
        <v>311</v>
      </c>
      <c r="C3600">
        <v>7128</v>
      </c>
      <c r="D3600" s="9">
        <v>36914.990115740744</v>
      </c>
      <c r="E3600" s="9">
        <v>44043.504212962966</v>
      </c>
      <c r="F3600">
        <v>2324</v>
      </c>
      <c r="G3600">
        <v>2324</v>
      </c>
      <c r="H3600">
        <v>101</v>
      </c>
      <c r="I3600">
        <v>2223</v>
      </c>
      <c r="J3600">
        <v>418</v>
      </c>
      <c r="K3600">
        <v>1906</v>
      </c>
      <c r="L3600">
        <v>1499</v>
      </c>
      <c r="M3600">
        <v>407</v>
      </c>
      <c r="N3600">
        <v>3.7999999999999999E-2</v>
      </c>
      <c r="O3600">
        <v>0.59699999999999998</v>
      </c>
      <c r="P3600">
        <v>0.14399999999999999</v>
      </c>
      <c r="Q3600">
        <v>0.35</v>
      </c>
      <c r="R3600">
        <v>0.49099999999999999</v>
      </c>
      <c r="S3600">
        <v>0.48899999999999999</v>
      </c>
      <c r="T3600">
        <v>0.71299999999999997</v>
      </c>
      <c r="U3600">
        <v>0.06</v>
      </c>
      <c r="V3600">
        <v>0.77300000000000002</v>
      </c>
      <c r="W3600">
        <v>1162.857</v>
      </c>
      <c r="X3600" t="s">
        <v>56</v>
      </c>
      <c r="Y3600">
        <v>2.8570000000000002</v>
      </c>
      <c r="Z3600">
        <v>0.70799999999999996</v>
      </c>
      <c r="AA3600">
        <v>0.754</v>
      </c>
      <c r="AB3600">
        <v>0.22800000000000001</v>
      </c>
      <c r="AC3600">
        <v>0.32800000000000001</v>
      </c>
      <c r="AD3600" s="19">
        <v>45825.160429224539</v>
      </c>
      <c r="AE3600" t="s">
        <v>2397</v>
      </c>
    </row>
    <row r="3601" spans="1:31" hidden="1" x14ac:dyDescent="0.35">
      <c r="A3601" t="s">
        <v>995</v>
      </c>
      <c r="B3601" t="s">
        <v>312</v>
      </c>
      <c r="C3601">
        <v>84</v>
      </c>
      <c r="D3601" s="9">
        <v>44467.200185185182</v>
      </c>
      <c r="E3601" s="9">
        <v>44551.350810185184</v>
      </c>
      <c r="F3601" t="s">
        <v>871</v>
      </c>
      <c r="G3601" t="s">
        <v>871</v>
      </c>
      <c r="H3601">
        <v>6</v>
      </c>
      <c r="I3601">
        <v>3</v>
      </c>
      <c r="J3601">
        <v>1</v>
      </c>
      <c r="K3601" t="s">
        <v>872</v>
      </c>
      <c r="L3601">
        <v>2</v>
      </c>
      <c r="M3601">
        <v>6</v>
      </c>
      <c r="N3601">
        <v>4.1000000000000002E-2</v>
      </c>
      <c r="O3601">
        <v>2.5999999999999999E-2</v>
      </c>
      <c r="P3601" t="s">
        <v>874</v>
      </c>
      <c r="Q3601">
        <v>1.2E-2</v>
      </c>
      <c r="R3601">
        <v>6.7000000000000004E-2</v>
      </c>
      <c r="S3601">
        <v>6.9000000000000006E-2</v>
      </c>
      <c r="T3601" t="s">
        <v>874</v>
      </c>
      <c r="U3601" t="s">
        <v>874</v>
      </c>
      <c r="V3601" t="s">
        <v>874</v>
      </c>
      <c r="W3601" t="s">
        <v>874</v>
      </c>
      <c r="X3601" t="s">
        <v>56</v>
      </c>
      <c r="Y3601">
        <v>83.332999999999998</v>
      </c>
      <c r="Z3601">
        <v>0.75900000000000001</v>
      </c>
      <c r="AA3601" s="19">
        <v>0.95</v>
      </c>
      <c r="AB3601" t="s">
        <v>874</v>
      </c>
      <c r="AC3601" s="23">
        <v>1</v>
      </c>
      <c r="AD3601" s="19">
        <v>45825.202639490744</v>
      </c>
      <c r="AE3601" t="s">
        <v>2388</v>
      </c>
    </row>
    <row r="3602" spans="1:31" x14ac:dyDescent="0.35">
      <c r="A3602" t="s">
        <v>1079</v>
      </c>
      <c r="B3602" t="s">
        <v>311</v>
      </c>
      <c r="C3602">
        <v>5563</v>
      </c>
      <c r="D3602" s="9">
        <v>39002.326388888891</v>
      </c>
      <c r="E3602" s="9">
        <v>44565.626956018517</v>
      </c>
      <c r="F3602">
        <v>966</v>
      </c>
      <c r="G3602">
        <v>966</v>
      </c>
      <c r="H3602">
        <v>67</v>
      </c>
      <c r="I3602">
        <v>899</v>
      </c>
      <c r="J3602">
        <v>304</v>
      </c>
      <c r="K3602">
        <v>662</v>
      </c>
      <c r="L3602">
        <v>486</v>
      </c>
      <c r="M3602">
        <v>176</v>
      </c>
      <c r="N3602">
        <v>1.2E-2</v>
      </c>
      <c r="O3602">
        <v>0.161</v>
      </c>
      <c r="P3602">
        <v>5.5E-2</v>
      </c>
      <c r="Q3602">
        <v>8.4000000000000005E-2</v>
      </c>
      <c r="R3602">
        <v>0.11799999999999999</v>
      </c>
      <c r="S3602">
        <v>0.11600000000000001</v>
      </c>
      <c r="T3602">
        <v>0.71199999999999997</v>
      </c>
      <c r="U3602">
        <v>6.9000000000000006E-2</v>
      </c>
      <c r="V3602">
        <v>0.68200000000000005</v>
      </c>
      <c r="W3602">
        <v>2095.2379999999998</v>
      </c>
      <c r="X3602" t="s">
        <v>56</v>
      </c>
      <c r="Y3602">
        <v>11.904999999999999</v>
      </c>
      <c r="Z3602">
        <v>0.79300000000000004</v>
      </c>
      <c r="AA3602" s="19">
        <v>0.96299999999999997</v>
      </c>
      <c r="AB3602">
        <v>0.94799999999999995</v>
      </c>
      <c r="AC3602" s="23">
        <v>0.91500000000000004</v>
      </c>
      <c r="AD3602" s="19">
        <v>45825.229405196762</v>
      </c>
      <c r="AE3602" t="s">
        <v>2362</v>
      </c>
    </row>
    <row r="3603" spans="1:31" hidden="1" x14ac:dyDescent="0.35">
      <c r="A3603" t="s">
        <v>996</v>
      </c>
      <c r="B3603" t="s">
        <v>312</v>
      </c>
      <c r="C3603">
        <v>0</v>
      </c>
      <c r="D3603" s="9">
        <v>43748.068865740737</v>
      </c>
      <c r="E3603" s="9">
        <v>43748.068865740737</v>
      </c>
      <c r="F3603" t="s">
        <v>871</v>
      </c>
      <c r="G3603" t="s">
        <v>871</v>
      </c>
      <c r="H3603">
        <v>1</v>
      </c>
      <c r="I3603">
        <v>1</v>
      </c>
      <c r="J3603">
        <v>1</v>
      </c>
      <c r="K3603" t="s">
        <v>872</v>
      </c>
      <c r="L3603">
        <v>1</v>
      </c>
      <c r="M3603">
        <v>0</v>
      </c>
      <c r="N3603" t="s">
        <v>874</v>
      </c>
      <c r="O3603" t="s">
        <v>874</v>
      </c>
      <c r="P3603" t="s">
        <v>874</v>
      </c>
      <c r="Q3603" t="s">
        <v>874</v>
      </c>
      <c r="R3603">
        <v>0</v>
      </c>
      <c r="S3603" t="s">
        <v>874</v>
      </c>
      <c r="T3603" t="s">
        <v>874</v>
      </c>
      <c r="U3603" t="s">
        <v>874</v>
      </c>
      <c r="V3603" t="s">
        <v>874</v>
      </c>
      <c r="W3603" t="s">
        <v>874</v>
      </c>
      <c r="X3603" t="s">
        <v>56</v>
      </c>
      <c r="Y3603" t="s">
        <v>874</v>
      </c>
      <c r="Z3603" t="s">
        <v>874</v>
      </c>
      <c r="AA3603" s="19" t="s">
        <v>874</v>
      </c>
      <c r="AB3603" t="s">
        <v>874</v>
      </c>
      <c r="AC3603" s="23" t="s">
        <v>874</v>
      </c>
      <c r="AD3603" s="19">
        <v>45825.202845740743</v>
      </c>
      <c r="AE3603" t="s">
        <v>2388</v>
      </c>
    </row>
    <row r="3604" spans="1:31" x14ac:dyDescent="0.35">
      <c r="A3604" t="s">
        <v>1397</v>
      </c>
      <c r="B3604" t="s">
        <v>311</v>
      </c>
      <c r="C3604">
        <v>3802</v>
      </c>
      <c r="D3604" s="9">
        <v>40742.997476851851</v>
      </c>
      <c r="E3604" s="9">
        <v>44545.799432870372</v>
      </c>
      <c r="F3604">
        <v>3233</v>
      </c>
      <c r="G3604">
        <v>3233</v>
      </c>
      <c r="H3604">
        <v>358</v>
      </c>
      <c r="I3604">
        <v>2875</v>
      </c>
      <c r="J3604">
        <v>377</v>
      </c>
      <c r="K3604">
        <v>2856</v>
      </c>
      <c r="L3604">
        <v>2034</v>
      </c>
      <c r="M3604">
        <v>822</v>
      </c>
      <c r="N3604">
        <v>0.10299999999999999</v>
      </c>
      <c r="O3604">
        <v>0.872</v>
      </c>
      <c r="P3604">
        <v>9.4E-2</v>
      </c>
      <c r="Q3604">
        <v>0.626</v>
      </c>
      <c r="R3604">
        <v>0.88100000000000001</v>
      </c>
      <c r="S3604">
        <v>0.83099999999999996</v>
      </c>
      <c r="T3604">
        <v>0.71099999999999997</v>
      </c>
      <c r="U3604">
        <v>0.106</v>
      </c>
      <c r="V3604">
        <v>0.90400000000000003</v>
      </c>
      <c r="W3604">
        <v>1313.0989999999999</v>
      </c>
      <c r="X3604" t="s">
        <v>56</v>
      </c>
      <c r="Y3604">
        <v>1.597</v>
      </c>
      <c r="Z3604">
        <v>0.92800000000000005</v>
      </c>
      <c r="AA3604">
        <v>0.95499999999999996</v>
      </c>
      <c r="AB3604">
        <v>0.98499999999999999</v>
      </c>
      <c r="AC3604">
        <v>0.92700000000000005</v>
      </c>
      <c r="AD3604" s="19">
        <v>45825.090499375001</v>
      </c>
      <c r="AE3604" t="s">
        <v>2397</v>
      </c>
    </row>
    <row r="3605" spans="1:31" hidden="1" x14ac:dyDescent="0.35">
      <c r="A3605" t="s">
        <v>997</v>
      </c>
      <c r="B3605" t="s">
        <v>312</v>
      </c>
      <c r="C3605">
        <v>0</v>
      </c>
      <c r="D3605" s="9">
        <v>44089.269421296296</v>
      </c>
      <c r="E3605" s="9">
        <v>44089.308171296296</v>
      </c>
      <c r="F3605" t="s">
        <v>871</v>
      </c>
      <c r="G3605" t="s">
        <v>871</v>
      </c>
      <c r="H3605">
        <v>1</v>
      </c>
      <c r="I3605">
        <v>1</v>
      </c>
      <c r="J3605">
        <v>1</v>
      </c>
      <c r="K3605" t="s">
        <v>872</v>
      </c>
      <c r="L3605">
        <v>1</v>
      </c>
      <c r="M3605">
        <v>-1</v>
      </c>
      <c r="N3605" t="s">
        <v>874</v>
      </c>
      <c r="O3605" t="s">
        <v>874</v>
      </c>
      <c r="P3605" t="s">
        <v>874</v>
      </c>
      <c r="Q3605" t="s">
        <v>874</v>
      </c>
      <c r="R3605">
        <v>0</v>
      </c>
      <c r="S3605" t="s">
        <v>874</v>
      </c>
      <c r="T3605" t="s">
        <v>874</v>
      </c>
      <c r="U3605" t="s">
        <v>874</v>
      </c>
      <c r="V3605" t="s">
        <v>874</v>
      </c>
      <c r="W3605" t="s">
        <v>874</v>
      </c>
      <c r="X3605" t="s">
        <v>56</v>
      </c>
      <c r="Y3605" t="s">
        <v>874</v>
      </c>
      <c r="Z3605" t="s">
        <v>874</v>
      </c>
      <c r="AA3605" s="19" t="s">
        <v>874</v>
      </c>
      <c r="AB3605" t="s">
        <v>874</v>
      </c>
      <c r="AC3605" s="23" t="s">
        <v>874</v>
      </c>
      <c r="AD3605" s="19">
        <v>45825.203063900466</v>
      </c>
      <c r="AE3605" t="s">
        <v>2388</v>
      </c>
    </row>
    <row r="3606" spans="1:31" x14ac:dyDescent="0.35">
      <c r="A3606" t="s">
        <v>1414</v>
      </c>
      <c r="B3606" t="s">
        <v>311</v>
      </c>
      <c r="C3606">
        <v>2198</v>
      </c>
      <c r="D3606" s="9">
        <v>39785.45208333333</v>
      </c>
      <c r="E3606" s="9">
        <v>41984.099976851852</v>
      </c>
      <c r="F3606">
        <v>610</v>
      </c>
      <c r="G3606">
        <v>610</v>
      </c>
      <c r="H3606">
        <v>60</v>
      </c>
      <c r="I3606">
        <v>550</v>
      </c>
      <c r="J3606">
        <v>52</v>
      </c>
      <c r="K3606">
        <v>558</v>
      </c>
      <c r="L3606">
        <v>425</v>
      </c>
      <c r="M3606">
        <v>133</v>
      </c>
      <c r="N3606">
        <v>3.3000000000000002E-2</v>
      </c>
      <c r="O3606">
        <v>0.29599999999999999</v>
      </c>
      <c r="P3606">
        <v>3.1E-2</v>
      </c>
      <c r="Q3606">
        <v>0.21199999999999999</v>
      </c>
      <c r="R3606">
        <v>0.29799999999999999</v>
      </c>
      <c r="S3606">
        <v>0.29499999999999998</v>
      </c>
      <c r="T3606">
        <v>0.71099999999999997</v>
      </c>
      <c r="U3606">
        <v>0.1</v>
      </c>
      <c r="V3606">
        <v>0.90600000000000003</v>
      </c>
      <c r="W3606">
        <v>627.35799999999995</v>
      </c>
      <c r="X3606" t="s">
        <v>56</v>
      </c>
      <c r="Y3606">
        <v>4.7169999999999996</v>
      </c>
      <c r="Z3606">
        <v>0.96299999999999997</v>
      </c>
      <c r="AA3606">
        <v>0.90900000000000003</v>
      </c>
      <c r="AB3606">
        <v>0.78100000000000003</v>
      </c>
      <c r="AC3606">
        <v>0.86899999999999999</v>
      </c>
      <c r="AD3606" s="19">
        <v>45825.094510856485</v>
      </c>
      <c r="AE3606" t="s">
        <v>2397</v>
      </c>
    </row>
    <row r="3607" spans="1:31" hidden="1" x14ac:dyDescent="0.35">
      <c r="A3607" t="s">
        <v>998</v>
      </c>
      <c r="B3607" t="s">
        <v>312</v>
      </c>
      <c r="C3607">
        <v>0</v>
      </c>
      <c r="D3607" s="9">
        <v>43980.176319444443</v>
      </c>
      <c r="E3607" s="9">
        <v>43980.176319444443</v>
      </c>
      <c r="F3607" t="s">
        <v>871</v>
      </c>
      <c r="G3607" t="s">
        <v>871</v>
      </c>
      <c r="H3607">
        <v>1</v>
      </c>
      <c r="I3607">
        <v>1</v>
      </c>
      <c r="J3607">
        <v>1</v>
      </c>
      <c r="K3607" t="s">
        <v>872</v>
      </c>
      <c r="L3607">
        <v>1</v>
      </c>
      <c r="M3607">
        <v>0</v>
      </c>
      <c r="N3607" t="s">
        <v>874</v>
      </c>
      <c r="O3607" t="s">
        <v>874</v>
      </c>
      <c r="P3607" t="s">
        <v>874</v>
      </c>
      <c r="Q3607" t="s">
        <v>874</v>
      </c>
      <c r="R3607">
        <v>0</v>
      </c>
      <c r="S3607" t="s">
        <v>874</v>
      </c>
      <c r="T3607" t="s">
        <v>874</v>
      </c>
      <c r="U3607" t="s">
        <v>874</v>
      </c>
      <c r="V3607" t="s">
        <v>874</v>
      </c>
      <c r="W3607" t="s">
        <v>874</v>
      </c>
      <c r="X3607" t="s">
        <v>56</v>
      </c>
      <c r="Y3607" t="s">
        <v>874</v>
      </c>
      <c r="Z3607" t="s">
        <v>874</v>
      </c>
      <c r="AA3607" s="19" t="s">
        <v>874</v>
      </c>
      <c r="AB3607" t="s">
        <v>874</v>
      </c>
      <c r="AC3607" s="23" t="s">
        <v>874</v>
      </c>
      <c r="AD3607" s="19">
        <v>45825.203264872682</v>
      </c>
      <c r="AE3607" t="s">
        <v>2388</v>
      </c>
    </row>
    <row r="3608" spans="1:31" x14ac:dyDescent="0.35">
      <c r="A3608" t="s">
        <v>1647</v>
      </c>
      <c r="B3608" t="s">
        <v>311</v>
      </c>
      <c r="C3608">
        <v>985</v>
      </c>
      <c r="D3608" s="9">
        <v>40828.453321759262</v>
      </c>
      <c r="E3608" s="9">
        <v>41813.979930555557</v>
      </c>
      <c r="F3608">
        <v>137</v>
      </c>
      <c r="G3608">
        <v>137</v>
      </c>
      <c r="H3608">
        <v>42</v>
      </c>
      <c r="I3608">
        <v>95</v>
      </c>
      <c r="J3608">
        <v>6</v>
      </c>
      <c r="K3608">
        <v>131</v>
      </c>
      <c r="L3608">
        <v>84</v>
      </c>
      <c r="M3608">
        <v>47</v>
      </c>
      <c r="N3608">
        <v>5.2999999999999999E-2</v>
      </c>
      <c r="O3608">
        <v>0.111</v>
      </c>
      <c r="P3608">
        <v>1.4999999999999999E-2</v>
      </c>
      <c r="Q3608">
        <v>0.106</v>
      </c>
      <c r="R3608">
        <v>0.14899999999999999</v>
      </c>
      <c r="S3608">
        <v>0.156</v>
      </c>
      <c r="T3608">
        <v>0.71099999999999997</v>
      </c>
      <c r="U3608">
        <v>0.32300000000000001</v>
      </c>
      <c r="V3608">
        <v>0.90900000000000003</v>
      </c>
      <c r="W3608">
        <v>443.39600000000002</v>
      </c>
      <c r="X3608" t="s">
        <v>56</v>
      </c>
      <c r="Y3608">
        <v>9.4339999999999993</v>
      </c>
      <c r="Z3608">
        <v>0.84099999999999997</v>
      </c>
      <c r="AA3608">
        <v>0.82099999999999995</v>
      </c>
      <c r="AB3608">
        <v>0.94299999999999995</v>
      </c>
      <c r="AC3608">
        <v>0.876</v>
      </c>
      <c r="AD3608" s="19">
        <v>45825.152402812499</v>
      </c>
      <c r="AE3608" t="s">
        <v>2397</v>
      </c>
    </row>
    <row r="3609" spans="1:31" hidden="1" x14ac:dyDescent="0.35">
      <c r="A3609" t="s">
        <v>999</v>
      </c>
      <c r="B3609" t="s">
        <v>312</v>
      </c>
      <c r="C3609">
        <v>0</v>
      </c>
      <c r="D3609" s="9">
        <v>44278.3359375</v>
      </c>
      <c r="E3609" s="9">
        <v>44278.3359375</v>
      </c>
      <c r="F3609" t="s">
        <v>871</v>
      </c>
      <c r="G3609" t="s">
        <v>871</v>
      </c>
      <c r="H3609">
        <v>1</v>
      </c>
      <c r="I3609">
        <v>1</v>
      </c>
      <c r="J3609">
        <v>1</v>
      </c>
      <c r="K3609" t="s">
        <v>872</v>
      </c>
      <c r="L3609">
        <v>1</v>
      </c>
      <c r="M3609">
        <v>0</v>
      </c>
      <c r="N3609" t="s">
        <v>874</v>
      </c>
      <c r="O3609" t="s">
        <v>874</v>
      </c>
      <c r="P3609" t="s">
        <v>874</v>
      </c>
      <c r="Q3609" t="s">
        <v>874</v>
      </c>
      <c r="R3609">
        <v>0</v>
      </c>
      <c r="S3609" t="s">
        <v>874</v>
      </c>
      <c r="T3609" t="s">
        <v>874</v>
      </c>
      <c r="U3609" t="s">
        <v>874</v>
      </c>
      <c r="V3609" t="s">
        <v>874</v>
      </c>
      <c r="W3609" t="s">
        <v>874</v>
      </c>
      <c r="X3609" t="s">
        <v>56</v>
      </c>
      <c r="Y3609" t="s">
        <v>874</v>
      </c>
      <c r="Z3609" t="s">
        <v>874</v>
      </c>
      <c r="AA3609" s="19" t="s">
        <v>874</v>
      </c>
      <c r="AB3609" t="s">
        <v>874</v>
      </c>
      <c r="AC3609" s="23" t="s">
        <v>874</v>
      </c>
      <c r="AD3609" s="19">
        <v>45825.203458969911</v>
      </c>
      <c r="AE3609" t="s">
        <v>2388</v>
      </c>
    </row>
    <row r="3610" spans="1:31" x14ac:dyDescent="0.35">
      <c r="A3610" t="s">
        <v>1751</v>
      </c>
      <c r="B3610" t="s">
        <v>311</v>
      </c>
      <c r="C3610">
        <v>1688</v>
      </c>
      <c r="D3610" s="9">
        <v>39930.646527777775</v>
      </c>
      <c r="E3610" s="9">
        <v>41618.871527777781</v>
      </c>
      <c r="F3610">
        <v>387</v>
      </c>
      <c r="G3610">
        <v>387</v>
      </c>
      <c r="H3610">
        <v>108</v>
      </c>
      <c r="I3610">
        <v>279</v>
      </c>
      <c r="J3610">
        <v>32</v>
      </c>
      <c r="K3610">
        <v>355</v>
      </c>
      <c r="L3610">
        <v>298</v>
      </c>
      <c r="M3610">
        <v>57</v>
      </c>
      <c r="N3610">
        <v>0.06</v>
      </c>
      <c r="O3610">
        <v>0.18099999999999999</v>
      </c>
      <c r="P3610">
        <v>0.02</v>
      </c>
      <c r="Q3610">
        <v>0.157</v>
      </c>
      <c r="R3610">
        <v>0.221</v>
      </c>
      <c r="S3610">
        <v>0.216</v>
      </c>
      <c r="T3610">
        <v>0.71</v>
      </c>
      <c r="U3610">
        <v>0.249</v>
      </c>
      <c r="V3610">
        <v>0.91700000000000004</v>
      </c>
      <c r="W3610">
        <v>363.05700000000002</v>
      </c>
      <c r="X3610" t="s">
        <v>56</v>
      </c>
      <c r="Y3610">
        <v>6.3689999999999998</v>
      </c>
      <c r="Z3610">
        <v>0.97099999999999997</v>
      </c>
      <c r="AA3610">
        <v>0.93500000000000005</v>
      </c>
      <c r="AB3610">
        <v>0.83799999999999997</v>
      </c>
      <c r="AC3610">
        <v>0.751</v>
      </c>
      <c r="AD3610" s="19">
        <v>45824.81324077546</v>
      </c>
      <c r="AE3610" t="s">
        <v>1824</v>
      </c>
    </row>
    <row r="3611" spans="1:31" hidden="1" x14ac:dyDescent="0.35">
      <c r="A3611" t="s">
        <v>1000</v>
      </c>
      <c r="B3611" t="s">
        <v>312</v>
      </c>
      <c r="C3611">
        <v>0</v>
      </c>
      <c r="D3611" s="9">
        <v>44546.675810185188</v>
      </c>
      <c r="E3611" s="9">
        <v>44546.675810185188</v>
      </c>
      <c r="F3611" t="s">
        <v>871</v>
      </c>
      <c r="G3611" t="s">
        <v>871</v>
      </c>
      <c r="H3611">
        <v>1</v>
      </c>
      <c r="I3611">
        <v>1</v>
      </c>
      <c r="J3611">
        <v>1</v>
      </c>
      <c r="K3611" t="s">
        <v>872</v>
      </c>
      <c r="L3611">
        <v>1</v>
      </c>
      <c r="M3611">
        <v>0</v>
      </c>
      <c r="N3611" t="s">
        <v>874</v>
      </c>
      <c r="O3611" t="s">
        <v>874</v>
      </c>
      <c r="P3611">
        <v>0</v>
      </c>
      <c r="Q3611" t="s">
        <v>874</v>
      </c>
      <c r="R3611">
        <v>0</v>
      </c>
      <c r="S3611" t="s">
        <v>874</v>
      </c>
      <c r="T3611" t="s">
        <v>874</v>
      </c>
      <c r="U3611" t="s">
        <v>874</v>
      </c>
      <c r="V3611" t="s">
        <v>874</v>
      </c>
      <c r="W3611" t="s">
        <v>874</v>
      </c>
      <c r="X3611" t="s">
        <v>56</v>
      </c>
      <c r="Y3611" t="s">
        <v>874</v>
      </c>
      <c r="Z3611" t="s">
        <v>874</v>
      </c>
      <c r="AA3611" s="19" t="s">
        <v>874</v>
      </c>
      <c r="AB3611">
        <v>0</v>
      </c>
      <c r="AC3611" s="23" t="s">
        <v>874</v>
      </c>
      <c r="AD3611" s="19">
        <v>45825.203657060185</v>
      </c>
      <c r="AE3611" t="s">
        <v>2388</v>
      </c>
    </row>
    <row r="3612" spans="1:31" x14ac:dyDescent="0.35">
      <c r="A3612" t="s">
        <v>1904</v>
      </c>
      <c r="B3612" t="s">
        <v>311</v>
      </c>
      <c r="C3612">
        <v>3464</v>
      </c>
      <c r="D3612" s="9">
        <v>38010.227083333331</v>
      </c>
      <c r="E3612" s="9">
        <v>41474.558333333334</v>
      </c>
      <c r="F3612">
        <v>217</v>
      </c>
      <c r="G3612">
        <v>217</v>
      </c>
      <c r="H3612">
        <v>44</v>
      </c>
      <c r="I3612">
        <v>173</v>
      </c>
      <c r="J3612">
        <v>19</v>
      </c>
      <c r="K3612">
        <v>198</v>
      </c>
      <c r="L3612">
        <v>157</v>
      </c>
      <c r="M3612">
        <v>41</v>
      </c>
      <c r="N3612">
        <v>0.02</v>
      </c>
      <c r="O3612">
        <v>0.05</v>
      </c>
      <c r="P3612">
        <v>5.0000000000000001E-3</v>
      </c>
      <c r="Q3612">
        <v>4.5999999999999999E-2</v>
      </c>
      <c r="R3612">
        <v>6.5000000000000002E-2</v>
      </c>
      <c r="S3612">
        <v>5.8999999999999997E-2</v>
      </c>
      <c r="T3612">
        <v>0.70799999999999996</v>
      </c>
      <c r="U3612">
        <v>0.28599999999999998</v>
      </c>
      <c r="V3612">
        <v>0.92900000000000005</v>
      </c>
      <c r="W3612">
        <v>891.30399999999997</v>
      </c>
      <c r="X3612" t="s">
        <v>56</v>
      </c>
      <c r="Y3612">
        <v>21.739000000000001</v>
      </c>
      <c r="Z3612">
        <v>0.94699999999999995</v>
      </c>
      <c r="AA3612">
        <v>0.95399999999999996</v>
      </c>
      <c r="AB3612">
        <v>0.85099999999999998</v>
      </c>
      <c r="AC3612">
        <v>0.93899999999999995</v>
      </c>
      <c r="AD3612" s="19">
        <v>45824.868893449071</v>
      </c>
      <c r="AE3612" t="s">
        <v>2024</v>
      </c>
    </row>
    <row r="3613" spans="1:31" hidden="1" x14ac:dyDescent="0.35">
      <c r="A3613" t="s">
        <v>1001</v>
      </c>
      <c r="B3613" t="s">
        <v>312</v>
      </c>
      <c r="C3613">
        <v>98</v>
      </c>
      <c r="D3613" s="9">
        <v>44466.506053240744</v>
      </c>
      <c r="E3613" s="9">
        <v>44565.072511574072</v>
      </c>
      <c r="F3613" t="s">
        <v>871</v>
      </c>
      <c r="G3613" t="s">
        <v>871</v>
      </c>
      <c r="H3613">
        <v>1</v>
      </c>
      <c r="I3613">
        <v>102</v>
      </c>
      <c r="J3613">
        <v>1</v>
      </c>
      <c r="K3613" t="s">
        <v>872</v>
      </c>
      <c r="L3613">
        <v>1</v>
      </c>
      <c r="M3613">
        <v>101</v>
      </c>
      <c r="N3613">
        <v>0</v>
      </c>
      <c r="O3613">
        <v>1.038</v>
      </c>
      <c r="P3613">
        <v>0</v>
      </c>
      <c r="Q3613" t="s">
        <v>874</v>
      </c>
      <c r="R3613">
        <v>1.038</v>
      </c>
      <c r="S3613">
        <v>1.038</v>
      </c>
      <c r="T3613" t="s">
        <v>874</v>
      </c>
      <c r="U3613" t="s">
        <v>874</v>
      </c>
      <c r="V3613" t="s">
        <v>874</v>
      </c>
      <c r="W3613" t="s">
        <v>874</v>
      </c>
      <c r="X3613" t="s">
        <v>56</v>
      </c>
      <c r="Y3613" t="s">
        <v>874</v>
      </c>
      <c r="Z3613">
        <v>0</v>
      </c>
      <c r="AA3613" s="19">
        <v>0.97599999999999998</v>
      </c>
      <c r="AB3613">
        <v>0</v>
      </c>
      <c r="AC3613" s="23" t="s">
        <v>874</v>
      </c>
      <c r="AD3613" s="19">
        <v>45825.203850381942</v>
      </c>
      <c r="AE3613" t="s">
        <v>2388</v>
      </c>
    </row>
    <row r="3614" spans="1:31" x14ac:dyDescent="0.35">
      <c r="A3614" t="s">
        <v>1180</v>
      </c>
      <c r="B3614" t="s">
        <v>311</v>
      </c>
      <c r="C3614">
        <v>1190</v>
      </c>
      <c r="D3614" s="9">
        <v>40408.21875</v>
      </c>
      <c r="E3614" s="9">
        <v>41599.057638888888</v>
      </c>
      <c r="F3614">
        <v>357</v>
      </c>
      <c r="G3614">
        <v>357</v>
      </c>
      <c r="H3614">
        <v>106</v>
      </c>
      <c r="I3614">
        <v>251</v>
      </c>
      <c r="J3614">
        <v>64</v>
      </c>
      <c r="K3614">
        <v>293</v>
      </c>
      <c r="L3614">
        <v>197</v>
      </c>
      <c r="M3614">
        <v>96</v>
      </c>
      <c r="N3614">
        <v>0.08</v>
      </c>
      <c r="O3614">
        <v>0.20899999999999999</v>
      </c>
      <c r="P3614">
        <v>5.6000000000000001E-2</v>
      </c>
      <c r="Q3614">
        <v>0.16500000000000001</v>
      </c>
      <c r="R3614">
        <v>0.23300000000000001</v>
      </c>
      <c r="S3614">
        <v>0.224</v>
      </c>
      <c r="T3614">
        <v>0.70799999999999996</v>
      </c>
      <c r="U3614">
        <v>0.27700000000000002</v>
      </c>
      <c r="V3614">
        <v>0.80600000000000005</v>
      </c>
      <c r="W3614">
        <v>581.81799999999998</v>
      </c>
      <c r="X3614" t="s">
        <v>56</v>
      </c>
      <c r="Y3614">
        <v>6.0609999999999999</v>
      </c>
      <c r="Z3614">
        <v>0.94799999999999995</v>
      </c>
      <c r="AA3614">
        <v>0.877</v>
      </c>
      <c r="AB3614">
        <v>0.92400000000000004</v>
      </c>
      <c r="AC3614">
        <v>0.753</v>
      </c>
      <c r="AD3614" s="19">
        <v>45824.967394699073</v>
      </c>
      <c r="AE3614" t="s">
        <v>2225</v>
      </c>
    </row>
    <row r="3615" spans="1:31" hidden="1" x14ac:dyDescent="0.35">
      <c r="A3615" t="s">
        <v>899</v>
      </c>
      <c r="B3615" t="s">
        <v>312</v>
      </c>
      <c r="C3615">
        <v>0</v>
      </c>
      <c r="D3615" s="9">
        <v>43201.003333333334</v>
      </c>
      <c r="E3615" s="9">
        <v>43201.003333333334</v>
      </c>
      <c r="F3615" t="s">
        <v>871</v>
      </c>
      <c r="G3615" t="s">
        <v>871</v>
      </c>
      <c r="H3615">
        <v>1</v>
      </c>
      <c r="I3615">
        <v>1</v>
      </c>
      <c r="J3615">
        <v>1</v>
      </c>
      <c r="K3615" t="s">
        <v>872</v>
      </c>
      <c r="L3615">
        <v>1</v>
      </c>
      <c r="M3615">
        <v>0</v>
      </c>
      <c r="N3615" t="s">
        <v>874</v>
      </c>
      <c r="O3615" t="s">
        <v>874</v>
      </c>
      <c r="P3615" t="s">
        <v>874</v>
      </c>
      <c r="Q3615" t="s">
        <v>874</v>
      </c>
      <c r="R3615">
        <v>0</v>
      </c>
      <c r="S3615" t="s">
        <v>874</v>
      </c>
      <c r="T3615" t="s">
        <v>874</v>
      </c>
      <c r="U3615" t="s">
        <v>874</v>
      </c>
      <c r="V3615" t="s">
        <v>874</v>
      </c>
      <c r="W3615" t="s">
        <v>874</v>
      </c>
      <c r="X3615" t="s">
        <v>92</v>
      </c>
      <c r="Y3615" t="s">
        <v>874</v>
      </c>
      <c r="Z3615" t="s">
        <v>874</v>
      </c>
      <c r="AA3615" s="19" t="s">
        <v>874</v>
      </c>
      <c r="AB3615" t="s">
        <v>874</v>
      </c>
      <c r="AC3615" s="23" t="s">
        <v>874</v>
      </c>
      <c r="AD3615" s="19">
        <v>45825.204053425929</v>
      </c>
      <c r="AE3615" t="s">
        <v>2388</v>
      </c>
    </row>
    <row r="3616" spans="1:31" x14ac:dyDescent="0.35">
      <c r="A3616" t="s">
        <v>146</v>
      </c>
      <c r="B3616" t="s">
        <v>311</v>
      </c>
      <c r="C3616">
        <v>1755</v>
      </c>
      <c r="D3616" s="9">
        <v>43854.400694444441</v>
      </c>
      <c r="E3616" s="9">
        <v>45609.640972222223</v>
      </c>
      <c r="F3616">
        <v>1665</v>
      </c>
      <c r="G3616">
        <v>1442</v>
      </c>
      <c r="H3616">
        <v>1304</v>
      </c>
      <c r="I3616">
        <v>138</v>
      </c>
      <c r="J3616">
        <v>235</v>
      </c>
      <c r="K3616">
        <v>1207</v>
      </c>
      <c r="L3616">
        <v>818</v>
      </c>
      <c r="M3616">
        <v>389</v>
      </c>
      <c r="N3616">
        <v>0.78300000000000003</v>
      </c>
      <c r="O3616">
        <v>0.11700000000000001</v>
      </c>
      <c r="P3616">
        <v>0.13900000000000001</v>
      </c>
      <c r="Q3616">
        <v>0.53900000000000003</v>
      </c>
      <c r="R3616">
        <v>0.76100000000000001</v>
      </c>
      <c r="S3616">
        <v>0.752</v>
      </c>
      <c r="T3616">
        <v>0.70799999999999996</v>
      </c>
      <c r="U3616">
        <v>0.87</v>
      </c>
      <c r="V3616">
        <v>0.84599999999999997</v>
      </c>
      <c r="W3616">
        <v>721.70699999999999</v>
      </c>
      <c r="X3616" t="s">
        <v>56</v>
      </c>
      <c r="Y3616">
        <v>1.855</v>
      </c>
      <c r="Z3616">
        <v>0.90900000000000003</v>
      </c>
      <c r="AA3616">
        <v>0.92100000000000004</v>
      </c>
      <c r="AB3616">
        <v>0.92300000000000004</v>
      </c>
      <c r="AC3616">
        <v>0.93700000000000006</v>
      </c>
      <c r="AD3616" s="19">
        <v>2.671064814814815E-2</v>
      </c>
      <c r="AE3616" t="s">
        <v>1108</v>
      </c>
    </row>
    <row r="3617" spans="1:31" hidden="1" x14ac:dyDescent="0.35">
      <c r="A3617" t="s">
        <v>1002</v>
      </c>
      <c r="B3617" t="s">
        <v>312</v>
      </c>
      <c r="C3617">
        <v>0</v>
      </c>
      <c r="D3617" s="9">
        <v>43549.240787037037</v>
      </c>
      <c r="E3617" s="9">
        <v>43549.240787037037</v>
      </c>
      <c r="F3617" t="s">
        <v>871</v>
      </c>
      <c r="G3617" t="s">
        <v>871</v>
      </c>
      <c r="H3617">
        <v>1</v>
      </c>
      <c r="I3617">
        <v>1</v>
      </c>
      <c r="J3617">
        <v>1</v>
      </c>
      <c r="K3617" t="s">
        <v>872</v>
      </c>
      <c r="L3617">
        <v>1</v>
      </c>
      <c r="M3617">
        <v>0</v>
      </c>
      <c r="N3617" t="s">
        <v>874</v>
      </c>
      <c r="O3617" t="s">
        <v>874</v>
      </c>
      <c r="P3617" t="s">
        <v>874</v>
      </c>
      <c r="Q3617" t="s">
        <v>874</v>
      </c>
      <c r="R3617">
        <v>0</v>
      </c>
      <c r="S3617" t="s">
        <v>874</v>
      </c>
      <c r="T3617" t="s">
        <v>874</v>
      </c>
      <c r="U3617" t="s">
        <v>874</v>
      </c>
      <c r="V3617" t="s">
        <v>874</v>
      </c>
      <c r="W3617" t="s">
        <v>874</v>
      </c>
      <c r="X3617" t="s">
        <v>56</v>
      </c>
      <c r="Y3617" t="s">
        <v>874</v>
      </c>
      <c r="Z3617" t="s">
        <v>874</v>
      </c>
      <c r="AA3617" s="19" t="s">
        <v>874</v>
      </c>
      <c r="AB3617" t="s">
        <v>874</v>
      </c>
      <c r="AC3617" s="23" t="s">
        <v>874</v>
      </c>
      <c r="AD3617" s="19">
        <v>45825.20425347222</v>
      </c>
      <c r="AE3617" t="s">
        <v>2388</v>
      </c>
    </row>
    <row r="3618" spans="1:31" x14ac:dyDescent="0.35">
      <c r="A3618" t="s">
        <v>146</v>
      </c>
      <c r="B3618" t="s">
        <v>311</v>
      </c>
      <c r="C3618">
        <v>1755</v>
      </c>
      <c r="D3618" s="9">
        <v>43854.400694444441</v>
      </c>
      <c r="E3618" s="9">
        <v>45609.640972222223</v>
      </c>
      <c r="F3618">
        <v>1665</v>
      </c>
      <c r="G3618">
        <v>1442</v>
      </c>
      <c r="H3618">
        <v>1304</v>
      </c>
      <c r="I3618">
        <v>138</v>
      </c>
      <c r="J3618">
        <v>235</v>
      </c>
      <c r="K3618">
        <v>1207</v>
      </c>
      <c r="L3618">
        <v>818</v>
      </c>
      <c r="M3618">
        <v>389</v>
      </c>
      <c r="N3618">
        <v>0.78300000000000003</v>
      </c>
      <c r="O3618">
        <v>0.11700000000000001</v>
      </c>
      <c r="P3618">
        <v>0.13900000000000001</v>
      </c>
      <c r="Q3618">
        <v>0.53900000000000003</v>
      </c>
      <c r="R3618">
        <v>0.76100000000000001</v>
      </c>
      <c r="S3618">
        <v>0.752</v>
      </c>
      <c r="T3618">
        <v>0.70799999999999996</v>
      </c>
      <c r="U3618">
        <v>0.87</v>
      </c>
      <c r="V3618">
        <v>0.84599999999999997</v>
      </c>
      <c r="W3618">
        <v>721.70699999999999</v>
      </c>
      <c r="X3618" t="s">
        <v>56</v>
      </c>
      <c r="Y3618">
        <v>1.855</v>
      </c>
      <c r="Z3618">
        <v>0.90900000000000003</v>
      </c>
      <c r="AA3618">
        <v>0.92100000000000004</v>
      </c>
      <c r="AB3618">
        <v>0.92300000000000004</v>
      </c>
      <c r="AC3618">
        <v>0.93700000000000006</v>
      </c>
      <c r="AD3618" s="19">
        <v>3.5177083333333338E-2</v>
      </c>
      <c r="AE3618" t="s">
        <v>1108</v>
      </c>
    </row>
    <row r="3619" spans="1:31" hidden="1" x14ac:dyDescent="0.35">
      <c r="A3619" t="s">
        <v>898</v>
      </c>
      <c r="B3619" t="s">
        <v>312</v>
      </c>
      <c r="C3619">
        <v>40</v>
      </c>
      <c r="D3619" s="9">
        <v>44474.816874999997</v>
      </c>
      <c r="E3619" s="9">
        <v>44515.758043981485</v>
      </c>
      <c r="F3619" t="s">
        <v>871</v>
      </c>
      <c r="G3619" t="s">
        <v>871</v>
      </c>
      <c r="H3619">
        <v>11</v>
      </c>
      <c r="I3619">
        <v>1</v>
      </c>
      <c r="J3619">
        <v>1</v>
      </c>
      <c r="K3619" t="s">
        <v>872</v>
      </c>
      <c r="L3619">
        <v>1</v>
      </c>
      <c r="M3619">
        <v>9</v>
      </c>
      <c r="N3619">
        <v>0.20799999999999999</v>
      </c>
      <c r="O3619">
        <v>0</v>
      </c>
      <c r="P3619" t="s">
        <v>874</v>
      </c>
      <c r="Q3619" t="s">
        <v>874</v>
      </c>
      <c r="R3619">
        <v>0.20799999999999999</v>
      </c>
      <c r="S3619">
        <v>0.17799999999999999</v>
      </c>
      <c r="T3619" t="s">
        <v>874</v>
      </c>
      <c r="U3619" t="s">
        <v>874</v>
      </c>
      <c r="V3619" t="s">
        <v>874</v>
      </c>
      <c r="W3619" t="s">
        <v>874</v>
      </c>
      <c r="X3619" t="s">
        <v>875</v>
      </c>
      <c r="Y3619" t="s">
        <v>874</v>
      </c>
      <c r="Z3619">
        <v>0.88900000000000001</v>
      </c>
      <c r="AA3619" s="19">
        <v>0</v>
      </c>
      <c r="AB3619" t="s">
        <v>874</v>
      </c>
      <c r="AC3619" s="23" t="s">
        <v>874</v>
      </c>
      <c r="AD3619" s="19">
        <v>45825.204443576389</v>
      </c>
      <c r="AE3619" t="s">
        <v>2388</v>
      </c>
    </row>
    <row r="3620" spans="1:31" x14ac:dyDescent="0.35">
      <c r="A3620" t="s">
        <v>1121</v>
      </c>
      <c r="B3620" t="s">
        <v>311</v>
      </c>
      <c r="C3620">
        <v>5607</v>
      </c>
      <c r="D3620" s="9">
        <v>38691.428587962961</v>
      </c>
      <c r="E3620" s="9">
        <v>44298.553865740738</v>
      </c>
      <c r="F3620">
        <v>2901</v>
      </c>
      <c r="G3620">
        <v>2901</v>
      </c>
      <c r="H3620">
        <v>1155</v>
      </c>
      <c r="I3620">
        <v>1746</v>
      </c>
      <c r="J3620">
        <v>493</v>
      </c>
      <c r="K3620">
        <v>2408</v>
      </c>
      <c r="L3620">
        <v>2001</v>
      </c>
      <c r="M3620">
        <v>407</v>
      </c>
      <c r="N3620">
        <v>0.45500000000000002</v>
      </c>
      <c r="O3620">
        <v>0.68200000000000005</v>
      </c>
      <c r="P3620">
        <v>0.11</v>
      </c>
      <c r="Q3620">
        <v>0.72699999999999998</v>
      </c>
      <c r="R3620">
        <v>1.0269999999999999</v>
      </c>
      <c r="S3620">
        <v>0.81899999999999995</v>
      </c>
      <c r="T3620">
        <v>0.70799999999999996</v>
      </c>
      <c r="U3620">
        <v>0.4</v>
      </c>
      <c r="V3620">
        <v>0.90300000000000002</v>
      </c>
      <c r="W3620">
        <v>559.83500000000004</v>
      </c>
      <c r="X3620" t="s">
        <v>56</v>
      </c>
      <c r="Y3620">
        <v>1.3759999999999999</v>
      </c>
      <c r="Z3620">
        <v>0.98399999999999999</v>
      </c>
      <c r="AA3620">
        <v>0.995</v>
      </c>
      <c r="AB3620">
        <v>0.81299999999999994</v>
      </c>
      <c r="AC3620">
        <v>0.97599999999999998</v>
      </c>
      <c r="AD3620" s="19">
        <v>45825.262712627315</v>
      </c>
      <c r="AE3620" t="s">
        <v>2357</v>
      </c>
    </row>
    <row r="3621" spans="1:31" hidden="1" x14ac:dyDescent="0.35">
      <c r="A3621" t="s">
        <v>1003</v>
      </c>
      <c r="B3621" t="s">
        <v>312</v>
      </c>
      <c r="C3621">
        <v>0</v>
      </c>
      <c r="D3621" s="9">
        <v>42667.94630787037</v>
      </c>
      <c r="E3621" s="9">
        <v>42667.94630787037</v>
      </c>
      <c r="F3621" t="s">
        <v>871</v>
      </c>
      <c r="G3621" t="s">
        <v>871</v>
      </c>
      <c r="H3621">
        <v>1</v>
      </c>
      <c r="I3621">
        <v>1</v>
      </c>
      <c r="J3621">
        <v>1</v>
      </c>
      <c r="K3621" t="s">
        <v>872</v>
      </c>
      <c r="L3621">
        <v>1</v>
      </c>
      <c r="M3621">
        <v>0</v>
      </c>
      <c r="N3621" t="s">
        <v>874</v>
      </c>
      <c r="O3621" t="s">
        <v>874</v>
      </c>
      <c r="P3621" t="s">
        <v>874</v>
      </c>
      <c r="Q3621" t="s">
        <v>874</v>
      </c>
      <c r="R3621">
        <v>0</v>
      </c>
      <c r="S3621" t="s">
        <v>874</v>
      </c>
      <c r="T3621" t="s">
        <v>874</v>
      </c>
      <c r="U3621" t="s">
        <v>874</v>
      </c>
      <c r="V3621" t="s">
        <v>874</v>
      </c>
      <c r="W3621" t="s">
        <v>874</v>
      </c>
      <c r="X3621" t="s">
        <v>62</v>
      </c>
      <c r="Y3621" t="s">
        <v>874</v>
      </c>
      <c r="Z3621" t="s">
        <v>874</v>
      </c>
      <c r="AA3621" s="19" t="s">
        <v>874</v>
      </c>
      <c r="AB3621" t="s">
        <v>874</v>
      </c>
      <c r="AC3621" s="23" t="s">
        <v>874</v>
      </c>
      <c r="AD3621" s="19">
        <v>45825.20464891204</v>
      </c>
      <c r="AE3621" t="s">
        <v>2388</v>
      </c>
    </row>
    <row r="3622" spans="1:31" x14ac:dyDescent="0.35">
      <c r="A3622" t="s">
        <v>925</v>
      </c>
      <c r="B3622" t="s">
        <v>311</v>
      </c>
      <c r="C3622">
        <v>143</v>
      </c>
      <c r="D3622" s="9">
        <v>43772.908506944441</v>
      </c>
      <c r="E3622" s="9">
        <v>43916.901400462964</v>
      </c>
      <c r="F3622">
        <v>196</v>
      </c>
      <c r="G3622">
        <v>196</v>
      </c>
      <c r="H3622">
        <v>110</v>
      </c>
      <c r="I3622">
        <v>86</v>
      </c>
      <c r="J3622">
        <v>0</v>
      </c>
      <c r="K3622">
        <v>196</v>
      </c>
      <c r="L3622">
        <v>196</v>
      </c>
      <c r="M3622">
        <v>0</v>
      </c>
      <c r="N3622">
        <v>0.97199999999999998</v>
      </c>
      <c r="O3622">
        <v>0.66700000000000004</v>
      </c>
      <c r="P3622">
        <v>0</v>
      </c>
      <c r="Q3622">
        <v>1.1599999999999999</v>
      </c>
      <c r="R3622">
        <v>1.639</v>
      </c>
      <c r="S3622">
        <v>1.621</v>
      </c>
      <c r="T3622">
        <v>0.70799999999999996</v>
      </c>
      <c r="U3622">
        <v>0.59299999999999997</v>
      </c>
      <c r="V3622">
        <v>1</v>
      </c>
      <c r="W3622">
        <v>0</v>
      </c>
      <c r="X3622" t="s">
        <v>80</v>
      </c>
      <c r="Y3622">
        <v>0.86199999999999999</v>
      </c>
      <c r="Z3622">
        <v>0.73799999999999999</v>
      </c>
      <c r="AA3622">
        <v>0.79</v>
      </c>
      <c r="AB3622">
        <v>0</v>
      </c>
      <c r="AC3622">
        <v>0.60699999999999998</v>
      </c>
      <c r="AD3622" s="19">
        <v>45825.183140636575</v>
      </c>
      <c r="AE3622" t="s">
        <v>2396</v>
      </c>
    </row>
    <row r="3623" spans="1:31" hidden="1" x14ac:dyDescent="0.35">
      <c r="A3623" t="s">
        <v>1004</v>
      </c>
      <c r="B3623" t="s">
        <v>312</v>
      </c>
      <c r="C3623">
        <v>0</v>
      </c>
      <c r="D3623" s="9">
        <v>43788.435740740744</v>
      </c>
      <c r="E3623" s="9">
        <v>43788.710601851853</v>
      </c>
      <c r="F3623" t="s">
        <v>871</v>
      </c>
      <c r="G3623" t="s">
        <v>871</v>
      </c>
      <c r="H3623">
        <v>1</v>
      </c>
      <c r="I3623">
        <v>1</v>
      </c>
      <c r="J3623">
        <v>1</v>
      </c>
      <c r="K3623" t="s">
        <v>872</v>
      </c>
      <c r="L3623">
        <v>2</v>
      </c>
      <c r="M3623">
        <v>0</v>
      </c>
      <c r="N3623" t="s">
        <v>874</v>
      </c>
      <c r="O3623" t="s">
        <v>874</v>
      </c>
      <c r="P3623" t="s">
        <v>874</v>
      </c>
      <c r="Q3623">
        <v>1</v>
      </c>
      <c r="R3623">
        <v>0</v>
      </c>
      <c r="S3623" t="s">
        <v>874</v>
      </c>
      <c r="T3623" t="s">
        <v>874</v>
      </c>
      <c r="U3623" t="s">
        <v>874</v>
      </c>
      <c r="V3623" t="s">
        <v>874</v>
      </c>
      <c r="W3623" t="s">
        <v>874</v>
      </c>
      <c r="X3623" t="s">
        <v>62</v>
      </c>
      <c r="Y3623">
        <v>1</v>
      </c>
      <c r="Z3623" t="s">
        <v>874</v>
      </c>
      <c r="AA3623" s="19" t="s">
        <v>874</v>
      </c>
      <c r="AB3623" t="s">
        <v>874</v>
      </c>
      <c r="AC3623" s="23">
        <v>1</v>
      </c>
      <c r="AD3623" s="19">
        <v>45825.204864803243</v>
      </c>
      <c r="AE3623" t="s">
        <v>2388</v>
      </c>
    </row>
    <row r="3624" spans="1:31" x14ac:dyDescent="0.35">
      <c r="A3624" t="s">
        <v>1233</v>
      </c>
      <c r="B3624" t="s">
        <v>311</v>
      </c>
      <c r="C3624">
        <v>1136</v>
      </c>
      <c r="D3624" s="9">
        <v>40484.169444444444</v>
      </c>
      <c r="E3624" s="9">
        <v>41620.488194444442</v>
      </c>
      <c r="F3624">
        <v>1019</v>
      </c>
      <c r="G3624">
        <v>1019</v>
      </c>
      <c r="H3624">
        <v>84</v>
      </c>
      <c r="I3624">
        <v>935</v>
      </c>
      <c r="J3624">
        <v>181</v>
      </c>
      <c r="K3624">
        <v>838</v>
      </c>
      <c r="L3624">
        <v>442</v>
      </c>
      <c r="M3624">
        <v>396</v>
      </c>
      <c r="N3624">
        <v>0.108</v>
      </c>
      <c r="O3624">
        <v>1.58</v>
      </c>
      <c r="P3624">
        <v>0.40200000000000002</v>
      </c>
      <c r="Q3624">
        <v>0.90900000000000003</v>
      </c>
      <c r="R3624">
        <v>1.286</v>
      </c>
      <c r="S3624">
        <v>1.387</v>
      </c>
      <c r="T3624">
        <v>0.70699999999999996</v>
      </c>
      <c r="U3624">
        <v>6.4000000000000001E-2</v>
      </c>
      <c r="V3624">
        <v>0.76200000000000001</v>
      </c>
      <c r="W3624">
        <v>435.64400000000001</v>
      </c>
      <c r="X3624" t="s">
        <v>56</v>
      </c>
      <c r="Y3624">
        <v>1.1000000000000001</v>
      </c>
      <c r="Z3624">
        <v>0.88100000000000001</v>
      </c>
      <c r="AA3624">
        <v>0.91600000000000004</v>
      </c>
      <c r="AB3624">
        <v>0.93899999999999995</v>
      </c>
      <c r="AC3624">
        <v>0.99</v>
      </c>
      <c r="AD3624" s="19">
        <v>45824.7593159838</v>
      </c>
      <c r="AE3624" t="s">
        <v>1824</v>
      </c>
    </row>
    <row r="3625" spans="1:31" hidden="1" x14ac:dyDescent="0.35">
      <c r="A3625" t="s">
        <v>1005</v>
      </c>
      <c r="B3625" t="s">
        <v>312</v>
      </c>
      <c r="C3625">
        <v>60</v>
      </c>
      <c r="D3625" s="9">
        <v>43910.441180555557</v>
      </c>
      <c r="E3625" s="9">
        <v>43971.199907407405</v>
      </c>
      <c r="F3625" t="s">
        <v>871</v>
      </c>
      <c r="G3625" t="s">
        <v>871</v>
      </c>
      <c r="H3625">
        <v>1</v>
      </c>
      <c r="I3625">
        <v>2</v>
      </c>
      <c r="J3625">
        <v>1</v>
      </c>
      <c r="K3625" t="s">
        <v>872</v>
      </c>
      <c r="L3625">
        <v>1</v>
      </c>
      <c r="M3625">
        <v>1</v>
      </c>
      <c r="N3625" t="s">
        <v>874</v>
      </c>
      <c r="O3625">
        <v>1.6E-2</v>
      </c>
      <c r="P3625">
        <v>0</v>
      </c>
      <c r="Q3625" t="s">
        <v>874</v>
      </c>
      <c r="R3625">
        <v>1.6E-2</v>
      </c>
      <c r="S3625">
        <v>1.6E-2</v>
      </c>
      <c r="T3625" t="s">
        <v>874</v>
      </c>
      <c r="U3625" t="s">
        <v>874</v>
      </c>
      <c r="V3625" t="s">
        <v>874</v>
      </c>
      <c r="W3625" t="s">
        <v>874</v>
      </c>
      <c r="X3625" t="s">
        <v>62</v>
      </c>
      <c r="Y3625" t="s">
        <v>874</v>
      </c>
      <c r="Z3625" t="s">
        <v>874</v>
      </c>
      <c r="AA3625" s="19">
        <v>1</v>
      </c>
      <c r="AB3625">
        <v>0</v>
      </c>
      <c r="AC3625" s="23" t="s">
        <v>874</v>
      </c>
      <c r="AD3625" s="19">
        <v>45825.205071550925</v>
      </c>
      <c r="AE3625" t="s">
        <v>2388</v>
      </c>
    </row>
    <row r="3626" spans="1:31" x14ac:dyDescent="0.35">
      <c r="A3626" t="s">
        <v>99</v>
      </c>
      <c r="B3626" t="s">
        <v>311</v>
      </c>
      <c r="C3626">
        <v>2395</v>
      </c>
      <c r="D3626" s="9">
        <v>43213.74722222222</v>
      </c>
      <c r="E3626" s="9">
        <v>45608.893055555556</v>
      </c>
      <c r="F3626">
        <v>1331</v>
      </c>
      <c r="G3626">
        <v>1218</v>
      </c>
      <c r="H3626">
        <v>1169</v>
      </c>
      <c r="I3626">
        <v>49</v>
      </c>
      <c r="J3626">
        <v>194</v>
      </c>
      <c r="K3626">
        <v>1024</v>
      </c>
      <c r="L3626">
        <v>650</v>
      </c>
      <c r="M3626">
        <v>374</v>
      </c>
      <c r="N3626">
        <v>0.70299999999999996</v>
      </c>
      <c r="O3626">
        <v>4.5999999999999999E-2</v>
      </c>
      <c r="P3626">
        <v>0.14199999999999999</v>
      </c>
      <c r="Q3626">
        <v>0.42899999999999999</v>
      </c>
      <c r="R3626">
        <v>0.60699999999999998</v>
      </c>
      <c r="S3626">
        <v>0.60599999999999998</v>
      </c>
      <c r="T3626">
        <v>0.70699999999999996</v>
      </c>
      <c r="U3626">
        <v>0.93899999999999995</v>
      </c>
      <c r="V3626">
        <v>0.81</v>
      </c>
      <c r="W3626">
        <v>871.79499999999996</v>
      </c>
      <c r="X3626" t="s">
        <v>56</v>
      </c>
      <c r="Y3626">
        <v>2.331</v>
      </c>
      <c r="Z3626">
        <v>0.97799999999999998</v>
      </c>
      <c r="AA3626">
        <v>0.93500000000000005</v>
      </c>
      <c r="AB3626">
        <v>0.96299999999999997</v>
      </c>
      <c r="AC3626">
        <v>0.96699999999999997</v>
      </c>
      <c r="AD3626" s="19">
        <v>2.0649305555555556E-2</v>
      </c>
      <c r="AE3626" t="s">
        <v>1108</v>
      </c>
    </row>
    <row r="3627" spans="1:31" hidden="1" x14ac:dyDescent="0.35">
      <c r="A3627" t="s">
        <v>1006</v>
      </c>
      <c r="B3627" t="s">
        <v>312</v>
      </c>
      <c r="C3627">
        <v>0</v>
      </c>
      <c r="D3627" s="9">
        <v>43906.726331018515</v>
      </c>
      <c r="E3627" s="9">
        <v>43906.726331018515</v>
      </c>
      <c r="F3627" t="s">
        <v>871</v>
      </c>
      <c r="G3627" t="s">
        <v>871</v>
      </c>
      <c r="H3627">
        <v>1</v>
      </c>
      <c r="I3627">
        <v>1</v>
      </c>
      <c r="J3627">
        <v>1</v>
      </c>
      <c r="K3627" t="s">
        <v>872</v>
      </c>
      <c r="L3627">
        <v>1</v>
      </c>
      <c r="M3627">
        <v>0</v>
      </c>
      <c r="N3627" t="s">
        <v>874</v>
      </c>
      <c r="O3627" t="s">
        <v>874</v>
      </c>
      <c r="P3627" t="s">
        <v>874</v>
      </c>
      <c r="Q3627" t="s">
        <v>874</v>
      </c>
      <c r="R3627">
        <v>0</v>
      </c>
      <c r="S3627" t="s">
        <v>874</v>
      </c>
      <c r="T3627" t="s">
        <v>874</v>
      </c>
      <c r="U3627" t="s">
        <v>874</v>
      </c>
      <c r="V3627" t="s">
        <v>874</v>
      </c>
      <c r="W3627" t="s">
        <v>874</v>
      </c>
      <c r="X3627" t="s">
        <v>80</v>
      </c>
      <c r="Y3627" t="s">
        <v>874</v>
      </c>
      <c r="Z3627" t="s">
        <v>874</v>
      </c>
      <c r="AA3627" s="19" t="s">
        <v>874</v>
      </c>
      <c r="AB3627" t="s">
        <v>874</v>
      </c>
      <c r="AC3627" s="23" t="s">
        <v>874</v>
      </c>
      <c r="AD3627" s="19">
        <v>45825.20527486111</v>
      </c>
      <c r="AE3627" t="s">
        <v>2388</v>
      </c>
    </row>
    <row r="3628" spans="1:31" x14ac:dyDescent="0.35">
      <c r="A3628" t="s">
        <v>99</v>
      </c>
      <c r="B3628" t="s">
        <v>311</v>
      </c>
      <c r="C3628">
        <v>2395</v>
      </c>
      <c r="D3628" s="9">
        <v>43213.74722222222</v>
      </c>
      <c r="E3628" s="9">
        <v>45608.893055555556</v>
      </c>
      <c r="F3628">
        <v>1331</v>
      </c>
      <c r="G3628">
        <v>1218</v>
      </c>
      <c r="H3628">
        <v>1169</v>
      </c>
      <c r="I3628">
        <v>49</v>
      </c>
      <c r="J3628">
        <v>194</v>
      </c>
      <c r="K3628">
        <v>1024</v>
      </c>
      <c r="L3628">
        <v>650</v>
      </c>
      <c r="M3628">
        <v>374</v>
      </c>
      <c r="N3628">
        <v>0.70299999999999996</v>
      </c>
      <c r="O3628">
        <v>4.5999999999999999E-2</v>
      </c>
      <c r="P3628">
        <v>0.14199999999999999</v>
      </c>
      <c r="Q3628">
        <v>0.42899999999999999</v>
      </c>
      <c r="R3628">
        <v>0.60699999999999998</v>
      </c>
      <c r="S3628">
        <v>0.60599999999999998</v>
      </c>
      <c r="T3628">
        <v>0.70699999999999996</v>
      </c>
      <c r="U3628">
        <v>0.93899999999999995</v>
      </c>
      <c r="V3628">
        <v>0.81</v>
      </c>
      <c r="W3628">
        <v>871.79499999999996</v>
      </c>
      <c r="X3628" t="s">
        <v>56</v>
      </c>
      <c r="Y3628">
        <v>2.331</v>
      </c>
      <c r="Z3628">
        <v>0.97799999999999998</v>
      </c>
      <c r="AA3628">
        <v>0.93500000000000005</v>
      </c>
      <c r="AB3628">
        <v>0.96299999999999997</v>
      </c>
      <c r="AC3628">
        <v>0.96699999999999997</v>
      </c>
      <c r="AD3628" s="19">
        <v>2.3231481481481481E-2</v>
      </c>
      <c r="AE3628" t="s">
        <v>1108</v>
      </c>
    </row>
    <row r="3629" spans="1:31" hidden="1" x14ac:dyDescent="0.35">
      <c r="A3629" t="s">
        <v>1007</v>
      </c>
      <c r="B3629" t="s">
        <v>312</v>
      </c>
      <c r="C3629">
        <v>89</v>
      </c>
      <c r="D3629" s="9">
        <v>44439.820034722223</v>
      </c>
      <c r="E3629" s="9">
        <v>44528.911759259259</v>
      </c>
      <c r="F3629" t="s">
        <v>871</v>
      </c>
      <c r="G3629" t="s">
        <v>871</v>
      </c>
      <c r="H3629">
        <v>1</v>
      </c>
      <c r="I3629">
        <v>1</v>
      </c>
      <c r="J3629">
        <v>1</v>
      </c>
      <c r="K3629" t="s">
        <v>872</v>
      </c>
      <c r="L3629">
        <v>5</v>
      </c>
      <c r="M3629">
        <v>-2</v>
      </c>
      <c r="N3629" t="s">
        <v>874</v>
      </c>
      <c r="O3629" t="s">
        <v>874</v>
      </c>
      <c r="P3629" t="s">
        <v>874</v>
      </c>
      <c r="Q3629">
        <v>4.5999999999999999E-2</v>
      </c>
      <c r="R3629">
        <v>0</v>
      </c>
      <c r="S3629">
        <v>6.2E-2</v>
      </c>
      <c r="T3629" t="s">
        <v>874</v>
      </c>
      <c r="U3629" t="s">
        <v>874</v>
      </c>
      <c r="V3629" t="s">
        <v>874</v>
      </c>
      <c r="W3629" t="s">
        <v>874</v>
      </c>
      <c r="X3629" t="s">
        <v>56</v>
      </c>
      <c r="Y3629">
        <v>21.739000000000001</v>
      </c>
      <c r="Z3629" t="s">
        <v>874</v>
      </c>
      <c r="AA3629" s="19" t="s">
        <v>874</v>
      </c>
      <c r="AB3629" t="s">
        <v>874</v>
      </c>
      <c r="AC3629" s="23">
        <v>0.88600000000000001</v>
      </c>
      <c r="AD3629" s="19">
        <v>45825.205491145833</v>
      </c>
      <c r="AE3629" t="s">
        <v>2388</v>
      </c>
    </row>
    <row r="3630" spans="1:31" x14ac:dyDescent="0.35">
      <c r="A3630" t="s">
        <v>1024</v>
      </c>
      <c r="B3630" t="s">
        <v>311</v>
      </c>
      <c r="C3630">
        <v>2820</v>
      </c>
      <c r="D3630" s="9">
        <v>41703.84778935185</v>
      </c>
      <c r="E3630" s="9">
        <v>44524.780706018515</v>
      </c>
      <c r="F3630">
        <v>645</v>
      </c>
      <c r="G3630">
        <v>645</v>
      </c>
      <c r="H3630">
        <v>269</v>
      </c>
      <c r="I3630">
        <v>376</v>
      </c>
      <c r="J3630">
        <v>144</v>
      </c>
      <c r="K3630">
        <v>501</v>
      </c>
      <c r="L3630">
        <v>434</v>
      </c>
      <c r="M3630">
        <v>67</v>
      </c>
      <c r="N3630">
        <v>0.157</v>
      </c>
      <c r="O3630">
        <v>0.185</v>
      </c>
      <c r="P3630">
        <v>5.5E-2</v>
      </c>
      <c r="Q3630">
        <v>0.20300000000000001</v>
      </c>
      <c r="R3630">
        <v>0.28699999999999998</v>
      </c>
      <c r="S3630">
        <v>0.24199999999999999</v>
      </c>
      <c r="T3630">
        <v>0.70699999999999996</v>
      </c>
      <c r="U3630">
        <v>0.45900000000000002</v>
      </c>
      <c r="V3630">
        <v>0.83899999999999997</v>
      </c>
      <c r="W3630">
        <v>330.04899999999998</v>
      </c>
      <c r="X3630" t="s">
        <v>56</v>
      </c>
      <c r="Y3630">
        <v>4.9260000000000002</v>
      </c>
      <c r="Z3630">
        <v>0.93700000000000006</v>
      </c>
      <c r="AA3630" s="19">
        <v>0.91300000000000003</v>
      </c>
      <c r="AB3630">
        <v>0.94299999999999995</v>
      </c>
      <c r="AC3630" s="23">
        <v>0.85299999999999998</v>
      </c>
      <c r="AD3630" s="19">
        <v>45825.209968009258</v>
      </c>
      <c r="AE3630" t="s">
        <v>2388</v>
      </c>
    </row>
    <row r="3631" spans="1:31" hidden="1" x14ac:dyDescent="0.35">
      <c r="A3631" t="s">
        <v>1008</v>
      </c>
      <c r="B3631" t="s">
        <v>312</v>
      </c>
      <c r="C3631">
        <v>0</v>
      </c>
      <c r="D3631" s="9">
        <v>44515.389525462961</v>
      </c>
      <c r="E3631" s="9">
        <v>44515.389525462961</v>
      </c>
      <c r="F3631" t="s">
        <v>871</v>
      </c>
      <c r="G3631" t="s">
        <v>871</v>
      </c>
      <c r="H3631">
        <v>1</v>
      </c>
      <c r="I3631">
        <v>1</v>
      </c>
      <c r="J3631">
        <v>1</v>
      </c>
      <c r="K3631" t="s">
        <v>872</v>
      </c>
      <c r="L3631">
        <v>1</v>
      </c>
      <c r="M3631">
        <v>0</v>
      </c>
      <c r="N3631" t="s">
        <v>874</v>
      </c>
      <c r="O3631" t="s">
        <v>874</v>
      </c>
      <c r="P3631" t="s">
        <v>874</v>
      </c>
      <c r="Q3631" t="s">
        <v>874</v>
      </c>
      <c r="R3631">
        <v>0</v>
      </c>
      <c r="S3631" t="s">
        <v>874</v>
      </c>
      <c r="T3631" t="s">
        <v>874</v>
      </c>
      <c r="U3631" t="s">
        <v>874</v>
      </c>
      <c r="V3631" t="s">
        <v>874</v>
      </c>
      <c r="W3631" t="s">
        <v>874</v>
      </c>
      <c r="X3631" t="s">
        <v>56</v>
      </c>
      <c r="Y3631" t="s">
        <v>874</v>
      </c>
      <c r="Z3631" t="s">
        <v>874</v>
      </c>
      <c r="AA3631" s="19" t="s">
        <v>874</v>
      </c>
      <c r="AB3631" t="s">
        <v>874</v>
      </c>
      <c r="AC3631" s="23" t="s">
        <v>874</v>
      </c>
      <c r="AD3631" s="19">
        <v>45825.205725</v>
      </c>
      <c r="AE3631" t="s">
        <v>2388</v>
      </c>
    </row>
    <row r="3632" spans="1:31" x14ac:dyDescent="0.35">
      <c r="A3632" t="s">
        <v>1698</v>
      </c>
      <c r="B3632" t="s">
        <v>311</v>
      </c>
      <c r="C3632">
        <v>2757</v>
      </c>
      <c r="D3632" s="9">
        <v>41808.314942129633</v>
      </c>
      <c r="E3632" s="9">
        <v>44566.07608796296</v>
      </c>
      <c r="F3632">
        <v>4721</v>
      </c>
      <c r="G3632">
        <v>4721</v>
      </c>
      <c r="H3632">
        <v>404</v>
      </c>
      <c r="I3632">
        <v>4317</v>
      </c>
      <c r="J3632">
        <v>468</v>
      </c>
      <c r="K3632">
        <v>4253</v>
      </c>
      <c r="L3632">
        <v>2936</v>
      </c>
      <c r="M3632">
        <v>1317</v>
      </c>
      <c r="N3632">
        <v>0.161</v>
      </c>
      <c r="O3632">
        <v>1.518</v>
      </c>
      <c r="P3632">
        <v>0.193</v>
      </c>
      <c r="Q3632">
        <v>1.0509999999999999</v>
      </c>
      <c r="R3632">
        <v>1.486</v>
      </c>
      <c r="S3632">
        <v>1.5</v>
      </c>
      <c r="T3632">
        <v>0.70699999999999996</v>
      </c>
      <c r="U3632">
        <v>9.6000000000000002E-2</v>
      </c>
      <c r="V3632">
        <v>0.88500000000000001</v>
      </c>
      <c r="W3632">
        <v>1253.0920000000001</v>
      </c>
      <c r="X3632" t="s">
        <v>56</v>
      </c>
      <c r="Y3632">
        <v>0.95099999999999996</v>
      </c>
      <c r="Z3632">
        <v>0.95799999999999996</v>
      </c>
      <c r="AA3632">
        <v>0.99299999999999999</v>
      </c>
      <c r="AB3632">
        <v>0.96399999999999997</v>
      </c>
      <c r="AC3632">
        <v>0.99199999999999999</v>
      </c>
      <c r="AD3632" s="19">
        <v>45825.164830254631</v>
      </c>
      <c r="AE3632" t="s">
        <v>2397</v>
      </c>
    </row>
    <row r="3633" spans="1:31" hidden="1" x14ac:dyDescent="0.35">
      <c r="A3633" t="s">
        <v>1009</v>
      </c>
      <c r="B3633" t="s">
        <v>312</v>
      </c>
      <c r="C3633">
        <v>60</v>
      </c>
      <c r="D3633" s="9">
        <v>43062.818668981483</v>
      </c>
      <c r="E3633" s="9">
        <v>43123.039826388886</v>
      </c>
      <c r="F3633" t="s">
        <v>871</v>
      </c>
      <c r="G3633" t="s">
        <v>871</v>
      </c>
      <c r="H3633">
        <v>2</v>
      </c>
      <c r="I3633">
        <v>1</v>
      </c>
      <c r="J3633">
        <v>1</v>
      </c>
      <c r="K3633" t="s">
        <v>872</v>
      </c>
      <c r="L3633">
        <v>2</v>
      </c>
      <c r="M3633">
        <v>0</v>
      </c>
      <c r="N3633" t="s">
        <v>874</v>
      </c>
      <c r="O3633" t="s">
        <v>874</v>
      </c>
      <c r="P3633" t="s">
        <v>874</v>
      </c>
      <c r="Q3633" t="s">
        <v>874</v>
      </c>
      <c r="R3633">
        <v>0</v>
      </c>
      <c r="S3633">
        <v>2.5000000000000001E-2</v>
      </c>
      <c r="T3633" t="s">
        <v>874</v>
      </c>
      <c r="U3633" t="s">
        <v>874</v>
      </c>
      <c r="V3633" t="s">
        <v>874</v>
      </c>
      <c r="W3633" t="s">
        <v>874</v>
      </c>
      <c r="X3633" t="s">
        <v>56</v>
      </c>
      <c r="Y3633" t="s">
        <v>874</v>
      </c>
      <c r="Z3633" t="s">
        <v>874</v>
      </c>
      <c r="AA3633" s="19" t="s">
        <v>874</v>
      </c>
      <c r="AB3633" t="s">
        <v>874</v>
      </c>
      <c r="AC3633" s="23" t="s">
        <v>874</v>
      </c>
      <c r="AD3633" s="19">
        <v>45825.205977071761</v>
      </c>
      <c r="AE3633" t="s">
        <v>2388</v>
      </c>
    </row>
    <row r="3634" spans="1:31" x14ac:dyDescent="0.35">
      <c r="A3634" t="s">
        <v>1180</v>
      </c>
      <c r="B3634" t="s">
        <v>311</v>
      </c>
      <c r="C3634">
        <v>2953</v>
      </c>
      <c r="D3634" s="9">
        <v>40407.594293981485</v>
      </c>
      <c r="E3634" s="9">
        <v>43360.892210648148</v>
      </c>
      <c r="F3634">
        <v>435</v>
      </c>
      <c r="G3634">
        <v>435</v>
      </c>
      <c r="H3634">
        <v>123</v>
      </c>
      <c r="I3634">
        <v>312</v>
      </c>
      <c r="J3634">
        <v>70</v>
      </c>
      <c r="K3634">
        <v>365</v>
      </c>
      <c r="L3634">
        <v>226</v>
      </c>
      <c r="M3634">
        <v>139</v>
      </c>
      <c r="N3634">
        <v>7.2999999999999995E-2</v>
      </c>
      <c r="O3634">
        <v>0.13800000000000001</v>
      </c>
      <c r="P3634">
        <v>4.8000000000000001E-2</v>
      </c>
      <c r="Q3634">
        <v>0.115</v>
      </c>
      <c r="R3634">
        <v>0.16300000000000001</v>
      </c>
      <c r="S3634">
        <v>0.16300000000000001</v>
      </c>
      <c r="T3634">
        <v>0.70599999999999996</v>
      </c>
      <c r="U3634">
        <v>0.34599999999999997</v>
      </c>
      <c r="V3634">
        <v>0.77300000000000002</v>
      </c>
      <c r="W3634">
        <v>1208.6959999999999</v>
      </c>
      <c r="X3634" t="s">
        <v>56</v>
      </c>
      <c r="Y3634">
        <v>8.6959999999999997</v>
      </c>
      <c r="Z3634">
        <v>0.94599999999999995</v>
      </c>
      <c r="AA3634">
        <v>0.84699999999999998</v>
      </c>
      <c r="AB3634">
        <v>0.89800000000000002</v>
      </c>
      <c r="AC3634">
        <v>0.751</v>
      </c>
      <c r="AD3634" s="19">
        <v>45825.298430266201</v>
      </c>
      <c r="AE3634" t="s">
        <v>2333</v>
      </c>
    </row>
    <row r="3635" spans="1:31" hidden="1" x14ac:dyDescent="0.35">
      <c r="A3635" t="s">
        <v>1010</v>
      </c>
      <c r="B3635" t="s">
        <v>312</v>
      </c>
      <c r="C3635">
        <v>84</v>
      </c>
      <c r="D3635" s="9">
        <v>41886.797974537039</v>
      </c>
      <c r="E3635" s="9">
        <v>41970.888958333337</v>
      </c>
      <c r="F3635" t="s">
        <v>871</v>
      </c>
      <c r="G3635" t="s">
        <v>871</v>
      </c>
      <c r="H3635">
        <v>13</v>
      </c>
      <c r="I3635">
        <v>31</v>
      </c>
      <c r="J3635">
        <v>1</v>
      </c>
      <c r="K3635" t="s">
        <v>872</v>
      </c>
      <c r="L3635">
        <v>49</v>
      </c>
      <c r="M3635">
        <v>-6</v>
      </c>
      <c r="N3635">
        <v>0.17299999999999999</v>
      </c>
      <c r="O3635">
        <v>0.43099999999999999</v>
      </c>
      <c r="P3635">
        <v>0</v>
      </c>
      <c r="Q3635">
        <v>0.71599999999999997</v>
      </c>
      <c r="R3635">
        <v>0.60399999999999998</v>
      </c>
      <c r="S3635">
        <v>0.58199999999999996</v>
      </c>
      <c r="T3635">
        <v>1.1850000000000001</v>
      </c>
      <c r="U3635">
        <v>0.28599999999999998</v>
      </c>
      <c r="V3635">
        <v>1</v>
      </c>
      <c r="W3635">
        <v>4.1900000000000004</v>
      </c>
      <c r="X3635" t="s">
        <v>92</v>
      </c>
      <c r="Y3635">
        <v>1.397</v>
      </c>
      <c r="Z3635">
        <v>0.96099999999999997</v>
      </c>
      <c r="AA3635" s="19">
        <v>0.873</v>
      </c>
      <c r="AB3635">
        <v>0</v>
      </c>
      <c r="AC3635" s="23">
        <v>0.92</v>
      </c>
      <c r="AD3635" s="19">
        <v>45825.206279942133</v>
      </c>
      <c r="AE3635" t="s">
        <v>2388</v>
      </c>
    </row>
    <row r="3636" spans="1:31" x14ac:dyDescent="0.35">
      <c r="A3636" t="s">
        <v>1146</v>
      </c>
      <c r="B3636" t="s">
        <v>311</v>
      </c>
      <c r="C3636">
        <v>1669</v>
      </c>
      <c r="D3636" s="9">
        <v>39581.008321759262</v>
      </c>
      <c r="E3636" s="9">
        <v>41250.239768518521</v>
      </c>
      <c r="F3636">
        <v>222</v>
      </c>
      <c r="G3636">
        <v>222</v>
      </c>
      <c r="H3636">
        <v>94</v>
      </c>
      <c r="I3636">
        <v>128</v>
      </c>
      <c r="J3636">
        <v>27</v>
      </c>
      <c r="K3636">
        <v>195</v>
      </c>
      <c r="L3636">
        <v>161</v>
      </c>
      <c r="M3636">
        <v>34</v>
      </c>
      <c r="N3636">
        <v>0.106</v>
      </c>
      <c r="O3636">
        <v>9.6000000000000002E-2</v>
      </c>
      <c r="P3636">
        <v>2.5000000000000001E-2</v>
      </c>
      <c r="Q3636">
        <v>0.125</v>
      </c>
      <c r="R3636">
        <v>0.17699999999999999</v>
      </c>
      <c r="S3636">
        <v>0.152</v>
      </c>
      <c r="T3636">
        <v>0.70599999999999996</v>
      </c>
      <c r="U3636">
        <v>0.52500000000000002</v>
      </c>
      <c r="V3636">
        <v>0.876</v>
      </c>
      <c r="W3636">
        <v>272</v>
      </c>
      <c r="X3636" t="s">
        <v>56</v>
      </c>
      <c r="Y3636">
        <v>8</v>
      </c>
      <c r="Z3636">
        <v>0.51400000000000001</v>
      </c>
      <c r="AA3636">
        <v>0.59199999999999997</v>
      </c>
      <c r="AB3636">
        <v>0.36899999999999999</v>
      </c>
      <c r="AC3636">
        <v>0.51700000000000002</v>
      </c>
      <c r="AD3636" s="19">
        <v>45825.288454618058</v>
      </c>
      <c r="AE3636" t="s">
        <v>2339</v>
      </c>
    </row>
    <row r="3637" spans="1:31" hidden="1" x14ac:dyDescent="0.35">
      <c r="A3637" t="s">
        <v>892</v>
      </c>
      <c r="B3637" t="s">
        <v>312</v>
      </c>
      <c r="C3637">
        <v>0</v>
      </c>
      <c r="D3637" s="9">
        <v>44404.468784722223</v>
      </c>
      <c r="E3637" s="9">
        <v>44404.468807870369</v>
      </c>
      <c r="F3637" t="s">
        <v>871</v>
      </c>
      <c r="G3637" t="s">
        <v>871</v>
      </c>
      <c r="H3637">
        <v>1</v>
      </c>
      <c r="I3637">
        <v>1</v>
      </c>
      <c r="J3637">
        <v>1</v>
      </c>
      <c r="K3637" t="s">
        <v>872</v>
      </c>
      <c r="L3637">
        <v>4</v>
      </c>
      <c r="M3637">
        <v>-3</v>
      </c>
      <c r="N3637" t="s">
        <v>874</v>
      </c>
      <c r="O3637" t="s">
        <v>874</v>
      </c>
      <c r="P3637" t="s">
        <v>874</v>
      </c>
      <c r="Q3637">
        <v>2</v>
      </c>
      <c r="R3637">
        <v>0</v>
      </c>
      <c r="S3637" t="s">
        <v>874</v>
      </c>
      <c r="T3637" t="s">
        <v>874</v>
      </c>
      <c r="U3637" t="s">
        <v>874</v>
      </c>
      <c r="V3637" t="s">
        <v>874</v>
      </c>
      <c r="W3637" t="s">
        <v>874</v>
      </c>
      <c r="X3637" t="s">
        <v>56</v>
      </c>
      <c r="Y3637">
        <v>0.5</v>
      </c>
      <c r="Z3637" t="s">
        <v>874</v>
      </c>
      <c r="AA3637" s="19" t="s">
        <v>874</v>
      </c>
      <c r="AB3637" t="s">
        <v>874</v>
      </c>
      <c r="AC3637" s="23">
        <v>0.6</v>
      </c>
      <c r="AD3637" s="19">
        <v>45825.206534618053</v>
      </c>
      <c r="AE3637" t="s">
        <v>2388</v>
      </c>
    </row>
    <row r="3638" spans="1:31" x14ac:dyDescent="0.35">
      <c r="A3638" t="s">
        <v>1410</v>
      </c>
      <c r="B3638" t="s">
        <v>311</v>
      </c>
      <c r="C3638">
        <v>4599</v>
      </c>
      <c r="D3638" s="9">
        <v>38609.233819444446</v>
      </c>
      <c r="E3638" s="9">
        <v>43208.394814814812</v>
      </c>
      <c r="F3638">
        <v>70</v>
      </c>
      <c r="G3638">
        <v>70</v>
      </c>
      <c r="H3638">
        <v>15</v>
      </c>
      <c r="I3638">
        <v>55</v>
      </c>
      <c r="J3638">
        <v>7</v>
      </c>
      <c r="K3638">
        <v>63</v>
      </c>
      <c r="L3638">
        <v>20</v>
      </c>
      <c r="M3638">
        <v>43</v>
      </c>
      <c r="N3638">
        <v>4.0000000000000001E-3</v>
      </c>
      <c r="O3638">
        <v>1.7000000000000001E-2</v>
      </c>
      <c r="P3638">
        <v>4.0000000000000001E-3</v>
      </c>
      <c r="Q3638">
        <v>1.2E-2</v>
      </c>
      <c r="R3638">
        <v>1.7000000000000001E-2</v>
      </c>
      <c r="S3638">
        <v>1.9E-2</v>
      </c>
      <c r="T3638">
        <v>0.70599999999999996</v>
      </c>
      <c r="U3638">
        <v>0.19</v>
      </c>
      <c r="V3638">
        <v>0.81</v>
      </c>
      <c r="W3638">
        <v>3583.3330000000001</v>
      </c>
      <c r="X3638" t="s">
        <v>56</v>
      </c>
      <c r="Y3638">
        <v>83.332999999999998</v>
      </c>
      <c r="Z3638">
        <v>0.91900000000000004</v>
      </c>
      <c r="AA3638">
        <v>0.89700000000000002</v>
      </c>
      <c r="AB3638">
        <v>0.63200000000000001</v>
      </c>
      <c r="AC3638">
        <v>0.65600000000000003</v>
      </c>
      <c r="AD3638" s="19">
        <v>45825.093448900465</v>
      </c>
      <c r="AE3638" t="s">
        <v>2397</v>
      </c>
    </row>
    <row r="3639" spans="1:31" hidden="1" x14ac:dyDescent="0.35">
      <c r="A3639" t="s">
        <v>1011</v>
      </c>
      <c r="B3639" t="s">
        <v>312</v>
      </c>
      <c r="C3639">
        <v>0</v>
      </c>
      <c r="D3639" s="9">
        <v>44522.743726851855</v>
      </c>
      <c r="E3639" s="9">
        <v>44522.743726851855</v>
      </c>
      <c r="F3639" t="s">
        <v>871</v>
      </c>
      <c r="G3639" t="s">
        <v>871</v>
      </c>
      <c r="H3639">
        <v>1</v>
      </c>
      <c r="I3639">
        <v>1</v>
      </c>
      <c r="J3639">
        <v>1</v>
      </c>
      <c r="K3639" t="s">
        <v>872</v>
      </c>
      <c r="L3639">
        <v>1</v>
      </c>
      <c r="M3639">
        <v>0</v>
      </c>
      <c r="N3639" t="s">
        <v>874</v>
      </c>
      <c r="O3639" t="s">
        <v>874</v>
      </c>
      <c r="P3639" t="s">
        <v>874</v>
      </c>
      <c r="Q3639" t="s">
        <v>874</v>
      </c>
      <c r="R3639">
        <v>0</v>
      </c>
      <c r="S3639" t="s">
        <v>874</v>
      </c>
      <c r="T3639" t="s">
        <v>874</v>
      </c>
      <c r="U3639" t="s">
        <v>874</v>
      </c>
      <c r="V3639" t="s">
        <v>874</v>
      </c>
      <c r="W3639" t="s">
        <v>874</v>
      </c>
      <c r="X3639" t="s">
        <v>56</v>
      </c>
      <c r="Y3639" t="s">
        <v>874</v>
      </c>
      <c r="Z3639" t="s">
        <v>874</v>
      </c>
      <c r="AA3639" s="19" t="s">
        <v>874</v>
      </c>
      <c r="AB3639" t="s">
        <v>874</v>
      </c>
      <c r="AC3639" s="23" t="s">
        <v>874</v>
      </c>
      <c r="AD3639" s="19">
        <v>45825.206755891202</v>
      </c>
      <c r="AE3639" t="s">
        <v>2388</v>
      </c>
    </row>
    <row r="3640" spans="1:31" x14ac:dyDescent="0.35">
      <c r="A3640" t="s">
        <v>1468</v>
      </c>
      <c r="B3640" t="s">
        <v>311</v>
      </c>
      <c r="C3640">
        <v>2107</v>
      </c>
      <c r="D3640" s="9">
        <v>42459.650717592594</v>
      </c>
      <c r="E3640" s="9">
        <v>44566.685960648145</v>
      </c>
      <c r="F3640">
        <v>1623</v>
      </c>
      <c r="G3640">
        <v>1623</v>
      </c>
      <c r="H3640">
        <v>340</v>
      </c>
      <c r="I3640">
        <v>1283</v>
      </c>
      <c r="J3640">
        <v>88</v>
      </c>
      <c r="K3640">
        <v>1535</v>
      </c>
      <c r="L3640">
        <v>1130</v>
      </c>
      <c r="M3640">
        <v>405</v>
      </c>
      <c r="N3640">
        <v>0.17399999999999999</v>
      </c>
      <c r="O3640">
        <v>0.72199999999999998</v>
      </c>
      <c r="P3640">
        <v>4.2999999999999997E-2</v>
      </c>
      <c r="Q3640">
        <v>0.60199999999999998</v>
      </c>
      <c r="R3640">
        <v>0.85299999999999998</v>
      </c>
      <c r="S3640">
        <v>0.85099999999999998</v>
      </c>
      <c r="T3640">
        <v>0.70599999999999996</v>
      </c>
      <c r="U3640">
        <v>0.19400000000000001</v>
      </c>
      <c r="V3640">
        <v>0.95199999999999996</v>
      </c>
      <c r="W3640">
        <v>672.75699999999995</v>
      </c>
      <c r="X3640" t="s">
        <v>56</v>
      </c>
      <c r="Y3640">
        <v>1.661</v>
      </c>
      <c r="Z3640">
        <v>0.97399999999999998</v>
      </c>
      <c r="AA3640">
        <v>0.996</v>
      </c>
      <c r="AB3640">
        <v>0.99</v>
      </c>
      <c r="AC3640">
        <v>0.997</v>
      </c>
      <c r="AD3640" s="19">
        <v>45825.107060300928</v>
      </c>
      <c r="AE3640" t="s">
        <v>2397</v>
      </c>
    </row>
    <row r="3641" spans="1:31" hidden="1" x14ac:dyDescent="0.35">
      <c r="A3641" t="s">
        <v>1012</v>
      </c>
      <c r="B3641" t="s">
        <v>312</v>
      </c>
      <c r="C3641">
        <v>0</v>
      </c>
      <c r="D3641" s="9">
        <v>44425.172627314816</v>
      </c>
      <c r="E3641" s="9">
        <v>44425.172627314816</v>
      </c>
      <c r="F3641" t="s">
        <v>871</v>
      </c>
      <c r="G3641" t="s">
        <v>871</v>
      </c>
      <c r="H3641">
        <v>1</v>
      </c>
      <c r="I3641">
        <v>1</v>
      </c>
      <c r="J3641">
        <v>1</v>
      </c>
      <c r="K3641" t="s">
        <v>872</v>
      </c>
      <c r="L3641">
        <v>1</v>
      </c>
      <c r="M3641">
        <v>0</v>
      </c>
      <c r="N3641" t="s">
        <v>874</v>
      </c>
      <c r="O3641" t="s">
        <v>874</v>
      </c>
      <c r="P3641" t="s">
        <v>874</v>
      </c>
      <c r="Q3641" t="s">
        <v>874</v>
      </c>
      <c r="R3641">
        <v>0</v>
      </c>
      <c r="S3641" t="s">
        <v>874</v>
      </c>
      <c r="T3641" t="s">
        <v>874</v>
      </c>
      <c r="U3641" t="s">
        <v>874</v>
      </c>
      <c r="V3641" t="s">
        <v>874</v>
      </c>
      <c r="W3641" t="s">
        <v>874</v>
      </c>
      <c r="X3641" t="s">
        <v>56</v>
      </c>
      <c r="Y3641" t="s">
        <v>874</v>
      </c>
      <c r="Z3641" t="s">
        <v>874</v>
      </c>
      <c r="AA3641" s="19" t="s">
        <v>874</v>
      </c>
      <c r="AB3641" t="s">
        <v>874</v>
      </c>
      <c r="AC3641" s="23" t="s">
        <v>874</v>
      </c>
      <c r="AD3641" s="19">
        <v>45825.206956932867</v>
      </c>
      <c r="AE3641" t="s">
        <v>2388</v>
      </c>
    </row>
    <row r="3642" spans="1:31" x14ac:dyDescent="0.35">
      <c r="A3642" t="s">
        <v>1476</v>
      </c>
      <c r="B3642" t="s">
        <v>311</v>
      </c>
      <c r="C3642">
        <v>2842</v>
      </c>
      <c r="D3642" s="9">
        <v>41485.396793981483</v>
      </c>
      <c r="E3642" s="9">
        <v>44328.36855324074</v>
      </c>
      <c r="F3642">
        <v>399</v>
      </c>
      <c r="G3642">
        <v>399</v>
      </c>
      <c r="H3642">
        <v>85</v>
      </c>
      <c r="I3642">
        <v>314</v>
      </c>
      <c r="J3642">
        <v>26</v>
      </c>
      <c r="K3642">
        <v>373</v>
      </c>
      <c r="L3642">
        <v>233</v>
      </c>
      <c r="M3642">
        <v>140</v>
      </c>
      <c r="N3642">
        <v>3.9E-2</v>
      </c>
      <c r="O3642">
        <v>0.13200000000000001</v>
      </c>
      <c r="P3642">
        <v>1.0999999999999999E-2</v>
      </c>
      <c r="Q3642">
        <v>0.113</v>
      </c>
      <c r="R3642">
        <v>0.16</v>
      </c>
      <c r="S3642">
        <v>0.16</v>
      </c>
      <c r="T3642">
        <v>0.70599999999999996</v>
      </c>
      <c r="U3642">
        <v>0.22800000000000001</v>
      </c>
      <c r="V3642">
        <v>0.93600000000000005</v>
      </c>
      <c r="W3642">
        <v>1238.9380000000001</v>
      </c>
      <c r="X3642" t="s">
        <v>56</v>
      </c>
      <c r="Y3642">
        <v>8.85</v>
      </c>
      <c r="Z3642">
        <v>0.98299999999999998</v>
      </c>
      <c r="AA3642">
        <v>0.88700000000000001</v>
      </c>
      <c r="AB3642">
        <v>0.84199999999999997</v>
      </c>
      <c r="AC3642">
        <v>0.94899999999999995</v>
      </c>
      <c r="AD3642" s="19">
        <v>45825.10888</v>
      </c>
      <c r="AE3642" t="s">
        <v>2397</v>
      </c>
    </row>
    <row r="3643" spans="1:31" hidden="1" x14ac:dyDescent="0.35">
      <c r="A3643" t="s">
        <v>1013</v>
      </c>
      <c r="B3643" t="s">
        <v>312</v>
      </c>
      <c r="C3643">
        <v>84</v>
      </c>
      <c r="D3643" s="9">
        <v>44461.056851851848</v>
      </c>
      <c r="E3643" s="9">
        <v>44545.302372685182</v>
      </c>
      <c r="F3643" t="s">
        <v>871</v>
      </c>
      <c r="G3643" t="s">
        <v>871</v>
      </c>
      <c r="H3643">
        <v>4</v>
      </c>
      <c r="I3643">
        <v>4</v>
      </c>
      <c r="J3643">
        <v>5</v>
      </c>
      <c r="K3643" t="s">
        <v>872</v>
      </c>
      <c r="L3643">
        <v>19</v>
      </c>
      <c r="M3643">
        <v>-15</v>
      </c>
      <c r="N3643">
        <v>3.9E-2</v>
      </c>
      <c r="O3643">
        <v>3.4000000000000002E-2</v>
      </c>
      <c r="P3643">
        <v>4.7E-2</v>
      </c>
      <c r="Q3643">
        <v>0.215</v>
      </c>
      <c r="R3643">
        <v>2.5999999999999999E-2</v>
      </c>
      <c r="S3643">
        <v>2.1999999999999999E-2</v>
      </c>
      <c r="T3643">
        <v>8.2690000000000001</v>
      </c>
      <c r="U3643">
        <v>0.53400000000000003</v>
      </c>
      <c r="V3643">
        <v>0.35599999999999998</v>
      </c>
      <c r="W3643">
        <v>883.721</v>
      </c>
      <c r="X3643" t="s">
        <v>62</v>
      </c>
      <c r="Y3643">
        <v>4.6509999999999998</v>
      </c>
      <c r="Z3643">
        <v>0.95599999999999996</v>
      </c>
      <c r="AA3643" s="19">
        <v>0.753</v>
      </c>
      <c r="AB3643">
        <v>0.94599999999999995</v>
      </c>
      <c r="AC3643" s="23">
        <v>0.72099999999999997</v>
      </c>
      <c r="AD3643" s="19">
        <v>45825.20726761574</v>
      </c>
      <c r="AE3643" t="s">
        <v>2388</v>
      </c>
    </row>
    <row r="3644" spans="1:31" x14ac:dyDescent="0.35">
      <c r="A3644" t="s">
        <v>1887</v>
      </c>
      <c r="B3644" t="s">
        <v>311</v>
      </c>
      <c r="C3644">
        <v>3046</v>
      </c>
      <c r="D3644" s="9">
        <v>38581.263888888891</v>
      </c>
      <c r="E3644" s="9">
        <v>41627.762499999997</v>
      </c>
      <c r="F3644">
        <v>231</v>
      </c>
      <c r="G3644">
        <v>231</v>
      </c>
      <c r="H3644">
        <v>48</v>
      </c>
      <c r="I3644">
        <v>183</v>
      </c>
      <c r="J3644">
        <v>42</v>
      </c>
      <c r="K3644">
        <v>189</v>
      </c>
      <c r="L3644">
        <v>137</v>
      </c>
      <c r="M3644">
        <v>52</v>
      </c>
      <c r="N3644">
        <v>1.4999999999999999E-2</v>
      </c>
      <c r="O3644">
        <v>5.8999999999999997E-2</v>
      </c>
      <c r="P3644">
        <v>1.2999999999999999E-2</v>
      </c>
      <c r="Q3644">
        <v>4.2999999999999997E-2</v>
      </c>
      <c r="R3644">
        <v>6.0999999999999999E-2</v>
      </c>
      <c r="S3644">
        <v>0.06</v>
      </c>
      <c r="T3644">
        <v>0.70499999999999996</v>
      </c>
      <c r="U3644">
        <v>0.20300000000000001</v>
      </c>
      <c r="V3644">
        <v>0.82399999999999995</v>
      </c>
      <c r="W3644">
        <v>1209.3019999999999</v>
      </c>
      <c r="X3644" t="s">
        <v>56</v>
      </c>
      <c r="Y3644">
        <v>23.256</v>
      </c>
      <c r="Z3644">
        <v>0.89400000000000002</v>
      </c>
      <c r="AA3644">
        <v>0.94099999999999995</v>
      </c>
      <c r="AB3644">
        <v>0.95399999999999996</v>
      </c>
      <c r="AC3644">
        <v>0.89700000000000002</v>
      </c>
      <c r="AD3644" s="19">
        <v>45824.864340752312</v>
      </c>
      <c r="AE3644" t="s">
        <v>2024</v>
      </c>
    </row>
    <row r="3645" spans="1:31" hidden="1" x14ac:dyDescent="0.35">
      <c r="A3645" t="s">
        <v>1014</v>
      </c>
      <c r="B3645" t="s">
        <v>312</v>
      </c>
      <c r="C3645">
        <v>94</v>
      </c>
      <c r="D3645" s="9">
        <v>44459.08834490741</v>
      </c>
      <c r="E3645" s="9">
        <v>44553.876759259256</v>
      </c>
      <c r="F3645" t="s">
        <v>871</v>
      </c>
      <c r="G3645" t="s">
        <v>871</v>
      </c>
      <c r="H3645">
        <v>1</v>
      </c>
      <c r="I3645">
        <v>8</v>
      </c>
      <c r="J3645">
        <v>2</v>
      </c>
      <c r="K3645" t="s">
        <v>872</v>
      </c>
      <c r="L3645">
        <v>6</v>
      </c>
      <c r="M3645">
        <v>1</v>
      </c>
      <c r="N3645" t="s">
        <v>874</v>
      </c>
      <c r="O3645">
        <v>8.2000000000000003E-2</v>
      </c>
      <c r="P3645">
        <v>1.6E-2</v>
      </c>
      <c r="Q3645">
        <v>5.3999999999999999E-2</v>
      </c>
      <c r="R3645">
        <v>6.6000000000000003E-2</v>
      </c>
      <c r="S3645">
        <v>7.0000000000000007E-2</v>
      </c>
      <c r="T3645" t="s">
        <v>874</v>
      </c>
      <c r="U3645" t="s">
        <v>874</v>
      </c>
      <c r="V3645" t="s">
        <v>874</v>
      </c>
      <c r="W3645" t="s">
        <v>874</v>
      </c>
      <c r="X3645" t="s">
        <v>56</v>
      </c>
      <c r="Y3645">
        <v>18.518999999999998</v>
      </c>
      <c r="Z3645" t="s">
        <v>874</v>
      </c>
      <c r="AA3645" s="19">
        <v>0.90900000000000003</v>
      </c>
      <c r="AB3645">
        <v>1</v>
      </c>
      <c r="AC3645" s="23">
        <v>0.82599999999999996</v>
      </c>
      <c r="AD3645" s="19">
        <v>45825.207497222225</v>
      </c>
      <c r="AE3645" t="s">
        <v>2388</v>
      </c>
    </row>
    <row r="3646" spans="1:31" x14ac:dyDescent="0.35">
      <c r="A3646" t="s">
        <v>130</v>
      </c>
      <c r="B3646" t="s">
        <v>311</v>
      </c>
      <c r="C3646">
        <v>1579</v>
      </c>
      <c r="D3646" s="9">
        <v>43616.21875</v>
      </c>
      <c r="E3646" s="9">
        <v>45195.532638888886</v>
      </c>
      <c r="F3646">
        <v>716</v>
      </c>
      <c r="G3646">
        <v>716</v>
      </c>
      <c r="H3646">
        <v>634</v>
      </c>
      <c r="I3646">
        <v>82</v>
      </c>
      <c r="J3646">
        <v>0</v>
      </c>
      <c r="K3646">
        <v>716</v>
      </c>
      <c r="L3646">
        <v>553</v>
      </c>
      <c r="M3646">
        <v>163</v>
      </c>
      <c r="N3646">
        <v>0.51</v>
      </c>
      <c r="O3646">
        <v>0.152</v>
      </c>
      <c r="P3646">
        <v>0</v>
      </c>
      <c r="Q3646">
        <v>0.46700000000000003</v>
      </c>
      <c r="R3646">
        <v>0.66200000000000003</v>
      </c>
      <c r="S3646">
        <v>0.60399999999999998</v>
      </c>
      <c r="T3646">
        <v>0.70499999999999996</v>
      </c>
      <c r="U3646">
        <v>0.77</v>
      </c>
      <c r="V3646">
        <v>1</v>
      </c>
      <c r="W3646">
        <v>349.036</v>
      </c>
      <c r="X3646" t="s">
        <v>56</v>
      </c>
      <c r="Y3646">
        <v>2.141</v>
      </c>
      <c r="Z3646">
        <v>0.98899999999999999</v>
      </c>
      <c r="AA3646">
        <v>0.93899999999999995</v>
      </c>
      <c r="AB3646">
        <v>0</v>
      </c>
      <c r="AC3646">
        <v>0.98599999999999999</v>
      </c>
      <c r="AD3646" s="19">
        <v>2.4636574074074075E-2</v>
      </c>
      <c r="AE3646" t="s">
        <v>1108</v>
      </c>
    </row>
    <row r="3647" spans="1:31" hidden="1" x14ac:dyDescent="0.35">
      <c r="A3647" t="s">
        <v>1015</v>
      </c>
      <c r="B3647" t="s">
        <v>312</v>
      </c>
      <c r="C3647">
        <v>78</v>
      </c>
      <c r="D3647" s="9">
        <v>43887.015428240738</v>
      </c>
      <c r="E3647" s="9">
        <v>43966.001481481479</v>
      </c>
      <c r="F3647" t="s">
        <v>871</v>
      </c>
      <c r="G3647" t="s">
        <v>871</v>
      </c>
      <c r="H3647">
        <v>1</v>
      </c>
      <c r="I3647">
        <v>1</v>
      </c>
      <c r="J3647">
        <v>1</v>
      </c>
      <c r="K3647" t="s">
        <v>872</v>
      </c>
      <c r="L3647">
        <v>1</v>
      </c>
      <c r="M3647">
        <v>1</v>
      </c>
      <c r="N3647" t="s">
        <v>874</v>
      </c>
      <c r="O3647" t="s">
        <v>874</v>
      </c>
      <c r="P3647" t="s">
        <v>874</v>
      </c>
      <c r="Q3647" t="s">
        <v>874</v>
      </c>
      <c r="R3647">
        <v>0</v>
      </c>
      <c r="S3647" t="s">
        <v>874</v>
      </c>
      <c r="T3647" t="s">
        <v>874</v>
      </c>
      <c r="U3647" t="s">
        <v>874</v>
      </c>
      <c r="V3647" t="s">
        <v>874</v>
      </c>
      <c r="W3647" t="s">
        <v>874</v>
      </c>
      <c r="X3647" t="s">
        <v>62</v>
      </c>
      <c r="Y3647" t="s">
        <v>874</v>
      </c>
      <c r="Z3647" t="s">
        <v>874</v>
      </c>
      <c r="AA3647" s="19" t="s">
        <v>874</v>
      </c>
      <c r="AB3647" t="s">
        <v>874</v>
      </c>
      <c r="AC3647" s="23" t="s">
        <v>874</v>
      </c>
      <c r="AD3647" s="19">
        <v>45825.207717303238</v>
      </c>
      <c r="AE3647" t="s">
        <v>2388</v>
      </c>
    </row>
    <row r="3648" spans="1:31" x14ac:dyDescent="0.35">
      <c r="A3648" t="s">
        <v>130</v>
      </c>
      <c r="B3648" t="s">
        <v>311</v>
      </c>
      <c r="C3648">
        <v>1579</v>
      </c>
      <c r="D3648" s="9">
        <v>43616.21875</v>
      </c>
      <c r="E3648" s="9">
        <v>45195.532638888886</v>
      </c>
      <c r="F3648">
        <v>716</v>
      </c>
      <c r="G3648">
        <v>716</v>
      </c>
      <c r="H3648">
        <v>634</v>
      </c>
      <c r="I3648">
        <v>82</v>
      </c>
      <c r="J3648">
        <v>0</v>
      </c>
      <c r="K3648">
        <v>716</v>
      </c>
      <c r="L3648">
        <v>553</v>
      </c>
      <c r="M3648">
        <v>163</v>
      </c>
      <c r="N3648">
        <v>0.51</v>
      </c>
      <c r="O3648">
        <v>0.152</v>
      </c>
      <c r="P3648">
        <v>0</v>
      </c>
      <c r="Q3648">
        <v>0.46700000000000003</v>
      </c>
      <c r="R3648">
        <v>0.66200000000000003</v>
      </c>
      <c r="S3648">
        <v>0.60399999999999998</v>
      </c>
      <c r="T3648">
        <v>0.70499999999999996</v>
      </c>
      <c r="U3648">
        <v>0.77</v>
      </c>
      <c r="V3648">
        <v>1</v>
      </c>
      <c r="W3648">
        <v>349.036</v>
      </c>
      <c r="X3648" t="s">
        <v>56</v>
      </c>
      <c r="Y3648">
        <v>2.141</v>
      </c>
      <c r="Z3648">
        <v>0.98899999999999999</v>
      </c>
      <c r="AA3648">
        <v>0.93899999999999995</v>
      </c>
      <c r="AB3648">
        <v>0</v>
      </c>
      <c r="AC3648">
        <v>0.98599999999999999</v>
      </c>
      <c r="AD3648" s="19">
        <v>3.1141203703703702E-2</v>
      </c>
      <c r="AE3648" t="s">
        <v>1108</v>
      </c>
    </row>
    <row r="3649" spans="1:31" hidden="1" x14ac:dyDescent="0.35">
      <c r="A3649" t="s">
        <v>1016</v>
      </c>
      <c r="B3649" t="s">
        <v>312</v>
      </c>
      <c r="C3649">
        <v>67</v>
      </c>
      <c r="D3649" s="9">
        <v>44236.881701388891</v>
      </c>
      <c r="E3649" s="9">
        <v>44304.837835648148</v>
      </c>
      <c r="F3649" t="s">
        <v>871</v>
      </c>
      <c r="G3649" t="s">
        <v>871</v>
      </c>
      <c r="H3649">
        <v>1</v>
      </c>
      <c r="I3649">
        <v>1</v>
      </c>
      <c r="J3649">
        <v>1</v>
      </c>
      <c r="K3649" t="s">
        <v>872</v>
      </c>
      <c r="L3649">
        <v>3</v>
      </c>
      <c r="M3649">
        <v>-3</v>
      </c>
      <c r="N3649" t="s">
        <v>874</v>
      </c>
      <c r="O3649" t="s">
        <v>874</v>
      </c>
      <c r="P3649" t="s">
        <v>874</v>
      </c>
      <c r="Q3649">
        <v>0.3</v>
      </c>
      <c r="R3649">
        <v>0</v>
      </c>
      <c r="S3649" t="s">
        <v>874</v>
      </c>
      <c r="T3649" t="s">
        <v>874</v>
      </c>
      <c r="U3649" t="s">
        <v>874</v>
      </c>
      <c r="V3649" t="s">
        <v>874</v>
      </c>
      <c r="W3649" t="s">
        <v>874</v>
      </c>
      <c r="X3649" t="s">
        <v>56</v>
      </c>
      <c r="Y3649">
        <v>3.3330000000000002</v>
      </c>
      <c r="Z3649" t="s">
        <v>874</v>
      </c>
      <c r="AA3649" s="19" t="s">
        <v>874</v>
      </c>
      <c r="AB3649" t="s">
        <v>874</v>
      </c>
      <c r="AC3649" s="23">
        <v>0.75</v>
      </c>
      <c r="AD3649" s="19">
        <v>45825.207935659724</v>
      </c>
      <c r="AE3649" t="s">
        <v>2388</v>
      </c>
    </row>
    <row r="3650" spans="1:31" x14ac:dyDescent="0.35">
      <c r="A3650" t="s">
        <v>1437</v>
      </c>
      <c r="B3650" t="s">
        <v>311</v>
      </c>
      <c r="C3650">
        <v>5356</v>
      </c>
      <c r="D3650" s="9">
        <v>39197.282395833332</v>
      </c>
      <c r="E3650" s="9">
        <v>44553.596307870372</v>
      </c>
      <c r="F3650">
        <v>406</v>
      </c>
      <c r="G3650">
        <v>406</v>
      </c>
      <c r="H3650">
        <v>75</v>
      </c>
      <c r="I3650">
        <v>331</v>
      </c>
      <c r="J3650">
        <v>103</v>
      </c>
      <c r="K3650">
        <v>303</v>
      </c>
      <c r="L3650">
        <v>216</v>
      </c>
      <c r="M3650">
        <v>87</v>
      </c>
      <c r="N3650">
        <v>1.2999999999999999E-2</v>
      </c>
      <c r="O3650">
        <v>6.3E-2</v>
      </c>
      <c r="P3650">
        <v>2.1999999999999999E-2</v>
      </c>
      <c r="Q3650">
        <v>3.7999999999999999E-2</v>
      </c>
      <c r="R3650">
        <v>5.3999999999999999E-2</v>
      </c>
      <c r="S3650">
        <v>5.3999999999999999E-2</v>
      </c>
      <c r="T3650">
        <v>0.70399999999999996</v>
      </c>
      <c r="U3650">
        <v>0.17100000000000001</v>
      </c>
      <c r="V3650">
        <v>0.71099999999999997</v>
      </c>
      <c r="W3650">
        <v>2289.4740000000002</v>
      </c>
      <c r="X3650" t="s">
        <v>56</v>
      </c>
      <c r="Y3650">
        <v>26.315999999999999</v>
      </c>
      <c r="Z3650">
        <v>0.83799999999999997</v>
      </c>
      <c r="AA3650">
        <v>0.997</v>
      </c>
      <c r="AB3650">
        <v>0.94199999999999995</v>
      </c>
      <c r="AC3650">
        <v>0.98699999999999999</v>
      </c>
      <c r="AD3650" s="19">
        <v>45825.099984675922</v>
      </c>
      <c r="AE3650" t="s">
        <v>2397</v>
      </c>
    </row>
    <row r="3651" spans="1:31" hidden="1" x14ac:dyDescent="0.35">
      <c r="A3651" t="s">
        <v>1017</v>
      </c>
      <c r="B3651" t="s">
        <v>312</v>
      </c>
      <c r="C3651">
        <v>0</v>
      </c>
      <c r="D3651" s="9">
        <v>44005.046180555553</v>
      </c>
      <c r="E3651" s="9">
        <v>44005.046180555553</v>
      </c>
      <c r="F3651" t="s">
        <v>871</v>
      </c>
      <c r="G3651" t="s">
        <v>871</v>
      </c>
      <c r="H3651">
        <v>1</v>
      </c>
      <c r="I3651">
        <v>1</v>
      </c>
      <c r="J3651">
        <v>1</v>
      </c>
      <c r="K3651" t="s">
        <v>872</v>
      </c>
      <c r="L3651">
        <v>1</v>
      </c>
      <c r="M3651">
        <v>0</v>
      </c>
      <c r="N3651" t="s">
        <v>874</v>
      </c>
      <c r="O3651">
        <v>0</v>
      </c>
      <c r="P3651" t="s">
        <v>874</v>
      </c>
      <c r="Q3651" t="s">
        <v>874</v>
      </c>
      <c r="R3651">
        <v>0</v>
      </c>
      <c r="S3651" t="s">
        <v>874</v>
      </c>
      <c r="T3651" t="s">
        <v>874</v>
      </c>
      <c r="U3651" t="s">
        <v>874</v>
      </c>
      <c r="V3651" t="s">
        <v>874</v>
      </c>
      <c r="W3651" t="s">
        <v>874</v>
      </c>
      <c r="X3651" t="s">
        <v>56</v>
      </c>
      <c r="Y3651" t="s">
        <v>874</v>
      </c>
      <c r="Z3651" t="s">
        <v>874</v>
      </c>
      <c r="AA3651" s="19">
        <v>0</v>
      </c>
      <c r="AB3651" t="s">
        <v>874</v>
      </c>
      <c r="AC3651" s="23" t="s">
        <v>874</v>
      </c>
      <c r="AD3651" s="19">
        <v>45825.208128067126</v>
      </c>
      <c r="AE3651" t="s">
        <v>2388</v>
      </c>
    </row>
    <row r="3652" spans="1:31" x14ac:dyDescent="0.35">
      <c r="A3652" t="s">
        <v>1475</v>
      </c>
      <c r="B3652" t="s">
        <v>311</v>
      </c>
      <c r="C3652">
        <v>1855</v>
      </c>
      <c r="D3652" s="9">
        <v>42351.791828703703</v>
      </c>
      <c r="E3652" s="9">
        <v>44207.168877314813</v>
      </c>
      <c r="F3652">
        <v>2041</v>
      </c>
      <c r="G3652">
        <v>2041</v>
      </c>
      <c r="H3652">
        <v>283</v>
      </c>
      <c r="I3652">
        <v>1758</v>
      </c>
      <c r="J3652">
        <v>0</v>
      </c>
      <c r="K3652">
        <v>2041</v>
      </c>
      <c r="L3652">
        <v>1417</v>
      </c>
      <c r="M3652">
        <v>624</v>
      </c>
      <c r="N3652">
        <v>0.20100000000000001</v>
      </c>
      <c r="O3652">
        <v>1.29</v>
      </c>
      <c r="P3652">
        <v>0</v>
      </c>
      <c r="Q3652">
        <v>1.048</v>
      </c>
      <c r="R3652">
        <v>1.4910000000000001</v>
      </c>
      <c r="S3652">
        <v>1.4890000000000001</v>
      </c>
      <c r="T3652">
        <v>0.70299999999999996</v>
      </c>
      <c r="U3652">
        <v>0.13500000000000001</v>
      </c>
      <c r="V3652">
        <v>1</v>
      </c>
      <c r="W3652">
        <v>595.41999999999996</v>
      </c>
      <c r="X3652" t="s">
        <v>56</v>
      </c>
      <c r="Y3652">
        <v>0.95399999999999996</v>
      </c>
      <c r="Z3652">
        <v>0.95099999999999996</v>
      </c>
      <c r="AA3652">
        <v>0.98</v>
      </c>
      <c r="AB3652">
        <v>0</v>
      </c>
      <c r="AC3652">
        <v>0.98299999999999998</v>
      </c>
      <c r="AD3652" s="19">
        <v>45825.108678854165</v>
      </c>
      <c r="AE3652" t="s">
        <v>2397</v>
      </c>
    </row>
    <row r="3653" spans="1:31" hidden="1" x14ac:dyDescent="0.35">
      <c r="A3653" t="s">
        <v>1018</v>
      </c>
      <c r="B3653" t="s">
        <v>312</v>
      </c>
      <c r="C3653">
        <v>39</v>
      </c>
      <c r="D3653" s="9">
        <v>44483.510115740741</v>
      </c>
      <c r="E3653" s="9">
        <v>44523.348668981482</v>
      </c>
      <c r="F3653" t="s">
        <v>871</v>
      </c>
      <c r="G3653" t="s">
        <v>871</v>
      </c>
      <c r="H3653">
        <v>1</v>
      </c>
      <c r="I3653">
        <v>2</v>
      </c>
      <c r="J3653">
        <v>1</v>
      </c>
      <c r="K3653" t="s">
        <v>872</v>
      </c>
      <c r="L3653">
        <v>1</v>
      </c>
      <c r="M3653">
        <v>1</v>
      </c>
      <c r="N3653" t="s">
        <v>874</v>
      </c>
      <c r="O3653">
        <v>2.5000000000000001E-2</v>
      </c>
      <c r="P3653" t="s">
        <v>874</v>
      </c>
      <c r="Q3653" t="s">
        <v>874</v>
      </c>
      <c r="R3653">
        <v>0</v>
      </c>
      <c r="S3653">
        <v>2.5000000000000001E-2</v>
      </c>
      <c r="T3653" t="s">
        <v>874</v>
      </c>
      <c r="U3653" t="s">
        <v>874</v>
      </c>
      <c r="V3653" t="s">
        <v>874</v>
      </c>
      <c r="W3653" t="s">
        <v>874</v>
      </c>
      <c r="X3653" t="s">
        <v>56</v>
      </c>
      <c r="Y3653" t="s">
        <v>874</v>
      </c>
      <c r="Z3653" t="s">
        <v>874</v>
      </c>
      <c r="AA3653" s="19">
        <v>1</v>
      </c>
      <c r="AB3653" t="s">
        <v>874</v>
      </c>
      <c r="AC3653" s="23" t="s">
        <v>874</v>
      </c>
      <c r="AD3653" s="19">
        <v>45825.208359699071</v>
      </c>
      <c r="AE3653" t="s">
        <v>2388</v>
      </c>
    </row>
    <row r="3654" spans="1:31" x14ac:dyDescent="0.35">
      <c r="A3654" t="s">
        <v>959</v>
      </c>
      <c r="B3654" t="s">
        <v>311</v>
      </c>
      <c r="C3654">
        <v>5752</v>
      </c>
      <c r="D3654" s="9">
        <v>38813.988449074073</v>
      </c>
      <c r="E3654" s="9">
        <v>44566.551585648151</v>
      </c>
      <c r="F3654">
        <v>14625</v>
      </c>
      <c r="G3654">
        <v>14625</v>
      </c>
      <c r="H3654">
        <v>0</v>
      </c>
      <c r="I3654">
        <v>14625</v>
      </c>
      <c r="J3654">
        <v>5099</v>
      </c>
      <c r="K3654">
        <v>9526</v>
      </c>
      <c r="L3654">
        <v>7316</v>
      </c>
      <c r="M3654">
        <v>2210</v>
      </c>
      <c r="N3654">
        <v>0</v>
      </c>
      <c r="O3654">
        <v>3.0049999999999999</v>
      </c>
      <c r="P3654">
        <v>0.96</v>
      </c>
      <c r="Q3654">
        <v>1.4350000000000001</v>
      </c>
      <c r="R3654">
        <v>2.0449999999999999</v>
      </c>
      <c r="S3654">
        <v>2.0510000000000002</v>
      </c>
      <c r="T3654">
        <v>0.70199999999999996</v>
      </c>
      <c r="U3654">
        <v>0</v>
      </c>
      <c r="V3654">
        <v>0.68100000000000005</v>
      </c>
      <c r="W3654">
        <v>1540.07</v>
      </c>
      <c r="X3654" t="s">
        <v>56</v>
      </c>
      <c r="Y3654">
        <v>0.69699999999999995</v>
      </c>
      <c r="Z3654">
        <v>0</v>
      </c>
      <c r="AA3654">
        <v>0.97799999999999998</v>
      </c>
      <c r="AB3654">
        <v>0.88800000000000001</v>
      </c>
      <c r="AC3654">
        <v>0.97599999999999998</v>
      </c>
      <c r="AD3654" s="19">
        <v>45825.19418515046</v>
      </c>
      <c r="AE3654" t="s">
        <v>2392</v>
      </c>
    </row>
    <row r="3655" spans="1:31" hidden="1" x14ac:dyDescent="0.35">
      <c r="A3655" t="s">
        <v>1019</v>
      </c>
      <c r="B3655" t="s">
        <v>312</v>
      </c>
      <c r="C3655">
        <v>93</v>
      </c>
      <c r="D3655" s="9">
        <v>44450.75267361111</v>
      </c>
      <c r="E3655" s="9">
        <v>44544.164421296293</v>
      </c>
      <c r="F3655" t="s">
        <v>871</v>
      </c>
      <c r="G3655" t="s">
        <v>871</v>
      </c>
      <c r="H3655">
        <v>2</v>
      </c>
      <c r="I3655">
        <v>3</v>
      </c>
      <c r="J3655">
        <v>1</v>
      </c>
      <c r="K3655" t="s">
        <v>872</v>
      </c>
      <c r="L3655">
        <v>1</v>
      </c>
      <c r="M3655">
        <v>2</v>
      </c>
      <c r="N3655">
        <v>1.2E-2</v>
      </c>
      <c r="O3655">
        <v>3.5999999999999997E-2</v>
      </c>
      <c r="P3655" t="s">
        <v>874</v>
      </c>
      <c r="Q3655" t="s">
        <v>874</v>
      </c>
      <c r="R3655">
        <v>4.8000000000000001E-2</v>
      </c>
      <c r="S3655">
        <v>3.5000000000000003E-2</v>
      </c>
      <c r="T3655" t="s">
        <v>874</v>
      </c>
      <c r="U3655" t="s">
        <v>874</v>
      </c>
      <c r="V3655" t="s">
        <v>874</v>
      </c>
      <c r="W3655" t="s">
        <v>874</v>
      </c>
      <c r="X3655" t="s">
        <v>62</v>
      </c>
      <c r="Y3655" t="s">
        <v>874</v>
      </c>
      <c r="Z3655">
        <v>1</v>
      </c>
      <c r="AA3655" s="19">
        <v>0.98699999999999999</v>
      </c>
      <c r="AB3655" t="s">
        <v>874</v>
      </c>
      <c r="AC3655" s="23" t="s">
        <v>874</v>
      </c>
      <c r="AD3655" s="19">
        <v>45825.208590891205</v>
      </c>
      <c r="AE3655" t="s">
        <v>2388</v>
      </c>
    </row>
    <row r="3656" spans="1:31" x14ac:dyDescent="0.35">
      <c r="A3656" t="s">
        <v>1471</v>
      </c>
      <c r="B3656" t="s">
        <v>311</v>
      </c>
      <c r="C3656">
        <v>5553</v>
      </c>
      <c r="D3656" s="9">
        <v>38978.425069444442</v>
      </c>
      <c r="E3656" s="9">
        <v>44532.100868055553</v>
      </c>
      <c r="F3656">
        <v>300</v>
      </c>
      <c r="G3656">
        <v>300</v>
      </c>
      <c r="H3656">
        <v>78</v>
      </c>
      <c r="I3656">
        <v>222</v>
      </c>
      <c r="J3656">
        <v>21</v>
      </c>
      <c r="K3656">
        <v>279</v>
      </c>
      <c r="L3656">
        <v>220</v>
      </c>
      <c r="M3656">
        <v>59</v>
      </c>
      <c r="N3656">
        <v>1.2E-2</v>
      </c>
      <c r="O3656">
        <v>3.9E-2</v>
      </c>
      <c r="P3656">
        <v>4.0000000000000001E-3</v>
      </c>
      <c r="Q3656">
        <v>3.3000000000000002E-2</v>
      </c>
      <c r="R3656">
        <v>4.7E-2</v>
      </c>
      <c r="S3656">
        <v>4.5999999999999999E-2</v>
      </c>
      <c r="T3656">
        <v>0.70199999999999996</v>
      </c>
      <c r="U3656">
        <v>0.23499999999999999</v>
      </c>
      <c r="V3656">
        <v>0.92200000000000004</v>
      </c>
      <c r="W3656">
        <v>1787.8789999999999</v>
      </c>
      <c r="X3656" t="s">
        <v>56</v>
      </c>
      <c r="Y3656">
        <v>30.303000000000001</v>
      </c>
      <c r="Z3656">
        <v>0.68400000000000005</v>
      </c>
      <c r="AA3656">
        <v>0.89900000000000002</v>
      </c>
      <c r="AB3656">
        <v>0.83</v>
      </c>
      <c r="AC3656">
        <v>0.74199999999999999</v>
      </c>
      <c r="AD3656" s="19">
        <v>45825.107776145836</v>
      </c>
      <c r="AE3656" t="s">
        <v>2397</v>
      </c>
    </row>
    <row r="3657" spans="1:31" hidden="1" x14ac:dyDescent="0.35">
      <c r="A3657" t="s">
        <v>1020</v>
      </c>
      <c r="B3657" t="s">
        <v>312</v>
      </c>
      <c r="C3657">
        <v>95</v>
      </c>
      <c r="D3657" s="9">
        <v>44447.450659722221</v>
      </c>
      <c r="E3657" s="9">
        <v>44543.348310185182</v>
      </c>
      <c r="F3657" t="s">
        <v>871</v>
      </c>
      <c r="G3657" t="s">
        <v>871</v>
      </c>
      <c r="H3657">
        <v>2</v>
      </c>
      <c r="I3657">
        <v>6</v>
      </c>
      <c r="J3657">
        <v>1</v>
      </c>
      <c r="K3657" t="s">
        <v>872</v>
      </c>
      <c r="L3657">
        <v>17</v>
      </c>
      <c r="M3657">
        <v>-10</v>
      </c>
      <c r="N3657">
        <v>4.2999999999999997E-2</v>
      </c>
      <c r="O3657">
        <v>4.9000000000000002E-2</v>
      </c>
      <c r="P3657" t="s">
        <v>874</v>
      </c>
      <c r="Q3657">
        <v>0.16300000000000001</v>
      </c>
      <c r="R3657">
        <v>9.1999999999999998E-2</v>
      </c>
      <c r="S3657">
        <v>7.3999999999999996E-2</v>
      </c>
      <c r="T3657" t="s">
        <v>874</v>
      </c>
      <c r="U3657" t="s">
        <v>874</v>
      </c>
      <c r="V3657" t="s">
        <v>874</v>
      </c>
      <c r="W3657" t="s">
        <v>874</v>
      </c>
      <c r="X3657" t="s">
        <v>62</v>
      </c>
      <c r="Y3657">
        <v>6.1349999999999998</v>
      </c>
      <c r="Z3657">
        <v>1</v>
      </c>
      <c r="AA3657" s="19">
        <v>0.97299999999999998</v>
      </c>
      <c r="AB3657" t="s">
        <v>874</v>
      </c>
      <c r="AC3657" s="23">
        <v>0.76</v>
      </c>
      <c r="AD3657" s="19">
        <v>45825.208826712966</v>
      </c>
      <c r="AE3657" t="s">
        <v>2388</v>
      </c>
    </row>
    <row r="3658" spans="1:31" x14ac:dyDescent="0.35">
      <c r="A3658" t="s">
        <v>1736</v>
      </c>
      <c r="B3658" t="s">
        <v>311</v>
      </c>
      <c r="C3658">
        <v>1703</v>
      </c>
      <c r="D3658" s="9">
        <v>42191.877696759257</v>
      </c>
      <c r="E3658" s="9">
        <v>43894.904942129629</v>
      </c>
      <c r="F3658">
        <v>695</v>
      </c>
      <c r="G3658">
        <v>695</v>
      </c>
      <c r="H3658">
        <v>170</v>
      </c>
      <c r="I3658">
        <v>525</v>
      </c>
      <c r="J3658">
        <v>62</v>
      </c>
      <c r="K3658">
        <v>633</v>
      </c>
      <c r="L3658">
        <v>406</v>
      </c>
      <c r="M3658">
        <v>227</v>
      </c>
      <c r="N3658">
        <v>0.159</v>
      </c>
      <c r="O3658">
        <v>0.56599999999999995</v>
      </c>
      <c r="P3658">
        <v>0.06</v>
      </c>
      <c r="Q3658">
        <v>0.46600000000000003</v>
      </c>
      <c r="R3658">
        <v>0.66500000000000004</v>
      </c>
      <c r="S3658">
        <v>0.63600000000000001</v>
      </c>
      <c r="T3658">
        <v>0.70099999999999996</v>
      </c>
      <c r="U3658">
        <v>0.219</v>
      </c>
      <c r="V3658">
        <v>0.91700000000000004</v>
      </c>
      <c r="W3658">
        <v>487.12400000000002</v>
      </c>
      <c r="X3658" t="s">
        <v>56</v>
      </c>
      <c r="Y3658">
        <v>2.1459999999999999</v>
      </c>
      <c r="Z3658">
        <v>0.9</v>
      </c>
      <c r="AA3658">
        <v>0.94699999999999995</v>
      </c>
      <c r="AB3658">
        <v>0.73399999999999999</v>
      </c>
      <c r="AC3658">
        <v>0.92800000000000005</v>
      </c>
      <c r="AD3658" s="19">
        <v>45825.173773344904</v>
      </c>
      <c r="AE3658" t="s">
        <v>2397</v>
      </c>
    </row>
    <row r="3659" spans="1:31" hidden="1" x14ac:dyDescent="0.35">
      <c r="A3659" t="s">
        <v>1021</v>
      </c>
      <c r="B3659" t="s">
        <v>312</v>
      </c>
      <c r="C3659">
        <v>0</v>
      </c>
      <c r="D3659" s="9">
        <v>44546.706226851849</v>
      </c>
      <c r="E3659" s="9">
        <v>44547.63622685185</v>
      </c>
      <c r="F3659" t="s">
        <v>871</v>
      </c>
      <c r="G3659" t="s">
        <v>871</v>
      </c>
      <c r="H3659">
        <v>1</v>
      </c>
      <c r="I3659">
        <v>2</v>
      </c>
      <c r="J3659">
        <v>1</v>
      </c>
      <c r="K3659" t="s">
        <v>872</v>
      </c>
      <c r="L3659">
        <v>1</v>
      </c>
      <c r="M3659">
        <v>0</v>
      </c>
      <c r="N3659" t="s">
        <v>874</v>
      </c>
      <c r="O3659">
        <v>1</v>
      </c>
      <c r="P3659" t="s">
        <v>874</v>
      </c>
      <c r="Q3659" t="s">
        <v>874</v>
      </c>
      <c r="R3659">
        <v>0</v>
      </c>
      <c r="S3659">
        <v>1</v>
      </c>
      <c r="T3659" t="s">
        <v>874</v>
      </c>
      <c r="U3659" t="s">
        <v>874</v>
      </c>
      <c r="V3659" t="s">
        <v>874</v>
      </c>
      <c r="W3659" t="s">
        <v>874</v>
      </c>
      <c r="X3659" t="s">
        <v>62</v>
      </c>
      <c r="Y3659" t="s">
        <v>874</v>
      </c>
      <c r="Z3659" t="s">
        <v>874</v>
      </c>
      <c r="AA3659" s="19">
        <v>1</v>
      </c>
      <c r="AB3659" t="s">
        <v>874</v>
      </c>
      <c r="AC3659" s="23" t="s">
        <v>874</v>
      </c>
      <c r="AD3659" s="19">
        <v>45825.209089548611</v>
      </c>
      <c r="AE3659" t="s">
        <v>2388</v>
      </c>
    </row>
    <row r="3660" spans="1:31" x14ac:dyDescent="0.35">
      <c r="A3660" t="s">
        <v>1196</v>
      </c>
      <c r="B3660" t="s">
        <v>311</v>
      </c>
      <c r="C3660">
        <v>5378</v>
      </c>
      <c r="D3660" s="9">
        <v>38146.934652777774</v>
      </c>
      <c r="E3660" s="9">
        <v>43525.106979166667</v>
      </c>
      <c r="F3660">
        <v>625</v>
      </c>
      <c r="G3660">
        <v>625</v>
      </c>
      <c r="H3660">
        <v>120</v>
      </c>
      <c r="I3660">
        <v>505</v>
      </c>
      <c r="J3660">
        <v>74</v>
      </c>
      <c r="K3660">
        <v>551</v>
      </c>
      <c r="L3660">
        <v>433</v>
      </c>
      <c r="M3660">
        <v>118</v>
      </c>
      <c r="N3660">
        <v>7.2999999999999995E-2</v>
      </c>
      <c r="O3660">
        <v>0.22500000000000001</v>
      </c>
      <c r="P3660">
        <v>4.4999999999999998E-2</v>
      </c>
      <c r="Q3660">
        <v>0.17699999999999999</v>
      </c>
      <c r="R3660">
        <v>0.253</v>
      </c>
      <c r="S3660">
        <v>0.26</v>
      </c>
      <c r="T3660">
        <v>0.7</v>
      </c>
      <c r="U3660">
        <v>0.245</v>
      </c>
      <c r="V3660">
        <v>0.84899999999999998</v>
      </c>
      <c r="W3660">
        <v>666.66700000000003</v>
      </c>
      <c r="X3660" t="s">
        <v>56</v>
      </c>
      <c r="Y3660">
        <v>5.65</v>
      </c>
      <c r="Z3660">
        <v>0.93400000000000005</v>
      </c>
      <c r="AA3660">
        <v>0.79500000000000004</v>
      </c>
      <c r="AB3660">
        <v>0.98099999999999998</v>
      </c>
      <c r="AC3660">
        <v>0.749</v>
      </c>
      <c r="AD3660" s="19">
        <v>45825.30287190972</v>
      </c>
      <c r="AE3660" t="s">
        <v>2333</v>
      </c>
    </row>
    <row r="3661" spans="1:31" hidden="1" x14ac:dyDescent="0.35">
      <c r="A3661" t="s">
        <v>65</v>
      </c>
      <c r="B3661" t="s">
        <v>312</v>
      </c>
      <c r="C3661">
        <v>5</v>
      </c>
      <c r="D3661" s="9">
        <v>44484.303020833337</v>
      </c>
      <c r="E3661" s="9">
        <v>44490.214872685188</v>
      </c>
      <c r="F3661" t="s">
        <v>871</v>
      </c>
      <c r="G3661" t="s">
        <v>871</v>
      </c>
      <c r="H3661">
        <v>1</v>
      </c>
      <c r="I3661">
        <v>1</v>
      </c>
      <c r="J3661">
        <v>1</v>
      </c>
      <c r="K3661" t="s">
        <v>872</v>
      </c>
      <c r="L3661">
        <v>1</v>
      </c>
      <c r="M3661">
        <v>-1</v>
      </c>
      <c r="N3661" t="s">
        <v>874</v>
      </c>
      <c r="O3661" t="s">
        <v>874</v>
      </c>
      <c r="P3661" t="s">
        <v>874</v>
      </c>
      <c r="Q3661" t="s">
        <v>874</v>
      </c>
      <c r="R3661">
        <v>0</v>
      </c>
      <c r="S3661" t="s">
        <v>874</v>
      </c>
      <c r="T3661" t="s">
        <v>874</v>
      </c>
      <c r="U3661" t="s">
        <v>874</v>
      </c>
      <c r="V3661" t="s">
        <v>874</v>
      </c>
      <c r="W3661" t="s">
        <v>874</v>
      </c>
      <c r="X3661" t="s">
        <v>56</v>
      </c>
      <c r="Y3661" t="s">
        <v>874</v>
      </c>
      <c r="Z3661" t="s">
        <v>874</v>
      </c>
      <c r="AA3661" s="19" t="s">
        <v>874</v>
      </c>
      <c r="AB3661" t="s">
        <v>874</v>
      </c>
      <c r="AC3661" s="23" t="s">
        <v>874</v>
      </c>
      <c r="AD3661" s="19">
        <v>45825.209324780095</v>
      </c>
      <c r="AE3661" t="s">
        <v>2388</v>
      </c>
    </row>
    <row r="3662" spans="1:31" x14ac:dyDescent="0.35">
      <c r="A3662" t="s">
        <v>994</v>
      </c>
      <c r="B3662" t="s">
        <v>311</v>
      </c>
      <c r="C3662">
        <v>3654</v>
      </c>
      <c r="D3662" s="9">
        <v>40387.426539351851</v>
      </c>
      <c r="E3662" s="9">
        <v>44041.789236111108</v>
      </c>
      <c r="F3662">
        <v>248</v>
      </c>
      <c r="G3662">
        <v>248</v>
      </c>
      <c r="H3662">
        <v>104</v>
      </c>
      <c r="I3662">
        <v>144</v>
      </c>
      <c r="J3662">
        <v>25</v>
      </c>
      <c r="K3662">
        <v>223</v>
      </c>
      <c r="L3662">
        <v>96</v>
      </c>
      <c r="M3662">
        <v>127</v>
      </c>
      <c r="N3662">
        <v>4.4999999999999998E-2</v>
      </c>
      <c r="O3662">
        <v>4.4999999999999998E-2</v>
      </c>
      <c r="P3662">
        <v>0.02</v>
      </c>
      <c r="Q3662">
        <v>4.9000000000000002E-2</v>
      </c>
      <c r="R3662">
        <v>7.0000000000000007E-2</v>
      </c>
      <c r="S3662">
        <v>7.0999999999999994E-2</v>
      </c>
      <c r="T3662">
        <v>0.7</v>
      </c>
      <c r="U3662">
        <v>0.5</v>
      </c>
      <c r="V3662">
        <v>0.77800000000000002</v>
      </c>
      <c r="W3662">
        <v>2591.837</v>
      </c>
      <c r="X3662" t="s">
        <v>56</v>
      </c>
      <c r="Y3662">
        <v>20.408000000000001</v>
      </c>
      <c r="Z3662">
        <v>0.70099999999999996</v>
      </c>
      <c r="AA3662" s="19">
        <v>0.90300000000000002</v>
      </c>
      <c r="AB3662">
        <v>0.85599999999999998</v>
      </c>
      <c r="AC3662" s="23">
        <v>0.77300000000000002</v>
      </c>
      <c r="AD3662" s="19">
        <v>45825.202416817127</v>
      </c>
      <c r="AE3662" t="s">
        <v>2388</v>
      </c>
    </row>
    <row r="3663" spans="1:31" hidden="1" x14ac:dyDescent="0.35">
      <c r="A3663" t="s">
        <v>1022</v>
      </c>
      <c r="B3663" t="s">
        <v>312</v>
      </c>
      <c r="C3663">
        <v>0</v>
      </c>
      <c r="D3663" s="9">
        <v>44150.535231481481</v>
      </c>
      <c r="E3663" s="9">
        <v>44150.535231481481</v>
      </c>
      <c r="F3663" t="s">
        <v>871</v>
      </c>
      <c r="G3663" t="s">
        <v>871</v>
      </c>
      <c r="H3663">
        <v>1</v>
      </c>
      <c r="I3663">
        <v>1</v>
      </c>
      <c r="J3663">
        <v>1</v>
      </c>
      <c r="K3663" t="s">
        <v>872</v>
      </c>
      <c r="L3663">
        <v>1</v>
      </c>
      <c r="M3663">
        <v>0</v>
      </c>
      <c r="N3663" t="s">
        <v>874</v>
      </c>
      <c r="O3663" t="s">
        <v>874</v>
      </c>
      <c r="P3663" t="s">
        <v>874</v>
      </c>
      <c r="Q3663" t="s">
        <v>874</v>
      </c>
      <c r="R3663">
        <v>0</v>
      </c>
      <c r="S3663" t="s">
        <v>874</v>
      </c>
      <c r="T3663" t="s">
        <v>874</v>
      </c>
      <c r="U3663" t="s">
        <v>874</v>
      </c>
      <c r="V3663" t="s">
        <v>874</v>
      </c>
      <c r="W3663" t="s">
        <v>874</v>
      </c>
      <c r="X3663" t="s">
        <v>56</v>
      </c>
      <c r="Y3663" t="s">
        <v>874</v>
      </c>
      <c r="Z3663" t="s">
        <v>874</v>
      </c>
      <c r="AA3663" s="19" t="s">
        <v>874</v>
      </c>
      <c r="AB3663" t="s">
        <v>874</v>
      </c>
      <c r="AC3663" s="23" t="s">
        <v>874</v>
      </c>
      <c r="AD3663" s="19">
        <v>45825.209526944447</v>
      </c>
      <c r="AE3663" t="s">
        <v>2388</v>
      </c>
    </row>
    <row r="3664" spans="1:31" x14ac:dyDescent="0.35">
      <c r="A3664" t="s">
        <v>939</v>
      </c>
      <c r="B3664" t="s">
        <v>311</v>
      </c>
      <c r="C3664">
        <v>6123</v>
      </c>
      <c r="D3664" s="9">
        <v>37854.799722222226</v>
      </c>
      <c r="E3664" s="9">
        <v>43978.349699074075</v>
      </c>
      <c r="F3664">
        <v>174</v>
      </c>
      <c r="G3664">
        <v>174</v>
      </c>
      <c r="H3664">
        <v>37</v>
      </c>
      <c r="I3664">
        <v>137</v>
      </c>
      <c r="J3664">
        <v>43</v>
      </c>
      <c r="K3664">
        <v>131</v>
      </c>
      <c r="L3664">
        <v>107</v>
      </c>
      <c r="M3664">
        <v>24</v>
      </c>
      <c r="N3664">
        <v>8.9999999999999993E-3</v>
      </c>
      <c r="O3664">
        <v>2.8000000000000001E-2</v>
      </c>
      <c r="P3664">
        <v>7.0000000000000001E-3</v>
      </c>
      <c r="Q3664">
        <v>2.1000000000000001E-2</v>
      </c>
      <c r="R3664">
        <v>0.03</v>
      </c>
      <c r="S3664">
        <v>2.5999999999999999E-2</v>
      </c>
      <c r="T3664">
        <v>0.7</v>
      </c>
      <c r="U3664">
        <v>0.24299999999999999</v>
      </c>
      <c r="V3664">
        <v>0.81100000000000005</v>
      </c>
      <c r="W3664">
        <v>1142.857</v>
      </c>
      <c r="X3664" t="s">
        <v>56</v>
      </c>
      <c r="Y3664">
        <v>47.619</v>
      </c>
      <c r="Z3664">
        <v>0.86599999999999999</v>
      </c>
      <c r="AA3664">
        <v>0.94299999999999995</v>
      </c>
      <c r="AB3664">
        <v>0.80300000000000005</v>
      </c>
      <c r="AC3664">
        <v>0.91400000000000003</v>
      </c>
      <c r="AD3664" s="19">
        <v>45825.186854791667</v>
      </c>
      <c r="AE3664" t="s">
        <v>2392</v>
      </c>
    </row>
    <row r="3665" spans="1:31" hidden="1" x14ac:dyDescent="0.35">
      <c r="A3665" t="s">
        <v>1023</v>
      </c>
      <c r="B3665" t="s">
        <v>312</v>
      </c>
      <c r="C3665">
        <v>96</v>
      </c>
      <c r="D3665" s="9">
        <v>44456.431296296294</v>
      </c>
      <c r="E3665" s="9">
        <v>44553.240358796298</v>
      </c>
      <c r="F3665" t="s">
        <v>871</v>
      </c>
      <c r="G3665" t="s">
        <v>871</v>
      </c>
      <c r="H3665">
        <v>1</v>
      </c>
      <c r="I3665">
        <v>1</v>
      </c>
      <c r="J3665">
        <v>1</v>
      </c>
      <c r="K3665" t="s">
        <v>872</v>
      </c>
      <c r="L3665">
        <v>4</v>
      </c>
      <c r="M3665">
        <v>-3</v>
      </c>
      <c r="N3665" t="s">
        <v>874</v>
      </c>
      <c r="O3665" t="s">
        <v>874</v>
      </c>
      <c r="P3665" t="s">
        <v>874</v>
      </c>
      <c r="Q3665">
        <v>3.2000000000000001E-2</v>
      </c>
      <c r="R3665">
        <v>0</v>
      </c>
      <c r="S3665">
        <v>1.4999999999999999E-2</v>
      </c>
      <c r="T3665" t="s">
        <v>874</v>
      </c>
      <c r="U3665" t="s">
        <v>874</v>
      </c>
      <c r="V3665" t="s">
        <v>874</v>
      </c>
      <c r="W3665" t="s">
        <v>874</v>
      </c>
      <c r="X3665" t="s">
        <v>56</v>
      </c>
      <c r="Y3665">
        <v>31.25</v>
      </c>
      <c r="Z3665" t="s">
        <v>874</v>
      </c>
      <c r="AA3665" s="19" t="s">
        <v>874</v>
      </c>
      <c r="AB3665" t="s">
        <v>874</v>
      </c>
      <c r="AC3665" s="23">
        <v>0.997</v>
      </c>
      <c r="AD3665" s="19">
        <v>45825.209743217594</v>
      </c>
      <c r="AE3665" t="s">
        <v>2388</v>
      </c>
    </row>
    <row r="3666" spans="1:31" x14ac:dyDescent="0.35">
      <c r="A3666" t="s">
        <v>1702</v>
      </c>
      <c r="B3666" t="s">
        <v>311</v>
      </c>
      <c r="C3666">
        <v>4765</v>
      </c>
      <c r="D3666" s="9">
        <v>39128.792974537035</v>
      </c>
      <c r="E3666" s="9">
        <v>43894.532187500001</v>
      </c>
      <c r="F3666">
        <v>44</v>
      </c>
      <c r="G3666">
        <v>44</v>
      </c>
      <c r="H3666">
        <v>6</v>
      </c>
      <c r="I3666">
        <v>38</v>
      </c>
      <c r="J3666">
        <v>5</v>
      </c>
      <c r="K3666">
        <v>39</v>
      </c>
      <c r="L3666">
        <v>27</v>
      </c>
      <c r="M3666">
        <v>12</v>
      </c>
      <c r="N3666">
        <v>2E-3</v>
      </c>
      <c r="O3666">
        <v>8.9999999999999993E-3</v>
      </c>
      <c r="P3666">
        <v>1E-3</v>
      </c>
      <c r="Q3666">
        <v>7.0000000000000001E-3</v>
      </c>
      <c r="R3666">
        <v>0.01</v>
      </c>
      <c r="S3666">
        <v>8.9999999999999993E-3</v>
      </c>
      <c r="T3666">
        <v>0.7</v>
      </c>
      <c r="U3666">
        <v>0.182</v>
      </c>
      <c r="V3666">
        <v>0.90900000000000003</v>
      </c>
      <c r="W3666">
        <v>1714.2860000000001</v>
      </c>
      <c r="X3666" t="s">
        <v>56</v>
      </c>
      <c r="Y3666">
        <v>142.857</v>
      </c>
      <c r="Z3666">
        <v>0.84499999999999997</v>
      </c>
      <c r="AA3666">
        <v>0.748</v>
      </c>
      <c r="AB3666">
        <v>0.84099999999999997</v>
      </c>
      <c r="AC3666">
        <v>0.78200000000000003</v>
      </c>
      <c r="AD3666" s="19">
        <v>45825.165732546295</v>
      </c>
      <c r="AE3666" t="s">
        <v>2397</v>
      </c>
    </row>
    <row r="3667" spans="1:31" hidden="1" x14ac:dyDescent="0.35">
      <c r="A3667" t="s">
        <v>1024</v>
      </c>
      <c r="B3667" t="s">
        <v>312</v>
      </c>
      <c r="C3667">
        <v>90</v>
      </c>
      <c r="D3667" s="9">
        <v>44434.744479166664</v>
      </c>
      <c r="E3667" s="9">
        <v>44524.780706018515</v>
      </c>
      <c r="F3667" t="s">
        <v>871</v>
      </c>
      <c r="G3667" t="s">
        <v>871</v>
      </c>
      <c r="H3667">
        <v>1</v>
      </c>
      <c r="I3667">
        <v>2</v>
      </c>
      <c r="J3667">
        <v>1</v>
      </c>
      <c r="K3667" t="s">
        <v>872</v>
      </c>
      <c r="L3667">
        <v>1</v>
      </c>
      <c r="M3667">
        <v>2</v>
      </c>
      <c r="N3667" t="s">
        <v>874</v>
      </c>
      <c r="O3667">
        <v>2.9000000000000001E-2</v>
      </c>
      <c r="P3667" t="s">
        <v>874</v>
      </c>
      <c r="Q3667" t="s">
        <v>874</v>
      </c>
      <c r="R3667">
        <v>0</v>
      </c>
      <c r="S3667">
        <v>2.9000000000000001E-2</v>
      </c>
      <c r="T3667" t="s">
        <v>874</v>
      </c>
      <c r="U3667" t="s">
        <v>874</v>
      </c>
      <c r="V3667" t="s">
        <v>874</v>
      </c>
      <c r="W3667" t="s">
        <v>874</v>
      </c>
      <c r="X3667" t="s">
        <v>56</v>
      </c>
      <c r="Y3667" t="s">
        <v>874</v>
      </c>
      <c r="Z3667" t="s">
        <v>874</v>
      </c>
      <c r="AA3667" s="19">
        <v>1</v>
      </c>
      <c r="AB3667" t="s">
        <v>874</v>
      </c>
      <c r="AC3667" s="23" t="s">
        <v>874</v>
      </c>
      <c r="AD3667" s="19">
        <v>45825.209968043979</v>
      </c>
      <c r="AE3667" t="s">
        <v>2388</v>
      </c>
    </row>
    <row r="3668" spans="1:31" x14ac:dyDescent="0.35">
      <c r="A3668" t="s">
        <v>1477</v>
      </c>
      <c r="B3668" t="s">
        <v>311</v>
      </c>
      <c r="C3668">
        <v>1031</v>
      </c>
      <c r="D3668" s="9">
        <v>40591.300000000003</v>
      </c>
      <c r="E3668" s="9">
        <v>41622.425000000003</v>
      </c>
      <c r="F3668">
        <v>836</v>
      </c>
      <c r="G3668">
        <v>836</v>
      </c>
      <c r="H3668">
        <v>136</v>
      </c>
      <c r="I3668">
        <v>700</v>
      </c>
      <c r="J3668">
        <v>91</v>
      </c>
      <c r="K3668">
        <v>745</v>
      </c>
      <c r="L3668">
        <v>463</v>
      </c>
      <c r="M3668">
        <v>282</v>
      </c>
      <c r="N3668">
        <v>0.13700000000000001</v>
      </c>
      <c r="O3668">
        <v>0.73099999999999998</v>
      </c>
      <c r="P3668">
        <v>0.113</v>
      </c>
      <c r="Q3668">
        <v>0.52800000000000002</v>
      </c>
      <c r="R3668">
        <v>0.755</v>
      </c>
      <c r="S3668">
        <v>0.77700000000000002</v>
      </c>
      <c r="T3668">
        <v>0.69899999999999995</v>
      </c>
      <c r="U3668">
        <v>0.158</v>
      </c>
      <c r="V3668">
        <v>0.87</v>
      </c>
      <c r="W3668">
        <v>534.09100000000001</v>
      </c>
      <c r="X3668" t="s">
        <v>56</v>
      </c>
      <c r="Y3668">
        <v>1.8939999999999999</v>
      </c>
      <c r="Z3668">
        <v>0.96099999999999997</v>
      </c>
      <c r="AA3668">
        <v>0.90800000000000003</v>
      </c>
      <c r="AB3668">
        <v>0.86799999999999999</v>
      </c>
      <c r="AC3668">
        <v>0.75900000000000001</v>
      </c>
      <c r="AD3668" s="19">
        <v>45824.786770995372</v>
      </c>
      <c r="AE3668" t="s">
        <v>1824</v>
      </c>
    </row>
    <row r="3669" spans="1:31" hidden="1" x14ac:dyDescent="0.35">
      <c r="A3669" t="s">
        <v>1025</v>
      </c>
      <c r="B3669" t="s">
        <v>312</v>
      </c>
      <c r="C3669">
        <v>99</v>
      </c>
      <c r="D3669" s="9">
        <v>44460.186018518521</v>
      </c>
      <c r="E3669" s="9">
        <v>44560.125949074078</v>
      </c>
      <c r="F3669" t="s">
        <v>871</v>
      </c>
      <c r="G3669" t="s">
        <v>871</v>
      </c>
      <c r="H3669">
        <v>11</v>
      </c>
      <c r="I3669">
        <v>40</v>
      </c>
      <c r="J3669">
        <v>1</v>
      </c>
      <c r="K3669" t="s">
        <v>872</v>
      </c>
      <c r="L3669">
        <v>9</v>
      </c>
      <c r="M3669">
        <v>40</v>
      </c>
      <c r="N3669">
        <v>9.8000000000000004E-2</v>
      </c>
      <c r="O3669">
        <v>0.502</v>
      </c>
      <c r="P3669" t="s">
        <v>874</v>
      </c>
      <c r="Q3669">
        <v>0.154</v>
      </c>
      <c r="R3669">
        <v>0.6</v>
      </c>
      <c r="S3669">
        <v>0.57099999999999995</v>
      </c>
      <c r="T3669" t="s">
        <v>874</v>
      </c>
      <c r="U3669" t="s">
        <v>874</v>
      </c>
      <c r="V3669" t="s">
        <v>874</v>
      </c>
      <c r="W3669" t="s">
        <v>874</v>
      </c>
      <c r="X3669" t="s">
        <v>56</v>
      </c>
      <c r="Y3669">
        <v>6.4939999999999998</v>
      </c>
      <c r="Z3669">
        <v>0.97399999999999998</v>
      </c>
      <c r="AA3669" s="19">
        <v>0.97899999999999998</v>
      </c>
      <c r="AB3669" t="s">
        <v>874</v>
      </c>
      <c r="AC3669" s="23">
        <v>0.877</v>
      </c>
      <c r="AD3669" s="19">
        <v>45825.210206805554</v>
      </c>
      <c r="AE3669" t="s">
        <v>2388</v>
      </c>
    </row>
    <row r="3670" spans="1:31" x14ac:dyDescent="0.35">
      <c r="A3670" t="s">
        <v>78</v>
      </c>
      <c r="B3670" t="s">
        <v>311</v>
      </c>
      <c r="C3670">
        <v>1396</v>
      </c>
      <c r="D3670" s="9">
        <v>44207.632638888892</v>
      </c>
      <c r="E3670" s="9">
        <v>45603.761805555558</v>
      </c>
      <c r="F3670">
        <v>423</v>
      </c>
      <c r="G3670">
        <v>370</v>
      </c>
      <c r="H3670">
        <v>357</v>
      </c>
      <c r="I3670">
        <v>13</v>
      </c>
      <c r="J3670">
        <v>74</v>
      </c>
      <c r="K3670">
        <v>296</v>
      </c>
      <c r="L3670">
        <v>213</v>
      </c>
      <c r="M3670">
        <v>83</v>
      </c>
      <c r="N3670">
        <v>0.25</v>
      </c>
      <c r="O3670">
        <v>0.01</v>
      </c>
      <c r="P3670">
        <v>5.0999999999999997E-2</v>
      </c>
      <c r="Q3670">
        <v>0.14599999999999999</v>
      </c>
      <c r="R3670">
        <v>0.20899999999999999</v>
      </c>
      <c r="S3670">
        <v>0.20899999999999999</v>
      </c>
      <c r="T3670">
        <v>0.69899999999999995</v>
      </c>
      <c r="U3670">
        <v>0.96199999999999997</v>
      </c>
      <c r="V3670">
        <v>0.80400000000000005</v>
      </c>
      <c r="W3670">
        <v>568.49300000000005</v>
      </c>
      <c r="X3670" t="s">
        <v>56</v>
      </c>
      <c r="Y3670">
        <v>6.8490000000000002</v>
      </c>
      <c r="Z3670">
        <v>0.95599999999999996</v>
      </c>
      <c r="AA3670">
        <v>0.94699999999999995</v>
      </c>
      <c r="AB3670">
        <v>0.77600000000000002</v>
      </c>
      <c r="AC3670">
        <v>0.91200000000000003</v>
      </c>
      <c r="AD3670" s="19">
        <v>1.8456018518518517E-2</v>
      </c>
      <c r="AE3670" t="s">
        <v>1108</v>
      </c>
    </row>
    <row r="3671" spans="1:31" hidden="1" x14ac:dyDescent="0.35">
      <c r="A3671" t="s">
        <v>1026</v>
      </c>
      <c r="B3671" t="s">
        <v>312</v>
      </c>
      <c r="C3671">
        <v>98</v>
      </c>
      <c r="D3671" s="9">
        <v>44137.242997685185</v>
      </c>
      <c r="E3671" s="9">
        <v>44235.755543981482</v>
      </c>
      <c r="F3671" t="s">
        <v>871</v>
      </c>
      <c r="G3671" t="s">
        <v>871</v>
      </c>
      <c r="H3671">
        <v>1</v>
      </c>
      <c r="I3671">
        <v>4</v>
      </c>
      <c r="J3671">
        <v>1</v>
      </c>
      <c r="K3671" t="s">
        <v>872</v>
      </c>
      <c r="L3671">
        <v>2</v>
      </c>
      <c r="M3671">
        <v>0</v>
      </c>
      <c r="N3671" t="s">
        <v>874</v>
      </c>
      <c r="O3671">
        <v>2.5000000000000001E-2</v>
      </c>
      <c r="P3671" t="s">
        <v>874</v>
      </c>
      <c r="Q3671">
        <v>2.1999999999999999E-2</v>
      </c>
      <c r="R3671">
        <v>0</v>
      </c>
      <c r="S3671">
        <v>8.0000000000000002E-3</v>
      </c>
      <c r="T3671" t="s">
        <v>874</v>
      </c>
      <c r="U3671" t="s">
        <v>874</v>
      </c>
      <c r="V3671" t="s">
        <v>874</v>
      </c>
      <c r="W3671" t="s">
        <v>874</v>
      </c>
      <c r="X3671" t="s">
        <v>56</v>
      </c>
      <c r="Y3671">
        <v>45.454999999999998</v>
      </c>
      <c r="Z3671" t="s">
        <v>874</v>
      </c>
      <c r="AA3671" s="19">
        <v>0.74199999999999999</v>
      </c>
      <c r="AB3671" t="s">
        <v>874</v>
      </c>
      <c r="AC3671" s="23">
        <v>1</v>
      </c>
      <c r="AD3671" s="19">
        <v>45825.210428611113</v>
      </c>
      <c r="AE3671" t="s">
        <v>2388</v>
      </c>
    </row>
    <row r="3672" spans="1:31" x14ac:dyDescent="0.35">
      <c r="A3672" t="s">
        <v>78</v>
      </c>
      <c r="B3672" t="s">
        <v>311</v>
      </c>
      <c r="C3672">
        <v>1396</v>
      </c>
      <c r="D3672" s="9">
        <v>44207.632638888892</v>
      </c>
      <c r="E3672" s="9">
        <v>45603.761805555558</v>
      </c>
      <c r="F3672">
        <v>423</v>
      </c>
      <c r="G3672">
        <v>370</v>
      </c>
      <c r="H3672">
        <v>357</v>
      </c>
      <c r="I3672">
        <v>13</v>
      </c>
      <c r="J3672">
        <v>74</v>
      </c>
      <c r="K3672">
        <v>296</v>
      </c>
      <c r="L3672">
        <v>213</v>
      </c>
      <c r="M3672">
        <v>83</v>
      </c>
      <c r="N3672">
        <v>0.25</v>
      </c>
      <c r="O3672">
        <v>0.01</v>
      </c>
      <c r="P3672">
        <v>5.0999999999999997E-2</v>
      </c>
      <c r="Q3672">
        <v>0.14599999999999999</v>
      </c>
      <c r="R3672">
        <v>0.20899999999999999</v>
      </c>
      <c r="S3672">
        <v>0.20899999999999999</v>
      </c>
      <c r="T3672">
        <v>0.69899999999999995</v>
      </c>
      <c r="U3672">
        <v>0.96199999999999997</v>
      </c>
      <c r="V3672">
        <v>0.80400000000000005</v>
      </c>
      <c r="W3672">
        <v>568.49300000000005</v>
      </c>
      <c r="X3672" t="s">
        <v>56</v>
      </c>
      <c r="Y3672">
        <v>6.8490000000000002</v>
      </c>
      <c r="Z3672">
        <v>0.95599999999999996</v>
      </c>
      <c r="AA3672">
        <v>0.94699999999999995</v>
      </c>
      <c r="AB3672">
        <v>0.77600000000000002</v>
      </c>
      <c r="AC3672">
        <v>0.91200000000000003</v>
      </c>
      <c r="AD3672" s="19">
        <v>1.8726851851851852E-2</v>
      </c>
      <c r="AE3672" t="s">
        <v>1108</v>
      </c>
    </row>
    <row r="3673" spans="1:31" hidden="1" x14ac:dyDescent="0.35">
      <c r="A3673" t="s">
        <v>960</v>
      </c>
      <c r="B3673" t="s">
        <v>312</v>
      </c>
      <c r="C3673">
        <v>0</v>
      </c>
      <c r="D3673" s="9">
        <v>43578.904224537036</v>
      </c>
      <c r="E3673" s="9">
        <v>43578.904224537036</v>
      </c>
      <c r="F3673" t="s">
        <v>871</v>
      </c>
      <c r="G3673" t="s">
        <v>871</v>
      </c>
      <c r="H3673">
        <v>1</v>
      </c>
      <c r="I3673">
        <v>1</v>
      </c>
      <c r="J3673">
        <v>1</v>
      </c>
      <c r="K3673" t="s">
        <v>872</v>
      </c>
      <c r="L3673">
        <v>1</v>
      </c>
      <c r="M3673">
        <v>0</v>
      </c>
      <c r="N3673" t="s">
        <v>874</v>
      </c>
      <c r="O3673" t="s">
        <v>874</v>
      </c>
      <c r="P3673" t="s">
        <v>874</v>
      </c>
      <c r="Q3673" t="s">
        <v>874</v>
      </c>
      <c r="R3673">
        <v>0</v>
      </c>
      <c r="S3673" t="s">
        <v>874</v>
      </c>
      <c r="T3673" t="s">
        <v>874</v>
      </c>
      <c r="U3673" t="s">
        <v>874</v>
      </c>
      <c r="V3673" t="s">
        <v>874</v>
      </c>
      <c r="W3673" t="s">
        <v>874</v>
      </c>
      <c r="X3673" t="s">
        <v>56</v>
      </c>
      <c r="Y3673" t="s">
        <v>874</v>
      </c>
      <c r="Z3673" t="s">
        <v>874</v>
      </c>
      <c r="AA3673" s="19" t="s">
        <v>874</v>
      </c>
      <c r="AB3673" t="s">
        <v>874</v>
      </c>
      <c r="AC3673" s="23" t="s">
        <v>874</v>
      </c>
      <c r="AD3673" s="19">
        <v>45825.210630601854</v>
      </c>
      <c r="AE3673" t="s">
        <v>2388</v>
      </c>
    </row>
    <row r="3674" spans="1:31" x14ac:dyDescent="0.35">
      <c r="A3674" t="s">
        <v>887</v>
      </c>
      <c r="B3674" t="s">
        <v>311</v>
      </c>
      <c r="C3674">
        <v>3671</v>
      </c>
      <c r="D3674" s="9">
        <v>40871.031446759262</v>
      </c>
      <c r="E3674" s="9">
        <v>44542.885324074072</v>
      </c>
      <c r="F3674">
        <v>1534</v>
      </c>
      <c r="G3674">
        <v>1534</v>
      </c>
      <c r="H3674">
        <v>435</v>
      </c>
      <c r="I3674">
        <v>1099</v>
      </c>
      <c r="J3674">
        <v>422</v>
      </c>
      <c r="K3674">
        <v>1112</v>
      </c>
      <c r="L3674">
        <v>852</v>
      </c>
      <c r="M3674">
        <v>260</v>
      </c>
      <c r="N3674">
        <v>0.17799999999999999</v>
      </c>
      <c r="O3674">
        <v>0.47399999999999998</v>
      </c>
      <c r="P3674">
        <v>0.217</v>
      </c>
      <c r="Q3674">
        <v>0.30399999999999999</v>
      </c>
      <c r="R3674">
        <v>0.435</v>
      </c>
      <c r="S3674">
        <v>0.441</v>
      </c>
      <c r="T3674">
        <v>0.69899999999999995</v>
      </c>
      <c r="U3674">
        <v>0.27300000000000002</v>
      </c>
      <c r="V3674">
        <v>0.66700000000000004</v>
      </c>
      <c r="W3674">
        <v>855.26300000000003</v>
      </c>
      <c r="X3674" t="s">
        <v>56</v>
      </c>
      <c r="Y3674">
        <v>3.2890000000000001</v>
      </c>
      <c r="Z3674">
        <v>0.85299999999999998</v>
      </c>
      <c r="AA3674" s="19">
        <v>0.85099999999999998</v>
      </c>
      <c r="AB3674">
        <v>0.88600000000000001</v>
      </c>
      <c r="AC3674" s="23">
        <v>0.71499999999999997</v>
      </c>
      <c r="AD3674" s="19">
        <v>45825.211065671298</v>
      </c>
      <c r="AE3674" t="s">
        <v>2388</v>
      </c>
    </row>
    <row r="3675" spans="1:31" hidden="1" x14ac:dyDescent="0.35">
      <c r="A3675" t="s">
        <v>1027</v>
      </c>
      <c r="B3675" t="s">
        <v>312</v>
      </c>
      <c r="C3675">
        <v>0</v>
      </c>
      <c r="D3675" s="9">
        <v>42157.180023148147</v>
      </c>
      <c r="E3675" s="9">
        <v>42157.183935185189</v>
      </c>
      <c r="F3675" t="s">
        <v>871</v>
      </c>
      <c r="G3675" t="s">
        <v>871</v>
      </c>
      <c r="H3675">
        <v>1</v>
      </c>
      <c r="I3675">
        <v>1</v>
      </c>
      <c r="J3675">
        <v>31</v>
      </c>
      <c r="K3675" t="s">
        <v>872</v>
      </c>
      <c r="L3675">
        <v>1</v>
      </c>
      <c r="M3675">
        <v>-30</v>
      </c>
      <c r="N3675" t="s">
        <v>874</v>
      </c>
      <c r="O3675" t="s">
        <v>874</v>
      </c>
      <c r="P3675">
        <v>15.5</v>
      </c>
      <c r="Q3675" t="s">
        <v>874</v>
      </c>
      <c r="R3675">
        <v>0</v>
      </c>
      <c r="S3675">
        <v>-15.5</v>
      </c>
      <c r="T3675" t="s">
        <v>874</v>
      </c>
      <c r="U3675" t="s">
        <v>874</v>
      </c>
      <c r="V3675" t="s">
        <v>874</v>
      </c>
      <c r="W3675" t="s">
        <v>874</v>
      </c>
      <c r="X3675" t="s">
        <v>80</v>
      </c>
      <c r="Y3675" t="s">
        <v>874</v>
      </c>
      <c r="Z3675" t="s">
        <v>874</v>
      </c>
      <c r="AA3675" s="19" t="s">
        <v>874</v>
      </c>
      <c r="AB3675">
        <v>0.65600000000000003</v>
      </c>
      <c r="AC3675" s="23" t="s">
        <v>874</v>
      </c>
      <c r="AD3675" s="19">
        <v>45825.21083152778</v>
      </c>
      <c r="AE3675" t="s">
        <v>2388</v>
      </c>
    </row>
    <row r="3676" spans="1:31" x14ac:dyDescent="0.35">
      <c r="A3676" t="s">
        <v>144</v>
      </c>
      <c r="B3676" t="s">
        <v>311</v>
      </c>
      <c r="C3676">
        <v>2300</v>
      </c>
      <c r="D3676" s="9">
        <v>43307.845138888886</v>
      </c>
      <c r="E3676" s="9">
        <v>45608.802777777775</v>
      </c>
      <c r="F3676">
        <v>1079</v>
      </c>
      <c r="G3676">
        <v>998</v>
      </c>
      <c r="H3676">
        <v>822</v>
      </c>
      <c r="I3676">
        <v>176</v>
      </c>
      <c r="J3676">
        <v>190</v>
      </c>
      <c r="K3676">
        <v>808</v>
      </c>
      <c r="L3676">
        <v>569</v>
      </c>
      <c r="M3676">
        <v>239</v>
      </c>
      <c r="N3676">
        <v>0.55600000000000005</v>
      </c>
      <c r="O3676">
        <v>0.124</v>
      </c>
      <c r="P3676">
        <v>0.13100000000000001</v>
      </c>
      <c r="Q3676">
        <v>0.38300000000000001</v>
      </c>
      <c r="R3676">
        <v>0.54900000000000004</v>
      </c>
      <c r="S3676">
        <v>0.55000000000000004</v>
      </c>
      <c r="T3676">
        <v>0.69799999999999995</v>
      </c>
      <c r="U3676">
        <v>0.81799999999999995</v>
      </c>
      <c r="V3676">
        <v>0.80700000000000005</v>
      </c>
      <c r="W3676">
        <v>624.02099999999996</v>
      </c>
      <c r="X3676" t="s">
        <v>56</v>
      </c>
      <c r="Y3676">
        <v>2.6110000000000002</v>
      </c>
      <c r="Z3676">
        <v>0.98899999999999999</v>
      </c>
      <c r="AA3676">
        <v>0.98599999999999999</v>
      </c>
      <c r="AB3676">
        <v>0.99099999999999999</v>
      </c>
      <c r="AC3676">
        <v>0.997</v>
      </c>
      <c r="AD3676" s="19">
        <v>2.6383101851851852E-2</v>
      </c>
      <c r="AE3676" t="s">
        <v>1108</v>
      </c>
    </row>
    <row r="3677" spans="1:31" hidden="1" x14ac:dyDescent="0.35">
      <c r="A3677" t="s">
        <v>887</v>
      </c>
      <c r="B3677" t="s">
        <v>312</v>
      </c>
      <c r="C3677">
        <v>68</v>
      </c>
      <c r="D3677" s="9">
        <v>44474.781412037039</v>
      </c>
      <c r="E3677" s="9">
        <v>44542.885324074072</v>
      </c>
      <c r="F3677" t="s">
        <v>871</v>
      </c>
      <c r="G3677" t="s">
        <v>871</v>
      </c>
      <c r="H3677">
        <v>1</v>
      </c>
      <c r="I3677">
        <v>1</v>
      </c>
      <c r="J3677">
        <v>1</v>
      </c>
      <c r="K3677" t="s">
        <v>872</v>
      </c>
      <c r="L3677">
        <v>1</v>
      </c>
      <c r="M3677">
        <v>-2</v>
      </c>
      <c r="N3677" t="s">
        <v>874</v>
      </c>
      <c r="O3677" t="s">
        <v>874</v>
      </c>
      <c r="P3677" t="s">
        <v>874</v>
      </c>
      <c r="Q3677" t="s">
        <v>874</v>
      </c>
      <c r="R3677">
        <v>0</v>
      </c>
      <c r="S3677">
        <v>-1.4E-2</v>
      </c>
      <c r="T3677" t="s">
        <v>874</v>
      </c>
      <c r="U3677" t="s">
        <v>874</v>
      </c>
      <c r="V3677" t="s">
        <v>874</v>
      </c>
      <c r="W3677" t="s">
        <v>874</v>
      </c>
      <c r="X3677" t="s">
        <v>56</v>
      </c>
      <c r="Y3677" t="s">
        <v>874</v>
      </c>
      <c r="Z3677" t="s">
        <v>874</v>
      </c>
      <c r="AA3677" s="19" t="s">
        <v>874</v>
      </c>
      <c r="AB3677" t="s">
        <v>874</v>
      </c>
      <c r="AC3677" s="23" t="s">
        <v>874</v>
      </c>
      <c r="AD3677" s="19">
        <v>45825.211065740739</v>
      </c>
      <c r="AE3677" t="s">
        <v>2388</v>
      </c>
    </row>
    <row r="3678" spans="1:31" x14ac:dyDescent="0.35">
      <c r="A3678" t="s">
        <v>144</v>
      </c>
      <c r="B3678" t="s">
        <v>311</v>
      </c>
      <c r="C3678">
        <v>2300</v>
      </c>
      <c r="D3678" s="9">
        <v>43307.845138888886</v>
      </c>
      <c r="E3678" s="9">
        <v>45608.802777777775</v>
      </c>
      <c r="F3678">
        <v>1079</v>
      </c>
      <c r="G3678">
        <v>998</v>
      </c>
      <c r="H3678">
        <v>822</v>
      </c>
      <c r="I3678">
        <v>176</v>
      </c>
      <c r="J3678">
        <v>190</v>
      </c>
      <c r="K3678">
        <v>808</v>
      </c>
      <c r="L3678">
        <v>569</v>
      </c>
      <c r="M3678">
        <v>239</v>
      </c>
      <c r="N3678">
        <v>0.55600000000000005</v>
      </c>
      <c r="O3678">
        <v>0.124</v>
      </c>
      <c r="P3678">
        <v>0.13100000000000001</v>
      </c>
      <c r="Q3678">
        <v>0.38300000000000001</v>
      </c>
      <c r="R3678">
        <v>0.54900000000000004</v>
      </c>
      <c r="S3678">
        <v>0.55000000000000004</v>
      </c>
      <c r="T3678">
        <v>0.69799999999999995</v>
      </c>
      <c r="U3678">
        <v>0.81799999999999995</v>
      </c>
      <c r="V3678">
        <v>0.80700000000000005</v>
      </c>
      <c r="W3678">
        <v>624.02099999999996</v>
      </c>
      <c r="X3678" t="s">
        <v>56</v>
      </c>
      <c r="Y3678">
        <v>2.6110000000000002</v>
      </c>
      <c r="Z3678">
        <v>0.98899999999999999</v>
      </c>
      <c r="AA3678">
        <v>0.98599999999999999</v>
      </c>
      <c r="AB3678">
        <v>0.99099999999999999</v>
      </c>
      <c r="AC3678">
        <v>0.997</v>
      </c>
      <c r="AD3678" s="19">
        <v>3.4582175925925926E-2</v>
      </c>
      <c r="AE3678" t="s">
        <v>1108</v>
      </c>
    </row>
    <row r="3679" spans="1:31" hidden="1" x14ac:dyDescent="0.35">
      <c r="A3679" t="s">
        <v>1028</v>
      </c>
      <c r="B3679" t="s">
        <v>312</v>
      </c>
      <c r="C3679">
        <v>74</v>
      </c>
      <c r="D3679" s="9">
        <v>44468.843043981484</v>
      </c>
      <c r="E3679" s="9">
        <v>44543.76258101852</v>
      </c>
      <c r="F3679" t="s">
        <v>871</v>
      </c>
      <c r="G3679" t="s">
        <v>871</v>
      </c>
      <c r="H3679">
        <v>4</v>
      </c>
      <c r="I3679">
        <v>2</v>
      </c>
      <c r="J3679">
        <v>1</v>
      </c>
      <c r="K3679" t="s">
        <v>872</v>
      </c>
      <c r="L3679">
        <v>14</v>
      </c>
      <c r="M3679">
        <v>-7</v>
      </c>
      <c r="N3679">
        <v>4.4999999999999998E-2</v>
      </c>
      <c r="O3679" t="s">
        <v>874</v>
      </c>
      <c r="P3679">
        <v>0</v>
      </c>
      <c r="Q3679">
        <v>0.17899999999999999</v>
      </c>
      <c r="R3679">
        <v>4.4999999999999998E-2</v>
      </c>
      <c r="S3679">
        <v>7.5999999999999998E-2</v>
      </c>
      <c r="T3679" t="s">
        <v>874</v>
      </c>
      <c r="U3679" t="s">
        <v>874</v>
      </c>
      <c r="V3679" t="s">
        <v>874</v>
      </c>
      <c r="W3679" t="s">
        <v>874</v>
      </c>
      <c r="X3679" t="s">
        <v>62</v>
      </c>
      <c r="Y3679">
        <v>5.5869999999999997</v>
      </c>
      <c r="Z3679">
        <v>0.84499999999999997</v>
      </c>
      <c r="AA3679" s="19" t="s">
        <v>874</v>
      </c>
      <c r="AB3679">
        <v>0</v>
      </c>
      <c r="AC3679" s="23">
        <v>0.78300000000000003</v>
      </c>
      <c r="AD3679" s="19">
        <v>45825.211266041668</v>
      </c>
      <c r="AE3679" t="s">
        <v>2388</v>
      </c>
    </row>
    <row r="3680" spans="1:31" x14ac:dyDescent="0.35">
      <c r="A3680" t="s">
        <v>1127</v>
      </c>
      <c r="B3680" t="s">
        <v>311</v>
      </c>
      <c r="C3680">
        <v>2001</v>
      </c>
      <c r="D3680" s="9">
        <v>42480.418171296296</v>
      </c>
      <c r="E3680" s="9">
        <v>44481.662395833337</v>
      </c>
      <c r="F3680">
        <v>85</v>
      </c>
      <c r="G3680">
        <v>85</v>
      </c>
      <c r="H3680">
        <v>52</v>
      </c>
      <c r="I3680">
        <v>33</v>
      </c>
      <c r="J3680">
        <v>14</v>
      </c>
      <c r="K3680">
        <v>71</v>
      </c>
      <c r="L3680">
        <v>49</v>
      </c>
      <c r="M3680">
        <v>22</v>
      </c>
      <c r="N3680">
        <v>2.9000000000000001E-2</v>
      </c>
      <c r="O3680">
        <v>2.1999999999999999E-2</v>
      </c>
      <c r="P3680">
        <v>8.0000000000000002E-3</v>
      </c>
      <c r="Q3680">
        <v>0.03</v>
      </c>
      <c r="R3680">
        <v>4.2999999999999997E-2</v>
      </c>
      <c r="S3680">
        <v>0.04</v>
      </c>
      <c r="T3680">
        <v>0.69799999999999995</v>
      </c>
      <c r="U3680">
        <v>0.56899999999999995</v>
      </c>
      <c r="V3680">
        <v>0.84299999999999997</v>
      </c>
      <c r="W3680">
        <v>733.33299999999997</v>
      </c>
      <c r="X3680" t="s">
        <v>56</v>
      </c>
      <c r="Y3680">
        <v>33.332999999999998</v>
      </c>
      <c r="Z3680">
        <v>0.86</v>
      </c>
      <c r="AA3680">
        <v>0.88500000000000001</v>
      </c>
      <c r="AB3680">
        <v>0.81200000000000006</v>
      </c>
      <c r="AC3680">
        <v>0.90500000000000003</v>
      </c>
      <c r="AD3680" s="19">
        <v>45825.268778078702</v>
      </c>
      <c r="AE3680" t="s">
        <v>2357</v>
      </c>
    </row>
    <row r="3681" spans="1:31" hidden="1" x14ac:dyDescent="0.35">
      <c r="A3681" t="s">
        <v>937</v>
      </c>
      <c r="B3681" t="s">
        <v>312</v>
      </c>
      <c r="C3681">
        <v>99</v>
      </c>
      <c r="D3681" s="9">
        <v>44466.217546296299</v>
      </c>
      <c r="E3681" s="9">
        <v>44565.384270833332</v>
      </c>
      <c r="F3681" t="s">
        <v>871</v>
      </c>
      <c r="G3681" t="s">
        <v>871</v>
      </c>
      <c r="H3681">
        <v>1</v>
      </c>
      <c r="I3681">
        <v>52</v>
      </c>
      <c r="J3681">
        <v>25</v>
      </c>
      <c r="K3681" t="s">
        <v>872</v>
      </c>
      <c r="L3681">
        <v>12</v>
      </c>
      <c r="M3681">
        <v>14</v>
      </c>
      <c r="N3681">
        <v>0</v>
      </c>
      <c r="O3681">
        <v>0.58199999999999996</v>
      </c>
      <c r="P3681">
        <v>0.53200000000000003</v>
      </c>
      <c r="Q3681">
        <v>0.125</v>
      </c>
      <c r="R3681">
        <v>4.9999999999999899E-2</v>
      </c>
      <c r="S3681">
        <v>0.23799999999999999</v>
      </c>
      <c r="T3681">
        <v>2.5</v>
      </c>
      <c r="U3681">
        <v>0</v>
      </c>
      <c r="V3681">
        <v>8.5999999999999993E-2</v>
      </c>
      <c r="W3681">
        <v>35576</v>
      </c>
      <c r="X3681" t="s">
        <v>62</v>
      </c>
      <c r="Y3681">
        <v>8</v>
      </c>
      <c r="Z3681">
        <v>0</v>
      </c>
      <c r="AA3681">
        <v>0.96099999999999997</v>
      </c>
      <c r="AB3681">
        <v>0.81399999999999995</v>
      </c>
      <c r="AC3681">
        <v>0.91900000000000004</v>
      </c>
      <c r="AD3681" s="19">
        <v>45825.186340856482</v>
      </c>
      <c r="AE3681" t="s">
        <v>2392</v>
      </c>
    </row>
    <row r="3682" spans="1:31" x14ac:dyDescent="0.35">
      <c r="A3682" t="s">
        <v>1291</v>
      </c>
      <c r="B3682" t="s">
        <v>311</v>
      </c>
      <c r="C3682">
        <v>5394</v>
      </c>
      <c r="D3682" s="9">
        <v>39172.287604166668</v>
      </c>
      <c r="E3682" s="9">
        <v>44566.534930555557</v>
      </c>
      <c r="F3682">
        <v>3568</v>
      </c>
      <c r="G3682">
        <v>3568</v>
      </c>
      <c r="H3682">
        <v>643</v>
      </c>
      <c r="I3682">
        <v>2925</v>
      </c>
      <c r="J3682">
        <v>448</v>
      </c>
      <c r="K3682">
        <v>3120</v>
      </c>
      <c r="L3682">
        <v>2194</v>
      </c>
      <c r="M3682">
        <v>926</v>
      </c>
      <c r="N3682">
        <v>0.108</v>
      </c>
      <c r="O3682">
        <v>0.61199999999999999</v>
      </c>
      <c r="P3682">
        <v>0.1</v>
      </c>
      <c r="Q3682">
        <v>0.433</v>
      </c>
      <c r="R3682">
        <v>0.62</v>
      </c>
      <c r="S3682">
        <v>0.61299999999999999</v>
      </c>
      <c r="T3682">
        <v>0.69799999999999995</v>
      </c>
      <c r="U3682">
        <v>0.15</v>
      </c>
      <c r="V3682">
        <v>0.86099999999999999</v>
      </c>
      <c r="W3682">
        <v>2138.5680000000002</v>
      </c>
      <c r="X3682" t="s">
        <v>56</v>
      </c>
      <c r="Y3682">
        <v>2.3090000000000002</v>
      </c>
      <c r="Z3682">
        <v>0.91500000000000004</v>
      </c>
      <c r="AA3682">
        <v>0.99</v>
      </c>
      <c r="AB3682">
        <v>0.97599999999999998</v>
      </c>
      <c r="AC3682">
        <v>0.99299999999999999</v>
      </c>
      <c r="AD3682" s="19">
        <v>45825.064275983794</v>
      </c>
      <c r="AE3682" t="s">
        <v>2397</v>
      </c>
    </row>
    <row r="3683" spans="1:31" hidden="1" x14ac:dyDescent="0.35">
      <c r="A3683" t="s">
        <v>938</v>
      </c>
      <c r="B3683" t="s">
        <v>312</v>
      </c>
      <c r="C3683">
        <v>97</v>
      </c>
      <c r="D3683" s="9">
        <v>44467.878657407404</v>
      </c>
      <c r="E3683" s="9">
        <v>44565.190937500003</v>
      </c>
      <c r="F3683" t="s">
        <v>871</v>
      </c>
      <c r="G3683" t="s">
        <v>871</v>
      </c>
      <c r="H3683">
        <v>1</v>
      </c>
      <c r="I3683">
        <v>40</v>
      </c>
      <c r="J3683">
        <v>6</v>
      </c>
      <c r="K3683" t="s">
        <v>872</v>
      </c>
      <c r="L3683">
        <v>10</v>
      </c>
      <c r="M3683">
        <v>23</v>
      </c>
      <c r="N3683">
        <v>0</v>
      </c>
      <c r="O3683">
        <v>0.42299999999999999</v>
      </c>
      <c r="P3683">
        <v>5.3999999999999999E-2</v>
      </c>
      <c r="Q3683">
        <v>0.189</v>
      </c>
      <c r="R3683">
        <v>0.36899999999999999</v>
      </c>
      <c r="S3683">
        <v>0.36</v>
      </c>
      <c r="T3683">
        <v>0.51200000000000001</v>
      </c>
      <c r="U3683">
        <v>0</v>
      </c>
      <c r="V3683">
        <v>0.872</v>
      </c>
      <c r="W3683">
        <v>15052.91</v>
      </c>
      <c r="X3683" t="s">
        <v>56</v>
      </c>
      <c r="Y3683">
        <v>5.2910000000000004</v>
      </c>
      <c r="Z3683">
        <v>0</v>
      </c>
      <c r="AA3683">
        <v>0.9</v>
      </c>
      <c r="AB3683">
        <v>0.751</v>
      </c>
      <c r="AC3683">
        <v>0.76400000000000001</v>
      </c>
      <c r="AD3683" s="19">
        <v>45825.18663138889</v>
      </c>
      <c r="AE3683" t="s">
        <v>2392</v>
      </c>
    </row>
    <row r="3684" spans="1:31" x14ac:dyDescent="0.35">
      <c r="A3684" t="s">
        <v>2035</v>
      </c>
      <c r="B3684" t="s">
        <v>311</v>
      </c>
      <c r="C3684">
        <v>992</v>
      </c>
      <c r="D3684" s="9">
        <v>40619.008333333331</v>
      </c>
      <c r="E3684" s="9">
        <v>41611.90625</v>
      </c>
      <c r="F3684">
        <v>379</v>
      </c>
      <c r="G3684">
        <v>379</v>
      </c>
      <c r="H3684">
        <v>204</v>
      </c>
      <c r="I3684">
        <v>175</v>
      </c>
      <c r="J3684">
        <v>12</v>
      </c>
      <c r="K3684">
        <v>367</v>
      </c>
      <c r="L3684">
        <v>239</v>
      </c>
      <c r="M3684">
        <v>128</v>
      </c>
      <c r="N3684">
        <v>0.16</v>
      </c>
      <c r="O3684">
        <v>0.16900000000000001</v>
      </c>
      <c r="P3684">
        <v>1.2E-2</v>
      </c>
      <c r="Q3684">
        <v>0.221</v>
      </c>
      <c r="R3684">
        <v>0.317</v>
      </c>
      <c r="S3684">
        <v>0.314</v>
      </c>
      <c r="T3684">
        <v>0.69699999999999995</v>
      </c>
      <c r="U3684">
        <v>0.48599999999999999</v>
      </c>
      <c r="V3684">
        <v>0.96399999999999997</v>
      </c>
      <c r="W3684">
        <v>579.18600000000004</v>
      </c>
      <c r="X3684" t="s">
        <v>56</v>
      </c>
      <c r="Y3684">
        <v>4.5250000000000004</v>
      </c>
      <c r="Z3684">
        <v>0.97</v>
      </c>
      <c r="AA3684">
        <v>0.97</v>
      </c>
      <c r="AB3684">
        <v>0.95</v>
      </c>
      <c r="AC3684">
        <v>0.98799999999999999</v>
      </c>
      <c r="AD3684" s="19">
        <v>45824.905913750001</v>
      </c>
      <c r="AE3684" t="s">
        <v>2043</v>
      </c>
    </row>
    <row r="3685" spans="1:31" hidden="1" x14ac:dyDescent="0.35">
      <c r="A3685" t="s">
        <v>939</v>
      </c>
      <c r="B3685" t="s">
        <v>312</v>
      </c>
      <c r="C3685">
        <v>0</v>
      </c>
      <c r="D3685" s="9">
        <v>43977.444976851853</v>
      </c>
      <c r="E3685" s="9">
        <v>43978.349699074075</v>
      </c>
      <c r="F3685" t="s">
        <v>871</v>
      </c>
      <c r="G3685" t="s">
        <v>871</v>
      </c>
      <c r="H3685">
        <v>1</v>
      </c>
      <c r="I3685">
        <v>1</v>
      </c>
      <c r="J3685">
        <v>1</v>
      </c>
      <c r="K3685" t="s">
        <v>872</v>
      </c>
      <c r="L3685">
        <v>1</v>
      </c>
      <c r="M3685">
        <v>-1</v>
      </c>
      <c r="N3685" t="s">
        <v>874</v>
      </c>
      <c r="O3685" t="s">
        <v>874</v>
      </c>
      <c r="P3685" t="s">
        <v>874</v>
      </c>
      <c r="Q3685" t="s">
        <v>874</v>
      </c>
      <c r="R3685">
        <v>0</v>
      </c>
      <c r="S3685" t="s">
        <v>874</v>
      </c>
      <c r="T3685" t="s">
        <v>874</v>
      </c>
      <c r="U3685" t="s">
        <v>874</v>
      </c>
      <c r="V3685" t="s">
        <v>874</v>
      </c>
      <c r="W3685" t="s">
        <v>874</v>
      </c>
      <c r="X3685" t="s">
        <v>56</v>
      </c>
      <c r="Y3685" t="s">
        <v>874</v>
      </c>
      <c r="Z3685" t="s">
        <v>874</v>
      </c>
      <c r="AA3685" t="s">
        <v>874</v>
      </c>
      <c r="AB3685" t="s">
        <v>874</v>
      </c>
      <c r="AC3685" t="s">
        <v>874</v>
      </c>
      <c r="AD3685" s="19">
        <v>45825.186854814812</v>
      </c>
      <c r="AE3685" t="s">
        <v>2392</v>
      </c>
    </row>
    <row r="3686" spans="1:31" x14ac:dyDescent="0.35">
      <c r="A3686" t="s">
        <v>1379</v>
      </c>
      <c r="B3686" t="s">
        <v>311</v>
      </c>
      <c r="C3686">
        <v>1476</v>
      </c>
      <c r="D3686" s="9">
        <v>43088.437175925923</v>
      </c>
      <c r="E3686" s="9">
        <v>44564.652141203704</v>
      </c>
      <c r="F3686">
        <v>309</v>
      </c>
      <c r="G3686">
        <v>309</v>
      </c>
      <c r="H3686">
        <v>82</v>
      </c>
      <c r="I3686">
        <v>227</v>
      </c>
      <c r="J3686">
        <v>31</v>
      </c>
      <c r="K3686">
        <v>278</v>
      </c>
      <c r="L3686">
        <v>194</v>
      </c>
      <c r="M3686">
        <v>84</v>
      </c>
      <c r="N3686">
        <v>5.8999999999999997E-2</v>
      </c>
      <c r="O3686">
        <v>0.16800000000000001</v>
      </c>
      <c r="P3686">
        <v>1.9E-2</v>
      </c>
      <c r="Q3686">
        <v>0.14499999999999999</v>
      </c>
      <c r="R3686">
        <v>0.20799999999999999</v>
      </c>
      <c r="S3686">
        <v>0.20200000000000001</v>
      </c>
      <c r="T3686">
        <v>0.69699999999999995</v>
      </c>
      <c r="U3686">
        <v>0.26</v>
      </c>
      <c r="V3686">
        <v>0.91600000000000004</v>
      </c>
      <c r="W3686">
        <v>579.30999999999995</v>
      </c>
      <c r="X3686" t="s">
        <v>56</v>
      </c>
      <c r="Y3686">
        <v>6.8970000000000002</v>
      </c>
      <c r="Z3686">
        <v>0.97399999999999998</v>
      </c>
      <c r="AA3686">
        <v>0.99</v>
      </c>
      <c r="AB3686">
        <v>0.96399999999999997</v>
      </c>
      <c r="AC3686">
        <v>0.97599999999999998</v>
      </c>
      <c r="AD3686" s="19">
        <v>45825.08600275463</v>
      </c>
      <c r="AE3686" t="s">
        <v>2397</v>
      </c>
    </row>
    <row r="3687" spans="1:31" hidden="1" x14ac:dyDescent="0.35">
      <c r="A3687" t="s">
        <v>940</v>
      </c>
      <c r="B3687" t="s">
        <v>312</v>
      </c>
      <c r="C3687">
        <v>89</v>
      </c>
      <c r="D3687" s="9">
        <v>44418.156261574077</v>
      </c>
      <c r="E3687" s="9">
        <v>44508.027314814812</v>
      </c>
      <c r="F3687" t="s">
        <v>871</v>
      </c>
      <c r="G3687" t="s">
        <v>871</v>
      </c>
      <c r="H3687">
        <v>1</v>
      </c>
      <c r="I3687">
        <v>2</v>
      </c>
      <c r="J3687">
        <v>1</v>
      </c>
      <c r="K3687" t="s">
        <v>872</v>
      </c>
      <c r="L3687">
        <v>1</v>
      </c>
      <c r="M3687">
        <v>2</v>
      </c>
      <c r="N3687">
        <v>0</v>
      </c>
      <c r="O3687">
        <v>0.25</v>
      </c>
      <c r="P3687" t="s">
        <v>874</v>
      </c>
      <c r="Q3687" t="s">
        <v>874</v>
      </c>
      <c r="R3687">
        <v>0.25</v>
      </c>
      <c r="S3687">
        <v>1.7000000000000001E-2</v>
      </c>
      <c r="T3687" t="s">
        <v>874</v>
      </c>
      <c r="U3687" t="s">
        <v>874</v>
      </c>
      <c r="V3687" t="s">
        <v>874</v>
      </c>
      <c r="W3687" t="s">
        <v>874</v>
      </c>
      <c r="X3687" t="s">
        <v>56</v>
      </c>
      <c r="Y3687" t="s">
        <v>874</v>
      </c>
      <c r="Z3687">
        <v>0</v>
      </c>
      <c r="AA3687">
        <v>1</v>
      </c>
      <c r="AB3687" t="s">
        <v>874</v>
      </c>
      <c r="AC3687" t="s">
        <v>874</v>
      </c>
      <c r="AD3687" s="19">
        <v>45825.187063055557</v>
      </c>
      <c r="AE3687" t="s">
        <v>2392</v>
      </c>
    </row>
    <row r="3688" spans="1:31" x14ac:dyDescent="0.35">
      <c r="A3688" t="s">
        <v>1491</v>
      </c>
      <c r="B3688" t="s">
        <v>311</v>
      </c>
      <c r="C3688">
        <v>5338</v>
      </c>
      <c r="D3688" s="9">
        <v>38590.153564814813</v>
      </c>
      <c r="E3688" s="9">
        <v>43928.89947916667</v>
      </c>
      <c r="F3688">
        <v>144</v>
      </c>
      <c r="G3688">
        <v>144</v>
      </c>
      <c r="H3688">
        <v>25</v>
      </c>
      <c r="I3688">
        <v>119</v>
      </c>
      <c r="J3688">
        <v>49</v>
      </c>
      <c r="K3688">
        <v>95</v>
      </c>
      <c r="L3688">
        <v>86</v>
      </c>
      <c r="M3688">
        <v>9</v>
      </c>
      <c r="N3688">
        <v>4.0000000000000001E-3</v>
      </c>
      <c r="O3688">
        <v>2.8000000000000001E-2</v>
      </c>
      <c r="P3688">
        <v>8.9999999999999993E-3</v>
      </c>
      <c r="Q3688">
        <v>1.6E-2</v>
      </c>
      <c r="R3688">
        <v>2.3E-2</v>
      </c>
      <c r="S3688">
        <v>1.7000000000000001E-2</v>
      </c>
      <c r="T3688">
        <v>0.69599999999999995</v>
      </c>
      <c r="U3688">
        <v>0.125</v>
      </c>
      <c r="V3688">
        <v>0.71899999999999997</v>
      </c>
      <c r="W3688">
        <v>562.5</v>
      </c>
      <c r="X3688" t="s">
        <v>56</v>
      </c>
      <c r="Y3688">
        <v>62.5</v>
      </c>
      <c r="Z3688">
        <v>0.89400000000000002</v>
      </c>
      <c r="AA3688">
        <v>0.83</v>
      </c>
      <c r="AB3688">
        <v>0.94599999999999995</v>
      </c>
      <c r="AC3688">
        <v>0.8</v>
      </c>
      <c r="AD3688" s="19">
        <v>45825.11240421296</v>
      </c>
      <c r="AE3688" t="s">
        <v>2397</v>
      </c>
    </row>
    <row r="3689" spans="1:31" hidden="1" x14ac:dyDescent="0.35">
      <c r="A3689" t="s">
        <v>188</v>
      </c>
      <c r="B3689" t="s">
        <v>312</v>
      </c>
      <c r="C3689">
        <v>98</v>
      </c>
      <c r="D3689" s="9">
        <v>44467.53628472222</v>
      </c>
      <c r="E3689" s="9">
        <v>44566.056608796294</v>
      </c>
      <c r="F3689" t="s">
        <v>871</v>
      </c>
      <c r="G3689" t="s">
        <v>871</v>
      </c>
      <c r="H3689">
        <v>1</v>
      </c>
      <c r="I3689">
        <v>93</v>
      </c>
      <c r="J3689">
        <v>11</v>
      </c>
      <c r="K3689" t="s">
        <v>872</v>
      </c>
      <c r="L3689">
        <v>56</v>
      </c>
      <c r="M3689">
        <v>25</v>
      </c>
      <c r="N3689">
        <v>0</v>
      </c>
      <c r="O3689">
        <v>1.026</v>
      </c>
      <c r="P3689">
        <v>0.12</v>
      </c>
      <c r="Q3689">
        <v>0.67400000000000004</v>
      </c>
      <c r="R3689">
        <v>0.90600000000000003</v>
      </c>
      <c r="S3689">
        <v>0.89200000000000002</v>
      </c>
      <c r="T3689">
        <v>0.74399999999999999</v>
      </c>
      <c r="U3689">
        <v>0</v>
      </c>
      <c r="V3689">
        <v>0.88300000000000001</v>
      </c>
      <c r="W3689">
        <v>753.70899999999995</v>
      </c>
      <c r="X3689" t="s">
        <v>56</v>
      </c>
      <c r="Y3689">
        <v>1.484</v>
      </c>
      <c r="Z3689">
        <v>0</v>
      </c>
      <c r="AA3689">
        <v>0.98199999999999998</v>
      </c>
      <c r="AB3689">
        <v>0.94099999999999995</v>
      </c>
      <c r="AC3689">
        <v>0.94499999999999995</v>
      </c>
      <c r="AD3689" s="19">
        <v>45825.187324652776</v>
      </c>
      <c r="AE3689" t="s">
        <v>2392</v>
      </c>
    </row>
    <row r="3690" spans="1:31" x14ac:dyDescent="0.35">
      <c r="A3690" t="s">
        <v>1253</v>
      </c>
      <c r="B3690" t="s">
        <v>311</v>
      </c>
      <c r="C3690">
        <v>2878</v>
      </c>
      <c r="D3690" s="9">
        <v>38695.272916666669</v>
      </c>
      <c r="E3690" s="9">
        <v>41573.912499999999</v>
      </c>
      <c r="F3690">
        <v>233</v>
      </c>
      <c r="G3690">
        <v>233</v>
      </c>
      <c r="H3690">
        <v>49</v>
      </c>
      <c r="I3690">
        <v>184</v>
      </c>
      <c r="J3690">
        <v>5</v>
      </c>
      <c r="K3690">
        <v>228</v>
      </c>
      <c r="L3690">
        <v>174</v>
      </c>
      <c r="M3690">
        <v>54</v>
      </c>
      <c r="N3690">
        <v>4.9000000000000002E-2</v>
      </c>
      <c r="O3690">
        <v>9.4E-2</v>
      </c>
      <c r="P3690">
        <v>2E-3</v>
      </c>
      <c r="Q3690">
        <v>9.8000000000000004E-2</v>
      </c>
      <c r="R3690">
        <v>0.14099999999999999</v>
      </c>
      <c r="S3690">
        <v>0.12</v>
      </c>
      <c r="T3690">
        <v>0.69499999999999995</v>
      </c>
      <c r="U3690">
        <v>0.34300000000000003</v>
      </c>
      <c r="V3690">
        <v>0.98599999999999999</v>
      </c>
      <c r="W3690">
        <v>551.02</v>
      </c>
      <c r="X3690" t="s">
        <v>56</v>
      </c>
      <c r="Y3690">
        <v>10.204000000000001</v>
      </c>
      <c r="Z3690">
        <v>0.72799999999999998</v>
      </c>
      <c r="AA3690">
        <v>0.63700000000000001</v>
      </c>
      <c r="AB3690">
        <v>0.92</v>
      </c>
      <c r="AC3690">
        <v>0.68500000000000005</v>
      </c>
      <c r="AD3690" s="19">
        <v>45824.766421354165</v>
      </c>
      <c r="AE3690" t="s">
        <v>1824</v>
      </c>
    </row>
    <row r="3691" spans="1:31" hidden="1" x14ac:dyDescent="0.35">
      <c r="A3691" t="s">
        <v>941</v>
      </c>
      <c r="B3691" t="s">
        <v>312</v>
      </c>
      <c r="C3691">
        <v>99</v>
      </c>
      <c r="D3691" s="9">
        <v>44461.530393518522</v>
      </c>
      <c r="E3691" s="9">
        <v>44560.827847222223</v>
      </c>
      <c r="F3691" t="s">
        <v>871</v>
      </c>
      <c r="G3691" t="s">
        <v>871</v>
      </c>
      <c r="H3691">
        <v>1</v>
      </c>
      <c r="I3691">
        <v>33</v>
      </c>
      <c r="J3691">
        <v>1</v>
      </c>
      <c r="K3691" t="s">
        <v>872</v>
      </c>
      <c r="L3691">
        <v>6</v>
      </c>
      <c r="M3691">
        <v>25</v>
      </c>
      <c r="N3691">
        <v>0</v>
      </c>
      <c r="O3691">
        <v>0.35599999999999998</v>
      </c>
      <c r="P3691" t="s">
        <v>874</v>
      </c>
      <c r="Q3691">
        <v>0.122</v>
      </c>
      <c r="R3691">
        <v>0.35599999999999998</v>
      </c>
      <c r="S3691">
        <v>0.34399999999999997</v>
      </c>
      <c r="T3691" t="s">
        <v>874</v>
      </c>
      <c r="U3691" t="s">
        <v>874</v>
      </c>
      <c r="V3691" t="s">
        <v>874</v>
      </c>
      <c r="W3691" t="s">
        <v>874</v>
      </c>
      <c r="X3691" t="s">
        <v>62</v>
      </c>
      <c r="Y3691">
        <v>8.1969999999999992</v>
      </c>
      <c r="Z3691">
        <v>0</v>
      </c>
      <c r="AA3691">
        <v>0.94499999999999995</v>
      </c>
      <c r="AB3691" t="s">
        <v>874</v>
      </c>
      <c r="AC3691">
        <v>0.88100000000000001</v>
      </c>
      <c r="AD3691" s="19">
        <v>45825.18754003472</v>
      </c>
      <c r="AE3691" t="s">
        <v>2392</v>
      </c>
    </row>
    <row r="3692" spans="1:31" x14ac:dyDescent="0.35">
      <c r="A3692" t="s">
        <v>116</v>
      </c>
      <c r="B3692" t="s">
        <v>311</v>
      </c>
      <c r="C3692">
        <v>6876</v>
      </c>
      <c r="D3692" s="9">
        <v>38334.484027777777</v>
      </c>
      <c r="E3692" s="9">
        <v>45210.579861111109</v>
      </c>
      <c r="F3692">
        <v>2068</v>
      </c>
      <c r="G3692">
        <v>2068</v>
      </c>
      <c r="H3692">
        <v>961</v>
      </c>
      <c r="I3692">
        <v>1107</v>
      </c>
      <c r="J3692">
        <v>333</v>
      </c>
      <c r="K3692">
        <v>1735</v>
      </c>
      <c r="L3692">
        <v>1341</v>
      </c>
      <c r="M3692">
        <v>394</v>
      </c>
      <c r="N3692">
        <v>0.43099999999999999</v>
      </c>
      <c r="O3692">
        <v>0.49099999999999999</v>
      </c>
      <c r="P3692">
        <v>0.05</v>
      </c>
      <c r="Q3692">
        <v>0.60599999999999998</v>
      </c>
      <c r="R3692">
        <v>0.872</v>
      </c>
      <c r="S3692">
        <v>0.53200000000000003</v>
      </c>
      <c r="T3692">
        <v>0.69499999999999995</v>
      </c>
      <c r="U3692">
        <v>0.46700000000000003</v>
      </c>
      <c r="V3692">
        <v>0.94599999999999995</v>
      </c>
      <c r="W3692">
        <v>650.16499999999996</v>
      </c>
      <c r="X3692" t="s">
        <v>56</v>
      </c>
      <c r="Y3692">
        <v>1.65</v>
      </c>
      <c r="Z3692">
        <v>0.97899999999999998</v>
      </c>
      <c r="AA3692">
        <v>0.95899999999999996</v>
      </c>
      <c r="AB3692">
        <v>0.65200000000000002</v>
      </c>
      <c r="AC3692">
        <v>0.98599999999999999</v>
      </c>
      <c r="AD3692" s="19">
        <v>2.2996527777777779E-2</v>
      </c>
      <c r="AE3692" t="s">
        <v>1108</v>
      </c>
    </row>
    <row r="3693" spans="1:31" hidden="1" x14ac:dyDescent="0.35">
      <c r="A3693" t="s">
        <v>942</v>
      </c>
      <c r="B3693" t="s">
        <v>312</v>
      </c>
      <c r="C3693">
        <v>99</v>
      </c>
      <c r="D3693" s="9">
        <v>44466.326215277775</v>
      </c>
      <c r="E3693" s="9">
        <v>44565.42900462963</v>
      </c>
      <c r="F3693" t="s">
        <v>871</v>
      </c>
      <c r="G3693" t="s">
        <v>871</v>
      </c>
      <c r="H3693">
        <v>1</v>
      </c>
      <c r="I3693">
        <v>85</v>
      </c>
      <c r="J3693">
        <v>5</v>
      </c>
      <c r="K3693" t="s">
        <v>872</v>
      </c>
      <c r="L3693">
        <v>13</v>
      </c>
      <c r="M3693">
        <v>68</v>
      </c>
      <c r="N3693">
        <v>0</v>
      </c>
      <c r="O3693">
        <v>0.96399999999999997</v>
      </c>
      <c r="P3693">
        <v>5.1999999999999998E-2</v>
      </c>
      <c r="Q3693">
        <v>0.158</v>
      </c>
      <c r="R3693" s="24" t="s">
        <v>2389</v>
      </c>
      <c r="S3693">
        <v>0.90200000000000002</v>
      </c>
      <c r="T3693">
        <v>0.17299999999999999</v>
      </c>
      <c r="U3693">
        <v>0</v>
      </c>
      <c r="V3693">
        <v>0.94599999999999995</v>
      </c>
      <c r="W3693">
        <v>14841.772000000001</v>
      </c>
      <c r="X3693" t="s">
        <v>56</v>
      </c>
      <c r="Y3693">
        <v>6.3289999999999997</v>
      </c>
      <c r="Z3693">
        <v>0</v>
      </c>
      <c r="AA3693">
        <v>0.99</v>
      </c>
      <c r="AB3693">
        <v>0.81299999999999994</v>
      </c>
      <c r="AC3693">
        <v>0.86599999999999999</v>
      </c>
      <c r="AD3693" s="19">
        <v>45825.187892916663</v>
      </c>
      <c r="AE3693" t="s">
        <v>2392</v>
      </c>
    </row>
    <row r="3694" spans="1:31" x14ac:dyDescent="0.35">
      <c r="A3694" t="s">
        <v>116</v>
      </c>
      <c r="B3694" t="s">
        <v>311</v>
      </c>
      <c r="C3694">
        <v>6876</v>
      </c>
      <c r="D3694" s="9">
        <v>38334.484027777777</v>
      </c>
      <c r="E3694" s="9">
        <v>45210.579861111109</v>
      </c>
      <c r="F3694">
        <v>2068</v>
      </c>
      <c r="G3694">
        <v>2068</v>
      </c>
      <c r="H3694">
        <v>961</v>
      </c>
      <c r="I3694">
        <v>1107</v>
      </c>
      <c r="J3694">
        <v>333</v>
      </c>
      <c r="K3694">
        <v>1735</v>
      </c>
      <c r="L3694">
        <v>1341</v>
      </c>
      <c r="M3694">
        <v>394</v>
      </c>
      <c r="N3694">
        <v>0.43099999999999999</v>
      </c>
      <c r="O3694">
        <v>0.49099999999999999</v>
      </c>
      <c r="P3694">
        <v>0.05</v>
      </c>
      <c r="Q3694">
        <v>0.60599999999999998</v>
      </c>
      <c r="R3694">
        <v>0.872</v>
      </c>
      <c r="S3694">
        <v>0.53200000000000003</v>
      </c>
      <c r="T3694">
        <v>0.69499999999999995</v>
      </c>
      <c r="U3694">
        <v>0.46700000000000003</v>
      </c>
      <c r="V3694">
        <v>0.94599999999999995</v>
      </c>
      <c r="W3694">
        <v>650.16499999999996</v>
      </c>
      <c r="X3694" t="s">
        <v>56</v>
      </c>
      <c r="Y3694">
        <v>1.65</v>
      </c>
      <c r="Z3694">
        <v>0.97899999999999998</v>
      </c>
      <c r="AA3694">
        <v>0.95899999999999996</v>
      </c>
      <c r="AB3694">
        <v>0.65200000000000002</v>
      </c>
      <c r="AC3694">
        <v>0.98599999999999999</v>
      </c>
      <c r="AD3694" s="19">
        <v>2.7722222222222221E-2</v>
      </c>
      <c r="AE3694" t="s">
        <v>1108</v>
      </c>
    </row>
    <row r="3695" spans="1:31" hidden="1" x14ac:dyDescent="0.35">
      <c r="A3695" t="s">
        <v>943</v>
      </c>
      <c r="B3695" t="s">
        <v>312</v>
      </c>
      <c r="C3695">
        <v>99</v>
      </c>
      <c r="D3695" s="9">
        <v>44466.067858796298</v>
      </c>
      <c r="E3695" s="9">
        <v>44565.826782407406</v>
      </c>
      <c r="F3695" t="s">
        <v>871</v>
      </c>
      <c r="G3695" t="s">
        <v>871</v>
      </c>
      <c r="H3695">
        <v>1</v>
      </c>
      <c r="I3695">
        <v>228</v>
      </c>
      <c r="J3695">
        <v>136</v>
      </c>
      <c r="K3695" t="s">
        <v>872</v>
      </c>
      <c r="L3695">
        <v>35</v>
      </c>
      <c r="M3695">
        <v>56</v>
      </c>
      <c r="N3695">
        <v>0</v>
      </c>
      <c r="O3695">
        <v>2.38</v>
      </c>
      <c r="P3695">
        <v>1.504</v>
      </c>
      <c r="Q3695">
        <v>0.36199999999999999</v>
      </c>
      <c r="R3695" s="24" t="s">
        <v>2390</v>
      </c>
      <c r="S3695">
        <v>0.89800000000000002</v>
      </c>
      <c r="T3695">
        <v>0.41299999999999998</v>
      </c>
      <c r="U3695">
        <v>0</v>
      </c>
      <c r="V3695">
        <v>0.36799999999999999</v>
      </c>
      <c r="W3695">
        <v>7472.3760000000002</v>
      </c>
      <c r="X3695" t="s">
        <v>56</v>
      </c>
      <c r="Y3695">
        <v>2.762</v>
      </c>
      <c r="Z3695">
        <v>0</v>
      </c>
      <c r="AA3695">
        <v>0.99099999999999999</v>
      </c>
      <c r="AB3695">
        <v>0.98899999999999999</v>
      </c>
      <c r="AC3695">
        <v>0.97799999999999998</v>
      </c>
      <c r="AD3695" s="19">
        <v>45825.188242175929</v>
      </c>
      <c r="AE3695" t="s">
        <v>2392</v>
      </c>
    </row>
    <row r="3696" spans="1:31" x14ac:dyDescent="0.35">
      <c r="A3696" t="s">
        <v>1664</v>
      </c>
      <c r="B3696" t="s">
        <v>311</v>
      </c>
      <c r="C3696">
        <v>3434</v>
      </c>
      <c r="D3696" s="9">
        <v>41103.707997685182</v>
      </c>
      <c r="E3696" s="9">
        <v>44537.853020833332</v>
      </c>
      <c r="F3696">
        <v>543</v>
      </c>
      <c r="G3696">
        <v>543</v>
      </c>
      <c r="H3696">
        <v>115</v>
      </c>
      <c r="I3696">
        <v>428</v>
      </c>
      <c r="J3696">
        <v>35</v>
      </c>
      <c r="K3696">
        <v>508</v>
      </c>
      <c r="L3696">
        <v>301</v>
      </c>
      <c r="M3696">
        <v>207</v>
      </c>
      <c r="N3696">
        <v>3.6999999999999998E-2</v>
      </c>
      <c r="O3696">
        <v>0.14099999999999999</v>
      </c>
      <c r="P3696">
        <v>1.0999999999999999E-2</v>
      </c>
      <c r="Q3696">
        <v>0.11600000000000001</v>
      </c>
      <c r="R3696">
        <v>0.16700000000000001</v>
      </c>
      <c r="S3696">
        <v>0.16400000000000001</v>
      </c>
      <c r="T3696">
        <v>0.69499999999999995</v>
      </c>
      <c r="U3696">
        <v>0.20799999999999999</v>
      </c>
      <c r="V3696">
        <v>0.93799999999999994</v>
      </c>
      <c r="W3696">
        <v>1784.4829999999999</v>
      </c>
      <c r="X3696" t="s">
        <v>56</v>
      </c>
      <c r="Y3696">
        <v>8.6210000000000004</v>
      </c>
      <c r="Z3696">
        <v>0.85499999999999998</v>
      </c>
      <c r="AA3696">
        <v>0.90700000000000003</v>
      </c>
      <c r="AB3696">
        <v>0.96399999999999997</v>
      </c>
      <c r="AC3696">
        <v>0.90300000000000002</v>
      </c>
      <c r="AD3696" s="19">
        <v>45825.156490821762</v>
      </c>
      <c r="AE3696" t="s">
        <v>2397</v>
      </c>
    </row>
    <row r="3697" spans="1:31" hidden="1" x14ac:dyDescent="0.35">
      <c r="A3697" t="s">
        <v>944</v>
      </c>
      <c r="B3697" t="s">
        <v>312</v>
      </c>
      <c r="C3697">
        <v>99</v>
      </c>
      <c r="D3697" s="9">
        <v>44466.552951388891</v>
      </c>
      <c r="E3697" s="9">
        <v>44566.315312500003</v>
      </c>
      <c r="F3697" t="s">
        <v>871</v>
      </c>
      <c r="G3697" t="s">
        <v>871</v>
      </c>
      <c r="H3697">
        <v>1</v>
      </c>
      <c r="I3697">
        <v>208</v>
      </c>
      <c r="J3697">
        <v>17</v>
      </c>
      <c r="K3697" t="s">
        <v>872</v>
      </c>
      <c r="L3697">
        <v>49</v>
      </c>
      <c r="M3697">
        <v>143</v>
      </c>
      <c r="N3697">
        <v>0</v>
      </c>
      <c r="O3697">
        <v>2.3759999999999999</v>
      </c>
      <c r="P3697">
        <v>0.20499999999999999</v>
      </c>
      <c r="Q3697">
        <v>0.54700000000000004</v>
      </c>
      <c r="R3697">
        <v>2.1709999999999998</v>
      </c>
      <c r="S3697">
        <v>2.1840000000000002</v>
      </c>
      <c r="T3697">
        <v>0.252</v>
      </c>
      <c r="U3697">
        <v>0</v>
      </c>
      <c r="V3697">
        <v>0.91400000000000003</v>
      </c>
      <c r="W3697">
        <v>4930.53</v>
      </c>
      <c r="X3697" t="s">
        <v>56</v>
      </c>
      <c r="Y3697">
        <v>1.8280000000000001</v>
      </c>
      <c r="Z3697">
        <v>0</v>
      </c>
      <c r="AA3697">
        <v>0.99099999999999999</v>
      </c>
      <c r="AB3697">
        <v>0.96399999999999997</v>
      </c>
      <c r="AC3697">
        <v>0.92900000000000005</v>
      </c>
      <c r="AD3697" s="19">
        <v>45825.188552349537</v>
      </c>
      <c r="AE3697" t="s">
        <v>2392</v>
      </c>
    </row>
    <row r="3698" spans="1:31" x14ac:dyDescent="0.35">
      <c r="A3698" t="s">
        <v>86</v>
      </c>
      <c r="B3698" t="s">
        <v>311</v>
      </c>
      <c r="C3698">
        <v>1788</v>
      </c>
      <c r="D3698" s="9">
        <v>43815.474999999999</v>
      </c>
      <c r="E3698" s="9">
        <v>45603.701388888891</v>
      </c>
      <c r="F3698">
        <v>89</v>
      </c>
      <c r="G3698">
        <v>89</v>
      </c>
      <c r="H3698">
        <v>72</v>
      </c>
      <c r="I3698">
        <v>17</v>
      </c>
      <c r="J3698">
        <v>3</v>
      </c>
      <c r="K3698">
        <v>86</v>
      </c>
      <c r="L3698">
        <v>14</v>
      </c>
      <c r="M3698">
        <v>72</v>
      </c>
      <c r="N3698">
        <v>0.04</v>
      </c>
      <c r="O3698">
        <v>3.1E-2</v>
      </c>
      <c r="P3698">
        <v>8.9999999999999993E-3</v>
      </c>
      <c r="Q3698">
        <v>4.2999999999999997E-2</v>
      </c>
      <c r="R3698">
        <v>6.2E-2</v>
      </c>
      <c r="S3698">
        <v>0.05</v>
      </c>
      <c r="T3698">
        <v>0.69399999999999995</v>
      </c>
      <c r="U3698">
        <v>0.56299999999999994</v>
      </c>
      <c r="V3698">
        <v>0.873</v>
      </c>
      <c r="W3698">
        <v>1674.4190000000001</v>
      </c>
      <c r="X3698" t="s">
        <v>56</v>
      </c>
      <c r="Y3698">
        <v>23.256</v>
      </c>
      <c r="Z3698">
        <v>0.81599999999999995</v>
      </c>
      <c r="AA3698">
        <v>0.95</v>
      </c>
      <c r="AB3698">
        <v>0.96499999999999997</v>
      </c>
      <c r="AC3698">
        <v>0.85699999999999998</v>
      </c>
      <c r="AD3698" s="19">
        <v>1.9217592592592595E-2</v>
      </c>
      <c r="AE3698" t="s">
        <v>1108</v>
      </c>
    </row>
    <row r="3699" spans="1:31" hidden="1" x14ac:dyDescent="0.35">
      <c r="A3699" t="s">
        <v>945</v>
      </c>
      <c r="B3699" t="s">
        <v>312</v>
      </c>
      <c r="C3699">
        <v>99</v>
      </c>
      <c r="D3699" s="9">
        <v>44466.286550925928</v>
      </c>
      <c r="E3699" s="9">
        <v>44566.272453703707</v>
      </c>
      <c r="F3699" t="s">
        <v>871</v>
      </c>
      <c r="G3699" t="s">
        <v>871</v>
      </c>
      <c r="H3699">
        <v>1</v>
      </c>
      <c r="I3699">
        <v>316</v>
      </c>
      <c r="J3699">
        <v>221</v>
      </c>
      <c r="K3699" t="s">
        <v>872</v>
      </c>
      <c r="L3699">
        <v>43</v>
      </c>
      <c r="M3699">
        <v>51</v>
      </c>
      <c r="N3699">
        <v>0</v>
      </c>
      <c r="O3699">
        <v>3.0960000000000001</v>
      </c>
      <c r="P3699">
        <v>3.214</v>
      </c>
      <c r="Q3699">
        <v>0.376</v>
      </c>
      <c r="R3699">
        <v>-0.11799999999999899</v>
      </c>
      <c r="S3699">
        <v>0.17799999999999999</v>
      </c>
      <c r="T3699">
        <v>-3.1859999999999999</v>
      </c>
      <c r="U3699">
        <v>0</v>
      </c>
      <c r="V3699">
        <v>-3.7999999999999999E-2</v>
      </c>
      <c r="W3699">
        <v>7648.9359999999997</v>
      </c>
      <c r="X3699" t="s">
        <v>56</v>
      </c>
      <c r="Y3699">
        <v>2.66</v>
      </c>
      <c r="Z3699">
        <v>0</v>
      </c>
      <c r="AA3699">
        <v>0.99399999999999999</v>
      </c>
      <c r="AB3699">
        <v>0.68</v>
      </c>
      <c r="AC3699">
        <v>0.92100000000000004</v>
      </c>
      <c r="AD3699" s="19">
        <v>45825.188861782408</v>
      </c>
      <c r="AE3699" t="s">
        <v>2392</v>
      </c>
    </row>
    <row r="3700" spans="1:31" x14ac:dyDescent="0.35">
      <c r="A3700" t="s">
        <v>86</v>
      </c>
      <c r="B3700" t="s">
        <v>311</v>
      </c>
      <c r="C3700">
        <v>1788</v>
      </c>
      <c r="D3700" s="9">
        <v>43815.474999999999</v>
      </c>
      <c r="E3700" s="9">
        <v>45603.701388888891</v>
      </c>
      <c r="F3700">
        <v>89</v>
      </c>
      <c r="G3700">
        <v>89</v>
      </c>
      <c r="H3700">
        <v>72</v>
      </c>
      <c r="I3700">
        <v>17</v>
      </c>
      <c r="J3700">
        <v>3</v>
      </c>
      <c r="K3700">
        <v>86</v>
      </c>
      <c r="L3700">
        <v>14</v>
      </c>
      <c r="M3700">
        <v>72</v>
      </c>
      <c r="N3700">
        <v>0.04</v>
      </c>
      <c r="O3700">
        <v>3.1E-2</v>
      </c>
      <c r="P3700">
        <v>8.9999999999999993E-3</v>
      </c>
      <c r="Q3700">
        <v>4.2999999999999997E-2</v>
      </c>
      <c r="R3700">
        <v>6.2E-2</v>
      </c>
      <c r="S3700">
        <v>0.05</v>
      </c>
      <c r="T3700">
        <v>0.69399999999999995</v>
      </c>
      <c r="U3700">
        <v>0.56299999999999994</v>
      </c>
      <c r="V3700">
        <v>0.873</v>
      </c>
      <c r="W3700">
        <v>1674.4190000000001</v>
      </c>
      <c r="X3700" t="s">
        <v>56</v>
      </c>
      <c r="Y3700">
        <v>23.256</v>
      </c>
      <c r="Z3700">
        <v>0.81599999999999995</v>
      </c>
      <c r="AA3700">
        <v>0.95</v>
      </c>
      <c r="AB3700">
        <v>0.96499999999999997</v>
      </c>
      <c r="AC3700">
        <v>0.85699999999999998</v>
      </c>
      <c r="AD3700" s="19">
        <v>2.032638888888889E-2</v>
      </c>
      <c r="AE3700" t="s">
        <v>1108</v>
      </c>
    </row>
    <row r="3701" spans="1:31" hidden="1" x14ac:dyDescent="0.35">
      <c r="A3701" t="s">
        <v>946</v>
      </c>
      <c r="B3701" t="s">
        <v>312</v>
      </c>
      <c r="C3701">
        <v>99</v>
      </c>
      <c r="D3701" s="9">
        <v>44466.308206018519</v>
      </c>
      <c r="E3701" s="9">
        <v>44566.215949074074</v>
      </c>
      <c r="F3701" t="s">
        <v>871</v>
      </c>
      <c r="G3701" t="s">
        <v>871</v>
      </c>
      <c r="H3701">
        <v>1</v>
      </c>
      <c r="I3701">
        <v>292</v>
      </c>
      <c r="J3701">
        <v>35</v>
      </c>
      <c r="K3701" t="s">
        <v>872</v>
      </c>
      <c r="L3701">
        <v>65</v>
      </c>
      <c r="M3701">
        <v>191</v>
      </c>
      <c r="N3701">
        <v>0</v>
      </c>
      <c r="O3701">
        <v>2.9510000000000001</v>
      </c>
      <c r="P3701">
        <v>0.48399999999999999</v>
      </c>
      <c r="Q3701">
        <v>0.65800000000000003</v>
      </c>
      <c r="R3701">
        <v>2.4670000000000001</v>
      </c>
      <c r="S3701">
        <v>2.5859999999999999</v>
      </c>
      <c r="T3701">
        <v>0.26700000000000002</v>
      </c>
      <c r="U3701">
        <v>0</v>
      </c>
      <c r="V3701">
        <v>0.83599999999999997</v>
      </c>
      <c r="W3701">
        <v>12993.921</v>
      </c>
      <c r="X3701" t="s">
        <v>56</v>
      </c>
      <c r="Y3701">
        <v>1.52</v>
      </c>
      <c r="Z3701">
        <v>0</v>
      </c>
      <c r="AA3701">
        <v>0.996</v>
      </c>
      <c r="AB3701">
        <v>0.68899999999999995</v>
      </c>
      <c r="AC3701">
        <v>0.94199999999999995</v>
      </c>
      <c r="AD3701" s="19">
        <v>45825.189442442126</v>
      </c>
      <c r="AE3701" t="s">
        <v>2392</v>
      </c>
    </row>
    <row r="3702" spans="1:31" x14ac:dyDescent="0.35">
      <c r="A3702" t="s">
        <v>1032</v>
      </c>
      <c r="B3702" t="s">
        <v>311</v>
      </c>
      <c r="C3702">
        <v>4360</v>
      </c>
      <c r="D3702" s="9">
        <v>39861.700300925928</v>
      </c>
      <c r="E3702" s="9">
        <v>44222.538668981484</v>
      </c>
      <c r="F3702">
        <v>21960</v>
      </c>
      <c r="G3702">
        <v>21960</v>
      </c>
      <c r="H3702">
        <v>4132</v>
      </c>
      <c r="I3702">
        <v>17828</v>
      </c>
      <c r="J3702">
        <v>4278</v>
      </c>
      <c r="K3702">
        <v>17682</v>
      </c>
      <c r="L3702">
        <v>11494</v>
      </c>
      <c r="M3702">
        <v>6188</v>
      </c>
      <c r="N3702">
        <v>1.33</v>
      </c>
      <c r="O3702">
        <v>5.1029999999999998</v>
      </c>
      <c r="P3702">
        <v>1.355</v>
      </c>
      <c r="Q3702">
        <v>3.5249999999999999</v>
      </c>
      <c r="R3702">
        <v>5.0780000000000003</v>
      </c>
      <c r="S3702">
        <v>5.2220000000000004</v>
      </c>
      <c r="T3702">
        <v>0.69399999999999995</v>
      </c>
      <c r="U3702">
        <v>0.20699999999999999</v>
      </c>
      <c r="V3702">
        <v>0.78900000000000003</v>
      </c>
      <c r="W3702">
        <v>1755.461</v>
      </c>
      <c r="X3702" t="s">
        <v>56</v>
      </c>
      <c r="Y3702">
        <v>0.28399999999999997</v>
      </c>
      <c r="Z3702">
        <v>0.97499999999999998</v>
      </c>
      <c r="AA3702" s="19">
        <v>0.95899999999999996</v>
      </c>
      <c r="AB3702">
        <v>0.96499999999999997</v>
      </c>
      <c r="AC3702" s="23">
        <v>0.99</v>
      </c>
      <c r="AD3702" s="19">
        <v>45825.212352395836</v>
      </c>
      <c r="AE3702" t="s">
        <v>2387</v>
      </c>
    </row>
    <row r="3703" spans="1:31" hidden="1" x14ac:dyDescent="0.35">
      <c r="A3703" t="s">
        <v>947</v>
      </c>
      <c r="B3703" t="s">
        <v>312</v>
      </c>
      <c r="C3703">
        <v>99</v>
      </c>
      <c r="D3703" s="9">
        <v>44466.553807870368</v>
      </c>
      <c r="E3703" s="9">
        <v>44566.418368055558</v>
      </c>
      <c r="F3703" t="s">
        <v>871</v>
      </c>
      <c r="G3703" t="s">
        <v>871</v>
      </c>
      <c r="H3703">
        <v>1</v>
      </c>
      <c r="I3703">
        <v>505</v>
      </c>
      <c r="J3703">
        <v>371</v>
      </c>
      <c r="K3703" t="s">
        <v>872</v>
      </c>
      <c r="L3703">
        <v>83</v>
      </c>
      <c r="M3703">
        <v>50</v>
      </c>
      <c r="N3703">
        <v>0</v>
      </c>
      <c r="O3703">
        <v>5.1470000000000002</v>
      </c>
      <c r="P3703">
        <v>4.1630000000000003</v>
      </c>
      <c r="Q3703">
        <v>1.038</v>
      </c>
      <c r="R3703">
        <v>0.98399999999999999</v>
      </c>
      <c r="S3703">
        <v>1.0509999999999999</v>
      </c>
      <c r="T3703">
        <v>1.0549999999999999</v>
      </c>
      <c r="U3703">
        <v>0</v>
      </c>
      <c r="V3703">
        <v>0.191</v>
      </c>
      <c r="W3703">
        <v>5426.7820000000002</v>
      </c>
      <c r="X3703" t="s">
        <v>62</v>
      </c>
      <c r="Y3703">
        <v>0.96299999999999997</v>
      </c>
      <c r="Z3703">
        <v>0</v>
      </c>
      <c r="AA3703">
        <v>0.995</v>
      </c>
      <c r="AB3703">
        <v>0.98799999999999999</v>
      </c>
      <c r="AC3703">
        <v>0.94</v>
      </c>
      <c r="AD3703" s="19">
        <v>45825.189894293981</v>
      </c>
      <c r="AE3703" t="s">
        <v>2392</v>
      </c>
    </row>
    <row r="3704" spans="1:31" x14ac:dyDescent="0.35">
      <c r="A3704" t="s">
        <v>1317</v>
      </c>
      <c r="B3704" t="s">
        <v>311</v>
      </c>
      <c r="C3704">
        <v>3635</v>
      </c>
      <c r="D3704" s="9">
        <v>40746.89707175926</v>
      </c>
      <c r="E3704" s="9">
        <v>44382.737199074072</v>
      </c>
      <c r="F3704">
        <v>2426</v>
      </c>
      <c r="G3704">
        <v>2426</v>
      </c>
      <c r="H3704">
        <v>318</v>
      </c>
      <c r="I3704">
        <v>2108</v>
      </c>
      <c r="J3704">
        <v>208</v>
      </c>
      <c r="K3704">
        <v>2218</v>
      </c>
      <c r="L3704">
        <v>1403</v>
      </c>
      <c r="M3704">
        <v>815</v>
      </c>
      <c r="N3704">
        <v>0.11</v>
      </c>
      <c r="O3704">
        <v>0.88700000000000001</v>
      </c>
      <c r="P3704">
        <v>9.4E-2</v>
      </c>
      <c r="Q3704">
        <v>0.627</v>
      </c>
      <c r="R3704">
        <v>0.90300000000000002</v>
      </c>
      <c r="S3704">
        <v>0.90500000000000003</v>
      </c>
      <c r="T3704">
        <v>0.69399999999999995</v>
      </c>
      <c r="U3704">
        <v>0.11</v>
      </c>
      <c r="V3704">
        <v>0.90600000000000003</v>
      </c>
      <c r="W3704">
        <v>1299.8409999999999</v>
      </c>
      <c r="X3704" t="s">
        <v>56</v>
      </c>
      <c r="Y3704">
        <v>1.595</v>
      </c>
      <c r="Z3704">
        <v>0.91300000000000003</v>
      </c>
      <c r="AA3704">
        <v>0.93300000000000005</v>
      </c>
      <c r="AB3704">
        <v>0.90400000000000003</v>
      </c>
      <c r="AC3704">
        <v>0.93400000000000005</v>
      </c>
      <c r="AD3704" s="19">
        <v>45825.070990787041</v>
      </c>
      <c r="AE3704" t="s">
        <v>2397</v>
      </c>
    </row>
    <row r="3705" spans="1:31" hidden="1" x14ac:dyDescent="0.35">
      <c r="A3705" t="s">
        <v>948</v>
      </c>
      <c r="B3705" t="s">
        <v>312</v>
      </c>
      <c r="C3705">
        <v>98</v>
      </c>
      <c r="D3705" s="9">
        <v>44467.691365740742</v>
      </c>
      <c r="E3705" s="9">
        <v>44565.944085648145</v>
      </c>
      <c r="F3705" t="s">
        <v>871</v>
      </c>
      <c r="G3705" t="s">
        <v>871</v>
      </c>
      <c r="H3705">
        <v>1</v>
      </c>
      <c r="I3705">
        <v>44</v>
      </c>
      <c r="J3705">
        <v>1</v>
      </c>
      <c r="K3705" t="s">
        <v>872</v>
      </c>
      <c r="L3705">
        <v>4</v>
      </c>
      <c r="M3705">
        <v>38</v>
      </c>
      <c r="N3705">
        <v>0</v>
      </c>
      <c r="O3705">
        <v>0.42899999999999999</v>
      </c>
      <c r="P3705" t="s">
        <v>874</v>
      </c>
      <c r="Q3705">
        <v>5.6000000000000001E-2</v>
      </c>
      <c r="R3705">
        <v>0.42899999999999999</v>
      </c>
      <c r="S3705">
        <v>0.41399999999999998</v>
      </c>
      <c r="T3705" t="s">
        <v>874</v>
      </c>
      <c r="U3705" t="s">
        <v>874</v>
      </c>
      <c r="V3705" t="s">
        <v>874</v>
      </c>
      <c r="W3705" t="s">
        <v>874</v>
      </c>
      <c r="X3705" t="s">
        <v>56</v>
      </c>
      <c r="Y3705">
        <v>17.856999999999999</v>
      </c>
      <c r="Z3705">
        <v>0</v>
      </c>
      <c r="AA3705">
        <v>0.97</v>
      </c>
      <c r="AB3705" t="s">
        <v>874</v>
      </c>
      <c r="AC3705">
        <v>0.6</v>
      </c>
      <c r="AD3705" s="19">
        <v>45825.190120763888</v>
      </c>
      <c r="AE3705" t="s">
        <v>2392</v>
      </c>
    </row>
    <row r="3706" spans="1:31" x14ac:dyDescent="0.35">
      <c r="A3706" t="s">
        <v>1663</v>
      </c>
      <c r="B3706" t="s">
        <v>311</v>
      </c>
      <c r="C3706">
        <v>3204</v>
      </c>
      <c r="D3706" s="9">
        <v>41355.917245370372</v>
      </c>
      <c r="E3706" s="9">
        <v>44560.232627314814</v>
      </c>
      <c r="F3706">
        <v>609</v>
      </c>
      <c r="G3706">
        <v>609</v>
      </c>
      <c r="H3706">
        <v>61</v>
      </c>
      <c r="I3706">
        <v>548</v>
      </c>
      <c r="J3706">
        <v>82</v>
      </c>
      <c r="K3706">
        <v>527</v>
      </c>
      <c r="L3706">
        <v>342</v>
      </c>
      <c r="M3706">
        <v>185</v>
      </c>
      <c r="N3706">
        <v>0.02</v>
      </c>
      <c r="O3706">
        <v>0.18</v>
      </c>
      <c r="P3706">
        <v>0.03</v>
      </c>
      <c r="Q3706">
        <v>0.11799999999999999</v>
      </c>
      <c r="R3706">
        <v>0.17</v>
      </c>
      <c r="S3706">
        <v>0.17299999999999999</v>
      </c>
      <c r="T3706">
        <v>0.69399999999999995</v>
      </c>
      <c r="U3706">
        <v>0.1</v>
      </c>
      <c r="V3706">
        <v>0.85</v>
      </c>
      <c r="W3706">
        <v>1567.797</v>
      </c>
      <c r="X3706" t="s">
        <v>56</v>
      </c>
      <c r="Y3706">
        <v>8.4749999999999996</v>
      </c>
      <c r="Z3706">
        <v>0.96899999999999997</v>
      </c>
      <c r="AA3706">
        <v>0.96799999999999997</v>
      </c>
      <c r="AB3706">
        <v>0.96399999999999997</v>
      </c>
      <c r="AC3706">
        <v>0.96099999999999997</v>
      </c>
      <c r="AD3706" s="19">
        <v>45825.156283599536</v>
      </c>
      <c r="AE3706" t="s">
        <v>2397</v>
      </c>
    </row>
    <row r="3707" spans="1:31" hidden="1" x14ac:dyDescent="0.35">
      <c r="A3707" t="s">
        <v>949</v>
      </c>
      <c r="B3707" t="s">
        <v>312</v>
      </c>
      <c r="C3707">
        <v>99</v>
      </c>
      <c r="D3707" s="9">
        <v>44466.002789351849</v>
      </c>
      <c r="E3707" s="9">
        <v>44565.325775462959</v>
      </c>
      <c r="F3707" t="s">
        <v>871</v>
      </c>
      <c r="G3707" t="s">
        <v>871</v>
      </c>
      <c r="H3707">
        <v>1</v>
      </c>
      <c r="I3707">
        <v>33</v>
      </c>
      <c r="J3707">
        <v>1</v>
      </c>
      <c r="K3707" t="s">
        <v>872</v>
      </c>
      <c r="L3707">
        <v>2</v>
      </c>
      <c r="M3707">
        <v>29</v>
      </c>
      <c r="N3707">
        <v>0</v>
      </c>
      <c r="O3707">
        <v>0.33200000000000002</v>
      </c>
      <c r="P3707" t="s">
        <v>874</v>
      </c>
      <c r="Q3707" t="s">
        <v>874</v>
      </c>
      <c r="R3707">
        <v>0.33200000000000002</v>
      </c>
      <c r="S3707">
        <v>0.318</v>
      </c>
      <c r="T3707" t="s">
        <v>874</v>
      </c>
      <c r="U3707" t="s">
        <v>874</v>
      </c>
      <c r="V3707" t="s">
        <v>874</v>
      </c>
      <c r="W3707" t="s">
        <v>874</v>
      </c>
      <c r="X3707" t="s">
        <v>56</v>
      </c>
      <c r="Y3707" t="s">
        <v>874</v>
      </c>
      <c r="Z3707">
        <v>0</v>
      </c>
      <c r="AA3707">
        <v>0.98099999999999998</v>
      </c>
      <c r="AB3707" t="s">
        <v>874</v>
      </c>
      <c r="AC3707" t="s">
        <v>874</v>
      </c>
      <c r="AD3707" s="19">
        <v>45825.19033287037</v>
      </c>
      <c r="AE3707" t="s">
        <v>2392</v>
      </c>
    </row>
    <row r="3708" spans="1:31" x14ac:dyDescent="0.35">
      <c r="A3708" t="s">
        <v>1964</v>
      </c>
      <c r="B3708" t="s">
        <v>311</v>
      </c>
      <c r="C3708">
        <v>2942</v>
      </c>
      <c r="D3708" s="9">
        <v>38677.246527777781</v>
      </c>
      <c r="E3708" s="9">
        <v>41619.820138888892</v>
      </c>
      <c r="F3708">
        <v>179</v>
      </c>
      <c r="G3708">
        <v>179</v>
      </c>
      <c r="H3708">
        <v>14</v>
      </c>
      <c r="I3708">
        <v>165</v>
      </c>
      <c r="J3708">
        <v>58</v>
      </c>
      <c r="K3708">
        <v>121</v>
      </c>
      <c r="L3708">
        <v>73</v>
      </c>
      <c r="M3708">
        <v>48</v>
      </c>
      <c r="N3708">
        <v>5.0000000000000001E-3</v>
      </c>
      <c r="O3708">
        <v>5.1999999999999998E-2</v>
      </c>
      <c r="P3708">
        <v>1.7999999999999999E-2</v>
      </c>
      <c r="Q3708">
        <v>2.7E-2</v>
      </c>
      <c r="R3708">
        <v>3.9E-2</v>
      </c>
      <c r="S3708">
        <v>0.04</v>
      </c>
      <c r="T3708">
        <v>0.69199999999999995</v>
      </c>
      <c r="U3708">
        <v>8.7999999999999995E-2</v>
      </c>
      <c r="V3708">
        <v>0.68400000000000005</v>
      </c>
      <c r="W3708">
        <v>1777.778</v>
      </c>
      <c r="X3708" t="s">
        <v>56</v>
      </c>
      <c r="Y3708">
        <v>37.036999999999999</v>
      </c>
      <c r="Z3708">
        <v>0.93700000000000006</v>
      </c>
      <c r="AA3708">
        <v>0.97199999999999998</v>
      </c>
      <c r="AB3708">
        <v>0.93700000000000006</v>
      </c>
      <c r="AC3708">
        <v>0.96099999999999997</v>
      </c>
      <c r="AD3708" s="19">
        <v>45824.885973379627</v>
      </c>
      <c r="AE3708" t="s">
        <v>2024</v>
      </c>
    </row>
    <row r="3709" spans="1:31" hidden="1" x14ac:dyDescent="0.35">
      <c r="A3709" t="s">
        <v>904</v>
      </c>
      <c r="B3709" t="s">
        <v>312</v>
      </c>
      <c r="C3709">
        <v>98</v>
      </c>
      <c r="D3709" s="9">
        <v>44467.689965277779</v>
      </c>
      <c r="E3709" s="9">
        <v>44566.276504629626</v>
      </c>
      <c r="F3709" t="s">
        <v>871</v>
      </c>
      <c r="G3709" t="s">
        <v>871</v>
      </c>
      <c r="H3709">
        <v>1</v>
      </c>
      <c r="I3709">
        <v>48</v>
      </c>
      <c r="J3709">
        <v>8</v>
      </c>
      <c r="K3709" t="s">
        <v>872</v>
      </c>
      <c r="L3709">
        <v>11</v>
      </c>
      <c r="M3709">
        <v>28</v>
      </c>
      <c r="N3709">
        <v>0</v>
      </c>
      <c r="O3709">
        <v>0.5</v>
      </c>
      <c r="P3709">
        <v>0.104</v>
      </c>
      <c r="Q3709">
        <v>0.126</v>
      </c>
      <c r="R3709">
        <v>0.39600000000000002</v>
      </c>
      <c r="S3709">
        <v>0.4</v>
      </c>
      <c r="T3709">
        <v>0.318</v>
      </c>
      <c r="U3709">
        <v>0</v>
      </c>
      <c r="V3709">
        <v>0.79200000000000004</v>
      </c>
      <c r="W3709">
        <v>2357.143</v>
      </c>
      <c r="X3709" t="s">
        <v>56</v>
      </c>
      <c r="Y3709">
        <v>7.9370000000000003</v>
      </c>
      <c r="Z3709">
        <v>0</v>
      </c>
      <c r="AA3709">
        <v>0.98499999999999999</v>
      </c>
      <c r="AB3709">
        <v>0.93100000000000005</v>
      </c>
      <c r="AC3709">
        <v>0.98099999999999998</v>
      </c>
      <c r="AD3709" s="19">
        <v>45825.190601087961</v>
      </c>
      <c r="AE3709" t="s">
        <v>2392</v>
      </c>
    </row>
    <row r="3710" spans="1:31" x14ac:dyDescent="0.35">
      <c r="A3710" t="s">
        <v>174</v>
      </c>
      <c r="B3710" t="s">
        <v>311</v>
      </c>
      <c r="C3710">
        <v>1482</v>
      </c>
      <c r="D3710" s="9">
        <v>44127.42083333333</v>
      </c>
      <c r="E3710" s="9">
        <v>45609.633333333331</v>
      </c>
      <c r="F3710">
        <v>812</v>
      </c>
      <c r="G3710">
        <v>730</v>
      </c>
      <c r="H3710">
        <v>542</v>
      </c>
      <c r="I3710">
        <v>188</v>
      </c>
      <c r="J3710">
        <v>91</v>
      </c>
      <c r="K3710">
        <v>639</v>
      </c>
      <c r="L3710">
        <v>431</v>
      </c>
      <c r="M3710">
        <v>208</v>
      </c>
      <c r="N3710">
        <v>0.88600000000000001</v>
      </c>
      <c r="O3710">
        <v>0.13700000000000001</v>
      </c>
      <c r="P3710">
        <v>0.108</v>
      </c>
      <c r="Q3710">
        <v>0.63300000000000001</v>
      </c>
      <c r="R3710">
        <v>0.91500000000000004</v>
      </c>
      <c r="S3710">
        <v>0.66900000000000004</v>
      </c>
      <c r="T3710">
        <v>0.69199999999999995</v>
      </c>
      <c r="U3710">
        <v>0.86599999999999999</v>
      </c>
      <c r="V3710">
        <v>0.89400000000000002</v>
      </c>
      <c r="W3710">
        <v>328.59399999999999</v>
      </c>
      <c r="X3710" t="s">
        <v>56</v>
      </c>
      <c r="Y3710">
        <v>1.58</v>
      </c>
      <c r="Z3710">
        <v>0.747</v>
      </c>
      <c r="AA3710">
        <v>0.78900000000000003</v>
      </c>
      <c r="AB3710">
        <v>0.745</v>
      </c>
      <c r="AC3710">
        <v>0.82599999999999996</v>
      </c>
      <c r="AD3710" s="19">
        <v>3.0418981481481481E-2</v>
      </c>
      <c r="AE3710" t="s">
        <v>1108</v>
      </c>
    </row>
    <row r="3711" spans="1:31" hidden="1" x14ac:dyDescent="0.35">
      <c r="A3711" t="s">
        <v>950</v>
      </c>
      <c r="B3711" t="s">
        <v>312</v>
      </c>
      <c r="C3711">
        <v>98</v>
      </c>
      <c r="D3711" s="9">
        <v>44467.015023148146</v>
      </c>
      <c r="E3711" s="9">
        <v>44565.272430555553</v>
      </c>
      <c r="F3711" t="s">
        <v>871</v>
      </c>
      <c r="G3711" t="s">
        <v>871</v>
      </c>
      <c r="H3711">
        <v>1</v>
      </c>
      <c r="I3711">
        <v>47</v>
      </c>
      <c r="J3711">
        <v>1</v>
      </c>
      <c r="K3711" t="s">
        <v>872</v>
      </c>
      <c r="L3711">
        <v>9</v>
      </c>
      <c r="M3711">
        <v>36</v>
      </c>
      <c r="N3711">
        <v>0</v>
      </c>
      <c r="O3711">
        <v>0.46100000000000002</v>
      </c>
      <c r="P3711" t="s">
        <v>874</v>
      </c>
      <c r="Q3711">
        <v>7.8E-2</v>
      </c>
      <c r="R3711">
        <v>0.46100000000000002</v>
      </c>
      <c r="S3711">
        <v>0.45200000000000001</v>
      </c>
      <c r="T3711" t="s">
        <v>874</v>
      </c>
      <c r="U3711" t="s">
        <v>874</v>
      </c>
      <c r="V3711" t="s">
        <v>874</v>
      </c>
      <c r="W3711" t="s">
        <v>874</v>
      </c>
      <c r="X3711" t="s">
        <v>62</v>
      </c>
      <c r="Y3711">
        <v>12.821</v>
      </c>
      <c r="Z3711">
        <v>0</v>
      </c>
      <c r="AA3711">
        <v>0.99</v>
      </c>
      <c r="AB3711" t="s">
        <v>874</v>
      </c>
      <c r="AC3711">
        <v>0.95599999999999996</v>
      </c>
      <c r="AD3711" s="19">
        <v>45825.190819224539</v>
      </c>
      <c r="AE3711" t="s">
        <v>2392</v>
      </c>
    </row>
    <row r="3712" spans="1:31" x14ac:dyDescent="0.35">
      <c r="A3712" t="s">
        <v>252</v>
      </c>
      <c r="B3712" t="s">
        <v>311</v>
      </c>
      <c r="C3712">
        <v>296</v>
      </c>
      <c r="D3712" s="9">
        <v>45314.73333333333</v>
      </c>
      <c r="E3712" s="9">
        <v>45611.70208333333</v>
      </c>
      <c r="F3712">
        <v>1272</v>
      </c>
      <c r="G3712">
        <v>1096</v>
      </c>
      <c r="H3712">
        <v>792</v>
      </c>
      <c r="I3712">
        <v>304</v>
      </c>
      <c r="J3712">
        <v>104</v>
      </c>
      <c r="K3712">
        <v>992</v>
      </c>
      <c r="L3712">
        <v>571</v>
      </c>
      <c r="M3712">
        <v>421</v>
      </c>
      <c r="N3712">
        <v>4.13</v>
      </c>
      <c r="O3712">
        <v>1.74</v>
      </c>
      <c r="P3712">
        <v>0.64</v>
      </c>
      <c r="Q3712">
        <v>3.621</v>
      </c>
      <c r="R3712">
        <v>5.23</v>
      </c>
      <c r="S3712">
        <v>5.3029999999999999</v>
      </c>
      <c r="T3712">
        <v>0.69199999999999995</v>
      </c>
      <c r="U3712">
        <v>0.70399999999999996</v>
      </c>
      <c r="V3712">
        <v>0.89100000000000001</v>
      </c>
      <c r="W3712">
        <v>116.26600000000001</v>
      </c>
      <c r="X3712" t="s">
        <v>56</v>
      </c>
      <c r="Y3712">
        <v>0.27600000000000002</v>
      </c>
      <c r="Z3712">
        <v>0.95099999999999996</v>
      </c>
      <c r="AA3712">
        <v>0.96799999999999997</v>
      </c>
      <c r="AB3712">
        <v>0.99399999999999999</v>
      </c>
      <c r="AC3712">
        <v>0.98</v>
      </c>
      <c r="AD3712" s="19">
        <v>4.0684027777777777E-2</v>
      </c>
      <c r="AE3712" t="s">
        <v>1108</v>
      </c>
    </row>
    <row r="3713" spans="1:31" hidden="1" x14ac:dyDescent="0.35">
      <c r="A3713" t="s">
        <v>951</v>
      </c>
      <c r="B3713" t="s">
        <v>312</v>
      </c>
      <c r="C3713">
        <v>14</v>
      </c>
      <c r="D3713" s="9">
        <v>44502.394780092596</v>
      </c>
      <c r="E3713" s="9">
        <v>44517.377418981479</v>
      </c>
      <c r="F3713" t="s">
        <v>871</v>
      </c>
      <c r="G3713" t="s">
        <v>871</v>
      </c>
      <c r="H3713">
        <v>1</v>
      </c>
      <c r="I3713">
        <v>1</v>
      </c>
      <c r="J3713">
        <v>1</v>
      </c>
      <c r="K3713" t="s">
        <v>872</v>
      </c>
      <c r="L3713">
        <v>2</v>
      </c>
      <c r="M3713">
        <v>-2</v>
      </c>
      <c r="N3713">
        <v>0</v>
      </c>
      <c r="O3713" t="s">
        <v>874</v>
      </c>
      <c r="P3713" t="s">
        <v>874</v>
      </c>
      <c r="Q3713">
        <v>6.7000000000000004E-2</v>
      </c>
      <c r="R3713">
        <v>0</v>
      </c>
      <c r="S3713" t="s">
        <v>874</v>
      </c>
      <c r="T3713" t="s">
        <v>874</v>
      </c>
      <c r="U3713" t="s">
        <v>874</v>
      </c>
      <c r="V3713" t="s">
        <v>874</v>
      </c>
      <c r="W3713" t="s">
        <v>874</v>
      </c>
      <c r="X3713" t="s">
        <v>56</v>
      </c>
      <c r="Y3713">
        <v>14.925000000000001</v>
      </c>
      <c r="Z3713">
        <v>0</v>
      </c>
      <c r="AA3713" t="s">
        <v>874</v>
      </c>
      <c r="AB3713" t="s">
        <v>874</v>
      </c>
      <c r="AC3713">
        <v>1</v>
      </c>
      <c r="AD3713" s="19">
        <v>45825.191076527779</v>
      </c>
      <c r="AE3713" t="s">
        <v>2392</v>
      </c>
    </row>
    <row r="3714" spans="1:31" x14ac:dyDescent="0.35">
      <c r="A3714" t="s">
        <v>174</v>
      </c>
      <c r="B3714" t="s">
        <v>311</v>
      </c>
      <c r="C3714">
        <v>1482</v>
      </c>
      <c r="D3714" s="9">
        <v>44127.42083333333</v>
      </c>
      <c r="E3714" s="9">
        <v>45609.633333333331</v>
      </c>
      <c r="F3714">
        <v>812</v>
      </c>
      <c r="G3714">
        <v>730</v>
      </c>
      <c r="H3714">
        <v>542</v>
      </c>
      <c r="I3714">
        <v>188</v>
      </c>
      <c r="J3714">
        <v>91</v>
      </c>
      <c r="K3714">
        <v>639</v>
      </c>
      <c r="L3714">
        <v>431</v>
      </c>
      <c r="M3714">
        <v>208</v>
      </c>
      <c r="N3714">
        <v>0.88600000000000001</v>
      </c>
      <c r="O3714">
        <v>0.13700000000000001</v>
      </c>
      <c r="P3714">
        <v>0.108</v>
      </c>
      <c r="Q3714">
        <v>0.63300000000000001</v>
      </c>
      <c r="R3714">
        <v>0.91500000000000004</v>
      </c>
      <c r="S3714">
        <v>0.66900000000000004</v>
      </c>
      <c r="T3714">
        <v>0.69199999999999995</v>
      </c>
      <c r="U3714">
        <v>0.86599999999999999</v>
      </c>
      <c r="V3714">
        <v>0.89400000000000002</v>
      </c>
      <c r="W3714">
        <v>328.59399999999999</v>
      </c>
      <c r="X3714" t="s">
        <v>56</v>
      </c>
      <c r="Y3714">
        <v>1.58</v>
      </c>
      <c r="Z3714">
        <v>0.747</v>
      </c>
      <c r="AA3714">
        <v>0.78900000000000003</v>
      </c>
      <c r="AB3714">
        <v>0.745</v>
      </c>
      <c r="AC3714">
        <v>0.82599999999999996</v>
      </c>
      <c r="AD3714" s="19">
        <v>1.1770833333333334E-3</v>
      </c>
      <c r="AE3714" t="s">
        <v>1108</v>
      </c>
    </row>
    <row r="3715" spans="1:31" hidden="1" x14ac:dyDescent="0.35">
      <c r="A3715" t="s">
        <v>952</v>
      </c>
      <c r="B3715" t="s">
        <v>312</v>
      </c>
      <c r="C3715">
        <v>99</v>
      </c>
      <c r="D3715" s="9">
        <v>44461.714398148149</v>
      </c>
      <c r="E3715" s="9">
        <v>44560.774652777778</v>
      </c>
      <c r="F3715" t="s">
        <v>871</v>
      </c>
      <c r="G3715" t="s">
        <v>871</v>
      </c>
      <c r="H3715">
        <v>1</v>
      </c>
      <c r="I3715">
        <v>21</v>
      </c>
      <c r="J3715">
        <v>1</v>
      </c>
      <c r="K3715" t="s">
        <v>872</v>
      </c>
      <c r="L3715">
        <v>12</v>
      </c>
      <c r="M3715">
        <v>7</v>
      </c>
      <c r="N3715">
        <v>0</v>
      </c>
      <c r="O3715">
        <v>0.186</v>
      </c>
      <c r="P3715" t="s">
        <v>874</v>
      </c>
      <c r="Q3715">
        <v>0.128</v>
      </c>
      <c r="R3715">
        <v>0.186</v>
      </c>
      <c r="S3715">
        <v>0.17100000000000001</v>
      </c>
      <c r="T3715" t="s">
        <v>874</v>
      </c>
      <c r="U3715" t="s">
        <v>874</v>
      </c>
      <c r="V3715" t="s">
        <v>874</v>
      </c>
      <c r="W3715" t="s">
        <v>874</v>
      </c>
      <c r="X3715" t="s">
        <v>56</v>
      </c>
      <c r="Y3715">
        <v>7.8120000000000003</v>
      </c>
      <c r="Z3715">
        <v>0</v>
      </c>
      <c r="AA3715">
        <v>0.94799999999999995</v>
      </c>
      <c r="AB3715" t="s">
        <v>874</v>
      </c>
      <c r="AC3715">
        <v>0.84599999999999997</v>
      </c>
      <c r="AD3715" s="19">
        <v>45825.191323310188</v>
      </c>
      <c r="AE3715" t="s">
        <v>2392</v>
      </c>
    </row>
    <row r="3716" spans="1:31" x14ac:dyDescent="0.35">
      <c r="A3716" t="s">
        <v>252</v>
      </c>
      <c r="B3716" t="s">
        <v>311</v>
      </c>
      <c r="C3716">
        <v>296</v>
      </c>
      <c r="D3716" s="9">
        <v>45314.73333333333</v>
      </c>
      <c r="E3716" s="9">
        <v>45611.70208333333</v>
      </c>
      <c r="F3716">
        <v>1272</v>
      </c>
      <c r="G3716">
        <v>1096</v>
      </c>
      <c r="H3716">
        <v>792</v>
      </c>
      <c r="I3716">
        <v>304</v>
      </c>
      <c r="J3716">
        <v>104</v>
      </c>
      <c r="K3716">
        <v>992</v>
      </c>
      <c r="L3716">
        <v>571</v>
      </c>
      <c r="M3716">
        <v>421</v>
      </c>
      <c r="N3716">
        <v>4.13</v>
      </c>
      <c r="O3716">
        <v>1.74</v>
      </c>
      <c r="P3716">
        <v>0.64</v>
      </c>
      <c r="Q3716">
        <v>3.621</v>
      </c>
      <c r="R3716">
        <v>5.23</v>
      </c>
      <c r="S3716">
        <v>5.3029999999999999</v>
      </c>
      <c r="T3716">
        <v>0.69199999999999995</v>
      </c>
      <c r="U3716">
        <v>0.70399999999999996</v>
      </c>
      <c r="V3716">
        <v>0.89100000000000001</v>
      </c>
      <c r="W3716">
        <v>116.26600000000001</v>
      </c>
      <c r="X3716" t="s">
        <v>56</v>
      </c>
      <c r="Y3716">
        <v>0.27600000000000002</v>
      </c>
      <c r="Z3716">
        <v>0.95099999999999996</v>
      </c>
      <c r="AA3716">
        <v>0.96799999999999997</v>
      </c>
      <c r="AB3716">
        <v>0.99399999999999999</v>
      </c>
      <c r="AC3716">
        <v>0.98</v>
      </c>
      <c r="AD3716" s="19">
        <v>2.1642361111111112E-2</v>
      </c>
      <c r="AE3716" t="s">
        <v>1108</v>
      </c>
    </row>
    <row r="3717" spans="1:31" hidden="1" x14ac:dyDescent="0.35">
      <c r="A3717" t="s">
        <v>953</v>
      </c>
      <c r="B3717" t="s">
        <v>312</v>
      </c>
      <c r="C3717">
        <v>92</v>
      </c>
      <c r="D3717" s="9">
        <v>44447.310439814813</v>
      </c>
      <c r="E3717" s="9">
        <v>44539.731689814813</v>
      </c>
      <c r="F3717" t="s">
        <v>871</v>
      </c>
      <c r="G3717" t="s">
        <v>871</v>
      </c>
      <c r="H3717">
        <v>1</v>
      </c>
      <c r="I3717">
        <v>4</v>
      </c>
      <c r="J3717">
        <v>2</v>
      </c>
      <c r="K3717" t="s">
        <v>872</v>
      </c>
      <c r="L3717">
        <v>3</v>
      </c>
      <c r="M3717">
        <v>-2</v>
      </c>
      <c r="N3717">
        <v>0</v>
      </c>
      <c r="O3717">
        <v>4.1000000000000002E-2</v>
      </c>
      <c r="P3717">
        <v>1.6E-2</v>
      </c>
      <c r="Q3717">
        <v>4.2000000000000003E-2</v>
      </c>
      <c r="R3717">
        <v>2.5000000000000001E-2</v>
      </c>
      <c r="S3717">
        <v>1.6E-2</v>
      </c>
      <c r="T3717">
        <v>1.68</v>
      </c>
      <c r="U3717">
        <v>0</v>
      </c>
      <c r="V3717">
        <v>0.61</v>
      </c>
      <c r="W3717">
        <v>20952.381000000001</v>
      </c>
      <c r="X3717" t="s">
        <v>62</v>
      </c>
      <c r="Y3717">
        <v>23.81</v>
      </c>
      <c r="Z3717">
        <v>0</v>
      </c>
      <c r="AA3717">
        <v>0.97699999999999998</v>
      </c>
      <c r="AB3717">
        <v>1</v>
      </c>
      <c r="AC3717">
        <v>0.77</v>
      </c>
      <c r="AD3717" s="19">
        <v>45825.191632199072</v>
      </c>
      <c r="AE3717" t="s">
        <v>2392</v>
      </c>
    </row>
    <row r="3718" spans="1:31" x14ac:dyDescent="0.35">
      <c r="A3718" t="s">
        <v>1221</v>
      </c>
      <c r="B3718" t="s">
        <v>311</v>
      </c>
      <c r="C3718">
        <v>3033</v>
      </c>
      <c r="D3718" s="9">
        <v>40001.779722222222</v>
      </c>
      <c r="E3718" s="9">
        <v>43035.249131944445</v>
      </c>
      <c r="F3718">
        <v>230</v>
      </c>
      <c r="G3718">
        <v>230</v>
      </c>
      <c r="H3718">
        <v>82</v>
      </c>
      <c r="I3718">
        <v>148</v>
      </c>
      <c r="J3718">
        <v>32</v>
      </c>
      <c r="K3718">
        <v>198</v>
      </c>
      <c r="L3718">
        <v>137</v>
      </c>
      <c r="M3718">
        <v>61</v>
      </c>
      <c r="N3718">
        <v>3.5000000000000003E-2</v>
      </c>
      <c r="O3718">
        <v>5.6000000000000001E-2</v>
      </c>
      <c r="P3718">
        <v>1.2999999999999999E-2</v>
      </c>
      <c r="Q3718">
        <v>5.3999999999999999E-2</v>
      </c>
      <c r="R3718">
        <v>7.8E-2</v>
      </c>
      <c r="S3718">
        <v>7.3999999999999996E-2</v>
      </c>
      <c r="T3718">
        <v>0.69199999999999995</v>
      </c>
      <c r="U3718">
        <v>0.38500000000000001</v>
      </c>
      <c r="V3718">
        <v>0.85699999999999998</v>
      </c>
      <c r="W3718">
        <v>1129.6300000000001</v>
      </c>
      <c r="X3718" t="s">
        <v>56</v>
      </c>
      <c r="Y3718">
        <v>18.518999999999998</v>
      </c>
      <c r="Z3718">
        <v>0.82599999999999996</v>
      </c>
      <c r="AA3718">
        <v>0.97</v>
      </c>
      <c r="AB3718">
        <v>0.94799999999999995</v>
      </c>
      <c r="AC3718">
        <v>0.85099999999999998</v>
      </c>
      <c r="AD3718" s="19">
        <v>45825.309417685188</v>
      </c>
      <c r="AE3718" t="s">
        <v>2333</v>
      </c>
    </row>
    <row r="3719" spans="1:31" hidden="1" x14ac:dyDescent="0.35">
      <c r="A3719" t="s">
        <v>954</v>
      </c>
      <c r="B3719" t="s">
        <v>312</v>
      </c>
      <c r="C3719">
        <v>99</v>
      </c>
      <c r="D3719" s="9">
        <v>44466.202511574076</v>
      </c>
      <c r="E3719" s="9">
        <v>44565.826307870368</v>
      </c>
      <c r="F3719" t="s">
        <v>871</v>
      </c>
      <c r="G3719" t="s">
        <v>871</v>
      </c>
      <c r="H3719">
        <v>1</v>
      </c>
      <c r="I3719">
        <v>236</v>
      </c>
      <c r="J3719">
        <v>24</v>
      </c>
      <c r="K3719" t="s">
        <v>872</v>
      </c>
      <c r="L3719">
        <v>82</v>
      </c>
      <c r="M3719">
        <v>131</v>
      </c>
      <c r="N3719">
        <v>0</v>
      </c>
      <c r="O3719">
        <v>2.5369999999999999</v>
      </c>
      <c r="P3719">
        <v>0.254</v>
      </c>
      <c r="Q3719">
        <v>1.139</v>
      </c>
      <c r="R3719">
        <v>2.2829999999999999</v>
      </c>
      <c r="S3719">
        <v>2.3010000000000002</v>
      </c>
      <c r="T3719">
        <v>0.499</v>
      </c>
      <c r="U3719">
        <v>0</v>
      </c>
      <c r="V3719">
        <v>0.9</v>
      </c>
      <c r="W3719">
        <v>5812.116</v>
      </c>
      <c r="X3719" t="s">
        <v>56</v>
      </c>
      <c r="Y3719">
        <v>0.878</v>
      </c>
      <c r="Z3719">
        <v>0</v>
      </c>
      <c r="AA3719">
        <v>0.99299999999999999</v>
      </c>
      <c r="AB3719">
        <v>0.89300000000000002</v>
      </c>
      <c r="AC3719">
        <v>0.95499999999999996</v>
      </c>
      <c r="AD3719" s="19">
        <v>45825.192193599534</v>
      </c>
      <c r="AE3719" t="s">
        <v>2392</v>
      </c>
    </row>
    <row r="3720" spans="1:31" x14ac:dyDescent="0.35">
      <c r="A3720" t="s">
        <v>1524</v>
      </c>
      <c r="B3720" t="s">
        <v>311</v>
      </c>
      <c r="C3720">
        <v>3052</v>
      </c>
      <c r="D3720" s="9">
        <v>41513.769525462965</v>
      </c>
      <c r="E3720" s="9">
        <v>44566.289317129631</v>
      </c>
      <c r="F3720">
        <v>2969</v>
      </c>
      <c r="G3720">
        <v>2969</v>
      </c>
      <c r="H3720">
        <v>371</v>
      </c>
      <c r="I3720">
        <v>2598</v>
      </c>
      <c r="J3720">
        <v>548</v>
      </c>
      <c r="K3720">
        <v>2421</v>
      </c>
      <c r="L3720">
        <v>1662</v>
      </c>
      <c r="M3720">
        <v>759</v>
      </c>
      <c r="N3720">
        <v>0.13800000000000001</v>
      </c>
      <c r="O3720">
        <v>1.006</v>
      </c>
      <c r="P3720">
        <v>0.21299999999999999</v>
      </c>
      <c r="Q3720">
        <v>0.64400000000000002</v>
      </c>
      <c r="R3720">
        <v>0.93100000000000005</v>
      </c>
      <c r="S3720">
        <v>0.92900000000000005</v>
      </c>
      <c r="T3720">
        <v>0.69199999999999995</v>
      </c>
      <c r="U3720">
        <v>0.121</v>
      </c>
      <c r="V3720">
        <v>0.81399999999999995</v>
      </c>
      <c r="W3720">
        <v>1178.5709999999999</v>
      </c>
      <c r="X3720" t="s">
        <v>56</v>
      </c>
      <c r="Y3720">
        <v>1.5529999999999999</v>
      </c>
      <c r="Z3720">
        <v>0.98899999999999999</v>
      </c>
      <c r="AA3720">
        <v>0.98399999999999999</v>
      </c>
      <c r="AB3720">
        <v>0.97499999999999998</v>
      </c>
      <c r="AC3720">
        <v>0.98199999999999998</v>
      </c>
      <c r="AD3720" s="19">
        <v>45825.120029375001</v>
      </c>
      <c r="AE3720" t="s">
        <v>2397</v>
      </c>
    </row>
    <row r="3721" spans="1:31" hidden="1" x14ac:dyDescent="0.35">
      <c r="A3721" t="s">
        <v>955</v>
      </c>
      <c r="B3721" t="s">
        <v>312</v>
      </c>
      <c r="C3721">
        <v>99</v>
      </c>
      <c r="D3721" s="9">
        <v>44466.512731481482</v>
      </c>
      <c r="E3721" s="9">
        <v>44566.497569444444</v>
      </c>
      <c r="F3721" t="s">
        <v>871</v>
      </c>
      <c r="G3721" t="s">
        <v>871</v>
      </c>
      <c r="H3721">
        <v>1</v>
      </c>
      <c r="I3721">
        <v>362</v>
      </c>
      <c r="J3721">
        <v>368</v>
      </c>
      <c r="K3721" t="s">
        <v>872</v>
      </c>
      <c r="L3721">
        <v>80</v>
      </c>
      <c r="M3721">
        <v>-87</v>
      </c>
      <c r="N3721">
        <v>0</v>
      </c>
      <c r="O3721">
        <v>3.86</v>
      </c>
      <c r="P3721">
        <v>3.927</v>
      </c>
      <c r="Q3721">
        <v>0.747</v>
      </c>
      <c r="R3721">
        <v>-6.7000000000000101E-2</v>
      </c>
      <c r="S3721">
        <v>-0.122</v>
      </c>
      <c r="T3721">
        <v>-11.148999999999999</v>
      </c>
      <c r="U3721">
        <v>0</v>
      </c>
      <c r="V3721">
        <v>-1.7000000000000001E-2</v>
      </c>
      <c r="W3721">
        <v>6618.4740000000002</v>
      </c>
      <c r="X3721" t="s">
        <v>56</v>
      </c>
      <c r="Y3721">
        <v>1.339</v>
      </c>
      <c r="Z3721">
        <v>0</v>
      </c>
      <c r="AA3721">
        <v>0.98899999999999999</v>
      </c>
      <c r="AB3721">
        <v>0.98099999999999998</v>
      </c>
      <c r="AC3721">
        <v>0.97599999999999998</v>
      </c>
      <c r="AD3721" s="19">
        <v>45825.192624768519</v>
      </c>
      <c r="AE3721" t="s">
        <v>2392</v>
      </c>
    </row>
    <row r="3722" spans="1:31" x14ac:dyDescent="0.35">
      <c r="A3722" t="s">
        <v>1564</v>
      </c>
      <c r="B3722" t="s">
        <v>311</v>
      </c>
      <c r="C3722">
        <v>2608</v>
      </c>
      <c r="D3722" s="9">
        <v>41957.740543981483</v>
      </c>
      <c r="E3722" s="9">
        <v>44566.672997685186</v>
      </c>
      <c r="F3722">
        <v>14652</v>
      </c>
      <c r="G3722">
        <v>14652</v>
      </c>
      <c r="H3722">
        <v>4159</v>
      </c>
      <c r="I3722">
        <v>10493</v>
      </c>
      <c r="J3722">
        <v>2124</v>
      </c>
      <c r="K3722">
        <v>12528</v>
      </c>
      <c r="L3722">
        <v>8480</v>
      </c>
      <c r="M3722">
        <v>4048</v>
      </c>
      <c r="N3722">
        <v>1.7150000000000001</v>
      </c>
      <c r="O3722">
        <v>4.3310000000000004</v>
      </c>
      <c r="P3722">
        <v>0.98399999999999999</v>
      </c>
      <c r="Q3722">
        <v>3.5049999999999999</v>
      </c>
      <c r="R3722">
        <v>5.0620000000000003</v>
      </c>
      <c r="S3722">
        <v>5.0869999999999997</v>
      </c>
      <c r="T3722">
        <v>0.69199999999999995</v>
      </c>
      <c r="U3722">
        <v>0.28399999999999997</v>
      </c>
      <c r="V3722">
        <v>0.83699999999999997</v>
      </c>
      <c r="W3722">
        <v>1154.922</v>
      </c>
      <c r="X3722" t="s">
        <v>56</v>
      </c>
      <c r="Y3722">
        <v>0.28499999999999998</v>
      </c>
      <c r="Z3722">
        <v>0.97</v>
      </c>
      <c r="AA3722">
        <v>0.98399999999999999</v>
      </c>
      <c r="AB3722">
        <v>0.97799999999999998</v>
      </c>
      <c r="AC3722">
        <v>0.98499999999999999</v>
      </c>
      <c r="AD3722" s="19">
        <v>45825.13048453704</v>
      </c>
      <c r="AE3722" t="s">
        <v>2397</v>
      </c>
    </row>
    <row r="3723" spans="1:31" hidden="1" x14ac:dyDescent="0.35">
      <c r="A3723" t="s">
        <v>956</v>
      </c>
      <c r="B3723" t="s">
        <v>312</v>
      </c>
      <c r="C3723">
        <v>1</v>
      </c>
      <c r="D3723" s="9">
        <v>43689.275775462964</v>
      </c>
      <c r="E3723" s="9">
        <v>43690.287615740737</v>
      </c>
      <c r="F3723" t="s">
        <v>871</v>
      </c>
      <c r="G3723" t="s">
        <v>871</v>
      </c>
      <c r="H3723">
        <v>1</v>
      </c>
      <c r="I3723">
        <v>1</v>
      </c>
      <c r="J3723">
        <v>324</v>
      </c>
      <c r="K3723" t="s">
        <v>872</v>
      </c>
      <c r="L3723">
        <v>1</v>
      </c>
      <c r="M3723">
        <v>-324</v>
      </c>
      <c r="N3723">
        <v>0</v>
      </c>
      <c r="O3723" t="s">
        <v>874</v>
      </c>
      <c r="P3723">
        <v>154.001</v>
      </c>
      <c r="Q3723" t="s">
        <v>874</v>
      </c>
      <c r="R3723">
        <v>-154.001</v>
      </c>
      <c r="S3723">
        <v>-154.001</v>
      </c>
      <c r="T3723" t="s">
        <v>874</v>
      </c>
      <c r="U3723" t="s">
        <v>874</v>
      </c>
      <c r="V3723" t="s">
        <v>874</v>
      </c>
      <c r="W3723" t="s">
        <v>874</v>
      </c>
      <c r="X3723" t="s">
        <v>80</v>
      </c>
      <c r="Y3723" t="s">
        <v>874</v>
      </c>
      <c r="Z3723">
        <v>0</v>
      </c>
      <c r="AA3723" t="s">
        <v>874</v>
      </c>
      <c r="AB3723">
        <v>0.66800000000000004</v>
      </c>
      <c r="AC3723" t="s">
        <v>874</v>
      </c>
      <c r="AD3723" s="19">
        <v>45825.192834814814</v>
      </c>
      <c r="AE3723" t="s">
        <v>2392</v>
      </c>
    </row>
    <row r="3724" spans="1:31" x14ac:dyDescent="0.35">
      <c r="A3724" t="s">
        <v>2099</v>
      </c>
      <c r="B3724" t="s">
        <v>311</v>
      </c>
      <c r="C3724">
        <v>1057</v>
      </c>
      <c r="D3724" s="9">
        <v>40254.629861111112</v>
      </c>
      <c r="E3724" s="9">
        <v>41312.021527777775</v>
      </c>
      <c r="F3724">
        <v>247</v>
      </c>
      <c r="G3724">
        <v>247</v>
      </c>
      <c r="H3724">
        <v>135</v>
      </c>
      <c r="I3724">
        <v>112</v>
      </c>
      <c r="J3724">
        <v>23</v>
      </c>
      <c r="K3724">
        <v>224</v>
      </c>
      <c r="L3724">
        <v>132</v>
      </c>
      <c r="M3724">
        <v>92</v>
      </c>
      <c r="N3724">
        <v>0.193</v>
      </c>
      <c r="O3724">
        <v>0.17499999999999999</v>
      </c>
      <c r="P3724">
        <v>6.7000000000000004E-2</v>
      </c>
      <c r="Q3724">
        <v>0.20799999999999999</v>
      </c>
      <c r="R3724">
        <v>0.30099999999999999</v>
      </c>
      <c r="S3724">
        <v>0.32100000000000001</v>
      </c>
      <c r="T3724">
        <v>0.69099999999999995</v>
      </c>
      <c r="U3724">
        <v>0.52400000000000002</v>
      </c>
      <c r="V3724">
        <v>0.81799999999999995</v>
      </c>
      <c r="W3724">
        <v>442.30799999999999</v>
      </c>
      <c r="X3724" t="s">
        <v>56</v>
      </c>
      <c r="Y3724">
        <v>4.8079999999999998</v>
      </c>
      <c r="Z3724">
        <v>0.90100000000000002</v>
      </c>
      <c r="AA3724">
        <v>0.95499999999999996</v>
      </c>
      <c r="AB3724">
        <v>0.94399999999999995</v>
      </c>
      <c r="AC3724">
        <v>0.88700000000000001</v>
      </c>
      <c r="AD3724" s="19">
        <v>45824.925020844908</v>
      </c>
      <c r="AE3724" t="s">
        <v>2215</v>
      </c>
    </row>
    <row r="3725" spans="1:31" hidden="1" x14ac:dyDescent="0.35">
      <c r="A3725" t="s">
        <v>88</v>
      </c>
      <c r="B3725" t="s">
        <v>312</v>
      </c>
      <c r="C3725">
        <v>97</v>
      </c>
      <c r="D3725" s="9">
        <v>44467.378379629627</v>
      </c>
      <c r="E3725" s="9">
        <v>44565.229259259257</v>
      </c>
      <c r="F3725" t="s">
        <v>871</v>
      </c>
      <c r="G3725" t="s">
        <v>871</v>
      </c>
      <c r="H3725">
        <v>1</v>
      </c>
      <c r="I3725">
        <v>46</v>
      </c>
      <c r="J3725">
        <v>42</v>
      </c>
      <c r="K3725" t="s">
        <v>872</v>
      </c>
      <c r="L3725">
        <v>15</v>
      </c>
      <c r="M3725">
        <v>-12</v>
      </c>
      <c r="N3725">
        <v>0</v>
      </c>
      <c r="O3725">
        <v>0.54700000000000004</v>
      </c>
      <c r="P3725">
        <v>0.373</v>
      </c>
      <c r="Q3725">
        <v>0.14299999999999999</v>
      </c>
      <c r="R3725" s="24" t="s">
        <v>2391</v>
      </c>
      <c r="S3725">
        <v>0.17399999999999999</v>
      </c>
      <c r="T3725">
        <v>0.82199999999999995</v>
      </c>
      <c r="U3725">
        <v>0</v>
      </c>
      <c r="V3725">
        <v>0.318</v>
      </c>
      <c r="W3725">
        <v>5909.0910000000003</v>
      </c>
      <c r="X3725" t="s">
        <v>56</v>
      </c>
      <c r="Y3725">
        <v>6.9930000000000003</v>
      </c>
      <c r="Z3725">
        <v>0</v>
      </c>
      <c r="AA3725">
        <v>0.98599999999999999</v>
      </c>
      <c r="AB3725">
        <v>0.95499999999999996</v>
      </c>
      <c r="AC3725">
        <v>0.97299999999999998</v>
      </c>
      <c r="AD3725" s="19">
        <v>45825.193147465281</v>
      </c>
      <c r="AE3725" t="s">
        <v>2392</v>
      </c>
    </row>
    <row r="3726" spans="1:31" x14ac:dyDescent="0.35">
      <c r="A3726" t="s">
        <v>1398</v>
      </c>
      <c r="B3726" t="s">
        <v>311</v>
      </c>
      <c r="C3726">
        <v>1394</v>
      </c>
      <c r="D3726" s="9">
        <v>40217.304861111108</v>
      </c>
      <c r="E3726" s="9">
        <v>41612.054166666669</v>
      </c>
      <c r="F3726">
        <v>572</v>
      </c>
      <c r="G3726">
        <v>572</v>
      </c>
      <c r="H3726">
        <v>112</v>
      </c>
      <c r="I3726">
        <v>460</v>
      </c>
      <c r="J3726">
        <v>22</v>
      </c>
      <c r="K3726">
        <v>550</v>
      </c>
      <c r="L3726">
        <v>378</v>
      </c>
      <c r="M3726">
        <v>172</v>
      </c>
      <c r="N3726">
        <v>9.7000000000000003E-2</v>
      </c>
      <c r="O3726">
        <v>0.40300000000000002</v>
      </c>
      <c r="P3726">
        <v>1.9E-2</v>
      </c>
      <c r="Q3726">
        <v>0.33200000000000002</v>
      </c>
      <c r="R3726">
        <v>0.48099999999999998</v>
      </c>
      <c r="S3726">
        <v>0.48199999999999998</v>
      </c>
      <c r="T3726">
        <v>0.69</v>
      </c>
      <c r="U3726">
        <v>0.19400000000000001</v>
      </c>
      <c r="V3726">
        <v>0.96199999999999997</v>
      </c>
      <c r="W3726">
        <v>518.072</v>
      </c>
      <c r="X3726" t="s">
        <v>56</v>
      </c>
      <c r="Y3726">
        <v>3.012</v>
      </c>
      <c r="Z3726">
        <v>0.90900000000000003</v>
      </c>
      <c r="AA3726">
        <v>0.96699999999999997</v>
      </c>
      <c r="AB3726">
        <v>0.96499999999999997</v>
      </c>
      <c r="AC3726">
        <v>0.98299999999999998</v>
      </c>
      <c r="AD3726" s="19">
        <v>45824.78887650463</v>
      </c>
      <c r="AE3726" t="s">
        <v>1824</v>
      </c>
    </row>
    <row r="3727" spans="1:31" hidden="1" x14ac:dyDescent="0.35">
      <c r="A3727" t="s">
        <v>957</v>
      </c>
      <c r="B3727" t="s">
        <v>312</v>
      </c>
      <c r="C3727">
        <v>99</v>
      </c>
      <c r="D3727" s="9">
        <v>44466.62158564815</v>
      </c>
      <c r="E3727" s="9">
        <v>44566.609699074077</v>
      </c>
      <c r="F3727" t="s">
        <v>871</v>
      </c>
      <c r="G3727" t="s">
        <v>871</v>
      </c>
      <c r="H3727">
        <v>1</v>
      </c>
      <c r="I3727">
        <v>104</v>
      </c>
      <c r="J3727">
        <v>13</v>
      </c>
      <c r="K3727" t="s">
        <v>872</v>
      </c>
      <c r="L3727">
        <v>39</v>
      </c>
      <c r="M3727">
        <v>51</v>
      </c>
      <c r="N3727">
        <v>0</v>
      </c>
      <c r="O3727">
        <v>1.048</v>
      </c>
      <c r="P3727">
        <v>0.11899999999999999</v>
      </c>
      <c r="Q3727">
        <v>0.42699999999999999</v>
      </c>
      <c r="R3727">
        <v>0.92900000000000005</v>
      </c>
      <c r="S3727">
        <v>0.93700000000000006</v>
      </c>
      <c r="T3727">
        <v>0.46</v>
      </c>
      <c r="U3727">
        <v>0</v>
      </c>
      <c r="V3727">
        <v>0.88600000000000001</v>
      </c>
      <c r="W3727">
        <v>5208.4309999999996</v>
      </c>
      <c r="X3727" t="s">
        <v>56</v>
      </c>
      <c r="Y3727">
        <v>2.3420000000000001</v>
      </c>
      <c r="Z3727">
        <v>0</v>
      </c>
      <c r="AA3727">
        <v>0.98499999999999999</v>
      </c>
      <c r="AB3727">
        <v>0.92800000000000005</v>
      </c>
      <c r="AC3727">
        <v>0.94699999999999995</v>
      </c>
      <c r="AD3727" s="19">
        <v>45825.193464259261</v>
      </c>
      <c r="AE3727" t="s">
        <v>2392</v>
      </c>
    </row>
    <row r="3728" spans="1:31" x14ac:dyDescent="0.35">
      <c r="A3728" t="s">
        <v>1963</v>
      </c>
      <c r="B3728" t="s">
        <v>311</v>
      </c>
      <c r="C3728">
        <v>855</v>
      </c>
      <c r="D3728" s="9">
        <v>38964.251388888886</v>
      </c>
      <c r="E3728" s="9">
        <v>39819.277777777781</v>
      </c>
      <c r="F3728">
        <v>44</v>
      </c>
      <c r="G3728">
        <v>44</v>
      </c>
      <c r="H3728">
        <v>8</v>
      </c>
      <c r="I3728">
        <v>36</v>
      </c>
      <c r="J3728">
        <v>1</v>
      </c>
      <c r="K3728">
        <v>43</v>
      </c>
      <c r="L3728">
        <v>31</v>
      </c>
      <c r="M3728">
        <v>12</v>
      </c>
      <c r="N3728">
        <v>8.9999999999999993E-3</v>
      </c>
      <c r="O3728">
        <v>3.3000000000000002E-2</v>
      </c>
      <c r="P3728">
        <v>0</v>
      </c>
      <c r="Q3728">
        <v>2.9000000000000001E-2</v>
      </c>
      <c r="R3728">
        <v>4.2000000000000003E-2</v>
      </c>
      <c r="S3728">
        <v>4.2000000000000003E-2</v>
      </c>
      <c r="T3728">
        <v>0.69</v>
      </c>
      <c r="U3728">
        <v>0.214</v>
      </c>
      <c r="V3728">
        <v>1</v>
      </c>
      <c r="W3728">
        <v>413.79300000000001</v>
      </c>
      <c r="X3728" t="s">
        <v>56</v>
      </c>
      <c r="Y3728">
        <v>34.482999999999997</v>
      </c>
      <c r="Z3728">
        <v>0.77300000000000002</v>
      </c>
      <c r="AA3728">
        <v>0.83199999999999996</v>
      </c>
      <c r="AB3728">
        <v>0</v>
      </c>
      <c r="AC3728">
        <v>0.83399999999999996</v>
      </c>
      <c r="AD3728" s="19">
        <v>45824.885254525463</v>
      </c>
      <c r="AE3728" t="s">
        <v>2024</v>
      </c>
    </row>
    <row r="3729" spans="1:31" hidden="1" x14ac:dyDescent="0.35">
      <c r="A3729" t="s">
        <v>958</v>
      </c>
      <c r="B3729" t="s">
        <v>312</v>
      </c>
      <c r="C3729">
        <v>99</v>
      </c>
      <c r="D3729" s="9">
        <v>44466.069074074076</v>
      </c>
      <c r="E3729" s="9">
        <v>44565.763159722221</v>
      </c>
      <c r="F3729" t="s">
        <v>871</v>
      </c>
      <c r="G3729" t="s">
        <v>871</v>
      </c>
      <c r="H3729">
        <v>1</v>
      </c>
      <c r="I3729">
        <v>187</v>
      </c>
      <c r="J3729">
        <v>219</v>
      </c>
      <c r="K3729" t="s">
        <v>872</v>
      </c>
      <c r="L3729">
        <v>44</v>
      </c>
      <c r="M3729">
        <v>-75</v>
      </c>
      <c r="N3729">
        <v>0</v>
      </c>
      <c r="O3729">
        <v>1.8680000000000001</v>
      </c>
      <c r="P3729">
        <v>2.1640000000000001</v>
      </c>
      <c r="Q3729">
        <v>0.40100000000000002</v>
      </c>
      <c r="R3729">
        <v>-0.29599999999999999</v>
      </c>
      <c r="S3729">
        <v>-0.314</v>
      </c>
      <c r="T3729">
        <v>-1.355</v>
      </c>
      <c r="U3729">
        <v>0</v>
      </c>
      <c r="V3729">
        <v>-0.158</v>
      </c>
      <c r="W3729">
        <v>5880.299</v>
      </c>
      <c r="X3729" t="s">
        <v>56</v>
      </c>
      <c r="Y3729">
        <v>2.4940000000000002</v>
      </c>
      <c r="Z3729">
        <v>0</v>
      </c>
      <c r="AA3729">
        <v>0.995</v>
      </c>
      <c r="AB3729">
        <v>0.99399999999999999</v>
      </c>
      <c r="AC3729">
        <v>0.95599999999999996</v>
      </c>
      <c r="AD3729" s="19">
        <v>45825.193863009263</v>
      </c>
      <c r="AE3729" t="s">
        <v>2392</v>
      </c>
    </row>
    <row r="3730" spans="1:31" x14ac:dyDescent="0.35">
      <c r="A3730" t="s">
        <v>88</v>
      </c>
      <c r="B3730" t="s">
        <v>311</v>
      </c>
      <c r="C3730">
        <v>3464</v>
      </c>
      <c r="D3730" s="9">
        <v>42116.315972222219</v>
      </c>
      <c r="E3730" s="9">
        <v>45581.281944444447</v>
      </c>
      <c r="F3730">
        <v>1333</v>
      </c>
      <c r="G3730">
        <v>1333</v>
      </c>
      <c r="H3730">
        <v>193</v>
      </c>
      <c r="I3730">
        <v>1140</v>
      </c>
      <c r="J3730">
        <v>161</v>
      </c>
      <c r="K3730">
        <v>1172</v>
      </c>
      <c r="L3730">
        <v>840</v>
      </c>
      <c r="M3730">
        <v>332</v>
      </c>
      <c r="N3730">
        <v>8.3000000000000004E-2</v>
      </c>
      <c r="O3730">
        <v>0.48599999999999999</v>
      </c>
      <c r="P3730">
        <v>7.2999999999999995E-2</v>
      </c>
      <c r="Q3730">
        <v>0.34200000000000003</v>
      </c>
      <c r="R3730">
        <v>0.496</v>
      </c>
      <c r="S3730">
        <v>0.48799999999999999</v>
      </c>
      <c r="T3730">
        <v>0.69</v>
      </c>
      <c r="U3730">
        <v>0.14599999999999999</v>
      </c>
      <c r="V3730">
        <v>0.872</v>
      </c>
      <c r="W3730">
        <v>970.76</v>
      </c>
      <c r="X3730" t="s">
        <v>56</v>
      </c>
      <c r="Y3730">
        <v>2.9239999999999999</v>
      </c>
      <c r="Z3730">
        <v>0.89400000000000002</v>
      </c>
      <c r="AA3730">
        <v>0.86299999999999999</v>
      </c>
      <c r="AB3730">
        <v>0.89800000000000002</v>
      </c>
      <c r="AC3730">
        <v>0.83699999999999997</v>
      </c>
      <c r="AD3730" s="19">
        <v>1.9478009259259261E-2</v>
      </c>
      <c r="AE3730" t="s">
        <v>1108</v>
      </c>
    </row>
    <row r="3731" spans="1:31" hidden="1" x14ac:dyDescent="0.35">
      <c r="A3731" t="s">
        <v>959</v>
      </c>
      <c r="B3731" t="s">
        <v>312</v>
      </c>
      <c r="C3731">
        <v>99</v>
      </c>
      <c r="D3731" s="9">
        <v>44466.616793981484</v>
      </c>
      <c r="E3731" s="9">
        <v>44566.551585648151</v>
      </c>
      <c r="F3731" t="s">
        <v>871</v>
      </c>
      <c r="G3731" t="s">
        <v>871</v>
      </c>
      <c r="H3731">
        <v>1</v>
      </c>
      <c r="I3731">
        <v>97</v>
      </c>
      <c r="J3731">
        <v>2</v>
      </c>
      <c r="K3731" t="s">
        <v>872</v>
      </c>
      <c r="L3731">
        <v>51</v>
      </c>
      <c r="M3731">
        <v>43</v>
      </c>
      <c r="N3731">
        <v>0</v>
      </c>
      <c r="O3731">
        <v>1.002</v>
      </c>
      <c r="P3731">
        <v>0.03</v>
      </c>
      <c r="Q3731">
        <v>0.50700000000000001</v>
      </c>
      <c r="R3731">
        <v>0.97199999999999998</v>
      </c>
      <c r="S3731">
        <v>0.97899999999999998</v>
      </c>
      <c r="T3731">
        <v>0.52200000000000002</v>
      </c>
      <c r="U3731">
        <v>0</v>
      </c>
      <c r="V3731">
        <v>0.97</v>
      </c>
      <c r="W3731">
        <v>4358.9740000000002</v>
      </c>
      <c r="X3731" t="s">
        <v>56</v>
      </c>
      <c r="Y3731">
        <v>1.972</v>
      </c>
      <c r="Z3731">
        <v>0</v>
      </c>
      <c r="AA3731">
        <v>0.99</v>
      </c>
      <c r="AB3731">
        <v>1</v>
      </c>
      <c r="AC3731">
        <v>0.78900000000000003</v>
      </c>
      <c r="AD3731" s="19">
        <v>45825.194230289351</v>
      </c>
      <c r="AE3731" t="s">
        <v>2392</v>
      </c>
    </row>
    <row r="3732" spans="1:31" x14ac:dyDescent="0.35">
      <c r="A3732" t="s">
        <v>88</v>
      </c>
      <c r="B3732" t="s">
        <v>311</v>
      </c>
      <c r="C3732">
        <v>3464</v>
      </c>
      <c r="D3732" s="9">
        <v>42116.315972222219</v>
      </c>
      <c r="E3732" s="9">
        <v>45581.281944444447</v>
      </c>
      <c r="F3732">
        <v>1333</v>
      </c>
      <c r="G3732">
        <v>1333</v>
      </c>
      <c r="H3732">
        <v>193</v>
      </c>
      <c r="I3732">
        <v>1140</v>
      </c>
      <c r="J3732">
        <v>161</v>
      </c>
      <c r="K3732">
        <v>1172</v>
      </c>
      <c r="L3732">
        <v>840</v>
      </c>
      <c r="M3732">
        <v>332</v>
      </c>
      <c r="N3732">
        <v>8.3000000000000004E-2</v>
      </c>
      <c r="O3732">
        <v>0.48599999999999999</v>
      </c>
      <c r="P3732">
        <v>7.2999999999999995E-2</v>
      </c>
      <c r="Q3732">
        <v>0.34200000000000003</v>
      </c>
      <c r="R3732">
        <v>0.496</v>
      </c>
      <c r="S3732">
        <v>0.48799999999999999</v>
      </c>
      <c r="T3732">
        <v>0.69</v>
      </c>
      <c r="U3732">
        <v>0.14599999999999999</v>
      </c>
      <c r="V3732">
        <v>0.872</v>
      </c>
      <c r="W3732">
        <v>970.76</v>
      </c>
      <c r="X3732" t="s">
        <v>56</v>
      </c>
      <c r="Y3732">
        <v>2.9239999999999999</v>
      </c>
      <c r="Z3732">
        <v>0.89400000000000002</v>
      </c>
      <c r="AA3732">
        <v>0.86299999999999999</v>
      </c>
      <c r="AB3732">
        <v>0.89800000000000002</v>
      </c>
      <c r="AC3732">
        <v>0.83699999999999997</v>
      </c>
      <c r="AD3732" s="19">
        <v>2.0826388888888891E-2</v>
      </c>
      <c r="AE3732" t="s">
        <v>1108</v>
      </c>
    </row>
    <row r="3733" spans="1:31" hidden="1" x14ac:dyDescent="0.35">
      <c r="A3733" t="s">
        <v>69</v>
      </c>
      <c r="B3733" t="s">
        <v>312</v>
      </c>
      <c r="C3733">
        <v>96</v>
      </c>
      <c r="D3733" s="9">
        <v>44467.885231481479</v>
      </c>
      <c r="E3733" s="9">
        <v>44564.880497685182</v>
      </c>
      <c r="F3733" t="s">
        <v>871</v>
      </c>
      <c r="G3733" t="s">
        <v>871</v>
      </c>
      <c r="H3733">
        <v>1</v>
      </c>
      <c r="I3733">
        <v>29</v>
      </c>
      <c r="J3733">
        <v>1</v>
      </c>
      <c r="K3733" t="s">
        <v>872</v>
      </c>
      <c r="L3733">
        <v>1</v>
      </c>
      <c r="M3733">
        <v>27</v>
      </c>
      <c r="N3733">
        <v>0</v>
      </c>
      <c r="O3733">
        <v>0.33500000000000002</v>
      </c>
      <c r="P3733" t="s">
        <v>874</v>
      </c>
      <c r="Q3733" t="s">
        <v>874</v>
      </c>
      <c r="R3733">
        <v>0.33500000000000002</v>
      </c>
      <c r="S3733">
        <v>0.32400000000000001</v>
      </c>
      <c r="T3733" t="s">
        <v>874</v>
      </c>
      <c r="U3733" t="s">
        <v>874</v>
      </c>
      <c r="V3733" t="s">
        <v>874</v>
      </c>
      <c r="W3733" t="s">
        <v>874</v>
      </c>
      <c r="X3733" t="s">
        <v>56</v>
      </c>
      <c r="Y3733" t="s">
        <v>874</v>
      </c>
      <c r="Z3733">
        <v>0</v>
      </c>
      <c r="AA3733">
        <v>0.97799999999999998</v>
      </c>
      <c r="AB3733" t="s">
        <v>874</v>
      </c>
      <c r="AC3733" t="s">
        <v>874</v>
      </c>
      <c r="AD3733" s="19">
        <v>45825.194448009257</v>
      </c>
      <c r="AE3733" t="s">
        <v>2392</v>
      </c>
    </row>
    <row r="3734" spans="1:31" x14ac:dyDescent="0.35">
      <c r="A3734" t="s">
        <v>1608</v>
      </c>
      <c r="B3734" t="s">
        <v>311</v>
      </c>
      <c r="C3734">
        <v>4189</v>
      </c>
      <c r="D3734" s="9">
        <v>40358.11440972222</v>
      </c>
      <c r="E3734" s="9">
        <v>44547.235254629632</v>
      </c>
      <c r="F3734">
        <v>3155</v>
      </c>
      <c r="G3734">
        <v>3155</v>
      </c>
      <c r="H3734">
        <v>579</v>
      </c>
      <c r="I3734">
        <v>2576</v>
      </c>
      <c r="J3734">
        <v>696</v>
      </c>
      <c r="K3734">
        <v>2459</v>
      </c>
      <c r="L3734">
        <v>1495</v>
      </c>
      <c r="M3734">
        <v>964</v>
      </c>
      <c r="N3734">
        <v>0.17899999999999999</v>
      </c>
      <c r="O3734">
        <v>0.83199999999999996</v>
      </c>
      <c r="P3734">
        <v>0.28599999999999998</v>
      </c>
      <c r="Q3734">
        <v>0.5</v>
      </c>
      <c r="R3734">
        <v>0.72499999999999998</v>
      </c>
      <c r="S3734">
        <v>0.752</v>
      </c>
      <c r="T3734">
        <v>0.69</v>
      </c>
      <c r="U3734">
        <v>0.17699999999999999</v>
      </c>
      <c r="V3734">
        <v>0.71699999999999997</v>
      </c>
      <c r="W3734">
        <v>1928</v>
      </c>
      <c r="X3734" t="s">
        <v>56</v>
      </c>
      <c r="Y3734">
        <v>2</v>
      </c>
      <c r="Z3734">
        <v>0.84499999999999997</v>
      </c>
      <c r="AA3734">
        <v>0.89600000000000002</v>
      </c>
      <c r="AB3734">
        <v>0.79900000000000004</v>
      </c>
      <c r="AC3734">
        <v>0.86399999999999999</v>
      </c>
      <c r="AD3734" s="19">
        <v>45825.141969247685</v>
      </c>
      <c r="AE3734" t="s">
        <v>2397</v>
      </c>
    </row>
    <row r="3735" spans="1:31" hidden="1" x14ac:dyDescent="0.35">
      <c r="A3735" t="s">
        <v>960</v>
      </c>
      <c r="B3735" t="s">
        <v>312</v>
      </c>
      <c r="C3735">
        <v>99</v>
      </c>
      <c r="D3735" s="9">
        <v>44466.76635416667</v>
      </c>
      <c r="E3735" s="9">
        <v>44566.575358796297</v>
      </c>
      <c r="F3735" t="s">
        <v>871</v>
      </c>
      <c r="G3735" t="s">
        <v>871</v>
      </c>
      <c r="H3735">
        <v>1</v>
      </c>
      <c r="I3735">
        <v>35</v>
      </c>
      <c r="J3735">
        <v>9</v>
      </c>
      <c r="K3735" t="s">
        <v>872</v>
      </c>
      <c r="L3735">
        <v>15</v>
      </c>
      <c r="M3735">
        <v>10</v>
      </c>
      <c r="N3735">
        <v>0</v>
      </c>
      <c r="O3735">
        <v>0.33400000000000002</v>
      </c>
      <c r="P3735">
        <v>7.6999999999999999E-2</v>
      </c>
      <c r="Q3735">
        <v>0.152</v>
      </c>
      <c r="R3735">
        <v>0.25700000000000001</v>
      </c>
      <c r="S3735">
        <v>0.25600000000000001</v>
      </c>
      <c r="T3735">
        <v>0.59099999999999997</v>
      </c>
      <c r="U3735">
        <v>0</v>
      </c>
      <c r="V3735">
        <v>0.76900000000000002</v>
      </c>
      <c r="W3735">
        <v>1848.684</v>
      </c>
      <c r="X3735" t="s">
        <v>56</v>
      </c>
      <c r="Y3735">
        <v>6.5789999999999997</v>
      </c>
      <c r="Z3735">
        <v>0</v>
      </c>
      <c r="AA3735">
        <v>0.98</v>
      </c>
      <c r="AB3735">
        <v>0.88200000000000001</v>
      </c>
      <c r="AC3735">
        <v>0.94399999999999995</v>
      </c>
      <c r="AD3735" s="19">
        <v>45825.194709398151</v>
      </c>
      <c r="AE3735" t="s">
        <v>2392</v>
      </c>
    </row>
    <row r="3736" spans="1:31" x14ac:dyDescent="0.35">
      <c r="A3736" t="s">
        <v>1752</v>
      </c>
      <c r="B3736" t="s">
        <v>311</v>
      </c>
      <c r="C3736">
        <v>3741</v>
      </c>
      <c r="D3736" s="9">
        <v>40819.581828703704</v>
      </c>
      <c r="E3736" s="9">
        <v>44560.807534722226</v>
      </c>
      <c r="F3736">
        <v>4165</v>
      </c>
      <c r="G3736">
        <v>4165</v>
      </c>
      <c r="H3736">
        <v>623</v>
      </c>
      <c r="I3736">
        <v>3542</v>
      </c>
      <c r="J3736">
        <v>1144</v>
      </c>
      <c r="K3736">
        <v>3021</v>
      </c>
      <c r="L3736">
        <v>2788</v>
      </c>
      <c r="M3736">
        <v>233</v>
      </c>
      <c r="N3736">
        <v>0.29099999999999998</v>
      </c>
      <c r="O3736">
        <v>1.75</v>
      </c>
      <c r="P3736">
        <v>0.28199999999999997</v>
      </c>
      <c r="Q3736">
        <v>1.2130000000000001</v>
      </c>
      <c r="R3736">
        <v>1.7589999999999999</v>
      </c>
      <c r="S3736">
        <v>1.0620000000000001</v>
      </c>
      <c r="T3736">
        <v>0.69</v>
      </c>
      <c r="U3736">
        <v>0.14299999999999999</v>
      </c>
      <c r="V3736">
        <v>0.86199999999999999</v>
      </c>
      <c r="W3736">
        <v>192.08600000000001</v>
      </c>
      <c r="X3736" t="s">
        <v>56</v>
      </c>
      <c r="Y3736">
        <v>0.82399999999999995</v>
      </c>
      <c r="Z3736">
        <v>0.96799999999999997</v>
      </c>
      <c r="AA3736">
        <v>0.93899999999999995</v>
      </c>
      <c r="AB3736">
        <v>0.97</v>
      </c>
      <c r="AC3736">
        <v>0.92400000000000004</v>
      </c>
      <c r="AD3736" s="19">
        <v>45825.177677129628</v>
      </c>
      <c r="AE3736" t="s">
        <v>2397</v>
      </c>
    </row>
    <row r="3737" spans="1:31" hidden="1" x14ac:dyDescent="0.35">
      <c r="A3737" t="s">
        <v>929</v>
      </c>
      <c r="B3737" t="s">
        <v>312</v>
      </c>
      <c r="C3737">
        <v>89</v>
      </c>
      <c r="D3737" s="9">
        <v>44251.649722222224</v>
      </c>
      <c r="E3737" s="9">
        <v>44341.438599537039</v>
      </c>
      <c r="F3737" t="s">
        <v>871</v>
      </c>
      <c r="G3737" t="s">
        <v>871</v>
      </c>
      <c r="H3737">
        <v>1</v>
      </c>
      <c r="I3737">
        <v>4</v>
      </c>
      <c r="J3737">
        <v>1</v>
      </c>
      <c r="K3737" t="s">
        <v>872</v>
      </c>
      <c r="L3737">
        <v>1</v>
      </c>
      <c r="M3737">
        <v>3</v>
      </c>
      <c r="N3737" t="s">
        <v>874</v>
      </c>
      <c r="O3737">
        <v>2.5999999999999999E-2</v>
      </c>
      <c r="P3737" t="s">
        <v>874</v>
      </c>
      <c r="Q3737" t="s">
        <v>874</v>
      </c>
      <c r="R3737">
        <v>0</v>
      </c>
      <c r="S3737">
        <v>2.5999999999999999E-2</v>
      </c>
      <c r="T3737" t="s">
        <v>874</v>
      </c>
      <c r="U3737" t="s">
        <v>874</v>
      </c>
      <c r="V3737" t="s">
        <v>874</v>
      </c>
      <c r="W3737" t="s">
        <v>874</v>
      </c>
      <c r="X3737" t="s">
        <v>56</v>
      </c>
      <c r="Y3737" t="s">
        <v>874</v>
      </c>
      <c r="Z3737" t="s">
        <v>874</v>
      </c>
      <c r="AA3737">
        <v>0.88800000000000001</v>
      </c>
      <c r="AB3737" t="s">
        <v>874</v>
      </c>
      <c r="AC3737" t="s">
        <v>874</v>
      </c>
      <c r="AD3737" s="19">
        <v>45825.184205081016</v>
      </c>
      <c r="AE3737" t="s">
        <v>2393</v>
      </c>
    </row>
    <row r="3738" spans="1:31" x14ac:dyDescent="0.35">
      <c r="A3738" t="s">
        <v>1973</v>
      </c>
      <c r="B3738" t="s">
        <v>311</v>
      </c>
      <c r="C3738">
        <v>2144</v>
      </c>
      <c r="D3738" s="9">
        <v>39484.776388888888</v>
      </c>
      <c r="E3738" s="9">
        <v>41628.976388888892</v>
      </c>
      <c r="F3738">
        <v>1005</v>
      </c>
      <c r="G3738">
        <v>1005</v>
      </c>
      <c r="H3738">
        <v>148</v>
      </c>
      <c r="I3738">
        <v>857</v>
      </c>
      <c r="J3738">
        <v>104</v>
      </c>
      <c r="K3738">
        <v>901</v>
      </c>
      <c r="L3738">
        <v>619</v>
      </c>
      <c r="M3738">
        <v>282</v>
      </c>
      <c r="N3738">
        <v>5.8000000000000003E-2</v>
      </c>
      <c r="O3738">
        <v>0.38500000000000001</v>
      </c>
      <c r="P3738">
        <v>4.7E-2</v>
      </c>
      <c r="Q3738">
        <v>0.27300000000000002</v>
      </c>
      <c r="R3738">
        <v>0.39600000000000002</v>
      </c>
      <c r="S3738">
        <v>0.39300000000000002</v>
      </c>
      <c r="T3738">
        <v>0.68899999999999995</v>
      </c>
      <c r="U3738">
        <v>0.13100000000000001</v>
      </c>
      <c r="V3738">
        <v>0.89400000000000002</v>
      </c>
      <c r="W3738">
        <v>1032.9670000000001</v>
      </c>
      <c r="X3738" t="s">
        <v>56</v>
      </c>
      <c r="Y3738">
        <v>3.6629999999999998</v>
      </c>
      <c r="Z3738">
        <v>0.88</v>
      </c>
      <c r="AA3738">
        <v>0.97099999999999997</v>
      </c>
      <c r="AB3738">
        <v>0.98199999999999998</v>
      </c>
      <c r="AC3738">
        <v>0.94299999999999995</v>
      </c>
      <c r="AD3738" s="19">
        <v>45824.890315972225</v>
      </c>
      <c r="AE3738" t="s">
        <v>2024</v>
      </c>
    </row>
    <row r="3739" spans="1:31" hidden="1" x14ac:dyDescent="0.35">
      <c r="A3739" t="s">
        <v>930</v>
      </c>
      <c r="B3739" t="s">
        <v>312</v>
      </c>
      <c r="C3739">
        <v>99</v>
      </c>
      <c r="D3739" s="9">
        <v>44465.645972222221</v>
      </c>
      <c r="E3739" s="9">
        <v>44565.358252314814</v>
      </c>
      <c r="F3739" t="s">
        <v>871</v>
      </c>
      <c r="G3739" t="s">
        <v>871</v>
      </c>
      <c r="H3739">
        <v>69</v>
      </c>
      <c r="I3739">
        <v>208</v>
      </c>
      <c r="J3739">
        <v>2089</v>
      </c>
      <c r="K3739" t="s">
        <v>872</v>
      </c>
      <c r="L3739">
        <v>65</v>
      </c>
      <c r="M3739">
        <v>-1878</v>
      </c>
      <c r="N3739">
        <v>0.69399999999999995</v>
      </c>
      <c r="O3739">
        <v>2.4060000000000001</v>
      </c>
      <c r="P3739">
        <v>16.042999999999999</v>
      </c>
      <c r="Q3739">
        <v>0.63200000000000001</v>
      </c>
      <c r="R3739">
        <v>-12.943</v>
      </c>
      <c r="S3739">
        <v>-13.265000000000001</v>
      </c>
      <c r="T3739">
        <v>-4.9000000000000002E-2</v>
      </c>
      <c r="U3739">
        <v>0.224</v>
      </c>
      <c r="V3739">
        <v>-4.1749999999999998</v>
      </c>
      <c r="W3739">
        <v>5468.3540000000003</v>
      </c>
      <c r="X3739" t="s">
        <v>56</v>
      </c>
      <c r="Y3739">
        <v>1.5820000000000001</v>
      </c>
      <c r="Z3739">
        <v>0.85699999999999998</v>
      </c>
      <c r="AA3739">
        <v>0.99199999999999999</v>
      </c>
      <c r="AB3739">
        <v>0.114</v>
      </c>
      <c r="AC3739">
        <v>0.98</v>
      </c>
      <c r="AD3739" s="19">
        <v>45825.184564328702</v>
      </c>
      <c r="AE3739" t="s">
        <v>2393</v>
      </c>
    </row>
    <row r="3740" spans="1:31" x14ac:dyDescent="0.35">
      <c r="A3740" t="s">
        <v>1286</v>
      </c>
      <c r="B3740" t="s">
        <v>311</v>
      </c>
      <c r="C3740">
        <v>6141</v>
      </c>
      <c r="D3740" s="9">
        <v>38312.537847222222</v>
      </c>
      <c r="E3740" s="9">
        <v>44454.411921296298</v>
      </c>
      <c r="F3740">
        <v>1675</v>
      </c>
      <c r="G3740">
        <v>1675</v>
      </c>
      <c r="H3740">
        <v>190</v>
      </c>
      <c r="I3740">
        <v>1485</v>
      </c>
      <c r="J3740">
        <v>312</v>
      </c>
      <c r="K3740">
        <v>1363</v>
      </c>
      <c r="L3740">
        <v>878</v>
      </c>
      <c r="M3740">
        <v>485</v>
      </c>
      <c r="N3740">
        <v>8.7999999999999995E-2</v>
      </c>
      <c r="O3740">
        <v>0.47599999999999998</v>
      </c>
      <c r="P3740">
        <v>0.107</v>
      </c>
      <c r="Q3740">
        <v>0.315</v>
      </c>
      <c r="R3740">
        <v>0.45700000000000002</v>
      </c>
      <c r="S3740">
        <v>0.42799999999999999</v>
      </c>
      <c r="T3740">
        <v>0.68899999999999995</v>
      </c>
      <c r="U3740">
        <v>0.156</v>
      </c>
      <c r="V3740">
        <v>0.81</v>
      </c>
      <c r="W3740">
        <v>1539.683</v>
      </c>
      <c r="X3740" t="s">
        <v>56</v>
      </c>
      <c r="Y3740">
        <v>3.1749999999999998</v>
      </c>
      <c r="Z3740">
        <v>0.879</v>
      </c>
      <c r="AA3740">
        <v>0.70399999999999996</v>
      </c>
      <c r="AB3740">
        <v>0.78800000000000003</v>
      </c>
      <c r="AC3740">
        <v>0.83399999999999996</v>
      </c>
      <c r="AD3740" s="19">
        <v>45825.063178599536</v>
      </c>
      <c r="AE3740" t="s">
        <v>2397</v>
      </c>
    </row>
    <row r="3741" spans="1:31" hidden="1" x14ac:dyDescent="0.35">
      <c r="A3741" t="s">
        <v>931</v>
      </c>
      <c r="B3741" t="s">
        <v>312</v>
      </c>
      <c r="C3741">
        <v>0</v>
      </c>
      <c r="D3741" s="9">
        <v>44525.386979166666</v>
      </c>
      <c r="E3741" s="9">
        <v>44525.386979166666</v>
      </c>
      <c r="F3741" t="s">
        <v>871</v>
      </c>
      <c r="G3741" t="s">
        <v>871</v>
      </c>
      <c r="H3741">
        <v>1</v>
      </c>
      <c r="I3741">
        <v>1</v>
      </c>
      <c r="J3741">
        <v>1</v>
      </c>
      <c r="K3741" t="s">
        <v>872</v>
      </c>
      <c r="L3741">
        <v>1</v>
      </c>
      <c r="M3741">
        <v>0</v>
      </c>
      <c r="N3741" t="s">
        <v>874</v>
      </c>
      <c r="O3741" t="s">
        <v>874</v>
      </c>
      <c r="P3741" t="s">
        <v>874</v>
      </c>
      <c r="Q3741" t="s">
        <v>874</v>
      </c>
      <c r="R3741">
        <v>0</v>
      </c>
      <c r="S3741" t="s">
        <v>874</v>
      </c>
      <c r="T3741" t="s">
        <v>874</v>
      </c>
      <c r="U3741" t="s">
        <v>874</v>
      </c>
      <c r="V3741" t="s">
        <v>874</v>
      </c>
      <c r="W3741" t="s">
        <v>874</v>
      </c>
      <c r="X3741" t="s">
        <v>56</v>
      </c>
      <c r="Y3741" t="s">
        <v>874</v>
      </c>
      <c r="Z3741" t="s">
        <v>874</v>
      </c>
      <c r="AA3741" t="s">
        <v>874</v>
      </c>
      <c r="AB3741" t="s">
        <v>874</v>
      </c>
      <c r="AC3741" t="s">
        <v>874</v>
      </c>
      <c r="AD3741" s="19">
        <v>45825.184764583333</v>
      </c>
      <c r="AE3741" t="s">
        <v>2393</v>
      </c>
    </row>
    <row r="3742" spans="1:31" x14ac:dyDescent="0.35">
      <c r="A3742" t="s">
        <v>1293</v>
      </c>
      <c r="B3742" t="s">
        <v>311</v>
      </c>
      <c r="C3742">
        <v>3207</v>
      </c>
      <c r="D3742" s="9">
        <v>41358.605023148149</v>
      </c>
      <c r="E3742" s="9">
        <v>44565.752164351848</v>
      </c>
      <c r="F3742">
        <v>3459</v>
      </c>
      <c r="G3742">
        <v>3459</v>
      </c>
      <c r="H3742">
        <v>328</v>
      </c>
      <c r="I3742">
        <v>3131</v>
      </c>
      <c r="J3742">
        <v>415</v>
      </c>
      <c r="K3742">
        <v>3044</v>
      </c>
      <c r="L3742">
        <v>2138</v>
      </c>
      <c r="M3742">
        <v>906</v>
      </c>
      <c r="N3742">
        <v>0.14499999999999999</v>
      </c>
      <c r="O3742">
        <v>1.1679999999999999</v>
      </c>
      <c r="P3742">
        <v>0.14899999999999999</v>
      </c>
      <c r="Q3742">
        <v>0.80200000000000005</v>
      </c>
      <c r="R3742">
        <v>1.1639999999999999</v>
      </c>
      <c r="S3742">
        <v>1.1379999999999999</v>
      </c>
      <c r="T3742">
        <v>0.68899999999999995</v>
      </c>
      <c r="U3742">
        <v>0.11</v>
      </c>
      <c r="V3742">
        <v>0.88700000000000001</v>
      </c>
      <c r="W3742">
        <v>1129.6759999999999</v>
      </c>
      <c r="X3742" t="s">
        <v>56</v>
      </c>
      <c r="Y3742">
        <v>1.2470000000000001</v>
      </c>
      <c r="Z3742">
        <v>0.86899999999999999</v>
      </c>
      <c r="AA3742">
        <v>0.83799999999999997</v>
      </c>
      <c r="AB3742">
        <v>0.83799999999999997</v>
      </c>
      <c r="AC3742">
        <v>0.83699999999999997</v>
      </c>
      <c r="AD3742" s="19">
        <v>45825.06492203704</v>
      </c>
      <c r="AE3742" t="s">
        <v>2397</v>
      </c>
    </row>
    <row r="3743" spans="1:31" hidden="1" x14ac:dyDescent="0.35">
      <c r="A3743" t="s">
        <v>932</v>
      </c>
      <c r="B3743" t="s">
        <v>312</v>
      </c>
      <c r="C3743">
        <v>55</v>
      </c>
      <c r="D3743" s="9">
        <v>43171.509039351855</v>
      </c>
      <c r="E3743" s="9">
        <v>43226.643622685187</v>
      </c>
      <c r="F3743" t="s">
        <v>871</v>
      </c>
      <c r="G3743" t="s">
        <v>871</v>
      </c>
      <c r="H3743">
        <v>1</v>
      </c>
      <c r="I3743">
        <v>1</v>
      </c>
      <c r="J3743">
        <v>1</v>
      </c>
      <c r="K3743" t="s">
        <v>872</v>
      </c>
      <c r="L3743">
        <v>1</v>
      </c>
      <c r="M3743">
        <v>-1</v>
      </c>
      <c r="N3743" t="s">
        <v>874</v>
      </c>
      <c r="O3743" t="s">
        <v>874</v>
      </c>
      <c r="P3743" t="s">
        <v>874</v>
      </c>
      <c r="Q3743" t="s">
        <v>874</v>
      </c>
      <c r="R3743">
        <v>0</v>
      </c>
      <c r="S3743" t="s">
        <v>874</v>
      </c>
      <c r="T3743" t="s">
        <v>874</v>
      </c>
      <c r="U3743" t="s">
        <v>874</v>
      </c>
      <c r="V3743" t="s">
        <v>874</v>
      </c>
      <c r="W3743" t="s">
        <v>874</v>
      </c>
      <c r="X3743" t="s">
        <v>56</v>
      </c>
      <c r="Y3743" t="s">
        <v>874</v>
      </c>
      <c r="Z3743" t="s">
        <v>874</v>
      </c>
      <c r="AA3743" t="s">
        <v>874</v>
      </c>
      <c r="AB3743" t="s">
        <v>874</v>
      </c>
      <c r="AC3743" t="s">
        <v>874</v>
      </c>
      <c r="AD3743" s="19">
        <v>45825.184980439815</v>
      </c>
      <c r="AE3743" t="s">
        <v>2393</v>
      </c>
    </row>
    <row r="3744" spans="1:31" x14ac:dyDescent="0.35">
      <c r="A3744" t="s">
        <v>1912</v>
      </c>
      <c r="B3744" t="s">
        <v>311</v>
      </c>
      <c r="C3744">
        <v>2447</v>
      </c>
      <c r="D3744" s="9">
        <v>38722.844444444447</v>
      </c>
      <c r="E3744" s="9">
        <v>41170.022916666669</v>
      </c>
      <c r="F3744">
        <v>39</v>
      </c>
      <c r="G3744">
        <v>39</v>
      </c>
      <c r="H3744">
        <v>7</v>
      </c>
      <c r="I3744">
        <v>32</v>
      </c>
      <c r="J3744">
        <v>7</v>
      </c>
      <c r="K3744">
        <v>32</v>
      </c>
      <c r="L3744">
        <v>28</v>
      </c>
      <c r="M3744">
        <v>4</v>
      </c>
      <c r="N3744">
        <v>3.0000000000000001E-3</v>
      </c>
      <c r="O3744">
        <v>1.6E-2</v>
      </c>
      <c r="P3744">
        <v>3.0000000000000001E-3</v>
      </c>
      <c r="Q3744">
        <v>1.0999999999999999E-2</v>
      </c>
      <c r="R3744">
        <v>1.6E-2</v>
      </c>
      <c r="S3744">
        <v>1.6E-2</v>
      </c>
      <c r="T3744">
        <v>0.68799999999999994</v>
      </c>
      <c r="U3744">
        <v>0.158</v>
      </c>
      <c r="V3744">
        <v>0.84199999999999997</v>
      </c>
      <c r="W3744">
        <v>363.63600000000002</v>
      </c>
      <c r="X3744" t="s">
        <v>56</v>
      </c>
      <c r="Y3744">
        <v>90.909000000000006</v>
      </c>
      <c r="Z3744">
        <v>0.97399999999999998</v>
      </c>
      <c r="AA3744">
        <v>0.96599999999999997</v>
      </c>
      <c r="AB3744">
        <v>0.91100000000000003</v>
      </c>
      <c r="AC3744">
        <v>0.83699999999999997</v>
      </c>
      <c r="AD3744" s="19">
        <v>45824.870822997684</v>
      </c>
      <c r="AE3744" t="s">
        <v>2024</v>
      </c>
    </row>
    <row r="3745" spans="1:31" hidden="1" x14ac:dyDescent="0.35">
      <c r="A3745" t="s">
        <v>933</v>
      </c>
      <c r="B3745" t="s">
        <v>312</v>
      </c>
      <c r="C3745">
        <v>83</v>
      </c>
      <c r="D3745" s="9">
        <v>44467.881793981483</v>
      </c>
      <c r="E3745" s="9">
        <v>44551.408993055556</v>
      </c>
      <c r="F3745" t="s">
        <v>871</v>
      </c>
      <c r="G3745" t="s">
        <v>871</v>
      </c>
      <c r="H3745">
        <v>3</v>
      </c>
      <c r="I3745">
        <v>3</v>
      </c>
      <c r="J3745">
        <v>1</v>
      </c>
      <c r="K3745" t="s">
        <v>872</v>
      </c>
      <c r="L3745">
        <v>1</v>
      </c>
      <c r="M3745">
        <v>5</v>
      </c>
      <c r="N3745">
        <v>2.1000000000000001E-2</v>
      </c>
      <c r="O3745">
        <v>0.13300000000000001</v>
      </c>
      <c r="P3745">
        <v>0</v>
      </c>
      <c r="Q3745" t="s">
        <v>874</v>
      </c>
      <c r="R3745">
        <v>0.154</v>
      </c>
      <c r="S3745">
        <v>4.7E-2</v>
      </c>
      <c r="T3745" t="s">
        <v>874</v>
      </c>
      <c r="U3745" t="s">
        <v>874</v>
      </c>
      <c r="V3745" t="s">
        <v>874</v>
      </c>
      <c r="W3745" t="s">
        <v>874</v>
      </c>
      <c r="X3745" t="s">
        <v>56</v>
      </c>
      <c r="Y3745" t="s">
        <v>874</v>
      </c>
      <c r="Z3745">
        <v>0.88700000000000001</v>
      </c>
      <c r="AA3745">
        <v>0.999</v>
      </c>
      <c r="AB3745">
        <v>0</v>
      </c>
      <c r="AC3745" t="s">
        <v>874</v>
      </c>
      <c r="AD3745" s="19">
        <v>45825.185165891206</v>
      </c>
      <c r="AE3745" t="s">
        <v>2393</v>
      </c>
    </row>
    <row r="3746" spans="1:31" x14ac:dyDescent="0.35">
      <c r="A3746" t="s">
        <v>202</v>
      </c>
      <c r="B3746" t="s">
        <v>311</v>
      </c>
      <c r="C3746">
        <v>1360</v>
      </c>
      <c r="D3746" s="9">
        <v>44244.455555555556</v>
      </c>
      <c r="E3746" s="9">
        <v>45604.96597222222</v>
      </c>
      <c r="F3746">
        <v>469</v>
      </c>
      <c r="G3746">
        <v>420</v>
      </c>
      <c r="H3746">
        <v>401</v>
      </c>
      <c r="I3746">
        <v>19</v>
      </c>
      <c r="J3746">
        <v>52</v>
      </c>
      <c r="K3746">
        <v>368</v>
      </c>
      <c r="L3746">
        <v>228</v>
      </c>
      <c r="M3746">
        <v>140</v>
      </c>
      <c r="N3746">
        <v>0.32700000000000001</v>
      </c>
      <c r="O3746">
        <v>1.2999999999999999E-2</v>
      </c>
      <c r="P3746">
        <v>4.8000000000000001E-2</v>
      </c>
      <c r="Q3746">
        <v>0.20100000000000001</v>
      </c>
      <c r="R3746">
        <v>0.29199999999999998</v>
      </c>
      <c r="S3746">
        <v>0.29799999999999999</v>
      </c>
      <c r="T3746">
        <v>0.68799999999999994</v>
      </c>
      <c r="U3746">
        <v>0.96199999999999997</v>
      </c>
      <c r="V3746">
        <v>0.85899999999999999</v>
      </c>
      <c r="W3746">
        <v>696.51700000000005</v>
      </c>
      <c r="X3746" t="s">
        <v>56</v>
      </c>
      <c r="Y3746">
        <v>4.9749999999999996</v>
      </c>
      <c r="Z3746">
        <v>0.94</v>
      </c>
      <c r="AA3746">
        <v>0.94299999999999995</v>
      </c>
      <c r="AB3746">
        <v>0.81399999999999995</v>
      </c>
      <c r="AC3746">
        <v>0.97699999999999998</v>
      </c>
      <c r="AD3746" s="19">
        <v>3.3839120370370367E-2</v>
      </c>
      <c r="AE3746" t="s">
        <v>1108</v>
      </c>
    </row>
    <row r="3747" spans="1:31" hidden="1" x14ac:dyDescent="0.35">
      <c r="A3747" t="s">
        <v>934</v>
      </c>
      <c r="B3747" t="s">
        <v>312</v>
      </c>
      <c r="C3747">
        <v>87</v>
      </c>
      <c r="D3747" s="9">
        <v>44425.429791666669</v>
      </c>
      <c r="E3747" s="9">
        <v>44512.596250000002</v>
      </c>
      <c r="F3747" t="s">
        <v>871</v>
      </c>
      <c r="G3747" t="s">
        <v>871</v>
      </c>
      <c r="H3747">
        <v>1</v>
      </c>
      <c r="I3747">
        <v>8</v>
      </c>
      <c r="J3747">
        <v>1</v>
      </c>
      <c r="K3747" t="s">
        <v>872</v>
      </c>
      <c r="L3747">
        <v>1</v>
      </c>
      <c r="M3747">
        <v>6</v>
      </c>
      <c r="N3747" t="s">
        <v>874</v>
      </c>
      <c r="O3747">
        <v>7.3999999999999996E-2</v>
      </c>
      <c r="P3747" t="s">
        <v>874</v>
      </c>
      <c r="Q3747" t="s">
        <v>874</v>
      </c>
      <c r="R3747">
        <v>0</v>
      </c>
      <c r="S3747">
        <v>7.3999999999999996E-2</v>
      </c>
      <c r="T3747" t="s">
        <v>874</v>
      </c>
      <c r="U3747" t="s">
        <v>874</v>
      </c>
      <c r="V3747" t="s">
        <v>874</v>
      </c>
      <c r="W3747" t="s">
        <v>874</v>
      </c>
      <c r="X3747" t="s">
        <v>56</v>
      </c>
      <c r="Y3747" t="s">
        <v>874</v>
      </c>
      <c r="Z3747" t="s">
        <v>874</v>
      </c>
      <c r="AA3747">
        <v>0.79700000000000004</v>
      </c>
      <c r="AB3747" t="s">
        <v>874</v>
      </c>
      <c r="AC3747" t="s">
        <v>874</v>
      </c>
      <c r="AD3747" s="19">
        <v>45825.185396446759</v>
      </c>
      <c r="AE3747" t="s">
        <v>2393</v>
      </c>
    </row>
    <row r="3748" spans="1:31" x14ac:dyDescent="0.35">
      <c r="A3748" t="s">
        <v>202</v>
      </c>
      <c r="B3748" t="s">
        <v>311</v>
      </c>
      <c r="C3748">
        <v>1360</v>
      </c>
      <c r="D3748" s="9">
        <v>44244.455555555556</v>
      </c>
      <c r="E3748" s="9">
        <v>45604.96597222222</v>
      </c>
      <c r="F3748">
        <v>469</v>
      </c>
      <c r="G3748">
        <v>420</v>
      </c>
      <c r="H3748">
        <v>401</v>
      </c>
      <c r="I3748">
        <v>19</v>
      </c>
      <c r="J3748">
        <v>52</v>
      </c>
      <c r="K3748">
        <v>368</v>
      </c>
      <c r="L3748">
        <v>228</v>
      </c>
      <c r="M3748">
        <v>140</v>
      </c>
      <c r="N3748">
        <v>0.32700000000000001</v>
      </c>
      <c r="O3748">
        <v>1.2999999999999999E-2</v>
      </c>
      <c r="P3748">
        <v>4.8000000000000001E-2</v>
      </c>
      <c r="Q3748">
        <v>0.20100000000000001</v>
      </c>
      <c r="R3748">
        <v>0.29199999999999998</v>
      </c>
      <c r="S3748">
        <v>0.29799999999999999</v>
      </c>
      <c r="T3748">
        <v>0.68799999999999994</v>
      </c>
      <c r="U3748">
        <v>0.96199999999999997</v>
      </c>
      <c r="V3748">
        <v>0.85899999999999999</v>
      </c>
      <c r="W3748">
        <v>696.51700000000005</v>
      </c>
      <c r="X3748" t="s">
        <v>56</v>
      </c>
      <c r="Y3748">
        <v>4.9749999999999996</v>
      </c>
      <c r="Z3748">
        <v>0.94</v>
      </c>
      <c r="AA3748">
        <v>0.94299999999999995</v>
      </c>
      <c r="AB3748">
        <v>0.81399999999999995</v>
      </c>
      <c r="AC3748">
        <v>0.97699999999999998</v>
      </c>
      <c r="AD3748" s="19">
        <v>8.1006944444444434E-3</v>
      </c>
      <c r="AE3748" t="s">
        <v>1108</v>
      </c>
    </row>
    <row r="3749" spans="1:31" hidden="1" x14ac:dyDescent="0.35">
      <c r="A3749" t="s">
        <v>935</v>
      </c>
      <c r="B3749" t="s">
        <v>312</v>
      </c>
      <c r="C3749">
        <v>0</v>
      </c>
      <c r="D3749" s="9">
        <v>44553.809259259258</v>
      </c>
      <c r="E3749" s="9">
        <v>44553.809259259258</v>
      </c>
      <c r="F3749" t="s">
        <v>871</v>
      </c>
      <c r="G3749" t="s">
        <v>871</v>
      </c>
      <c r="H3749">
        <v>1</v>
      </c>
      <c r="I3749">
        <v>1</v>
      </c>
      <c r="J3749">
        <v>1</v>
      </c>
      <c r="K3749" t="s">
        <v>872</v>
      </c>
      <c r="L3749">
        <v>1</v>
      </c>
      <c r="M3749">
        <v>0</v>
      </c>
      <c r="N3749" t="s">
        <v>874</v>
      </c>
      <c r="O3749" t="s">
        <v>874</v>
      </c>
      <c r="P3749" t="s">
        <v>874</v>
      </c>
      <c r="Q3749" t="s">
        <v>874</v>
      </c>
      <c r="R3749">
        <v>0</v>
      </c>
      <c r="S3749" t="s">
        <v>874</v>
      </c>
      <c r="T3749" t="s">
        <v>874</v>
      </c>
      <c r="U3749" t="s">
        <v>874</v>
      </c>
      <c r="V3749" t="s">
        <v>874</v>
      </c>
      <c r="W3749" t="s">
        <v>874</v>
      </c>
      <c r="X3749" t="s">
        <v>56</v>
      </c>
      <c r="Y3749" t="s">
        <v>874</v>
      </c>
      <c r="Z3749" t="s">
        <v>874</v>
      </c>
      <c r="AA3749" t="s">
        <v>874</v>
      </c>
      <c r="AB3749" t="s">
        <v>874</v>
      </c>
      <c r="AC3749" t="s">
        <v>874</v>
      </c>
      <c r="AD3749" s="19">
        <v>45825.18560109954</v>
      </c>
      <c r="AE3749" t="s">
        <v>2393</v>
      </c>
    </row>
    <row r="3750" spans="1:31" x14ac:dyDescent="0.35">
      <c r="A3750" t="s">
        <v>1448</v>
      </c>
      <c r="B3750" t="s">
        <v>311</v>
      </c>
      <c r="C3750">
        <v>4650</v>
      </c>
      <c r="D3750" s="9">
        <v>39794.543402777781</v>
      </c>
      <c r="E3750" s="9">
        <v>44444.550451388888</v>
      </c>
      <c r="F3750">
        <v>44</v>
      </c>
      <c r="G3750">
        <v>44</v>
      </c>
      <c r="H3750">
        <v>22</v>
      </c>
      <c r="I3750">
        <v>22</v>
      </c>
      <c r="J3750">
        <v>3</v>
      </c>
      <c r="K3750">
        <v>41</v>
      </c>
      <c r="L3750">
        <v>36</v>
      </c>
      <c r="M3750">
        <v>5</v>
      </c>
      <c r="N3750">
        <v>6.0000000000000001E-3</v>
      </c>
      <c r="O3750">
        <v>1.2E-2</v>
      </c>
      <c r="P3750">
        <v>2E-3</v>
      </c>
      <c r="Q3750">
        <v>1.0999999999999999E-2</v>
      </c>
      <c r="R3750">
        <v>1.6E-2</v>
      </c>
      <c r="S3750">
        <v>1.4E-2</v>
      </c>
      <c r="T3750">
        <v>0.68799999999999994</v>
      </c>
      <c r="U3750">
        <v>0.33300000000000002</v>
      </c>
      <c r="V3750">
        <v>0.88900000000000001</v>
      </c>
      <c r="W3750">
        <v>454.54500000000002</v>
      </c>
      <c r="X3750" t="s">
        <v>56</v>
      </c>
      <c r="Y3750">
        <v>90.909000000000006</v>
      </c>
      <c r="Z3750">
        <v>0.78900000000000003</v>
      </c>
      <c r="AA3750">
        <v>0.84099999999999997</v>
      </c>
      <c r="AB3750">
        <v>0.98499999999999999</v>
      </c>
      <c r="AC3750">
        <v>0.72099999999999997</v>
      </c>
      <c r="AD3750" s="19">
        <v>45825.102381192133</v>
      </c>
      <c r="AE3750" t="s">
        <v>2397</v>
      </c>
    </row>
    <row r="3751" spans="1:31" hidden="1" x14ac:dyDescent="0.35">
      <c r="A3751" t="s">
        <v>889</v>
      </c>
      <c r="B3751" t="s">
        <v>312</v>
      </c>
      <c r="C3751">
        <v>78</v>
      </c>
      <c r="D3751" s="9">
        <v>44457.770671296297</v>
      </c>
      <c r="E3751" s="9">
        <v>44536.695983796293</v>
      </c>
      <c r="F3751" t="s">
        <v>871</v>
      </c>
      <c r="G3751" t="s">
        <v>871</v>
      </c>
      <c r="H3751">
        <v>2</v>
      </c>
      <c r="I3751">
        <v>2</v>
      </c>
      <c r="J3751">
        <v>1</v>
      </c>
      <c r="K3751" t="s">
        <v>872</v>
      </c>
      <c r="L3751">
        <v>1</v>
      </c>
      <c r="M3751">
        <v>3</v>
      </c>
      <c r="N3751">
        <v>1.4999999999999999E-2</v>
      </c>
      <c r="O3751">
        <v>1.4999999999999999E-2</v>
      </c>
      <c r="P3751" t="s">
        <v>874</v>
      </c>
      <c r="Q3751" t="s">
        <v>874</v>
      </c>
      <c r="R3751">
        <v>0.03</v>
      </c>
      <c r="S3751">
        <v>3.2000000000000001E-2</v>
      </c>
      <c r="T3751" t="s">
        <v>874</v>
      </c>
      <c r="U3751" t="s">
        <v>874</v>
      </c>
      <c r="V3751" t="s">
        <v>874</v>
      </c>
      <c r="W3751" t="s">
        <v>874</v>
      </c>
      <c r="X3751" t="s">
        <v>56</v>
      </c>
      <c r="Y3751" t="s">
        <v>874</v>
      </c>
      <c r="Z3751">
        <v>1</v>
      </c>
      <c r="AA3751">
        <v>1</v>
      </c>
      <c r="AB3751" t="s">
        <v>874</v>
      </c>
      <c r="AC3751" t="s">
        <v>874</v>
      </c>
      <c r="AD3751" s="19">
        <v>45825.185801493055</v>
      </c>
      <c r="AE3751" t="s">
        <v>2393</v>
      </c>
    </row>
    <row r="3752" spans="1:31" x14ac:dyDescent="0.35">
      <c r="A3752" t="s">
        <v>1671</v>
      </c>
      <c r="B3752" t="s">
        <v>311</v>
      </c>
      <c r="C3752">
        <v>4372</v>
      </c>
      <c r="D3752" s="9">
        <v>38179.681620370371</v>
      </c>
      <c r="E3752" s="9">
        <v>42551.917881944442</v>
      </c>
      <c r="F3752">
        <v>2681</v>
      </c>
      <c r="G3752">
        <v>2681</v>
      </c>
      <c r="H3752">
        <v>437</v>
      </c>
      <c r="I3752">
        <v>2244</v>
      </c>
      <c r="J3752">
        <v>602</v>
      </c>
      <c r="K3752">
        <v>2079</v>
      </c>
      <c r="L3752">
        <v>1667</v>
      </c>
      <c r="M3752">
        <v>412</v>
      </c>
      <c r="N3752">
        <v>0.14199999999999999</v>
      </c>
      <c r="O3752">
        <v>0.84499999999999997</v>
      </c>
      <c r="P3752">
        <v>0.22700000000000001</v>
      </c>
      <c r="Q3752">
        <v>0.52300000000000002</v>
      </c>
      <c r="R3752">
        <v>0.76</v>
      </c>
      <c r="S3752">
        <v>0.73099999999999998</v>
      </c>
      <c r="T3752">
        <v>0.68799999999999994</v>
      </c>
      <c r="U3752">
        <v>0.14399999999999999</v>
      </c>
      <c r="V3752">
        <v>0.77</v>
      </c>
      <c r="W3752">
        <v>787.76300000000003</v>
      </c>
      <c r="X3752" t="s">
        <v>56</v>
      </c>
      <c r="Y3752">
        <v>1.9119999999999999</v>
      </c>
      <c r="Z3752">
        <v>0.81599999999999995</v>
      </c>
      <c r="AA3752">
        <v>0.88500000000000001</v>
      </c>
      <c r="AB3752">
        <v>0.83399999999999996</v>
      </c>
      <c r="AC3752">
        <v>0.83799999999999997</v>
      </c>
      <c r="AD3752" s="19">
        <v>45825.158008888888</v>
      </c>
      <c r="AE3752" t="s">
        <v>2397</v>
      </c>
    </row>
    <row r="3753" spans="1:31" hidden="1" x14ac:dyDescent="0.35">
      <c r="A3753" t="s">
        <v>936</v>
      </c>
      <c r="B3753" t="s">
        <v>312</v>
      </c>
      <c r="C3753">
        <v>84</v>
      </c>
      <c r="D3753" s="9">
        <v>44396.813587962963</v>
      </c>
      <c r="E3753" s="9">
        <v>44481.622094907405</v>
      </c>
      <c r="F3753" t="s">
        <v>871</v>
      </c>
      <c r="G3753" t="s">
        <v>871</v>
      </c>
      <c r="H3753">
        <v>1</v>
      </c>
      <c r="I3753">
        <v>1</v>
      </c>
      <c r="J3753">
        <v>1</v>
      </c>
      <c r="K3753" t="s">
        <v>872</v>
      </c>
      <c r="L3753">
        <v>1</v>
      </c>
      <c r="M3753">
        <v>1</v>
      </c>
      <c r="N3753" t="s">
        <v>874</v>
      </c>
      <c r="O3753" t="s">
        <v>874</v>
      </c>
      <c r="P3753" t="s">
        <v>874</v>
      </c>
      <c r="Q3753" t="s">
        <v>874</v>
      </c>
      <c r="R3753">
        <v>0</v>
      </c>
      <c r="S3753">
        <v>1.2E-2</v>
      </c>
      <c r="T3753" t="s">
        <v>874</v>
      </c>
      <c r="U3753" t="s">
        <v>874</v>
      </c>
      <c r="V3753" t="s">
        <v>874</v>
      </c>
      <c r="W3753" t="s">
        <v>874</v>
      </c>
      <c r="X3753" t="s">
        <v>56</v>
      </c>
      <c r="Y3753" t="s">
        <v>874</v>
      </c>
      <c r="Z3753" t="s">
        <v>874</v>
      </c>
      <c r="AA3753" t="s">
        <v>874</v>
      </c>
      <c r="AB3753" t="s">
        <v>874</v>
      </c>
      <c r="AC3753" t="s">
        <v>874</v>
      </c>
      <c r="AD3753" s="19">
        <v>45825.186010115744</v>
      </c>
      <c r="AE3753" t="s">
        <v>2393</v>
      </c>
    </row>
    <row r="3754" spans="1:31" x14ac:dyDescent="0.35">
      <c r="A3754" t="s">
        <v>1371</v>
      </c>
      <c r="B3754" t="s">
        <v>311</v>
      </c>
      <c r="C3754">
        <v>486</v>
      </c>
      <c r="D3754" s="9">
        <v>41135.934027777781</v>
      </c>
      <c r="E3754" s="9">
        <v>41621.968055555553</v>
      </c>
      <c r="F3754">
        <v>470</v>
      </c>
      <c r="G3754">
        <v>470</v>
      </c>
      <c r="H3754">
        <v>62</v>
      </c>
      <c r="I3754">
        <v>408</v>
      </c>
      <c r="J3754">
        <v>32</v>
      </c>
      <c r="K3754">
        <v>438</v>
      </c>
      <c r="L3754">
        <v>306</v>
      </c>
      <c r="M3754">
        <v>132</v>
      </c>
      <c r="N3754">
        <v>0.11899999999999999</v>
      </c>
      <c r="O3754">
        <v>0.86</v>
      </c>
      <c r="P3754">
        <v>7.5999999999999998E-2</v>
      </c>
      <c r="Q3754">
        <v>0.62</v>
      </c>
      <c r="R3754">
        <v>0.90300000000000002</v>
      </c>
      <c r="S3754">
        <v>0.91200000000000003</v>
      </c>
      <c r="T3754">
        <v>0.68700000000000006</v>
      </c>
      <c r="U3754">
        <v>0.122</v>
      </c>
      <c r="V3754">
        <v>0.92200000000000004</v>
      </c>
      <c r="W3754">
        <v>212.90299999999999</v>
      </c>
      <c r="X3754" t="s">
        <v>56</v>
      </c>
      <c r="Y3754">
        <v>1.613</v>
      </c>
      <c r="Z3754">
        <v>0.94199999999999995</v>
      </c>
      <c r="AA3754">
        <v>0.98099999999999998</v>
      </c>
      <c r="AB3754">
        <v>0.93200000000000005</v>
      </c>
      <c r="AC3754">
        <v>0.98099999999999998</v>
      </c>
      <c r="AD3754" s="19">
        <v>45824.782074039351</v>
      </c>
      <c r="AE3754" t="s">
        <v>1824</v>
      </c>
    </row>
    <row r="3755" spans="1:31" hidden="1" x14ac:dyDescent="0.35">
      <c r="A3755" t="s">
        <v>927</v>
      </c>
      <c r="B3755" t="s">
        <v>312</v>
      </c>
      <c r="C3755">
        <v>100</v>
      </c>
      <c r="D3755" s="9">
        <v>44464.865277777775</v>
      </c>
      <c r="E3755" s="9">
        <v>44564.983541666668</v>
      </c>
      <c r="F3755" t="s">
        <v>871</v>
      </c>
      <c r="G3755" t="s">
        <v>871</v>
      </c>
      <c r="H3755">
        <v>334</v>
      </c>
      <c r="I3755">
        <v>416</v>
      </c>
      <c r="J3755">
        <v>192</v>
      </c>
      <c r="K3755" t="s">
        <v>872</v>
      </c>
      <c r="L3755">
        <v>461</v>
      </c>
      <c r="M3755">
        <v>96</v>
      </c>
      <c r="N3755">
        <v>2.8220000000000001</v>
      </c>
      <c r="O3755">
        <v>4.6609999999999996</v>
      </c>
      <c r="P3755">
        <v>1.881</v>
      </c>
      <c r="Q3755">
        <v>4.7089999999999996</v>
      </c>
      <c r="R3755" s="24" t="s">
        <v>2394</v>
      </c>
      <c r="S3755">
        <v>5.2919999999999998</v>
      </c>
      <c r="T3755">
        <v>0.84099999999999997</v>
      </c>
      <c r="U3755">
        <v>0.377</v>
      </c>
      <c r="V3755">
        <v>0.749</v>
      </c>
      <c r="W3755">
        <v>190.911</v>
      </c>
      <c r="X3755" t="s">
        <v>56</v>
      </c>
      <c r="Y3755">
        <v>0.21199999999999999</v>
      </c>
      <c r="Z3755">
        <v>0.92300000000000004</v>
      </c>
      <c r="AA3755">
        <v>0.99299999999999999</v>
      </c>
      <c r="AB3755">
        <v>0.99299999999999999</v>
      </c>
      <c r="AC3755">
        <v>0.99199999999999999</v>
      </c>
      <c r="AD3755" s="19">
        <v>45825.183728530094</v>
      </c>
      <c r="AE3755" t="s">
        <v>2395</v>
      </c>
    </row>
    <row r="3756" spans="1:31" x14ac:dyDescent="0.35">
      <c r="A3756" t="s">
        <v>241</v>
      </c>
      <c r="B3756" t="s">
        <v>311</v>
      </c>
      <c r="C3756">
        <v>2119</v>
      </c>
      <c r="D3756" s="9">
        <v>39506.379861111112</v>
      </c>
      <c r="E3756" s="9">
        <v>41625.606249999997</v>
      </c>
      <c r="F3756">
        <v>967</v>
      </c>
      <c r="G3756">
        <v>967</v>
      </c>
      <c r="H3756">
        <v>349</v>
      </c>
      <c r="I3756">
        <v>618</v>
      </c>
      <c r="J3756">
        <v>86</v>
      </c>
      <c r="K3756">
        <v>881</v>
      </c>
      <c r="L3756">
        <v>633</v>
      </c>
      <c r="M3756">
        <v>248</v>
      </c>
      <c r="N3756">
        <v>0.14399999999999999</v>
      </c>
      <c r="O3756">
        <v>0.29599999999999999</v>
      </c>
      <c r="P3756">
        <v>4.1000000000000002E-2</v>
      </c>
      <c r="Q3756">
        <v>0.27400000000000002</v>
      </c>
      <c r="R3756">
        <v>0.39900000000000002</v>
      </c>
      <c r="S3756">
        <v>0.39600000000000002</v>
      </c>
      <c r="T3756">
        <v>0.68700000000000006</v>
      </c>
      <c r="U3756">
        <v>0.32700000000000001</v>
      </c>
      <c r="V3756">
        <v>0.90700000000000003</v>
      </c>
      <c r="W3756">
        <v>905.10900000000004</v>
      </c>
      <c r="X3756" t="s">
        <v>56</v>
      </c>
      <c r="Y3756">
        <v>3.65</v>
      </c>
      <c r="Z3756">
        <v>0.97899999999999998</v>
      </c>
      <c r="AA3756">
        <v>0.998</v>
      </c>
      <c r="AB3756">
        <v>0.96499999999999997</v>
      </c>
      <c r="AC3756">
        <v>0.99099999999999999</v>
      </c>
      <c r="AD3756" s="19">
        <v>45824.929960138892</v>
      </c>
      <c r="AE3756" t="s">
        <v>2215</v>
      </c>
    </row>
    <row r="3757" spans="1:31" hidden="1" x14ac:dyDescent="0.35">
      <c r="A3757" t="s">
        <v>928</v>
      </c>
      <c r="B3757" t="s">
        <v>312</v>
      </c>
      <c r="C3757">
        <v>98</v>
      </c>
      <c r="D3757" s="9">
        <v>44452.424756944441</v>
      </c>
      <c r="E3757" s="9">
        <v>44550.513344907406</v>
      </c>
      <c r="F3757" t="s">
        <v>871</v>
      </c>
      <c r="G3757" t="s">
        <v>871</v>
      </c>
      <c r="H3757">
        <v>6</v>
      </c>
      <c r="I3757">
        <v>3</v>
      </c>
      <c r="J3757">
        <v>8</v>
      </c>
      <c r="K3757" t="s">
        <v>872</v>
      </c>
      <c r="L3757">
        <v>6</v>
      </c>
      <c r="M3757">
        <v>-4</v>
      </c>
      <c r="N3757">
        <v>6.5000000000000002E-2</v>
      </c>
      <c r="O3757">
        <v>6.4000000000000001E-2</v>
      </c>
      <c r="P3757">
        <v>6.9000000000000006E-2</v>
      </c>
      <c r="Q3757">
        <v>4.1000000000000002E-2</v>
      </c>
      <c r="R3757">
        <v>0.06</v>
      </c>
      <c r="S3757">
        <v>-4.0000000000000001E-3</v>
      </c>
      <c r="T3757">
        <v>0.68300000000000005</v>
      </c>
      <c r="U3757">
        <v>0.504</v>
      </c>
      <c r="V3757">
        <v>0.46500000000000002</v>
      </c>
      <c r="W3757">
        <v>2902.4389999999999</v>
      </c>
      <c r="X3757" t="s">
        <v>56</v>
      </c>
      <c r="Y3757">
        <v>24.39</v>
      </c>
      <c r="Z3757">
        <v>0.57599999999999996</v>
      </c>
      <c r="AA3757">
        <v>0.90200000000000002</v>
      </c>
      <c r="AB3757">
        <v>0.874</v>
      </c>
      <c r="AC3757">
        <v>0.90100000000000002</v>
      </c>
      <c r="AD3757" s="19">
        <v>45825.184000856483</v>
      </c>
      <c r="AE3757" t="s">
        <v>2395</v>
      </c>
    </row>
    <row r="3758" spans="1:31" x14ac:dyDescent="0.35">
      <c r="A3758" t="s">
        <v>1328</v>
      </c>
      <c r="B3758" t="s">
        <v>311</v>
      </c>
      <c r="C3758">
        <v>4303</v>
      </c>
      <c r="D3758" s="9">
        <v>40237.132569444446</v>
      </c>
      <c r="E3758" s="9">
        <v>44540.433182870373</v>
      </c>
      <c r="F3758">
        <v>417</v>
      </c>
      <c r="G3758">
        <v>417</v>
      </c>
      <c r="H3758">
        <v>170</v>
      </c>
      <c r="I3758">
        <v>247</v>
      </c>
      <c r="J3758">
        <v>30</v>
      </c>
      <c r="K3758">
        <v>387</v>
      </c>
      <c r="L3758">
        <v>275</v>
      </c>
      <c r="M3758">
        <v>112</v>
      </c>
      <c r="N3758">
        <v>0.04</v>
      </c>
      <c r="O3758">
        <v>6.7000000000000004E-2</v>
      </c>
      <c r="P3758">
        <v>8.0000000000000002E-3</v>
      </c>
      <c r="Q3758">
        <v>6.8000000000000005E-2</v>
      </c>
      <c r="R3758">
        <v>9.9000000000000005E-2</v>
      </c>
      <c r="S3758">
        <v>9.9000000000000005E-2</v>
      </c>
      <c r="T3758">
        <v>0.68700000000000006</v>
      </c>
      <c r="U3758">
        <v>0.374</v>
      </c>
      <c r="V3758">
        <v>0.92500000000000004</v>
      </c>
      <c r="W3758">
        <v>1647.059</v>
      </c>
      <c r="X3758" t="s">
        <v>56</v>
      </c>
      <c r="Y3758">
        <v>14.706</v>
      </c>
      <c r="Z3758">
        <v>0.98699999999999999</v>
      </c>
      <c r="AA3758">
        <v>0.97799999999999998</v>
      </c>
      <c r="AB3758">
        <v>0.95</v>
      </c>
      <c r="AC3758">
        <v>0.98799999999999999</v>
      </c>
      <c r="AD3758" s="19">
        <v>45825.074229918981</v>
      </c>
      <c r="AE3758" t="s">
        <v>2397</v>
      </c>
    </row>
    <row r="3759" spans="1:31" hidden="1" x14ac:dyDescent="0.35">
      <c r="A3759" t="s">
        <v>909</v>
      </c>
      <c r="B3759" t="s">
        <v>312</v>
      </c>
      <c r="C3759">
        <v>69</v>
      </c>
      <c r="D3759" s="9">
        <v>43802.792256944442</v>
      </c>
      <c r="E3759" s="9">
        <v>43872.649421296293</v>
      </c>
      <c r="F3759" t="s">
        <v>871</v>
      </c>
      <c r="G3759" t="s">
        <v>871</v>
      </c>
      <c r="H3759">
        <v>1</v>
      </c>
      <c r="I3759">
        <v>1</v>
      </c>
      <c r="J3759">
        <v>1</v>
      </c>
      <c r="K3759" t="s">
        <v>872</v>
      </c>
      <c r="L3759">
        <v>1</v>
      </c>
      <c r="M3759">
        <v>-1</v>
      </c>
      <c r="N3759" t="s">
        <v>874</v>
      </c>
      <c r="O3759" t="s">
        <v>874</v>
      </c>
      <c r="P3759">
        <v>0</v>
      </c>
      <c r="Q3759" t="s">
        <v>874</v>
      </c>
      <c r="R3759">
        <v>0</v>
      </c>
      <c r="S3759" t="s">
        <v>874</v>
      </c>
      <c r="T3759" t="s">
        <v>874</v>
      </c>
      <c r="U3759" t="s">
        <v>874</v>
      </c>
      <c r="V3759" t="s">
        <v>874</v>
      </c>
      <c r="W3759" t="s">
        <v>874</v>
      </c>
      <c r="X3759" t="s">
        <v>56</v>
      </c>
      <c r="Y3759" t="s">
        <v>874</v>
      </c>
      <c r="Z3759" t="s">
        <v>874</v>
      </c>
      <c r="AA3759" t="s">
        <v>874</v>
      </c>
      <c r="AB3759">
        <v>0</v>
      </c>
      <c r="AC3759" t="s">
        <v>874</v>
      </c>
      <c r="AD3759" s="19">
        <v>45825.178366018517</v>
      </c>
      <c r="AE3759" t="s">
        <v>2396</v>
      </c>
    </row>
    <row r="3760" spans="1:31" x14ac:dyDescent="0.35">
      <c r="A3760" t="s">
        <v>1967</v>
      </c>
      <c r="B3760" t="s">
        <v>311</v>
      </c>
      <c r="C3760">
        <v>2800</v>
      </c>
      <c r="D3760" s="9">
        <v>38800.17083333333</v>
      </c>
      <c r="E3760" s="9">
        <v>41600.519444444442</v>
      </c>
      <c r="F3760">
        <v>119</v>
      </c>
      <c r="G3760">
        <v>119</v>
      </c>
      <c r="H3760">
        <v>24</v>
      </c>
      <c r="I3760">
        <v>95</v>
      </c>
      <c r="J3760">
        <v>22</v>
      </c>
      <c r="K3760">
        <v>97</v>
      </c>
      <c r="L3760">
        <v>61</v>
      </c>
      <c r="M3760">
        <v>36</v>
      </c>
      <c r="N3760">
        <v>8.9999999999999993E-3</v>
      </c>
      <c r="O3760">
        <v>3.5000000000000003E-2</v>
      </c>
      <c r="P3760">
        <v>8.9999999999999993E-3</v>
      </c>
      <c r="Q3760">
        <v>2.4E-2</v>
      </c>
      <c r="R3760">
        <v>3.5000000000000003E-2</v>
      </c>
      <c r="S3760">
        <v>3.5999999999999997E-2</v>
      </c>
      <c r="T3760">
        <v>0.68600000000000005</v>
      </c>
      <c r="U3760">
        <v>0.20499999999999999</v>
      </c>
      <c r="V3760">
        <v>0.79500000000000004</v>
      </c>
      <c r="W3760">
        <v>1500</v>
      </c>
      <c r="X3760" t="s">
        <v>56</v>
      </c>
      <c r="Y3760">
        <v>41.667000000000002</v>
      </c>
      <c r="Z3760">
        <v>0.875</v>
      </c>
      <c r="AA3760">
        <v>0.98399999999999999</v>
      </c>
      <c r="AB3760">
        <v>0.91500000000000004</v>
      </c>
      <c r="AC3760">
        <v>0.94499999999999995</v>
      </c>
      <c r="AD3760" s="19">
        <v>45824.887063217589</v>
      </c>
      <c r="AE3760" t="s">
        <v>2024</v>
      </c>
    </row>
    <row r="3761" spans="1:31" hidden="1" x14ac:dyDescent="0.35">
      <c r="A3761" t="s">
        <v>910</v>
      </c>
      <c r="B3761" t="s">
        <v>312</v>
      </c>
      <c r="C3761">
        <v>84</v>
      </c>
      <c r="D3761" s="9">
        <v>44256.826053240744</v>
      </c>
      <c r="E3761" s="9">
        <v>44340.848773148151</v>
      </c>
      <c r="F3761" t="s">
        <v>871</v>
      </c>
      <c r="G3761" t="s">
        <v>871</v>
      </c>
      <c r="H3761">
        <v>1</v>
      </c>
      <c r="I3761">
        <v>1</v>
      </c>
      <c r="J3761">
        <v>1</v>
      </c>
      <c r="K3761" t="s">
        <v>872</v>
      </c>
      <c r="L3761">
        <v>74</v>
      </c>
      <c r="M3761">
        <v>-73</v>
      </c>
      <c r="N3761" t="s">
        <v>874</v>
      </c>
      <c r="O3761" t="s">
        <v>874</v>
      </c>
      <c r="P3761">
        <v>0</v>
      </c>
      <c r="Q3761">
        <v>0.62</v>
      </c>
      <c r="R3761">
        <v>0</v>
      </c>
      <c r="S3761" t="s">
        <v>874</v>
      </c>
      <c r="T3761" t="s">
        <v>874</v>
      </c>
      <c r="U3761" t="s">
        <v>874</v>
      </c>
      <c r="V3761" t="s">
        <v>874</v>
      </c>
      <c r="W3761" t="s">
        <v>874</v>
      </c>
      <c r="X3761" t="s">
        <v>56</v>
      </c>
      <c r="Y3761">
        <v>1.613</v>
      </c>
      <c r="Z3761" t="s">
        <v>874</v>
      </c>
      <c r="AA3761" t="s">
        <v>874</v>
      </c>
      <c r="AB3761">
        <v>0</v>
      </c>
      <c r="AC3761">
        <v>0.48599999999999999</v>
      </c>
      <c r="AD3761" s="19">
        <v>45825.178603171298</v>
      </c>
      <c r="AE3761" t="s">
        <v>2396</v>
      </c>
    </row>
    <row r="3762" spans="1:31" x14ac:dyDescent="0.35">
      <c r="A3762" t="s">
        <v>2098</v>
      </c>
      <c r="B3762" t="s">
        <v>311</v>
      </c>
      <c r="C3762">
        <v>727</v>
      </c>
      <c r="D3762" s="9">
        <v>40255.213888888888</v>
      </c>
      <c r="E3762" s="9">
        <v>40982.861805555556</v>
      </c>
      <c r="F3762">
        <v>74</v>
      </c>
      <c r="G3762">
        <v>74</v>
      </c>
      <c r="H3762">
        <v>49</v>
      </c>
      <c r="I3762">
        <v>25</v>
      </c>
      <c r="J3762">
        <v>7</v>
      </c>
      <c r="K3762">
        <v>67</v>
      </c>
      <c r="L3762">
        <v>37</v>
      </c>
      <c r="M3762">
        <v>30</v>
      </c>
      <c r="N3762">
        <v>7.1999999999999995E-2</v>
      </c>
      <c r="O3762">
        <v>5.2999999999999999E-2</v>
      </c>
      <c r="P3762">
        <v>0.02</v>
      </c>
      <c r="Q3762">
        <v>7.1999999999999995E-2</v>
      </c>
      <c r="R3762">
        <v>0.105</v>
      </c>
      <c r="S3762">
        <v>0.107</v>
      </c>
      <c r="T3762">
        <v>0.68600000000000005</v>
      </c>
      <c r="U3762">
        <v>0.57599999999999996</v>
      </c>
      <c r="V3762">
        <v>0.84</v>
      </c>
      <c r="W3762">
        <v>416.66699999999997</v>
      </c>
      <c r="X3762" t="s">
        <v>56</v>
      </c>
      <c r="Y3762">
        <v>13.888999999999999</v>
      </c>
      <c r="Z3762">
        <v>0.94399999999999995</v>
      </c>
      <c r="AA3762">
        <v>0.76200000000000001</v>
      </c>
      <c r="AB3762">
        <v>0.873</v>
      </c>
      <c r="AC3762">
        <v>0.92200000000000004</v>
      </c>
      <c r="AD3762" s="19">
        <v>45824.924796932872</v>
      </c>
      <c r="AE3762" t="s">
        <v>2215</v>
      </c>
    </row>
    <row r="3763" spans="1:31" hidden="1" x14ac:dyDescent="0.35">
      <c r="A3763" t="s">
        <v>906</v>
      </c>
      <c r="B3763" t="s">
        <v>312</v>
      </c>
      <c r="C3763">
        <v>91</v>
      </c>
      <c r="D3763" s="9">
        <v>44092.017199074071</v>
      </c>
      <c r="E3763" s="9">
        <v>44183.755543981482</v>
      </c>
      <c r="F3763" t="s">
        <v>871</v>
      </c>
      <c r="G3763" t="s">
        <v>871</v>
      </c>
      <c r="H3763">
        <v>1</v>
      </c>
      <c r="I3763">
        <v>7</v>
      </c>
      <c r="J3763">
        <v>1</v>
      </c>
      <c r="K3763" t="s">
        <v>872</v>
      </c>
      <c r="L3763">
        <v>1</v>
      </c>
      <c r="M3763">
        <v>5</v>
      </c>
      <c r="N3763" t="s">
        <v>874</v>
      </c>
      <c r="O3763">
        <v>5.8000000000000003E-2</v>
      </c>
      <c r="P3763" t="s">
        <v>874</v>
      </c>
      <c r="Q3763" t="s">
        <v>874</v>
      </c>
      <c r="R3763">
        <v>0</v>
      </c>
      <c r="S3763">
        <v>5.8000000000000003E-2</v>
      </c>
      <c r="T3763" t="s">
        <v>874</v>
      </c>
      <c r="U3763" t="s">
        <v>874</v>
      </c>
      <c r="V3763" t="s">
        <v>874</v>
      </c>
      <c r="W3763" t="s">
        <v>874</v>
      </c>
      <c r="X3763" t="s">
        <v>62</v>
      </c>
      <c r="Y3763" t="s">
        <v>874</v>
      </c>
      <c r="Z3763" t="s">
        <v>874</v>
      </c>
      <c r="AA3763">
        <v>0.86399999999999999</v>
      </c>
      <c r="AB3763" t="s">
        <v>874</v>
      </c>
      <c r="AC3763" t="s">
        <v>874</v>
      </c>
      <c r="AD3763" s="19">
        <v>45825.178874039353</v>
      </c>
      <c r="AE3763" t="s">
        <v>2396</v>
      </c>
    </row>
    <row r="3764" spans="1:31" x14ac:dyDescent="0.35">
      <c r="A3764" t="s">
        <v>959</v>
      </c>
      <c r="B3764" t="s">
        <v>311</v>
      </c>
      <c r="C3764">
        <v>5313</v>
      </c>
      <c r="D3764" s="9">
        <v>38814.029861111114</v>
      </c>
      <c r="E3764" s="9">
        <v>44127.925694444442</v>
      </c>
      <c r="F3764">
        <v>14252</v>
      </c>
      <c r="G3764">
        <v>14252</v>
      </c>
      <c r="H3764">
        <v>0</v>
      </c>
      <c r="I3764">
        <v>14252</v>
      </c>
      <c r="J3764">
        <v>5083</v>
      </c>
      <c r="K3764">
        <v>9169</v>
      </c>
      <c r="L3764">
        <v>7135</v>
      </c>
      <c r="M3764">
        <v>2034</v>
      </c>
      <c r="N3764">
        <v>0</v>
      </c>
      <c r="O3764">
        <v>3.1080000000000001</v>
      </c>
      <c r="P3764">
        <v>0.95699999999999996</v>
      </c>
      <c r="Q3764">
        <v>1.476</v>
      </c>
      <c r="R3764">
        <v>2.1509999999999998</v>
      </c>
      <c r="S3764">
        <v>2.125</v>
      </c>
      <c r="T3764">
        <v>0.68600000000000005</v>
      </c>
      <c r="U3764">
        <v>0</v>
      </c>
      <c r="V3764">
        <v>0.69199999999999995</v>
      </c>
      <c r="W3764">
        <v>1378.049</v>
      </c>
      <c r="X3764" t="s">
        <v>56</v>
      </c>
      <c r="Y3764">
        <v>0.67800000000000005</v>
      </c>
      <c r="Z3764">
        <v>0</v>
      </c>
      <c r="AA3764">
        <v>0.98499999999999999</v>
      </c>
      <c r="AB3764">
        <v>0.88800000000000001</v>
      </c>
      <c r="AC3764">
        <v>0.98099999999999998</v>
      </c>
      <c r="AD3764" s="19">
        <v>45825.040888981479</v>
      </c>
      <c r="AE3764" t="s">
        <v>1766</v>
      </c>
    </row>
    <row r="3765" spans="1:31" hidden="1" x14ac:dyDescent="0.35">
      <c r="A3765" t="s">
        <v>149</v>
      </c>
      <c r="B3765" t="s">
        <v>312</v>
      </c>
      <c r="C3765">
        <v>0</v>
      </c>
      <c r="D3765" s="9">
        <v>44507.073680555557</v>
      </c>
      <c r="E3765" s="9">
        <v>44507.088379629633</v>
      </c>
      <c r="F3765" t="s">
        <v>871</v>
      </c>
      <c r="G3765" t="s">
        <v>871</v>
      </c>
      <c r="H3765">
        <v>1</v>
      </c>
      <c r="I3765">
        <v>2</v>
      </c>
      <c r="J3765">
        <v>1</v>
      </c>
      <c r="K3765" t="s">
        <v>872</v>
      </c>
      <c r="L3765">
        <v>1</v>
      </c>
      <c r="M3765">
        <v>1</v>
      </c>
      <c r="N3765" t="s">
        <v>874</v>
      </c>
      <c r="O3765">
        <v>1</v>
      </c>
      <c r="P3765">
        <v>0</v>
      </c>
      <c r="Q3765" t="s">
        <v>874</v>
      </c>
      <c r="R3765">
        <v>1</v>
      </c>
      <c r="S3765">
        <v>1</v>
      </c>
      <c r="T3765" t="s">
        <v>874</v>
      </c>
      <c r="U3765" t="s">
        <v>874</v>
      </c>
      <c r="V3765" t="s">
        <v>874</v>
      </c>
      <c r="W3765" t="s">
        <v>874</v>
      </c>
      <c r="X3765" t="s">
        <v>56</v>
      </c>
      <c r="Y3765" t="s">
        <v>874</v>
      </c>
      <c r="Z3765" t="s">
        <v>874</v>
      </c>
      <c r="AA3765">
        <v>1</v>
      </c>
      <c r="AB3765">
        <v>0</v>
      </c>
      <c r="AC3765" t="s">
        <v>874</v>
      </c>
      <c r="AD3765" s="19">
        <v>45825.179216817131</v>
      </c>
      <c r="AE3765" t="s">
        <v>2396</v>
      </c>
    </row>
    <row r="3766" spans="1:31" x14ac:dyDescent="0.35">
      <c r="A3766" t="s">
        <v>1250</v>
      </c>
      <c r="B3766" t="s">
        <v>311</v>
      </c>
      <c r="C3766">
        <v>2993</v>
      </c>
      <c r="D3766" s="9">
        <v>37347.479664351849</v>
      </c>
      <c r="E3766" s="9">
        <v>40340.511203703703</v>
      </c>
      <c r="F3766">
        <v>94</v>
      </c>
      <c r="G3766">
        <v>94</v>
      </c>
      <c r="H3766">
        <v>5</v>
      </c>
      <c r="I3766">
        <v>89</v>
      </c>
      <c r="J3766">
        <v>6</v>
      </c>
      <c r="K3766">
        <v>88</v>
      </c>
      <c r="L3766">
        <v>39</v>
      </c>
      <c r="M3766">
        <v>49</v>
      </c>
      <c r="N3766">
        <v>6.0000000000000001E-3</v>
      </c>
      <c r="O3766">
        <v>3.5000000000000003E-2</v>
      </c>
      <c r="P3766">
        <v>6.0000000000000001E-3</v>
      </c>
      <c r="Q3766">
        <v>2.4E-2</v>
      </c>
      <c r="R3766">
        <v>3.5000000000000003E-2</v>
      </c>
      <c r="S3766">
        <v>3.5000000000000003E-2</v>
      </c>
      <c r="T3766">
        <v>0.68600000000000005</v>
      </c>
      <c r="U3766">
        <v>0.14599999999999999</v>
      </c>
      <c r="V3766">
        <v>0.85399999999999998</v>
      </c>
      <c r="W3766">
        <v>2041.6669999999999</v>
      </c>
      <c r="X3766" t="s">
        <v>56</v>
      </c>
      <c r="Y3766">
        <v>41.667000000000002</v>
      </c>
      <c r="Z3766">
        <v>0.749</v>
      </c>
      <c r="AA3766">
        <v>0.74399999999999999</v>
      </c>
      <c r="AB3766">
        <v>0.77100000000000002</v>
      </c>
      <c r="AC3766">
        <v>0.51700000000000002</v>
      </c>
      <c r="AD3766" s="19">
        <v>45825.055051631942</v>
      </c>
      <c r="AE3766" t="s">
        <v>2397</v>
      </c>
    </row>
    <row r="3767" spans="1:31" hidden="1" x14ac:dyDescent="0.35">
      <c r="A3767" t="s">
        <v>911</v>
      </c>
      <c r="B3767" t="s">
        <v>312</v>
      </c>
      <c r="C3767">
        <v>0</v>
      </c>
      <c r="D3767" s="9">
        <v>44160.040763888886</v>
      </c>
      <c r="E3767" s="9">
        <v>44160.040763888886</v>
      </c>
      <c r="F3767" t="s">
        <v>871</v>
      </c>
      <c r="G3767" t="s">
        <v>871</v>
      </c>
      <c r="H3767">
        <v>1</v>
      </c>
      <c r="I3767">
        <v>1</v>
      </c>
      <c r="J3767">
        <v>1</v>
      </c>
      <c r="K3767" t="s">
        <v>872</v>
      </c>
      <c r="L3767">
        <v>1</v>
      </c>
      <c r="M3767">
        <v>0</v>
      </c>
      <c r="N3767" t="s">
        <v>874</v>
      </c>
      <c r="O3767" t="s">
        <v>874</v>
      </c>
      <c r="P3767" t="s">
        <v>874</v>
      </c>
      <c r="Q3767" t="s">
        <v>874</v>
      </c>
      <c r="R3767">
        <v>0</v>
      </c>
      <c r="S3767" t="s">
        <v>874</v>
      </c>
      <c r="T3767" t="s">
        <v>874</v>
      </c>
      <c r="U3767" t="s">
        <v>874</v>
      </c>
      <c r="V3767" t="s">
        <v>874</v>
      </c>
      <c r="W3767" t="s">
        <v>874</v>
      </c>
      <c r="X3767" t="s">
        <v>62</v>
      </c>
      <c r="Y3767" t="s">
        <v>874</v>
      </c>
      <c r="Z3767" t="s">
        <v>874</v>
      </c>
      <c r="AA3767" t="s">
        <v>874</v>
      </c>
      <c r="AB3767" t="s">
        <v>874</v>
      </c>
      <c r="AC3767" t="s">
        <v>874</v>
      </c>
      <c r="AD3767" s="19">
        <v>45825.179441446759</v>
      </c>
      <c r="AE3767" t="s">
        <v>2396</v>
      </c>
    </row>
    <row r="3768" spans="1:31" x14ac:dyDescent="0.35">
      <c r="A3768" t="s">
        <v>1921</v>
      </c>
      <c r="B3768" t="s">
        <v>311</v>
      </c>
      <c r="C3768">
        <v>3074</v>
      </c>
      <c r="D3768" s="9">
        <v>38553.736111111109</v>
      </c>
      <c r="E3768" s="9">
        <v>41628.060416666667</v>
      </c>
      <c r="F3768">
        <v>988</v>
      </c>
      <c r="G3768">
        <v>988</v>
      </c>
      <c r="H3768">
        <v>253</v>
      </c>
      <c r="I3768">
        <v>735</v>
      </c>
      <c r="J3768">
        <v>182</v>
      </c>
      <c r="K3768">
        <v>806</v>
      </c>
      <c r="L3768">
        <v>511</v>
      </c>
      <c r="M3768">
        <v>295</v>
      </c>
      <c r="N3768">
        <v>7.9000000000000001E-2</v>
      </c>
      <c r="O3768">
        <v>0.249</v>
      </c>
      <c r="P3768">
        <v>7.0999999999999994E-2</v>
      </c>
      <c r="Q3768">
        <v>0.17599999999999999</v>
      </c>
      <c r="R3768">
        <v>0.25700000000000001</v>
      </c>
      <c r="S3768">
        <v>0.25700000000000001</v>
      </c>
      <c r="T3768">
        <v>0.68500000000000005</v>
      </c>
      <c r="U3768">
        <v>0.24099999999999999</v>
      </c>
      <c r="V3768">
        <v>0.78400000000000003</v>
      </c>
      <c r="W3768">
        <v>1676.136</v>
      </c>
      <c r="X3768" t="s">
        <v>56</v>
      </c>
      <c r="Y3768">
        <v>5.6820000000000004</v>
      </c>
      <c r="Z3768">
        <v>0.95899999999999996</v>
      </c>
      <c r="AA3768">
        <v>0.98</v>
      </c>
      <c r="AB3768">
        <v>0.96499999999999997</v>
      </c>
      <c r="AC3768">
        <v>0.96699999999999997</v>
      </c>
      <c r="AD3768" s="19">
        <v>45824.873946782405</v>
      </c>
      <c r="AE3768" t="s">
        <v>2024</v>
      </c>
    </row>
    <row r="3769" spans="1:31" hidden="1" x14ac:dyDescent="0.35">
      <c r="A3769" t="s">
        <v>903</v>
      </c>
      <c r="B3769" t="s">
        <v>312</v>
      </c>
      <c r="C3769">
        <v>0</v>
      </c>
      <c r="D3769" s="9">
        <v>43726.611284722225</v>
      </c>
      <c r="E3769" s="9">
        <v>43726.64806712963</v>
      </c>
      <c r="F3769" t="s">
        <v>871</v>
      </c>
      <c r="G3769" t="s">
        <v>871</v>
      </c>
      <c r="H3769">
        <v>1</v>
      </c>
      <c r="I3769">
        <v>1</v>
      </c>
      <c r="J3769">
        <v>17</v>
      </c>
      <c r="K3769" t="s">
        <v>872</v>
      </c>
      <c r="L3769">
        <v>2</v>
      </c>
      <c r="M3769">
        <v>-18</v>
      </c>
      <c r="N3769" t="s">
        <v>874</v>
      </c>
      <c r="O3769" t="s">
        <v>874</v>
      </c>
      <c r="P3769" t="s">
        <v>874</v>
      </c>
      <c r="Q3769" t="s">
        <v>874</v>
      </c>
      <c r="R3769">
        <v>0</v>
      </c>
      <c r="S3769" t="s">
        <v>874</v>
      </c>
      <c r="T3769" t="s">
        <v>874</v>
      </c>
      <c r="U3769" t="s">
        <v>874</v>
      </c>
      <c r="V3769" t="s">
        <v>874</v>
      </c>
      <c r="W3769" t="s">
        <v>874</v>
      </c>
      <c r="X3769" t="s">
        <v>875</v>
      </c>
      <c r="Y3769" t="s">
        <v>874</v>
      </c>
      <c r="Z3769" t="s">
        <v>874</v>
      </c>
      <c r="AA3769" t="s">
        <v>874</v>
      </c>
      <c r="AB3769" t="s">
        <v>874</v>
      </c>
      <c r="AC3769" t="s">
        <v>874</v>
      </c>
      <c r="AD3769" s="19">
        <v>45825.179623379627</v>
      </c>
      <c r="AE3769" t="s">
        <v>2396</v>
      </c>
    </row>
    <row r="3770" spans="1:31" x14ac:dyDescent="0.35">
      <c r="A3770" t="s">
        <v>1390</v>
      </c>
      <c r="B3770" t="s">
        <v>311</v>
      </c>
      <c r="C3770">
        <v>3288</v>
      </c>
      <c r="D3770" s="9">
        <v>39305.008090277777</v>
      </c>
      <c r="E3770" s="9">
        <v>42593.995856481481</v>
      </c>
      <c r="F3770">
        <v>67</v>
      </c>
      <c r="G3770">
        <v>67</v>
      </c>
      <c r="H3770">
        <v>7</v>
      </c>
      <c r="I3770">
        <v>60</v>
      </c>
      <c r="J3770">
        <v>8</v>
      </c>
      <c r="K3770">
        <v>59</v>
      </c>
      <c r="L3770">
        <v>42</v>
      </c>
      <c r="M3770">
        <v>17</v>
      </c>
      <c r="N3770">
        <v>2E-3</v>
      </c>
      <c r="O3770">
        <v>2.1000000000000001E-2</v>
      </c>
      <c r="P3770">
        <v>4.0000000000000001E-3</v>
      </c>
      <c r="Q3770">
        <v>1.2999999999999999E-2</v>
      </c>
      <c r="R3770">
        <v>1.9E-2</v>
      </c>
      <c r="S3770">
        <v>2.1000000000000001E-2</v>
      </c>
      <c r="T3770">
        <v>0.68400000000000005</v>
      </c>
      <c r="U3770">
        <v>8.6999999999999994E-2</v>
      </c>
      <c r="V3770">
        <v>0.82599999999999996</v>
      </c>
      <c r="W3770">
        <v>1307.692</v>
      </c>
      <c r="X3770" t="s">
        <v>56</v>
      </c>
      <c r="Y3770">
        <v>76.923000000000002</v>
      </c>
      <c r="Z3770">
        <v>0.84099999999999997</v>
      </c>
      <c r="AA3770">
        <v>0.78700000000000003</v>
      </c>
      <c r="AB3770">
        <v>0.92600000000000005</v>
      </c>
      <c r="AC3770">
        <v>0.69699999999999995</v>
      </c>
      <c r="AD3770" s="19">
        <v>45825.088812893518</v>
      </c>
      <c r="AE3770" t="s">
        <v>2397</v>
      </c>
    </row>
    <row r="3771" spans="1:31" hidden="1" x14ac:dyDescent="0.35">
      <c r="A3771" t="s">
        <v>912</v>
      </c>
      <c r="B3771" t="s">
        <v>312</v>
      </c>
      <c r="C3771">
        <v>0</v>
      </c>
      <c r="D3771" s="9">
        <v>44130.55908564815</v>
      </c>
      <c r="E3771" s="9">
        <v>44130.55908564815</v>
      </c>
      <c r="F3771" t="s">
        <v>871</v>
      </c>
      <c r="G3771" t="s">
        <v>871</v>
      </c>
      <c r="H3771">
        <v>1</v>
      </c>
      <c r="I3771">
        <v>1</v>
      </c>
      <c r="J3771">
        <v>1</v>
      </c>
      <c r="K3771" t="s">
        <v>872</v>
      </c>
      <c r="L3771">
        <v>1</v>
      </c>
      <c r="M3771">
        <v>0</v>
      </c>
      <c r="N3771" t="s">
        <v>874</v>
      </c>
      <c r="O3771" t="s">
        <v>874</v>
      </c>
      <c r="P3771">
        <v>0</v>
      </c>
      <c r="Q3771" t="s">
        <v>874</v>
      </c>
      <c r="R3771">
        <v>0</v>
      </c>
      <c r="S3771" t="s">
        <v>874</v>
      </c>
      <c r="T3771" t="s">
        <v>874</v>
      </c>
      <c r="U3771" t="s">
        <v>874</v>
      </c>
      <c r="V3771" t="s">
        <v>874</v>
      </c>
      <c r="W3771" t="s">
        <v>874</v>
      </c>
      <c r="X3771" t="s">
        <v>56</v>
      </c>
      <c r="Y3771" t="s">
        <v>874</v>
      </c>
      <c r="Z3771" t="s">
        <v>874</v>
      </c>
      <c r="AA3771" t="s">
        <v>874</v>
      </c>
      <c r="AB3771">
        <v>0</v>
      </c>
      <c r="AC3771" t="s">
        <v>874</v>
      </c>
      <c r="AD3771" s="19">
        <v>45825.179817083335</v>
      </c>
      <c r="AE3771" t="s">
        <v>2396</v>
      </c>
    </row>
    <row r="3772" spans="1:31" x14ac:dyDescent="0.35">
      <c r="A3772" t="s">
        <v>1647</v>
      </c>
      <c r="B3772" t="s">
        <v>311</v>
      </c>
      <c r="C3772">
        <v>776</v>
      </c>
      <c r="D3772" s="9">
        <v>40828.786111111112</v>
      </c>
      <c r="E3772" s="9">
        <v>41605.252083333333</v>
      </c>
      <c r="F3772">
        <v>134</v>
      </c>
      <c r="G3772">
        <v>134</v>
      </c>
      <c r="H3772">
        <v>41</v>
      </c>
      <c r="I3772">
        <v>93</v>
      </c>
      <c r="J3772">
        <v>6</v>
      </c>
      <c r="K3772">
        <v>128</v>
      </c>
      <c r="L3772">
        <v>83</v>
      </c>
      <c r="M3772">
        <v>45</v>
      </c>
      <c r="N3772">
        <v>6.2E-2</v>
      </c>
      <c r="O3772">
        <v>0.12</v>
      </c>
      <c r="P3772">
        <v>1.4999999999999999E-2</v>
      </c>
      <c r="Q3772">
        <v>0.114</v>
      </c>
      <c r="R3772">
        <v>0.16700000000000001</v>
      </c>
      <c r="S3772">
        <v>0.17299999999999999</v>
      </c>
      <c r="T3772">
        <v>0.68300000000000005</v>
      </c>
      <c r="U3772">
        <v>0.34100000000000003</v>
      </c>
      <c r="V3772">
        <v>0.91800000000000004</v>
      </c>
      <c r="W3772">
        <v>394.73700000000002</v>
      </c>
      <c r="X3772" t="s">
        <v>56</v>
      </c>
      <c r="Y3772">
        <v>8.7720000000000002</v>
      </c>
      <c r="Z3772">
        <v>0.89800000000000002</v>
      </c>
      <c r="AA3772">
        <v>0.83499999999999996</v>
      </c>
      <c r="AB3772">
        <v>0.94299999999999995</v>
      </c>
      <c r="AC3772">
        <v>0.9</v>
      </c>
      <c r="AD3772" s="19">
        <v>45824.818382175923</v>
      </c>
      <c r="AE3772" t="s">
        <v>1824</v>
      </c>
    </row>
    <row r="3773" spans="1:31" hidden="1" x14ac:dyDescent="0.35">
      <c r="A3773" t="s">
        <v>913</v>
      </c>
      <c r="B3773" t="s">
        <v>312</v>
      </c>
      <c r="C3773">
        <v>99</v>
      </c>
      <c r="D3773" s="9">
        <v>44335.640520833331</v>
      </c>
      <c r="E3773" s="9">
        <v>44435.56890046296</v>
      </c>
      <c r="F3773" t="s">
        <v>871</v>
      </c>
      <c r="G3773" t="s">
        <v>871</v>
      </c>
      <c r="H3773">
        <v>1</v>
      </c>
      <c r="I3773">
        <v>3</v>
      </c>
      <c r="J3773">
        <v>1</v>
      </c>
      <c r="K3773" t="s">
        <v>872</v>
      </c>
      <c r="L3773">
        <v>4</v>
      </c>
      <c r="M3773">
        <v>0</v>
      </c>
      <c r="N3773" t="s">
        <v>874</v>
      </c>
      <c r="O3773">
        <v>2.1000000000000001E-2</v>
      </c>
      <c r="P3773" t="s">
        <v>874</v>
      </c>
      <c r="Q3773">
        <v>2.8000000000000001E-2</v>
      </c>
      <c r="R3773">
        <v>0</v>
      </c>
      <c r="S3773">
        <v>2.3E-2</v>
      </c>
      <c r="T3773" t="s">
        <v>874</v>
      </c>
      <c r="U3773" t="s">
        <v>874</v>
      </c>
      <c r="V3773" t="s">
        <v>874</v>
      </c>
      <c r="W3773" t="s">
        <v>874</v>
      </c>
      <c r="X3773" t="s">
        <v>56</v>
      </c>
      <c r="Y3773">
        <v>35.713999999999999</v>
      </c>
      <c r="Z3773" t="s">
        <v>874</v>
      </c>
      <c r="AA3773">
        <v>0.78</v>
      </c>
      <c r="AB3773" t="s">
        <v>874</v>
      </c>
      <c r="AC3773">
        <v>0.82699999999999996</v>
      </c>
      <c r="AD3773" s="19">
        <v>45825.180030381947</v>
      </c>
      <c r="AE3773" t="s">
        <v>2396</v>
      </c>
    </row>
    <row r="3774" spans="1:31" x14ac:dyDescent="0.35">
      <c r="A3774" t="s">
        <v>1712</v>
      </c>
      <c r="B3774" t="s">
        <v>311</v>
      </c>
      <c r="C3774">
        <v>7630</v>
      </c>
      <c r="D3774" s="9">
        <v>36913.615520833337</v>
      </c>
      <c r="E3774" s="9">
        <v>44543.640196759261</v>
      </c>
      <c r="F3774">
        <v>1317</v>
      </c>
      <c r="G3774">
        <v>1317</v>
      </c>
      <c r="H3774">
        <v>13</v>
      </c>
      <c r="I3774">
        <v>1304</v>
      </c>
      <c r="J3774">
        <v>284</v>
      </c>
      <c r="K3774">
        <v>1033</v>
      </c>
      <c r="L3774">
        <v>620</v>
      </c>
      <c r="M3774">
        <v>413</v>
      </c>
      <c r="N3774">
        <v>3.0000000000000001E-3</v>
      </c>
      <c r="O3774">
        <v>0.17499999999999999</v>
      </c>
      <c r="P3774">
        <v>3.9E-2</v>
      </c>
      <c r="Q3774">
        <v>9.5000000000000001E-2</v>
      </c>
      <c r="R3774">
        <v>0.13900000000000001</v>
      </c>
      <c r="S3774">
        <v>0.126</v>
      </c>
      <c r="T3774">
        <v>0.68300000000000005</v>
      </c>
      <c r="U3774">
        <v>1.7000000000000001E-2</v>
      </c>
      <c r="V3774">
        <v>0.78100000000000003</v>
      </c>
      <c r="W3774">
        <v>4347.3680000000004</v>
      </c>
      <c r="X3774" t="s">
        <v>56</v>
      </c>
      <c r="Y3774">
        <v>10.526</v>
      </c>
      <c r="Z3774">
        <v>0.84199999999999997</v>
      </c>
      <c r="AA3774">
        <v>0.91900000000000004</v>
      </c>
      <c r="AB3774">
        <v>0.746</v>
      </c>
      <c r="AC3774">
        <v>0.57399999999999995</v>
      </c>
      <c r="AD3774" s="19">
        <v>45825.168080567128</v>
      </c>
      <c r="AE3774" t="s">
        <v>2397</v>
      </c>
    </row>
    <row r="3775" spans="1:31" hidden="1" x14ac:dyDescent="0.35">
      <c r="A3775" t="s">
        <v>914</v>
      </c>
      <c r="B3775" t="s">
        <v>312</v>
      </c>
      <c r="C3775">
        <v>0</v>
      </c>
      <c r="D3775" s="9">
        <v>44113.304710648146</v>
      </c>
      <c r="E3775" s="9">
        <v>44113.304710648146</v>
      </c>
      <c r="F3775" t="s">
        <v>871</v>
      </c>
      <c r="G3775" t="s">
        <v>871</v>
      </c>
      <c r="H3775">
        <v>1</v>
      </c>
      <c r="I3775">
        <v>1</v>
      </c>
      <c r="J3775">
        <v>1</v>
      </c>
      <c r="K3775" t="s">
        <v>872</v>
      </c>
      <c r="L3775">
        <v>1</v>
      </c>
      <c r="M3775">
        <v>0</v>
      </c>
      <c r="N3775" t="s">
        <v>874</v>
      </c>
      <c r="O3775" t="s">
        <v>874</v>
      </c>
      <c r="P3775" t="s">
        <v>874</v>
      </c>
      <c r="Q3775" t="s">
        <v>874</v>
      </c>
      <c r="R3775">
        <v>0</v>
      </c>
      <c r="S3775" t="s">
        <v>874</v>
      </c>
      <c r="T3775" t="s">
        <v>874</v>
      </c>
      <c r="U3775" t="s">
        <v>874</v>
      </c>
      <c r="V3775" t="s">
        <v>874</v>
      </c>
      <c r="W3775" t="s">
        <v>874</v>
      </c>
      <c r="X3775" t="s">
        <v>56</v>
      </c>
      <c r="Y3775" t="s">
        <v>874</v>
      </c>
      <c r="Z3775" t="s">
        <v>874</v>
      </c>
      <c r="AA3775" t="s">
        <v>874</v>
      </c>
      <c r="AB3775" t="s">
        <v>874</v>
      </c>
      <c r="AC3775" t="s">
        <v>874</v>
      </c>
      <c r="AD3775" s="19">
        <v>45825.180231770835</v>
      </c>
      <c r="AE3775" t="s">
        <v>2396</v>
      </c>
    </row>
    <row r="3776" spans="1:31" x14ac:dyDescent="0.35">
      <c r="A3776" t="s">
        <v>1902</v>
      </c>
      <c r="B3776" t="s">
        <v>311</v>
      </c>
      <c r="C3776">
        <v>1631</v>
      </c>
      <c r="D3776" s="9">
        <v>39848.173611111109</v>
      </c>
      <c r="E3776" s="9">
        <v>41479.868055555555</v>
      </c>
      <c r="F3776">
        <v>52</v>
      </c>
      <c r="G3776">
        <v>52</v>
      </c>
      <c r="H3776">
        <v>14</v>
      </c>
      <c r="I3776">
        <v>38</v>
      </c>
      <c r="J3776">
        <v>3</v>
      </c>
      <c r="K3776">
        <v>49</v>
      </c>
      <c r="L3776">
        <v>27</v>
      </c>
      <c r="M3776">
        <v>22</v>
      </c>
      <c r="N3776">
        <v>6.0000000000000001E-3</v>
      </c>
      <c r="O3776">
        <v>0.02</v>
      </c>
      <c r="P3776">
        <v>4.0000000000000001E-3</v>
      </c>
      <c r="Q3776">
        <v>1.4999999999999999E-2</v>
      </c>
      <c r="R3776">
        <v>2.1999999999999999E-2</v>
      </c>
      <c r="S3776">
        <v>2.4E-2</v>
      </c>
      <c r="T3776">
        <v>0.68200000000000005</v>
      </c>
      <c r="U3776">
        <v>0.23100000000000001</v>
      </c>
      <c r="V3776">
        <v>0.84599999999999997</v>
      </c>
      <c r="W3776">
        <v>1466.6669999999999</v>
      </c>
      <c r="X3776" t="s">
        <v>56</v>
      </c>
      <c r="Y3776">
        <v>66.667000000000002</v>
      </c>
      <c r="Z3776">
        <v>0.316</v>
      </c>
      <c r="AA3776">
        <v>0.88200000000000001</v>
      </c>
      <c r="AB3776">
        <v>0.86399999999999999</v>
      </c>
      <c r="AC3776">
        <v>0.77600000000000002</v>
      </c>
      <c r="AD3776" s="19">
        <v>45824.868250497682</v>
      </c>
      <c r="AE3776" t="s">
        <v>2024</v>
      </c>
    </row>
    <row r="3777" spans="1:31" hidden="1" x14ac:dyDescent="0.35">
      <c r="A3777" t="s">
        <v>915</v>
      </c>
      <c r="B3777" t="s">
        <v>312</v>
      </c>
      <c r="C3777">
        <v>92</v>
      </c>
      <c r="D3777" s="9">
        <v>44349.567210648151</v>
      </c>
      <c r="E3777" s="9">
        <v>44442.547997685186</v>
      </c>
      <c r="F3777" t="s">
        <v>871</v>
      </c>
      <c r="G3777" t="s">
        <v>871</v>
      </c>
      <c r="H3777">
        <v>4</v>
      </c>
      <c r="I3777">
        <v>5</v>
      </c>
      <c r="J3777">
        <v>9</v>
      </c>
      <c r="K3777" t="s">
        <v>872</v>
      </c>
      <c r="L3777">
        <v>12</v>
      </c>
      <c r="M3777">
        <v>-13</v>
      </c>
      <c r="N3777">
        <v>5.8999999999999997E-2</v>
      </c>
      <c r="O3777">
        <v>9.8000000000000004E-2</v>
      </c>
      <c r="P3777">
        <v>9.2999999999999999E-2</v>
      </c>
      <c r="Q3777">
        <v>9.5000000000000001E-2</v>
      </c>
      <c r="R3777">
        <v>6.4000000000000001E-2</v>
      </c>
      <c r="S3777">
        <v>8.9999999999999993E-3</v>
      </c>
      <c r="T3777">
        <v>1.484</v>
      </c>
      <c r="U3777">
        <v>0.376</v>
      </c>
      <c r="V3777">
        <v>0.40799999999999997</v>
      </c>
      <c r="W3777">
        <v>126.316</v>
      </c>
      <c r="X3777" t="s">
        <v>62</v>
      </c>
      <c r="Y3777">
        <v>10.526</v>
      </c>
      <c r="Z3777">
        <v>0.84399999999999997</v>
      </c>
      <c r="AA3777">
        <v>0.874</v>
      </c>
      <c r="AB3777">
        <v>0.58399999999999996</v>
      </c>
      <c r="AC3777">
        <v>0.872</v>
      </c>
      <c r="AD3777" s="19">
        <v>45825.18051150463</v>
      </c>
      <c r="AE3777" t="s">
        <v>2396</v>
      </c>
    </row>
    <row r="3778" spans="1:31" x14ac:dyDescent="0.35">
      <c r="A3778" t="s">
        <v>1026</v>
      </c>
      <c r="B3778" t="s">
        <v>311</v>
      </c>
      <c r="C3778">
        <v>2608</v>
      </c>
      <c r="D3778" s="9">
        <v>41627.011631944442</v>
      </c>
      <c r="E3778" s="9">
        <v>44235.755543981482</v>
      </c>
      <c r="F3778">
        <v>121</v>
      </c>
      <c r="G3778">
        <v>121</v>
      </c>
      <c r="H3778">
        <v>19</v>
      </c>
      <c r="I3778">
        <v>102</v>
      </c>
      <c r="J3778">
        <v>36</v>
      </c>
      <c r="K3778">
        <v>85</v>
      </c>
      <c r="L3778">
        <v>62</v>
      </c>
      <c r="M3778">
        <v>23</v>
      </c>
      <c r="N3778">
        <v>8.0000000000000002E-3</v>
      </c>
      <c r="O3778">
        <v>5.0999999999999997E-2</v>
      </c>
      <c r="P3778">
        <v>1.4999999999999999E-2</v>
      </c>
      <c r="Q3778">
        <v>0.03</v>
      </c>
      <c r="R3778">
        <v>4.3999999999999997E-2</v>
      </c>
      <c r="S3778">
        <v>4.2999999999999997E-2</v>
      </c>
      <c r="T3778">
        <v>0.68200000000000005</v>
      </c>
      <c r="U3778">
        <v>0.13600000000000001</v>
      </c>
      <c r="V3778">
        <v>0.746</v>
      </c>
      <c r="W3778">
        <v>766.66700000000003</v>
      </c>
      <c r="X3778" t="s">
        <v>56</v>
      </c>
      <c r="Y3778">
        <v>33.332999999999998</v>
      </c>
      <c r="Z3778">
        <v>0.93200000000000005</v>
      </c>
      <c r="AA3778" s="19">
        <v>0.96</v>
      </c>
      <c r="AB3778">
        <v>0.89400000000000002</v>
      </c>
      <c r="AC3778" s="23">
        <v>0.95699999999999996</v>
      </c>
      <c r="AD3778" s="19">
        <v>45825.210428587961</v>
      </c>
      <c r="AE3778" t="s">
        <v>2388</v>
      </c>
    </row>
    <row r="3779" spans="1:31" hidden="1" x14ac:dyDescent="0.35">
      <c r="A3779" t="s">
        <v>916</v>
      </c>
      <c r="B3779" t="s">
        <v>312</v>
      </c>
      <c r="C3779">
        <v>97</v>
      </c>
      <c r="D3779" s="9">
        <v>44337.378969907404</v>
      </c>
      <c r="E3779" s="9">
        <v>44434.613807870373</v>
      </c>
      <c r="F3779" t="s">
        <v>871</v>
      </c>
      <c r="G3779" t="s">
        <v>871</v>
      </c>
      <c r="H3779">
        <v>1</v>
      </c>
      <c r="I3779">
        <v>1</v>
      </c>
      <c r="J3779">
        <v>4</v>
      </c>
      <c r="K3779" t="s">
        <v>872</v>
      </c>
      <c r="L3779">
        <v>2</v>
      </c>
      <c r="M3779">
        <v>-4</v>
      </c>
      <c r="N3779" t="s">
        <v>874</v>
      </c>
      <c r="O3779" t="s">
        <v>874</v>
      </c>
      <c r="P3779">
        <v>7.3999999999999996E-2</v>
      </c>
      <c r="Q3779">
        <v>1</v>
      </c>
      <c r="R3779">
        <v>0</v>
      </c>
      <c r="S3779">
        <v>-5.3999999999999999E-2</v>
      </c>
      <c r="T3779" t="s">
        <v>874</v>
      </c>
      <c r="U3779" t="s">
        <v>874</v>
      </c>
      <c r="V3779" t="s">
        <v>874</v>
      </c>
      <c r="W3779" t="s">
        <v>874</v>
      </c>
      <c r="X3779" t="s">
        <v>62</v>
      </c>
      <c r="Y3779">
        <v>1</v>
      </c>
      <c r="Z3779" t="s">
        <v>874</v>
      </c>
      <c r="AA3779" t="s">
        <v>874</v>
      </c>
      <c r="AB3779">
        <v>0.6</v>
      </c>
      <c r="AC3779">
        <v>1</v>
      </c>
      <c r="AD3779" s="19">
        <v>45825.18074048611</v>
      </c>
      <c r="AE3779" t="s">
        <v>2396</v>
      </c>
    </row>
    <row r="3780" spans="1:31" x14ac:dyDescent="0.35">
      <c r="A3780" t="s">
        <v>935</v>
      </c>
      <c r="B3780" t="s">
        <v>311</v>
      </c>
      <c r="C3780">
        <v>4217</v>
      </c>
      <c r="D3780" s="9">
        <v>40336.734594907408</v>
      </c>
      <c r="E3780" s="9">
        <v>44553.809259259258</v>
      </c>
      <c r="F3780">
        <v>189</v>
      </c>
      <c r="G3780">
        <v>189</v>
      </c>
      <c r="H3780">
        <v>40</v>
      </c>
      <c r="I3780">
        <v>149</v>
      </c>
      <c r="J3780">
        <v>8</v>
      </c>
      <c r="K3780">
        <v>181</v>
      </c>
      <c r="L3780">
        <v>125</v>
      </c>
      <c r="M3780">
        <v>56</v>
      </c>
      <c r="N3780">
        <v>8.9999999999999993E-3</v>
      </c>
      <c r="O3780">
        <v>3.6999999999999998E-2</v>
      </c>
      <c r="P3780">
        <v>2E-3</v>
      </c>
      <c r="Q3780">
        <v>0.03</v>
      </c>
      <c r="R3780">
        <v>4.3999999999999997E-2</v>
      </c>
      <c r="S3780">
        <v>4.3999999999999997E-2</v>
      </c>
      <c r="T3780">
        <v>0.68200000000000005</v>
      </c>
      <c r="U3780">
        <v>0.19600000000000001</v>
      </c>
      <c r="V3780">
        <v>0.95699999999999996</v>
      </c>
      <c r="W3780">
        <v>1866.6669999999999</v>
      </c>
      <c r="X3780" t="s">
        <v>56</v>
      </c>
      <c r="Y3780">
        <v>33.332999999999998</v>
      </c>
      <c r="Z3780">
        <v>0.97499999999999998</v>
      </c>
      <c r="AA3780">
        <v>0.98499999999999999</v>
      </c>
      <c r="AB3780">
        <v>0.94099999999999995</v>
      </c>
      <c r="AC3780">
        <v>0.97399999999999998</v>
      </c>
      <c r="AD3780" s="19">
        <v>45825.185601087964</v>
      </c>
      <c r="AE3780" t="s">
        <v>2393</v>
      </c>
    </row>
    <row r="3781" spans="1:31" hidden="1" x14ac:dyDescent="0.35">
      <c r="A3781" t="s">
        <v>917</v>
      </c>
      <c r="B3781" t="s">
        <v>312</v>
      </c>
      <c r="C3781">
        <v>87</v>
      </c>
      <c r="D3781" s="9">
        <v>44251.88144675926</v>
      </c>
      <c r="E3781" s="9">
        <v>44339.678611111114</v>
      </c>
      <c r="F3781" t="s">
        <v>871</v>
      </c>
      <c r="G3781" t="s">
        <v>871</v>
      </c>
      <c r="H3781">
        <v>1</v>
      </c>
      <c r="I3781">
        <v>6</v>
      </c>
      <c r="J3781">
        <v>1</v>
      </c>
      <c r="K3781" t="s">
        <v>872</v>
      </c>
      <c r="L3781">
        <v>1</v>
      </c>
      <c r="M3781">
        <v>5</v>
      </c>
      <c r="N3781" t="s">
        <v>874</v>
      </c>
      <c r="O3781">
        <v>5.0999999999999997E-2</v>
      </c>
      <c r="P3781" t="s">
        <v>874</v>
      </c>
      <c r="Q3781" t="s">
        <v>874</v>
      </c>
      <c r="R3781">
        <v>0</v>
      </c>
      <c r="S3781">
        <v>0.06</v>
      </c>
      <c r="T3781" t="s">
        <v>874</v>
      </c>
      <c r="U3781" t="s">
        <v>874</v>
      </c>
      <c r="V3781" t="s">
        <v>874</v>
      </c>
      <c r="W3781" t="s">
        <v>874</v>
      </c>
      <c r="X3781" t="s">
        <v>56</v>
      </c>
      <c r="Y3781" t="s">
        <v>874</v>
      </c>
      <c r="Z3781" t="s">
        <v>874</v>
      </c>
      <c r="AA3781">
        <v>0.90900000000000003</v>
      </c>
      <c r="AB3781" t="s">
        <v>874</v>
      </c>
      <c r="AC3781" t="s">
        <v>874</v>
      </c>
      <c r="AD3781" s="19">
        <v>45825.180970578702</v>
      </c>
      <c r="AE3781" t="s">
        <v>2396</v>
      </c>
    </row>
    <row r="3782" spans="1:31" x14ac:dyDescent="0.35">
      <c r="A3782" t="s">
        <v>1172</v>
      </c>
      <c r="B3782" t="s">
        <v>311</v>
      </c>
      <c r="C3782">
        <v>6116</v>
      </c>
      <c r="D3782" s="9">
        <v>38436.069386574076</v>
      </c>
      <c r="E3782" s="9">
        <v>44552.737685185188</v>
      </c>
      <c r="F3782">
        <v>1657</v>
      </c>
      <c r="G3782">
        <v>1657</v>
      </c>
      <c r="H3782">
        <v>321</v>
      </c>
      <c r="I3782">
        <v>1336</v>
      </c>
      <c r="J3782">
        <v>308</v>
      </c>
      <c r="K3782">
        <v>1349</v>
      </c>
      <c r="L3782">
        <v>891</v>
      </c>
      <c r="M3782">
        <v>458</v>
      </c>
      <c r="N3782">
        <v>0.08</v>
      </c>
      <c r="O3782">
        <v>0.33600000000000002</v>
      </c>
      <c r="P3782">
        <v>6.8000000000000005E-2</v>
      </c>
      <c r="Q3782">
        <v>0.23699999999999999</v>
      </c>
      <c r="R3782">
        <v>0.34799999999999998</v>
      </c>
      <c r="S3782">
        <v>0.33400000000000002</v>
      </c>
      <c r="T3782">
        <v>0.68100000000000005</v>
      </c>
      <c r="U3782">
        <v>0.192</v>
      </c>
      <c r="V3782">
        <v>0.83699999999999997</v>
      </c>
      <c r="W3782">
        <v>1932.489</v>
      </c>
      <c r="X3782" t="s">
        <v>56</v>
      </c>
      <c r="Y3782">
        <v>4.2190000000000003</v>
      </c>
      <c r="Z3782">
        <v>0.76900000000000002</v>
      </c>
      <c r="AA3782">
        <v>0.754</v>
      </c>
      <c r="AB3782">
        <v>0.90900000000000003</v>
      </c>
      <c r="AC3782">
        <v>0.75600000000000001</v>
      </c>
      <c r="AD3782" s="19">
        <v>45825.296381319444</v>
      </c>
      <c r="AE3782" t="s">
        <v>2333</v>
      </c>
    </row>
    <row r="3783" spans="1:31" hidden="1" x14ac:dyDescent="0.35">
      <c r="A3783" t="s">
        <v>918</v>
      </c>
      <c r="B3783" t="s">
        <v>312</v>
      </c>
      <c r="C3783">
        <v>0</v>
      </c>
      <c r="D3783" s="9">
        <v>43977.761273148149</v>
      </c>
      <c r="E3783" s="9">
        <v>43977.779189814813</v>
      </c>
      <c r="F3783" t="s">
        <v>871</v>
      </c>
      <c r="G3783" t="s">
        <v>871</v>
      </c>
      <c r="H3783">
        <v>1</v>
      </c>
      <c r="I3783">
        <v>1</v>
      </c>
      <c r="J3783">
        <v>1</v>
      </c>
      <c r="K3783" t="s">
        <v>872</v>
      </c>
      <c r="L3783">
        <v>1</v>
      </c>
      <c r="M3783">
        <v>-1</v>
      </c>
      <c r="N3783" t="s">
        <v>874</v>
      </c>
      <c r="O3783" t="s">
        <v>874</v>
      </c>
      <c r="P3783" t="s">
        <v>874</v>
      </c>
      <c r="Q3783" t="s">
        <v>874</v>
      </c>
      <c r="R3783">
        <v>0</v>
      </c>
      <c r="S3783" t="s">
        <v>874</v>
      </c>
      <c r="T3783" t="s">
        <v>874</v>
      </c>
      <c r="U3783" t="s">
        <v>874</v>
      </c>
      <c r="V3783" t="s">
        <v>874</v>
      </c>
      <c r="W3783" t="s">
        <v>874</v>
      </c>
      <c r="X3783" t="s">
        <v>56</v>
      </c>
      <c r="Y3783" t="s">
        <v>874</v>
      </c>
      <c r="Z3783" t="s">
        <v>874</v>
      </c>
      <c r="AA3783" t="s">
        <v>874</v>
      </c>
      <c r="AB3783" t="s">
        <v>874</v>
      </c>
      <c r="AC3783" t="s">
        <v>874</v>
      </c>
      <c r="AD3783" s="19">
        <v>45825.181187187503</v>
      </c>
      <c r="AE3783" t="s">
        <v>2396</v>
      </c>
    </row>
    <row r="3784" spans="1:31" x14ac:dyDescent="0.35">
      <c r="A3784" t="s">
        <v>1528</v>
      </c>
      <c r="B3784" t="s">
        <v>311</v>
      </c>
      <c r="C3784">
        <v>3506</v>
      </c>
      <c r="D3784" s="9">
        <v>38112.881944444445</v>
      </c>
      <c r="E3784" s="9">
        <v>41619.197222222225</v>
      </c>
      <c r="F3784">
        <v>102</v>
      </c>
      <c r="G3784">
        <v>102</v>
      </c>
      <c r="H3784">
        <v>19</v>
      </c>
      <c r="I3784">
        <v>83</v>
      </c>
      <c r="J3784">
        <v>11</v>
      </c>
      <c r="K3784">
        <v>91</v>
      </c>
      <c r="L3784">
        <v>67</v>
      </c>
      <c r="M3784">
        <v>24</v>
      </c>
      <c r="N3784">
        <v>5.0000000000000001E-3</v>
      </c>
      <c r="O3784">
        <v>2.5999999999999999E-2</v>
      </c>
      <c r="P3784">
        <v>3.0000000000000001E-3</v>
      </c>
      <c r="Q3784">
        <v>1.9E-2</v>
      </c>
      <c r="R3784">
        <v>2.8000000000000001E-2</v>
      </c>
      <c r="S3784">
        <v>2.7E-2</v>
      </c>
      <c r="T3784">
        <v>0.67900000000000005</v>
      </c>
      <c r="U3784">
        <v>0.161</v>
      </c>
      <c r="V3784">
        <v>0.90300000000000002</v>
      </c>
      <c r="W3784">
        <v>1263.1579999999999</v>
      </c>
      <c r="X3784" t="s">
        <v>56</v>
      </c>
      <c r="Y3784">
        <v>52.631999999999998</v>
      </c>
      <c r="Z3784">
        <v>0.80700000000000005</v>
      </c>
      <c r="AA3784">
        <v>0.93100000000000005</v>
      </c>
      <c r="AB3784">
        <v>0.84799999999999998</v>
      </c>
      <c r="AC3784">
        <v>0.85399999999999998</v>
      </c>
      <c r="AD3784" s="19">
        <v>45824.891611400461</v>
      </c>
      <c r="AE3784" t="s">
        <v>2024</v>
      </c>
    </row>
    <row r="3785" spans="1:31" hidden="1" x14ac:dyDescent="0.35">
      <c r="A3785" t="s">
        <v>919</v>
      </c>
      <c r="B3785" t="s">
        <v>312</v>
      </c>
      <c r="C3785">
        <v>97</v>
      </c>
      <c r="D3785" s="9">
        <v>44355.504999999997</v>
      </c>
      <c r="E3785" s="9">
        <v>44453.351226851853</v>
      </c>
      <c r="F3785" t="s">
        <v>871</v>
      </c>
      <c r="G3785" t="s">
        <v>871</v>
      </c>
      <c r="H3785">
        <v>1</v>
      </c>
      <c r="I3785">
        <v>1</v>
      </c>
      <c r="J3785">
        <v>2</v>
      </c>
      <c r="K3785" t="s">
        <v>872</v>
      </c>
      <c r="L3785">
        <v>1</v>
      </c>
      <c r="M3785">
        <v>-1</v>
      </c>
      <c r="N3785" t="s">
        <v>874</v>
      </c>
      <c r="O3785" t="s">
        <v>874</v>
      </c>
      <c r="P3785">
        <v>2.3E-2</v>
      </c>
      <c r="Q3785" t="s">
        <v>874</v>
      </c>
      <c r="R3785">
        <v>0</v>
      </c>
      <c r="S3785">
        <v>-1.0999999999999999E-2</v>
      </c>
      <c r="T3785" t="s">
        <v>874</v>
      </c>
      <c r="U3785" t="s">
        <v>874</v>
      </c>
      <c r="V3785" t="s">
        <v>874</v>
      </c>
      <c r="W3785" t="s">
        <v>874</v>
      </c>
      <c r="X3785" t="s">
        <v>62</v>
      </c>
      <c r="Y3785" t="s">
        <v>874</v>
      </c>
      <c r="Z3785" t="s">
        <v>874</v>
      </c>
      <c r="AA3785" t="s">
        <v>874</v>
      </c>
      <c r="AB3785">
        <v>1</v>
      </c>
      <c r="AC3785" t="s">
        <v>874</v>
      </c>
      <c r="AD3785" s="19">
        <v>45825.181407870368</v>
      </c>
      <c r="AE3785" t="s">
        <v>2396</v>
      </c>
    </row>
    <row r="3786" spans="1:31" x14ac:dyDescent="0.35">
      <c r="A3786" t="s">
        <v>285</v>
      </c>
      <c r="B3786" t="s">
        <v>311</v>
      </c>
      <c r="C3786">
        <v>2597</v>
      </c>
      <c r="D3786" s="9">
        <v>42990.587500000001</v>
      </c>
      <c r="E3786" s="9">
        <v>45587.912499999999</v>
      </c>
      <c r="F3786">
        <v>127</v>
      </c>
      <c r="G3786">
        <v>127</v>
      </c>
      <c r="H3786">
        <v>73</v>
      </c>
      <c r="I3786">
        <v>54</v>
      </c>
      <c r="J3786">
        <v>4</v>
      </c>
      <c r="K3786">
        <v>123</v>
      </c>
      <c r="L3786">
        <v>104</v>
      </c>
      <c r="M3786">
        <v>19</v>
      </c>
      <c r="N3786">
        <v>3.5999999999999997E-2</v>
      </c>
      <c r="O3786">
        <v>2.1999999999999999E-2</v>
      </c>
      <c r="P3786">
        <v>2E-3</v>
      </c>
      <c r="Q3786">
        <v>3.7999999999999999E-2</v>
      </c>
      <c r="R3786">
        <v>5.6000000000000001E-2</v>
      </c>
      <c r="S3786">
        <v>4.7E-2</v>
      </c>
      <c r="T3786">
        <v>0.67900000000000005</v>
      </c>
      <c r="U3786">
        <v>0.621</v>
      </c>
      <c r="V3786">
        <v>0.96599999999999997</v>
      </c>
      <c r="W3786">
        <v>500</v>
      </c>
      <c r="X3786" t="s">
        <v>56</v>
      </c>
      <c r="Y3786">
        <v>26.315999999999999</v>
      </c>
      <c r="Z3786">
        <v>0.81299999999999994</v>
      </c>
      <c r="AA3786">
        <v>0.98799999999999999</v>
      </c>
      <c r="AB3786">
        <v>0.88300000000000001</v>
      </c>
      <c r="AC3786">
        <v>0.92900000000000005</v>
      </c>
      <c r="AD3786" s="19">
        <v>3.5983796296296293E-3</v>
      </c>
      <c r="AE3786" t="s">
        <v>1108</v>
      </c>
    </row>
    <row r="3787" spans="1:31" hidden="1" x14ac:dyDescent="0.35">
      <c r="A3787" t="s">
        <v>920</v>
      </c>
      <c r="B3787" t="s">
        <v>312</v>
      </c>
      <c r="C3787">
        <v>97</v>
      </c>
      <c r="D3787" s="9">
        <v>44188.337465277778</v>
      </c>
      <c r="E3787" s="9">
        <v>44285.415891203702</v>
      </c>
      <c r="F3787" t="s">
        <v>871</v>
      </c>
      <c r="G3787" t="s">
        <v>871</v>
      </c>
      <c r="H3787">
        <v>1</v>
      </c>
      <c r="I3787">
        <v>2</v>
      </c>
      <c r="J3787">
        <v>1</v>
      </c>
      <c r="K3787" t="s">
        <v>872</v>
      </c>
      <c r="L3787">
        <v>5</v>
      </c>
      <c r="M3787">
        <v>-4</v>
      </c>
      <c r="N3787" t="s">
        <v>874</v>
      </c>
      <c r="O3787">
        <v>1.4E-2</v>
      </c>
      <c r="P3787" t="s">
        <v>874</v>
      </c>
      <c r="Q3787">
        <v>3.7999999999999999E-2</v>
      </c>
      <c r="R3787">
        <v>0</v>
      </c>
      <c r="S3787">
        <v>0.02</v>
      </c>
      <c r="T3787" t="s">
        <v>874</v>
      </c>
      <c r="U3787" t="s">
        <v>874</v>
      </c>
      <c r="V3787" t="s">
        <v>874</v>
      </c>
      <c r="W3787" t="s">
        <v>874</v>
      </c>
      <c r="X3787" t="s">
        <v>56</v>
      </c>
      <c r="Y3787">
        <v>26.315999999999999</v>
      </c>
      <c r="Z3787" t="s">
        <v>874</v>
      </c>
      <c r="AA3787">
        <v>1</v>
      </c>
      <c r="AB3787" t="s">
        <v>874</v>
      </c>
      <c r="AC3787">
        <v>0.82199999999999995</v>
      </c>
      <c r="AD3787" s="19">
        <v>45825.181624699071</v>
      </c>
      <c r="AE3787" t="s">
        <v>2396</v>
      </c>
    </row>
    <row r="3788" spans="1:31" x14ac:dyDescent="0.35">
      <c r="A3788" t="s">
        <v>285</v>
      </c>
      <c r="B3788" t="s">
        <v>311</v>
      </c>
      <c r="C3788">
        <v>2597</v>
      </c>
      <c r="D3788" s="9">
        <v>42990.587500000001</v>
      </c>
      <c r="E3788" s="9">
        <v>45587.912499999999</v>
      </c>
      <c r="F3788">
        <v>127</v>
      </c>
      <c r="G3788">
        <v>127</v>
      </c>
      <c r="H3788">
        <v>73</v>
      </c>
      <c r="I3788">
        <v>54</v>
      </c>
      <c r="J3788">
        <v>4</v>
      </c>
      <c r="K3788">
        <v>123</v>
      </c>
      <c r="L3788">
        <v>104</v>
      </c>
      <c r="M3788">
        <v>19</v>
      </c>
      <c r="N3788">
        <v>3.5999999999999997E-2</v>
      </c>
      <c r="O3788">
        <v>2.1999999999999999E-2</v>
      </c>
      <c r="P3788">
        <v>2E-3</v>
      </c>
      <c r="Q3788">
        <v>3.7999999999999999E-2</v>
      </c>
      <c r="R3788">
        <v>5.6000000000000001E-2</v>
      </c>
      <c r="S3788">
        <v>4.7E-2</v>
      </c>
      <c r="T3788">
        <v>0.67900000000000005</v>
      </c>
      <c r="U3788">
        <v>0.621</v>
      </c>
      <c r="V3788">
        <v>0.96599999999999997</v>
      </c>
      <c r="W3788">
        <v>500</v>
      </c>
      <c r="X3788" t="s">
        <v>56</v>
      </c>
      <c r="Y3788">
        <v>26.315999999999999</v>
      </c>
      <c r="Z3788">
        <v>0.81299999999999994</v>
      </c>
      <c r="AA3788">
        <v>0.98799999999999999</v>
      </c>
      <c r="AB3788">
        <v>0.88300000000000001</v>
      </c>
      <c r="AC3788">
        <v>0.92900000000000005</v>
      </c>
      <c r="AD3788" s="19">
        <v>3.0648148148148147E-2</v>
      </c>
      <c r="AE3788" t="s">
        <v>1108</v>
      </c>
    </row>
    <row r="3789" spans="1:31" hidden="1" x14ac:dyDescent="0.35">
      <c r="A3789" t="s">
        <v>921</v>
      </c>
      <c r="B3789" t="s">
        <v>312</v>
      </c>
      <c r="C3789">
        <v>93</v>
      </c>
      <c r="D3789" s="9">
        <v>44138.393229166664</v>
      </c>
      <c r="E3789" s="9">
        <v>44231.409143518518</v>
      </c>
      <c r="F3789" t="s">
        <v>871</v>
      </c>
      <c r="G3789" t="s">
        <v>871</v>
      </c>
      <c r="H3789">
        <v>1</v>
      </c>
      <c r="I3789">
        <v>1</v>
      </c>
      <c r="J3789">
        <v>9</v>
      </c>
      <c r="K3789" t="s">
        <v>872</v>
      </c>
      <c r="L3789">
        <v>2</v>
      </c>
      <c r="M3789">
        <v>-8</v>
      </c>
      <c r="N3789" t="s">
        <v>874</v>
      </c>
      <c r="O3789" t="s">
        <v>874</v>
      </c>
      <c r="P3789" t="s">
        <v>874</v>
      </c>
      <c r="Q3789">
        <v>1.6E-2</v>
      </c>
      <c r="R3789">
        <v>0</v>
      </c>
      <c r="S3789">
        <v>-3.5000000000000003E-2</v>
      </c>
      <c r="T3789" t="s">
        <v>874</v>
      </c>
      <c r="U3789" t="s">
        <v>874</v>
      </c>
      <c r="V3789" t="s">
        <v>874</v>
      </c>
      <c r="W3789" t="s">
        <v>874</v>
      </c>
      <c r="X3789" t="s">
        <v>56</v>
      </c>
      <c r="Y3789">
        <v>62.5</v>
      </c>
      <c r="Z3789" t="s">
        <v>874</v>
      </c>
      <c r="AA3789" t="s">
        <v>874</v>
      </c>
      <c r="AB3789" t="s">
        <v>874</v>
      </c>
      <c r="AC3789">
        <v>1</v>
      </c>
      <c r="AD3789" s="19">
        <v>45825.181835752315</v>
      </c>
      <c r="AE3789" t="s">
        <v>2396</v>
      </c>
    </row>
    <row r="3790" spans="1:31" x14ac:dyDescent="0.35">
      <c r="A3790" t="s">
        <v>957</v>
      </c>
      <c r="B3790" t="s">
        <v>311</v>
      </c>
      <c r="C3790">
        <v>3597</v>
      </c>
      <c r="D3790" s="9">
        <v>40969.152083333334</v>
      </c>
      <c r="E3790" s="9">
        <v>44566.609699074077</v>
      </c>
      <c r="F3790">
        <v>7885</v>
      </c>
      <c r="G3790">
        <v>7885</v>
      </c>
      <c r="H3790">
        <v>0</v>
      </c>
      <c r="I3790">
        <v>7885</v>
      </c>
      <c r="J3790">
        <v>2151</v>
      </c>
      <c r="K3790">
        <v>5734</v>
      </c>
      <c r="L3790">
        <v>3510</v>
      </c>
      <c r="M3790">
        <v>2224</v>
      </c>
      <c r="N3790">
        <v>0</v>
      </c>
      <c r="O3790">
        <v>2.4630000000000001</v>
      </c>
      <c r="P3790">
        <v>0.79400000000000004</v>
      </c>
      <c r="Q3790">
        <v>1.1339999999999999</v>
      </c>
      <c r="R3790">
        <v>1.669</v>
      </c>
      <c r="S3790">
        <v>1.732</v>
      </c>
      <c r="T3790">
        <v>0.67900000000000005</v>
      </c>
      <c r="U3790">
        <v>0</v>
      </c>
      <c r="V3790">
        <v>0.67800000000000005</v>
      </c>
      <c r="W3790">
        <v>1961.1990000000001</v>
      </c>
      <c r="X3790" t="s">
        <v>56</v>
      </c>
      <c r="Y3790">
        <v>0.88200000000000001</v>
      </c>
      <c r="Z3790">
        <v>0</v>
      </c>
      <c r="AA3790">
        <v>0.97799999999999998</v>
      </c>
      <c r="AB3790">
        <v>0.95399999999999996</v>
      </c>
      <c r="AC3790">
        <v>0.96299999999999997</v>
      </c>
      <c r="AD3790" s="19">
        <v>45825.193419386575</v>
      </c>
      <c r="AE3790" t="s">
        <v>2392</v>
      </c>
    </row>
    <row r="3791" spans="1:31" hidden="1" x14ac:dyDescent="0.35">
      <c r="A3791" t="s">
        <v>922</v>
      </c>
      <c r="B3791" t="s">
        <v>312</v>
      </c>
      <c r="C3791">
        <v>63</v>
      </c>
      <c r="D3791" s="9">
        <v>44365.234247685185</v>
      </c>
      <c r="E3791" s="9">
        <v>44428.429340277777</v>
      </c>
      <c r="F3791" t="s">
        <v>871</v>
      </c>
      <c r="G3791" t="s">
        <v>871</v>
      </c>
      <c r="H3791">
        <v>1</v>
      </c>
      <c r="I3791">
        <v>2</v>
      </c>
      <c r="J3791">
        <v>1</v>
      </c>
      <c r="K3791" t="s">
        <v>872</v>
      </c>
      <c r="L3791">
        <v>1</v>
      </c>
      <c r="M3791">
        <v>0</v>
      </c>
      <c r="N3791" t="s">
        <v>874</v>
      </c>
      <c r="O3791">
        <v>5.8999999999999997E-2</v>
      </c>
      <c r="P3791" t="s">
        <v>874</v>
      </c>
      <c r="Q3791" t="s">
        <v>874</v>
      </c>
      <c r="R3791">
        <v>0</v>
      </c>
      <c r="S3791">
        <v>0.01</v>
      </c>
      <c r="T3791" t="s">
        <v>874</v>
      </c>
      <c r="U3791" t="s">
        <v>874</v>
      </c>
      <c r="V3791" t="s">
        <v>874</v>
      </c>
      <c r="W3791" t="s">
        <v>874</v>
      </c>
      <c r="X3791" t="s">
        <v>62</v>
      </c>
      <c r="Y3791" t="s">
        <v>874</v>
      </c>
      <c r="Z3791" t="s">
        <v>874</v>
      </c>
      <c r="AA3791">
        <v>1</v>
      </c>
      <c r="AB3791" t="s">
        <v>874</v>
      </c>
      <c r="AC3791" t="s">
        <v>874</v>
      </c>
      <c r="AD3791" s="19">
        <v>45825.182084826389</v>
      </c>
      <c r="AE3791" t="s">
        <v>2396</v>
      </c>
    </row>
    <row r="3792" spans="1:31" x14ac:dyDescent="0.35">
      <c r="A3792" t="s">
        <v>224</v>
      </c>
      <c r="B3792" t="s">
        <v>311</v>
      </c>
      <c r="C3792">
        <v>1665</v>
      </c>
      <c r="D3792" s="9">
        <v>43943.642361111109</v>
      </c>
      <c r="E3792" s="9">
        <v>45609.412499999999</v>
      </c>
      <c r="F3792">
        <v>338</v>
      </c>
      <c r="G3792">
        <v>311</v>
      </c>
      <c r="H3792">
        <v>193</v>
      </c>
      <c r="I3792">
        <v>118</v>
      </c>
      <c r="J3792">
        <v>15</v>
      </c>
      <c r="K3792">
        <v>296</v>
      </c>
      <c r="L3792">
        <v>233</v>
      </c>
      <c r="M3792">
        <v>63</v>
      </c>
      <c r="N3792">
        <v>0.17699999999999999</v>
      </c>
      <c r="O3792">
        <v>0.11899999999999999</v>
      </c>
      <c r="P3792">
        <v>1.2999999999999999E-2</v>
      </c>
      <c r="Q3792">
        <v>0.192</v>
      </c>
      <c r="R3792">
        <v>0.28299999999999997</v>
      </c>
      <c r="S3792">
        <v>0.23799999999999999</v>
      </c>
      <c r="T3792">
        <v>0.67800000000000005</v>
      </c>
      <c r="U3792">
        <v>0.59799999999999998</v>
      </c>
      <c r="V3792">
        <v>0.95599999999999996</v>
      </c>
      <c r="W3792">
        <v>328.125</v>
      </c>
      <c r="X3792" t="s">
        <v>56</v>
      </c>
      <c r="Y3792">
        <v>5.2080000000000002</v>
      </c>
      <c r="Z3792">
        <v>0.79200000000000004</v>
      </c>
      <c r="AA3792">
        <v>0.97499999999999998</v>
      </c>
      <c r="AB3792">
        <v>0.97899999999999998</v>
      </c>
      <c r="AC3792">
        <v>0.95699999999999996</v>
      </c>
      <c r="AD3792" s="19">
        <v>3.6641203703703704E-2</v>
      </c>
      <c r="AE3792" t="s">
        <v>1108</v>
      </c>
    </row>
    <row r="3793" spans="1:31" hidden="1" x14ac:dyDescent="0.35">
      <c r="A3793" t="s">
        <v>923</v>
      </c>
      <c r="B3793" t="s">
        <v>312</v>
      </c>
      <c r="C3793">
        <v>0</v>
      </c>
      <c r="D3793" s="9">
        <v>44210.809513888889</v>
      </c>
      <c r="E3793" s="9">
        <v>44210.810266203705</v>
      </c>
      <c r="F3793" t="s">
        <v>871</v>
      </c>
      <c r="G3793" t="s">
        <v>871</v>
      </c>
      <c r="H3793">
        <v>1</v>
      </c>
      <c r="I3793">
        <v>1</v>
      </c>
      <c r="J3793">
        <v>6</v>
      </c>
      <c r="K3793" t="s">
        <v>872</v>
      </c>
      <c r="L3793">
        <v>1</v>
      </c>
      <c r="M3793">
        <v>-5</v>
      </c>
      <c r="N3793" t="s">
        <v>874</v>
      </c>
      <c r="O3793" t="s">
        <v>874</v>
      </c>
      <c r="P3793">
        <v>3</v>
      </c>
      <c r="Q3793" t="s">
        <v>874</v>
      </c>
      <c r="R3793">
        <v>0</v>
      </c>
      <c r="S3793">
        <v>-3</v>
      </c>
      <c r="T3793" t="s">
        <v>874</v>
      </c>
      <c r="U3793" t="s">
        <v>874</v>
      </c>
      <c r="V3793" t="s">
        <v>874</v>
      </c>
      <c r="W3793" t="s">
        <v>874</v>
      </c>
      <c r="X3793" t="s">
        <v>56</v>
      </c>
      <c r="Y3793" t="s">
        <v>874</v>
      </c>
      <c r="Z3793" t="s">
        <v>874</v>
      </c>
      <c r="AA3793" t="s">
        <v>874</v>
      </c>
      <c r="AB3793">
        <v>0.42899999999999999</v>
      </c>
      <c r="AC3793" t="s">
        <v>874</v>
      </c>
      <c r="AD3793" s="19">
        <v>45825.182330509262</v>
      </c>
      <c r="AE3793" t="s">
        <v>2396</v>
      </c>
    </row>
    <row r="3794" spans="1:31" x14ac:dyDescent="0.35">
      <c r="A3794" t="s">
        <v>232</v>
      </c>
      <c r="B3794" t="s">
        <v>311</v>
      </c>
      <c r="C3794">
        <v>1239</v>
      </c>
      <c r="D3794" s="9">
        <v>44370.613888888889</v>
      </c>
      <c r="E3794" s="9">
        <v>45609.640972222223</v>
      </c>
      <c r="F3794">
        <v>206</v>
      </c>
      <c r="G3794">
        <v>168</v>
      </c>
      <c r="H3794">
        <v>168</v>
      </c>
      <c r="I3794">
        <v>0</v>
      </c>
      <c r="J3794">
        <v>12</v>
      </c>
      <c r="K3794">
        <v>156</v>
      </c>
      <c r="L3794">
        <v>77</v>
      </c>
      <c r="M3794">
        <v>79</v>
      </c>
      <c r="N3794">
        <v>0.14499999999999999</v>
      </c>
      <c r="O3794">
        <v>0</v>
      </c>
      <c r="P3794">
        <v>2.4E-2</v>
      </c>
      <c r="Q3794">
        <v>8.2000000000000003E-2</v>
      </c>
      <c r="R3794">
        <v>0.121</v>
      </c>
      <c r="S3794">
        <v>0.13700000000000001</v>
      </c>
      <c r="T3794">
        <v>0.67800000000000005</v>
      </c>
      <c r="U3794">
        <v>1</v>
      </c>
      <c r="V3794">
        <v>0.83399999999999996</v>
      </c>
      <c r="W3794">
        <v>963.41499999999996</v>
      </c>
      <c r="X3794" t="s">
        <v>56</v>
      </c>
      <c r="Y3794">
        <v>12.195</v>
      </c>
      <c r="Z3794">
        <v>0.71599999999999997</v>
      </c>
      <c r="AA3794">
        <v>0</v>
      </c>
      <c r="AB3794">
        <v>0.94299999999999995</v>
      </c>
      <c r="AC3794">
        <v>0.73399999999999999</v>
      </c>
      <c r="AD3794" s="19">
        <v>3.7673611111111109E-2</v>
      </c>
      <c r="AE3794" t="s">
        <v>1108</v>
      </c>
    </row>
    <row r="3795" spans="1:31" hidden="1" x14ac:dyDescent="0.35">
      <c r="A3795" t="s">
        <v>924</v>
      </c>
      <c r="B3795" t="s">
        <v>312</v>
      </c>
      <c r="C3795">
        <v>85</v>
      </c>
      <c r="D3795" s="9">
        <v>44461.017604166664</v>
      </c>
      <c r="E3795" s="9">
        <v>44546.678923611114</v>
      </c>
      <c r="F3795" t="s">
        <v>871</v>
      </c>
      <c r="G3795" t="s">
        <v>871</v>
      </c>
      <c r="H3795">
        <v>1</v>
      </c>
      <c r="I3795">
        <v>1</v>
      </c>
      <c r="J3795">
        <v>2</v>
      </c>
      <c r="K3795" t="s">
        <v>872</v>
      </c>
      <c r="L3795">
        <v>3</v>
      </c>
      <c r="M3795">
        <v>-4</v>
      </c>
      <c r="N3795" t="s">
        <v>874</v>
      </c>
      <c r="O3795" t="s">
        <v>874</v>
      </c>
      <c r="P3795">
        <v>3.1E-2</v>
      </c>
      <c r="Q3795">
        <v>2.8000000000000001E-2</v>
      </c>
      <c r="R3795">
        <v>0</v>
      </c>
      <c r="S3795">
        <v>-3.1E-2</v>
      </c>
      <c r="T3795" t="s">
        <v>874</v>
      </c>
      <c r="U3795" t="s">
        <v>874</v>
      </c>
      <c r="V3795" t="s">
        <v>874</v>
      </c>
      <c r="W3795" t="s">
        <v>874</v>
      </c>
      <c r="X3795" t="s">
        <v>62</v>
      </c>
      <c r="Y3795">
        <v>35.713999999999999</v>
      </c>
      <c r="Z3795" t="s">
        <v>874</v>
      </c>
      <c r="AA3795" t="s">
        <v>874</v>
      </c>
      <c r="AB3795">
        <v>1</v>
      </c>
      <c r="AC3795">
        <v>0.75</v>
      </c>
      <c r="AD3795" s="19">
        <v>45825.18267318287</v>
      </c>
      <c r="AE3795" t="s">
        <v>2396</v>
      </c>
    </row>
    <row r="3796" spans="1:31" x14ac:dyDescent="0.35">
      <c r="A3796" t="s">
        <v>224</v>
      </c>
      <c r="B3796" t="s">
        <v>311</v>
      </c>
      <c r="C3796">
        <v>1665</v>
      </c>
      <c r="D3796" s="9">
        <v>43943.642361111109</v>
      </c>
      <c r="E3796" s="9">
        <v>45609.412499999999</v>
      </c>
      <c r="F3796">
        <v>338</v>
      </c>
      <c r="G3796">
        <v>311</v>
      </c>
      <c r="H3796">
        <v>193</v>
      </c>
      <c r="I3796">
        <v>118</v>
      </c>
      <c r="J3796">
        <v>15</v>
      </c>
      <c r="K3796">
        <v>296</v>
      </c>
      <c r="L3796">
        <v>233</v>
      </c>
      <c r="M3796">
        <v>63</v>
      </c>
      <c r="N3796">
        <v>0.17699999999999999</v>
      </c>
      <c r="O3796">
        <v>0.11899999999999999</v>
      </c>
      <c r="P3796">
        <v>1.2999999999999999E-2</v>
      </c>
      <c r="Q3796">
        <v>0.192</v>
      </c>
      <c r="R3796">
        <v>0.28299999999999997</v>
      </c>
      <c r="S3796">
        <v>0.23799999999999999</v>
      </c>
      <c r="T3796">
        <v>0.67800000000000005</v>
      </c>
      <c r="U3796">
        <v>0.59799999999999998</v>
      </c>
      <c r="V3796">
        <v>0.95599999999999996</v>
      </c>
      <c r="W3796">
        <v>328.125</v>
      </c>
      <c r="X3796" t="s">
        <v>56</v>
      </c>
      <c r="Y3796">
        <v>5.2080000000000002</v>
      </c>
      <c r="Z3796">
        <v>0.79200000000000004</v>
      </c>
      <c r="AA3796">
        <v>0.97499999999999998</v>
      </c>
      <c r="AB3796">
        <v>0.97899999999999998</v>
      </c>
      <c r="AC3796">
        <v>0.95699999999999996</v>
      </c>
      <c r="AD3796" s="19">
        <v>1.4006944444444445E-2</v>
      </c>
      <c r="AE3796" t="s">
        <v>1108</v>
      </c>
    </row>
    <row r="3797" spans="1:31" hidden="1" x14ac:dyDescent="0.35">
      <c r="A3797" t="s">
        <v>892</v>
      </c>
      <c r="B3797" t="s">
        <v>312</v>
      </c>
      <c r="C3797">
        <v>0</v>
      </c>
      <c r="D3797" s="9">
        <v>44086.325937499998</v>
      </c>
      <c r="E3797" s="9">
        <v>44086.325937499998</v>
      </c>
      <c r="F3797" t="s">
        <v>871</v>
      </c>
      <c r="G3797" t="s">
        <v>871</v>
      </c>
      <c r="H3797">
        <v>1</v>
      </c>
      <c r="I3797">
        <v>1</v>
      </c>
      <c r="J3797">
        <v>1</v>
      </c>
      <c r="K3797" t="s">
        <v>872</v>
      </c>
      <c r="L3797">
        <v>1</v>
      </c>
      <c r="M3797">
        <v>0</v>
      </c>
      <c r="N3797" t="s">
        <v>874</v>
      </c>
      <c r="O3797" t="s">
        <v>874</v>
      </c>
      <c r="P3797">
        <v>0</v>
      </c>
      <c r="Q3797" t="s">
        <v>874</v>
      </c>
      <c r="R3797">
        <v>0</v>
      </c>
      <c r="S3797" t="s">
        <v>874</v>
      </c>
      <c r="T3797" t="s">
        <v>874</v>
      </c>
      <c r="U3797" t="s">
        <v>874</v>
      </c>
      <c r="V3797" t="s">
        <v>874</v>
      </c>
      <c r="W3797" t="s">
        <v>874</v>
      </c>
      <c r="X3797" t="s">
        <v>56</v>
      </c>
      <c r="Y3797" t="s">
        <v>874</v>
      </c>
      <c r="Z3797" t="s">
        <v>874</v>
      </c>
      <c r="AA3797" t="s">
        <v>874</v>
      </c>
      <c r="AB3797">
        <v>0</v>
      </c>
      <c r="AC3797" t="s">
        <v>874</v>
      </c>
      <c r="AD3797" s="19">
        <v>45825.182909085648</v>
      </c>
      <c r="AE3797" t="s">
        <v>2396</v>
      </c>
    </row>
    <row r="3798" spans="1:31" x14ac:dyDescent="0.35">
      <c r="A3798" t="s">
        <v>232</v>
      </c>
      <c r="B3798" t="s">
        <v>311</v>
      </c>
      <c r="C3798">
        <v>1239</v>
      </c>
      <c r="D3798" s="9">
        <v>44370.613888888889</v>
      </c>
      <c r="E3798" s="9">
        <v>45609.640972222223</v>
      </c>
      <c r="F3798">
        <v>206</v>
      </c>
      <c r="G3798">
        <v>168</v>
      </c>
      <c r="H3798">
        <v>168</v>
      </c>
      <c r="I3798">
        <v>0</v>
      </c>
      <c r="J3798">
        <v>12</v>
      </c>
      <c r="K3798">
        <v>156</v>
      </c>
      <c r="L3798">
        <v>77</v>
      </c>
      <c r="M3798">
        <v>79</v>
      </c>
      <c r="N3798">
        <v>0.14499999999999999</v>
      </c>
      <c r="O3798">
        <v>0</v>
      </c>
      <c r="P3798">
        <v>2.4E-2</v>
      </c>
      <c r="Q3798">
        <v>8.2000000000000003E-2</v>
      </c>
      <c r="R3798">
        <v>0.121</v>
      </c>
      <c r="S3798">
        <v>0.13700000000000001</v>
      </c>
      <c r="T3798">
        <v>0.67800000000000005</v>
      </c>
      <c r="U3798">
        <v>1</v>
      </c>
      <c r="V3798">
        <v>0.83399999999999996</v>
      </c>
      <c r="W3798">
        <v>963.41499999999996</v>
      </c>
      <c r="X3798" t="s">
        <v>56</v>
      </c>
      <c r="Y3798">
        <v>12.195</v>
      </c>
      <c r="Z3798">
        <v>0.71599999999999997</v>
      </c>
      <c r="AA3798">
        <v>0</v>
      </c>
      <c r="AB3798">
        <v>0.94299999999999995</v>
      </c>
      <c r="AC3798">
        <v>0.73399999999999999</v>
      </c>
      <c r="AD3798" s="19">
        <v>1.6072916666666666E-2</v>
      </c>
      <c r="AE3798" t="s">
        <v>1108</v>
      </c>
    </row>
    <row r="3799" spans="1:31" hidden="1" x14ac:dyDescent="0.35">
      <c r="A3799" t="s">
        <v>925</v>
      </c>
      <c r="B3799" t="s">
        <v>312</v>
      </c>
      <c r="C3799">
        <v>99</v>
      </c>
      <c r="D3799" s="9">
        <v>43817.36210648148</v>
      </c>
      <c r="E3799" s="9">
        <v>43916.901400462964</v>
      </c>
      <c r="F3799" t="s">
        <v>871</v>
      </c>
      <c r="G3799" t="s">
        <v>871</v>
      </c>
      <c r="H3799">
        <v>20</v>
      </c>
      <c r="I3799">
        <v>20</v>
      </c>
      <c r="J3799">
        <v>1</v>
      </c>
      <c r="K3799" t="s">
        <v>872</v>
      </c>
      <c r="L3799">
        <v>175</v>
      </c>
      <c r="M3799">
        <v>-136</v>
      </c>
      <c r="N3799">
        <v>0.27200000000000002</v>
      </c>
      <c r="O3799">
        <v>0.36899999999999999</v>
      </c>
      <c r="P3799">
        <v>0</v>
      </c>
      <c r="Q3799">
        <v>1.8839999999999999</v>
      </c>
      <c r="R3799">
        <v>0.64100000000000001</v>
      </c>
      <c r="S3799">
        <v>0.60599999999999998</v>
      </c>
      <c r="T3799">
        <v>2.9390000000000001</v>
      </c>
      <c r="U3799">
        <v>0.42399999999999999</v>
      </c>
      <c r="V3799">
        <v>1</v>
      </c>
      <c r="W3799">
        <v>0</v>
      </c>
      <c r="X3799" t="s">
        <v>92</v>
      </c>
      <c r="Y3799">
        <v>0.53100000000000003</v>
      </c>
      <c r="Z3799">
        <v>0.91200000000000003</v>
      </c>
      <c r="AA3799">
        <v>0.94899999999999995</v>
      </c>
      <c r="AB3799">
        <v>0</v>
      </c>
      <c r="AC3799">
        <v>0.56000000000000005</v>
      </c>
      <c r="AD3799" s="19">
        <v>45825.183185694441</v>
      </c>
      <c r="AE3799" t="s">
        <v>2396</v>
      </c>
    </row>
    <row r="3800" spans="1:31" x14ac:dyDescent="0.35">
      <c r="A3800" t="s">
        <v>144</v>
      </c>
      <c r="B3800" t="s">
        <v>311</v>
      </c>
      <c r="C3800">
        <v>4871</v>
      </c>
      <c r="D3800" s="9">
        <v>39694.950381944444</v>
      </c>
      <c r="E3800" s="9">
        <v>44566.534780092596</v>
      </c>
      <c r="F3800">
        <v>21343</v>
      </c>
      <c r="G3800">
        <v>21343</v>
      </c>
      <c r="H3800">
        <v>2328</v>
      </c>
      <c r="I3800">
        <v>19015</v>
      </c>
      <c r="J3800">
        <v>2360</v>
      </c>
      <c r="K3800">
        <v>18983</v>
      </c>
      <c r="L3800">
        <v>12591</v>
      </c>
      <c r="M3800">
        <v>6392</v>
      </c>
      <c r="N3800">
        <v>0.50600000000000001</v>
      </c>
      <c r="O3800">
        <v>4.74</v>
      </c>
      <c r="P3800">
        <v>0.60799999999999998</v>
      </c>
      <c r="Q3800">
        <v>3.1459999999999999</v>
      </c>
      <c r="R3800">
        <v>4.6379999999999999</v>
      </c>
      <c r="S3800">
        <v>4.6219999999999999</v>
      </c>
      <c r="T3800">
        <v>0.67800000000000005</v>
      </c>
      <c r="U3800">
        <v>9.6000000000000002E-2</v>
      </c>
      <c r="V3800">
        <v>0.88400000000000001</v>
      </c>
      <c r="W3800">
        <v>2031.7860000000001</v>
      </c>
      <c r="X3800" t="s">
        <v>56</v>
      </c>
      <c r="Y3800">
        <v>0.318</v>
      </c>
      <c r="Z3800">
        <v>0.995</v>
      </c>
      <c r="AA3800">
        <v>0.97599999999999998</v>
      </c>
      <c r="AB3800">
        <v>0.97399999999999998</v>
      </c>
      <c r="AC3800">
        <v>0.97299999999999998</v>
      </c>
      <c r="AD3800" s="19">
        <v>45825.133893726852</v>
      </c>
      <c r="AE3800" t="s">
        <v>2397</v>
      </c>
    </row>
    <row r="3801" spans="1:31" hidden="1" x14ac:dyDescent="0.35">
      <c r="A3801" t="s">
        <v>926</v>
      </c>
      <c r="B3801" t="s">
        <v>312</v>
      </c>
      <c r="C3801">
        <v>77</v>
      </c>
      <c r="D3801" s="9">
        <v>44480.320185185185</v>
      </c>
      <c r="E3801" s="9">
        <v>44557.569675925923</v>
      </c>
      <c r="F3801" t="s">
        <v>871</v>
      </c>
      <c r="G3801" t="s">
        <v>871</v>
      </c>
      <c r="H3801">
        <v>1</v>
      </c>
      <c r="I3801">
        <v>3</v>
      </c>
      <c r="J3801">
        <v>1</v>
      </c>
      <c r="K3801" t="s">
        <v>872</v>
      </c>
      <c r="L3801">
        <v>1</v>
      </c>
      <c r="M3801">
        <v>3</v>
      </c>
      <c r="N3801" t="s">
        <v>874</v>
      </c>
      <c r="O3801">
        <v>2.5000000000000001E-2</v>
      </c>
      <c r="P3801">
        <v>0</v>
      </c>
      <c r="Q3801" t="s">
        <v>874</v>
      </c>
      <c r="R3801">
        <v>2.5000000000000001E-2</v>
      </c>
      <c r="S3801">
        <v>3.1E-2</v>
      </c>
      <c r="T3801" t="s">
        <v>874</v>
      </c>
      <c r="U3801" t="s">
        <v>874</v>
      </c>
      <c r="V3801" t="s">
        <v>874</v>
      </c>
      <c r="W3801" t="s">
        <v>874</v>
      </c>
      <c r="X3801" t="s">
        <v>56</v>
      </c>
      <c r="Y3801" t="s">
        <v>874</v>
      </c>
      <c r="Z3801" t="s">
        <v>874</v>
      </c>
      <c r="AA3801">
        <v>0.95099999999999996</v>
      </c>
      <c r="AB3801">
        <v>0</v>
      </c>
      <c r="AC3801" t="s">
        <v>874</v>
      </c>
      <c r="AD3801" s="19">
        <v>45825.183382199073</v>
      </c>
      <c r="AE3801" t="s">
        <v>2396</v>
      </c>
    </row>
    <row r="3802" spans="1:31" x14ac:dyDescent="0.35">
      <c r="A3802" t="s">
        <v>1590</v>
      </c>
      <c r="B3802" t="s">
        <v>311</v>
      </c>
      <c r="C3802">
        <v>2108</v>
      </c>
      <c r="D3802" s="9">
        <v>42458.149062500001</v>
      </c>
      <c r="E3802" s="9">
        <v>44566.814270833333</v>
      </c>
      <c r="F3802">
        <v>1484</v>
      </c>
      <c r="G3802">
        <v>1484</v>
      </c>
      <c r="H3802">
        <v>216</v>
      </c>
      <c r="I3802">
        <v>1268</v>
      </c>
      <c r="J3802">
        <v>620</v>
      </c>
      <c r="K3802">
        <v>864</v>
      </c>
      <c r="L3802">
        <v>577</v>
      </c>
      <c r="M3802">
        <v>287</v>
      </c>
      <c r="N3802">
        <v>0.10199999999999999</v>
      </c>
      <c r="O3802">
        <v>0.61499999999999999</v>
      </c>
      <c r="P3802">
        <v>0.32300000000000001</v>
      </c>
      <c r="Q3802">
        <v>0.26700000000000002</v>
      </c>
      <c r="R3802">
        <v>0.39400000000000002</v>
      </c>
      <c r="S3802">
        <v>0.40200000000000002</v>
      </c>
      <c r="T3802">
        <v>0.67800000000000005</v>
      </c>
      <c r="U3802">
        <v>0.14199999999999999</v>
      </c>
      <c r="V3802">
        <v>0.55000000000000004</v>
      </c>
      <c r="W3802">
        <v>1074.9059999999999</v>
      </c>
      <c r="X3802" t="s">
        <v>56</v>
      </c>
      <c r="Y3802">
        <v>3.7450000000000001</v>
      </c>
      <c r="Z3802">
        <v>0.99399999999999999</v>
      </c>
      <c r="AA3802">
        <v>0.997</v>
      </c>
      <c r="AB3802">
        <v>0.99</v>
      </c>
      <c r="AC3802">
        <v>0.98799999999999999</v>
      </c>
      <c r="AD3802" s="19">
        <v>45825.137599710652</v>
      </c>
      <c r="AE3802" t="s">
        <v>2397</v>
      </c>
    </row>
    <row r="3803" spans="1:31" hidden="1" x14ac:dyDescent="0.35">
      <c r="A3803" t="s">
        <v>1228</v>
      </c>
      <c r="B3803" t="s">
        <v>312</v>
      </c>
      <c r="C3803">
        <v>99</v>
      </c>
      <c r="D3803" s="9">
        <v>44465.311203703706</v>
      </c>
      <c r="E3803" s="9">
        <v>44564.618101851855</v>
      </c>
      <c r="F3803" t="s">
        <v>871</v>
      </c>
      <c r="G3803" t="s">
        <v>871</v>
      </c>
      <c r="H3803">
        <v>6</v>
      </c>
      <c r="I3803">
        <v>43</v>
      </c>
      <c r="J3803">
        <v>1</v>
      </c>
      <c r="K3803" t="s">
        <v>872</v>
      </c>
      <c r="L3803">
        <v>12</v>
      </c>
      <c r="M3803">
        <v>35</v>
      </c>
      <c r="N3803">
        <v>5.6000000000000001E-2</v>
      </c>
      <c r="O3803">
        <v>0.41099999999999998</v>
      </c>
      <c r="P3803" t="s">
        <v>874</v>
      </c>
      <c r="Q3803">
        <v>0.11899999999999999</v>
      </c>
      <c r="R3803" s="24" t="s">
        <v>2227</v>
      </c>
      <c r="S3803">
        <v>0.45900000000000002</v>
      </c>
      <c r="T3803" t="s">
        <v>874</v>
      </c>
      <c r="U3803" t="s">
        <v>874</v>
      </c>
      <c r="V3803" t="s">
        <v>874</v>
      </c>
      <c r="W3803" t="s">
        <v>874</v>
      </c>
      <c r="X3803" t="s">
        <v>56</v>
      </c>
      <c r="Y3803">
        <v>8.4030000000000005</v>
      </c>
      <c r="Z3803">
        <v>0.77800000000000002</v>
      </c>
      <c r="AA3803">
        <v>0.97099999999999997</v>
      </c>
      <c r="AB3803" t="s">
        <v>874</v>
      </c>
      <c r="AC3803">
        <v>0.94299999999999995</v>
      </c>
      <c r="AD3803" s="19">
        <v>45825.049842372682</v>
      </c>
      <c r="AE3803" t="s">
        <v>2397</v>
      </c>
    </row>
    <row r="3804" spans="1:31" x14ac:dyDescent="0.35">
      <c r="A3804" t="s">
        <v>1331</v>
      </c>
      <c r="B3804" t="s">
        <v>311</v>
      </c>
      <c r="C3804">
        <v>1973</v>
      </c>
      <c r="D3804" s="9">
        <v>39647.925000000003</v>
      </c>
      <c r="E3804" s="9">
        <v>41621.053472222222</v>
      </c>
      <c r="F3804">
        <v>475</v>
      </c>
      <c r="G3804">
        <v>475</v>
      </c>
      <c r="H3804">
        <v>143</v>
      </c>
      <c r="I3804">
        <v>332</v>
      </c>
      <c r="J3804">
        <v>41</v>
      </c>
      <c r="K3804">
        <v>434</v>
      </c>
      <c r="L3804">
        <v>246</v>
      </c>
      <c r="M3804">
        <v>188</v>
      </c>
      <c r="N3804">
        <v>7.4999999999999997E-2</v>
      </c>
      <c r="O3804">
        <v>0.18</v>
      </c>
      <c r="P3804">
        <v>2.3E-2</v>
      </c>
      <c r="Q3804">
        <v>0.157</v>
      </c>
      <c r="R3804">
        <v>0.23200000000000001</v>
      </c>
      <c r="S3804">
        <v>0.22900000000000001</v>
      </c>
      <c r="T3804">
        <v>0.67700000000000005</v>
      </c>
      <c r="U3804">
        <v>0.29399999999999998</v>
      </c>
      <c r="V3804">
        <v>0.91</v>
      </c>
      <c r="W3804">
        <v>1197.452</v>
      </c>
      <c r="X3804" t="s">
        <v>56</v>
      </c>
      <c r="Y3804">
        <v>6.3689999999999998</v>
      </c>
      <c r="Z3804">
        <v>0.97599999999999998</v>
      </c>
      <c r="AA3804">
        <v>0.98799999999999999</v>
      </c>
      <c r="AB3804">
        <v>0.98399999999999999</v>
      </c>
      <c r="AC3804">
        <v>0.96799999999999997</v>
      </c>
      <c r="AD3804" s="19">
        <v>45824.779332164355</v>
      </c>
      <c r="AE3804" t="s">
        <v>1824</v>
      </c>
    </row>
    <row r="3805" spans="1:31" hidden="1" x14ac:dyDescent="0.35">
      <c r="A3805" t="s">
        <v>1229</v>
      </c>
      <c r="B3805" t="s">
        <v>312</v>
      </c>
      <c r="C3805">
        <v>0</v>
      </c>
      <c r="D3805" s="9">
        <v>44168.845879629633</v>
      </c>
      <c r="E3805" s="9">
        <v>44168.87295138889</v>
      </c>
      <c r="F3805" t="s">
        <v>871</v>
      </c>
      <c r="G3805" t="s">
        <v>871</v>
      </c>
      <c r="H3805">
        <v>1</v>
      </c>
      <c r="I3805">
        <v>1</v>
      </c>
      <c r="J3805">
        <v>1</v>
      </c>
      <c r="K3805" t="s">
        <v>872</v>
      </c>
      <c r="L3805">
        <v>1</v>
      </c>
      <c r="M3805">
        <v>-1</v>
      </c>
      <c r="N3805" t="s">
        <v>874</v>
      </c>
      <c r="O3805" t="s">
        <v>874</v>
      </c>
      <c r="P3805" t="s">
        <v>874</v>
      </c>
      <c r="Q3805" t="s">
        <v>874</v>
      </c>
      <c r="R3805">
        <v>0</v>
      </c>
      <c r="S3805" t="s">
        <v>874</v>
      </c>
      <c r="T3805" t="s">
        <v>874</v>
      </c>
      <c r="U3805" t="s">
        <v>874</v>
      </c>
      <c r="V3805" t="s">
        <v>874</v>
      </c>
      <c r="W3805" t="s">
        <v>874</v>
      </c>
      <c r="X3805" t="s">
        <v>56</v>
      </c>
      <c r="Y3805" t="s">
        <v>874</v>
      </c>
      <c r="Z3805" t="s">
        <v>874</v>
      </c>
      <c r="AA3805" t="s">
        <v>874</v>
      </c>
      <c r="AB3805" t="s">
        <v>874</v>
      </c>
      <c r="AC3805" t="s">
        <v>874</v>
      </c>
      <c r="AD3805" s="19">
        <v>45825.050062569448</v>
      </c>
      <c r="AE3805" t="s">
        <v>2397</v>
      </c>
    </row>
    <row r="3806" spans="1:31" x14ac:dyDescent="0.35">
      <c r="A3806" t="s">
        <v>1525</v>
      </c>
      <c r="B3806" t="s">
        <v>311</v>
      </c>
      <c r="C3806">
        <v>256</v>
      </c>
      <c r="D3806" s="9">
        <v>41358.874305555553</v>
      </c>
      <c r="E3806" s="9">
        <v>41614.969444444447</v>
      </c>
      <c r="F3806">
        <v>214</v>
      </c>
      <c r="G3806">
        <v>214</v>
      </c>
      <c r="H3806">
        <v>66</v>
      </c>
      <c r="I3806">
        <v>148</v>
      </c>
      <c r="J3806">
        <v>5</v>
      </c>
      <c r="K3806">
        <v>209</v>
      </c>
      <c r="L3806">
        <v>111</v>
      </c>
      <c r="M3806">
        <v>98</v>
      </c>
      <c r="N3806">
        <v>0.2</v>
      </c>
      <c r="O3806">
        <v>0.52800000000000002</v>
      </c>
      <c r="P3806">
        <v>3.6999999999999998E-2</v>
      </c>
      <c r="Q3806">
        <v>0.46700000000000003</v>
      </c>
      <c r="R3806">
        <v>0.69099999999999995</v>
      </c>
      <c r="S3806">
        <v>0.69899999999999995</v>
      </c>
      <c r="T3806">
        <v>0.67600000000000005</v>
      </c>
      <c r="U3806">
        <v>0.27500000000000002</v>
      </c>
      <c r="V3806">
        <v>0.94899999999999995</v>
      </c>
      <c r="W3806">
        <v>209.85</v>
      </c>
      <c r="X3806" t="s">
        <v>56</v>
      </c>
      <c r="Y3806">
        <v>2.141</v>
      </c>
      <c r="Z3806">
        <v>0.84799999999999998</v>
      </c>
      <c r="AA3806">
        <v>0.879</v>
      </c>
      <c r="AB3806">
        <v>0.76400000000000001</v>
      </c>
      <c r="AC3806">
        <v>0.86899999999999999</v>
      </c>
      <c r="AD3806" s="19">
        <v>45824.800612997686</v>
      </c>
      <c r="AE3806" t="s">
        <v>1824</v>
      </c>
    </row>
    <row r="3807" spans="1:31" hidden="1" x14ac:dyDescent="0.35">
      <c r="A3807" t="s">
        <v>1230</v>
      </c>
      <c r="B3807" t="s">
        <v>312</v>
      </c>
      <c r="C3807">
        <v>99</v>
      </c>
      <c r="D3807" s="9">
        <v>44466.086192129631</v>
      </c>
      <c r="E3807" s="9">
        <v>44566.085138888891</v>
      </c>
      <c r="F3807" t="s">
        <v>871</v>
      </c>
      <c r="G3807" t="s">
        <v>871</v>
      </c>
      <c r="H3807">
        <v>10</v>
      </c>
      <c r="I3807">
        <v>75</v>
      </c>
      <c r="J3807">
        <v>3</v>
      </c>
      <c r="K3807" t="s">
        <v>872</v>
      </c>
      <c r="L3807">
        <v>34</v>
      </c>
      <c r="M3807">
        <v>47</v>
      </c>
      <c r="N3807">
        <v>0.13600000000000001</v>
      </c>
      <c r="O3807">
        <v>0.71599999999999997</v>
      </c>
      <c r="P3807">
        <v>3.1E-2</v>
      </c>
      <c r="Q3807">
        <v>0.28899999999999998</v>
      </c>
      <c r="R3807">
        <v>0.82099999999999995</v>
      </c>
      <c r="S3807">
        <v>0.77200000000000002</v>
      </c>
      <c r="T3807">
        <v>0.35199999999999998</v>
      </c>
      <c r="U3807">
        <v>0.16</v>
      </c>
      <c r="V3807">
        <v>0.96399999999999997</v>
      </c>
      <c r="W3807">
        <v>7176.4709999999995</v>
      </c>
      <c r="X3807" t="s">
        <v>56</v>
      </c>
      <c r="Y3807">
        <v>3.46</v>
      </c>
      <c r="Z3807">
        <v>0.96699999999999997</v>
      </c>
      <c r="AA3807">
        <v>0.97599999999999998</v>
      </c>
      <c r="AB3807">
        <v>0.88800000000000001</v>
      </c>
      <c r="AC3807">
        <v>0.78300000000000003</v>
      </c>
      <c r="AD3807" s="19">
        <v>45825.05036760417</v>
      </c>
      <c r="AE3807" t="s">
        <v>2397</v>
      </c>
    </row>
    <row r="3808" spans="1:31" x14ac:dyDescent="0.35">
      <c r="A3808" t="s">
        <v>1970</v>
      </c>
      <c r="B3808" t="s">
        <v>311</v>
      </c>
      <c r="C3808">
        <v>2658</v>
      </c>
      <c r="D3808" s="9">
        <v>38480.522222222222</v>
      </c>
      <c r="E3808" s="9">
        <v>41139.056944444441</v>
      </c>
      <c r="F3808">
        <v>85</v>
      </c>
      <c r="G3808">
        <v>85</v>
      </c>
      <c r="H3808">
        <v>33</v>
      </c>
      <c r="I3808">
        <v>52</v>
      </c>
      <c r="J3808">
        <v>2</v>
      </c>
      <c r="K3808">
        <v>83</v>
      </c>
      <c r="L3808">
        <v>61</v>
      </c>
      <c r="M3808">
        <v>22</v>
      </c>
      <c r="N3808">
        <v>1.7999999999999999E-2</v>
      </c>
      <c r="O3808">
        <v>0.02</v>
      </c>
      <c r="P3808">
        <v>1E-3</v>
      </c>
      <c r="Q3808">
        <v>2.5000000000000001E-2</v>
      </c>
      <c r="R3808">
        <v>3.6999999999999998E-2</v>
      </c>
      <c r="S3808">
        <v>3.4000000000000002E-2</v>
      </c>
      <c r="T3808">
        <v>0.67600000000000005</v>
      </c>
      <c r="U3808">
        <v>0.47399999999999998</v>
      </c>
      <c r="V3808">
        <v>0.97399999999999998</v>
      </c>
      <c r="W3808">
        <v>880</v>
      </c>
      <c r="X3808" t="s">
        <v>56</v>
      </c>
      <c r="Y3808">
        <v>40</v>
      </c>
      <c r="Z3808">
        <v>0.80200000000000005</v>
      </c>
      <c r="AA3808">
        <v>0.92800000000000005</v>
      </c>
      <c r="AB3808">
        <v>1</v>
      </c>
      <c r="AC3808">
        <v>0.92</v>
      </c>
      <c r="AD3808" s="19">
        <v>45824.889008865743</v>
      </c>
      <c r="AE3808" t="s">
        <v>2024</v>
      </c>
    </row>
    <row r="3809" spans="1:31" hidden="1" x14ac:dyDescent="0.35">
      <c r="A3809" t="s">
        <v>1231</v>
      </c>
      <c r="B3809" t="s">
        <v>312</v>
      </c>
      <c r="C3809">
        <v>99</v>
      </c>
      <c r="D3809" s="9">
        <v>44466.450682870367</v>
      </c>
      <c r="E3809" s="9">
        <v>44566.443518518521</v>
      </c>
      <c r="F3809" t="s">
        <v>871</v>
      </c>
      <c r="G3809" t="s">
        <v>871</v>
      </c>
      <c r="H3809">
        <v>18</v>
      </c>
      <c r="I3809">
        <v>51</v>
      </c>
      <c r="J3809">
        <v>10</v>
      </c>
      <c r="K3809" t="s">
        <v>872</v>
      </c>
      <c r="L3809">
        <v>52</v>
      </c>
      <c r="M3809">
        <v>8</v>
      </c>
      <c r="N3809">
        <v>0.17899999999999999</v>
      </c>
      <c r="O3809">
        <v>0.56799999999999995</v>
      </c>
      <c r="P3809">
        <v>9.6000000000000002E-2</v>
      </c>
      <c r="Q3809">
        <v>0.58199999999999996</v>
      </c>
      <c r="R3809" s="24" t="s">
        <v>2228</v>
      </c>
      <c r="S3809">
        <v>0.63300000000000001</v>
      </c>
      <c r="T3809">
        <v>0.89400000000000002</v>
      </c>
      <c r="U3809">
        <v>0.24</v>
      </c>
      <c r="V3809">
        <v>0.871</v>
      </c>
      <c r="W3809">
        <v>237.113</v>
      </c>
      <c r="X3809" t="s">
        <v>56</v>
      </c>
      <c r="Y3809">
        <v>1.718</v>
      </c>
      <c r="Z3809">
        <v>0.94599999999999995</v>
      </c>
      <c r="AA3809">
        <v>0.98399999999999999</v>
      </c>
      <c r="AB3809">
        <v>0.92300000000000004</v>
      </c>
      <c r="AC3809">
        <v>0.96799999999999997</v>
      </c>
      <c r="AD3809" s="19">
        <v>45825.050647534721</v>
      </c>
      <c r="AE3809" t="s">
        <v>2397</v>
      </c>
    </row>
    <row r="3810" spans="1:31" x14ac:dyDescent="0.35">
      <c r="A3810" t="s">
        <v>1972</v>
      </c>
      <c r="B3810" t="s">
        <v>311</v>
      </c>
      <c r="C3810">
        <v>2196</v>
      </c>
      <c r="D3810" s="9">
        <v>39379.748611111114</v>
      </c>
      <c r="E3810" s="9">
        <v>41575.884722222225</v>
      </c>
      <c r="F3810">
        <v>113</v>
      </c>
      <c r="G3810">
        <v>113</v>
      </c>
      <c r="H3810">
        <v>18</v>
      </c>
      <c r="I3810">
        <v>95</v>
      </c>
      <c r="J3810">
        <v>40</v>
      </c>
      <c r="K3810">
        <v>73</v>
      </c>
      <c r="L3810">
        <v>50</v>
      </c>
      <c r="M3810">
        <v>23</v>
      </c>
      <c r="N3810">
        <v>7.0000000000000001E-3</v>
      </c>
      <c r="O3810">
        <v>0.05</v>
      </c>
      <c r="P3810">
        <v>0.02</v>
      </c>
      <c r="Q3810">
        <v>2.5000000000000001E-2</v>
      </c>
      <c r="R3810">
        <v>3.6999999999999998E-2</v>
      </c>
      <c r="S3810">
        <v>3.9E-2</v>
      </c>
      <c r="T3810">
        <v>0.67600000000000005</v>
      </c>
      <c r="U3810">
        <v>0.123</v>
      </c>
      <c r="V3810">
        <v>0.64900000000000002</v>
      </c>
      <c r="W3810">
        <v>920</v>
      </c>
      <c r="X3810" t="s">
        <v>56</v>
      </c>
      <c r="Y3810">
        <v>40</v>
      </c>
      <c r="Z3810">
        <v>0.878</v>
      </c>
      <c r="AA3810">
        <v>0.98699999999999999</v>
      </c>
      <c r="AB3810">
        <v>0.93400000000000005</v>
      </c>
      <c r="AC3810">
        <v>0.96</v>
      </c>
      <c r="AD3810" s="19">
        <v>45824.889866759258</v>
      </c>
      <c r="AE3810" t="s">
        <v>2024</v>
      </c>
    </row>
    <row r="3811" spans="1:31" hidden="1" x14ac:dyDescent="0.35">
      <c r="A3811" t="s">
        <v>1232</v>
      </c>
      <c r="B3811" t="s">
        <v>312</v>
      </c>
      <c r="C3811">
        <v>97</v>
      </c>
      <c r="D3811" s="9">
        <v>44465.759942129633</v>
      </c>
      <c r="E3811" s="9">
        <v>44562.973263888889</v>
      </c>
      <c r="F3811" t="s">
        <v>871</v>
      </c>
      <c r="G3811" t="s">
        <v>871</v>
      </c>
      <c r="H3811">
        <v>10</v>
      </c>
      <c r="I3811">
        <v>20</v>
      </c>
      <c r="J3811">
        <v>8</v>
      </c>
      <c r="K3811" t="s">
        <v>872</v>
      </c>
      <c r="L3811">
        <v>38</v>
      </c>
      <c r="M3811">
        <v>-17</v>
      </c>
      <c r="N3811">
        <v>0.108</v>
      </c>
      <c r="O3811">
        <v>0.25900000000000001</v>
      </c>
      <c r="P3811">
        <v>0.53900000000000003</v>
      </c>
      <c r="Q3811">
        <v>0.41699999999999998</v>
      </c>
      <c r="R3811">
        <v>-0.17199999999999999</v>
      </c>
      <c r="S3811">
        <v>0.26400000000000001</v>
      </c>
      <c r="T3811">
        <v>-2.4239999999999999</v>
      </c>
      <c r="U3811">
        <v>0.29399999999999998</v>
      </c>
      <c r="V3811">
        <v>-0.46899999999999997</v>
      </c>
      <c r="W3811">
        <v>565.947</v>
      </c>
      <c r="X3811" t="s">
        <v>56</v>
      </c>
      <c r="Y3811">
        <v>2.3980000000000001</v>
      </c>
      <c r="Z3811">
        <v>0.876</v>
      </c>
      <c r="AA3811">
        <v>0.95699999999999996</v>
      </c>
      <c r="AB3811">
        <v>0.75700000000000001</v>
      </c>
      <c r="AC3811">
        <v>0.91300000000000003</v>
      </c>
      <c r="AD3811" s="19">
        <v>45825.050987962961</v>
      </c>
      <c r="AE3811" t="s">
        <v>2397</v>
      </c>
    </row>
    <row r="3812" spans="1:31" x14ac:dyDescent="0.35">
      <c r="A3812" t="s">
        <v>1979</v>
      </c>
      <c r="B3812" t="s">
        <v>311</v>
      </c>
      <c r="C3812">
        <v>2387</v>
      </c>
      <c r="D3812" s="9">
        <v>38043.40347222222</v>
      </c>
      <c r="E3812" s="9">
        <v>40430.709027777775</v>
      </c>
      <c r="F3812">
        <v>47</v>
      </c>
      <c r="G3812">
        <v>47</v>
      </c>
      <c r="H3812">
        <v>8</v>
      </c>
      <c r="I3812">
        <v>39</v>
      </c>
      <c r="J3812">
        <v>4</v>
      </c>
      <c r="K3812">
        <v>43</v>
      </c>
      <c r="L3812">
        <v>15</v>
      </c>
      <c r="M3812">
        <v>28</v>
      </c>
      <c r="N3812">
        <v>3.0000000000000001E-3</v>
      </c>
      <c r="O3812">
        <v>3.3000000000000002E-2</v>
      </c>
      <c r="P3812">
        <v>2E-3</v>
      </c>
      <c r="Q3812">
        <v>2.3E-2</v>
      </c>
      <c r="R3812">
        <v>3.4000000000000002E-2</v>
      </c>
      <c r="S3812">
        <v>2.1999999999999999E-2</v>
      </c>
      <c r="T3812">
        <v>0.67600000000000005</v>
      </c>
      <c r="U3812">
        <v>8.3000000000000004E-2</v>
      </c>
      <c r="V3812">
        <v>0.94399999999999995</v>
      </c>
      <c r="W3812">
        <v>1217.3910000000001</v>
      </c>
      <c r="X3812" t="s">
        <v>56</v>
      </c>
      <c r="Y3812">
        <v>43.478000000000002</v>
      </c>
      <c r="Z3812">
        <v>0.57199999999999995</v>
      </c>
      <c r="AA3812">
        <v>0.93899999999999995</v>
      </c>
      <c r="AB3812">
        <v>0.95599999999999996</v>
      </c>
      <c r="AC3812">
        <v>0.92900000000000005</v>
      </c>
      <c r="AD3812" s="19">
        <v>45824.891829490742</v>
      </c>
      <c r="AE3812" t="s">
        <v>2024</v>
      </c>
    </row>
    <row r="3813" spans="1:31" hidden="1" x14ac:dyDescent="0.35">
      <c r="A3813" t="s">
        <v>1233</v>
      </c>
      <c r="B3813" t="s">
        <v>312</v>
      </c>
      <c r="C3813">
        <v>99</v>
      </c>
      <c r="D3813" s="9">
        <v>44467.419004629628</v>
      </c>
      <c r="E3813" s="9">
        <v>44566.592511574076</v>
      </c>
      <c r="F3813" t="s">
        <v>871</v>
      </c>
      <c r="G3813" t="s">
        <v>871</v>
      </c>
      <c r="H3813">
        <v>11</v>
      </c>
      <c r="I3813">
        <v>53</v>
      </c>
      <c r="J3813">
        <v>11</v>
      </c>
      <c r="K3813" t="s">
        <v>872</v>
      </c>
      <c r="L3813">
        <v>33</v>
      </c>
      <c r="M3813">
        <v>19</v>
      </c>
      <c r="N3813">
        <v>0.19500000000000001</v>
      </c>
      <c r="O3813">
        <v>0.56200000000000006</v>
      </c>
      <c r="P3813">
        <v>0.10100000000000001</v>
      </c>
      <c r="Q3813">
        <v>0.33100000000000002</v>
      </c>
      <c r="R3813" s="24" t="s">
        <v>1801</v>
      </c>
      <c r="S3813">
        <v>0.63100000000000001</v>
      </c>
      <c r="T3813">
        <v>0.505</v>
      </c>
      <c r="U3813">
        <v>0.25800000000000001</v>
      </c>
      <c r="V3813">
        <v>0.86699999999999999</v>
      </c>
      <c r="W3813">
        <v>6915.4080000000004</v>
      </c>
      <c r="X3813" t="s">
        <v>56</v>
      </c>
      <c r="Y3813">
        <v>3.0209999999999999</v>
      </c>
      <c r="Z3813">
        <v>0.90700000000000003</v>
      </c>
      <c r="AA3813">
        <v>0.97499999999999998</v>
      </c>
      <c r="AB3813">
        <v>0.95399999999999996</v>
      </c>
      <c r="AC3813">
        <v>0.90700000000000003</v>
      </c>
      <c r="AD3813" s="19">
        <v>45825.051316840276</v>
      </c>
      <c r="AE3813" t="s">
        <v>2397</v>
      </c>
    </row>
    <row r="3814" spans="1:31" x14ac:dyDescent="0.35">
      <c r="A3814" t="s">
        <v>1554</v>
      </c>
      <c r="B3814" t="s">
        <v>311</v>
      </c>
      <c r="C3814">
        <v>6260</v>
      </c>
      <c r="D3814" s="9">
        <v>38287.433923611112</v>
      </c>
      <c r="E3814" s="9">
        <v>44547.856041666666</v>
      </c>
      <c r="F3814">
        <v>1620</v>
      </c>
      <c r="G3814">
        <v>1620</v>
      </c>
      <c r="H3814">
        <v>177</v>
      </c>
      <c r="I3814">
        <v>1443</v>
      </c>
      <c r="J3814">
        <v>193</v>
      </c>
      <c r="K3814">
        <v>1427</v>
      </c>
      <c r="L3814">
        <v>1025</v>
      </c>
      <c r="M3814">
        <v>402</v>
      </c>
      <c r="N3814">
        <v>3.6999999999999998E-2</v>
      </c>
      <c r="O3814">
        <v>0.30599999999999999</v>
      </c>
      <c r="P3814">
        <v>3.6999999999999998E-2</v>
      </c>
      <c r="Q3814">
        <v>0.20699999999999999</v>
      </c>
      <c r="R3814">
        <v>0.30599999999999999</v>
      </c>
      <c r="S3814">
        <v>0.28999999999999998</v>
      </c>
      <c r="T3814">
        <v>0.67600000000000005</v>
      </c>
      <c r="U3814">
        <v>0.108</v>
      </c>
      <c r="V3814">
        <v>0.89200000000000002</v>
      </c>
      <c r="W3814">
        <v>1942.029</v>
      </c>
      <c r="X3814" t="s">
        <v>56</v>
      </c>
      <c r="Y3814">
        <v>4.8310000000000004</v>
      </c>
      <c r="Z3814">
        <v>0.65600000000000003</v>
      </c>
      <c r="AA3814">
        <v>0.82399999999999995</v>
      </c>
      <c r="AB3814">
        <v>0.88800000000000001</v>
      </c>
      <c r="AC3814">
        <v>0.69099999999999995</v>
      </c>
      <c r="AD3814" s="19">
        <v>45825.127319722225</v>
      </c>
      <c r="AE3814" t="s">
        <v>2397</v>
      </c>
    </row>
    <row r="3815" spans="1:31" hidden="1" x14ac:dyDescent="0.35">
      <c r="A3815" t="s">
        <v>1234</v>
      </c>
      <c r="B3815" t="s">
        <v>312</v>
      </c>
      <c r="C3815">
        <v>43</v>
      </c>
      <c r="D3815" s="9">
        <v>41696.389444444445</v>
      </c>
      <c r="E3815" s="9">
        <v>41740.15865740741</v>
      </c>
      <c r="F3815" t="s">
        <v>871</v>
      </c>
      <c r="G3815" t="s">
        <v>871</v>
      </c>
      <c r="H3815">
        <v>1</v>
      </c>
      <c r="I3815">
        <v>1</v>
      </c>
      <c r="J3815">
        <v>1</v>
      </c>
      <c r="K3815" t="s">
        <v>872</v>
      </c>
      <c r="L3815">
        <v>1</v>
      </c>
      <c r="M3815">
        <v>1</v>
      </c>
      <c r="N3815" t="s">
        <v>874</v>
      </c>
      <c r="O3815" t="s">
        <v>874</v>
      </c>
      <c r="P3815" t="s">
        <v>874</v>
      </c>
      <c r="Q3815" t="s">
        <v>874</v>
      </c>
      <c r="R3815">
        <v>0</v>
      </c>
      <c r="S3815">
        <v>2.3E-2</v>
      </c>
      <c r="T3815" t="s">
        <v>874</v>
      </c>
      <c r="U3815" t="s">
        <v>874</v>
      </c>
      <c r="V3815" t="s">
        <v>874</v>
      </c>
      <c r="W3815" t="s">
        <v>874</v>
      </c>
      <c r="X3815" t="s">
        <v>62</v>
      </c>
      <c r="Y3815" t="s">
        <v>874</v>
      </c>
      <c r="Z3815" t="s">
        <v>874</v>
      </c>
      <c r="AA3815" t="s">
        <v>874</v>
      </c>
      <c r="AB3815" t="s">
        <v>874</v>
      </c>
      <c r="AC3815" t="s">
        <v>874</v>
      </c>
      <c r="AD3815" s="19">
        <v>45825.051532685182</v>
      </c>
      <c r="AE3815" t="s">
        <v>2397</v>
      </c>
    </row>
    <row r="3816" spans="1:31" x14ac:dyDescent="0.35">
      <c r="A3816" t="s">
        <v>1066</v>
      </c>
      <c r="B3816" t="s">
        <v>311</v>
      </c>
      <c r="C3816">
        <v>877</v>
      </c>
      <c r="D3816" s="9">
        <v>40744.230555555558</v>
      </c>
      <c r="E3816" s="9">
        <v>41621.93472222222</v>
      </c>
      <c r="F3816">
        <v>1101</v>
      </c>
      <c r="G3816">
        <v>1101</v>
      </c>
      <c r="H3816">
        <v>135</v>
      </c>
      <c r="I3816">
        <v>966</v>
      </c>
      <c r="J3816">
        <v>96</v>
      </c>
      <c r="K3816">
        <v>1005</v>
      </c>
      <c r="L3816">
        <v>661</v>
      </c>
      <c r="M3816">
        <v>392</v>
      </c>
      <c r="N3816">
        <v>0.151</v>
      </c>
      <c r="O3816">
        <v>1.0389999999999999</v>
      </c>
      <c r="P3816">
        <v>0.11899999999999999</v>
      </c>
      <c r="Q3816">
        <v>0.72299999999999998</v>
      </c>
      <c r="R3816">
        <v>1.071</v>
      </c>
      <c r="S3816">
        <v>1.08</v>
      </c>
      <c r="T3816">
        <v>0.67500000000000004</v>
      </c>
      <c r="U3816">
        <v>0.127</v>
      </c>
      <c r="V3816">
        <v>0.9</v>
      </c>
      <c r="W3816">
        <v>542.18499999999995</v>
      </c>
      <c r="X3816" t="s">
        <v>56</v>
      </c>
      <c r="Y3816">
        <v>1.383</v>
      </c>
      <c r="Z3816">
        <v>0.98099999999999998</v>
      </c>
      <c r="AA3816">
        <v>0.98199999999999998</v>
      </c>
      <c r="AB3816">
        <v>0.92300000000000004</v>
      </c>
      <c r="AC3816">
        <v>0.97499999999999998</v>
      </c>
      <c r="AD3816" s="19">
        <v>45824.797052800925</v>
      </c>
      <c r="AE3816" t="s">
        <v>1824</v>
      </c>
    </row>
    <row r="3817" spans="1:31" hidden="1" x14ac:dyDescent="0.35">
      <c r="A3817" t="s">
        <v>1235</v>
      </c>
      <c r="B3817" t="s">
        <v>312</v>
      </c>
      <c r="C3817">
        <v>0</v>
      </c>
      <c r="D3817" s="9">
        <v>44320.574050925927</v>
      </c>
      <c r="E3817" s="9">
        <v>44320.642685185187</v>
      </c>
      <c r="F3817" t="s">
        <v>871</v>
      </c>
      <c r="G3817" t="s">
        <v>871</v>
      </c>
      <c r="H3817">
        <v>2</v>
      </c>
      <c r="I3817">
        <v>1</v>
      </c>
      <c r="J3817">
        <v>1</v>
      </c>
      <c r="K3817" t="s">
        <v>872</v>
      </c>
      <c r="L3817">
        <v>4</v>
      </c>
      <c r="M3817">
        <v>-3</v>
      </c>
      <c r="N3817">
        <v>1</v>
      </c>
      <c r="O3817" t="s">
        <v>874</v>
      </c>
      <c r="P3817" t="s">
        <v>874</v>
      </c>
      <c r="Q3817" t="s">
        <v>874</v>
      </c>
      <c r="R3817">
        <v>0</v>
      </c>
      <c r="S3817">
        <v>1</v>
      </c>
      <c r="T3817" t="s">
        <v>874</v>
      </c>
      <c r="U3817" t="s">
        <v>874</v>
      </c>
      <c r="V3817" t="s">
        <v>874</v>
      </c>
      <c r="W3817" t="s">
        <v>874</v>
      </c>
      <c r="X3817" t="s">
        <v>56</v>
      </c>
      <c r="Y3817" t="s">
        <v>874</v>
      </c>
      <c r="Z3817">
        <v>1</v>
      </c>
      <c r="AA3817" t="s">
        <v>874</v>
      </c>
      <c r="AB3817" t="s">
        <v>874</v>
      </c>
      <c r="AC3817" t="s">
        <v>874</v>
      </c>
      <c r="AD3817" s="19">
        <v>45825.051750196762</v>
      </c>
      <c r="AE3817" t="s">
        <v>2397</v>
      </c>
    </row>
    <row r="3818" spans="1:31" x14ac:dyDescent="0.35">
      <c r="A3818" t="s">
        <v>1532</v>
      </c>
      <c r="B3818" t="s">
        <v>311</v>
      </c>
      <c r="C3818">
        <v>2252</v>
      </c>
      <c r="D3818" s="9">
        <v>39369.246527777781</v>
      </c>
      <c r="E3818" s="9">
        <v>41621.832638888889</v>
      </c>
      <c r="F3818">
        <v>774</v>
      </c>
      <c r="G3818">
        <v>774</v>
      </c>
      <c r="H3818">
        <v>116</v>
      </c>
      <c r="I3818">
        <v>658</v>
      </c>
      <c r="J3818">
        <v>166</v>
      </c>
      <c r="K3818">
        <v>608</v>
      </c>
      <c r="L3818">
        <v>450</v>
      </c>
      <c r="M3818">
        <v>158</v>
      </c>
      <c r="N3818">
        <v>0.05</v>
      </c>
      <c r="O3818">
        <v>0.28899999999999998</v>
      </c>
      <c r="P3818">
        <v>7.3999999999999996E-2</v>
      </c>
      <c r="Q3818">
        <v>0.17899999999999999</v>
      </c>
      <c r="R3818">
        <v>0.26500000000000001</v>
      </c>
      <c r="S3818">
        <v>0.25800000000000001</v>
      </c>
      <c r="T3818">
        <v>0.67500000000000004</v>
      </c>
      <c r="U3818">
        <v>0.14699999999999999</v>
      </c>
      <c r="V3818">
        <v>0.78200000000000003</v>
      </c>
      <c r="W3818">
        <v>882.68200000000002</v>
      </c>
      <c r="X3818" t="s">
        <v>56</v>
      </c>
      <c r="Y3818">
        <v>5.5869999999999997</v>
      </c>
      <c r="Z3818">
        <v>0.75</v>
      </c>
      <c r="AA3818">
        <v>0.77900000000000003</v>
      </c>
      <c r="AB3818">
        <v>0.86599999999999999</v>
      </c>
      <c r="AC3818">
        <v>0.78900000000000003</v>
      </c>
      <c r="AD3818" s="19">
        <v>45824.797337870368</v>
      </c>
      <c r="AE3818" t="s">
        <v>1824</v>
      </c>
    </row>
    <row r="3819" spans="1:31" hidden="1" x14ac:dyDescent="0.35">
      <c r="A3819" t="s">
        <v>1236</v>
      </c>
      <c r="B3819" t="s">
        <v>312</v>
      </c>
      <c r="C3819">
        <v>0</v>
      </c>
      <c r="D3819" s="9">
        <v>41518.974895833337</v>
      </c>
      <c r="E3819" s="9">
        <v>41518.974895833337</v>
      </c>
      <c r="F3819" t="s">
        <v>871</v>
      </c>
      <c r="G3819" t="s">
        <v>871</v>
      </c>
      <c r="H3819">
        <v>1</v>
      </c>
      <c r="I3819">
        <v>1</v>
      </c>
      <c r="J3819">
        <v>1</v>
      </c>
      <c r="K3819" t="s">
        <v>872</v>
      </c>
      <c r="L3819">
        <v>1</v>
      </c>
      <c r="M3819">
        <v>0</v>
      </c>
      <c r="N3819" t="s">
        <v>874</v>
      </c>
      <c r="O3819" t="s">
        <v>874</v>
      </c>
      <c r="P3819" t="s">
        <v>874</v>
      </c>
      <c r="Q3819" t="s">
        <v>874</v>
      </c>
      <c r="R3819">
        <v>0</v>
      </c>
      <c r="S3819" t="s">
        <v>874</v>
      </c>
      <c r="T3819" t="s">
        <v>874</v>
      </c>
      <c r="U3819" t="s">
        <v>874</v>
      </c>
      <c r="V3819" t="s">
        <v>874</v>
      </c>
      <c r="W3819" t="s">
        <v>874</v>
      </c>
      <c r="X3819" t="s">
        <v>62</v>
      </c>
      <c r="Y3819" t="s">
        <v>874</v>
      </c>
      <c r="Z3819" t="s">
        <v>874</v>
      </c>
      <c r="AA3819" t="s">
        <v>874</v>
      </c>
      <c r="AB3819" t="s">
        <v>874</v>
      </c>
      <c r="AC3819" t="s">
        <v>874</v>
      </c>
      <c r="AD3819" s="19">
        <v>45825.051953472219</v>
      </c>
      <c r="AE3819" t="s">
        <v>2397</v>
      </c>
    </row>
    <row r="3820" spans="1:31" x14ac:dyDescent="0.35">
      <c r="A3820" t="s">
        <v>1217</v>
      </c>
      <c r="B3820" t="s">
        <v>311</v>
      </c>
      <c r="C3820">
        <v>232</v>
      </c>
      <c r="D3820" s="9">
        <v>41394.622916666667</v>
      </c>
      <c r="E3820" s="9">
        <v>41626.963888888888</v>
      </c>
      <c r="F3820">
        <v>41</v>
      </c>
      <c r="G3820">
        <v>41</v>
      </c>
      <c r="H3820">
        <v>18</v>
      </c>
      <c r="I3820">
        <v>23</v>
      </c>
      <c r="J3820">
        <v>0</v>
      </c>
      <c r="K3820">
        <v>41</v>
      </c>
      <c r="L3820">
        <v>28</v>
      </c>
      <c r="M3820">
        <v>13</v>
      </c>
      <c r="N3820">
        <v>5.7000000000000002E-2</v>
      </c>
      <c r="O3820">
        <v>9.7000000000000003E-2</v>
      </c>
      <c r="P3820">
        <v>0</v>
      </c>
      <c r="Q3820">
        <v>0.104</v>
      </c>
      <c r="R3820">
        <v>0.154</v>
      </c>
      <c r="S3820">
        <v>0.14599999999999999</v>
      </c>
      <c r="T3820">
        <v>0.67500000000000004</v>
      </c>
      <c r="U3820">
        <v>0.37</v>
      </c>
      <c r="V3820">
        <v>1</v>
      </c>
      <c r="W3820">
        <v>125</v>
      </c>
      <c r="X3820" t="s">
        <v>56</v>
      </c>
      <c r="Y3820">
        <v>9.6150000000000002</v>
      </c>
      <c r="Z3820">
        <v>0.91200000000000003</v>
      </c>
      <c r="AA3820">
        <v>0.93200000000000005</v>
      </c>
      <c r="AB3820">
        <v>0</v>
      </c>
      <c r="AC3820">
        <v>0.91400000000000003</v>
      </c>
      <c r="AD3820" s="19">
        <v>45824.970809224535</v>
      </c>
      <c r="AE3820" t="s">
        <v>2225</v>
      </c>
    </row>
    <row r="3821" spans="1:31" hidden="1" x14ac:dyDescent="0.35">
      <c r="A3821" t="s">
        <v>1237</v>
      </c>
      <c r="B3821" t="s">
        <v>312</v>
      </c>
      <c r="C3821">
        <v>0</v>
      </c>
      <c r="D3821" s="9">
        <v>44243.454571759263</v>
      </c>
      <c r="E3821" s="9">
        <v>44243.454571759263</v>
      </c>
      <c r="F3821" t="s">
        <v>871</v>
      </c>
      <c r="G3821" t="s">
        <v>871</v>
      </c>
      <c r="H3821">
        <v>1</v>
      </c>
      <c r="I3821">
        <v>1</v>
      </c>
      <c r="J3821">
        <v>1</v>
      </c>
      <c r="K3821" t="s">
        <v>872</v>
      </c>
      <c r="L3821">
        <v>1</v>
      </c>
      <c r="M3821">
        <v>0</v>
      </c>
      <c r="N3821" t="s">
        <v>874</v>
      </c>
      <c r="O3821" t="s">
        <v>874</v>
      </c>
      <c r="P3821" t="s">
        <v>874</v>
      </c>
      <c r="Q3821" t="s">
        <v>874</v>
      </c>
      <c r="R3821">
        <v>0</v>
      </c>
      <c r="S3821" t="s">
        <v>874</v>
      </c>
      <c r="T3821" t="s">
        <v>874</v>
      </c>
      <c r="U3821" t="s">
        <v>874</v>
      </c>
      <c r="V3821" t="s">
        <v>874</v>
      </c>
      <c r="W3821" t="s">
        <v>874</v>
      </c>
      <c r="X3821" t="s">
        <v>62</v>
      </c>
      <c r="Y3821" t="s">
        <v>874</v>
      </c>
      <c r="Z3821" t="s">
        <v>874</v>
      </c>
      <c r="AA3821" t="s">
        <v>874</v>
      </c>
      <c r="AB3821" t="s">
        <v>874</v>
      </c>
      <c r="AC3821" t="s">
        <v>874</v>
      </c>
      <c r="AD3821" s="19">
        <v>45825.052146921298</v>
      </c>
      <c r="AE3821" t="s">
        <v>2397</v>
      </c>
    </row>
    <row r="3822" spans="1:31" x14ac:dyDescent="0.35">
      <c r="A3822" t="s">
        <v>257</v>
      </c>
      <c r="B3822" t="s">
        <v>311</v>
      </c>
      <c r="C3822">
        <v>311</v>
      </c>
      <c r="D3822" s="9">
        <v>44239.408703703702</v>
      </c>
      <c r="E3822" s="9">
        <v>44550.649247685185</v>
      </c>
      <c r="F3822">
        <v>160</v>
      </c>
      <c r="G3822">
        <v>160</v>
      </c>
      <c r="H3822">
        <v>160</v>
      </c>
      <c r="I3822">
        <v>0</v>
      </c>
      <c r="J3822">
        <v>0</v>
      </c>
      <c r="K3822">
        <v>160</v>
      </c>
      <c r="L3822">
        <v>96</v>
      </c>
      <c r="M3822">
        <v>64</v>
      </c>
      <c r="N3822">
        <v>0.54600000000000004</v>
      </c>
      <c r="O3822">
        <v>0</v>
      </c>
      <c r="P3822">
        <v>0</v>
      </c>
      <c r="Q3822">
        <v>0.36799999999999999</v>
      </c>
      <c r="R3822">
        <v>0.54600000000000004</v>
      </c>
      <c r="S3822">
        <v>0.54600000000000004</v>
      </c>
      <c r="T3822">
        <v>0.67400000000000004</v>
      </c>
      <c r="U3822">
        <v>1</v>
      </c>
      <c r="V3822">
        <v>1</v>
      </c>
      <c r="W3822">
        <v>173.91300000000001</v>
      </c>
      <c r="X3822" t="s">
        <v>56</v>
      </c>
      <c r="Y3822">
        <v>2.7170000000000001</v>
      </c>
      <c r="Z3822">
        <v>0.99299999999999999</v>
      </c>
      <c r="AA3822">
        <v>0</v>
      </c>
      <c r="AB3822">
        <v>0</v>
      </c>
      <c r="AC3822">
        <v>0.98699999999999999</v>
      </c>
      <c r="AD3822" s="19">
        <v>45825.245166597226</v>
      </c>
      <c r="AE3822" t="s">
        <v>2357</v>
      </c>
    </row>
    <row r="3823" spans="1:31" hidden="1" x14ac:dyDescent="0.35">
      <c r="A3823" t="s">
        <v>1238</v>
      </c>
      <c r="B3823" t="s">
        <v>312</v>
      </c>
      <c r="C3823">
        <v>94</v>
      </c>
      <c r="D3823" s="9">
        <v>44469.580879629626</v>
      </c>
      <c r="E3823" s="9">
        <v>44563.912812499999</v>
      </c>
      <c r="F3823" t="s">
        <v>871</v>
      </c>
      <c r="G3823" t="s">
        <v>871</v>
      </c>
      <c r="H3823">
        <v>1</v>
      </c>
      <c r="I3823">
        <v>14</v>
      </c>
      <c r="J3823">
        <v>4</v>
      </c>
      <c r="K3823" t="s">
        <v>872</v>
      </c>
      <c r="L3823">
        <v>12</v>
      </c>
      <c r="M3823">
        <v>-2</v>
      </c>
      <c r="N3823" t="s">
        <v>874</v>
      </c>
      <c r="O3823">
        <v>0.105</v>
      </c>
      <c r="P3823">
        <v>2.4E-2</v>
      </c>
      <c r="Q3823">
        <v>9.2999999999999999E-2</v>
      </c>
      <c r="R3823">
        <v>8.0999999999999905E-2</v>
      </c>
      <c r="S3823">
        <v>0.105</v>
      </c>
      <c r="T3823" t="s">
        <v>874</v>
      </c>
      <c r="U3823" t="s">
        <v>874</v>
      </c>
      <c r="V3823" t="s">
        <v>874</v>
      </c>
      <c r="W3823" t="s">
        <v>874</v>
      </c>
      <c r="X3823" t="s">
        <v>56</v>
      </c>
      <c r="Y3823">
        <v>10.753</v>
      </c>
      <c r="Z3823" t="s">
        <v>874</v>
      </c>
      <c r="AA3823">
        <v>0.82899999999999996</v>
      </c>
      <c r="AB3823">
        <v>0.6</v>
      </c>
      <c r="AC3823">
        <v>0.75900000000000001</v>
      </c>
      <c r="AD3823" s="19">
        <v>45825.052373333332</v>
      </c>
      <c r="AE3823" t="s">
        <v>2397</v>
      </c>
    </row>
    <row r="3824" spans="1:31" x14ac:dyDescent="0.35">
      <c r="A3824" t="s">
        <v>2095</v>
      </c>
      <c r="B3824" t="s">
        <v>311</v>
      </c>
      <c r="C3824">
        <v>291</v>
      </c>
      <c r="D3824" s="9">
        <v>40675.52847222222</v>
      </c>
      <c r="E3824" s="9">
        <v>40967.306944444441</v>
      </c>
      <c r="F3824">
        <v>32</v>
      </c>
      <c r="G3824">
        <v>32</v>
      </c>
      <c r="H3824">
        <v>27</v>
      </c>
      <c r="I3824">
        <v>5</v>
      </c>
      <c r="J3824">
        <v>5</v>
      </c>
      <c r="K3824">
        <v>27</v>
      </c>
      <c r="L3824">
        <v>22</v>
      </c>
      <c r="M3824">
        <v>5</v>
      </c>
      <c r="N3824">
        <v>8.7999999999999995E-2</v>
      </c>
      <c r="O3824">
        <v>3.1E-2</v>
      </c>
      <c r="P3824">
        <v>1.2E-2</v>
      </c>
      <c r="Q3824">
        <v>7.1999999999999995E-2</v>
      </c>
      <c r="R3824">
        <v>0.107</v>
      </c>
      <c r="S3824">
        <v>8.4000000000000005E-2</v>
      </c>
      <c r="T3824">
        <v>0.67300000000000004</v>
      </c>
      <c r="U3824">
        <v>0.73899999999999999</v>
      </c>
      <c r="V3824">
        <v>0.89900000000000002</v>
      </c>
      <c r="W3824">
        <v>69.444000000000003</v>
      </c>
      <c r="X3824" t="s">
        <v>56</v>
      </c>
      <c r="Y3824">
        <v>13.888999999999999</v>
      </c>
      <c r="Z3824">
        <v>0.79400000000000004</v>
      </c>
      <c r="AA3824">
        <v>0.96199999999999997</v>
      </c>
      <c r="AB3824">
        <v>0.80800000000000005</v>
      </c>
      <c r="AC3824">
        <v>0.93899999999999995</v>
      </c>
      <c r="AD3824" s="19">
        <v>45824.92418130787</v>
      </c>
      <c r="AE3824" t="s">
        <v>2215</v>
      </c>
    </row>
    <row r="3825" spans="1:31" hidden="1" x14ac:dyDescent="0.35">
      <c r="A3825" t="s">
        <v>1239</v>
      </c>
      <c r="B3825" t="s">
        <v>312</v>
      </c>
      <c r="C3825">
        <v>0</v>
      </c>
      <c r="D3825" s="9">
        <v>44553.603043981479</v>
      </c>
      <c r="E3825" s="9">
        <v>44553.605034722219</v>
      </c>
      <c r="F3825" t="s">
        <v>871</v>
      </c>
      <c r="G3825" t="s">
        <v>871</v>
      </c>
      <c r="H3825">
        <v>1</v>
      </c>
      <c r="I3825">
        <v>1</v>
      </c>
      <c r="J3825">
        <v>1</v>
      </c>
      <c r="K3825" t="s">
        <v>872</v>
      </c>
      <c r="L3825">
        <v>1</v>
      </c>
      <c r="M3825">
        <v>-1</v>
      </c>
      <c r="N3825" t="s">
        <v>874</v>
      </c>
      <c r="O3825" t="s">
        <v>874</v>
      </c>
      <c r="P3825" t="s">
        <v>874</v>
      </c>
      <c r="Q3825" t="s">
        <v>874</v>
      </c>
      <c r="R3825">
        <v>0</v>
      </c>
      <c r="S3825" t="s">
        <v>874</v>
      </c>
      <c r="T3825" t="s">
        <v>874</v>
      </c>
      <c r="U3825" t="s">
        <v>874</v>
      </c>
      <c r="V3825" t="s">
        <v>874</v>
      </c>
      <c r="W3825" t="s">
        <v>874</v>
      </c>
      <c r="X3825" t="s">
        <v>56</v>
      </c>
      <c r="Y3825" t="s">
        <v>874</v>
      </c>
      <c r="Z3825" t="s">
        <v>874</v>
      </c>
      <c r="AA3825" t="s">
        <v>874</v>
      </c>
      <c r="AB3825" t="s">
        <v>874</v>
      </c>
      <c r="AC3825" t="s">
        <v>874</v>
      </c>
      <c r="AD3825" s="19">
        <v>45825.052587592596</v>
      </c>
      <c r="AE3825" t="s">
        <v>2397</v>
      </c>
    </row>
    <row r="3826" spans="1:31" x14ac:dyDescent="0.35">
      <c r="A3826" t="s">
        <v>1183</v>
      </c>
      <c r="B3826" t="s">
        <v>311</v>
      </c>
      <c r="C3826">
        <v>2443</v>
      </c>
      <c r="D3826" s="9">
        <v>40954.75708333333</v>
      </c>
      <c r="E3826" s="9">
        <v>43397.954097222224</v>
      </c>
      <c r="F3826">
        <v>185</v>
      </c>
      <c r="G3826">
        <v>185</v>
      </c>
      <c r="H3826">
        <v>51</v>
      </c>
      <c r="I3826">
        <v>134</v>
      </c>
      <c r="J3826">
        <v>22</v>
      </c>
      <c r="K3826">
        <v>163</v>
      </c>
      <c r="L3826">
        <v>110</v>
      </c>
      <c r="M3826">
        <v>53</v>
      </c>
      <c r="N3826">
        <v>3.6999999999999998E-2</v>
      </c>
      <c r="O3826">
        <v>8.5000000000000006E-2</v>
      </c>
      <c r="P3826">
        <v>1.4999999999999999E-2</v>
      </c>
      <c r="Q3826">
        <v>7.1999999999999995E-2</v>
      </c>
      <c r="R3826">
        <v>0.107</v>
      </c>
      <c r="S3826">
        <v>0.10199999999999999</v>
      </c>
      <c r="T3826">
        <v>0.67300000000000004</v>
      </c>
      <c r="U3826">
        <v>0.30299999999999999</v>
      </c>
      <c r="V3826">
        <v>0.877</v>
      </c>
      <c r="W3826">
        <v>736.11099999999999</v>
      </c>
      <c r="X3826" t="s">
        <v>56</v>
      </c>
      <c r="Y3826">
        <v>13.888999999999999</v>
      </c>
      <c r="Z3826">
        <v>0.88300000000000001</v>
      </c>
      <c r="AA3826">
        <v>0.90800000000000003</v>
      </c>
      <c r="AB3826">
        <v>0.92500000000000004</v>
      </c>
      <c r="AC3826">
        <v>0.872</v>
      </c>
      <c r="AD3826" s="19">
        <v>45825.299214363426</v>
      </c>
      <c r="AE3826" t="s">
        <v>2333</v>
      </c>
    </row>
    <row r="3827" spans="1:31" hidden="1" x14ac:dyDescent="0.35">
      <c r="A3827" t="s">
        <v>1240</v>
      </c>
      <c r="B3827" t="s">
        <v>312</v>
      </c>
      <c r="C3827">
        <v>0</v>
      </c>
      <c r="D3827" s="9">
        <v>44243.048541666663</v>
      </c>
      <c r="E3827" s="9">
        <v>44243.051504629628</v>
      </c>
      <c r="F3827" t="s">
        <v>871</v>
      </c>
      <c r="G3827" t="s">
        <v>871</v>
      </c>
      <c r="H3827">
        <v>1</v>
      </c>
      <c r="I3827">
        <v>2</v>
      </c>
      <c r="J3827">
        <v>1</v>
      </c>
      <c r="K3827" t="s">
        <v>872</v>
      </c>
      <c r="L3827">
        <v>1</v>
      </c>
      <c r="M3827">
        <v>1</v>
      </c>
      <c r="N3827" t="s">
        <v>874</v>
      </c>
      <c r="O3827">
        <v>1</v>
      </c>
      <c r="P3827" t="s">
        <v>874</v>
      </c>
      <c r="Q3827" t="s">
        <v>874</v>
      </c>
      <c r="R3827">
        <v>0</v>
      </c>
      <c r="S3827">
        <v>1</v>
      </c>
      <c r="T3827" t="s">
        <v>874</v>
      </c>
      <c r="U3827" t="s">
        <v>874</v>
      </c>
      <c r="V3827" t="s">
        <v>874</v>
      </c>
      <c r="W3827" t="s">
        <v>874</v>
      </c>
      <c r="X3827" t="s">
        <v>62</v>
      </c>
      <c r="Y3827" t="s">
        <v>874</v>
      </c>
      <c r="Z3827" t="s">
        <v>874</v>
      </c>
      <c r="AA3827">
        <v>1</v>
      </c>
      <c r="AB3827" t="s">
        <v>874</v>
      </c>
      <c r="AC3827" t="s">
        <v>874</v>
      </c>
      <c r="AD3827" s="19">
        <v>45825.052774085649</v>
      </c>
      <c r="AE3827" t="s">
        <v>2397</v>
      </c>
    </row>
    <row r="3828" spans="1:31" x14ac:dyDescent="0.35">
      <c r="A3828" t="s">
        <v>1850</v>
      </c>
      <c r="B3828" t="s">
        <v>311</v>
      </c>
      <c r="C3828">
        <v>1044</v>
      </c>
      <c r="D3828" s="9">
        <v>39805.040277777778</v>
      </c>
      <c r="E3828" s="9">
        <v>40849.987500000003</v>
      </c>
      <c r="F3828">
        <v>393</v>
      </c>
      <c r="G3828">
        <v>393</v>
      </c>
      <c r="H3828">
        <v>122</v>
      </c>
      <c r="I3828">
        <v>271</v>
      </c>
      <c r="J3828">
        <v>25</v>
      </c>
      <c r="K3828">
        <v>368</v>
      </c>
      <c r="L3828">
        <v>244</v>
      </c>
      <c r="M3828">
        <v>124</v>
      </c>
      <c r="N3828">
        <v>0.11600000000000001</v>
      </c>
      <c r="O3828">
        <v>0.28599999999999998</v>
      </c>
      <c r="P3828">
        <v>2.5000000000000001E-2</v>
      </c>
      <c r="Q3828">
        <v>0.253</v>
      </c>
      <c r="R3828">
        <v>0.377</v>
      </c>
      <c r="S3828">
        <v>0.371</v>
      </c>
      <c r="T3828">
        <v>0.67100000000000004</v>
      </c>
      <c r="U3828">
        <v>0.28899999999999998</v>
      </c>
      <c r="V3828">
        <v>0.93799999999999994</v>
      </c>
      <c r="W3828">
        <v>490.11900000000003</v>
      </c>
      <c r="X3828" t="s">
        <v>56</v>
      </c>
      <c r="Y3828">
        <v>3.9529999999999998</v>
      </c>
      <c r="Z3828">
        <v>0.91400000000000003</v>
      </c>
      <c r="AA3828">
        <v>0.95</v>
      </c>
      <c r="AB3828">
        <v>0.96199999999999997</v>
      </c>
      <c r="AC3828">
        <v>0.91</v>
      </c>
      <c r="AD3828" s="19">
        <v>45824.855835972223</v>
      </c>
      <c r="AE3828" t="s">
        <v>2024</v>
      </c>
    </row>
    <row r="3829" spans="1:31" hidden="1" x14ac:dyDescent="0.35">
      <c r="A3829" t="s">
        <v>1241</v>
      </c>
      <c r="B3829" t="s">
        <v>312</v>
      </c>
      <c r="C3829">
        <v>66</v>
      </c>
      <c r="D3829" s="9">
        <v>44491.426516203705</v>
      </c>
      <c r="E3829" s="9">
        <v>44557.52715277778</v>
      </c>
      <c r="F3829" t="s">
        <v>871</v>
      </c>
      <c r="G3829" t="s">
        <v>871</v>
      </c>
      <c r="H3829">
        <v>1</v>
      </c>
      <c r="I3829">
        <v>4</v>
      </c>
      <c r="J3829">
        <v>4</v>
      </c>
      <c r="K3829" t="s">
        <v>872</v>
      </c>
      <c r="L3829">
        <v>3</v>
      </c>
      <c r="M3829">
        <v>-4</v>
      </c>
      <c r="N3829" t="s">
        <v>874</v>
      </c>
      <c r="O3829">
        <v>5.3999999999999999E-2</v>
      </c>
      <c r="P3829">
        <v>6.8000000000000005E-2</v>
      </c>
      <c r="Q3829">
        <v>3.1E-2</v>
      </c>
      <c r="R3829">
        <v>-1.4E-2</v>
      </c>
      <c r="S3829">
        <v>6.0000000000000001E-3</v>
      </c>
      <c r="T3829" t="s">
        <v>874</v>
      </c>
      <c r="U3829" t="s">
        <v>874</v>
      </c>
      <c r="V3829" t="s">
        <v>874</v>
      </c>
      <c r="W3829" t="s">
        <v>874</v>
      </c>
      <c r="X3829" t="s">
        <v>56</v>
      </c>
      <c r="Y3829">
        <v>32.258000000000003</v>
      </c>
      <c r="Z3829" t="s">
        <v>874</v>
      </c>
      <c r="AA3829">
        <v>0.88900000000000001</v>
      </c>
      <c r="AB3829">
        <v>0.84899999999999998</v>
      </c>
      <c r="AC3829">
        <v>1</v>
      </c>
      <c r="AD3829" s="19">
        <v>45825.053006539354</v>
      </c>
      <c r="AE3829" t="s">
        <v>2397</v>
      </c>
    </row>
    <row r="3830" spans="1:31" x14ac:dyDescent="0.35">
      <c r="A3830" t="s">
        <v>1877</v>
      </c>
      <c r="B3830" t="s">
        <v>311</v>
      </c>
      <c r="C3830">
        <v>2389</v>
      </c>
      <c r="D3830" s="9">
        <v>39236.427777777775</v>
      </c>
      <c r="E3830" s="9">
        <v>41626.053472222222</v>
      </c>
      <c r="F3830">
        <v>985</v>
      </c>
      <c r="G3830">
        <v>985</v>
      </c>
      <c r="H3830">
        <v>143</v>
      </c>
      <c r="I3830">
        <v>842</v>
      </c>
      <c r="J3830">
        <v>72</v>
      </c>
      <c r="K3830">
        <v>913</v>
      </c>
      <c r="L3830">
        <v>568</v>
      </c>
      <c r="M3830">
        <v>345</v>
      </c>
      <c r="N3830">
        <v>5.3999999999999999E-2</v>
      </c>
      <c r="O3830">
        <v>0.33300000000000002</v>
      </c>
      <c r="P3830">
        <v>3.5999999999999997E-2</v>
      </c>
      <c r="Q3830">
        <v>0.23499999999999999</v>
      </c>
      <c r="R3830">
        <v>0.35099999999999998</v>
      </c>
      <c r="S3830">
        <v>0.35099999999999998</v>
      </c>
      <c r="T3830">
        <v>0.67</v>
      </c>
      <c r="U3830">
        <v>0.14000000000000001</v>
      </c>
      <c r="V3830">
        <v>0.90700000000000003</v>
      </c>
      <c r="W3830">
        <v>1468.085</v>
      </c>
      <c r="X3830" t="s">
        <v>56</v>
      </c>
      <c r="Y3830">
        <v>4.2549999999999999</v>
      </c>
      <c r="Z3830">
        <v>0.69</v>
      </c>
      <c r="AA3830">
        <v>0.76800000000000002</v>
      </c>
      <c r="AB3830">
        <v>0.75800000000000001</v>
      </c>
      <c r="AC3830">
        <v>0.78300000000000003</v>
      </c>
      <c r="AD3830" s="19">
        <v>45824.862180555552</v>
      </c>
      <c r="AE3830" t="s">
        <v>2024</v>
      </c>
    </row>
    <row r="3831" spans="1:31" hidden="1" x14ac:dyDescent="0.35">
      <c r="A3831" t="s">
        <v>1242</v>
      </c>
      <c r="B3831" t="s">
        <v>312</v>
      </c>
      <c r="C3831">
        <v>99</v>
      </c>
      <c r="D3831" s="9">
        <v>44450.899212962962</v>
      </c>
      <c r="E3831" s="9">
        <v>44550.803993055553</v>
      </c>
      <c r="F3831" t="s">
        <v>871</v>
      </c>
      <c r="G3831" t="s">
        <v>871</v>
      </c>
      <c r="H3831">
        <v>1</v>
      </c>
      <c r="I3831">
        <v>14</v>
      </c>
      <c r="J3831">
        <v>3</v>
      </c>
      <c r="K3831" t="s">
        <v>872</v>
      </c>
      <c r="L3831">
        <v>1</v>
      </c>
      <c r="M3831">
        <v>10</v>
      </c>
      <c r="N3831" t="s">
        <v>874</v>
      </c>
      <c r="O3831">
        <v>0.104</v>
      </c>
      <c r="P3831">
        <v>9.1999999999999998E-2</v>
      </c>
      <c r="Q3831" t="s">
        <v>874</v>
      </c>
      <c r="R3831" s="24" t="s">
        <v>2229</v>
      </c>
      <c r="S3831">
        <v>7.9000000000000001E-2</v>
      </c>
      <c r="T3831" t="s">
        <v>874</v>
      </c>
      <c r="U3831" t="s">
        <v>874</v>
      </c>
      <c r="V3831" t="s">
        <v>874</v>
      </c>
      <c r="W3831" t="s">
        <v>874</v>
      </c>
      <c r="X3831" t="s">
        <v>56</v>
      </c>
      <c r="Y3831" t="s">
        <v>874</v>
      </c>
      <c r="Z3831" t="s">
        <v>874</v>
      </c>
      <c r="AA3831">
        <v>0.91200000000000003</v>
      </c>
      <c r="AB3831">
        <v>0.96399999999999997</v>
      </c>
      <c r="AC3831" t="s">
        <v>874</v>
      </c>
      <c r="AD3831" s="19">
        <v>45825.05324872685</v>
      </c>
      <c r="AE3831" t="s">
        <v>2397</v>
      </c>
    </row>
    <row r="3832" spans="1:31" x14ac:dyDescent="0.35">
      <c r="A3832" t="s">
        <v>946</v>
      </c>
      <c r="B3832" t="s">
        <v>311</v>
      </c>
      <c r="C3832">
        <v>7271</v>
      </c>
      <c r="D3832" s="9">
        <v>37295.193749999999</v>
      </c>
      <c r="E3832" s="9">
        <v>44566.215949074074</v>
      </c>
      <c r="F3832">
        <v>47225</v>
      </c>
      <c r="G3832">
        <v>47225</v>
      </c>
      <c r="H3832">
        <v>0</v>
      </c>
      <c r="I3832">
        <v>47225</v>
      </c>
      <c r="J3832">
        <v>23859</v>
      </c>
      <c r="K3832">
        <v>23366</v>
      </c>
      <c r="L3832">
        <v>14816</v>
      </c>
      <c r="M3832">
        <v>8550</v>
      </c>
      <c r="N3832">
        <v>0</v>
      </c>
      <c r="O3832">
        <v>7.5270000000000001</v>
      </c>
      <c r="P3832">
        <v>3.956</v>
      </c>
      <c r="Q3832">
        <v>2.3940000000000001</v>
      </c>
      <c r="R3832">
        <v>3.5710000000000002</v>
      </c>
      <c r="S3832">
        <v>3.9239999999999999</v>
      </c>
      <c r="T3832">
        <v>0.67</v>
      </c>
      <c r="U3832">
        <v>0</v>
      </c>
      <c r="V3832">
        <v>0.47399999999999998</v>
      </c>
      <c r="W3832">
        <v>3571.4290000000001</v>
      </c>
      <c r="X3832" t="s">
        <v>56</v>
      </c>
      <c r="Y3832">
        <v>0.41799999999999998</v>
      </c>
      <c r="Z3832">
        <v>0</v>
      </c>
      <c r="AA3832">
        <v>0.98499999999999999</v>
      </c>
      <c r="AB3832">
        <v>0.93400000000000005</v>
      </c>
      <c r="AC3832">
        <v>0.97799999999999998</v>
      </c>
      <c r="AD3832" s="19">
        <v>45825.189394166664</v>
      </c>
      <c r="AE3832" t="s">
        <v>2392</v>
      </c>
    </row>
    <row r="3833" spans="1:31" hidden="1" x14ac:dyDescent="0.35">
      <c r="A3833" t="s">
        <v>1243</v>
      </c>
      <c r="B3833" t="s">
        <v>312</v>
      </c>
      <c r="C3833">
        <v>38</v>
      </c>
      <c r="D3833" s="9">
        <v>44450.490428240744</v>
      </c>
      <c r="E3833" s="9">
        <v>44489.276921296296</v>
      </c>
      <c r="F3833" t="s">
        <v>871</v>
      </c>
      <c r="G3833" t="s">
        <v>871</v>
      </c>
      <c r="H3833">
        <v>2</v>
      </c>
      <c r="I3833">
        <v>1</v>
      </c>
      <c r="J3833">
        <v>1</v>
      </c>
      <c r="K3833" t="s">
        <v>872</v>
      </c>
      <c r="L3833">
        <v>1</v>
      </c>
      <c r="M3833">
        <v>0</v>
      </c>
      <c r="N3833">
        <v>2.5999999999999999E-2</v>
      </c>
      <c r="O3833" t="s">
        <v>874</v>
      </c>
      <c r="P3833" t="s">
        <v>874</v>
      </c>
      <c r="Q3833" t="s">
        <v>874</v>
      </c>
      <c r="R3833">
        <v>0</v>
      </c>
      <c r="S3833">
        <v>2.5999999999999999E-2</v>
      </c>
      <c r="T3833" t="s">
        <v>874</v>
      </c>
      <c r="U3833" t="s">
        <v>874</v>
      </c>
      <c r="V3833" t="s">
        <v>874</v>
      </c>
      <c r="W3833" t="s">
        <v>874</v>
      </c>
      <c r="X3833" t="s">
        <v>56</v>
      </c>
      <c r="Y3833" t="s">
        <v>874</v>
      </c>
      <c r="Z3833">
        <v>1</v>
      </c>
      <c r="AA3833" t="s">
        <v>874</v>
      </c>
      <c r="AB3833" t="s">
        <v>874</v>
      </c>
      <c r="AC3833" t="s">
        <v>874</v>
      </c>
      <c r="AD3833" s="19">
        <v>45825.053471064813</v>
      </c>
      <c r="AE3833" t="s">
        <v>2397</v>
      </c>
    </row>
    <row r="3834" spans="1:31" x14ac:dyDescent="0.35">
      <c r="A3834" t="s">
        <v>2173</v>
      </c>
      <c r="B3834" t="s">
        <v>311</v>
      </c>
      <c r="C3834">
        <v>340</v>
      </c>
      <c r="D3834" s="9">
        <v>40130.686805555553</v>
      </c>
      <c r="E3834" s="9">
        <v>40470.845833333333</v>
      </c>
      <c r="F3834">
        <v>49</v>
      </c>
      <c r="G3834">
        <v>49</v>
      </c>
      <c r="H3834">
        <v>38</v>
      </c>
      <c r="I3834">
        <v>11</v>
      </c>
      <c r="J3834">
        <v>5</v>
      </c>
      <c r="K3834">
        <v>44</v>
      </c>
      <c r="L3834">
        <v>31</v>
      </c>
      <c r="M3834">
        <v>13</v>
      </c>
      <c r="N3834">
        <v>0.115</v>
      </c>
      <c r="O3834">
        <v>2.7E-2</v>
      </c>
      <c r="P3834">
        <v>1.4999999999999999E-2</v>
      </c>
      <c r="Q3834">
        <v>8.5000000000000006E-2</v>
      </c>
      <c r="R3834">
        <v>0.127</v>
      </c>
      <c r="S3834">
        <v>0.12</v>
      </c>
      <c r="T3834">
        <v>0.66900000000000004</v>
      </c>
      <c r="U3834">
        <v>0.81</v>
      </c>
      <c r="V3834">
        <v>0.89400000000000002</v>
      </c>
      <c r="W3834">
        <v>152.941</v>
      </c>
      <c r="X3834" t="s">
        <v>56</v>
      </c>
      <c r="Y3834">
        <v>11.765000000000001</v>
      </c>
      <c r="Z3834">
        <v>0.88900000000000001</v>
      </c>
      <c r="AA3834">
        <v>0.85199999999999998</v>
      </c>
      <c r="AB3834">
        <v>0.79800000000000004</v>
      </c>
      <c r="AC3834">
        <v>0.89500000000000002</v>
      </c>
      <c r="AD3834" s="19">
        <v>45824.948390543985</v>
      </c>
      <c r="AE3834" t="s">
        <v>2215</v>
      </c>
    </row>
    <row r="3835" spans="1:31" hidden="1" x14ac:dyDescent="0.35">
      <c r="A3835" t="s">
        <v>1244</v>
      </c>
      <c r="B3835" t="s">
        <v>312</v>
      </c>
      <c r="C3835">
        <v>100</v>
      </c>
      <c r="D3835" s="9">
        <v>39468.997789351852</v>
      </c>
      <c r="E3835" s="9">
        <v>39569.660555555558</v>
      </c>
      <c r="F3835" t="s">
        <v>871</v>
      </c>
      <c r="G3835" t="s">
        <v>871</v>
      </c>
      <c r="H3835">
        <v>1</v>
      </c>
      <c r="I3835">
        <v>30</v>
      </c>
      <c r="J3835">
        <v>5</v>
      </c>
      <c r="K3835" t="s">
        <v>872</v>
      </c>
      <c r="L3835">
        <v>8</v>
      </c>
      <c r="M3835">
        <v>19</v>
      </c>
      <c r="N3835" t="s">
        <v>874</v>
      </c>
      <c r="O3835">
        <v>0.28299999999999997</v>
      </c>
      <c r="P3835">
        <v>7.6999999999999999E-2</v>
      </c>
      <c r="Q3835">
        <v>0.35499999999999998</v>
      </c>
      <c r="R3835" s="24" t="s">
        <v>1777</v>
      </c>
      <c r="S3835">
        <v>0.245</v>
      </c>
      <c r="T3835" t="s">
        <v>874</v>
      </c>
      <c r="U3835" t="s">
        <v>874</v>
      </c>
      <c r="V3835" t="s">
        <v>874</v>
      </c>
      <c r="W3835" t="s">
        <v>874</v>
      </c>
      <c r="X3835" t="s">
        <v>56</v>
      </c>
      <c r="Y3835">
        <v>2.8170000000000002</v>
      </c>
      <c r="Z3835" t="s">
        <v>874</v>
      </c>
      <c r="AA3835">
        <v>0.97299999999999998</v>
      </c>
      <c r="AB3835">
        <v>0.94499999999999995</v>
      </c>
      <c r="AC3835">
        <v>0.76100000000000001</v>
      </c>
      <c r="AD3835" s="19">
        <v>45825.053693981485</v>
      </c>
      <c r="AE3835" t="s">
        <v>2397</v>
      </c>
    </row>
    <row r="3836" spans="1:31" x14ac:dyDescent="0.35">
      <c r="A3836" t="s">
        <v>1277</v>
      </c>
      <c r="B3836" t="s">
        <v>311</v>
      </c>
      <c r="C3836">
        <v>5410</v>
      </c>
      <c r="D3836" s="9">
        <v>38827.157199074078</v>
      </c>
      <c r="E3836" s="9">
        <v>44238.143969907411</v>
      </c>
      <c r="F3836">
        <v>2543</v>
      </c>
      <c r="G3836">
        <v>2543</v>
      </c>
      <c r="H3836">
        <v>197</v>
      </c>
      <c r="I3836">
        <v>2346</v>
      </c>
      <c r="J3836">
        <v>259</v>
      </c>
      <c r="K3836">
        <v>2284</v>
      </c>
      <c r="L3836">
        <v>1585</v>
      </c>
      <c r="M3836">
        <v>699</v>
      </c>
      <c r="N3836">
        <v>8.5000000000000006E-2</v>
      </c>
      <c r="O3836">
        <v>0.75</v>
      </c>
      <c r="P3836">
        <v>8.7999999999999995E-2</v>
      </c>
      <c r="Q3836">
        <v>0.5</v>
      </c>
      <c r="R3836">
        <v>0.747</v>
      </c>
      <c r="S3836">
        <v>0.73499999999999999</v>
      </c>
      <c r="T3836">
        <v>0.66900000000000004</v>
      </c>
      <c r="U3836">
        <v>0.10199999999999999</v>
      </c>
      <c r="V3836">
        <v>0.89500000000000002</v>
      </c>
      <c r="W3836">
        <v>1398</v>
      </c>
      <c r="X3836" t="s">
        <v>56</v>
      </c>
      <c r="Y3836">
        <v>2</v>
      </c>
      <c r="Z3836">
        <v>0.91300000000000003</v>
      </c>
      <c r="AA3836">
        <v>0.89900000000000002</v>
      </c>
      <c r="AB3836">
        <v>0.89</v>
      </c>
      <c r="AC3836">
        <v>0.90800000000000003</v>
      </c>
      <c r="AD3836" s="19">
        <v>45825.061214849535</v>
      </c>
      <c r="AE3836" t="s">
        <v>2397</v>
      </c>
    </row>
    <row r="3837" spans="1:31" hidden="1" x14ac:dyDescent="0.35">
      <c r="A3837" t="s">
        <v>1245</v>
      </c>
      <c r="B3837" t="s">
        <v>312</v>
      </c>
      <c r="C3837">
        <v>0</v>
      </c>
      <c r="D3837" s="9">
        <v>42684.359143518515</v>
      </c>
      <c r="E3837" s="9">
        <v>42684.359143518515</v>
      </c>
      <c r="F3837" t="s">
        <v>871</v>
      </c>
      <c r="G3837" t="s">
        <v>871</v>
      </c>
      <c r="H3837">
        <v>1</v>
      </c>
      <c r="I3837">
        <v>1</v>
      </c>
      <c r="J3837">
        <v>1</v>
      </c>
      <c r="K3837" t="s">
        <v>872</v>
      </c>
      <c r="L3837">
        <v>1</v>
      </c>
      <c r="M3837">
        <v>0</v>
      </c>
      <c r="N3837" t="s">
        <v>874</v>
      </c>
      <c r="O3837" t="s">
        <v>874</v>
      </c>
      <c r="P3837" t="s">
        <v>874</v>
      </c>
      <c r="Q3837" t="s">
        <v>874</v>
      </c>
      <c r="R3837">
        <v>0</v>
      </c>
      <c r="S3837" t="s">
        <v>874</v>
      </c>
      <c r="T3837" t="s">
        <v>874</v>
      </c>
      <c r="U3837" t="s">
        <v>874</v>
      </c>
      <c r="V3837" t="s">
        <v>874</v>
      </c>
      <c r="W3837" t="s">
        <v>874</v>
      </c>
      <c r="X3837" t="s">
        <v>56</v>
      </c>
      <c r="Y3837" t="s">
        <v>874</v>
      </c>
      <c r="Z3837" t="s">
        <v>874</v>
      </c>
      <c r="AA3837" t="s">
        <v>874</v>
      </c>
      <c r="AB3837" t="s">
        <v>874</v>
      </c>
      <c r="AC3837" t="s">
        <v>874</v>
      </c>
      <c r="AD3837" s="19">
        <v>45825.053910891205</v>
      </c>
      <c r="AE3837" t="s">
        <v>2397</v>
      </c>
    </row>
    <row r="3838" spans="1:31" x14ac:dyDescent="0.35">
      <c r="A3838" t="s">
        <v>1721</v>
      </c>
      <c r="B3838" t="s">
        <v>311</v>
      </c>
      <c r="C3838">
        <v>4653</v>
      </c>
      <c r="D3838" s="9">
        <v>39912.923009259262</v>
      </c>
      <c r="E3838" s="9">
        <v>44566.567013888889</v>
      </c>
      <c r="F3838">
        <v>3218</v>
      </c>
      <c r="G3838">
        <v>3218</v>
      </c>
      <c r="H3838">
        <v>545</v>
      </c>
      <c r="I3838">
        <v>2673</v>
      </c>
      <c r="J3838">
        <v>341</v>
      </c>
      <c r="K3838">
        <v>2877</v>
      </c>
      <c r="L3838">
        <v>2019</v>
      </c>
      <c r="M3838">
        <v>858</v>
      </c>
      <c r="N3838">
        <v>9.5000000000000001E-2</v>
      </c>
      <c r="O3838">
        <v>0.52100000000000002</v>
      </c>
      <c r="P3838">
        <v>6.6000000000000003E-2</v>
      </c>
      <c r="Q3838">
        <v>0.36799999999999999</v>
      </c>
      <c r="R3838">
        <v>0.55000000000000004</v>
      </c>
      <c r="S3838">
        <v>0.55000000000000004</v>
      </c>
      <c r="T3838">
        <v>0.66900000000000004</v>
      </c>
      <c r="U3838">
        <v>0.154</v>
      </c>
      <c r="V3838">
        <v>0.89300000000000002</v>
      </c>
      <c r="W3838">
        <v>2331.5219999999999</v>
      </c>
      <c r="X3838" t="s">
        <v>56</v>
      </c>
      <c r="Y3838">
        <v>2.7170000000000001</v>
      </c>
      <c r="Z3838">
        <v>0.96099999999999997</v>
      </c>
      <c r="AA3838">
        <v>0.98899999999999999</v>
      </c>
      <c r="AB3838">
        <v>0.98099999999999998</v>
      </c>
      <c r="AC3838">
        <v>0.96799999999999997</v>
      </c>
      <c r="AD3838" s="19">
        <v>45825.170117928239</v>
      </c>
      <c r="AE3838" t="s">
        <v>2397</v>
      </c>
    </row>
    <row r="3839" spans="1:31" hidden="1" x14ac:dyDescent="0.35">
      <c r="A3839" t="s">
        <v>1246</v>
      </c>
      <c r="B3839" t="s">
        <v>312</v>
      </c>
      <c r="C3839">
        <v>0</v>
      </c>
      <c r="D3839" s="9">
        <v>44529.416863425926</v>
      </c>
      <c r="E3839" s="9">
        <v>44529.416863425926</v>
      </c>
      <c r="F3839" t="s">
        <v>871</v>
      </c>
      <c r="G3839" t="s">
        <v>871</v>
      </c>
      <c r="H3839">
        <v>1</v>
      </c>
      <c r="I3839">
        <v>1</v>
      </c>
      <c r="J3839">
        <v>1</v>
      </c>
      <c r="K3839" t="s">
        <v>872</v>
      </c>
      <c r="L3839">
        <v>1</v>
      </c>
      <c r="M3839">
        <v>0</v>
      </c>
      <c r="N3839" t="s">
        <v>874</v>
      </c>
      <c r="O3839" t="s">
        <v>874</v>
      </c>
      <c r="P3839" t="s">
        <v>874</v>
      </c>
      <c r="Q3839" t="s">
        <v>874</v>
      </c>
      <c r="R3839">
        <v>0</v>
      </c>
      <c r="S3839" t="s">
        <v>874</v>
      </c>
      <c r="T3839" t="s">
        <v>874</v>
      </c>
      <c r="U3839" t="s">
        <v>874</v>
      </c>
      <c r="V3839" t="s">
        <v>874</v>
      </c>
      <c r="W3839" t="s">
        <v>874</v>
      </c>
      <c r="X3839" t="s">
        <v>62</v>
      </c>
      <c r="Y3839" t="s">
        <v>874</v>
      </c>
      <c r="Z3839" t="s">
        <v>874</v>
      </c>
      <c r="AA3839" t="s">
        <v>874</v>
      </c>
      <c r="AB3839" t="s">
        <v>874</v>
      </c>
      <c r="AC3839" t="s">
        <v>874</v>
      </c>
      <c r="AD3839" s="19">
        <v>45825.054122546295</v>
      </c>
      <c r="AE3839" t="s">
        <v>2397</v>
      </c>
    </row>
    <row r="3840" spans="1:31" x14ac:dyDescent="0.35">
      <c r="A3840" t="s">
        <v>1746</v>
      </c>
      <c r="B3840" t="s">
        <v>311</v>
      </c>
      <c r="C3840">
        <v>949</v>
      </c>
      <c r="D3840" s="9">
        <v>40676.417361111111</v>
      </c>
      <c r="E3840" s="9">
        <v>41626.181250000001</v>
      </c>
      <c r="F3840">
        <v>871</v>
      </c>
      <c r="G3840">
        <v>871</v>
      </c>
      <c r="H3840">
        <v>204</v>
      </c>
      <c r="I3840">
        <v>667</v>
      </c>
      <c r="J3840">
        <v>61</v>
      </c>
      <c r="K3840">
        <v>810</v>
      </c>
      <c r="L3840">
        <v>584</v>
      </c>
      <c r="M3840">
        <v>226</v>
      </c>
      <c r="N3840">
        <v>0.22</v>
      </c>
      <c r="O3840">
        <v>0.84599999999999997</v>
      </c>
      <c r="P3840">
        <v>7.8E-2</v>
      </c>
      <c r="Q3840">
        <v>0.66</v>
      </c>
      <c r="R3840">
        <v>0.98799999999999999</v>
      </c>
      <c r="S3840">
        <v>0.97699999999999998</v>
      </c>
      <c r="T3840">
        <v>0.66800000000000004</v>
      </c>
      <c r="U3840">
        <v>0.20599999999999999</v>
      </c>
      <c r="V3840">
        <v>0.92700000000000005</v>
      </c>
      <c r="W3840">
        <v>342.42399999999998</v>
      </c>
      <c r="X3840" t="s">
        <v>56</v>
      </c>
      <c r="Y3840">
        <v>1.5149999999999999</v>
      </c>
      <c r="Z3840">
        <v>0.96899999999999997</v>
      </c>
      <c r="AA3840">
        <v>0.99</v>
      </c>
      <c r="AB3840">
        <v>0.95699999999999996</v>
      </c>
      <c r="AC3840">
        <v>0.98599999999999999</v>
      </c>
      <c r="AD3840" s="19">
        <v>45824.811646643517</v>
      </c>
      <c r="AE3840" t="s">
        <v>1824</v>
      </c>
    </row>
    <row r="3841" spans="1:31" hidden="1" x14ac:dyDescent="0.35">
      <c r="A3841" t="s">
        <v>1247</v>
      </c>
      <c r="B3841" t="s">
        <v>312</v>
      </c>
      <c r="C3841">
        <v>99</v>
      </c>
      <c r="D3841" s="9">
        <v>44461.409988425927</v>
      </c>
      <c r="E3841" s="9">
        <v>44560.522881944446</v>
      </c>
      <c r="F3841" t="s">
        <v>871</v>
      </c>
      <c r="G3841" t="s">
        <v>871</v>
      </c>
      <c r="H3841">
        <v>9</v>
      </c>
      <c r="I3841">
        <v>14</v>
      </c>
      <c r="J3841">
        <v>4</v>
      </c>
      <c r="K3841" t="s">
        <v>872</v>
      </c>
      <c r="L3841">
        <v>24</v>
      </c>
      <c r="M3841">
        <v>-6</v>
      </c>
      <c r="N3841">
        <v>0.06</v>
      </c>
      <c r="O3841">
        <v>0.13400000000000001</v>
      </c>
      <c r="P3841">
        <v>3.6999999999999998E-2</v>
      </c>
      <c r="Q3841">
        <v>0.19600000000000001</v>
      </c>
      <c r="R3841">
        <v>0.157</v>
      </c>
      <c r="S3841">
        <v>0.14199999999999999</v>
      </c>
      <c r="T3841">
        <v>1.248</v>
      </c>
      <c r="U3841">
        <v>0.309</v>
      </c>
      <c r="V3841">
        <v>0.80900000000000005</v>
      </c>
      <c r="W3841">
        <v>1653.0609999999999</v>
      </c>
      <c r="X3841" t="s">
        <v>62</v>
      </c>
      <c r="Y3841">
        <v>5.1020000000000003</v>
      </c>
      <c r="Z3841">
        <v>0.89800000000000002</v>
      </c>
      <c r="AA3841">
        <v>0.73799999999999999</v>
      </c>
      <c r="AB3841">
        <v>0.92400000000000004</v>
      </c>
      <c r="AC3841">
        <v>0.61199999999999999</v>
      </c>
      <c r="AD3841" s="19">
        <v>45825.05443340278</v>
      </c>
      <c r="AE3841" t="s">
        <v>2397</v>
      </c>
    </row>
    <row r="3842" spans="1:31" x14ac:dyDescent="0.35">
      <c r="A3842" t="s">
        <v>1990</v>
      </c>
      <c r="B3842" t="s">
        <v>311</v>
      </c>
      <c r="C3842">
        <v>2049</v>
      </c>
      <c r="D3842" s="9">
        <v>38577.803472222222</v>
      </c>
      <c r="E3842" s="9">
        <v>40627.257638888892</v>
      </c>
      <c r="F3842">
        <v>6535</v>
      </c>
      <c r="G3842">
        <v>6535</v>
      </c>
      <c r="H3842">
        <v>499</v>
      </c>
      <c r="I3842">
        <v>6036</v>
      </c>
      <c r="J3842">
        <v>1683</v>
      </c>
      <c r="K3842">
        <v>4852</v>
      </c>
      <c r="L3842">
        <v>3196</v>
      </c>
      <c r="M3842">
        <v>1656</v>
      </c>
      <c r="N3842">
        <v>0.25700000000000001</v>
      </c>
      <c r="O3842">
        <v>3.6970000000000001</v>
      </c>
      <c r="P3842">
        <v>1.19</v>
      </c>
      <c r="Q3842">
        <v>1.8460000000000001</v>
      </c>
      <c r="R3842">
        <v>2.7639999999999998</v>
      </c>
      <c r="S3842">
        <v>2.867</v>
      </c>
      <c r="T3842">
        <v>0.66800000000000004</v>
      </c>
      <c r="U3842">
        <v>6.5000000000000002E-2</v>
      </c>
      <c r="V3842">
        <v>0.69899999999999995</v>
      </c>
      <c r="W3842">
        <v>897.07500000000005</v>
      </c>
      <c r="X3842" t="s">
        <v>56</v>
      </c>
      <c r="Y3842">
        <v>0.54200000000000004</v>
      </c>
      <c r="Z3842">
        <v>0.997</v>
      </c>
      <c r="AA3842">
        <v>0.99399999999999999</v>
      </c>
      <c r="AB3842">
        <v>0.96299999999999997</v>
      </c>
      <c r="AC3842">
        <v>0.99399999999999999</v>
      </c>
      <c r="AD3842" s="19">
        <v>45824.894871331016</v>
      </c>
      <c r="AE3842" t="s">
        <v>2024</v>
      </c>
    </row>
    <row r="3843" spans="1:31" hidden="1" x14ac:dyDescent="0.35">
      <c r="A3843" t="s">
        <v>1248</v>
      </c>
      <c r="B3843" t="s">
        <v>312</v>
      </c>
      <c r="C3843">
        <v>99</v>
      </c>
      <c r="D3843" s="9">
        <v>44418.545243055552</v>
      </c>
      <c r="E3843" s="9">
        <v>44518.381168981483</v>
      </c>
      <c r="F3843" t="s">
        <v>871</v>
      </c>
      <c r="G3843" t="s">
        <v>871</v>
      </c>
      <c r="H3843">
        <v>2</v>
      </c>
      <c r="I3843">
        <v>2</v>
      </c>
      <c r="J3843">
        <v>1</v>
      </c>
      <c r="K3843" t="s">
        <v>872</v>
      </c>
      <c r="L3843">
        <v>1</v>
      </c>
      <c r="M3843">
        <v>1</v>
      </c>
      <c r="N3843">
        <v>0.01</v>
      </c>
      <c r="O3843">
        <v>4.2999999999999997E-2</v>
      </c>
      <c r="P3843" t="s">
        <v>874</v>
      </c>
      <c r="Q3843" t="s">
        <v>874</v>
      </c>
      <c r="R3843">
        <v>5.2999999999999999E-2</v>
      </c>
      <c r="S3843">
        <v>2.1999999999999999E-2</v>
      </c>
      <c r="T3843" t="s">
        <v>874</v>
      </c>
      <c r="U3843" t="s">
        <v>874</v>
      </c>
      <c r="V3843" t="s">
        <v>874</v>
      </c>
      <c r="W3843" t="s">
        <v>874</v>
      </c>
      <c r="X3843" t="s">
        <v>62</v>
      </c>
      <c r="Y3843" t="s">
        <v>874</v>
      </c>
      <c r="Z3843">
        <v>1</v>
      </c>
      <c r="AA3843">
        <v>1</v>
      </c>
      <c r="AB3843" t="s">
        <v>874</v>
      </c>
      <c r="AC3843" t="s">
        <v>874</v>
      </c>
      <c r="AD3843" s="19">
        <v>45825.054656527776</v>
      </c>
      <c r="AE3843" t="s">
        <v>2397</v>
      </c>
    </row>
    <row r="3844" spans="1:31" x14ac:dyDescent="0.35">
      <c r="A3844" t="s">
        <v>1632</v>
      </c>
      <c r="B3844" t="s">
        <v>311</v>
      </c>
      <c r="C3844">
        <v>1807</v>
      </c>
      <c r="D3844" s="9">
        <v>39526.857638888891</v>
      </c>
      <c r="E3844" s="9">
        <v>41334.715277777781</v>
      </c>
      <c r="F3844">
        <v>168</v>
      </c>
      <c r="G3844">
        <v>168</v>
      </c>
      <c r="H3844">
        <v>27</v>
      </c>
      <c r="I3844">
        <v>141</v>
      </c>
      <c r="J3844">
        <v>9</v>
      </c>
      <c r="K3844">
        <v>159</v>
      </c>
      <c r="L3844">
        <v>119</v>
      </c>
      <c r="M3844">
        <v>40</v>
      </c>
      <c r="N3844">
        <v>2.1000000000000001E-2</v>
      </c>
      <c r="O3844">
        <v>9.2999999999999999E-2</v>
      </c>
      <c r="P3844">
        <v>6.0000000000000001E-3</v>
      </c>
      <c r="Q3844">
        <v>7.1999999999999995E-2</v>
      </c>
      <c r="R3844">
        <v>0.108</v>
      </c>
      <c r="S3844">
        <v>0.10199999999999999</v>
      </c>
      <c r="T3844">
        <v>0.66700000000000004</v>
      </c>
      <c r="U3844">
        <v>0.184</v>
      </c>
      <c r="V3844">
        <v>0.94699999999999995</v>
      </c>
      <c r="W3844">
        <v>555.55600000000004</v>
      </c>
      <c r="X3844" t="s">
        <v>56</v>
      </c>
      <c r="Y3844">
        <v>13.888999999999999</v>
      </c>
      <c r="Z3844">
        <v>0.83</v>
      </c>
      <c r="AA3844">
        <v>0.98299999999999998</v>
      </c>
      <c r="AB3844">
        <v>0.91</v>
      </c>
      <c r="AC3844">
        <v>0.98199999999999998</v>
      </c>
      <c r="AD3844" s="19">
        <v>45824.828061469911</v>
      </c>
      <c r="AE3844" t="s">
        <v>1824</v>
      </c>
    </row>
    <row r="3845" spans="1:31" hidden="1" x14ac:dyDescent="0.35">
      <c r="A3845" t="s">
        <v>1249</v>
      </c>
      <c r="B3845" t="s">
        <v>312</v>
      </c>
      <c r="C3845">
        <v>32</v>
      </c>
      <c r="D3845" s="9">
        <v>39888.465613425928</v>
      </c>
      <c r="E3845" s="9">
        <v>39920.649548611109</v>
      </c>
      <c r="F3845" t="s">
        <v>871</v>
      </c>
      <c r="G3845" t="s">
        <v>871</v>
      </c>
      <c r="H3845">
        <v>1</v>
      </c>
      <c r="I3845">
        <v>4</v>
      </c>
      <c r="J3845">
        <v>1</v>
      </c>
      <c r="K3845" t="s">
        <v>872</v>
      </c>
      <c r="L3845">
        <v>1</v>
      </c>
      <c r="M3845">
        <v>3</v>
      </c>
      <c r="N3845" t="s">
        <v>874</v>
      </c>
      <c r="O3845">
        <v>7.0999999999999994E-2</v>
      </c>
      <c r="P3845" t="s">
        <v>874</v>
      </c>
      <c r="Q3845" t="s">
        <v>874</v>
      </c>
      <c r="R3845">
        <v>0</v>
      </c>
      <c r="S3845">
        <v>7.0999999999999994E-2</v>
      </c>
      <c r="T3845" t="s">
        <v>874</v>
      </c>
      <c r="U3845" t="s">
        <v>874</v>
      </c>
      <c r="V3845" t="s">
        <v>874</v>
      </c>
      <c r="W3845" t="s">
        <v>874</v>
      </c>
      <c r="X3845" t="s">
        <v>56</v>
      </c>
      <c r="Y3845" t="s">
        <v>874</v>
      </c>
      <c r="Z3845" t="s">
        <v>874</v>
      </c>
      <c r="AA3845">
        <v>0.69899999999999995</v>
      </c>
      <c r="AB3845" t="s">
        <v>874</v>
      </c>
      <c r="AC3845" t="s">
        <v>874</v>
      </c>
      <c r="AD3845" s="19">
        <v>45825.054852187503</v>
      </c>
      <c r="AE3845" t="s">
        <v>2397</v>
      </c>
    </row>
    <row r="3846" spans="1:31" x14ac:dyDescent="0.35">
      <c r="A3846" t="s">
        <v>1901</v>
      </c>
      <c r="B3846" t="s">
        <v>311</v>
      </c>
      <c r="C3846">
        <v>1527</v>
      </c>
      <c r="D3846" s="9">
        <v>39846.759027777778</v>
      </c>
      <c r="E3846" s="9">
        <v>41374.744444444441</v>
      </c>
      <c r="F3846">
        <v>32</v>
      </c>
      <c r="G3846">
        <v>32</v>
      </c>
      <c r="H3846">
        <v>15</v>
      </c>
      <c r="I3846">
        <v>17</v>
      </c>
      <c r="J3846">
        <v>2</v>
      </c>
      <c r="K3846">
        <v>30</v>
      </c>
      <c r="L3846">
        <v>22</v>
      </c>
      <c r="M3846">
        <v>8</v>
      </c>
      <c r="N3846">
        <v>8.9999999999999993E-3</v>
      </c>
      <c r="O3846">
        <v>8.9999999999999993E-3</v>
      </c>
      <c r="P3846">
        <v>0</v>
      </c>
      <c r="Q3846">
        <v>1.2E-2</v>
      </c>
      <c r="R3846">
        <v>1.7999999999999999E-2</v>
      </c>
      <c r="S3846">
        <v>1.7000000000000001E-2</v>
      </c>
      <c r="T3846">
        <v>0.66700000000000004</v>
      </c>
      <c r="U3846">
        <v>0.5</v>
      </c>
      <c r="V3846">
        <v>1</v>
      </c>
      <c r="W3846">
        <v>666.66700000000003</v>
      </c>
      <c r="X3846" t="s">
        <v>56</v>
      </c>
      <c r="Y3846">
        <v>83.332999999999998</v>
      </c>
      <c r="Z3846">
        <v>0.80100000000000005</v>
      </c>
      <c r="AA3846">
        <v>0.89900000000000002</v>
      </c>
      <c r="AB3846">
        <v>0</v>
      </c>
      <c r="AC3846">
        <v>0.70599999999999996</v>
      </c>
      <c r="AD3846" s="19">
        <v>45824.868045138886</v>
      </c>
      <c r="AE3846" t="s">
        <v>2024</v>
      </c>
    </row>
    <row r="3847" spans="1:31" hidden="1" x14ac:dyDescent="0.35">
      <c r="A3847" t="s">
        <v>1250</v>
      </c>
      <c r="B3847" t="s">
        <v>312</v>
      </c>
      <c r="C3847">
        <v>0</v>
      </c>
      <c r="D3847" s="9">
        <v>40340.511203703703</v>
      </c>
      <c r="E3847" s="9">
        <v>40340.511203703703</v>
      </c>
      <c r="F3847" t="s">
        <v>871</v>
      </c>
      <c r="G3847" t="s">
        <v>871</v>
      </c>
      <c r="H3847">
        <v>1</v>
      </c>
      <c r="I3847">
        <v>1</v>
      </c>
      <c r="J3847">
        <v>1</v>
      </c>
      <c r="K3847" t="s">
        <v>872</v>
      </c>
      <c r="L3847">
        <v>1</v>
      </c>
      <c r="M3847">
        <v>0</v>
      </c>
      <c r="N3847" t="s">
        <v>874</v>
      </c>
      <c r="O3847" t="s">
        <v>874</v>
      </c>
      <c r="P3847" t="s">
        <v>874</v>
      </c>
      <c r="Q3847" t="s">
        <v>874</v>
      </c>
      <c r="R3847">
        <v>0</v>
      </c>
      <c r="S3847" t="s">
        <v>874</v>
      </c>
      <c r="T3847" t="s">
        <v>874</v>
      </c>
      <c r="U3847" t="s">
        <v>874</v>
      </c>
      <c r="V3847" t="s">
        <v>874</v>
      </c>
      <c r="W3847" t="s">
        <v>874</v>
      </c>
      <c r="X3847" t="s">
        <v>56</v>
      </c>
      <c r="Y3847" t="s">
        <v>874</v>
      </c>
      <c r="Z3847" t="s">
        <v>874</v>
      </c>
      <c r="AA3847" t="s">
        <v>874</v>
      </c>
      <c r="AB3847" t="s">
        <v>874</v>
      </c>
      <c r="AC3847" t="s">
        <v>874</v>
      </c>
      <c r="AD3847" s="19">
        <v>45825.055051655094</v>
      </c>
      <c r="AE3847" t="s">
        <v>2397</v>
      </c>
    </row>
    <row r="3848" spans="1:31" x14ac:dyDescent="0.35">
      <c r="A3848" t="s">
        <v>1467</v>
      </c>
      <c r="B3848" t="s">
        <v>311</v>
      </c>
      <c r="C3848">
        <v>2956</v>
      </c>
      <c r="D3848" s="9">
        <v>38631.942361111112</v>
      </c>
      <c r="E3848" s="9">
        <v>41587.975694444445</v>
      </c>
      <c r="F3848">
        <v>99</v>
      </c>
      <c r="G3848">
        <v>99</v>
      </c>
      <c r="H3848">
        <v>20</v>
      </c>
      <c r="I3848">
        <v>79</v>
      </c>
      <c r="J3848">
        <v>37</v>
      </c>
      <c r="K3848">
        <v>62</v>
      </c>
      <c r="L3848">
        <v>50</v>
      </c>
      <c r="M3848">
        <v>12</v>
      </c>
      <c r="N3848">
        <v>8.0000000000000002E-3</v>
      </c>
      <c r="O3848">
        <v>2.3E-2</v>
      </c>
      <c r="P3848">
        <v>0.01</v>
      </c>
      <c r="Q3848">
        <v>1.4E-2</v>
      </c>
      <c r="R3848">
        <v>2.1000000000000001E-2</v>
      </c>
      <c r="S3848">
        <v>1.9E-2</v>
      </c>
      <c r="T3848">
        <v>0.66700000000000004</v>
      </c>
      <c r="U3848">
        <v>0.25800000000000001</v>
      </c>
      <c r="V3848">
        <v>0.67700000000000005</v>
      </c>
      <c r="W3848">
        <v>857.14300000000003</v>
      </c>
      <c r="X3848" t="s">
        <v>56</v>
      </c>
      <c r="Y3848">
        <v>71.429000000000002</v>
      </c>
      <c r="Z3848">
        <v>0.94199999999999995</v>
      </c>
      <c r="AA3848">
        <v>0.95499999999999996</v>
      </c>
      <c r="AB3848">
        <v>0.97</v>
      </c>
      <c r="AC3848">
        <v>0.94</v>
      </c>
      <c r="AD3848" s="19">
        <v>45824.88335152778</v>
      </c>
      <c r="AE3848" t="s">
        <v>2024</v>
      </c>
    </row>
    <row r="3849" spans="1:31" hidden="1" x14ac:dyDescent="0.35">
      <c r="A3849" t="s">
        <v>1251</v>
      </c>
      <c r="B3849" t="s">
        <v>312</v>
      </c>
      <c r="C3849">
        <v>71</v>
      </c>
      <c r="D3849" s="9">
        <v>42355.31658564815</v>
      </c>
      <c r="E3849" s="9">
        <v>42426.542928240742</v>
      </c>
      <c r="F3849" t="s">
        <v>871</v>
      </c>
      <c r="G3849" t="s">
        <v>871</v>
      </c>
      <c r="H3849">
        <v>1</v>
      </c>
      <c r="I3849">
        <v>2</v>
      </c>
      <c r="J3849">
        <v>2</v>
      </c>
      <c r="K3849" t="s">
        <v>872</v>
      </c>
      <c r="L3849">
        <v>1</v>
      </c>
      <c r="M3849">
        <v>-1</v>
      </c>
      <c r="N3849" t="s">
        <v>874</v>
      </c>
      <c r="O3849">
        <v>1.4E-2</v>
      </c>
      <c r="P3849">
        <v>1.4E-2</v>
      </c>
      <c r="Q3849" t="s">
        <v>874</v>
      </c>
      <c r="R3849">
        <v>0</v>
      </c>
      <c r="S3849">
        <v>0</v>
      </c>
      <c r="T3849" t="s">
        <v>874</v>
      </c>
      <c r="U3849" t="s">
        <v>874</v>
      </c>
      <c r="V3849" t="s">
        <v>874</v>
      </c>
      <c r="W3849" t="s">
        <v>874</v>
      </c>
      <c r="X3849" t="s">
        <v>62</v>
      </c>
      <c r="Y3849" t="s">
        <v>874</v>
      </c>
      <c r="Z3849" t="s">
        <v>874</v>
      </c>
      <c r="AA3849">
        <v>1</v>
      </c>
      <c r="AB3849">
        <v>1</v>
      </c>
      <c r="AC3849" t="s">
        <v>874</v>
      </c>
      <c r="AD3849" s="19">
        <v>45825.055273206017</v>
      </c>
      <c r="AE3849" t="s">
        <v>2397</v>
      </c>
    </row>
    <row r="3850" spans="1:31" x14ac:dyDescent="0.35">
      <c r="A3850" t="s">
        <v>1978</v>
      </c>
      <c r="B3850" t="s">
        <v>311</v>
      </c>
      <c r="C3850">
        <v>2765</v>
      </c>
      <c r="D3850" s="9">
        <v>38681.668749999997</v>
      </c>
      <c r="E3850" s="9">
        <v>41446.96875</v>
      </c>
      <c r="F3850">
        <v>47</v>
      </c>
      <c r="G3850">
        <v>47</v>
      </c>
      <c r="H3850">
        <v>4</v>
      </c>
      <c r="I3850">
        <v>43</v>
      </c>
      <c r="J3850">
        <v>7</v>
      </c>
      <c r="K3850">
        <v>40</v>
      </c>
      <c r="L3850">
        <v>25</v>
      </c>
      <c r="M3850">
        <v>15</v>
      </c>
      <c r="N3850">
        <v>3.0000000000000001E-3</v>
      </c>
      <c r="O3850">
        <v>1.7999999999999999E-2</v>
      </c>
      <c r="P3850">
        <v>3.0000000000000001E-3</v>
      </c>
      <c r="Q3850">
        <v>1.2E-2</v>
      </c>
      <c r="R3850">
        <v>1.7999999999999999E-2</v>
      </c>
      <c r="S3850">
        <v>1.7000000000000001E-2</v>
      </c>
      <c r="T3850">
        <v>0.66700000000000004</v>
      </c>
      <c r="U3850">
        <v>0.14299999999999999</v>
      </c>
      <c r="V3850">
        <v>0.85699999999999998</v>
      </c>
      <c r="W3850">
        <v>1250</v>
      </c>
      <c r="X3850" t="s">
        <v>56</v>
      </c>
      <c r="Y3850">
        <v>83.332999999999998</v>
      </c>
      <c r="Z3850">
        <v>0.89600000000000002</v>
      </c>
      <c r="AA3850">
        <v>0.82299999999999995</v>
      </c>
      <c r="AB3850">
        <v>0.83599999999999997</v>
      </c>
      <c r="AC3850">
        <v>0.88800000000000001</v>
      </c>
      <c r="AD3850" s="19">
        <v>45824.891392384263</v>
      </c>
      <c r="AE3850" t="s">
        <v>2024</v>
      </c>
    </row>
    <row r="3851" spans="1:31" hidden="1" x14ac:dyDescent="0.35">
      <c r="A3851" t="s">
        <v>1252</v>
      </c>
      <c r="B3851" t="s">
        <v>312</v>
      </c>
      <c r="C3851">
        <v>0</v>
      </c>
      <c r="D3851" s="9">
        <v>44354.372407407405</v>
      </c>
      <c r="E3851" s="9">
        <v>44354.372407407405</v>
      </c>
      <c r="F3851" t="s">
        <v>871</v>
      </c>
      <c r="G3851" t="s">
        <v>871</v>
      </c>
      <c r="H3851">
        <v>1</v>
      </c>
      <c r="I3851">
        <v>1</v>
      </c>
      <c r="J3851">
        <v>1</v>
      </c>
      <c r="K3851" t="s">
        <v>872</v>
      </c>
      <c r="L3851">
        <v>1</v>
      </c>
      <c r="M3851">
        <v>0</v>
      </c>
      <c r="N3851" t="s">
        <v>874</v>
      </c>
      <c r="O3851" t="s">
        <v>874</v>
      </c>
      <c r="P3851" t="s">
        <v>874</v>
      </c>
      <c r="Q3851" t="s">
        <v>874</v>
      </c>
      <c r="R3851">
        <v>0</v>
      </c>
      <c r="S3851" t="s">
        <v>874</v>
      </c>
      <c r="T3851" t="s">
        <v>874</v>
      </c>
      <c r="U3851" t="s">
        <v>874</v>
      </c>
      <c r="V3851" t="s">
        <v>874</v>
      </c>
      <c r="W3851" t="s">
        <v>874</v>
      </c>
      <c r="X3851" t="s">
        <v>56</v>
      </c>
      <c r="Y3851" t="s">
        <v>874</v>
      </c>
      <c r="Z3851" t="s">
        <v>874</v>
      </c>
      <c r="AA3851" t="s">
        <v>874</v>
      </c>
      <c r="AB3851" t="s">
        <v>874</v>
      </c>
      <c r="AC3851" t="s">
        <v>874</v>
      </c>
      <c r="AD3851" s="19">
        <v>45825.055481030089</v>
      </c>
      <c r="AE3851" t="s">
        <v>2397</v>
      </c>
    </row>
    <row r="3852" spans="1:31" x14ac:dyDescent="0.35">
      <c r="A3852" t="s">
        <v>1984</v>
      </c>
      <c r="B3852" t="s">
        <v>311</v>
      </c>
      <c r="C3852">
        <v>1351</v>
      </c>
      <c r="D3852" s="9">
        <v>40134.976388888892</v>
      </c>
      <c r="E3852" s="9">
        <v>41486.59652777778</v>
      </c>
      <c r="F3852">
        <v>35</v>
      </c>
      <c r="G3852">
        <v>35</v>
      </c>
      <c r="H3852">
        <v>5</v>
      </c>
      <c r="I3852">
        <v>30</v>
      </c>
      <c r="J3852">
        <v>4</v>
      </c>
      <c r="K3852">
        <v>31</v>
      </c>
      <c r="L3852">
        <v>21</v>
      </c>
      <c r="M3852">
        <v>10</v>
      </c>
      <c r="N3852">
        <v>4.0000000000000001E-3</v>
      </c>
      <c r="O3852">
        <v>0.02</v>
      </c>
      <c r="P3852">
        <v>3.0000000000000001E-3</v>
      </c>
      <c r="Q3852">
        <v>1.4E-2</v>
      </c>
      <c r="R3852">
        <v>2.1000000000000001E-2</v>
      </c>
      <c r="S3852">
        <v>2.1000000000000001E-2</v>
      </c>
      <c r="T3852">
        <v>0.66700000000000004</v>
      </c>
      <c r="U3852">
        <v>0.16700000000000001</v>
      </c>
      <c r="V3852">
        <v>0.875</v>
      </c>
      <c r="W3852">
        <v>714.28599999999994</v>
      </c>
      <c r="X3852" t="s">
        <v>56</v>
      </c>
      <c r="Y3852">
        <v>71.429000000000002</v>
      </c>
      <c r="Z3852">
        <v>0.85599999999999998</v>
      </c>
      <c r="AA3852">
        <v>0.98499999999999999</v>
      </c>
      <c r="AB3852">
        <v>0.92100000000000004</v>
      </c>
      <c r="AC3852">
        <v>0.93600000000000005</v>
      </c>
      <c r="AD3852" s="19">
        <v>45824.8932369213</v>
      </c>
      <c r="AE3852" t="s">
        <v>2024</v>
      </c>
    </row>
    <row r="3853" spans="1:31" hidden="1" x14ac:dyDescent="0.35">
      <c r="A3853" t="s">
        <v>1253</v>
      </c>
      <c r="B3853" t="s">
        <v>312</v>
      </c>
      <c r="C3853">
        <v>0</v>
      </c>
      <c r="D3853" s="9">
        <v>43195.530671296299</v>
      </c>
      <c r="E3853" s="9">
        <v>43195.530671296299</v>
      </c>
      <c r="F3853" t="s">
        <v>871</v>
      </c>
      <c r="G3853" t="s">
        <v>871</v>
      </c>
      <c r="H3853">
        <v>1</v>
      </c>
      <c r="I3853">
        <v>1</v>
      </c>
      <c r="J3853">
        <v>1</v>
      </c>
      <c r="K3853" t="s">
        <v>872</v>
      </c>
      <c r="L3853">
        <v>1</v>
      </c>
      <c r="M3853">
        <v>0</v>
      </c>
      <c r="N3853" t="s">
        <v>874</v>
      </c>
      <c r="O3853" t="s">
        <v>874</v>
      </c>
      <c r="P3853" t="s">
        <v>874</v>
      </c>
      <c r="Q3853" t="s">
        <v>874</v>
      </c>
      <c r="R3853">
        <v>0</v>
      </c>
      <c r="S3853" t="s">
        <v>874</v>
      </c>
      <c r="T3853" t="s">
        <v>874</v>
      </c>
      <c r="U3853" t="s">
        <v>874</v>
      </c>
      <c r="V3853" t="s">
        <v>874</v>
      </c>
      <c r="W3853" t="s">
        <v>874</v>
      </c>
      <c r="X3853" t="s">
        <v>56</v>
      </c>
      <c r="Y3853" t="s">
        <v>874</v>
      </c>
      <c r="Z3853" t="s">
        <v>874</v>
      </c>
      <c r="AA3853" t="s">
        <v>874</v>
      </c>
      <c r="AB3853" t="s">
        <v>874</v>
      </c>
      <c r="AC3853" t="s">
        <v>874</v>
      </c>
      <c r="AD3853" s="19">
        <v>45825.055688229164</v>
      </c>
      <c r="AE3853" t="s">
        <v>2397</v>
      </c>
    </row>
    <row r="3854" spans="1:31" x14ac:dyDescent="0.35">
      <c r="A3854" t="s">
        <v>2013</v>
      </c>
      <c r="B3854" t="s">
        <v>311</v>
      </c>
      <c r="C3854">
        <v>1086</v>
      </c>
      <c r="D3854" s="9">
        <v>40490.252083333333</v>
      </c>
      <c r="E3854" s="9">
        <v>41576.258333333331</v>
      </c>
      <c r="F3854">
        <v>130</v>
      </c>
      <c r="G3854">
        <v>130</v>
      </c>
      <c r="H3854">
        <v>55</v>
      </c>
      <c r="I3854">
        <v>75</v>
      </c>
      <c r="J3854">
        <v>11</v>
      </c>
      <c r="K3854">
        <v>119</v>
      </c>
      <c r="L3854">
        <v>81</v>
      </c>
      <c r="M3854">
        <v>48</v>
      </c>
      <c r="N3854">
        <v>5.6000000000000001E-2</v>
      </c>
      <c r="O3854">
        <v>7.0999999999999994E-2</v>
      </c>
      <c r="P3854">
        <v>1.2999999999999999E-2</v>
      </c>
      <c r="Q3854">
        <v>7.5999999999999998E-2</v>
      </c>
      <c r="R3854">
        <v>0.114</v>
      </c>
      <c r="S3854">
        <v>0.111</v>
      </c>
      <c r="T3854">
        <v>0.66700000000000004</v>
      </c>
      <c r="U3854">
        <v>0.441</v>
      </c>
      <c r="V3854">
        <v>0.89800000000000002</v>
      </c>
      <c r="W3854">
        <v>631.57899999999995</v>
      </c>
      <c r="X3854" t="s">
        <v>56</v>
      </c>
      <c r="Y3854">
        <v>13.157999999999999</v>
      </c>
      <c r="Z3854">
        <v>0.22500000000000001</v>
      </c>
      <c r="AA3854">
        <v>0.52400000000000002</v>
      </c>
      <c r="AB3854">
        <v>0.79100000000000004</v>
      </c>
      <c r="AC3854">
        <v>0.41099999999999998</v>
      </c>
      <c r="AD3854" s="19">
        <v>45824.899813900462</v>
      </c>
      <c r="AE3854" t="s">
        <v>2024</v>
      </c>
    </row>
    <row r="3855" spans="1:31" hidden="1" x14ac:dyDescent="0.35">
      <c r="A3855" t="s">
        <v>1254</v>
      </c>
      <c r="B3855" t="s">
        <v>312</v>
      </c>
      <c r="C3855">
        <v>0</v>
      </c>
      <c r="D3855" s="9">
        <v>42682.553136574075</v>
      </c>
      <c r="E3855" s="9">
        <v>42682.562743055554</v>
      </c>
      <c r="F3855" t="s">
        <v>871</v>
      </c>
      <c r="G3855" t="s">
        <v>871</v>
      </c>
      <c r="H3855">
        <v>1</v>
      </c>
      <c r="I3855">
        <v>2</v>
      </c>
      <c r="J3855">
        <v>1</v>
      </c>
      <c r="K3855" t="s">
        <v>872</v>
      </c>
      <c r="L3855">
        <v>1</v>
      </c>
      <c r="M3855">
        <v>1</v>
      </c>
      <c r="N3855" t="s">
        <v>874</v>
      </c>
      <c r="O3855">
        <v>1</v>
      </c>
      <c r="P3855" t="s">
        <v>874</v>
      </c>
      <c r="Q3855" t="s">
        <v>874</v>
      </c>
      <c r="R3855">
        <v>0</v>
      </c>
      <c r="S3855">
        <v>1</v>
      </c>
      <c r="T3855" t="s">
        <v>874</v>
      </c>
      <c r="U3855" t="s">
        <v>874</v>
      </c>
      <c r="V3855" t="s">
        <v>874</v>
      </c>
      <c r="W3855" t="s">
        <v>874</v>
      </c>
      <c r="X3855" t="s">
        <v>62</v>
      </c>
      <c r="Y3855" t="s">
        <v>874</v>
      </c>
      <c r="Z3855" t="s">
        <v>874</v>
      </c>
      <c r="AA3855">
        <v>1</v>
      </c>
      <c r="AB3855" t="s">
        <v>874</v>
      </c>
      <c r="AC3855" t="s">
        <v>874</v>
      </c>
      <c r="AD3855" s="19">
        <v>45825.055895590274</v>
      </c>
      <c r="AE3855" t="s">
        <v>2397</v>
      </c>
    </row>
    <row r="3856" spans="1:31" x14ac:dyDescent="0.35">
      <c r="A3856" t="s">
        <v>1187</v>
      </c>
      <c r="B3856" t="s">
        <v>311</v>
      </c>
      <c r="C3856">
        <v>1384</v>
      </c>
      <c r="D3856" s="9">
        <v>40142.690972222219</v>
      </c>
      <c r="E3856" s="9">
        <v>41527.004861111112</v>
      </c>
      <c r="F3856">
        <v>102</v>
      </c>
      <c r="G3856">
        <v>102</v>
      </c>
      <c r="H3856">
        <v>30</v>
      </c>
      <c r="I3856">
        <v>72</v>
      </c>
      <c r="J3856">
        <v>5</v>
      </c>
      <c r="K3856">
        <v>97</v>
      </c>
      <c r="L3856">
        <v>54</v>
      </c>
      <c r="M3856">
        <v>43</v>
      </c>
      <c r="N3856">
        <v>2.4E-2</v>
      </c>
      <c r="O3856">
        <v>4.5999999999999999E-2</v>
      </c>
      <c r="P3856">
        <v>0.01</v>
      </c>
      <c r="Q3856">
        <v>0.04</v>
      </c>
      <c r="R3856">
        <v>0.06</v>
      </c>
      <c r="S3856">
        <v>0.06</v>
      </c>
      <c r="T3856">
        <v>0.66700000000000004</v>
      </c>
      <c r="U3856">
        <v>0.34300000000000003</v>
      </c>
      <c r="V3856">
        <v>0.85699999999999998</v>
      </c>
      <c r="W3856">
        <v>1075</v>
      </c>
      <c r="X3856" t="s">
        <v>56</v>
      </c>
      <c r="Y3856">
        <v>25</v>
      </c>
      <c r="Z3856">
        <v>0.23699999999999999</v>
      </c>
      <c r="AA3856">
        <v>0.81</v>
      </c>
      <c r="AB3856">
        <v>0.94399999999999995</v>
      </c>
      <c r="AC3856">
        <v>0.63900000000000001</v>
      </c>
      <c r="AD3856" s="19">
        <v>45824.968767453705</v>
      </c>
      <c r="AE3856" t="s">
        <v>2225</v>
      </c>
    </row>
    <row r="3857" spans="1:31" hidden="1" x14ac:dyDescent="0.35">
      <c r="A3857" t="s">
        <v>1255</v>
      </c>
      <c r="B3857" t="s">
        <v>312</v>
      </c>
      <c r="C3857">
        <v>99</v>
      </c>
      <c r="D3857" s="9">
        <v>44460.542037037034</v>
      </c>
      <c r="E3857" s="9">
        <v>44560.458090277774</v>
      </c>
      <c r="F3857" t="s">
        <v>871</v>
      </c>
      <c r="G3857" t="s">
        <v>871</v>
      </c>
      <c r="H3857">
        <v>4</v>
      </c>
      <c r="I3857">
        <v>17</v>
      </c>
      <c r="J3857">
        <v>6</v>
      </c>
      <c r="K3857" t="s">
        <v>872</v>
      </c>
      <c r="L3857">
        <v>11</v>
      </c>
      <c r="M3857">
        <v>3</v>
      </c>
      <c r="N3857">
        <v>3.7999999999999999E-2</v>
      </c>
      <c r="O3857">
        <v>0.19500000000000001</v>
      </c>
      <c r="P3857">
        <v>6.0999999999999999E-2</v>
      </c>
      <c r="Q3857">
        <v>0.11700000000000001</v>
      </c>
      <c r="R3857" s="24" t="s">
        <v>2230</v>
      </c>
      <c r="S3857">
        <v>0.161</v>
      </c>
      <c r="T3857">
        <v>0.68</v>
      </c>
      <c r="U3857">
        <v>0.16300000000000001</v>
      </c>
      <c r="V3857">
        <v>0.73799999999999999</v>
      </c>
      <c r="W3857">
        <v>1051.2819999999999</v>
      </c>
      <c r="X3857" t="s">
        <v>56</v>
      </c>
      <c r="Y3857">
        <v>8.5470000000000006</v>
      </c>
      <c r="Z3857">
        <v>0.93600000000000005</v>
      </c>
      <c r="AA3857">
        <v>0.93</v>
      </c>
      <c r="AB3857">
        <v>0.84099999999999997</v>
      </c>
      <c r="AC3857">
        <v>0.91300000000000003</v>
      </c>
      <c r="AD3857" s="19">
        <v>45825.056217928242</v>
      </c>
      <c r="AE3857" t="s">
        <v>2397</v>
      </c>
    </row>
    <row r="3858" spans="1:31" x14ac:dyDescent="0.35">
      <c r="A3858" t="s">
        <v>946</v>
      </c>
      <c r="B3858" t="s">
        <v>311</v>
      </c>
      <c r="C3858">
        <v>6832</v>
      </c>
      <c r="D3858" s="9">
        <v>37295.197916666664</v>
      </c>
      <c r="E3858" s="9">
        <v>44127.859722222223</v>
      </c>
      <c r="F3858">
        <v>44165</v>
      </c>
      <c r="G3858">
        <v>44165</v>
      </c>
      <c r="H3858">
        <v>0</v>
      </c>
      <c r="I3858">
        <v>44165</v>
      </c>
      <c r="J3858">
        <v>22509</v>
      </c>
      <c r="K3858">
        <v>21656</v>
      </c>
      <c r="L3858">
        <v>12703</v>
      </c>
      <c r="M3858">
        <v>8953</v>
      </c>
      <c r="N3858">
        <v>0</v>
      </c>
      <c r="O3858">
        <v>7.6749999999999998</v>
      </c>
      <c r="P3858">
        <v>4.0960000000000001</v>
      </c>
      <c r="Q3858">
        <v>2.387</v>
      </c>
      <c r="R3858">
        <v>3.5790000000000002</v>
      </c>
      <c r="S3858">
        <v>4.048</v>
      </c>
      <c r="T3858">
        <v>0.66700000000000004</v>
      </c>
      <c r="U3858">
        <v>0</v>
      </c>
      <c r="V3858">
        <v>0.46600000000000003</v>
      </c>
      <c r="W3858">
        <v>3750.7330000000002</v>
      </c>
      <c r="X3858" t="s">
        <v>56</v>
      </c>
      <c r="Y3858">
        <v>0.41899999999999998</v>
      </c>
      <c r="Z3858">
        <v>0</v>
      </c>
      <c r="AA3858">
        <v>0.98299999999999998</v>
      </c>
      <c r="AB3858">
        <v>0.93600000000000005</v>
      </c>
      <c r="AC3858">
        <v>0.98099999999999998</v>
      </c>
      <c r="AD3858" s="19">
        <v>45825.039850092595</v>
      </c>
      <c r="AE3858" t="s">
        <v>1766</v>
      </c>
    </row>
    <row r="3859" spans="1:31" hidden="1" x14ac:dyDescent="0.35">
      <c r="A3859" t="s">
        <v>1256</v>
      </c>
      <c r="B3859" t="s">
        <v>312</v>
      </c>
      <c r="C3859">
        <v>0</v>
      </c>
      <c r="D3859" s="9">
        <v>42076.903912037036</v>
      </c>
      <c r="E3859" s="9">
        <v>42076.903912037036</v>
      </c>
      <c r="F3859" t="s">
        <v>871</v>
      </c>
      <c r="G3859" t="s">
        <v>871</v>
      </c>
      <c r="H3859">
        <v>1</v>
      </c>
      <c r="I3859">
        <v>1</v>
      </c>
      <c r="J3859">
        <v>1</v>
      </c>
      <c r="K3859" t="s">
        <v>872</v>
      </c>
      <c r="L3859">
        <v>1</v>
      </c>
      <c r="M3859">
        <v>0</v>
      </c>
      <c r="N3859" t="s">
        <v>874</v>
      </c>
      <c r="O3859" t="s">
        <v>874</v>
      </c>
      <c r="P3859" t="s">
        <v>874</v>
      </c>
      <c r="Q3859" t="s">
        <v>874</v>
      </c>
      <c r="R3859">
        <v>0</v>
      </c>
      <c r="S3859" t="s">
        <v>874</v>
      </c>
      <c r="T3859" t="s">
        <v>874</v>
      </c>
      <c r="U3859" t="s">
        <v>874</v>
      </c>
      <c r="V3859" t="s">
        <v>874</v>
      </c>
      <c r="W3859" t="s">
        <v>874</v>
      </c>
      <c r="X3859" t="s">
        <v>56</v>
      </c>
      <c r="Y3859" t="s">
        <v>874</v>
      </c>
      <c r="Z3859" t="s">
        <v>874</v>
      </c>
      <c r="AA3859" t="s">
        <v>874</v>
      </c>
      <c r="AB3859" t="s">
        <v>874</v>
      </c>
      <c r="AC3859" t="s">
        <v>874</v>
      </c>
      <c r="AD3859" s="19">
        <v>45825.056427418982</v>
      </c>
      <c r="AE3859" t="s">
        <v>2397</v>
      </c>
    </row>
    <row r="3860" spans="1:31" x14ac:dyDescent="0.35">
      <c r="A3860" t="s">
        <v>904</v>
      </c>
      <c r="B3860" t="s">
        <v>311</v>
      </c>
      <c r="C3860">
        <v>1590</v>
      </c>
      <c r="D3860" s="9">
        <v>42668.819444444445</v>
      </c>
      <c r="E3860" s="9">
        <v>44259.562245370369</v>
      </c>
      <c r="F3860">
        <v>87</v>
      </c>
      <c r="G3860">
        <v>87</v>
      </c>
      <c r="H3860">
        <v>70</v>
      </c>
      <c r="I3860">
        <v>17</v>
      </c>
      <c r="J3860">
        <v>13</v>
      </c>
      <c r="K3860">
        <v>74</v>
      </c>
      <c r="L3860">
        <v>48</v>
      </c>
      <c r="M3860">
        <v>26</v>
      </c>
      <c r="N3860">
        <v>5.6000000000000001E-2</v>
      </c>
      <c r="O3860">
        <v>1.2E-2</v>
      </c>
      <c r="P3860">
        <v>1.0999999999999999E-2</v>
      </c>
      <c r="Q3860">
        <v>3.7999999999999999E-2</v>
      </c>
      <c r="R3860">
        <v>5.7000000000000002E-2</v>
      </c>
      <c r="S3860">
        <v>5.8000000000000003E-2</v>
      </c>
      <c r="T3860">
        <v>0.66700000000000004</v>
      </c>
      <c r="U3860">
        <v>0.82399999999999995</v>
      </c>
      <c r="V3860">
        <v>0.83799999999999997</v>
      </c>
      <c r="W3860">
        <v>684.21100000000001</v>
      </c>
      <c r="X3860" t="s">
        <v>56</v>
      </c>
      <c r="Y3860">
        <v>26.315999999999999</v>
      </c>
      <c r="Z3860">
        <v>0.98699999999999999</v>
      </c>
      <c r="AA3860" s="19">
        <v>0.97899999999999998</v>
      </c>
      <c r="AB3860">
        <v>0.89200000000000002</v>
      </c>
      <c r="AC3860" s="23">
        <v>0.97599999999999998</v>
      </c>
      <c r="AD3860" s="19">
        <v>45825.214530613426</v>
      </c>
      <c r="AE3860" t="s">
        <v>2384</v>
      </c>
    </row>
    <row r="3861" spans="1:31" hidden="1" x14ac:dyDescent="0.35">
      <c r="A3861" t="s">
        <v>1257</v>
      </c>
      <c r="B3861" t="s">
        <v>312</v>
      </c>
      <c r="C3861">
        <v>57</v>
      </c>
      <c r="D3861" s="9">
        <v>44482.979768518519</v>
      </c>
      <c r="E3861" s="9">
        <v>44539.986574074072</v>
      </c>
      <c r="F3861" t="s">
        <v>871</v>
      </c>
      <c r="G3861" t="s">
        <v>871</v>
      </c>
      <c r="H3861">
        <v>1</v>
      </c>
      <c r="I3861">
        <v>4</v>
      </c>
      <c r="J3861">
        <v>1</v>
      </c>
      <c r="K3861" t="s">
        <v>872</v>
      </c>
      <c r="L3861">
        <v>2</v>
      </c>
      <c r="M3861">
        <v>1</v>
      </c>
      <c r="N3861" t="s">
        <v>874</v>
      </c>
      <c r="O3861">
        <v>3.6999999999999998E-2</v>
      </c>
      <c r="P3861" t="s">
        <v>874</v>
      </c>
      <c r="Q3861">
        <v>1.9E-2</v>
      </c>
      <c r="R3861">
        <v>0</v>
      </c>
      <c r="S3861">
        <v>3.6999999999999998E-2</v>
      </c>
      <c r="T3861" t="s">
        <v>874</v>
      </c>
      <c r="U3861" t="s">
        <v>874</v>
      </c>
      <c r="V3861" t="s">
        <v>874</v>
      </c>
      <c r="W3861" t="s">
        <v>874</v>
      </c>
      <c r="X3861" t="s">
        <v>56</v>
      </c>
      <c r="Y3861">
        <v>52.631999999999998</v>
      </c>
      <c r="Z3861" t="s">
        <v>874</v>
      </c>
      <c r="AA3861">
        <v>0.83499999999999996</v>
      </c>
      <c r="AB3861" t="s">
        <v>874</v>
      </c>
      <c r="AC3861">
        <v>1</v>
      </c>
      <c r="AD3861" s="19">
        <v>45825.056651087965</v>
      </c>
      <c r="AE3861" t="s">
        <v>2397</v>
      </c>
    </row>
    <row r="3862" spans="1:31" x14ac:dyDescent="0.35">
      <c r="A3862" t="s">
        <v>1008</v>
      </c>
      <c r="B3862" t="s">
        <v>311</v>
      </c>
      <c r="C3862">
        <v>5184</v>
      </c>
      <c r="D3862" s="9">
        <v>39330.445752314816</v>
      </c>
      <c r="E3862" s="9">
        <v>44515.389525462961</v>
      </c>
      <c r="F3862">
        <v>43</v>
      </c>
      <c r="G3862">
        <v>43</v>
      </c>
      <c r="H3862">
        <v>8</v>
      </c>
      <c r="I3862">
        <v>35</v>
      </c>
      <c r="J3862">
        <v>5</v>
      </c>
      <c r="K3862">
        <v>38</v>
      </c>
      <c r="L3862">
        <v>15</v>
      </c>
      <c r="M3862">
        <v>23</v>
      </c>
      <c r="N3862">
        <v>2E-3</v>
      </c>
      <c r="O3862">
        <v>7.0000000000000001E-3</v>
      </c>
      <c r="P3862">
        <v>3.0000000000000001E-3</v>
      </c>
      <c r="Q3862">
        <v>4.0000000000000001E-3</v>
      </c>
      <c r="R3862">
        <v>6.0000000000000001E-3</v>
      </c>
      <c r="S3862">
        <v>7.0000000000000001E-3</v>
      </c>
      <c r="T3862">
        <v>0.66700000000000004</v>
      </c>
      <c r="U3862">
        <v>0.222</v>
      </c>
      <c r="V3862">
        <v>0.66700000000000004</v>
      </c>
      <c r="W3862">
        <v>5750</v>
      </c>
      <c r="X3862" t="s">
        <v>56</v>
      </c>
      <c r="Y3862">
        <v>250</v>
      </c>
      <c r="Z3862">
        <v>0.47799999999999998</v>
      </c>
      <c r="AA3862" s="19">
        <v>0.94299999999999995</v>
      </c>
      <c r="AB3862">
        <v>0.877</v>
      </c>
      <c r="AC3862" s="23">
        <v>0.81299999999999994</v>
      </c>
      <c r="AD3862" s="19">
        <v>45825.205724988424</v>
      </c>
      <c r="AE3862" t="s">
        <v>2388</v>
      </c>
    </row>
    <row r="3863" spans="1:31" hidden="1" x14ac:dyDescent="0.35">
      <c r="A3863" t="s">
        <v>1258</v>
      </c>
      <c r="B3863" t="s">
        <v>312</v>
      </c>
      <c r="C3863">
        <v>0</v>
      </c>
      <c r="D3863" s="9">
        <v>44305.656157407408</v>
      </c>
      <c r="E3863" s="9">
        <v>44305.656157407408</v>
      </c>
      <c r="F3863" t="s">
        <v>871</v>
      </c>
      <c r="G3863" t="s">
        <v>871</v>
      </c>
      <c r="H3863">
        <v>1</v>
      </c>
      <c r="I3863">
        <v>1</v>
      </c>
      <c r="J3863">
        <v>1</v>
      </c>
      <c r="K3863" t="s">
        <v>872</v>
      </c>
      <c r="L3863">
        <v>1</v>
      </c>
      <c r="M3863">
        <v>0</v>
      </c>
      <c r="N3863" t="s">
        <v>874</v>
      </c>
      <c r="O3863" t="s">
        <v>874</v>
      </c>
      <c r="P3863" t="s">
        <v>874</v>
      </c>
      <c r="Q3863" t="s">
        <v>874</v>
      </c>
      <c r="R3863">
        <v>0</v>
      </c>
      <c r="S3863" t="s">
        <v>874</v>
      </c>
      <c r="T3863" t="s">
        <v>874</v>
      </c>
      <c r="U3863" t="s">
        <v>874</v>
      </c>
      <c r="V3863" t="s">
        <v>874</v>
      </c>
      <c r="W3863" t="s">
        <v>874</v>
      </c>
      <c r="X3863" t="s">
        <v>56</v>
      </c>
      <c r="Y3863" t="s">
        <v>874</v>
      </c>
      <c r="Z3863" t="s">
        <v>874</v>
      </c>
      <c r="AA3863" t="s">
        <v>874</v>
      </c>
      <c r="AB3863" t="s">
        <v>874</v>
      </c>
      <c r="AC3863" t="s">
        <v>874</v>
      </c>
      <c r="AD3863" s="19">
        <v>45825.056861157405</v>
      </c>
      <c r="AE3863" t="s">
        <v>2397</v>
      </c>
    </row>
    <row r="3864" spans="1:31" x14ac:dyDescent="0.35">
      <c r="A3864" t="s">
        <v>932</v>
      </c>
      <c r="B3864" t="s">
        <v>311</v>
      </c>
      <c r="C3864">
        <v>2826</v>
      </c>
      <c r="D3864" s="9">
        <v>40399.657557870371</v>
      </c>
      <c r="E3864" s="9">
        <v>43226.643622685187</v>
      </c>
      <c r="F3864">
        <v>33</v>
      </c>
      <c r="G3864">
        <v>33</v>
      </c>
      <c r="H3864">
        <v>6</v>
      </c>
      <c r="I3864">
        <v>27</v>
      </c>
      <c r="J3864">
        <v>2</v>
      </c>
      <c r="K3864">
        <v>31</v>
      </c>
      <c r="L3864">
        <v>19</v>
      </c>
      <c r="M3864">
        <v>12</v>
      </c>
      <c r="N3864">
        <v>3.0000000000000001E-3</v>
      </c>
      <c r="O3864">
        <v>8.9999999999999993E-3</v>
      </c>
      <c r="P3864">
        <v>3.0000000000000001E-3</v>
      </c>
      <c r="Q3864">
        <v>6.0000000000000001E-3</v>
      </c>
      <c r="R3864">
        <v>8.9999999999999993E-3</v>
      </c>
      <c r="S3864">
        <v>1.0999999999999999E-2</v>
      </c>
      <c r="T3864">
        <v>0.66700000000000004</v>
      </c>
      <c r="U3864">
        <v>0.25</v>
      </c>
      <c r="V3864">
        <v>0.75</v>
      </c>
      <c r="W3864">
        <v>2000</v>
      </c>
      <c r="X3864" t="s">
        <v>56</v>
      </c>
      <c r="Y3864">
        <v>166.667</v>
      </c>
      <c r="Z3864">
        <v>0.90600000000000003</v>
      </c>
      <c r="AA3864">
        <v>0.88800000000000001</v>
      </c>
      <c r="AB3864">
        <v>1</v>
      </c>
      <c r="AC3864">
        <v>0.94599999999999995</v>
      </c>
      <c r="AD3864" s="19">
        <v>45825.184980416663</v>
      </c>
      <c r="AE3864" t="s">
        <v>2393</v>
      </c>
    </row>
    <row r="3865" spans="1:31" hidden="1" x14ac:dyDescent="0.35">
      <c r="A3865" t="s">
        <v>1259</v>
      </c>
      <c r="B3865" t="s">
        <v>312</v>
      </c>
      <c r="C3865">
        <v>49</v>
      </c>
      <c r="D3865" s="9">
        <v>44438.456331018519</v>
      </c>
      <c r="E3865" s="9">
        <v>44488.00540509259</v>
      </c>
      <c r="F3865" t="s">
        <v>871</v>
      </c>
      <c r="G3865" t="s">
        <v>871</v>
      </c>
      <c r="H3865">
        <v>3</v>
      </c>
      <c r="I3865">
        <v>9</v>
      </c>
      <c r="J3865">
        <v>1</v>
      </c>
      <c r="K3865" t="s">
        <v>872</v>
      </c>
      <c r="L3865">
        <v>9</v>
      </c>
      <c r="M3865">
        <v>2</v>
      </c>
      <c r="N3865">
        <v>7.6999999999999999E-2</v>
      </c>
      <c r="O3865">
        <v>0.157</v>
      </c>
      <c r="P3865">
        <v>0</v>
      </c>
      <c r="Q3865">
        <v>0.16300000000000001</v>
      </c>
      <c r="R3865" s="24" t="s">
        <v>2231</v>
      </c>
      <c r="S3865">
        <v>0.23599999999999999</v>
      </c>
      <c r="T3865">
        <v>0.69699999999999995</v>
      </c>
      <c r="U3865">
        <v>0.32900000000000001</v>
      </c>
      <c r="V3865">
        <v>1</v>
      </c>
      <c r="W3865">
        <v>98.16</v>
      </c>
      <c r="X3865" t="s">
        <v>56</v>
      </c>
      <c r="Y3865">
        <v>6.1349999999999998</v>
      </c>
      <c r="Z3865">
        <v>1</v>
      </c>
      <c r="AA3865">
        <v>0.64200000000000002</v>
      </c>
      <c r="AB3865">
        <v>0</v>
      </c>
      <c r="AC3865">
        <v>0.78500000000000003</v>
      </c>
      <c r="AD3865" s="19">
        <v>45825.057118969904</v>
      </c>
      <c r="AE3865" t="s">
        <v>2397</v>
      </c>
    </row>
    <row r="3866" spans="1:31" x14ac:dyDescent="0.35">
      <c r="A3866" t="s">
        <v>1264</v>
      </c>
      <c r="B3866" t="s">
        <v>311</v>
      </c>
      <c r="C3866">
        <v>6492</v>
      </c>
      <c r="D3866" s="9">
        <v>38064.960960648146</v>
      </c>
      <c r="E3866" s="9">
        <v>44557.894965277781</v>
      </c>
      <c r="F3866">
        <v>804</v>
      </c>
      <c r="G3866">
        <v>804</v>
      </c>
      <c r="H3866">
        <v>84</v>
      </c>
      <c r="I3866">
        <v>720</v>
      </c>
      <c r="J3866">
        <v>76</v>
      </c>
      <c r="K3866">
        <v>728</v>
      </c>
      <c r="L3866">
        <v>476</v>
      </c>
      <c r="M3866">
        <v>252</v>
      </c>
      <c r="N3866">
        <v>1.4999999999999999E-2</v>
      </c>
      <c r="O3866">
        <v>0.11899999999999999</v>
      </c>
      <c r="P3866">
        <v>1.4E-2</v>
      </c>
      <c r="Q3866">
        <v>0.08</v>
      </c>
      <c r="R3866">
        <v>0.12</v>
      </c>
      <c r="S3866">
        <v>0.11899999999999999</v>
      </c>
      <c r="T3866">
        <v>0.66700000000000004</v>
      </c>
      <c r="U3866">
        <v>0.112</v>
      </c>
      <c r="V3866">
        <v>0.89600000000000002</v>
      </c>
      <c r="W3866">
        <v>3150</v>
      </c>
      <c r="X3866" t="s">
        <v>56</v>
      </c>
      <c r="Y3866">
        <v>12.5</v>
      </c>
      <c r="Z3866">
        <v>0.97799999999999998</v>
      </c>
      <c r="AA3866">
        <v>0.99</v>
      </c>
      <c r="AB3866">
        <v>0.93300000000000005</v>
      </c>
      <c r="AC3866">
        <v>0.99</v>
      </c>
      <c r="AD3866" s="19">
        <v>45825.058213275464</v>
      </c>
      <c r="AE3866" t="s">
        <v>2397</v>
      </c>
    </row>
    <row r="3867" spans="1:31" hidden="1" x14ac:dyDescent="0.35">
      <c r="A3867" t="s">
        <v>1260</v>
      </c>
      <c r="B3867" t="s">
        <v>312</v>
      </c>
      <c r="C3867">
        <v>97</v>
      </c>
      <c r="D3867" s="9">
        <v>42844.718287037038</v>
      </c>
      <c r="E3867" s="9">
        <v>42942.395671296297</v>
      </c>
      <c r="F3867" t="s">
        <v>871</v>
      </c>
      <c r="G3867" t="s">
        <v>871</v>
      </c>
      <c r="H3867">
        <v>1</v>
      </c>
      <c r="I3867">
        <v>4</v>
      </c>
      <c r="J3867">
        <v>1</v>
      </c>
      <c r="K3867" t="s">
        <v>872</v>
      </c>
      <c r="L3867">
        <v>2</v>
      </c>
      <c r="M3867">
        <v>2</v>
      </c>
      <c r="N3867" t="s">
        <v>874</v>
      </c>
      <c r="O3867">
        <v>2.1999999999999999E-2</v>
      </c>
      <c r="P3867" t="s">
        <v>874</v>
      </c>
      <c r="Q3867">
        <v>0.01</v>
      </c>
      <c r="R3867">
        <v>0</v>
      </c>
      <c r="S3867">
        <v>0.02</v>
      </c>
      <c r="T3867" t="s">
        <v>874</v>
      </c>
      <c r="U3867" t="s">
        <v>874</v>
      </c>
      <c r="V3867" t="s">
        <v>874</v>
      </c>
      <c r="W3867" t="s">
        <v>874</v>
      </c>
      <c r="X3867" t="s">
        <v>56</v>
      </c>
      <c r="Y3867">
        <v>100</v>
      </c>
      <c r="Z3867" t="s">
        <v>874</v>
      </c>
      <c r="AA3867">
        <v>0.85099999999999998</v>
      </c>
      <c r="AB3867" t="s">
        <v>874</v>
      </c>
      <c r="AC3867">
        <v>1</v>
      </c>
      <c r="AD3867" s="19">
        <v>45825.057335763886</v>
      </c>
      <c r="AE3867" t="s">
        <v>2397</v>
      </c>
    </row>
    <row r="3868" spans="1:31" x14ac:dyDescent="0.35">
      <c r="A3868" t="s">
        <v>1319</v>
      </c>
      <c r="B3868" t="s">
        <v>311</v>
      </c>
      <c r="C3868">
        <v>5823</v>
      </c>
      <c r="D3868" s="9">
        <v>38742.573437500003</v>
      </c>
      <c r="E3868" s="9">
        <v>44566.444988425923</v>
      </c>
      <c r="F3868">
        <v>14750</v>
      </c>
      <c r="G3868">
        <v>14750</v>
      </c>
      <c r="H3868">
        <v>2663</v>
      </c>
      <c r="I3868">
        <v>12087</v>
      </c>
      <c r="J3868">
        <v>3005</v>
      </c>
      <c r="K3868">
        <v>11745</v>
      </c>
      <c r="L3868">
        <v>8054</v>
      </c>
      <c r="M3868">
        <v>3691</v>
      </c>
      <c r="N3868">
        <v>0.52</v>
      </c>
      <c r="O3868">
        <v>2.6240000000000001</v>
      </c>
      <c r="P3868">
        <v>0.66200000000000003</v>
      </c>
      <c r="Q3868">
        <v>1.6559999999999999</v>
      </c>
      <c r="R3868">
        <v>2.4820000000000002</v>
      </c>
      <c r="S3868">
        <v>2.5270000000000001</v>
      </c>
      <c r="T3868">
        <v>0.66700000000000004</v>
      </c>
      <c r="U3868">
        <v>0.16500000000000001</v>
      </c>
      <c r="V3868">
        <v>0.78900000000000003</v>
      </c>
      <c r="W3868">
        <v>2228.8649999999998</v>
      </c>
      <c r="X3868" t="s">
        <v>56</v>
      </c>
      <c r="Y3868">
        <v>0.60399999999999998</v>
      </c>
      <c r="Z3868">
        <v>0.97399999999999998</v>
      </c>
      <c r="AA3868">
        <v>0.98099999999999998</v>
      </c>
      <c r="AB3868">
        <v>0.97199999999999998</v>
      </c>
      <c r="AC3868">
        <v>0.98299999999999998</v>
      </c>
      <c r="AD3868" s="19">
        <v>45825.07206111111</v>
      </c>
      <c r="AE3868" t="s">
        <v>2397</v>
      </c>
    </row>
    <row r="3869" spans="1:31" hidden="1" x14ac:dyDescent="0.35">
      <c r="A3869" t="s">
        <v>1261</v>
      </c>
      <c r="B3869" t="s">
        <v>312</v>
      </c>
      <c r="C3869">
        <v>45</v>
      </c>
      <c r="D3869" s="9">
        <v>44511.338240740741</v>
      </c>
      <c r="E3869" s="9">
        <v>44556.746516203704</v>
      </c>
      <c r="F3869" t="s">
        <v>871</v>
      </c>
      <c r="G3869" t="s">
        <v>871</v>
      </c>
      <c r="H3869">
        <v>11</v>
      </c>
      <c r="I3869">
        <v>1</v>
      </c>
      <c r="J3869">
        <v>2</v>
      </c>
      <c r="K3869" t="s">
        <v>872</v>
      </c>
      <c r="L3869">
        <v>10</v>
      </c>
      <c r="M3869">
        <v>-2</v>
      </c>
      <c r="N3869">
        <v>0.16700000000000001</v>
      </c>
      <c r="O3869" t="s">
        <v>874</v>
      </c>
      <c r="P3869">
        <v>1</v>
      </c>
      <c r="Q3869">
        <v>1.25</v>
      </c>
      <c r="R3869">
        <v>-0.83299999999999996</v>
      </c>
      <c r="S3869">
        <v>0.186</v>
      </c>
      <c r="T3869" t="s">
        <v>874</v>
      </c>
      <c r="U3869" t="s">
        <v>874</v>
      </c>
      <c r="V3869" t="s">
        <v>874</v>
      </c>
      <c r="W3869" t="s">
        <v>874</v>
      </c>
      <c r="X3869" t="s">
        <v>56</v>
      </c>
      <c r="Y3869">
        <v>0.8</v>
      </c>
      <c r="Z3869">
        <v>0.38</v>
      </c>
      <c r="AA3869" t="s">
        <v>874</v>
      </c>
      <c r="AB3869">
        <v>1</v>
      </c>
      <c r="AC3869">
        <v>0.75800000000000001</v>
      </c>
      <c r="AD3869" s="19">
        <v>45825.057562534719</v>
      </c>
      <c r="AE3869" t="s">
        <v>2397</v>
      </c>
    </row>
    <row r="3870" spans="1:31" x14ac:dyDescent="0.35">
      <c r="A3870" t="s">
        <v>1548</v>
      </c>
      <c r="B3870" t="s">
        <v>311</v>
      </c>
      <c r="C3870">
        <v>6318</v>
      </c>
      <c r="D3870" s="9">
        <v>38246.156909722224</v>
      </c>
      <c r="E3870" s="9">
        <v>44564.337650462963</v>
      </c>
      <c r="F3870">
        <v>4486</v>
      </c>
      <c r="G3870">
        <v>4486</v>
      </c>
      <c r="H3870">
        <v>802</v>
      </c>
      <c r="I3870">
        <v>3684</v>
      </c>
      <c r="J3870">
        <v>605</v>
      </c>
      <c r="K3870">
        <v>3881</v>
      </c>
      <c r="L3870">
        <v>3306</v>
      </c>
      <c r="M3870">
        <v>575</v>
      </c>
      <c r="N3870">
        <v>0.115</v>
      </c>
      <c r="O3870">
        <v>0.81399999999999995</v>
      </c>
      <c r="P3870">
        <v>9.9000000000000005E-2</v>
      </c>
      <c r="Q3870">
        <v>0.55400000000000005</v>
      </c>
      <c r="R3870">
        <v>0.83</v>
      </c>
      <c r="S3870">
        <v>0.67400000000000004</v>
      </c>
      <c r="T3870">
        <v>0.66700000000000004</v>
      </c>
      <c r="U3870">
        <v>0.124</v>
      </c>
      <c r="V3870">
        <v>0.89300000000000002</v>
      </c>
      <c r="W3870">
        <v>1037.9059999999999</v>
      </c>
      <c r="X3870" t="s">
        <v>56</v>
      </c>
      <c r="Y3870">
        <v>1.8049999999999999</v>
      </c>
      <c r="Z3870">
        <v>0.92900000000000005</v>
      </c>
      <c r="AA3870">
        <v>0.89900000000000002</v>
      </c>
      <c r="AB3870">
        <v>0.90500000000000003</v>
      </c>
      <c r="AC3870">
        <v>0.89600000000000002</v>
      </c>
      <c r="AD3870" s="19">
        <v>45825.125941689817</v>
      </c>
      <c r="AE3870" t="s">
        <v>2397</v>
      </c>
    </row>
    <row r="3871" spans="1:31" hidden="1" x14ac:dyDescent="0.35">
      <c r="A3871" t="s">
        <v>1262</v>
      </c>
      <c r="B3871" t="s">
        <v>312</v>
      </c>
      <c r="C3871">
        <v>0</v>
      </c>
      <c r="D3871" s="9">
        <v>43832.468958333331</v>
      </c>
      <c r="E3871" s="9">
        <v>43832.468958333331</v>
      </c>
      <c r="F3871" t="s">
        <v>871</v>
      </c>
      <c r="G3871" t="s">
        <v>871</v>
      </c>
      <c r="H3871">
        <v>1</v>
      </c>
      <c r="I3871">
        <v>1</v>
      </c>
      <c r="J3871">
        <v>1</v>
      </c>
      <c r="K3871" t="s">
        <v>872</v>
      </c>
      <c r="L3871">
        <v>1</v>
      </c>
      <c r="M3871">
        <v>0</v>
      </c>
      <c r="N3871" t="s">
        <v>874</v>
      </c>
      <c r="O3871" t="s">
        <v>874</v>
      </c>
      <c r="P3871" t="s">
        <v>874</v>
      </c>
      <c r="Q3871" t="s">
        <v>874</v>
      </c>
      <c r="R3871">
        <v>0</v>
      </c>
      <c r="S3871" t="s">
        <v>874</v>
      </c>
      <c r="T3871" t="s">
        <v>874</v>
      </c>
      <c r="U3871" t="s">
        <v>874</v>
      </c>
      <c r="V3871" t="s">
        <v>874</v>
      </c>
      <c r="W3871" t="s">
        <v>874</v>
      </c>
      <c r="X3871" t="s">
        <v>62</v>
      </c>
      <c r="Y3871" t="s">
        <v>874</v>
      </c>
      <c r="Z3871" t="s">
        <v>874</v>
      </c>
      <c r="AA3871" t="s">
        <v>874</v>
      </c>
      <c r="AB3871" t="s">
        <v>874</v>
      </c>
      <c r="AC3871" t="s">
        <v>874</v>
      </c>
      <c r="AD3871" s="19">
        <v>45825.057764965277</v>
      </c>
      <c r="AE3871" t="s">
        <v>2397</v>
      </c>
    </row>
    <row r="3872" spans="1:31" x14ac:dyDescent="0.35">
      <c r="A3872" t="s">
        <v>1277</v>
      </c>
      <c r="B3872" t="s">
        <v>311</v>
      </c>
      <c r="C3872">
        <v>2794</v>
      </c>
      <c r="D3872" s="9">
        <v>38827.490277777775</v>
      </c>
      <c r="E3872" s="9">
        <v>41622.071527777778</v>
      </c>
      <c r="F3872">
        <v>2413</v>
      </c>
      <c r="G3872">
        <v>2413</v>
      </c>
      <c r="H3872">
        <v>195</v>
      </c>
      <c r="I3872">
        <v>2218</v>
      </c>
      <c r="J3872">
        <v>252</v>
      </c>
      <c r="K3872">
        <v>2161</v>
      </c>
      <c r="L3872">
        <v>1500</v>
      </c>
      <c r="M3872">
        <v>661</v>
      </c>
      <c r="N3872">
        <v>9.2999999999999999E-2</v>
      </c>
      <c r="O3872">
        <v>0.89400000000000002</v>
      </c>
      <c r="P3872">
        <v>0.106</v>
      </c>
      <c r="Q3872">
        <v>0.58699999999999997</v>
      </c>
      <c r="R3872">
        <v>0.88100000000000001</v>
      </c>
      <c r="S3872">
        <v>0.877</v>
      </c>
      <c r="T3872">
        <v>0.66600000000000004</v>
      </c>
      <c r="U3872">
        <v>9.4E-2</v>
      </c>
      <c r="V3872">
        <v>0.89300000000000002</v>
      </c>
      <c r="W3872">
        <v>1126.0650000000001</v>
      </c>
      <c r="X3872" t="s">
        <v>56</v>
      </c>
      <c r="Y3872">
        <v>1.704</v>
      </c>
      <c r="Z3872">
        <v>0.96299999999999997</v>
      </c>
      <c r="AA3872">
        <v>0.95499999999999996</v>
      </c>
      <c r="AB3872">
        <v>0.97099999999999997</v>
      </c>
      <c r="AC3872">
        <v>0.95799999999999996</v>
      </c>
      <c r="AD3872" s="19">
        <v>45824.766194085649</v>
      </c>
      <c r="AE3872" t="s">
        <v>1824</v>
      </c>
    </row>
    <row r="3873" spans="1:31" hidden="1" x14ac:dyDescent="0.35">
      <c r="A3873" t="s">
        <v>1263</v>
      </c>
      <c r="B3873" t="s">
        <v>312</v>
      </c>
      <c r="C3873">
        <v>0</v>
      </c>
      <c r="D3873" s="9">
        <v>44232.78402777778</v>
      </c>
      <c r="E3873" s="9">
        <v>44232.809733796297</v>
      </c>
      <c r="F3873" t="s">
        <v>871</v>
      </c>
      <c r="G3873" t="s">
        <v>871</v>
      </c>
      <c r="H3873">
        <v>1</v>
      </c>
      <c r="I3873">
        <v>1</v>
      </c>
      <c r="J3873">
        <v>1</v>
      </c>
      <c r="K3873" t="s">
        <v>872</v>
      </c>
      <c r="L3873">
        <v>1</v>
      </c>
      <c r="M3873">
        <v>-1</v>
      </c>
      <c r="N3873" t="s">
        <v>874</v>
      </c>
      <c r="O3873" t="s">
        <v>874</v>
      </c>
      <c r="P3873" t="s">
        <v>874</v>
      </c>
      <c r="Q3873" t="s">
        <v>874</v>
      </c>
      <c r="R3873">
        <v>0</v>
      </c>
      <c r="S3873" t="s">
        <v>874</v>
      </c>
      <c r="T3873" t="s">
        <v>874</v>
      </c>
      <c r="U3873" t="s">
        <v>874</v>
      </c>
      <c r="V3873" t="s">
        <v>874</v>
      </c>
      <c r="W3873" t="s">
        <v>874</v>
      </c>
      <c r="X3873" t="s">
        <v>56</v>
      </c>
      <c r="Y3873" t="s">
        <v>874</v>
      </c>
      <c r="Z3873" t="s">
        <v>874</v>
      </c>
      <c r="AA3873" t="s">
        <v>874</v>
      </c>
      <c r="AB3873" t="s">
        <v>874</v>
      </c>
      <c r="AC3873" t="s">
        <v>874</v>
      </c>
      <c r="AD3873" s="19">
        <v>45825.057986122687</v>
      </c>
      <c r="AE3873" t="s">
        <v>2397</v>
      </c>
    </row>
    <row r="3874" spans="1:31" x14ac:dyDescent="0.35">
      <c r="A3874" t="s">
        <v>1385</v>
      </c>
      <c r="B3874" t="s">
        <v>311</v>
      </c>
      <c r="C3874">
        <v>2915</v>
      </c>
      <c r="D3874" s="9">
        <v>41650.968101851853</v>
      </c>
      <c r="E3874" s="9">
        <v>44566.684467592589</v>
      </c>
      <c r="F3874">
        <v>5893</v>
      </c>
      <c r="G3874">
        <v>5893</v>
      </c>
      <c r="H3874">
        <v>1349</v>
      </c>
      <c r="I3874">
        <v>4544</v>
      </c>
      <c r="J3874">
        <v>805</v>
      </c>
      <c r="K3874">
        <v>5088</v>
      </c>
      <c r="L3874">
        <v>3647</v>
      </c>
      <c r="M3874">
        <v>1441</v>
      </c>
      <c r="N3874">
        <v>0.39200000000000002</v>
      </c>
      <c r="O3874">
        <v>1.68</v>
      </c>
      <c r="P3874">
        <v>0.308</v>
      </c>
      <c r="Q3874">
        <v>1.1739999999999999</v>
      </c>
      <c r="R3874">
        <v>1.764</v>
      </c>
      <c r="S3874">
        <v>1.7110000000000001</v>
      </c>
      <c r="T3874">
        <v>0.66600000000000004</v>
      </c>
      <c r="U3874">
        <v>0.189</v>
      </c>
      <c r="V3874">
        <v>0.85099999999999998</v>
      </c>
      <c r="W3874">
        <v>1227.4280000000001</v>
      </c>
      <c r="X3874" t="s">
        <v>56</v>
      </c>
      <c r="Y3874">
        <v>0.85199999999999998</v>
      </c>
      <c r="Z3874">
        <v>0.77200000000000002</v>
      </c>
      <c r="AA3874">
        <v>0.98599999999999999</v>
      </c>
      <c r="AB3874">
        <v>0.94799999999999995</v>
      </c>
      <c r="AC3874">
        <v>0.96699999999999997</v>
      </c>
      <c r="AD3874" s="19">
        <v>45825.087416898146</v>
      </c>
      <c r="AE3874" t="s">
        <v>2397</v>
      </c>
    </row>
    <row r="3875" spans="1:31" hidden="1" x14ac:dyDescent="0.35">
      <c r="A3875" t="s">
        <v>1264</v>
      </c>
      <c r="B3875" t="s">
        <v>312</v>
      </c>
      <c r="C3875">
        <v>32</v>
      </c>
      <c r="D3875" s="9">
        <v>44525.375497685185</v>
      </c>
      <c r="E3875" s="9">
        <v>44557.894965277781</v>
      </c>
      <c r="F3875" t="s">
        <v>871</v>
      </c>
      <c r="G3875" t="s">
        <v>871</v>
      </c>
      <c r="H3875">
        <v>1</v>
      </c>
      <c r="I3875">
        <v>4</v>
      </c>
      <c r="J3875">
        <v>1</v>
      </c>
      <c r="K3875" t="s">
        <v>872</v>
      </c>
      <c r="L3875">
        <v>11</v>
      </c>
      <c r="M3875">
        <v>-9</v>
      </c>
      <c r="N3875" t="s">
        <v>874</v>
      </c>
      <c r="O3875">
        <v>7.8E-2</v>
      </c>
      <c r="P3875" t="s">
        <v>874</v>
      </c>
      <c r="Q3875">
        <v>0.26800000000000002</v>
      </c>
      <c r="R3875">
        <v>0</v>
      </c>
      <c r="S3875">
        <v>5.8000000000000003E-2</v>
      </c>
      <c r="T3875" t="s">
        <v>874</v>
      </c>
      <c r="U3875" t="s">
        <v>874</v>
      </c>
      <c r="V3875" t="s">
        <v>874</v>
      </c>
      <c r="W3875" t="s">
        <v>874</v>
      </c>
      <c r="X3875" t="s">
        <v>56</v>
      </c>
      <c r="Y3875">
        <v>3.7309999999999999</v>
      </c>
      <c r="Z3875" t="s">
        <v>874</v>
      </c>
      <c r="AA3875">
        <v>0.63</v>
      </c>
      <c r="AB3875" t="s">
        <v>874</v>
      </c>
      <c r="AC3875">
        <v>0.80400000000000005</v>
      </c>
      <c r="AD3875" s="19">
        <v>45825.058213321761</v>
      </c>
      <c r="AE3875" t="s">
        <v>2397</v>
      </c>
    </row>
    <row r="3876" spans="1:31" x14ac:dyDescent="0.35">
      <c r="A3876" t="s">
        <v>66</v>
      </c>
      <c r="B3876" t="s">
        <v>311</v>
      </c>
      <c r="C3876">
        <v>1051</v>
      </c>
      <c r="D3876" s="9">
        <v>44553.245138888888</v>
      </c>
      <c r="E3876" s="9">
        <v>45604.893750000003</v>
      </c>
      <c r="F3876">
        <v>756</v>
      </c>
      <c r="G3876">
        <v>756</v>
      </c>
      <c r="H3876">
        <v>730</v>
      </c>
      <c r="I3876">
        <v>26</v>
      </c>
      <c r="J3876">
        <v>164</v>
      </c>
      <c r="K3876">
        <v>592</v>
      </c>
      <c r="L3876">
        <v>373</v>
      </c>
      <c r="M3876">
        <v>219</v>
      </c>
      <c r="N3876">
        <v>0.70299999999999996</v>
      </c>
      <c r="O3876">
        <v>2.7E-2</v>
      </c>
      <c r="P3876">
        <v>0.17199999999999999</v>
      </c>
      <c r="Q3876">
        <v>0.371</v>
      </c>
      <c r="R3876">
        <v>0.55800000000000005</v>
      </c>
      <c r="S3876">
        <v>0.56999999999999995</v>
      </c>
      <c r="T3876">
        <v>0.66500000000000004</v>
      </c>
      <c r="U3876">
        <v>0.96299999999999997</v>
      </c>
      <c r="V3876">
        <v>0.76400000000000001</v>
      </c>
      <c r="W3876">
        <v>590.29600000000005</v>
      </c>
      <c r="X3876" t="s">
        <v>56</v>
      </c>
      <c r="Y3876">
        <v>2.6949999999999998</v>
      </c>
      <c r="Z3876">
        <v>0.98299999999999998</v>
      </c>
      <c r="AA3876">
        <v>0.96899999999999997</v>
      </c>
      <c r="AB3876">
        <v>0.95599999999999996</v>
      </c>
      <c r="AC3876">
        <v>0.96799999999999997</v>
      </c>
      <c r="AD3876" s="19">
        <v>1.7099537037037038E-2</v>
      </c>
      <c r="AE3876" t="s">
        <v>1108</v>
      </c>
    </row>
    <row r="3877" spans="1:31" hidden="1" x14ac:dyDescent="0.35">
      <c r="A3877" t="s">
        <v>1265</v>
      </c>
      <c r="B3877" t="s">
        <v>312</v>
      </c>
      <c r="C3877">
        <v>61</v>
      </c>
      <c r="D3877" s="9">
        <v>44491.62195601852</v>
      </c>
      <c r="E3877" s="9">
        <v>44553.159155092595</v>
      </c>
      <c r="F3877" t="s">
        <v>871</v>
      </c>
      <c r="G3877" t="s">
        <v>871</v>
      </c>
      <c r="H3877">
        <v>1</v>
      </c>
      <c r="I3877">
        <v>5</v>
      </c>
      <c r="J3877">
        <v>1</v>
      </c>
      <c r="K3877" t="s">
        <v>872</v>
      </c>
      <c r="L3877">
        <v>3</v>
      </c>
      <c r="M3877">
        <v>0</v>
      </c>
      <c r="N3877" t="s">
        <v>874</v>
      </c>
      <c r="O3877">
        <v>6.8000000000000005E-2</v>
      </c>
      <c r="P3877" t="s">
        <v>874</v>
      </c>
      <c r="Q3877">
        <v>2.5999999999999999E-2</v>
      </c>
      <c r="R3877">
        <v>0</v>
      </c>
      <c r="S3877">
        <v>6.0999999999999999E-2</v>
      </c>
      <c r="T3877" t="s">
        <v>874</v>
      </c>
      <c r="U3877" t="s">
        <v>874</v>
      </c>
      <c r="V3877" t="s">
        <v>874</v>
      </c>
      <c r="W3877" t="s">
        <v>874</v>
      </c>
      <c r="X3877" t="s">
        <v>56</v>
      </c>
      <c r="Y3877">
        <v>38.462000000000003</v>
      </c>
      <c r="Z3877" t="s">
        <v>874</v>
      </c>
      <c r="AA3877">
        <v>0.77800000000000002</v>
      </c>
      <c r="AB3877" t="s">
        <v>874</v>
      </c>
      <c r="AC3877">
        <v>0.75</v>
      </c>
      <c r="AD3877" s="19">
        <v>45825.058429583332</v>
      </c>
      <c r="AE3877" t="s">
        <v>2397</v>
      </c>
    </row>
    <row r="3878" spans="1:31" x14ac:dyDescent="0.35">
      <c r="A3878" t="s">
        <v>228</v>
      </c>
      <c r="B3878" t="s">
        <v>311</v>
      </c>
      <c r="C3878">
        <v>827</v>
      </c>
      <c r="D3878" s="9">
        <v>44776.493055555555</v>
      </c>
      <c r="E3878" s="9">
        <v>45603.6</v>
      </c>
      <c r="F3878">
        <v>326</v>
      </c>
      <c r="G3878">
        <v>306</v>
      </c>
      <c r="H3878">
        <v>241</v>
      </c>
      <c r="I3878">
        <v>65</v>
      </c>
      <c r="J3878">
        <v>27</v>
      </c>
      <c r="K3878">
        <v>279</v>
      </c>
      <c r="L3878">
        <v>177</v>
      </c>
      <c r="M3878">
        <v>102</v>
      </c>
      <c r="N3878">
        <v>0.42399999999999999</v>
      </c>
      <c r="O3878">
        <v>9.5000000000000001E-2</v>
      </c>
      <c r="P3878">
        <v>4.3999999999999997E-2</v>
      </c>
      <c r="Q3878">
        <v>0.316</v>
      </c>
      <c r="R3878">
        <v>0.47499999999999998</v>
      </c>
      <c r="S3878">
        <v>0.46100000000000002</v>
      </c>
      <c r="T3878">
        <v>0.66500000000000004</v>
      </c>
      <c r="U3878">
        <v>0.81699999999999995</v>
      </c>
      <c r="V3878">
        <v>0.91500000000000004</v>
      </c>
      <c r="W3878">
        <v>322.78500000000003</v>
      </c>
      <c r="X3878" t="s">
        <v>56</v>
      </c>
      <c r="Y3878">
        <v>3.165</v>
      </c>
      <c r="Z3878">
        <v>0.96699999999999997</v>
      </c>
      <c r="AA3878">
        <v>0.92200000000000004</v>
      </c>
      <c r="AB3878">
        <v>0.78800000000000003</v>
      </c>
      <c r="AC3878">
        <v>0.90500000000000003</v>
      </c>
      <c r="AD3878" s="19">
        <v>3.7203703703703704E-2</v>
      </c>
      <c r="AE3878" t="s">
        <v>1108</v>
      </c>
    </row>
    <row r="3879" spans="1:31" hidden="1" x14ac:dyDescent="0.35">
      <c r="A3879" t="s">
        <v>1266</v>
      </c>
      <c r="B3879" t="s">
        <v>312</v>
      </c>
      <c r="C3879">
        <v>3</v>
      </c>
      <c r="D3879" s="9">
        <v>44552.507465277777</v>
      </c>
      <c r="E3879" s="9">
        <v>44555.848587962966</v>
      </c>
      <c r="F3879" t="s">
        <v>871</v>
      </c>
      <c r="G3879" t="s">
        <v>871</v>
      </c>
      <c r="H3879">
        <v>1</v>
      </c>
      <c r="I3879">
        <v>3</v>
      </c>
      <c r="J3879">
        <v>1</v>
      </c>
      <c r="K3879" t="s">
        <v>872</v>
      </c>
      <c r="L3879">
        <v>1</v>
      </c>
      <c r="M3879">
        <v>1</v>
      </c>
      <c r="N3879" t="s">
        <v>874</v>
      </c>
      <c r="O3879">
        <v>0.375</v>
      </c>
      <c r="P3879" t="s">
        <v>874</v>
      </c>
      <c r="Q3879" t="s">
        <v>874</v>
      </c>
      <c r="R3879">
        <v>0</v>
      </c>
      <c r="S3879">
        <v>0.16700000000000001</v>
      </c>
      <c r="T3879" t="s">
        <v>874</v>
      </c>
      <c r="U3879" t="s">
        <v>874</v>
      </c>
      <c r="V3879" t="s">
        <v>874</v>
      </c>
      <c r="W3879" t="s">
        <v>874</v>
      </c>
      <c r="X3879" t="s">
        <v>62</v>
      </c>
      <c r="Y3879" t="s">
        <v>874</v>
      </c>
      <c r="Z3879" t="s">
        <v>874</v>
      </c>
      <c r="AA3879">
        <v>0.75</v>
      </c>
      <c r="AB3879" t="s">
        <v>874</v>
      </c>
      <c r="AC3879" t="s">
        <v>874</v>
      </c>
      <c r="AD3879" s="19">
        <v>45825.058653136577</v>
      </c>
      <c r="AE3879" t="s">
        <v>2397</v>
      </c>
    </row>
    <row r="3880" spans="1:31" x14ac:dyDescent="0.35">
      <c r="A3880" t="s">
        <v>66</v>
      </c>
      <c r="B3880" t="s">
        <v>311</v>
      </c>
      <c r="C3880">
        <v>1051</v>
      </c>
      <c r="D3880" s="9">
        <v>44553.245138888888</v>
      </c>
      <c r="E3880" s="9">
        <v>45604.893750000003</v>
      </c>
      <c r="F3880">
        <v>756</v>
      </c>
      <c r="G3880">
        <v>756</v>
      </c>
      <c r="H3880">
        <v>730</v>
      </c>
      <c r="I3880">
        <v>26</v>
      </c>
      <c r="J3880">
        <v>164</v>
      </c>
      <c r="K3880">
        <v>592</v>
      </c>
      <c r="L3880">
        <v>373</v>
      </c>
      <c r="M3880">
        <v>219</v>
      </c>
      <c r="N3880">
        <v>0.70299999999999996</v>
      </c>
      <c r="O3880">
        <v>2.7E-2</v>
      </c>
      <c r="P3880">
        <v>0.17199999999999999</v>
      </c>
      <c r="Q3880">
        <v>0.371</v>
      </c>
      <c r="R3880">
        <v>0.55800000000000005</v>
      </c>
      <c r="S3880">
        <v>0.56999999999999995</v>
      </c>
      <c r="T3880">
        <v>0.66500000000000004</v>
      </c>
      <c r="U3880">
        <v>0.96299999999999997</v>
      </c>
      <c r="V3880">
        <v>0.76400000000000001</v>
      </c>
      <c r="W3880">
        <v>590.29600000000005</v>
      </c>
      <c r="X3880" t="s">
        <v>56</v>
      </c>
      <c r="Y3880">
        <v>2.6949999999999998</v>
      </c>
      <c r="Z3880">
        <v>0.98299999999999998</v>
      </c>
      <c r="AA3880">
        <v>0.96899999999999997</v>
      </c>
      <c r="AB3880">
        <v>0.95599999999999996</v>
      </c>
      <c r="AC3880">
        <v>0.96799999999999997</v>
      </c>
      <c r="AD3880" s="19">
        <v>1.5908564814814816E-2</v>
      </c>
      <c r="AE3880" t="s">
        <v>1108</v>
      </c>
    </row>
    <row r="3881" spans="1:31" hidden="1" x14ac:dyDescent="0.35">
      <c r="A3881" t="s">
        <v>1267</v>
      </c>
      <c r="B3881" t="s">
        <v>312</v>
      </c>
      <c r="C3881">
        <v>0</v>
      </c>
      <c r="D3881" s="9">
        <v>44453.609722222223</v>
      </c>
      <c r="E3881" s="9">
        <v>44453.609722222223</v>
      </c>
      <c r="F3881" t="s">
        <v>871</v>
      </c>
      <c r="G3881" t="s">
        <v>871</v>
      </c>
      <c r="H3881">
        <v>1</v>
      </c>
      <c r="I3881">
        <v>1</v>
      </c>
      <c r="J3881">
        <v>1</v>
      </c>
      <c r="K3881" t="s">
        <v>872</v>
      </c>
      <c r="L3881">
        <v>1</v>
      </c>
      <c r="M3881">
        <v>0</v>
      </c>
      <c r="N3881" t="s">
        <v>874</v>
      </c>
      <c r="O3881" t="s">
        <v>874</v>
      </c>
      <c r="P3881" t="s">
        <v>874</v>
      </c>
      <c r="Q3881" t="s">
        <v>874</v>
      </c>
      <c r="R3881">
        <v>0</v>
      </c>
      <c r="S3881" t="s">
        <v>874</v>
      </c>
      <c r="T3881" t="s">
        <v>874</v>
      </c>
      <c r="U3881" t="s">
        <v>874</v>
      </c>
      <c r="V3881" t="s">
        <v>874</v>
      </c>
      <c r="W3881" t="s">
        <v>874</v>
      </c>
      <c r="X3881" t="s">
        <v>56</v>
      </c>
      <c r="Y3881" t="s">
        <v>874</v>
      </c>
      <c r="Z3881" t="s">
        <v>874</v>
      </c>
      <c r="AA3881" t="s">
        <v>874</v>
      </c>
      <c r="AB3881" t="s">
        <v>874</v>
      </c>
      <c r="AC3881" t="s">
        <v>874</v>
      </c>
      <c r="AD3881" s="19">
        <v>45825.058869062501</v>
      </c>
      <c r="AE3881" t="s">
        <v>2397</v>
      </c>
    </row>
    <row r="3882" spans="1:31" x14ac:dyDescent="0.35">
      <c r="A3882" t="s">
        <v>228</v>
      </c>
      <c r="B3882" t="s">
        <v>311</v>
      </c>
      <c r="C3882">
        <v>827</v>
      </c>
      <c r="D3882" s="9">
        <v>44776.493055555555</v>
      </c>
      <c r="E3882" s="9">
        <v>45603.6</v>
      </c>
      <c r="F3882">
        <v>326</v>
      </c>
      <c r="G3882">
        <v>306</v>
      </c>
      <c r="H3882">
        <v>241</v>
      </c>
      <c r="I3882">
        <v>65</v>
      </c>
      <c r="J3882">
        <v>27</v>
      </c>
      <c r="K3882">
        <v>279</v>
      </c>
      <c r="L3882">
        <v>177</v>
      </c>
      <c r="M3882">
        <v>102</v>
      </c>
      <c r="N3882">
        <v>0.42399999999999999</v>
      </c>
      <c r="O3882">
        <v>9.5000000000000001E-2</v>
      </c>
      <c r="P3882">
        <v>4.3999999999999997E-2</v>
      </c>
      <c r="Q3882">
        <v>0.316</v>
      </c>
      <c r="R3882">
        <v>0.47499999999999998</v>
      </c>
      <c r="S3882">
        <v>0.46100000000000002</v>
      </c>
      <c r="T3882">
        <v>0.66500000000000004</v>
      </c>
      <c r="U3882">
        <v>0.81699999999999995</v>
      </c>
      <c r="V3882">
        <v>0.91500000000000004</v>
      </c>
      <c r="W3882">
        <v>322.78500000000003</v>
      </c>
      <c r="X3882" t="s">
        <v>56</v>
      </c>
      <c r="Y3882">
        <v>3.165</v>
      </c>
      <c r="Z3882">
        <v>0.96699999999999997</v>
      </c>
      <c r="AA3882">
        <v>0.92200000000000004</v>
      </c>
      <c r="AB3882">
        <v>0.78800000000000003</v>
      </c>
      <c r="AC3882">
        <v>0.90500000000000003</v>
      </c>
      <c r="AD3882" s="19">
        <v>1.5128472222222222E-2</v>
      </c>
      <c r="AE3882" t="s">
        <v>1108</v>
      </c>
    </row>
    <row r="3883" spans="1:31" hidden="1" x14ac:dyDescent="0.35">
      <c r="A3883" t="s">
        <v>1268</v>
      </c>
      <c r="B3883" t="s">
        <v>312</v>
      </c>
      <c r="C3883">
        <v>73</v>
      </c>
      <c r="D3883" s="9">
        <v>44343.855150462965</v>
      </c>
      <c r="E3883" s="9">
        <v>44417.511689814812</v>
      </c>
      <c r="F3883" t="s">
        <v>871</v>
      </c>
      <c r="G3883" t="s">
        <v>871</v>
      </c>
      <c r="H3883">
        <v>1</v>
      </c>
      <c r="I3883">
        <v>3</v>
      </c>
      <c r="J3883">
        <v>1</v>
      </c>
      <c r="K3883" t="s">
        <v>872</v>
      </c>
      <c r="L3883">
        <v>1</v>
      </c>
      <c r="M3883">
        <v>2</v>
      </c>
      <c r="N3883" t="s">
        <v>874</v>
      </c>
      <c r="O3883">
        <v>2.7E-2</v>
      </c>
      <c r="P3883" t="s">
        <v>874</v>
      </c>
      <c r="Q3883" t="s">
        <v>874</v>
      </c>
      <c r="R3883">
        <v>0</v>
      </c>
      <c r="S3883">
        <v>2.7E-2</v>
      </c>
      <c r="T3883" t="s">
        <v>874</v>
      </c>
      <c r="U3883" t="s">
        <v>874</v>
      </c>
      <c r="V3883" t="s">
        <v>874</v>
      </c>
      <c r="W3883" t="s">
        <v>874</v>
      </c>
      <c r="X3883" t="s">
        <v>62</v>
      </c>
      <c r="Y3883" t="s">
        <v>874</v>
      </c>
      <c r="Z3883" t="s">
        <v>874</v>
      </c>
      <c r="AA3883">
        <v>0.998</v>
      </c>
      <c r="AB3883" t="s">
        <v>874</v>
      </c>
      <c r="AC3883" t="s">
        <v>874</v>
      </c>
      <c r="AD3883" s="19">
        <v>45825.059093206015</v>
      </c>
      <c r="AE3883" t="s">
        <v>2397</v>
      </c>
    </row>
    <row r="3884" spans="1:31" x14ac:dyDescent="0.35">
      <c r="A3884" t="s">
        <v>1260</v>
      </c>
      <c r="B3884" t="s">
        <v>311</v>
      </c>
      <c r="C3884">
        <v>2280</v>
      </c>
      <c r="D3884" s="9">
        <v>40661.766701388886</v>
      </c>
      <c r="E3884" s="9">
        <v>42942.395671296297</v>
      </c>
      <c r="F3884">
        <v>443</v>
      </c>
      <c r="G3884">
        <v>443</v>
      </c>
      <c r="H3884">
        <v>28</v>
      </c>
      <c r="I3884">
        <v>415</v>
      </c>
      <c r="J3884">
        <v>100</v>
      </c>
      <c r="K3884">
        <v>343</v>
      </c>
      <c r="L3884">
        <v>235</v>
      </c>
      <c r="M3884">
        <v>111</v>
      </c>
      <c r="N3884">
        <v>1.0999999999999999E-2</v>
      </c>
      <c r="O3884">
        <v>0.192</v>
      </c>
      <c r="P3884">
        <v>4.8000000000000001E-2</v>
      </c>
      <c r="Q3884">
        <v>0.10299999999999999</v>
      </c>
      <c r="R3884">
        <v>0.155</v>
      </c>
      <c r="S3884">
        <v>0.16500000000000001</v>
      </c>
      <c r="T3884">
        <v>0.66500000000000004</v>
      </c>
      <c r="U3884">
        <v>5.3999999999999999E-2</v>
      </c>
      <c r="V3884">
        <v>0.76400000000000001</v>
      </c>
      <c r="W3884">
        <v>1077.67</v>
      </c>
      <c r="X3884" t="s">
        <v>56</v>
      </c>
      <c r="Y3884">
        <v>9.7089999999999996</v>
      </c>
      <c r="Z3884">
        <v>0.82899999999999996</v>
      </c>
      <c r="AA3884">
        <v>0.51200000000000001</v>
      </c>
      <c r="AB3884">
        <v>0.85199999999999998</v>
      </c>
      <c r="AC3884">
        <v>0.60199999999999998</v>
      </c>
      <c r="AD3884" s="19">
        <v>45825.057335729165</v>
      </c>
      <c r="AE3884" t="s">
        <v>2397</v>
      </c>
    </row>
    <row r="3885" spans="1:31" hidden="1" x14ac:dyDescent="0.35">
      <c r="A3885" t="s">
        <v>1269</v>
      </c>
      <c r="B3885" t="s">
        <v>312</v>
      </c>
      <c r="C3885">
        <v>0</v>
      </c>
      <c r="D3885" s="9">
        <v>44480.413645833331</v>
      </c>
      <c r="E3885" s="9">
        <v>44480.413645833331</v>
      </c>
      <c r="F3885" t="s">
        <v>871</v>
      </c>
      <c r="G3885" t="s">
        <v>871</v>
      </c>
      <c r="H3885">
        <v>1</v>
      </c>
      <c r="I3885">
        <v>1</v>
      </c>
      <c r="J3885">
        <v>1</v>
      </c>
      <c r="K3885" t="s">
        <v>872</v>
      </c>
      <c r="L3885">
        <v>1</v>
      </c>
      <c r="M3885">
        <v>0</v>
      </c>
      <c r="N3885" t="s">
        <v>874</v>
      </c>
      <c r="O3885" t="s">
        <v>874</v>
      </c>
      <c r="P3885" t="s">
        <v>874</v>
      </c>
      <c r="Q3885" t="s">
        <v>874</v>
      </c>
      <c r="R3885">
        <v>0</v>
      </c>
      <c r="S3885" t="s">
        <v>874</v>
      </c>
      <c r="T3885" t="s">
        <v>874</v>
      </c>
      <c r="U3885" t="s">
        <v>874</v>
      </c>
      <c r="V3885" t="s">
        <v>874</v>
      </c>
      <c r="W3885" t="s">
        <v>874</v>
      </c>
      <c r="X3885" t="s">
        <v>56</v>
      </c>
      <c r="Y3885" t="s">
        <v>874</v>
      </c>
      <c r="Z3885" t="s">
        <v>874</v>
      </c>
      <c r="AA3885" t="s">
        <v>874</v>
      </c>
      <c r="AB3885" t="s">
        <v>874</v>
      </c>
      <c r="AC3885" t="s">
        <v>874</v>
      </c>
      <c r="AD3885" s="19">
        <v>45825.059311412035</v>
      </c>
      <c r="AE3885" t="s">
        <v>2397</v>
      </c>
    </row>
    <row r="3886" spans="1:31" x14ac:dyDescent="0.35">
      <c r="A3886" t="s">
        <v>1168</v>
      </c>
      <c r="B3886" t="s">
        <v>311</v>
      </c>
      <c r="C3886">
        <v>5129</v>
      </c>
      <c r="D3886" s="9">
        <v>39207.92591435185</v>
      </c>
      <c r="E3886" s="9">
        <v>44337.516481481478</v>
      </c>
      <c r="F3886">
        <v>1291</v>
      </c>
      <c r="G3886">
        <v>1291</v>
      </c>
      <c r="H3886">
        <v>316</v>
      </c>
      <c r="I3886">
        <v>975</v>
      </c>
      <c r="J3886">
        <v>342</v>
      </c>
      <c r="K3886">
        <v>949</v>
      </c>
      <c r="L3886">
        <v>808</v>
      </c>
      <c r="M3886">
        <v>141</v>
      </c>
      <c r="N3886">
        <v>0.13400000000000001</v>
      </c>
      <c r="O3886">
        <v>0.46400000000000002</v>
      </c>
      <c r="P3886">
        <v>0.113</v>
      </c>
      <c r="Q3886">
        <v>0.32200000000000001</v>
      </c>
      <c r="R3886">
        <v>0.48499999999999999</v>
      </c>
      <c r="S3886">
        <v>0.35199999999999998</v>
      </c>
      <c r="T3886">
        <v>0.66400000000000003</v>
      </c>
      <c r="U3886">
        <v>0.224</v>
      </c>
      <c r="V3886">
        <v>0.81100000000000005</v>
      </c>
      <c r="W3886">
        <v>437.88799999999998</v>
      </c>
      <c r="X3886" t="s">
        <v>56</v>
      </c>
      <c r="Y3886">
        <v>3.1059999999999999</v>
      </c>
      <c r="Z3886">
        <v>0.73599999999999999</v>
      </c>
      <c r="AA3886">
        <v>0.63100000000000001</v>
      </c>
      <c r="AB3886">
        <v>0.47299999999999998</v>
      </c>
      <c r="AC3886">
        <v>0.59899999999999998</v>
      </c>
      <c r="AD3886" s="19">
        <v>45825.293853425923</v>
      </c>
      <c r="AE3886" t="s">
        <v>2337</v>
      </c>
    </row>
    <row r="3887" spans="1:31" hidden="1" x14ac:dyDescent="0.35">
      <c r="A3887" t="s">
        <v>1270</v>
      </c>
      <c r="B3887" t="s">
        <v>312</v>
      </c>
      <c r="C3887">
        <v>98</v>
      </c>
      <c r="D3887" s="9">
        <v>44468.4059837963</v>
      </c>
      <c r="E3887" s="9">
        <v>44566.583726851852</v>
      </c>
      <c r="F3887" t="s">
        <v>871</v>
      </c>
      <c r="G3887" t="s">
        <v>871</v>
      </c>
      <c r="H3887">
        <v>5</v>
      </c>
      <c r="I3887">
        <v>27</v>
      </c>
      <c r="J3887">
        <v>1</v>
      </c>
      <c r="K3887" t="s">
        <v>872</v>
      </c>
      <c r="L3887">
        <v>22</v>
      </c>
      <c r="M3887">
        <v>9</v>
      </c>
      <c r="N3887">
        <v>0.05</v>
      </c>
      <c r="O3887">
        <v>0.26400000000000001</v>
      </c>
      <c r="P3887" t="s">
        <v>874</v>
      </c>
      <c r="Q3887">
        <v>0.23200000000000001</v>
      </c>
      <c r="R3887">
        <v>0.314</v>
      </c>
      <c r="S3887">
        <v>0.316</v>
      </c>
      <c r="T3887" t="s">
        <v>874</v>
      </c>
      <c r="U3887" t="s">
        <v>874</v>
      </c>
      <c r="V3887" t="s">
        <v>874</v>
      </c>
      <c r="W3887" t="s">
        <v>874</v>
      </c>
      <c r="X3887" t="s">
        <v>56</v>
      </c>
      <c r="Y3887">
        <v>4.3099999999999996</v>
      </c>
      <c r="Z3887">
        <v>0.95199999999999996</v>
      </c>
      <c r="AA3887">
        <v>0.96899999999999997</v>
      </c>
      <c r="AB3887" t="s">
        <v>874</v>
      </c>
      <c r="AC3887">
        <v>0.96299999999999997</v>
      </c>
      <c r="AD3887" s="19">
        <v>45825.059534513886</v>
      </c>
      <c r="AE3887" t="s">
        <v>2397</v>
      </c>
    </row>
    <row r="3888" spans="1:31" x14ac:dyDescent="0.35">
      <c r="A3888" t="s">
        <v>1347</v>
      </c>
      <c r="B3888" t="s">
        <v>311</v>
      </c>
      <c r="C3888">
        <v>3053</v>
      </c>
      <c r="D3888" s="9">
        <v>41491.907708333332</v>
      </c>
      <c r="E3888" s="9">
        <v>44544.950925925928</v>
      </c>
      <c r="F3888">
        <v>2485</v>
      </c>
      <c r="G3888">
        <v>2485</v>
      </c>
      <c r="H3888">
        <v>358</v>
      </c>
      <c r="I3888">
        <v>2127</v>
      </c>
      <c r="J3888">
        <v>157</v>
      </c>
      <c r="K3888">
        <v>2328</v>
      </c>
      <c r="L3888">
        <v>1518</v>
      </c>
      <c r="M3888">
        <v>810</v>
      </c>
      <c r="N3888">
        <v>0.14099999999999999</v>
      </c>
      <c r="O3888">
        <v>0.77400000000000002</v>
      </c>
      <c r="P3888">
        <v>5.8999999999999997E-2</v>
      </c>
      <c r="Q3888">
        <v>0.56799999999999995</v>
      </c>
      <c r="R3888">
        <v>0.85599999999999998</v>
      </c>
      <c r="S3888">
        <v>0.85399999999999998</v>
      </c>
      <c r="T3888">
        <v>0.66400000000000003</v>
      </c>
      <c r="U3888">
        <v>0.154</v>
      </c>
      <c r="V3888">
        <v>0.93600000000000005</v>
      </c>
      <c r="W3888">
        <v>1426.056</v>
      </c>
      <c r="X3888" t="s">
        <v>56</v>
      </c>
      <c r="Y3888">
        <v>1.7609999999999999</v>
      </c>
      <c r="Z3888">
        <v>0.98099999999999998</v>
      </c>
      <c r="AA3888">
        <v>0.98799999999999999</v>
      </c>
      <c r="AB3888">
        <v>0.98399999999999999</v>
      </c>
      <c r="AC3888">
        <v>0.98799999999999999</v>
      </c>
      <c r="AD3888" s="19">
        <v>45825.078516307869</v>
      </c>
      <c r="AE3888" t="s">
        <v>2397</v>
      </c>
    </row>
    <row r="3889" spans="1:31" hidden="1" x14ac:dyDescent="0.35">
      <c r="A3889" t="s">
        <v>1271</v>
      </c>
      <c r="B3889" t="s">
        <v>312</v>
      </c>
      <c r="C3889">
        <v>88</v>
      </c>
      <c r="D3889" s="9">
        <v>44475.711597222224</v>
      </c>
      <c r="E3889" s="9">
        <v>44564.618171296293</v>
      </c>
      <c r="F3889" t="s">
        <v>871</v>
      </c>
      <c r="G3889" t="s">
        <v>871</v>
      </c>
      <c r="H3889">
        <v>2</v>
      </c>
      <c r="I3889">
        <v>21</v>
      </c>
      <c r="J3889">
        <v>1</v>
      </c>
      <c r="K3889" t="s">
        <v>872</v>
      </c>
      <c r="L3889">
        <v>13</v>
      </c>
      <c r="M3889">
        <v>9</v>
      </c>
      <c r="N3889">
        <v>6.7000000000000004E-2</v>
      </c>
      <c r="O3889">
        <v>0.19800000000000001</v>
      </c>
      <c r="P3889" t="s">
        <v>874</v>
      </c>
      <c r="Q3889">
        <v>0.14699999999999999</v>
      </c>
      <c r="R3889">
        <v>0.26500000000000001</v>
      </c>
      <c r="S3889">
        <v>0.223</v>
      </c>
      <c r="T3889" t="s">
        <v>874</v>
      </c>
      <c r="U3889" t="s">
        <v>874</v>
      </c>
      <c r="V3889" t="s">
        <v>874</v>
      </c>
      <c r="W3889" t="s">
        <v>874</v>
      </c>
      <c r="X3889" t="s">
        <v>56</v>
      </c>
      <c r="Y3889">
        <v>6.8029999999999999</v>
      </c>
      <c r="Z3889">
        <v>1</v>
      </c>
      <c r="AA3889">
        <v>0.96099999999999997</v>
      </c>
      <c r="AB3889" t="s">
        <v>874</v>
      </c>
      <c r="AC3889">
        <v>0.97</v>
      </c>
      <c r="AD3889" s="19">
        <v>45825.059809537037</v>
      </c>
      <c r="AE3889" t="s">
        <v>2397</v>
      </c>
    </row>
    <row r="3890" spans="1:31" x14ac:dyDescent="0.35">
      <c r="A3890" t="s">
        <v>1335</v>
      </c>
      <c r="B3890" t="s">
        <v>311</v>
      </c>
      <c r="C3890">
        <v>2700</v>
      </c>
      <c r="D3890" s="9">
        <v>41515.961469907408</v>
      </c>
      <c r="E3890" s="9">
        <v>44216.118321759262</v>
      </c>
      <c r="F3890">
        <v>1849</v>
      </c>
      <c r="G3890">
        <v>1849</v>
      </c>
      <c r="H3890">
        <v>315</v>
      </c>
      <c r="I3890">
        <v>1534</v>
      </c>
      <c r="J3890">
        <v>237</v>
      </c>
      <c r="K3890">
        <v>1612</v>
      </c>
      <c r="L3890">
        <v>1049</v>
      </c>
      <c r="M3890">
        <v>563</v>
      </c>
      <c r="N3890">
        <v>0.17599999999999999</v>
      </c>
      <c r="O3890">
        <v>0.74399999999999999</v>
      </c>
      <c r="P3890">
        <v>0.127</v>
      </c>
      <c r="Q3890">
        <v>0.52600000000000002</v>
      </c>
      <c r="R3890">
        <v>0.79300000000000004</v>
      </c>
      <c r="S3890">
        <v>0.79400000000000004</v>
      </c>
      <c r="T3890">
        <v>0.66300000000000003</v>
      </c>
      <c r="U3890">
        <v>0.191</v>
      </c>
      <c r="V3890">
        <v>0.86199999999999999</v>
      </c>
      <c r="W3890">
        <v>1070.3420000000001</v>
      </c>
      <c r="X3890" t="s">
        <v>56</v>
      </c>
      <c r="Y3890">
        <v>1.901</v>
      </c>
      <c r="Z3890">
        <v>0.95799999999999996</v>
      </c>
      <c r="AA3890">
        <v>0.98299999999999998</v>
      </c>
      <c r="AB3890">
        <v>0.99</v>
      </c>
      <c r="AC3890">
        <v>0.98099999999999998</v>
      </c>
      <c r="AD3890" s="19">
        <v>45825.075862268517</v>
      </c>
      <c r="AE3890" t="s">
        <v>2397</v>
      </c>
    </row>
    <row r="3891" spans="1:31" hidden="1" x14ac:dyDescent="0.35">
      <c r="A3891" t="s">
        <v>1272</v>
      </c>
      <c r="B3891" t="s">
        <v>312</v>
      </c>
      <c r="C3891">
        <v>15</v>
      </c>
      <c r="D3891" s="9">
        <v>43836.363645833335</v>
      </c>
      <c r="E3891" s="9">
        <v>43851.835358796299</v>
      </c>
      <c r="F3891" t="s">
        <v>871</v>
      </c>
      <c r="G3891" t="s">
        <v>871</v>
      </c>
      <c r="H3891">
        <v>1</v>
      </c>
      <c r="I3891">
        <v>1</v>
      </c>
      <c r="J3891">
        <v>1</v>
      </c>
      <c r="K3891" t="s">
        <v>872</v>
      </c>
      <c r="L3891">
        <v>9</v>
      </c>
      <c r="M3891">
        <v>-6</v>
      </c>
      <c r="N3891" t="s">
        <v>874</v>
      </c>
      <c r="O3891" t="s">
        <v>874</v>
      </c>
      <c r="P3891" t="s">
        <v>874</v>
      </c>
      <c r="Q3891">
        <v>0.49099999999999999</v>
      </c>
      <c r="R3891">
        <v>0</v>
      </c>
      <c r="S3891">
        <v>0.111</v>
      </c>
      <c r="T3891" t="s">
        <v>874</v>
      </c>
      <c r="U3891" t="s">
        <v>874</v>
      </c>
      <c r="V3891" t="s">
        <v>874</v>
      </c>
      <c r="W3891" t="s">
        <v>874</v>
      </c>
      <c r="X3891" t="s">
        <v>56</v>
      </c>
      <c r="Y3891">
        <v>2.0369999999999999</v>
      </c>
      <c r="Z3891" t="s">
        <v>874</v>
      </c>
      <c r="AA3891" t="s">
        <v>874</v>
      </c>
      <c r="AB3891" t="s">
        <v>874</v>
      </c>
      <c r="AC3891">
        <v>0.76900000000000002</v>
      </c>
      <c r="AD3891" s="19">
        <v>45825.060027719905</v>
      </c>
      <c r="AE3891" t="s">
        <v>2397</v>
      </c>
    </row>
    <row r="3892" spans="1:31" x14ac:dyDescent="0.35">
      <c r="A3892" t="s">
        <v>1949</v>
      </c>
      <c r="B3892" t="s">
        <v>311</v>
      </c>
      <c r="C3892">
        <v>2369</v>
      </c>
      <c r="D3892" s="9">
        <v>38335.213194444441</v>
      </c>
      <c r="E3892" s="9">
        <v>40704.956944444442</v>
      </c>
      <c r="F3892">
        <v>654</v>
      </c>
      <c r="G3892">
        <v>654</v>
      </c>
      <c r="H3892">
        <v>79</v>
      </c>
      <c r="I3892">
        <v>575</v>
      </c>
      <c r="J3892">
        <v>231</v>
      </c>
      <c r="K3892">
        <v>423</v>
      </c>
      <c r="L3892">
        <v>423</v>
      </c>
      <c r="M3892">
        <v>0</v>
      </c>
      <c r="N3892">
        <v>7.1999999999999995E-2</v>
      </c>
      <c r="O3892">
        <v>0.29299999999999998</v>
      </c>
      <c r="P3892">
        <v>9.6000000000000002E-2</v>
      </c>
      <c r="Q3892">
        <v>0.17799999999999999</v>
      </c>
      <c r="R3892">
        <v>0.26900000000000002</v>
      </c>
      <c r="S3892">
        <v>0.19400000000000001</v>
      </c>
      <c r="T3892">
        <v>0.66200000000000003</v>
      </c>
      <c r="U3892">
        <v>0.19700000000000001</v>
      </c>
      <c r="V3892">
        <v>0.73699999999999999</v>
      </c>
      <c r="W3892">
        <v>0</v>
      </c>
      <c r="X3892" t="s">
        <v>80</v>
      </c>
      <c r="Y3892">
        <v>5.6180000000000003</v>
      </c>
      <c r="Z3892">
        <v>0.83099999999999996</v>
      </c>
      <c r="AA3892">
        <v>0.77200000000000002</v>
      </c>
      <c r="AB3892">
        <v>0.79400000000000004</v>
      </c>
      <c r="AC3892">
        <v>0.70699999999999996</v>
      </c>
      <c r="AD3892" s="19">
        <v>45824.881176516203</v>
      </c>
      <c r="AE3892" t="s">
        <v>2024</v>
      </c>
    </row>
    <row r="3893" spans="1:31" hidden="1" x14ac:dyDescent="0.35">
      <c r="A3893" t="s">
        <v>1273</v>
      </c>
      <c r="B3893" t="s">
        <v>312</v>
      </c>
      <c r="C3893">
        <v>93</v>
      </c>
      <c r="D3893" s="9">
        <v>43815.361134259256</v>
      </c>
      <c r="E3893" s="9">
        <v>43908.540983796294</v>
      </c>
      <c r="F3893" t="s">
        <v>871</v>
      </c>
      <c r="G3893" t="s">
        <v>871</v>
      </c>
      <c r="H3893">
        <v>1</v>
      </c>
      <c r="I3893">
        <v>2</v>
      </c>
      <c r="J3893">
        <v>1</v>
      </c>
      <c r="K3893" t="s">
        <v>872</v>
      </c>
      <c r="L3893">
        <v>8</v>
      </c>
      <c r="M3893">
        <v>-5</v>
      </c>
      <c r="N3893" t="s">
        <v>874</v>
      </c>
      <c r="O3893">
        <v>1.6E-2</v>
      </c>
      <c r="P3893" t="s">
        <v>874</v>
      </c>
      <c r="Q3893">
        <v>7.0000000000000007E-2</v>
      </c>
      <c r="R3893">
        <v>0</v>
      </c>
      <c r="S3893">
        <v>1.6E-2</v>
      </c>
      <c r="T3893" t="s">
        <v>874</v>
      </c>
      <c r="U3893" t="s">
        <v>874</v>
      </c>
      <c r="V3893" t="s">
        <v>874</v>
      </c>
      <c r="W3893" t="s">
        <v>874</v>
      </c>
      <c r="X3893" t="s">
        <v>56</v>
      </c>
      <c r="Y3893">
        <v>14.286</v>
      </c>
      <c r="Z3893" t="s">
        <v>874</v>
      </c>
      <c r="AA3893">
        <v>1</v>
      </c>
      <c r="AB3893" t="s">
        <v>874</v>
      </c>
      <c r="AC3893">
        <v>0.71399999999999997</v>
      </c>
      <c r="AD3893" s="19">
        <v>45825.060236504629</v>
      </c>
      <c r="AE3893" t="s">
        <v>2397</v>
      </c>
    </row>
    <row r="3894" spans="1:31" x14ac:dyDescent="0.35">
      <c r="A3894" t="s">
        <v>113</v>
      </c>
      <c r="B3894" t="s">
        <v>311</v>
      </c>
      <c r="C3894">
        <v>1772</v>
      </c>
      <c r="D3894" s="9">
        <v>38196.052083333336</v>
      </c>
      <c r="E3894" s="9">
        <v>39968.529166666667</v>
      </c>
      <c r="F3894">
        <v>107</v>
      </c>
      <c r="G3894">
        <v>107</v>
      </c>
      <c r="H3894">
        <v>29</v>
      </c>
      <c r="I3894">
        <v>78</v>
      </c>
      <c r="J3894">
        <v>6</v>
      </c>
      <c r="K3894">
        <v>101</v>
      </c>
      <c r="L3894">
        <v>46</v>
      </c>
      <c r="M3894">
        <v>55</v>
      </c>
      <c r="N3894">
        <v>1.4E-2</v>
      </c>
      <c r="O3894">
        <v>4.9000000000000002E-2</v>
      </c>
      <c r="P3894">
        <v>7.0000000000000001E-3</v>
      </c>
      <c r="Q3894">
        <v>3.6999999999999998E-2</v>
      </c>
      <c r="R3894">
        <v>5.6000000000000001E-2</v>
      </c>
      <c r="S3894">
        <v>5.8999999999999997E-2</v>
      </c>
      <c r="T3894">
        <v>0.66100000000000003</v>
      </c>
      <c r="U3894">
        <v>0.222</v>
      </c>
      <c r="V3894">
        <v>0.88900000000000001</v>
      </c>
      <c r="W3894">
        <v>1486.4860000000001</v>
      </c>
      <c r="X3894" t="s">
        <v>56</v>
      </c>
      <c r="Y3894">
        <v>27.027000000000001</v>
      </c>
      <c r="Z3894">
        <v>0.34599999999999997</v>
      </c>
      <c r="AA3894">
        <v>0.38600000000000001</v>
      </c>
      <c r="AB3894">
        <v>0.622</v>
      </c>
      <c r="AC3894">
        <v>0.32</v>
      </c>
      <c r="AD3894" s="19">
        <v>45824.854000856481</v>
      </c>
      <c r="AE3894" t="s">
        <v>2024</v>
      </c>
    </row>
    <row r="3895" spans="1:31" hidden="1" x14ac:dyDescent="0.35">
      <c r="A3895" t="s">
        <v>1274</v>
      </c>
      <c r="B3895" t="s">
        <v>312</v>
      </c>
      <c r="C3895">
        <v>0</v>
      </c>
      <c r="D3895" s="9">
        <v>42019.164479166669</v>
      </c>
      <c r="E3895" s="9">
        <v>42019.164479166669</v>
      </c>
      <c r="F3895" t="s">
        <v>871</v>
      </c>
      <c r="G3895" t="s">
        <v>871</v>
      </c>
      <c r="H3895">
        <v>1</v>
      </c>
      <c r="I3895">
        <v>1</v>
      </c>
      <c r="J3895">
        <v>1</v>
      </c>
      <c r="K3895" t="s">
        <v>872</v>
      </c>
      <c r="L3895">
        <v>1</v>
      </c>
      <c r="M3895">
        <v>0</v>
      </c>
      <c r="N3895" t="s">
        <v>874</v>
      </c>
      <c r="O3895" t="s">
        <v>874</v>
      </c>
      <c r="P3895" t="s">
        <v>874</v>
      </c>
      <c r="Q3895" t="s">
        <v>874</v>
      </c>
      <c r="R3895">
        <v>0</v>
      </c>
      <c r="S3895" t="s">
        <v>874</v>
      </c>
      <c r="T3895" t="s">
        <v>874</v>
      </c>
      <c r="U3895" t="s">
        <v>874</v>
      </c>
      <c r="V3895" t="s">
        <v>874</v>
      </c>
      <c r="W3895" t="s">
        <v>874</v>
      </c>
      <c r="X3895" t="s">
        <v>56</v>
      </c>
      <c r="Y3895" t="s">
        <v>874</v>
      </c>
      <c r="Z3895" t="s">
        <v>874</v>
      </c>
      <c r="AA3895" t="s">
        <v>874</v>
      </c>
      <c r="AB3895" t="s">
        <v>874</v>
      </c>
      <c r="AC3895" t="s">
        <v>874</v>
      </c>
      <c r="AD3895" s="19">
        <v>45825.060472314814</v>
      </c>
      <c r="AE3895" t="s">
        <v>2397</v>
      </c>
    </row>
    <row r="3896" spans="1:31" x14ac:dyDescent="0.35">
      <c r="A3896" t="s">
        <v>1932</v>
      </c>
      <c r="B3896" t="s">
        <v>311</v>
      </c>
      <c r="C3896">
        <v>1913</v>
      </c>
      <c r="D3896" s="9">
        <v>38109.075694444444</v>
      </c>
      <c r="E3896" s="9">
        <v>40022.871527777781</v>
      </c>
      <c r="F3896">
        <v>93</v>
      </c>
      <c r="G3896">
        <v>93</v>
      </c>
      <c r="H3896">
        <v>13</v>
      </c>
      <c r="I3896">
        <v>80</v>
      </c>
      <c r="J3896">
        <v>39</v>
      </c>
      <c r="K3896">
        <v>54</v>
      </c>
      <c r="L3896">
        <v>37</v>
      </c>
      <c r="M3896">
        <v>17</v>
      </c>
      <c r="N3896">
        <v>1.9E-2</v>
      </c>
      <c r="O3896">
        <v>6.5000000000000002E-2</v>
      </c>
      <c r="P3896">
        <v>2.8000000000000001E-2</v>
      </c>
      <c r="Q3896">
        <v>3.6999999999999998E-2</v>
      </c>
      <c r="R3896">
        <v>5.6000000000000001E-2</v>
      </c>
      <c r="S3896">
        <v>4.4999999999999998E-2</v>
      </c>
      <c r="T3896">
        <v>0.66100000000000003</v>
      </c>
      <c r="U3896">
        <v>0.22600000000000001</v>
      </c>
      <c r="V3896">
        <v>0.66700000000000004</v>
      </c>
      <c r="W3896">
        <v>459.459</v>
      </c>
      <c r="X3896" t="s">
        <v>56</v>
      </c>
      <c r="Y3896">
        <v>27.027000000000001</v>
      </c>
      <c r="Z3896">
        <v>0.72599999999999998</v>
      </c>
      <c r="AA3896">
        <v>0.77</v>
      </c>
      <c r="AB3896">
        <v>0.76400000000000001</v>
      </c>
      <c r="AC3896">
        <v>0.93</v>
      </c>
      <c r="AD3896" s="19">
        <v>45824.87695859954</v>
      </c>
      <c r="AE3896" t="s">
        <v>2024</v>
      </c>
    </row>
    <row r="3897" spans="1:31" hidden="1" x14ac:dyDescent="0.35">
      <c r="A3897" t="s">
        <v>1275</v>
      </c>
      <c r="B3897" t="s">
        <v>312</v>
      </c>
      <c r="C3897">
        <v>0</v>
      </c>
      <c r="D3897" s="9">
        <v>44389.207511574074</v>
      </c>
      <c r="E3897" s="9">
        <v>44389.207511574074</v>
      </c>
      <c r="F3897" t="s">
        <v>871</v>
      </c>
      <c r="G3897" t="s">
        <v>871</v>
      </c>
      <c r="H3897">
        <v>1</v>
      </c>
      <c r="I3897">
        <v>1</v>
      </c>
      <c r="J3897">
        <v>1</v>
      </c>
      <c r="K3897" t="s">
        <v>872</v>
      </c>
      <c r="L3897">
        <v>1</v>
      </c>
      <c r="M3897">
        <v>0</v>
      </c>
      <c r="N3897" t="s">
        <v>874</v>
      </c>
      <c r="O3897" t="s">
        <v>874</v>
      </c>
      <c r="P3897" t="s">
        <v>874</v>
      </c>
      <c r="Q3897" t="s">
        <v>874</v>
      </c>
      <c r="R3897">
        <v>0</v>
      </c>
      <c r="S3897" t="s">
        <v>874</v>
      </c>
      <c r="T3897" t="s">
        <v>874</v>
      </c>
      <c r="U3897" t="s">
        <v>874</v>
      </c>
      <c r="V3897" t="s">
        <v>874</v>
      </c>
      <c r="W3897" t="s">
        <v>874</v>
      </c>
      <c r="X3897" t="s">
        <v>56</v>
      </c>
      <c r="Y3897" t="s">
        <v>874</v>
      </c>
      <c r="Z3897" t="s">
        <v>874</v>
      </c>
      <c r="AA3897" t="s">
        <v>874</v>
      </c>
      <c r="AB3897" t="s">
        <v>874</v>
      </c>
      <c r="AC3897" t="s">
        <v>874</v>
      </c>
      <c r="AD3897" s="19">
        <v>45825.060674166663</v>
      </c>
      <c r="AE3897" t="s">
        <v>2397</v>
      </c>
    </row>
    <row r="3898" spans="1:31" x14ac:dyDescent="0.35">
      <c r="A3898" t="s">
        <v>2118</v>
      </c>
      <c r="B3898" t="s">
        <v>311</v>
      </c>
      <c r="C3898">
        <v>2209</v>
      </c>
      <c r="D3898" s="9">
        <v>39143.248611111114</v>
      </c>
      <c r="E3898" s="9">
        <v>41353.240972222222</v>
      </c>
      <c r="F3898">
        <v>80</v>
      </c>
      <c r="G3898">
        <v>80</v>
      </c>
      <c r="H3898">
        <v>59</v>
      </c>
      <c r="I3898">
        <v>21</v>
      </c>
      <c r="J3898">
        <v>9</v>
      </c>
      <c r="K3898">
        <v>71</v>
      </c>
      <c r="L3898">
        <v>32</v>
      </c>
      <c r="M3898">
        <v>39</v>
      </c>
      <c r="N3898">
        <v>4.8000000000000001E-2</v>
      </c>
      <c r="O3898">
        <v>1.7999999999999999E-2</v>
      </c>
      <c r="P3898">
        <v>0.01</v>
      </c>
      <c r="Q3898">
        <v>3.6999999999999998E-2</v>
      </c>
      <c r="R3898">
        <v>5.6000000000000001E-2</v>
      </c>
      <c r="S3898">
        <v>5.5E-2</v>
      </c>
      <c r="T3898">
        <v>0.66100000000000003</v>
      </c>
      <c r="U3898">
        <v>0.72699999999999998</v>
      </c>
      <c r="V3898">
        <v>0.84799999999999998</v>
      </c>
      <c r="W3898">
        <v>1054.0540000000001</v>
      </c>
      <c r="X3898" t="s">
        <v>56</v>
      </c>
      <c r="Y3898">
        <v>27.027000000000001</v>
      </c>
      <c r="Z3898">
        <v>0.79500000000000004</v>
      </c>
      <c r="AA3898">
        <v>0.96199999999999997</v>
      </c>
      <c r="AB3898">
        <v>0.86</v>
      </c>
      <c r="AC3898">
        <v>0.89800000000000002</v>
      </c>
      <c r="AD3898" s="19">
        <v>45824.932126006941</v>
      </c>
      <c r="AE3898" t="s">
        <v>2215</v>
      </c>
    </row>
    <row r="3899" spans="1:31" hidden="1" x14ac:dyDescent="0.35">
      <c r="A3899" t="s">
        <v>1276</v>
      </c>
      <c r="B3899" t="s">
        <v>312</v>
      </c>
      <c r="C3899">
        <v>100</v>
      </c>
      <c r="D3899" s="9">
        <v>42640.857222222221</v>
      </c>
      <c r="E3899" s="9">
        <v>42741.703518518516</v>
      </c>
      <c r="F3899" t="s">
        <v>871</v>
      </c>
      <c r="G3899" t="s">
        <v>871</v>
      </c>
      <c r="H3899">
        <v>10</v>
      </c>
      <c r="I3899">
        <v>200</v>
      </c>
      <c r="J3899">
        <v>15</v>
      </c>
      <c r="K3899" t="s">
        <v>872</v>
      </c>
      <c r="L3899">
        <v>144</v>
      </c>
      <c r="M3899">
        <v>52</v>
      </c>
      <c r="N3899">
        <v>0.106</v>
      </c>
      <c r="O3899">
        <v>2.1579999999999999</v>
      </c>
      <c r="P3899">
        <v>0.18099999999999999</v>
      </c>
      <c r="Q3899">
        <v>1.31</v>
      </c>
      <c r="R3899" s="24" t="s">
        <v>2232</v>
      </c>
      <c r="S3899">
        <v>2.1309999999999998</v>
      </c>
      <c r="T3899">
        <v>0.629</v>
      </c>
      <c r="U3899">
        <v>4.7E-2</v>
      </c>
      <c r="V3899">
        <v>0.92</v>
      </c>
      <c r="W3899">
        <v>525.95399999999995</v>
      </c>
      <c r="X3899" t="s">
        <v>56</v>
      </c>
      <c r="Y3899">
        <v>0.76300000000000001</v>
      </c>
      <c r="Z3899">
        <v>0.95099999999999996</v>
      </c>
      <c r="AA3899">
        <v>0.93</v>
      </c>
      <c r="AB3899">
        <v>0.95699999999999996</v>
      </c>
      <c r="AC3899">
        <v>0.90200000000000002</v>
      </c>
      <c r="AD3899" s="19">
        <v>45825.060991805556</v>
      </c>
      <c r="AE3899" t="s">
        <v>2397</v>
      </c>
    </row>
    <row r="3900" spans="1:31" x14ac:dyDescent="0.35">
      <c r="A3900" t="s">
        <v>1663</v>
      </c>
      <c r="B3900" t="s">
        <v>311</v>
      </c>
      <c r="C3900">
        <v>268</v>
      </c>
      <c r="D3900" s="9">
        <v>41356.25</v>
      </c>
      <c r="E3900" s="9">
        <v>41624.272222222222</v>
      </c>
      <c r="F3900">
        <v>79</v>
      </c>
      <c r="G3900">
        <v>79</v>
      </c>
      <c r="H3900">
        <v>9</v>
      </c>
      <c r="I3900">
        <v>70</v>
      </c>
      <c r="J3900">
        <v>16</v>
      </c>
      <c r="K3900">
        <v>63</v>
      </c>
      <c r="L3900">
        <v>38</v>
      </c>
      <c r="M3900">
        <v>25</v>
      </c>
      <c r="N3900">
        <v>0.08</v>
      </c>
      <c r="O3900">
        <v>0.24299999999999999</v>
      </c>
      <c r="P3900">
        <v>7.5999999999999998E-2</v>
      </c>
      <c r="Q3900">
        <v>0.16300000000000001</v>
      </c>
      <c r="R3900">
        <v>0.247</v>
      </c>
      <c r="S3900">
        <v>0.20599999999999999</v>
      </c>
      <c r="T3900">
        <v>0.66</v>
      </c>
      <c r="U3900">
        <v>0.248</v>
      </c>
      <c r="V3900">
        <v>0.76500000000000001</v>
      </c>
      <c r="W3900">
        <v>153.374</v>
      </c>
      <c r="X3900" t="s">
        <v>56</v>
      </c>
      <c r="Y3900">
        <v>6.1349999999999998</v>
      </c>
      <c r="Z3900">
        <v>0.98099999999999998</v>
      </c>
      <c r="AA3900">
        <v>0.98399999999999999</v>
      </c>
      <c r="AB3900">
        <v>0.88400000000000001</v>
      </c>
      <c r="AC3900">
        <v>0.92600000000000005</v>
      </c>
      <c r="AD3900" s="19">
        <v>45824.830926736111</v>
      </c>
      <c r="AE3900" t="s">
        <v>1824</v>
      </c>
    </row>
    <row r="3901" spans="1:31" hidden="1" x14ac:dyDescent="0.35">
      <c r="A3901" t="s">
        <v>1277</v>
      </c>
      <c r="B3901" t="s">
        <v>312</v>
      </c>
      <c r="C3901">
        <v>0</v>
      </c>
      <c r="D3901" s="9">
        <v>44238.143969907411</v>
      </c>
      <c r="E3901" s="9">
        <v>44238.143969907411</v>
      </c>
      <c r="F3901" t="s">
        <v>871</v>
      </c>
      <c r="G3901" t="s">
        <v>871</v>
      </c>
      <c r="H3901">
        <v>1</v>
      </c>
      <c r="I3901">
        <v>1</v>
      </c>
      <c r="J3901">
        <v>1</v>
      </c>
      <c r="K3901" t="s">
        <v>872</v>
      </c>
      <c r="L3901">
        <v>1</v>
      </c>
      <c r="M3901">
        <v>0</v>
      </c>
      <c r="N3901" t="s">
        <v>874</v>
      </c>
      <c r="O3901" t="s">
        <v>874</v>
      </c>
      <c r="P3901" t="s">
        <v>874</v>
      </c>
      <c r="Q3901" t="s">
        <v>874</v>
      </c>
      <c r="R3901">
        <v>0</v>
      </c>
      <c r="S3901" t="s">
        <v>874</v>
      </c>
      <c r="T3901" t="s">
        <v>874</v>
      </c>
      <c r="U3901" t="s">
        <v>874</v>
      </c>
      <c r="V3901" t="s">
        <v>874</v>
      </c>
      <c r="W3901" t="s">
        <v>874</v>
      </c>
      <c r="X3901" t="s">
        <v>56</v>
      </c>
      <c r="Y3901" t="s">
        <v>874</v>
      </c>
      <c r="Z3901" t="s">
        <v>874</v>
      </c>
      <c r="AA3901" t="s">
        <v>874</v>
      </c>
      <c r="AB3901" t="s">
        <v>874</v>
      </c>
      <c r="AC3901" t="s">
        <v>874</v>
      </c>
      <c r="AD3901" s="19">
        <v>45825.061214895832</v>
      </c>
      <c r="AE3901" t="s">
        <v>2397</v>
      </c>
    </row>
    <row r="3902" spans="1:31" x14ac:dyDescent="0.35">
      <c r="A3902" t="s">
        <v>101</v>
      </c>
      <c r="B3902" t="s">
        <v>311</v>
      </c>
      <c r="C3902">
        <v>687</v>
      </c>
      <c r="D3902" s="9">
        <v>43865.758356481485</v>
      </c>
      <c r="E3902" s="9">
        <v>44553.516377314816</v>
      </c>
      <c r="F3902">
        <v>129</v>
      </c>
      <c r="G3902">
        <v>129</v>
      </c>
      <c r="H3902">
        <v>124</v>
      </c>
      <c r="I3902">
        <v>5</v>
      </c>
      <c r="J3902">
        <v>0</v>
      </c>
      <c r="K3902">
        <v>129</v>
      </c>
      <c r="L3902">
        <v>69</v>
      </c>
      <c r="M3902">
        <v>60</v>
      </c>
      <c r="N3902">
        <v>0.27400000000000002</v>
      </c>
      <c r="O3902">
        <v>2.5000000000000001E-2</v>
      </c>
      <c r="P3902">
        <v>0</v>
      </c>
      <c r="Q3902">
        <v>0.19700000000000001</v>
      </c>
      <c r="R3902">
        <v>0.29899999999999999</v>
      </c>
      <c r="S3902">
        <v>0.28599999999999998</v>
      </c>
      <c r="T3902">
        <v>0.65900000000000003</v>
      </c>
      <c r="U3902">
        <v>0.91600000000000004</v>
      </c>
      <c r="V3902">
        <v>1</v>
      </c>
      <c r="W3902">
        <v>304.56900000000002</v>
      </c>
      <c r="X3902" t="s">
        <v>56</v>
      </c>
      <c r="Y3902">
        <v>5.0759999999999996</v>
      </c>
      <c r="Z3902">
        <v>0.91600000000000004</v>
      </c>
      <c r="AA3902">
        <v>0.88800000000000001</v>
      </c>
      <c r="AB3902">
        <v>0</v>
      </c>
      <c r="AC3902">
        <v>0.96399999999999997</v>
      </c>
      <c r="AD3902" s="19">
        <v>45825.281091111108</v>
      </c>
      <c r="AE3902" t="s">
        <v>2357</v>
      </c>
    </row>
    <row r="3903" spans="1:31" hidden="1" x14ac:dyDescent="0.35">
      <c r="A3903" t="s">
        <v>1278</v>
      </c>
      <c r="B3903" t="s">
        <v>312</v>
      </c>
      <c r="C3903">
        <v>41</v>
      </c>
      <c r="D3903" s="9">
        <v>44445.556851851848</v>
      </c>
      <c r="E3903" s="9">
        <v>44487.275266203702</v>
      </c>
      <c r="F3903" t="s">
        <v>871</v>
      </c>
      <c r="G3903" t="s">
        <v>871</v>
      </c>
      <c r="H3903">
        <v>2</v>
      </c>
      <c r="I3903">
        <v>1</v>
      </c>
      <c r="J3903">
        <v>1</v>
      </c>
      <c r="K3903" t="s">
        <v>872</v>
      </c>
      <c r="L3903">
        <v>1</v>
      </c>
      <c r="M3903">
        <v>0</v>
      </c>
      <c r="N3903">
        <v>2.4E-2</v>
      </c>
      <c r="O3903" t="s">
        <v>874</v>
      </c>
      <c r="P3903" t="s">
        <v>874</v>
      </c>
      <c r="Q3903" t="s">
        <v>874</v>
      </c>
      <c r="R3903">
        <v>0</v>
      </c>
      <c r="S3903">
        <v>2.4E-2</v>
      </c>
      <c r="T3903" t="s">
        <v>874</v>
      </c>
      <c r="U3903" t="s">
        <v>874</v>
      </c>
      <c r="V3903" t="s">
        <v>874</v>
      </c>
      <c r="W3903" t="s">
        <v>874</v>
      </c>
      <c r="X3903" t="s">
        <v>56</v>
      </c>
      <c r="Y3903" t="s">
        <v>874</v>
      </c>
      <c r="Z3903">
        <v>1</v>
      </c>
      <c r="AA3903" t="s">
        <v>874</v>
      </c>
      <c r="AB3903" t="s">
        <v>874</v>
      </c>
      <c r="AC3903" t="s">
        <v>874</v>
      </c>
      <c r="AD3903" s="19">
        <v>45825.061433194445</v>
      </c>
      <c r="AE3903" t="s">
        <v>2397</v>
      </c>
    </row>
    <row r="3904" spans="1:31" x14ac:dyDescent="0.35">
      <c r="A3904" t="s">
        <v>1085</v>
      </c>
      <c r="B3904" t="s">
        <v>311</v>
      </c>
      <c r="C3904">
        <v>4165</v>
      </c>
      <c r="D3904" s="9">
        <v>40399.223715277774</v>
      </c>
      <c r="E3904" s="9">
        <v>44564.654699074075</v>
      </c>
      <c r="F3904">
        <v>1874</v>
      </c>
      <c r="G3904">
        <v>1874</v>
      </c>
      <c r="H3904">
        <v>328</v>
      </c>
      <c r="I3904">
        <v>1546</v>
      </c>
      <c r="J3904">
        <v>553</v>
      </c>
      <c r="K3904">
        <v>1321</v>
      </c>
      <c r="L3904">
        <v>893</v>
      </c>
      <c r="M3904">
        <v>428</v>
      </c>
      <c r="N3904">
        <v>7.4999999999999997E-2</v>
      </c>
      <c r="O3904">
        <v>0.39400000000000002</v>
      </c>
      <c r="P3904">
        <v>0.14399999999999999</v>
      </c>
      <c r="Q3904">
        <v>0.214</v>
      </c>
      <c r="R3904">
        <v>0.32500000000000001</v>
      </c>
      <c r="S3904">
        <v>0.31900000000000001</v>
      </c>
      <c r="T3904">
        <v>0.65800000000000003</v>
      </c>
      <c r="U3904">
        <v>0.16</v>
      </c>
      <c r="V3904">
        <v>0.69299999999999995</v>
      </c>
      <c r="W3904">
        <v>2000</v>
      </c>
      <c r="X3904" t="s">
        <v>56</v>
      </c>
      <c r="Y3904">
        <v>4.673</v>
      </c>
      <c r="Z3904">
        <v>0.76800000000000002</v>
      </c>
      <c r="AA3904" s="19">
        <v>0.995</v>
      </c>
      <c r="AB3904">
        <v>0.97499999999999998</v>
      </c>
      <c r="AC3904" s="23">
        <v>0.96399999999999997</v>
      </c>
      <c r="AD3904" s="19">
        <v>45825.231043495369</v>
      </c>
      <c r="AE3904" t="s">
        <v>2362</v>
      </c>
    </row>
    <row r="3905" spans="1:31" hidden="1" x14ac:dyDescent="0.35">
      <c r="A3905" t="s">
        <v>1279</v>
      </c>
      <c r="B3905" t="s">
        <v>312</v>
      </c>
      <c r="C3905">
        <v>0</v>
      </c>
      <c r="D3905" s="9">
        <v>41548.638090277775</v>
      </c>
      <c r="E3905" s="9">
        <v>41548.638090277775</v>
      </c>
      <c r="F3905" t="s">
        <v>871</v>
      </c>
      <c r="G3905" t="s">
        <v>871</v>
      </c>
      <c r="H3905">
        <v>1</v>
      </c>
      <c r="I3905">
        <v>1</v>
      </c>
      <c r="J3905">
        <v>1</v>
      </c>
      <c r="K3905" t="s">
        <v>872</v>
      </c>
      <c r="L3905">
        <v>1</v>
      </c>
      <c r="M3905">
        <v>0</v>
      </c>
      <c r="N3905" t="s">
        <v>874</v>
      </c>
      <c r="O3905" t="s">
        <v>874</v>
      </c>
      <c r="P3905" t="s">
        <v>874</v>
      </c>
      <c r="Q3905" t="s">
        <v>874</v>
      </c>
      <c r="R3905">
        <v>0</v>
      </c>
      <c r="S3905" t="s">
        <v>874</v>
      </c>
      <c r="T3905" t="s">
        <v>874</v>
      </c>
      <c r="U3905" t="s">
        <v>874</v>
      </c>
      <c r="V3905" t="s">
        <v>874</v>
      </c>
      <c r="W3905" t="s">
        <v>874</v>
      </c>
      <c r="X3905" t="s">
        <v>62</v>
      </c>
      <c r="Y3905" t="s">
        <v>874</v>
      </c>
      <c r="Z3905" t="s">
        <v>874</v>
      </c>
      <c r="AA3905" t="s">
        <v>874</v>
      </c>
      <c r="AB3905" t="s">
        <v>874</v>
      </c>
      <c r="AC3905" t="s">
        <v>874</v>
      </c>
      <c r="AD3905" s="19">
        <v>45825.06163084491</v>
      </c>
      <c r="AE3905" t="s">
        <v>2397</v>
      </c>
    </row>
    <row r="3906" spans="1:31" x14ac:dyDescent="0.35">
      <c r="A3906" t="s">
        <v>1264</v>
      </c>
      <c r="B3906" t="s">
        <v>311</v>
      </c>
      <c r="C3906">
        <v>3540</v>
      </c>
      <c r="D3906" s="9">
        <v>38065.293749999997</v>
      </c>
      <c r="E3906" s="9">
        <v>41606.128472222219</v>
      </c>
      <c r="F3906">
        <v>504</v>
      </c>
      <c r="G3906">
        <v>504</v>
      </c>
      <c r="H3906">
        <v>51</v>
      </c>
      <c r="I3906">
        <v>453</v>
      </c>
      <c r="J3906">
        <v>52</v>
      </c>
      <c r="K3906">
        <v>452</v>
      </c>
      <c r="L3906">
        <v>266</v>
      </c>
      <c r="M3906">
        <v>186</v>
      </c>
      <c r="N3906">
        <v>1.6E-2</v>
      </c>
      <c r="O3906">
        <v>0.13600000000000001</v>
      </c>
      <c r="P3906">
        <v>1.7999999999999999E-2</v>
      </c>
      <c r="Q3906">
        <v>8.7999999999999995E-2</v>
      </c>
      <c r="R3906">
        <v>0.13400000000000001</v>
      </c>
      <c r="S3906">
        <v>0.13300000000000001</v>
      </c>
      <c r="T3906">
        <v>0.65700000000000003</v>
      </c>
      <c r="U3906">
        <v>0.105</v>
      </c>
      <c r="V3906">
        <v>0.88200000000000001</v>
      </c>
      <c r="W3906">
        <v>2113.636</v>
      </c>
      <c r="X3906" t="s">
        <v>56</v>
      </c>
      <c r="Y3906">
        <v>11.364000000000001</v>
      </c>
      <c r="Z3906">
        <v>0.92700000000000005</v>
      </c>
      <c r="AA3906">
        <v>0.995</v>
      </c>
      <c r="AB3906">
        <v>0.90700000000000003</v>
      </c>
      <c r="AC3906">
        <v>0.97099999999999997</v>
      </c>
      <c r="AD3906" s="19">
        <v>45824.765919421297</v>
      </c>
      <c r="AE3906" t="s">
        <v>1824</v>
      </c>
    </row>
    <row r="3907" spans="1:31" hidden="1" x14ac:dyDescent="0.35">
      <c r="A3907" t="s">
        <v>1280</v>
      </c>
      <c r="B3907" t="s">
        <v>312</v>
      </c>
      <c r="C3907">
        <v>56</v>
      </c>
      <c r="D3907" s="9">
        <v>44274.457384259258</v>
      </c>
      <c r="E3907" s="9">
        <v>44330.729814814818</v>
      </c>
      <c r="F3907" t="s">
        <v>871</v>
      </c>
      <c r="G3907" t="s">
        <v>871</v>
      </c>
      <c r="H3907">
        <v>1</v>
      </c>
      <c r="I3907">
        <v>1</v>
      </c>
      <c r="J3907">
        <v>1</v>
      </c>
      <c r="K3907" t="s">
        <v>872</v>
      </c>
      <c r="L3907">
        <v>2</v>
      </c>
      <c r="M3907">
        <v>1</v>
      </c>
      <c r="N3907" t="s">
        <v>874</v>
      </c>
      <c r="O3907" t="s">
        <v>874</v>
      </c>
      <c r="P3907" t="s">
        <v>874</v>
      </c>
      <c r="Q3907">
        <v>0.02</v>
      </c>
      <c r="R3907">
        <v>0</v>
      </c>
      <c r="S3907">
        <v>1.9E-2</v>
      </c>
      <c r="T3907" t="s">
        <v>874</v>
      </c>
      <c r="U3907" t="s">
        <v>874</v>
      </c>
      <c r="V3907" t="s">
        <v>874</v>
      </c>
      <c r="W3907" t="s">
        <v>874</v>
      </c>
      <c r="X3907" t="s">
        <v>56</v>
      </c>
      <c r="Y3907">
        <v>50</v>
      </c>
      <c r="Z3907" t="s">
        <v>874</v>
      </c>
      <c r="AA3907" t="s">
        <v>874</v>
      </c>
      <c r="AB3907" t="s">
        <v>874</v>
      </c>
      <c r="AC3907">
        <v>1</v>
      </c>
      <c r="AD3907" s="19">
        <v>45825.061846261575</v>
      </c>
      <c r="AE3907" t="s">
        <v>2397</v>
      </c>
    </row>
    <row r="3908" spans="1:31" x14ac:dyDescent="0.35">
      <c r="A3908" t="s">
        <v>1491</v>
      </c>
      <c r="B3908" t="s">
        <v>311</v>
      </c>
      <c r="C3908">
        <v>2876</v>
      </c>
      <c r="D3908" s="9">
        <v>38590.695138888892</v>
      </c>
      <c r="E3908" s="9">
        <v>41467.69027777778</v>
      </c>
      <c r="F3908">
        <v>129</v>
      </c>
      <c r="G3908">
        <v>129</v>
      </c>
      <c r="H3908">
        <v>18</v>
      </c>
      <c r="I3908">
        <v>111</v>
      </c>
      <c r="J3908">
        <v>24</v>
      </c>
      <c r="K3908">
        <v>105</v>
      </c>
      <c r="L3908">
        <v>77</v>
      </c>
      <c r="M3908">
        <v>28</v>
      </c>
      <c r="N3908">
        <v>7.0000000000000001E-3</v>
      </c>
      <c r="O3908">
        <v>3.5999999999999997E-2</v>
      </c>
      <c r="P3908">
        <v>8.0000000000000002E-3</v>
      </c>
      <c r="Q3908">
        <v>2.3E-2</v>
      </c>
      <c r="R3908">
        <v>3.5000000000000003E-2</v>
      </c>
      <c r="S3908">
        <v>3.4000000000000002E-2</v>
      </c>
      <c r="T3908">
        <v>0.65700000000000003</v>
      </c>
      <c r="U3908">
        <v>0.16300000000000001</v>
      </c>
      <c r="V3908">
        <v>0.81399999999999995</v>
      </c>
      <c r="W3908">
        <v>1217.3910000000001</v>
      </c>
      <c r="X3908" t="s">
        <v>56</v>
      </c>
      <c r="Y3908">
        <v>43.478000000000002</v>
      </c>
      <c r="Z3908">
        <v>0.98499999999999999</v>
      </c>
      <c r="AA3908">
        <v>0.89100000000000001</v>
      </c>
      <c r="AB3908">
        <v>0.84099999999999997</v>
      </c>
      <c r="AC3908">
        <v>0.86599999999999999</v>
      </c>
      <c r="AD3908" s="19">
        <v>45824.890533900463</v>
      </c>
      <c r="AE3908" t="s">
        <v>2024</v>
      </c>
    </row>
    <row r="3909" spans="1:31" hidden="1" x14ac:dyDescent="0.35">
      <c r="A3909" t="s">
        <v>1281</v>
      </c>
      <c r="B3909" t="s">
        <v>312</v>
      </c>
      <c r="C3909">
        <v>0</v>
      </c>
      <c r="D3909" s="9">
        <v>44180.338148148148</v>
      </c>
      <c r="E3909" s="9">
        <v>44180.338148148148</v>
      </c>
      <c r="F3909" t="s">
        <v>871</v>
      </c>
      <c r="G3909" t="s">
        <v>871</v>
      </c>
      <c r="H3909">
        <v>1</v>
      </c>
      <c r="I3909">
        <v>1</v>
      </c>
      <c r="J3909">
        <v>1</v>
      </c>
      <c r="K3909" t="s">
        <v>872</v>
      </c>
      <c r="L3909">
        <v>1</v>
      </c>
      <c r="M3909">
        <v>0</v>
      </c>
      <c r="N3909" t="s">
        <v>874</v>
      </c>
      <c r="O3909" t="s">
        <v>874</v>
      </c>
      <c r="P3909" t="s">
        <v>874</v>
      </c>
      <c r="Q3909" t="s">
        <v>874</v>
      </c>
      <c r="R3909">
        <v>0</v>
      </c>
      <c r="S3909" t="s">
        <v>874</v>
      </c>
      <c r="T3909" t="s">
        <v>874</v>
      </c>
      <c r="U3909" t="s">
        <v>874</v>
      </c>
      <c r="V3909" t="s">
        <v>874</v>
      </c>
      <c r="W3909" t="s">
        <v>874</v>
      </c>
      <c r="X3909" t="s">
        <v>56</v>
      </c>
      <c r="Y3909" t="s">
        <v>874</v>
      </c>
      <c r="Z3909" t="s">
        <v>874</v>
      </c>
      <c r="AA3909" t="s">
        <v>874</v>
      </c>
      <c r="AB3909" t="s">
        <v>874</v>
      </c>
      <c r="AC3909" t="s">
        <v>874</v>
      </c>
      <c r="AD3909" s="19">
        <v>45825.062077766204</v>
      </c>
      <c r="AE3909" t="s">
        <v>2397</v>
      </c>
    </row>
    <row r="3910" spans="1:31" x14ac:dyDescent="0.35">
      <c r="A3910" t="s">
        <v>2106</v>
      </c>
      <c r="B3910" t="s">
        <v>311</v>
      </c>
      <c r="C3910">
        <v>1348</v>
      </c>
      <c r="D3910" s="9">
        <v>40206.35833333333</v>
      </c>
      <c r="E3910" s="9">
        <v>41555.172222222223</v>
      </c>
      <c r="F3910">
        <v>76</v>
      </c>
      <c r="G3910">
        <v>76</v>
      </c>
      <c r="H3910">
        <v>62</v>
      </c>
      <c r="I3910">
        <v>14</v>
      </c>
      <c r="J3910">
        <v>10</v>
      </c>
      <c r="K3910">
        <v>66</v>
      </c>
      <c r="L3910">
        <v>40</v>
      </c>
      <c r="M3910">
        <v>26</v>
      </c>
      <c r="N3910">
        <v>3.2000000000000001E-2</v>
      </c>
      <c r="O3910">
        <v>8.0000000000000002E-3</v>
      </c>
      <c r="P3910">
        <v>5.0000000000000001E-3</v>
      </c>
      <c r="Q3910">
        <v>2.3E-2</v>
      </c>
      <c r="R3910">
        <v>3.5000000000000003E-2</v>
      </c>
      <c r="S3910">
        <v>0.03</v>
      </c>
      <c r="T3910">
        <v>0.65700000000000003</v>
      </c>
      <c r="U3910">
        <v>0.8</v>
      </c>
      <c r="V3910">
        <v>0.875</v>
      </c>
      <c r="W3910">
        <v>1130.4349999999999</v>
      </c>
      <c r="X3910" t="s">
        <v>56</v>
      </c>
      <c r="Y3910">
        <v>43.478000000000002</v>
      </c>
      <c r="Z3910">
        <v>0.38900000000000001</v>
      </c>
      <c r="AA3910">
        <v>0.79800000000000004</v>
      </c>
      <c r="AB3910">
        <v>0.65</v>
      </c>
      <c r="AC3910">
        <v>0.32</v>
      </c>
      <c r="AD3910" s="19">
        <v>45824.926575196761</v>
      </c>
      <c r="AE3910" t="s">
        <v>2215</v>
      </c>
    </row>
    <row r="3911" spans="1:31" hidden="1" x14ac:dyDescent="0.35">
      <c r="A3911" t="s">
        <v>1282</v>
      </c>
      <c r="B3911" t="s">
        <v>312</v>
      </c>
      <c r="C3911">
        <v>12</v>
      </c>
      <c r="D3911" s="9">
        <v>38986.302835648145</v>
      </c>
      <c r="E3911" s="9">
        <v>38998.881261574075</v>
      </c>
      <c r="F3911" t="s">
        <v>871</v>
      </c>
      <c r="G3911" t="s">
        <v>871</v>
      </c>
      <c r="H3911">
        <v>15</v>
      </c>
      <c r="I3911">
        <v>363</v>
      </c>
      <c r="J3911">
        <v>20</v>
      </c>
      <c r="K3911" t="s">
        <v>872</v>
      </c>
      <c r="L3911">
        <v>11</v>
      </c>
      <c r="M3911">
        <v>346</v>
      </c>
      <c r="N3911" t="s">
        <v>874</v>
      </c>
      <c r="O3911" t="s">
        <v>874</v>
      </c>
      <c r="P3911">
        <v>0.90900000000000003</v>
      </c>
      <c r="Q3911" t="s">
        <v>874</v>
      </c>
      <c r="R3911">
        <v>0</v>
      </c>
      <c r="S3911">
        <v>21.475000000000001</v>
      </c>
      <c r="T3911" t="s">
        <v>874</v>
      </c>
      <c r="U3911" t="s">
        <v>874</v>
      </c>
      <c r="V3911" t="s">
        <v>874</v>
      </c>
      <c r="W3911" t="s">
        <v>874</v>
      </c>
      <c r="X3911" t="s">
        <v>875</v>
      </c>
      <c r="Y3911" t="s">
        <v>874</v>
      </c>
      <c r="Z3911" t="s">
        <v>874</v>
      </c>
      <c r="AA3911" t="s">
        <v>874</v>
      </c>
      <c r="AB3911">
        <v>0.38300000000000001</v>
      </c>
      <c r="AC3911" t="s">
        <v>874</v>
      </c>
      <c r="AD3911" s="19">
        <v>45825.062271909723</v>
      </c>
      <c r="AE3911" t="s">
        <v>2397</v>
      </c>
    </row>
    <row r="3912" spans="1:31" x14ac:dyDescent="0.35">
      <c r="A3912" t="s">
        <v>270</v>
      </c>
      <c r="B3912" t="s">
        <v>311</v>
      </c>
      <c r="C3912">
        <v>700</v>
      </c>
      <c r="D3912" s="9">
        <v>43865.002222222225</v>
      </c>
      <c r="E3912" s="9">
        <v>44565.404814814814</v>
      </c>
      <c r="F3912">
        <v>489</v>
      </c>
      <c r="G3912">
        <v>489</v>
      </c>
      <c r="H3912">
        <v>363</v>
      </c>
      <c r="I3912">
        <v>126</v>
      </c>
      <c r="J3912">
        <v>0</v>
      </c>
      <c r="K3912">
        <v>489</v>
      </c>
      <c r="L3912">
        <v>277</v>
      </c>
      <c r="M3912">
        <v>212</v>
      </c>
      <c r="N3912">
        <v>0.77500000000000002</v>
      </c>
      <c r="O3912">
        <v>0.28799999999999998</v>
      </c>
      <c r="P3912">
        <v>0</v>
      </c>
      <c r="Q3912">
        <v>0.69799999999999995</v>
      </c>
      <c r="R3912">
        <v>1.0629999999999999</v>
      </c>
      <c r="S3912">
        <v>1.0629999999999999</v>
      </c>
      <c r="T3912">
        <v>0.65700000000000003</v>
      </c>
      <c r="U3912">
        <v>0.72899999999999998</v>
      </c>
      <c r="V3912">
        <v>1</v>
      </c>
      <c r="W3912">
        <v>303.72500000000002</v>
      </c>
      <c r="X3912" t="s">
        <v>56</v>
      </c>
      <c r="Y3912">
        <v>1.4330000000000001</v>
      </c>
      <c r="Z3912">
        <v>0.96499999999999997</v>
      </c>
      <c r="AA3912">
        <v>0.97799999999999998</v>
      </c>
      <c r="AB3912">
        <v>0</v>
      </c>
      <c r="AC3912">
        <v>0.98599999999999999</v>
      </c>
      <c r="AD3912" s="19">
        <v>45825.243084340276</v>
      </c>
      <c r="AE3912" t="s">
        <v>2357</v>
      </c>
    </row>
    <row r="3913" spans="1:31" hidden="1" x14ac:dyDescent="0.35">
      <c r="A3913" t="s">
        <v>1283</v>
      </c>
      <c r="B3913" t="s">
        <v>312</v>
      </c>
      <c r="C3913">
        <v>10</v>
      </c>
      <c r="D3913" s="9">
        <v>44515.407071759262</v>
      </c>
      <c r="E3913" s="9">
        <v>44525.499502314815</v>
      </c>
      <c r="F3913" t="s">
        <v>871</v>
      </c>
      <c r="G3913" t="s">
        <v>871</v>
      </c>
      <c r="H3913">
        <v>1</v>
      </c>
      <c r="I3913">
        <v>1</v>
      </c>
      <c r="J3913">
        <v>1</v>
      </c>
      <c r="K3913" t="s">
        <v>872</v>
      </c>
      <c r="L3913">
        <v>1</v>
      </c>
      <c r="M3913">
        <v>-1</v>
      </c>
      <c r="N3913" t="s">
        <v>874</v>
      </c>
      <c r="O3913" t="s">
        <v>874</v>
      </c>
      <c r="P3913" t="s">
        <v>874</v>
      </c>
      <c r="Q3913" t="s">
        <v>874</v>
      </c>
      <c r="R3913">
        <v>0</v>
      </c>
      <c r="S3913" t="s">
        <v>874</v>
      </c>
      <c r="T3913" t="s">
        <v>874</v>
      </c>
      <c r="U3913" t="s">
        <v>874</v>
      </c>
      <c r="V3913" t="s">
        <v>874</v>
      </c>
      <c r="W3913" t="s">
        <v>874</v>
      </c>
      <c r="X3913" t="s">
        <v>92</v>
      </c>
      <c r="Y3913" t="s">
        <v>874</v>
      </c>
      <c r="Z3913" t="s">
        <v>874</v>
      </c>
      <c r="AA3913" t="s">
        <v>874</v>
      </c>
      <c r="AB3913" t="s">
        <v>874</v>
      </c>
      <c r="AC3913" t="s">
        <v>874</v>
      </c>
      <c r="AD3913" s="19">
        <v>45825.062493668978</v>
      </c>
      <c r="AE3913" t="s">
        <v>2397</v>
      </c>
    </row>
    <row r="3914" spans="1:31" x14ac:dyDescent="0.35">
      <c r="A3914" t="s">
        <v>1395</v>
      </c>
      <c r="B3914" t="s">
        <v>311</v>
      </c>
      <c r="C3914">
        <v>5707</v>
      </c>
      <c r="D3914" s="9">
        <v>38846.359293981484</v>
      </c>
      <c r="E3914" s="9">
        <v>44553.661886574075</v>
      </c>
      <c r="F3914">
        <v>2654</v>
      </c>
      <c r="G3914">
        <v>2654</v>
      </c>
      <c r="H3914">
        <v>290</v>
      </c>
      <c r="I3914">
        <v>2364</v>
      </c>
      <c r="J3914">
        <v>263</v>
      </c>
      <c r="K3914">
        <v>2391</v>
      </c>
      <c r="L3914">
        <v>1612</v>
      </c>
      <c r="M3914">
        <v>779</v>
      </c>
      <c r="N3914">
        <v>5.2999999999999999E-2</v>
      </c>
      <c r="O3914">
        <v>0.51</v>
      </c>
      <c r="P3914">
        <v>6.6000000000000003E-2</v>
      </c>
      <c r="Q3914">
        <v>0.32600000000000001</v>
      </c>
      <c r="R3914">
        <v>0.497</v>
      </c>
      <c r="S3914">
        <v>0.504</v>
      </c>
      <c r="T3914">
        <v>0.65600000000000003</v>
      </c>
      <c r="U3914">
        <v>9.4E-2</v>
      </c>
      <c r="V3914">
        <v>0.88300000000000001</v>
      </c>
      <c r="W3914">
        <v>2389.5709999999999</v>
      </c>
      <c r="X3914" t="s">
        <v>56</v>
      </c>
      <c r="Y3914">
        <v>3.0670000000000002</v>
      </c>
      <c r="Z3914">
        <v>0.79700000000000004</v>
      </c>
      <c r="AA3914">
        <v>0.84399999999999997</v>
      </c>
      <c r="AB3914">
        <v>0.87</v>
      </c>
      <c r="AC3914">
        <v>0.78800000000000003</v>
      </c>
      <c r="AD3914" s="19">
        <v>45825.09002462963</v>
      </c>
      <c r="AE3914" t="s">
        <v>2397</v>
      </c>
    </row>
    <row r="3915" spans="1:31" hidden="1" x14ac:dyDescent="0.35">
      <c r="A3915" t="s">
        <v>1284</v>
      </c>
      <c r="B3915" t="s">
        <v>312</v>
      </c>
      <c r="C3915">
        <v>83</v>
      </c>
      <c r="D3915" s="9">
        <v>44277.964837962965</v>
      </c>
      <c r="E3915" s="9">
        <v>44361.179131944446</v>
      </c>
      <c r="F3915" t="s">
        <v>871</v>
      </c>
      <c r="G3915" t="s">
        <v>871</v>
      </c>
      <c r="H3915">
        <v>3</v>
      </c>
      <c r="I3915">
        <v>3</v>
      </c>
      <c r="J3915">
        <v>8</v>
      </c>
      <c r="K3915" t="s">
        <v>872</v>
      </c>
      <c r="L3915">
        <v>3</v>
      </c>
      <c r="M3915">
        <v>-6</v>
      </c>
      <c r="N3915" t="s">
        <v>874</v>
      </c>
      <c r="O3915">
        <v>2.5000000000000001E-2</v>
      </c>
      <c r="P3915">
        <v>0.21099999999999999</v>
      </c>
      <c r="Q3915">
        <v>0.107</v>
      </c>
      <c r="R3915">
        <v>-0.186</v>
      </c>
      <c r="S3915">
        <v>-2.1000000000000001E-2</v>
      </c>
      <c r="T3915" t="s">
        <v>874</v>
      </c>
      <c r="U3915" t="s">
        <v>874</v>
      </c>
      <c r="V3915" t="s">
        <v>874</v>
      </c>
      <c r="W3915" t="s">
        <v>874</v>
      </c>
      <c r="X3915" t="s">
        <v>56</v>
      </c>
      <c r="Y3915">
        <v>9.3460000000000001</v>
      </c>
      <c r="Z3915" t="s">
        <v>874</v>
      </c>
      <c r="AA3915">
        <v>0.89600000000000002</v>
      </c>
      <c r="AB3915">
        <v>0.69099999999999995</v>
      </c>
      <c r="AC3915">
        <v>0.75</v>
      </c>
      <c r="AD3915" s="19">
        <v>45825.06271953704</v>
      </c>
      <c r="AE3915" t="s">
        <v>2397</v>
      </c>
    </row>
    <row r="3916" spans="1:31" x14ac:dyDescent="0.35">
      <c r="A3916" t="s">
        <v>1738</v>
      </c>
      <c r="B3916" t="s">
        <v>311</v>
      </c>
      <c r="C3916">
        <v>793</v>
      </c>
      <c r="D3916" s="9">
        <v>40829.118055555555</v>
      </c>
      <c r="E3916" s="9">
        <v>41622.913194444445</v>
      </c>
      <c r="F3916">
        <v>156</v>
      </c>
      <c r="G3916">
        <v>156</v>
      </c>
      <c r="H3916">
        <v>51</v>
      </c>
      <c r="I3916">
        <v>105</v>
      </c>
      <c r="J3916">
        <v>19</v>
      </c>
      <c r="K3916">
        <v>137</v>
      </c>
      <c r="L3916">
        <v>80</v>
      </c>
      <c r="M3916">
        <v>57</v>
      </c>
      <c r="N3916">
        <v>0.09</v>
      </c>
      <c r="O3916">
        <v>0.14299999999999999</v>
      </c>
      <c r="P3916">
        <v>3.2000000000000001E-2</v>
      </c>
      <c r="Q3916">
        <v>0.13100000000000001</v>
      </c>
      <c r="R3916">
        <v>0.20100000000000001</v>
      </c>
      <c r="S3916">
        <v>0.19400000000000001</v>
      </c>
      <c r="T3916">
        <v>0.65200000000000002</v>
      </c>
      <c r="U3916">
        <v>0.38600000000000001</v>
      </c>
      <c r="V3916">
        <v>0.86299999999999999</v>
      </c>
      <c r="W3916">
        <v>435.11500000000001</v>
      </c>
      <c r="X3916" t="s">
        <v>56</v>
      </c>
      <c r="Y3916">
        <v>7.6340000000000003</v>
      </c>
      <c r="Z3916">
        <v>0.91700000000000004</v>
      </c>
      <c r="AA3916">
        <v>0.88900000000000001</v>
      </c>
      <c r="AB3916">
        <v>0.86099999999999999</v>
      </c>
      <c r="AC3916">
        <v>0.85599999999999998</v>
      </c>
      <c r="AD3916" s="19">
        <v>45824.834209340275</v>
      </c>
      <c r="AE3916" t="s">
        <v>1824</v>
      </c>
    </row>
    <row r="3917" spans="1:31" hidden="1" x14ac:dyDescent="0.35">
      <c r="A3917" t="s">
        <v>1285</v>
      </c>
      <c r="B3917" t="s">
        <v>312</v>
      </c>
      <c r="C3917">
        <v>93</v>
      </c>
      <c r="D3917" s="9">
        <v>44473.401400462964</v>
      </c>
      <c r="E3917" s="9">
        <v>44566.653738425928</v>
      </c>
      <c r="F3917" t="s">
        <v>871</v>
      </c>
      <c r="G3917" t="s">
        <v>871</v>
      </c>
      <c r="H3917">
        <v>11</v>
      </c>
      <c r="I3917">
        <v>13</v>
      </c>
      <c r="J3917">
        <v>1</v>
      </c>
      <c r="K3917" t="s">
        <v>872</v>
      </c>
      <c r="L3917">
        <v>17</v>
      </c>
      <c r="M3917">
        <v>6</v>
      </c>
      <c r="N3917">
        <v>0.129</v>
      </c>
      <c r="O3917">
        <v>0.122</v>
      </c>
      <c r="P3917" t="s">
        <v>874</v>
      </c>
      <c r="Q3917">
        <v>0.17299999999999999</v>
      </c>
      <c r="R3917">
        <v>0.251</v>
      </c>
      <c r="S3917">
        <v>0.25</v>
      </c>
      <c r="T3917" t="s">
        <v>874</v>
      </c>
      <c r="U3917" t="s">
        <v>874</v>
      </c>
      <c r="V3917" t="s">
        <v>874</v>
      </c>
      <c r="W3917" t="s">
        <v>874</v>
      </c>
      <c r="X3917" t="s">
        <v>56</v>
      </c>
      <c r="Y3917">
        <v>5.78</v>
      </c>
      <c r="Z3917">
        <v>0.93200000000000005</v>
      </c>
      <c r="AA3917">
        <v>0.90400000000000003</v>
      </c>
      <c r="AB3917" t="s">
        <v>874</v>
      </c>
      <c r="AC3917">
        <v>0.97599999999999998</v>
      </c>
      <c r="AD3917" s="19">
        <v>45825.062961203701</v>
      </c>
      <c r="AE3917" t="s">
        <v>2397</v>
      </c>
    </row>
    <row r="3918" spans="1:31" x14ac:dyDescent="0.35">
      <c r="A3918" t="s">
        <v>1417</v>
      </c>
      <c r="B3918" t="s">
        <v>311</v>
      </c>
      <c r="C3918">
        <v>2587</v>
      </c>
      <c r="D3918" s="9">
        <v>41978.783553240741</v>
      </c>
      <c r="E3918" s="9">
        <v>44566.752152777779</v>
      </c>
      <c r="F3918">
        <v>8949</v>
      </c>
      <c r="G3918">
        <v>8949</v>
      </c>
      <c r="H3918">
        <v>1166</v>
      </c>
      <c r="I3918">
        <v>7783</v>
      </c>
      <c r="J3918">
        <v>749</v>
      </c>
      <c r="K3918">
        <v>8200</v>
      </c>
      <c r="L3918">
        <v>5391</v>
      </c>
      <c r="M3918">
        <v>2809</v>
      </c>
      <c r="N3918">
        <v>0.44</v>
      </c>
      <c r="O3918">
        <v>3.0590000000000002</v>
      </c>
      <c r="P3918">
        <v>0.3</v>
      </c>
      <c r="Q3918">
        <v>2.0819999999999999</v>
      </c>
      <c r="R3918">
        <v>3.1989999999999998</v>
      </c>
      <c r="S3918">
        <v>3.1960000000000002</v>
      </c>
      <c r="T3918">
        <v>0.65100000000000002</v>
      </c>
      <c r="U3918">
        <v>0.126</v>
      </c>
      <c r="V3918">
        <v>0.91400000000000003</v>
      </c>
      <c r="W3918">
        <v>1349.183</v>
      </c>
      <c r="X3918" t="s">
        <v>56</v>
      </c>
      <c r="Y3918">
        <v>0.48</v>
      </c>
      <c r="Z3918">
        <v>0.995</v>
      </c>
      <c r="AA3918">
        <v>0.99199999999999999</v>
      </c>
      <c r="AB3918">
        <v>0.98799999999999999</v>
      </c>
      <c r="AC3918">
        <v>0.99</v>
      </c>
      <c r="AD3918" s="19">
        <v>45825.095246273151</v>
      </c>
      <c r="AE3918" t="s">
        <v>2397</v>
      </c>
    </row>
    <row r="3919" spans="1:31" hidden="1" x14ac:dyDescent="0.35">
      <c r="A3919" t="s">
        <v>1286</v>
      </c>
      <c r="B3919" t="s">
        <v>312</v>
      </c>
      <c r="C3919">
        <v>0</v>
      </c>
      <c r="D3919" s="9">
        <v>44454.411921296298</v>
      </c>
      <c r="E3919" s="9">
        <v>44454.411921296298</v>
      </c>
      <c r="F3919" t="s">
        <v>871</v>
      </c>
      <c r="G3919" t="s">
        <v>871</v>
      </c>
      <c r="H3919">
        <v>1</v>
      </c>
      <c r="I3919">
        <v>1</v>
      </c>
      <c r="J3919">
        <v>1</v>
      </c>
      <c r="K3919" t="s">
        <v>872</v>
      </c>
      <c r="L3919">
        <v>1</v>
      </c>
      <c r="M3919">
        <v>0</v>
      </c>
      <c r="N3919" t="s">
        <v>874</v>
      </c>
      <c r="O3919" t="s">
        <v>874</v>
      </c>
      <c r="P3919" t="s">
        <v>874</v>
      </c>
      <c r="Q3919" t="s">
        <v>874</v>
      </c>
      <c r="R3919">
        <v>0</v>
      </c>
      <c r="S3919" t="s">
        <v>874</v>
      </c>
      <c r="T3919" t="s">
        <v>874</v>
      </c>
      <c r="U3919" t="s">
        <v>874</v>
      </c>
      <c r="V3919" t="s">
        <v>874</v>
      </c>
      <c r="W3919" t="s">
        <v>874</v>
      </c>
      <c r="X3919" t="s">
        <v>56</v>
      </c>
      <c r="Y3919" t="s">
        <v>874</v>
      </c>
      <c r="Z3919" t="s">
        <v>874</v>
      </c>
      <c r="AA3919" t="s">
        <v>874</v>
      </c>
      <c r="AB3919" t="s">
        <v>874</v>
      </c>
      <c r="AC3919" t="s">
        <v>874</v>
      </c>
      <c r="AD3919" s="19">
        <v>45825.063178645833</v>
      </c>
      <c r="AE3919" t="s">
        <v>2397</v>
      </c>
    </row>
    <row r="3920" spans="1:31" x14ac:dyDescent="0.35">
      <c r="A3920" t="s">
        <v>1549</v>
      </c>
      <c r="B3920" t="s">
        <v>311</v>
      </c>
      <c r="C3920">
        <v>3164</v>
      </c>
      <c r="D3920" s="9">
        <v>41402.043865740743</v>
      </c>
      <c r="E3920" s="9">
        <v>44566.344953703701</v>
      </c>
      <c r="F3920">
        <v>1510</v>
      </c>
      <c r="G3920">
        <v>1510</v>
      </c>
      <c r="H3920">
        <v>278</v>
      </c>
      <c r="I3920">
        <v>1232</v>
      </c>
      <c r="J3920">
        <v>195</v>
      </c>
      <c r="K3920">
        <v>1315</v>
      </c>
      <c r="L3920">
        <v>858</v>
      </c>
      <c r="M3920">
        <v>457</v>
      </c>
      <c r="N3920">
        <v>0.105</v>
      </c>
      <c r="O3920">
        <v>0.45400000000000001</v>
      </c>
      <c r="P3920">
        <v>6.6000000000000003E-2</v>
      </c>
      <c r="Q3920">
        <v>0.32100000000000001</v>
      </c>
      <c r="R3920">
        <v>0.49299999999999999</v>
      </c>
      <c r="S3920">
        <v>0.47299999999999998</v>
      </c>
      <c r="T3920">
        <v>0.65100000000000002</v>
      </c>
      <c r="U3920">
        <v>0.188</v>
      </c>
      <c r="V3920">
        <v>0.88200000000000001</v>
      </c>
      <c r="W3920">
        <v>1423.6759999999999</v>
      </c>
      <c r="X3920" t="s">
        <v>56</v>
      </c>
      <c r="Y3920">
        <v>3.1150000000000002</v>
      </c>
      <c r="Z3920">
        <v>0.89800000000000002</v>
      </c>
      <c r="AA3920">
        <v>0.88800000000000001</v>
      </c>
      <c r="AB3920">
        <v>0.86399999999999999</v>
      </c>
      <c r="AC3920">
        <v>0.90200000000000002</v>
      </c>
      <c r="AD3920" s="19">
        <v>45825.126227233799</v>
      </c>
      <c r="AE3920" t="s">
        <v>2397</v>
      </c>
    </row>
    <row r="3921" spans="1:31" hidden="1" x14ac:dyDescent="0.35">
      <c r="A3921" t="s">
        <v>1287</v>
      </c>
      <c r="B3921" t="s">
        <v>312</v>
      </c>
      <c r="C3921">
        <v>85</v>
      </c>
      <c r="D3921" s="9">
        <v>44461.413854166669</v>
      </c>
      <c r="E3921" s="9">
        <v>44546.713761574072</v>
      </c>
      <c r="F3921" t="s">
        <v>871</v>
      </c>
      <c r="G3921" t="s">
        <v>871</v>
      </c>
      <c r="H3921">
        <v>8</v>
      </c>
      <c r="I3921">
        <v>5</v>
      </c>
      <c r="J3921">
        <v>9</v>
      </c>
      <c r="K3921" t="s">
        <v>872</v>
      </c>
      <c r="L3921">
        <v>14</v>
      </c>
      <c r="M3921">
        <v>-11</v>
      </c>
      <c r="N3921">
        <v>0.14799999999999999</v>
      </c>
      <c r="O3921">
        <v>4.8000000000000001E-2</v>
      </c>
      <c r="P3921" t="s">
        <v>874</v>
      </c>
      <c r="Q3921">
        <v>0.246</v>
      </c>
      <c r="R3921">
        <v>0.19600000000000001</v>
      </c>
      <c r="S3921">
        <v>1.2999999999999999E-2</v>
      </c>
      <c r="T3921" t="s">
        <v>874</v>
      </c>
      <c r="U3921" t="s">
        <v>874</v>
      </c>
      <c r="V3921" t="s">
        <v>874</v>
      </c>
      <c r="W3921" t="s">
        <v>874</v>
      </c>
      <c r="X3921" t="s">
        <v>56</v>
      </c>
      <c r="Y3921">
        <v>4.0650000000000004</v>
      </c>
      <c r="Z3921">
        <v>0.97099999999999997</v>
      </c>
      <c r="AA3921">
        <v>0.91500000000000004</v>
      </c>
      <c r="AB3921" t="s">
        <v>874</v>
      </c>
      <c r="AC3921">
        <v>0.70799999999999996</v>
      </c>
      <c r="AD3921" s="19">
        <v>45825.063418032405</v>
      </c>
      <c r="AE3921" t="s">
        <v>2397</v>
      </c>
    </row>
    <row r="3922" spans="1:31" x14ac:dyDescent="0.35">
      <c r="A3922" t="s">
        <v>1314</v>
      </c>
      <c r="B3922" t="s">
        <v>311</v>
      </c>
      <c r="C3922">
        <v>1435</v>
      </c>
      <c r="D3922" s="9">
        <v>43115.376840277779</v>
      </c>
      <c r="E3922" s="9">
        <v>44550.934560185182</v>
      </c>
      <c r="F3922">
        <v>31</v>
      </c>
      <c r="G3922">
        <v>31</v>
      </c>
      <c r="H3922">
        <v>12</v>
      </c>
      <c r="I3922">
        <v>19</v>
      </c>
      <c r="J3922">
        <v>1</v>
      </c>
      <c r="K3922">
        <v>30</v>
      </c>
      <c r="L3922">
        <v>21</v>
      </c>
      <c r="M3922">
        <v>9</v>
      </c>
      <c r="N3922">
        <v>8.0000000000000002E-3</v>
      </c>
      <c r="O3922">
        <v>1.2E-2</v>
      </c>
      <c r="P3922">
        <v>0</v>
      </c>
      <c r="Q3922">
        <v>1.2999999999999999E-2</v>
      </c>
      <c r="R3922">
        <v>0.02</v>
      </c>
      <c r="S3922">
        <v>1.6E-2</v>
      </c>
      <c r="T3922">
        <v>0.65</v>
      </c>
      <c r="U3922">
        <v>0.4</v>
      </c>
      <c r="V3922">
        <v>1</v>
      </c>
      <c r="W3922">
        <v>692.30799999999999</v>
      </c>
      <c r="X3922" t="s">
        <v>56</v>
      </c>
      <c r="Y3922">
        <v>76.923000000000002</v>
      </c>
      <c r="Z3922">
        <v>0.91600000000000004</v>
      </c>
      <c r="AA3922">
        <v>0.65300000000000002</v>
      </c>
      <c r="AB3922">
        <v>0</v>
      </c>
      <c r="AC3922">
        <v>0.57999999999999996</v>
      </c>
      <c r="AD3922" s="19">
        <v>45825.070316307872</v>
      </c>
      <c r="AE3922" t="s">
        <v>2397</v>
      </c>
    </row>
    <row r="3923" spans="1:31" hidden="1" x14ac:dyDescent="0.35">
      <c r="A3923" t="s">
        <v>1288</v>
      </c>
      <c r="B3923" t="s">
        <v>312</v>
      </c>
      <c r="C3923">
        <v>77</v>
      </c>
      <c r="D3923" s="9">
        <v>44376.410474537035</v>
      </c>
      <c r="E3923" s="9">
        <v>44454.260312500002</v>
      </c>
      <c r="F3923" t="s">
        <v>871</v>
      </c>
      <c r="G3923" t="s">
        <v>871</v>
      </c>
      <c r="H3923">
        <v>6</v>
      </c>
      <c r="I3923">
        <v>5</v>
      </c>
      <c r="J3923">
        <v>1</v>
      </c>
      <c r="K3923" t="s">
        <v>872</v>
      </c>
      <c r="L3923">
        <v>1</v>
      </c>
      <c r="M3923">
        <v>10</v>
      </c>
      <c r="N3923">
        <v>0.17299999999999999</v>
      </c>
      <c r="O3923">
        <v>7.0999999999999994E-2</v>
      </c>
      <c r="P3923">
        <v>0</v>
      </c>
      <c r="Q3923" t="s">
        <v>874</v>
      </c>
      <c r="R3923">
        <v>0.24399999999999999</v>
      </c>
      <c r="S3923">
        <v>0.14899999999999999</v>
      </c>
      <c r="T3923" t="s">
        <v>874</v>
      </c>
      <c r="U3923" t="s">
        <v>874</v>
      </c>
      <c r="V3923" t="s">
        <v>874</v>
      </c>
      <c r="W3923" t="s">
        <v>874</v>
      </c>
      <c r="X3923" t="s">
        <v>875</v>
      </c>
      <c r="Y3923" t="s">
        <v>874</v>
      </c>
      <c r="Z3923">
        <v>0.78900000000000003</v>
      </c>
      <c r="AA3923">
        <v>0.76</v>
      </c>
      <c r="AB3923">
        <v>0</v>
      </c>
      <c r="AC3923" t="s">
        <v>874</v>
      </c>
      <c r="AD3923" s="19">
        <v>45825.063572291663</v>
      </c>
      <c r="AE3923" t="s">
        <v>2397</v>
      </c>
    </row>
    <row r="3924" spans="1:31" x14ac:dyDescent="0.35">
      <c r="A3924" t="s">
        <v>2010</v>
      </c>
      <c r="B3924" t="s">
        <v>311</v>
      </c>
      <c r="C3924">
        <v>168</v>
      </c>
      <c r="D3924" s="9">
        <v>39847.664583333331</v>
      </c>
      <c r="E3924" s="9">
        <v>40015.6875</v>
      </c>
      <c r="F3924">
        <v>52</v>
      </c>
      <c r="G3924">
        <v>52</v>
      </c>
      <c r="H3924">
        <v>13</v>
      </c>
      <c r="I3924">
        <v>39</v>
      </c>
      <c r="J3924">
        <v>0</v>
      </c>
      <c r="K3924">
        <v>52</v>
      </c>
      <c r="L3924">
        <v>35</v>
      </c>
      <c r="M3924">
        <v>17</v>
      </c>
      <c r="N3924">
        <v>0.11799999999999999</v>
      </c>
      <c r="O3924">
        <v>0.218</v>
      </c>
      <c r="P3924">
        <v>0</v>
      </c>
      <c r="Q3924">
        <v>0.218</v>
      </c>
      <c r="R3924">
        <v>0.33600000000000002</v>
      </c>
      <c r="S3924">
        <v>0.29699999999999999</v>
      </c>
      <c r="T3924">
        <v>0.64900000000000002</v>
      </c>
      <c r="U3924">
        <v>0.35099999999999998</v>
      </c>
      <c r="V3924">
        <v>1</v>
      </c>
      <c r="W3924">
        <v>77.981999999999999</v>
      </c>
      <c r="X3924" t="s">
        <v>56</v>
      </c>
      <c r="Y3924">
        <v>4.5869999999999997</v>
      </c>
      <c r="Z3924">
        <v>0.52700000000000002</v>
      </c>
      <c r="AA3924">
        <v>0.82699999999999996</v>
      </c>
      <c r="AB3924">
        <v>0</v>
      </c>
      <c r="AC3924">
        <v>0.83699999999999997</v>
      </c>
      <c r="AD3924" s="19">
        <v>45824.89919236111</v>
      </c>
      <c r="AE3924" t="s">
        <v>2024</v>
      </c>
    </row>
    <row r="3925" spans="1:31" hidden="1" x14ac:dyDescent="0.35">
      <c r="A3925" t="s">
        <v>1289</v>
      </c>
      <c r="B3925" t="s">
        <v>312</v>
      </c>
      <c r="C3925">
        <v>99</v>
      </c>
      <c r="D3925" s="9">
        <v>44466.515567129631</v>
      </c>
      <c r="E3925" s="9">
        <v>44565.912766203706</v>
      </c>
      <c r="F3925" t="s">
        <v>871</v>
      </c>
      <c r="G3925" t="s">
        <v>871</v>
      </c>
      <c r="H3925">
        <v>1</v>
      </c>
      <c r="I3925">
        <v>57</v>
      </c>
      <c r="J3925">
        <v>6</v>
      </c>
      <c r="K3925" t="s">
        <v>872</v>
      </c>
      <c r="L3925">
        <v>37</v>
      </c>
      <c r="M3925">
        <v>13</v>
      </c>
      <c r="N3925" t="s">
        <v>874</v>
      </c>
      <c r="O3925">
        <v>0.627</v>
      </c>
      <c r="P3925">
        <v>0.06</v>
      </c>
      <c r="Q3925">
        <v>0.36899999999999999</v>
      </c>
      <c r="R3925">
        <v>0.56699999999999995</v>
      </c>
      <c r="S3925">
        <v>0.57799999999999996</v>
      </c>
      <c r="T3925" t="s">
        <v>874</v>
      </c>
      <c r="U3925" t="s">
        <v>874</v>
      </c>
      <c r="V3925" t="s">
        <v>874</v>
      </c>
      <c r="W3925" t="s">
        <v>874</v>
      </c>
      <c r="X3925" t="s">
        <v>62</v>
      </c>
      <c r="Y3925">
        <v>2.71</v>
      </c>
      <c r="Z3925" t="s">
        <v>874</v>
      </c>
      <c r="AA3925">
        <v>0.98</v>
      </c>
      <c r="AB3925">
        <v>0.92700000000000005</v>
      </c>
      <c r="AC3925">
        <v>0.94199999999999995</v>
      </c>
      <c r="AD3925" s="19">
        <v>45825.063818020833</v>
      </c>
      <c r="AE3925" t="s">
        <v>2397</v>
      </c>
    </row>
    <row r="3926" spans="1:31" x14ac:dyDescent="0.35">
      <c r="A3926" t="s">
        <v>230</v>
      </c>
      <c r="B3926" t="s">
        <v>311</v>
      </c>
      <c r="C3926">
        <v>2504</v>
      </c>
      <c r="D3926" s="9">
        <v>39116.927777777775</v>
      </c>
      <c r="E3926" s="9">
        <v>41621.714583333334</v>
      </c>
      <c r="F3926">
        <v>210</v>
      </c>
      <c r="G3926">
        <v>210</v>
      </c>
      <c r="H3926">
        <v>151</v>
      </c>
      <c r="I3926">
        <v>59</v>
      </c>
      <c r="J3926">
        <v>15</v>
      </c>
      <c r="K3926">
        <v>195</v>
      </c>
      <c r="L3926">
        <v>108</v>
      </c>
      <c r="M3926">
        <v>87</v>
      </c>
      <c r="N3926">
        <v>5.7000000000000002E-2</v>
      </c>
      <c r="O3926">
        <v>2.7E-2</v>
      </c>
      <c r="P3926">
        <v>7.0000000000000001E-3</v>
      </c>
      <c r="Q3926">
        <v>0.05</v>
      </c>
      <c r="R3926">
        <v>7.6999999999999999E-2</v>
      </c>
      <c r="S3926">
        <v>7.4999999999999997E-2</v>
      </c>
      <c r="T3926">
        <v>0.64900000000000002</v>
      </c>
      <c r="U3926">
        <v>0.67900000000000005</v>
      </c>
      <c r="V3926">
        <v>0.91700000000000004</v>
      </c>
      <c r="W3926">
        <v>1740</v>
      </c>
      <c r="X3926" t="s">
        <v>56</v>
      </c>
      <c r="Y3926">
        <v>20</v>
      </c>
      <c r="Z3926">
        <v>0.86799999999999999</v>
      </c>
      <c r="AA3926">
        <v>0.75</v>
      </c>
      <c r="AB3926">
        <v>0.68700000000000006</v>
      </c>
      <c r="AC3926">
        <v>0.80900000000000005</v>
      </c>
      <c r="AD3926" s="19">
        <v>45824.931874016205</v>
      </c>
      <c r="AE3926" t="s">
        <v>2215</v>
      </c>
    </row>
    <row r="3927" spans="1:31" hidden="1" x14ac:dyDescent="0.35">
      <c r="A3927" t="s">
        <v>1290</v>
      </c>
      <c r="B3927" t="s">
        <v>312</v>
      </c>
      <c r="C3927">
        <v>0</v>
      </c>
      <c r="D3927" s="9">
        <v>43581.887627314813</v>
      </c>
      <c r="E3927" s="9">
        <v>43581.887627314813</v>
      </c>
      <c r="F3927" t="s">
        <v>871</v>
      </c>
      <c r="G3927" t="s">
        <v>871</v>
      </c>
      <c r="H3927">
        <v>1</v>
      </c>
      <c r="I3927">
        <v>1</v>
      </c>
      <c r="J3927">
        <v>1</v>
      </c>
      <c r="K3927" t="s">
        <v>872</v>
      </c>
      <c r="L3927">
        <v>1</v>
      </c>
      <c r="M3927">
        <v>0</v>
      </c>
      <c r="N3927" t="s">
        <v>874</v>
      </c>
      <c r="O3927" t="s">
        <v>874</v>
      </c>
      <c r="P3927" t="s">
        <v>874</v>
      </c>
      <c r="Q3927" t="s">
        <v>874</v>
      </c>
      <c r="R3927">
        <v>0</v>
      </c>
      <c r="S3927" t="s">
        <v>874</v>
      </c>
      <c r="T3927" t="s">
        <v>874</v>
      </c>
      <c r="U3927" t="s">
        <v>874</v>
      </c>
      <c r="V3927" t="s">
        <v>874</v>
      </c>
      <c r="W3927" t="s">
        <v>874</v>
      </c>
      <c r="X3927" t="s">
        <v>62</v>
      </c>
      <c r="Y3927" t="s">
        <v>874</v>
      </c>
      <c r="Z3927" t="s">
        <v>874</v>
      </c>
      <c r="AA3927" t="s">
        <v>874</v>
      </c>
      <c r="AB3927" t="s">
        <v>874</v>
      </c>
      <c r="AC3927" t="s">
        <v>874</v>
      </c>
      <c r="AD3927" s="19">
        <v>45825.064026921296</v>
      </c>
      <c r="AE3927" t="s">
        <v>2397</v>
      </c>
    </row>
    <row r="3928" spans="1:31" x14ac:dyDescent="0.35">
      <c r="A3928" t="s">
        <v>1018</v>
      </c>
      <c r="B3928" t="s">
        <v>311</v>
      </c>
      <c r="C3928">
        <v>5102</v>
      </c>
      <c r="D3928" s="9">
        <v>39420.430937500001</v>
      </c>
      <c r="E3928" s="9">
        <v>44523.348668981482</v>
      </c>
      <c r="F3928">
        <v>1117</v>
      </c>
      <c r="G3928">
        <v>1117</v>
      </c>
      <c r="H3928">
        <v>210</v>
      </c>
      <c r="I3928">
        <v>907</v>
      </c>
      <c r="J3928">
        <v>442</v>
      </c>
      <c r="K3928">
        <v>675</v>
      </c>
      <c r="L3928">
        <v>602</v>
      </c>
      <c r="M3928">
        <v>73</v>
      </c>
      <c r="N3928">
        <v>6.5000000000000002E-2</v>
      </c>
      <c r="O3928">
        <v>0.29099999999999998</v>
      </c>
      <c r="P3928">
        <v>9.0999999999999998E-2</v>
      </c>
      <c r="Q3928">
        <v>0.17199999999999999</v>
      </c>
      <c r="R3928">
        <v>0.26500000000000001</v>
      </c>
      <c r="S3928">
        <v>0.18</v>
      </c>
      <c r="T3928">
        <v>0.64900000000000002</v>
      </c>
      <c r="U3928">
        <v>0.183</v>
      </c>
      <c r="V3928">
        <v>0.74399999999999999</v>
      </c>
      <c r="W3928">
        <v>424.41899999999998</v>
      </c>
      <c r="X3928" t="s">
        <v>56</v>
      </c>
      <c r="Y3928">
        <v>5.8140000000000001</v>
      </c>
      <c r="Z3928">
        <v>0.72699999999999998</v>
      </c>
      <c r="AA3928" s="19">
        <v>0.82799999999999996</v>
      </c>
      <c r="AB3928">
        <v>0.93</v>
      </c>
      <c r="AC3928" s="23">
        <v>0.74299999999999999</v>
      </c>
      <c r="AD3928" s="19">
        <v>45825.208359641205</v>
      </c>
      <c r="AE3928" t="s">
        <v>2388</v>
      </c>
    </row>
    <row r="3929" spans="1:31" hidden="1" x14ac:dyDescent="0.35">
      <c r="A3929" t="s">
        <v>1291</v>
      </c>
      <c r="B3929" t="s">
        <v>312</v>
      </c>
      <c r="C3929">
        <v>99</v>
      </c>
      <c r="D3929" s="9">
        <v>44466.949444444443</v>
      </c>
      <c r="E3929" s="9">
        <v>44566.534930555557</v>
      </c>
      <c r="F3929" t="s">
        <v>871</v>
      </c>
      <c r="G3929" t="s">
        <v>871</v>
      </c>
      <c r="H3929">
        <v>23</v>
      </c>
      <c r="I3929">
        <v>58</v>
      </c>
      <c r="J3929">
        <v>10</v>
      </c>
      <c r="K3929" t="s">
        <v>872</v>
      </c>
      <c r="L3929">
        <v>50</v>
      </c>
      <c r="M3929">
        <v>20</v>
      </c>
      <c r="N3929">
        <v>0.19700000000000001</v>
      </c>
      <c r="O3929">
        <v>0.60599999999999998</v>
      </c>
      <c r="P3929">
        <v>8.5000000000000006E-2</v>
      </c>
      <c r="Q3929">
        <v>0.48299999999999998</v>
      </c>
      <c r="R3929">
        <v>0.71799999999999997</v>
      </c>
      <c r="S3929">
        <v>0.71</v>
      </c>
      <c r="T3929">
        <v>0.67300000000000004</v>
      </c>
      <c r="U3929">
        <v>0.245</v>
      </c>
      <c r="V3929">
        <v>0.89400000000000002</v>
      </c>
      <c r="W3929">
        <v>1917.184</v>
      </c>
      <c r="X3929" t="s">
        <v>56</v>
      </c>
      <c r="Y3929">
        <v>2.0699999999999998</v>
      </c>
      <c r="Z3929">
        <v>0.89600000000000002</v>
      </c>
      <c r="AA3929">
        <v>0.98699999999999999</v>
      </c>
      <c r="AB3929">
        <v>0.88900000000000001</v>
      </c>
      <c r="AC3929">
        <v>0.98499999999999999</v>
      </c>
      <c r="AD3929" s="19">
        <v>45825.064328298613</v>
      </c>
      <c r="AE3929" t="s">
        <v>2397</v>
      </c>
    </row>
    <row r="3930" spans="1:31" x14ac:dyDescent="0.35">
      <c r="A3930" t="s">
        <v>1669</v>
      </c>
      <c r="B3930" t="s">
        <v>311</v>
      </c>
      <c r="C3930">
        <v>2107</v>
      </c>
      <c r="D3930" s="9">
        <v>39516.320833333331</v>
      </c>
      <c r="E3930" s="9">
        <v>41624.070138888892</v>
      </c>
      <c r="F3930">
        <v>1997</v>
      </c>
      <c r="G3930">
        <v>1997</v>
      </c>
      <c r="H3930">
        <v>251</v>
      </c>
      <c r="I3930">
        <v>1746</v>
      </c>
      <c r="J3930">
        <v>395</v>
      </c>
      <c r="K3930">
        <v>1602</v>
      </c>
      <c r="L3930">
        <v>964</v>
      </c>
      <c r="M3930">
        <v>638</v>
      </c>
      <c r="N3930">
        <v>0.111</v>
      </c>
      <c r="O3930">
        <v>0.85499999999999998</v>
      </c>
      <c r="P3930">
        <v>0.20799999999999999</v>
      </c>
      <c r="Q3930">
        <v>0.49099999999999999</v>
      </c>
      <c r="R3930">
        <v>0.75800000000000001</v>
      </c>
      <c r="S3930">
        <v>0.76100000000000001</v>
      </c>
      <c r="T3930">
        <v>0.64800000000000002</v>
      </c>
      <c r="U3930">
        <v>0.115</v>
      </c>
      <c r="V3930">
        <v>0.78500000000000003</v>
      </c>
      <c r="W3930">
        <v>1299.3889999999999</v>
      </c>
      <c r="X3930" t="s">
        <v>56</v>
      </c>
      <c r="Y3930">
        <v>2.0369999999999999</v>
      </c>
      <c r="Z3930">
        <v>0.98299999999999998</v>
      </c>
      <c r="AA3930">
        <v>0.99299999999999999</v>
      </c>
      <c r="AB3930">
        <v>0.97699999999999998</v>
      </c>
      <c r="AC3930">
        <v>0.98499999999999999</v>
      </c>
      <c r="AD3930" s="19">
        <v>45824.816217349537</v>
      </c>
      <c r="AE3930" t="s">
        <v>1824</v>
      </c>
    </row>
    <row r="3931" spans="1:31" hidden="1" x14ac:dyDescent="0.35">
      <c r="A3931" t="s">
        <v>1292</v>
      </c>
      <c r="B3931" t="s">
        <v>312</v>
      </c>
      <c r="C3931">
        <v>97</v>
      </c>
      <c r="D3931" s="9">
        <v>44467.794166666667</v>
      </c>
      <c r="E3931" s="9">
        <v>44565.667708333334</v>
      </c>
      <c r="F3931" t="s">
        <v>871</v>
      </c>
      <c r="G3931" t="s">
        <v>871</v>
      </c>
      <c r="H3931">
        <v>2</v>
      </c>
      <c r="I3931">
        <v>29</v>
      </c>
      <c r="J3931">
        <v>2</v>
      </c>
      <c r="K3931" t="s">
        <v>872</v>
      </c>
      <c r="L3931">
        <v>15</v>
      </c>
      <c r="M3931">
        <v>13</v>
      </c>
      <c r="N3931">
        <v>7.0999999999999994E-2</v>
      </c>
      <c r="O3931">
        <v>0.27500000000000002</v>
      </c>
      <c r="P3931">
        <v>4.4999999999999998E-2</v>
      </c>
      <c r="Q3931">
        <v>0.17699999999999999</v>
      </c>
      <c r="R3931" s="24" t="s">
        <v>2233</v>
      </c>
      <c r="S3931">
        <v>0.27800000000000002</v>
      </c>
      <c r="T3931">
        <v>0.58799999999999997</v>
      </c>
      <c r="U3931">
        <v>0.20499999999999999</v>
      </c>
      <c r="V3931">
        <v>0.87</v>
      </c>
      <c r="W3931">
        <v>4355.9319999999998</v>
      </c>
      <c r="X3931" t="s">
        <v>56</v>
      </c>
      <c r="Y3931">
        <v>5.65</v>
      </c>
      <c r="Z3931">
        <v>1</v>
      </c>
      <c r="AA3931">
        <v>0.98699999999999999</v>
      </c>
      <c r="AB3931">
        <v>1</v>
      </c>
      <c r="AC3931">
        <v>0.85299999999999998</v>
      </c>
      <c r="AD3931" s="19">
        <v>45825.064643703707</v>
      </c>
      <c r="AE3931" t="s">
        <v>2397</v>
      </c>
    </row>
    <row r="3932" spans="1:31" x14ac:dyDescent="0.35">
      <c r="A3932" t="s">
        <v>1597</v>
      </c>
      <c r="B3932" t="s">
        <v>311</v>
      </c>
      <c r="C3932">
        <v>3751</v>
      </c>
      <c r="D3932" s="9">
        <v>40765.999837962961</v>
      </c>
      <c r="E3932" s="9">
        <v>44517.872881944444</v>
      </c>
      <c r="F3932">
        <v>1228</v>
      </c>
      <c r="G3932">
        <v>1228</v>
      </c>
      <c r="H3932">
        <v>177</v>
      </c>
      <c r="I3932">
        <v>1051</v>
      </c>
      <c r="J3932">
        <v>136</v>
      </c>
      <c r="K3932">
        <v>1092</v>
      </c>
      <c r="L3932">
        <v>905</v>
      </c>
      <c r="M3932">
        <v>187</v>
      </c>
      <c r="N3932">
        <v>5.0999999999999997E-2</v>
      </c>
      <c r="O3932">
        <v>0.39300000000000002</v>
      </c>
      <c r="P3932">
        <v>0.03</v>
      </c>
      <c r="Q3932">
        <v>0.26800000000000002</v>
      </c>
      <c r="R3932">
        <v>0.41399999999999998</v>
      </c>
      <c r="S3932">
        <v>0.35799999999999998</v>
      </c>
      <c r="T3932">
        <v>0.64700000000000002</v>
      </c>
      <c r="U3932">
        <v>0.115</v>
      </c>
      <c r="V3932">
        <v>0.93200000000000005</v>
      </c>
      <c r="W3932">
        <v>697.76099999999997</v>
      </c>
      <c r="X3932" t="s">
        <v>56</v>
      </c>
      <c r="Y3932">
        <v>3.7309999999999999</v>
      </c>
      <c r="Z3932">
        <v>0.89200000000000002</v>
      </c>
      <c r="AA3932">
        <v>0.79500000000000004</v>
      </c>
      <c r="AB3932">
        <v>0.877</v>
      </c>
      <c r="AC3932">
        <v>0.79700000000000004</v>
      </c>
      <c r="AD3932" s="19">
        <v>45825.139374467595</v>
      </c>
      <c r="AE3932" t="s">
        <v>2397</v>
      </c>
    </row>
    <row r="3933" spans="1:31" hidden="1" x14ac:dyDescent="0.35">
      <c r="A3933" t="s">
        <v>1293</v>
      </c>
      <c r="B3933" t="s">
        <v>312</v>
      </c>
      <c r="C3933">
        <v>99</v>
      </c>
      <c r="D3933" s="9">
        <v>44466.610115740739</v>
      </c>
      <c r="E3933" s="9">
        <v>44565.752164351848</v>
      </c>
      <c r="F3933" t="s">
        <v>871</v>
      </c>
      <c r="G3933" t="s">
        <v>871</v>
      </c>
      <c r="H3933">
        <v>1</v>
      </c>
      <c r="I3933">
        <v>19</v>
      </c>
      <c r="J3933">
        <v>1</v>
      </c>
      <c r="K3933" t="s">
        <v>872</v>
      </c>
      <c r="L3933">
        <v>11</v>
      </c>
      <c r="M3933">
        <v>6</v>
      </c>
      <c r="N3933" t="s">
        <v>874</v>
      </c>
      <c r="O3933">
        <v>0.184</v>
      </c>
      <c r="P3933" t="s">
        <v>874</v>
      </c>
      <c r="Q3933">
        <v>0.10199999999999999</v>
      </c>
      <c r="R3933">
        <v>0</v>
      </c>
      <c r="S3933">
        <v>0.17</v>
      </c>
      <c r="T3933" t="s">
        <v>874</v>
      </c>
      <c r="U3933" t="s">
        <v>874</v>
      </c>
      <c r="V3933" t="s">
        <v>874</v>
      </c>
      <c r="W3933" t="s">
        <v>874</v>
      </c>
      <c r="X3933" t="s">
        <v>56</v>
      </c>
      <c r="Y3933">
        <v>9.8040000000000003</v>
      </c>
      <c r="Z3933" t="s">
        <v>874</v>
      </c>
      <c r="AA3933">
        <v>0.97199999999999998</v>
      </c>
      <c r="AB3933" t="s">
        <v>874</v>
      </c>
      <c r="AC3933">
        <v>0.89600000000000002</v>
      </c>
      <c r="AD3933" s="19">
        <v>45825.064922129626</v>
      </c>
      <c r="AE3933" t="s">
        <v>2397</v>
      </c>
    </row>
    <row r="3934" spans="1:31" x14ac:dyDescent="0.35">
      <c r="A3934" t="s">
        <v>1896</v>
      </c>
      <c r="B3934" t="s">
        <v>311</v>
      </c>
      <c r="C3934">
        <v>3426</v>
      </c>
      <c r="D3934" s="9">
        <v>38197.706944444442</v>
      </c>
      <c r="E3934" s="9">
        <v>41624.217361111114</v>
      </c>
      <c r="F3934">
        <v>225</v>
      </c>
      <c r="G3934">
        <v>225</v>
      </c>
      <c r="H3934">
        <v>32</v>
      </c>
      <c r="I3934">
        <v>193</v>
      </c>
      <c r="J3934">
        <v>21</v>
      </c>
      <c r="K3934">
        <v>204</v>
      </c>
      <c r="L3934">
        <v>138</v>
      </c>
      <c r="M3934">
        <v>66</v>
      </c>
      <c r="N3934">
        <v>1.2E-2</v>
      </c>
      <c r="O3934">
        <v>6.0999999999999999E-2</v>
      </c>
      <c r="P3934">
        <v>8.0000000000000002E-3</v>
      </c>
      <c r="Q3934">
        <v>4.2000000000000003E-2</v>
      </c>
      <c r="R3934">
        <v>6.5000000000000002E-2</v>
      </c>
      <c r="S3934">
        <v>6.4000000000000001E-2</v>
      </c>
      <c r="T3934">
        <v>0.64600000000000002</v>
      </c>
      <c r="U3934">
        <v>0.16400000000000001</v>
      </c>
      <c r="V3934">
        <v>0.89</v>
      </c>
      <c r="W3934">
        <v>1571.4290000000001</v>
      </c>
      <c r="X3934" t="s">
        <v>56</v>
      </c>
      <c r="Y3934">
        <v>23.81</v>
      </c>
      <c r="Z3934">
        <v>0.875</v>
      </c>
      <c r="AA3934">
        <v>0.99199999999999999</v>
      </c>
      <c r="AB3934">
        <v>0.93799999999999994</v>
      </c>
      <c r="AC3934">
        <v>0.98399999999999999</v>
      </c>
      <c r="AD3934" s="19">
        <v>45824.866267824073</v>
      </c>
      <c r="AE3934" t="s">
        <v>2024</v>
      </c>
    </row>
    <row r="3935" spans="1:31" hidden="1" x14ac:dyDescent="0.35">
      <c r="A3935" t="s">
        <v>1294</v>
      </c>
      <c r="B3935" t="s">
        <v>312</v>
      </c>
      <c r="C3935">
        <v>86</v>
      </c>
      <c r="D3935" s="9">
        <v>44360.611643518518</v>
      </c>
      <c r="E3935" s="9">
        <v>44446.862141203703</v>
      </c>
      <c r="F3935" t="s">
        <v>871</v>
      </c>
      <c r="G3935" t="s">
        <v>871</v>
      </c>
      <c r="H3935">
        <v>1</v>
      </c>
      <c r="I3935">
        <v>6</v>
      </c>
      <c r="J3935">
        <v>1</v>
      </c>
      <c r="K3935" t="s">
        <v>872</v>
      </c>
      <c r="L3935">
        <v>3</v>
      </c>
      <c r="M3935">
        <v>3</v>
      </c>
      <c r="N3935" t="s">
        <v>874</v>
      </c>
      <c r="O3935">
        <v>5.5E-2</v>
      </c>
      <c r="P3935" t="s">
        <v>874</v>
      </c>
      <c r="Q3935">
        <v>0.05</v>
      </c>
      <c r="R3935">
        <v>0</v>
      </c>
      <c r="S3935">
        <v>6.3E-2</v>
      </c>
      <c r="T3935" t="s">
        <v>874</v>
      </c>
      <c r="U3935" t="s">
        <v>874</v>
      </c>
      <c r="V3935" t="s">
        <v>874</v>
      </c>
      <c r="W3935" t="s">
        <v>874</v>
      </c>
      <c r="X3935" t="s">
        <v>62</v>
      </c>
      <c r="Y3935">
        <v>20</v>
      </c>
      <c r="Z3935" t="s">
        <v>874</v>
      </c>
      <c r="AA3935">
        <v>0.89700000000000002</v>
      </c>
      <c r="AB3935" t="s">
        <v>874</v>
      </c>
      <c r="AC3935">
        <v>0.94399999999999995</v>
      </c>
      <c r="AD3935" s="19">
        <v>45825.065180763886</v>
      </c>
      <c r="AE3935" t="s">
        <v>2397</v>
      </c>
    </row>
    <row r="3936" spans="1:31" x14ac:dyDescent="0.35">
      <c r="A3936" t="s">
        <v>2198</v>
      </c>
      <c r="B3936" t="s">
        <v>311</v>
      </c>
      <c r="C3936">
        <v>932</v>
      </c>
      <c r="D3936" s="9">
        <v>40603.015277777777</v>
      </c>
      <c r="E3936" s="9">
        <v>41535.659722222219</v>
      </c>
      <c r="F3936">
        <v>59</v>
      </c>
      <c r="G3936">
        <v>59</v>
      </c>
      <c r="H3936">
        <v>18</v>
      </c>
      <c r="I3936">
        <v>41</v>
      </c>
      <c r="J3936">
        <v>10</v>
      </c>
      <c r="K3936">
        <v>49</v>
      </c>
      <c r="L3936">
        <v>40</v>
      </c>
      <c r="M3936">
        <v>9</v>
      </c>
      <c r="N3936">
        <v>2.4E-2</v>
      </c>
      <c r="O3936">
        <v>0.05</v>
      </c>
      <c r="P3936">
        <v>8.9999999999999993E-3</v>
      </c>
      <c r="Q3936">
        <v>4.2000000000000003E-2</v>
      </c>
      <c r="R3936">
        <v>6.5000000000000002E-2</v>
      </c>
      <c r="S3936">
        <v>5.8999999999999997E-2</v>
      </c>
      <c r="T3936">
        <v>0.64600000000000002</v>
      </c>
      <c r="U3936">
        <v>0.32400000000000001</v>
      </c>
      <c r="V3936">
        <v>0.878</v>
      </c>
      <c r="W3936">
        <v>214.286</v>
      </c>
      <c r="X3936" t="s">
        <v>56</v>
      </c>
      <c r="Y3936">
        <v>23.81</v>
      </c>
      <c r="Z3936">
        <v>0.98499999999999999</v>
      </c>
      <c r="AA3936">
        <v>0.75600000000000001</v>
      </c>
      <c r="AB3936">
        <v>0.96399999999999997</v>
      </c>
      <c r="AC3936">
        <v>0.89900000000000002</v>
      </c>
      <c r="AD3936" s="19">
        <v>45824.954763564812</v>
      </c>
      <c r="AE3936" t="s">
        <v>2215</v>
      </c>
    </row>
    <row r="3937" spans="1:31" hidden="1" x14ac:dyDescent="0.35">
      <c r="A3937" t="s">
        <v>1295</v>
      </c>
      <c r="B3937" t="s">
        <v>312</v>
      </c>
      <c r="C3937">
        <v>0</v>
      </c>
      <c r="D3937" s="9">
        <v>44551.744988425926</v>
      </c>
      <c r="E3937" s="9">
        <v>44551.746261574073</v>
      </c>
      <c r="F3937" t="s">
        <v>871</v>
      </c>
      <c r="G3937" t="s">
        <v>871</v>
      </c>
      <c r="H3937">
        <v>1</v>
      </c>
      <c r="I3937">
        <v>2</v>
      </c>
      <c r="J3937">
        <v>1</v>
      </c>
      <c r="K3937" t="s">
        <v>872</v>
      </c>
      <c r="L3937">
        <v>1</v>
      </c>
      <c r="M3937">
        <v>1</v>
      </c>
      <c r="N3937" t="s">
        <v>874</v>
      </c>
      <c r="O3937">
        <v>1</v>
      </c>
      <c r="P3937" t="s">
        <v>874</v>
      </c>
      <c r="Q3937" t="s">
        <v>874</v>
      </c>
      <c r="R3937">
        <v>0</v>
      </c>
      <c r="S3937">
        <v>1</v>
      </c>
      <c r="T3937" t="s">
        <v>874</v>
      </c>
      <c r="U3937" t="s">
        <v>874</v>
      </c>
      <c r="V3937" t="s">
        <v>874</v>
      </c>
      <c r="W3937" t="s">
        <v>874</v>
      </c>
      <c r="X3937" t="s">
        <v>56</v>
      </c>
      <c r="Y3937" t="s">
        <v>874</v>
      </c>
      <c r="Z3937" t="s">
        <v>874</v>
      </c>
      <c r="AA3937">
        <v>1</v>
      </c>
      <c r="AB3937" t="s">
        <v>874</v>
      </c>
      <c r="AC3937" t="s">
        <v>874</v>
      </c>
      <c r="AD3937" s="19">
        <v>45825.06541787037</v>
      </c>
      <c r="AE3937" t="s">
        <v>2397</v>
      </c>
    </row>
    <row r="3938" spans="1:31" x14ac:dyDescent="0.35">
      <c r="A3938" t="s">
        <v>1206</v>
      </c>
      <c r="B3938" t="s">
        <v>311</v>
      </c>
      <c r="C3938">
        <v>1298</v>
      </c>
      <c r="D3938" s="9">
        <v>40319.933333333334</v>
      </c>
      <c r="E3938" s="9">
        <v>41618.382638888892</v>
      </c>
      <c r="F3938">
        <v>496</v>
      </c>
      <c r="G3938">
        <v>496</v>
      </c>
      <c r="H3938">
        <v>79</v>
      </c>
      <c r="I3938">
        <v>417</v>
      </c>
      <c r="J3938">
        <v>15</v>
      </c>
      <c r="K3938">
        <v>481</v>
      </c>
      <c r="L3938">
        <v>304</v>
      </c>
      <c r="M3938">
        <v>177</v>
      </c>
      <c r="N3938">
        <v>7.2999999999999995E-2</v>
      </c>
      <c r="O3938">
        <v>0.36399999999999999</v>
      </c>
      <c r="P3938">
        <v>0.01</v>
      </c>
      <c r="Q3938">
        <v>0.27600000000000002</v>
      </c>
      <c r="R3938">
        <v>0.42699999999999999</v>
      </c>
      <c r="S3938">
        <v>0.41599999999999998</v>
      </c>
      <c r="T3938">
        <v>0.64600000000000002</v>
      </c>
      <c r="U3938">
        <v>0.16700000000000001</v>
      </c>
      <c r="V3938">
        <v>0.97699999999999998</v>
      </c>
      <c r="W3938">
        <v>641.30399999999997</v>
      </c>
      <c r="X3938" t="s">
        <v>56</v>
      </c>
      <c r="Y3938">
        <v>3.6230000000000002</v>
      </c>
      <c r="Z3938">
        <v>0.35199999999999998</v>
      </c>
      <c r="AA3938">
        <v>0.502</v>
      </c>
      <c r="AB3938">
        <v>0.78300000000000003</v>
      </c>
      <c r="AC3938">
        <v>0.53200000000000003</v>
      </c>
      <c r="AD3938" s="19">
        <v>45824.960059976853</v>
      </c>
      <c r="AE3938" t="s">
        <v>2225</v>
      </c>
    </row>
    <row r="3939" spans="1:31" hidden="1" x14ac:dyDescent="0.35">
      <c r="A3939" t="s">
        <v>1296</v>
      </c>
      <c r="B3939" t="s">
        <v>312</v>
      </c>
      <c r="C3939">
        <v>98</v>
      </c>
      <c r="D3939" s="9">
        <v>42876.90929398148</v>
      </c>
      <c r="E3939" s="9">
        <v>42975.66883101852</v>
      </c>
      <c r="F3939" t="s">
        <v>871</v>
      </c>
      <c r="G3939" t="s">
        <v>871</v>
      </c>
      <c r="H3939">
        <v>24</v>
      </c>
      <c r="I3939">
        <v>184</v>
      </c>
      <c r="J3939">
        <v>21</v>
      </c>
      <c r="K3939" t="s">
        <v>872</v>
      </c>
      <c r="L3939">
        <v>137</v>
      </c>
      <c r="M3939">
        <v>49</v>
      </c>
      <c r="N3939">
        <v>0.29899999999999999</v>
      </c>
      <c r="O3939">
        <v>1.891</v>
      </c>
      <c r="P3939">
        <v>0.2</v>
      </c>
      <c r="Q3939">
        <v>1.228</v>
      </c>
      <c r="R3939">
        <v>1.99</v>
      </c>
      <c r="S3939">
        <v>1.9550000000000001</v>
      </c>
      <c r="T3939">
        <v>0.61699999999999999</v>
      </c>
      <c r="U3939">
        <v>0.13700000000000001</v>
      </c>
      <c r="V3939">
        <v>0.90900000000000003</v>
      </c>
      <c r="W3939">
        <v>184.85300000000001</v>
      </c>
      <c r="X3939" t="s">
        <v>56</v>
      </c>
      <c r="Y3939">
        <v>0.81399999999999995</v>
      </c>
      <c r="Z3939">
        <v>0.94199999999999995</v>
      </c>
      <c r="AA3939">
        <v>0.93400000000000005</v>
      </c>
      <c r="AB3939">
        <v>0.91700000000000004</v>
      </c>
      <c r="AC3939">
        <v>0.89400000000000002</v>
      </c>
      <c r="AD3939" s="19">
        <v>45825.065716759258</v>
      </c>
      <c r="AE3939" t="s">
        <v>2397</v>
      </c>
    </row>
    <row r="3940" spans="1:31" x14ac:dyDescent="0.35">
      <c r="A3940" t="s">
        <v>1319</v>
      </c>
      <c r="B3940" t="s">
        <v>311</v>
      </c>
      <c r="C3940">
        <v>2879</v>
      </c>
      <c r="D3940" s="9">
        <v>38742.90625</v>
      </c>
      <c r="E3940" s="9">
        <v>41622.219444444447</v>
      </c>
      <c r="F3940">
        <v>5403</v>
      </c>
      <c r="G3940">
        <v>5403</v>
      </c>
      <c r="H3940">
        <v>921</v>
      </c>
      <c r="I3940">
        <v>4482</v>
      </c>
      <c r="J3940">
        <v>873</v>
      </c>
      <c r="K3940">
        <v>4530</v>
      </c>
      <c r="L3940">
        <v>2952</v>
      </c>
      <c r="M3940">
        <v>1578</v>
      </c>
      <c r="N3940">
        <v>0.34499999999999997</v>
      </c>
      <c r="O3940">
        <v>1.7729999999999999</v>
      </c>
      <c r="P3940">
        <v>0.373</v>
      </c>
      <c r="Q3940">
        <v>1.125</v>
      </c>
      <c r="R3940">
        <v>1.7450000000000001</v>
      </c>
      <c r="S3940">
        <v>1.774</v>
      </c>
      <c r="T3940">
        <v>0.64500000000000002</v>
      </c>
      <c r="U3940">
        <v>0.16300000000000001</v>
      </c>
      <c r="V3940">
        <v>0.82399999999999995</v>
      </c>
      <c r="W3940">
        <v>1402.6669999999999</v>
      </c>
      <c r="X3940" t="s">
        <v>56</v>
      </c>
      <c r="Y3940">
        <v>0.88900000000000001</v>
      </c>
      <c r="Z3940">
        <v>0.99299999999999999</v>
      </c>
      <c r="AA3940">
        <v>0.95199999999999996</v>
      </c>
      <c r="AB3940">
        <v>0.90200000000000002</v>
      </c>
      <c r="AC3940">
        <v>0.96599999999999997</v>
      </c>
      <c r="AD3940" s="19">
        <v>45824.775764166669</v>
      </c>
      <c r="AE3940" t="s">
        <v>1824</v>
      </c>
    </row>
    <row r="3941" spans="1:31" hidden="1" x14ac:dyDescent="0.35">
      <c r="A3941" t="s">
        <v>1297</v>
      </c>
      <c r="B3941" t="s">
        <v>312</v>
      </c>
      <c r="C3941">
        <v>2</v>
      </c>
      <c r="D3941" s="9">
        <v>43854.589687500003</v>
      </c>
      <c r="E3941" s="9">
        <v>43857.28738425926</v>
      </c>
      <c r="F3941" t="s">
        <v>871</v>
      </c>
      <c r="G3941" t="s">
        <v>871</v>
      </c>
      <c r="H3941">
        <v>1</v>
      </c>
      <c r="I3941">
        <v>4</v>
      </c>
      <c r="J3941">
        <v>1</v>
      </c>
      <c r="K3941" t="s">
        <v>872</v>
      </c>
      <c r="L3941">
        <v>1</v>
      </c>
      <c r="M3941">
        <v>3</v>
      </c>
      <c r="N3941" t="s">
        <v>874</v>
      </c>
      <c r="O3941">
        <v>0.81499999999999995</v>
      </c>
      <c r="P3941" t="s">
        <v>874</v>
      </c>
      <c r="Q3941" t="s">
        <v>874</v>
      </c>
      <c r="R3941">
        <v>0</v>
      </c>
      <c r="S3941">
        <v>0.81499999999999995</v>
      </c>
      <c r="T3941" t="s">
        <v>874</v>
      </c>
      <c r="U3941" t="s">
        <v>874</v>
      </c>
      <c r="V3941" t="s">
        <v>874</v>
      </c>
      <c r="W3941" t="s">
        <v>874</v>
      </c>
      <c r="X3941" t="s">
        <v>56</v>
      </c>
      <c r="Y3941" t="s">
        <v>874</v>
      </c>
      <c r="Z3941" t="s">
        <v>874</v>
      </c>
      <c r="AA3941">
        <v>0.89600000000000002</v>
      </c>
      <c r="AB3941" t="s">
        <v>874</v>
      </c>
      <c r="AC3941" t="s">
        <v>874</v>
      </c>
      <c r="AD3941" s="19">
        <v>45825.065913622682</v>
      </c>
      <c r="AE3941" t="s">
        <v>2397</v>
      </c>
    </row>
    <row r="3942" spans="1:31" x14ac:dyDescent="0.35">
      <c r="A3942" t="s">
        <v>1576</v>
      </c>
      <c r="B3942" t="s">
        <v>311</v>
      </c>
      <c r="C3942">
        <v>1694</v>
      </c>
      <c r="D3942" s="9">
        <v>38083.688194444447</v>
      </c>
      <c r="E3942" s="9">
        <v>39778.430555555555</v>
      </c>
      <c r="F3942">
        <v>213</v>
      </c>
      <c r="G3942">
        <v>213</v>
      </c>
      <c r="H3942">
        <v>40</v>
      </c>
      <c r="I3942">
        <v>173</v>
      </c>
      <c r="J3942">
        <v>23</v>
      </c>
      <c r="K3942">
        <v>190</v>
      </c>
      <c r="L3942">
        <v>109</v>
      </c>
      <c r="M3942">
        <v>81</v>
      </c>
      <c r="N3942">
        <v>4.2000000000000003E-2</v>
      </c>
      <c r="O3942">
        <v>0.13700000000000001</v>
      </c>
      <c r="P3942">
        <v>2.4E-2</v>
      </c>
      <c r="Q3942">
        <v>0.1</v>
      </c>
      <c r="R3942">
        <v>0.155</v>
      </c>
      <c r="S3942">
        <v>0.161</v>
      </c>
      <c r="T3942">
        <v>0.64500000000000002</v>
      </c>
      <c r="U3942">
        <v>0.23499999999999999</v>
      </c>
      <c r="V3942">
        <v>0.86599999999999999</v>
      </c>
      <c r="W3942">
        <v>810</v>
      </c>
      <c r="X3942" t="s">
        <v>56</v>
      </c>
      <c r="Y3942">
        <v>10</v>
      </c>
      <c r="Z3942">
        <v>0.93300000000000005</v>
      </c>
      <c r="AA3942">
        <v>0.871</v>
      </c>
      <c r="AB3942">
        <v>0.879</v>
      </c>
      <c r="AC3942">
        <v>0.83599999999999997</v>
      </c>
      <c r="AD3942" s="19">
        <v>45824.806419039349</v>
      </c>
      <c r="AE3942" t="s">
        <v>1824</v>
      </c>
    </row>
    <row r="3943" spans="1:31" hidden="1" x14ac:dyDescent="0.35">
      <c r="A3943" t="s">
        <v>1298</v>
      </c>
      <c r="B3943" t="s">
        <v>312</v>
      </c>
      <c r="C3943">
        <v>78</v>
      </c>
      <c r="D3943" s="9">
        <v>40842.516145833331</v>
      </c>
      <c r="E3943" s="9">
        <v>40920.898194444446</v>
      </c>
      <c r="F3943" t="s">
        <v>871</v>
      </c>
      <c r="G3943" t="s">
        <v>871</v>
      </c>
      <c r="H3943">
        <v>1</v>
      </c>
      <c r="I3943">
        <v>7</v>
      </c>
      <c r="J3943">
        <v>2</v>
      </c>
      <c r="K3943" t="s">
        <v>872</v>
      </c>
      <c r="L3943">
        <v>1</v>
      </c>
      <c r="M3943">
        <v>4</v>
      </c>
      <c r="N3943" t="s">
        <v>874</v>
      </c>
      <c r="O3943">
        <v>7.0000000000000007E-2</v>
      </c>
      <c r="P3943">
        <v>0.5</v>
      </c>
      <c r="Q3943" t="s">
        <v>874</v>
      </c>
      <c r="R3943">
        <v>-0.43</v>
      </c>
      <c r="S3943">
        <v>4.1000000000000002E-2</v>
      </c>
      <c r="T3943" t="s">
        <v>874</v>
      </c>
      <c r="U3943" t="s">
        <v>874</v>
      </c>
      <c r="V3943" t="s">
        <v>874</v>
      </c>
      <c r="W3943" t="s">
        <v>874</v>
      </c>
      <c r="X3943" t="s">
        <v>62</v>
      </c>
      <c r="Y3943" t="s">
        <v>874</v>
      </c>
      <c r="Z3943" t="s">
        <v>874</v>
      </c>
      <c r="AA3943">
        <v>0.96</v>
      </c>
      <c r="AB3943">
        <v>1</v>
      </c>
      <c r="AC3943" t="s">
        <v>874</v>
      </c>
      <c r="AD3943" s="19">
        <v>45825.066152488427</v>
      </c>
      <c r="AE3943" t="s">
        <v>2397</v>
      </c>
    </row>
    <row r="3944" spans="1:31" x14ac:dyDescent="0.35">
      <c r="A3944" t="s">
        <v>108</v>
      </c>
      <c r="B3944" t="s">
        <v>311</v>
      </c>
      <c r="C3944">
        <v>1013</v>
      </c>
      <c r="D3944" s="9">
        <v>44309.684027777781</v>
      </c>
      <c r="E3944" s="9">
        <v>45323.667361111111</v>
      </c>
      <c r="F3944">
        <v>760</v>
      </c>
      <c r="G3944">
        <v>760</v>
      </c>
      <c r="H3944">
        <v>589</v>
      </c>
      <c r="I3944">
        <v>171</v>
      </c>
      <c r="J3944">
        <v>71</v>
      </c>
      <c r="K3944">
        <v>689</v>
      </c>
      <c r="L3944">
        <v>523</v>
      </c>
      <c r="M3944">
        <v>166</v>
      </c>
      <c r="N3944">
        <v>0.88</v>
      </c>
      <c r="O3944">
        <v>0.33300000000000002</v>
      </c>
      <c r="P3944">
        <v>0.127</v>
      </c>
      <c r="Q3944">
        <v>0.7</v>
      </c>
      <c r="R3944">
        <v>1.0860000000000001</v>
      </c>
      <c r="S3944">
        <v>1.0629999999999999</v>
      </c>
      <c r="T3944">
        <v>0.64500000000000002</v>
      </c>
      <c r="U3944">
        <v>0.72499999999999998</v>
      </c>
      <c r="V3944">
        <v>0.89500000000000002</v>
      </c>
      <c r="W3944">
        <v>237.143</v>
      </c>
      <c r="X3944" t="s">
        <v>56</v>
      </c>
      <c r="Y3944">
        <v>1.429</v>
      </c>
      <c r="Z3944">
        <v>0.96</v>
      </c>
      <c r="AA3944">
        <v>0.96899999999999997</v>
      </c>
      <c r="AB3944">
        <v>0.91300000000000003</v>
      </c>
      <c r="AC3944">
        <v>0.96599999999999997</v>
      </c>
      <c r="AD3944" s="19">
        <v>2.2033564814814815E-2</v>
      </c>
      <c r="AE3944" t="s">
        <v>1108</v>
      </c>
    </row>
    <row r="3945" spans="1:31" hidden="1" x14ac:dyDescent="0.35">
      <c r="A3945" t="s">
        <v>1299</v>
      </c>
      <c r="B3945" t="s">
        <v>312</v>
      </c>
      <c r="C3945">
        <v>95</v>
      </c>
      <c r="D3945" s="9">
        <v>44446.55840277778</v>
      </c>
      <c r="E3945" s="9">
        <v>44542.101168981484</v>
      </c>
      <c r="F3945" t="s">
        <v>871</v>
      </c>
      <c r="G3945" t="s">
        <v>871</v>
      </c>
      <c r="H3945">
        <v>1</v>
      </c>
      <c r="I3945">
        <v>7</v>
      </c>
      <c r="J3945">
        <v>1</v>
      </c>
      <c r="K3945" t="s">
        <v>872</v>
      </c>
      <c r="L3945">
        <v>9</v>
      </c>
      <c r="M3945">
        <v>-3</v>
      </c>
      <c r="N3945" t="s">
        <v>874</v>
      </c>
      <c r="O3945">
        <v>5.2999999999999999E-2</v>
      </c>
      <c r="P3945" t="s">
        <v>874</v>
      </c>
      <c r="Q3945">
        <v>7.1999999999999995E-2</v>
      </c>
      <c r="R3945">
        <v>0</v>
      </c>
      <c r="S3945">
        <v>5.2999999999999999E-2</v>
      </c>
      <c r="T3945" t="s">
        <v>874</v>
      </c>
      <c r="U3945" t="s">
        <v>874</v>
      </c>
      <c r="V3945" t="s">
        <v>874</v>
      </c>
      <c r="W3945" t="s">
        <v>874</v>
      </c>
      <c r="X3945" t="s">
        <v>62</v>
      </c>
      <c r="Y3945">
        <v>13.888999999999999</v>
      </c>
      <c r="Z3945" t="s">
        <v>874</v>
      </c>
      <c r="AA3945">
        <v>0.82499999999999996</v>
      </c>
      <c r="AB3945" t="s">
        <v>874</v>
      </c>
      <c r="AC3945">
        <v>0.91400000000000003</v>
      </c>
      <c r="AD3945" s="19">
        <v>45825.066398784722</v>
      </c>
      <c r="AE3945" t="s">
        <v>2397</v>
      </c>
    </row>
    <row r="3946" spans="1:31" x14ac:dyDescent="0.35">
      <c r="A3946" t="s">
        <v>108</v>
      </c>
      <c r="B3946" t="s">
        <v>311</v>
      </c>
      <c r="C3946">
        <v>1013</v>
      </c>
      <c r="D3946" s="9">
        <v>44309.684027777781</v>
      </c>
      <c r="E3946" s="9">
        <v>45323.667361111111</v>
      </c>
      <c r="F3946">
        <v>760</v>
      </c>
      <c r="G3946">
        <v>760</v>
      </c>
      <c r="H3946">
        <v>589</v>
      </c>
      <c r="I3946">
        <v>171</v>
      </c>
      <c r="J3946">
        <v>71</v>
      </c>
      <c r="K3946">
        <v>689</v>
      </c>
      <c r="L3946">
        <v>523</v>
      </c>
      <c r="M3946">
        <v>166</v>
      </c>
      <c r="N3946">
        <v>0.88</v>
      </c>
      <c r="O3946">
        <v>0.33300000000000002</v>
      </c>
      <c r="P3946">
        <v>0.127</v>
      </c>
      <c r="Q3946">
        <v>0.7</v>
      </c>
      <c r="R3946">
        <v>1.0860000000000001</v>
      </c>
      <c r="S3946">
        <v>1.0629999999999999</v>
      </c>
      <c r="T3946">
        <v>0.64500000000000002</v>
      </c>
      <c r="U3946">
        <v>0.72499999999999998</v>
      </c>
      <c r="V3946">
        <v>0.89500000000000002</v>
      </c>
      <c r="W3946">
        <v>237.143</v>
      </c>
      <c r="X3946" t="s">
        <v>56</v>
      </c>
      <c r="Y3946">
        <v>1.429</v>
      </c>
      <c r="Z3946">
        <v>0.96</v>
      </c>
      <c r="AA3946">
        <v>0.96899999999999997</v>
      </c>
      <c r="AB3946">
        <v>0.91300000000000003</v>
      </c>
      <c r="AC3946">
        <v>0.96599999999999997</v>
      </c>
      <c r="AD3946" s="19">
        <v>2.5739583333333333E-2</v>
      </c>
      <c r="AE3946" t="s">
        <v>1108</v>
      </c>
    </row>
    <row r="3947" spans="1:31" hidden="1" x14ac:dyDescent="0.35">
      <c r="A3947" t="s">
        <v>1300</v>
      </c>
      <c r="B3947" t="s">
        <v>312</v>
      </c>
      <c r="C3947">
        <v>77</v>
      </c>
      <c r="D3947" s="9">
        <v>44087.244988425926</v>
      </c>
      <c r="E3947" s="9">
        <v>44164.643692129626</v>
      </c>
      <c r="F3947" t="s">
        <v>871</v>
      </c>
      <c r="G3947" t="s">
        <v>871</v>
      </c>
      <c r="H3947">
        <v>1</v>
      </c>
      <c r="I3947">
        <v>2</v>
      </c>
      <c r="J3947">
        <v>1</v>
      </c>
      <c r="K3947" t="s">
        <v>872</v>
      </c>
      <c r="L3947">
        <v>1</v>
      </c>
      <c r="M3947">
        <v>0</v>
      </c>
      <c r="N3947" t="s">
        <v>874</v>
      </c>
      <c r="O3947">
        <v>1.2999999999999999E-2</v>
      </c>
      <c r="P3947" t="s">
        <v>874</v>
      </c>
      <c r="Q3947" t="s">
        <v>874</v>
      </c>
      <c r="R3947">
        <v>0</v>
      </c>
      <c r="S3947">
        <v>1.2999999999999999E-2</v>
      </c>
      <c r="T3947" t="s">
        <v>874</v>
      </c>
      <c r="U3947" t="s">
        <v>874</v>
      </c>
      <c r="V3947" t="s">
        <v>874</v>
      </c>
      <c r="W3947" t="s">
        <v>874</v>
      </c>
      <c r="X3947" t="s">
        <v>56</v>
      </c>
      <c r="Y3947" t="s">
        <v>874</v>
      </c>
      <c r="Z3947" t="s">
        <v>874</v>
      </c>
      <c r="AA3947">
        <v>1</v>
      </c>
      <c r="AB3947" t="s">
        <v>874</v>
      </c>
      <c r="AC3947" t="s">
        <v>874</v>
      </c>
      <c r="AD3947" s="19">
        <v>45825.066618611112</v>
      </c>
      <c r="AE3947" t="s">
        <v>2397</v>
      </c>
    </row>
    <row r="3948" spans="1:31" x14ac:dyDescent="0.35">
      <c r="A3948" t="s">
        <v>70</v>
      </c>
      <c r="B3948" t="s">
        <v>311</v>
      </c>
      <c r="C3948">
        <v>2399</v>
      </c>
      <c r="D3948" s="9">
        <v>41753.563310185185</v>
      </c>
      <c r="E3948" s="9">
        <v>44152.903113425928</v>
      </c>
      <c r="F3948">
        <v>1196</v>
      </c>
      <c r="G3948">
        <v>1196</v>
      </c>
      <c r="H3948">
        <v>673</v>
      </c>
      <c r="I3948">
        <v>523</v>
      </c>
      <c r="J3948">
        <v>98</v>
      </c>
      <c r="K3948">
        <v>1098</v>
      </c>
      <c r="L3948">
        <v>699</v>
      </c>
      <c r="M3948">
        <v>399</v>
      </c>
      <c r="N3948">
        <v>0.56200000000000006</v>
      </c>
      <c r="O3948">
        <v>0.40500000000000003</v>
      </c>
      <c r="P3948">
        <v>6.9000000000000006E-2</v>
      </c>
      <c r="Q3948">
        <v>0.57899999999999996</v>
      </c>
      <c r="R3948">
        <v>0.89800000000000002</v>
      </c>
      <c r="S3948">
        <v>0.86799999999999999</v>
      </c>
      <c r="T3948">
        <v>0.64500000000000002</v>
      </c>
      <c r="U3948">
        <v>0.58099999999999996</v>
      </c>
      <c r="V3948">
        <v>0.92900000000000005</v>
      </c>
      <c r="W3948">
        <v>689.11900000000003</v>
      </c>
      <c r="X3948" t="s">
        <v>56</v>
      </c>
      <c r="Y3948">
        <v>1.7270000000000001</v>
      </c>
      <c r="Z3948">
        <v>0.80200000000000005</v>
      </c>
      <c r="AA3948">
        <v>0.749</v>
      </c>
      <c r="AB3948">
        <v>0.80800000000000005</v>
      </c>
      <c r="AC3948">
        <v>0.83099999999999996</v>
      </c>
      <c r="AD3948" s="19">
        <v>45825.286001388886</v>
      </c>
      <c r="AE3948" t="s">
        <v>2357</v>
      </c>
    </row>
    <row r="3949" spans="1:31" hidden="1" x14ac:dyDescent="0.35">
      <c r="A3949" t="s">
        <v>1301</v>
      </c>
      <c r="B3949" t="s">
        <v>312</v>
      </c>
      <c r="C3949">
        <v>0</v>
      </c>
      <c r="D3949" s="9">
        <v>44273.563321759262</v>
      </c>
      <c r="E3949" s="9">
        <v>44273.563321759262</v>
      </c>
      <c r="F3949" t="s">
        <v>871</v>
      </c>
      <c r="G3949" t="s">
        <v>871</v>
      </c>
      <c r="H3949">
        <v>1</v>
      </c>
      <c r="I3949">
        <v>1</v>
      </c>
      <c r="J3949">
        <v>1</v>
      </c>
      <c r="K3949" t="s">
        <v>872</v>
      </c>
      <c r="L3949">
        <v>1</v>
      </c>
      <c r="M3949">
        <v>0</v>
      </c>
      <c r="N3949" t="s">
        <v>874</v>
      </c>
      <c r="O3949" t="s">
        <v>874</v>
      </c>
      <c r="P3949" t="s">
        <v>874</v>
      </c>
      <c r="Q3949" t="s">
        <v>874</v>
      </c>
      <c r="R3949">
        <v>0</v>
      </c>
      <c r="S3949" t="s">
        <v>874</v>
      </c>
      <c r="T3949" t="s">
        <v>874</v>
      </c>
      <c r="U3949" t="s">
        <v>874</v>
      </c>
      <c r="V3949" t="s">
        <v>874</v>
      </c>
      <c r="W3949" t="s">
        <v>874</v>
      </c>
      <c r="X3949" t="s">
        <v>56</v>
      </c>
      <c r="Y3949" t="s">
        <v>874</v>
      </c>
      <c r="Z3949" t="s">
        <v>874</v>
      </c>
      <c r="AA3949" t="s">
        <v>874</v>
      </c>
      <c r="AB3949" t="s">
        <v>874</v>
      </c>
      <c r="AC3949" t="s">
        <v>874</v>
      </c>
      <c r="AD3949" s="19">
        <v>45825.06683625</v>
      </c>
      <c r="AE3949" t="s">
        <v>2397</v>
      </c>
    </row>
    <row r="3950" spans="1:31" x14ac:dyDescent="0.35">
      <c r="A3950" t="s">
        <v>1576</v>
      </c>
      <c r="B3950" t="s">
        <v>311</v>
      </c>
      <c r="C3950">
        <v>1694</v>
      </c>
      <c r="D3950" s="9">
        <v>38083.355324074073</v>
      </c>
      <c r="E3950" s="9">
        <v>39778.097372685188</v>
      </c>
      <c r="F3950">
        <v>213</v>
      </c>
      <c r="G3950">
        <v>213</v>
      </c>
      <c r="H3950">
        <v>40</v>
      </c>
      <c r="I3950">
        <v>173</v>
      </c>
      <c r="J3950">
        <v>23</v>
      </c>
      <c r="K3950">
        <v>190</v>
      </c>
      <c r="L3950">
        <v>109</v>
      </c>
      <c r="M3950">
        <v>81</v>
      </c>
      <c r="N3950">
        <v>4.2000000000000003E-2</v>
      </c>
      <c r="O3950">
        <v>0.13700000000000001</v>
      </c>
      <c r="P3950">
        <v>2.4E-2</v>
      </c>
      <c r="Q3950">
        <v>0.1</v>
      </c>
      <c r="R3950">
        <v>0.155</v>
      </c>
      <c r="S3950">
        <v>0.161</v>
      </c>
      <c r="T3950">
        <v>0.64500000000000002</v>
      </c>
      <c r="U3950">
        <v>0.23499999999999999</v>
      </c>
      <c r="V3950">
        <v>0.86599999999999999</v>
      </c>
      <c r="W3950">
        <v>810</v>
      </c>
      <c r="X3950" t="s">
        <v>56</v>
      </c>
      <c r="Y3950">
        <v>10</v>
      </c>
      <c r="Z3950">
        <v>0.93300000000000005</v>
      </c>
      <c r="AA3950">
        <v>0.871</v>
      </c>
      <c r="AB3950">
        <v>0.879</v>
      </c>
      <c r="AC3950">
        <v>0.83599999999999997</v>
      </c>
      <c r="AD3950" s="19">
        <v>45825.133313078702</v>
      </c>
      <c r="AE3950" t="s">
        <v>2397</v>
      </c>
    </row>
    <row r="3951" spans="1:31" hidden="1" x14ac:dyDescent="0.35">
      <c r="A3951" t="s">
        <v>1302</v>
      </c>
      <c r="B3951" t="s">
        <v>312</v>
      </c>
      <c r="C3951">
        <v>97</v>
      </c>
      <c r="D3951" s="9">
        <v>44464.737974537034</v>
      </c>
      <c r="E3951" s="9">
        <v>44561.803599537037</v>
      </c>
      <c r="F3951" t="s">
        <v>871</v>
      </c>
      <c r="G3951" t="s">
        <v>871</v>
      </c>
      <c r="H3951">
        <v>61</v>
      </c>
      <c r="I3951">
        <v>58</v>
      </c>
      <c r="J3951">
        <v>2</v>
      </c>
      <c r="K3951" t="s">
        <v>872</v>
      </c>
      <c r="L3951">
        <v>81</v>
      </c>
      <c r="M3951">
        <v>35</v>
      </c>
      <c r="N3951">
        <v>0.71199999999999997</v>
      </c>
      <c r="O3951">
        <v>0.60899999999999999</v>
      </c>
      <c r="P3951" t="s">
        <v>874</v>
      </c>
      <c r="Q3951">
        <v>0.83499999999999996</v>
      </c>
      <c r="R3951">
        <v>1.321</v>
      </c>
      <c r="S3951">
        <v>1.2789999999999999</v>
      </c>
      <c r="T3951" t="s">
        <v>874</v>
      </c>
      <c r="U3951" t="s">
        <v>874</v>
      </c>
      <c r="V3951" t="s">
        <v>874</v>
      </c>
      <c r="W3951" t="s">
        <v>874</v>
      </c>
      <c r="X3951" t="s">
        <v>56</v>
      </c>
      <c r="Y3951">
        <v>1.198</v>
      </c>
      <c r="Z3951">
        <v>0.97</v>
      </c>
      <c r="AA3951">
        <v>0.98199999999999998</v>
      </c>
      <c r="AB3951" t="s">
        <v>874</v>
      </c>
      <c r="AC3951">
        <v>0.97799999999999998</v>
      </c>
      <c r="AD3951" s="19">
        <v>45825.067084340277</v>
      </c>
      <c r="AE3951" t="s">
        <v>2397</v>
      </c>
    </row>
    <row r="3952" spans="1:31" x14ac:dyDescent="0.35">
      <c r="A3952" t="s">
        <v>1889</v>
      </c>
      <c r="B3952" t="s">
        <v>311</v>
      </c>
      <c r="C3952">
        <v>2356</v>
      </c>
      <c r="D3952" s="9">
        <v>39206.835416666669</v>
      </c>
      <c r="E3952" s="9">
        <v>41563.28402777778</v>
      </c>
      <c r="F3952">
        <v>75</v>
      </c>
      <c r="G3952">
        <v>75</v>
      </c>
      <c r="H3952">
        <v>16</v>
      </c>
      <c r="I3952">
        <v>59</v>
      </c>
      <c r="J3952">
        <v>20</v>
      </c>
      <c r="K3952">
        <v>55</v>
      </c>
      <c r="L3952">
        <v>45</v>
      </c>
      <c r="M3952">
        <v>10</v>
      </c>
      <c r="N3952">
        <v>7.0000000000000001E-3</v>
      </c>
      <c r="O3952">
        <v>2.7E-2</v>
      </c>
      <c r="P3952">
        <v>6.0000000000000001E-3</v>
      </c>
      <c r="Q3952">
        <v>1.7999999999999999E-2</v>
      </c>
      <c r="R3952">
        <v>2.8000000000000001E-2</v>
      </c>
      <c r="S3952">
        <v>2.1000000000000001E-2</v>
      </c>
      <c r="T3952">
        <v>0.64300000000000002</v>
      </c>
      <c r="U3952">
        <v>0.20599999999999999</v>
      </c>
      <c r="V3952">
        <v>0.82399999999999995</v>
      </c>
      <c r="W3952">
        <v>555.55600000000004</v>
      </c>
      <c r="X3952" t="s">
        <v>56</v>
      </c>
      <c r="Y3952">
        <v>55.555999999999997</v>
      </c>
      <c r="Z3952">
        <v>0.82599999999999996</v>
      </c>
      <c r="AA3952">
        <v>0.90100000000000002</v>
      </c>
      <c r="AB3952">
        <v>0.82299999999999995</v>
      </c>
      <c r="AC3952">
        <v>0.84</v>
      </c>
      <c r="AD3952" s="19">
        <v>45824.864805520832</v>
      </c>
      <c r="AE3952" t="s">
        <v>2024</v>
      </c>
    </row>
    <row r="3953" spans="1:31" hidden="1" x14ac:dyDescent="0.35">
      <c r="A3953" t="s">
        <v>1303</v>
      </c>
      <c r="B3953" t="s">
        <v>312</v>
      </c>
      <c r="C3953">
        <v>99</v>
      </c>
      <c r="D3953" s="9">
        <v>44457.685335648152</v>
      </c>
      <c r="E3953" s="9">
        <v>44557.650312500002</v>
      </c>
      <c r="F3953" t="s">
        <v>871</v>
      </c>
      <c r="G3953" t="s">
        <v>871</v>
      </c>
      <c r="H3953">
        <v>1</v>
      </c>
      <c r="I3953">
        <v>11</v>
      </c>
      <c r="J3953">
        <v>1</v>
      </c>
      <c r="K3953" t="s">
        <v>872</v>
      </c>
      <c r="L3953">
        <v>10</v>
      </c>
      <c r="M3953">
        <v>2</v>
      </c>
      <c r="N3953" t="s">
        <v>874</v>
      </c>
      <c r="O3953">
        <v>0.151</v>
      </c>
      <c r="P3953" t="s">
        <v>874</v>
      </c>
      <c r="Q3953">
        <v>0.123</v>
      </c>
      <c r="R3953">
        <v>0</v>
      </c>
      <c r="S3953">
        <v>0.128</v>
      </c>
      <c r="T3953" t="s">
        <v>874</v>
      </c>
      <c r="U3953" t="s">
        <v>874</v>
      </c>
      <c r="V3953" t="s">
        <v>874</v>
      </c>
      <c r="W3953" t="s">
        <v>874</v>
      </c>
      <c r="X3953" t="s">
        <v>62</v>
      </c>
      <c r="Y3953">
        <v>8.1300000000000008</v>
      </c>
      <c r="Z3953" t="s">
        <v>874</v>
      </c>
      <c r="AA3953">
        <v>0.91300000000000003</v>
      </c>
      <c r="AB3953" t="s">
        <v>874</v>
      </c>
      <c r="AC3953">
        <v>0.96299999999999997</v>
      </c>
      <c r="AD3953" s="19">
        <v>45825.067315972221</v>
      </c>
      <c r="AE3953" t="s">
        <v>2397</v>
      </c>
    </row>
    <row r="3954" spans="1:31" x14ac:dyDescent="0.35">
      <c r="A3954" t="s">
        <v>971</v>
      </c>
      <c r="B3954" t="s">
        <v>311</v>
      </c>
      <c r="C3954">
        <v>1948</v>
      </c>
      <c r="D3954" s="9">
        <v>39066.854560185187</v>
      </c>
      <c r="E3954" s="9">
        <v>41015.474027777775</v>
      </c>
      <c r="F3954">
        <v>32</v>
      </c>
      <c r="G3954">
        <v>32</v>
      </c>
      <c r="H3954">
        <v>5</v>
      </c>
      <c r="I3954">
        <v>27</v>
      </c>
      <c r="J3954">
        <v>4</v>
      </c>
      <c r="K3954">
        <v>28</v>
      </c>
      <c r="L3954">
        <v>14</v>
      </c>
      <c r="M3954">
        <v>14</v>
      </c>
      <c r="N3954">
        <v>3.0000000000000001E-3</v>
      </c>
      <c r="O3954">
        <v>1.0999999999999999E-2</v>
      </c>
      <c r="P3954">
        <v>0</v>
      </c>
      <c r="Q3954">
        <v>8.9999999999999993E-3</v>
      </c>
      <c r="R3954">
        <v>1.4E-2</v>
      </c>
      <c r="S3954">
        <v>1.0999999999999999E-2</v>
      </c>
      <c r="T3954">
        <v>0.64300000000000002</v>
      </c>
      <c r="U3954">
        <v>0.214</v>
      </c>
      <c r="V3954">
        <v>1</v>
      </c>
      <c r="W3954">
        <v>1555.556</v>
      </c>
      <c r="X3954" t="s">
        <v>56</v>
      </c>
      <c r="Y3954">
        <v>111.111</v>
      </c>
      <c r="Z3954">
        <v>0.75800000000000001</v>
      </c>
      <c r="AA3954" s="19">
        <v>0.96099999999999997</v>
      </c>
      <c r="AB3954">
        <v>0</v>
      </c>
      <c r="AC3954" s="23">
        <v>0.84399999999999997</v>
      </c>
      <c r="AD3954" s="19">
        <v>45825.197175543981</v>
      </c>
      <c r="AE3954" t="s">
        <v>2388</v>
      </c>
    </row>
    <row r="3955" spans="1:31" hidden="1" x14ac:dyDescent="0.35">
      <c r="A3955" t="s">
        <v>1304</v>
      </c>
      <c r="B3955" t="s">
        <v>312</v>
      </c>
      <c r="C3955">
        <v>60</v>
      </c>
      <c r="D3955" s="9">
        <v>44171.785104166665</v>
      </c>
      <c r="E3955" s="9">
        <v>44232.780069444445</v>
      </c>
      <c r="F3955" t="s">
        <v>871</v>
      </c>
      <c r="G3955" t="s">
        <v>871</v>
      </c>
      <c r="H3955">
        <v>2</v>
      </c>
      <c r="I3955">
        <v>1</v>
      </c>
      <c r="J3955">
        <v>1</v>
      </c>
      <c r="K3955" t="s">
        <v>872</v>
      </c>
      <c r="L3955">
        <v>1</v>
      </c>
      <c r="M3955">
        <v>2</v>
      </c>
      <c r="N3955">
        <v>1.7999999999999999E-2</v>
      </c>
      <c r="O3955" t="s">
        <v>874</v>
      </c>
      <c r="P3955" t="s">
        <v>874</v>
      </c>
      <c r="Q3955" t="s">
        <v>874</v>
      </c>
      <c r="R3955">
        <v>0</v>
      </c>
      <c r="S3955">
        <v>2.5999999999999999E-2</v>
      </c>
      <c r="T3955" t="s">
        <v>874</v>
      </c>
      <c r="U3955" t="s">
        <v>874</v>
      </c>
      <c r="V3955" t="s">
        <v>874</v>
      </c>
      <c r="W3955" t="s">
        <v>874</v>
      </c>
      <c r="X3955" t="s">
        <v>56</v>
      </c>
      <c r="Y3955" t="s">
        <v>874</v>
      </c>
      <c r="Z3955">
        <v>1</v>
      </c>
      <c r="AA3955" t="s">
        <v>874</v>
      </c>
      <c r="AB3955" t="s">
        <v>874</v>
      </c>
      <c r="AC3955" t="s">
        <v>874</v>
      </c>
      <c r="AD3955" s="19">
        <v>45825.067527870371</v>
      </c>
      <c r="AE3955" t="s">
        <v>2397</v>
      </c>
    </row>
    <row r="3956" spans="1:31" x14ac:dyDescent="0.35">
      <c r="A3956" t="s">
        <v>1233</v>
      </c>
      <c r="B3956" t="s">
        <v>311</v>
      </c>
      <c r="C3956">
        <v>4667</v>
      </c>
      <c r="D3956" s="9">
        <v>39898.989016203705</v>
      </c>
      <c r="E3956" s="9">
        <v>44566.592511574076</v>
      </c>
      <c r="F3956">
        <v>7297</v>
      </c>
      <c r="G3956">
        <v>7297</v>
      </c>
      <c r="H3956">
        <v>658</v>
      </c>
      <c r="I3956">
        <v>6639</v>
      </c>
      <c r="J3956">
        <v>1319</v>
      </c>
      <c r="K3956">
        <v>5978</v>
      </c>
      <c r="L3956">
        <v>3689</v>
      </c>
      <c r="M3956">
        <v>2289</v>
      </c>
      <c r="N3956">
        <v>0.21</v>
      </c>
      <c r="O3956">
        <v>2.214</v>
      </c>
      <c r="P3956">
        <v>0.47599999999999998</v>
      </c>
      <c r="Q3956">
        <v>1.2529999999999999</v>
      </c>
      <c r="R3956">
        <v>1.948</v>
      </c>
      <c r="S3956">
        <v>1.9650000000000001</v>
      </c>
      <c r="T3956">
        <v>0.64300000000000002</v>
      </c>
      <c r="U3956">
        <v>8.6999999999999994E-2</v>
      </c>
      <c r="V3956">
        <v>0.80400000000000005</v>
      </c>
      <c r="W3956">
        <v>1826.816</v>
      </c>
      <c r="X3956" t="s">
        <v>56</v>
      </c>
      <c r="Y3956">
        <v>0.79800000000000004</v>
      </c>
      <c r="Z3956">
        <v>0.96899999999999997</v>
      </c>
      <c r="AA3956">
        <v>0.98899999999999999</v>
      </c>
      <c r="AB3956">
        <v>0.96</v>
      </c>
      <c r="AC3956">
        <v>0.99099999999999999</v>
      </c>
      <c r="AD3956" s="19">
        <v>45825.051265289352</v>
      </c>
      <c r="AE3956" t="s">
        <v>2397</v>
      </c>
    </row>
    <row r="3957" spans="1:31" hidden="1" x14ac:dyDescent="0.35">
      <c r="A3957" t="s">
        <v>966</v>
      </c>
      <c r="B3957" t="s">
        <v>312</v>
      </c>
      <c r="C3957">
        <v>60</v>
      </c>
      <c r="D3957" s="9">
        <v>44504.316527777781</v>
      </c>
      <c r="E3957" s="9">
        <v>44565.290196759262</v>
      </c>
      <c r="F3957" t="s">
        <v>871</v>
      </c>
      <c r="G3957" t="s">
        <v>871</v>
      </c>
      <c r="H3957">
        <v>1</v>
      </c>
      <c r="I3957">
        <v>2</v>
      </c>
      <c r="J3957">
        <v>4</v>
      </c>
      <c r="K3957" t="s">
        <v>872</v>
      </c>
      <c r="L3957">
        <v>3</v>
      </c>
      <c r="M3957">
        <v>-6</v>
      </c>
      <c r="N3957" t="s">
        <v>874</v>
      </c>
      <c r="O3957">
        <v>1.6E-2</v>
      </c>
      <c r="P3957" t="s">
        <v>874</v>
      </c>
      <c r="Q3957">
        <v>0.3</v>
      </c>
      <c r="R3957">
        <v>0</v>
      </c>
      <c r="S3957">
        <v>-4.7E-2</v>
      </c>
      <c r="T3957" t="s">
        <v>874</v>
      </c>
      <c r="U3957" t="s">
        <v>874</v>
      </c>
      <c r="V3957" t="s">
        <v>874</v>
      </c>
      <c r="W3957" t="s">
        <v>874</v>
      </c>
      <c r="X3957" t="s">
        <v>56</v>
      </c>
      <c r="Y3957">
        <v>3.3330000000000002</v>
      </c>
      <c r="Z3957" t="s">
        <v>874</v>
      </c>
      <c r="AA3957">
        <v>1</v>
      </c>
      <c r="AB3957" t="s">
        <v>874</v>
      </c>
      <c r="AC3957">
        <v>0.75</v>
      </c>
      <c r="AD3957" s="19">
        <v>45825.067785231484</v>
      </c>
      <c r="AE3957" t="s">
        <v>2397</v>
      </c>
    </row>
    <row r="3958" spans="1:31" x14ac:dyDescent="0.35">
      <c r="A3958" t="s">
        <v>267</v>
      </c>
      <c r="B3958" t="s">
        <v>311</v>
      </c>
      <c r="C3958">
        <v>1184</v>
      </c>
      <c r="D3958" s="9">
        <v>44426.634722222225</v>
      </c>
      <c r="E3958" s="9">
        <v>45611.145833333336</v>
      </c>
      <c r="F3958">
        <v>376</v>
      </c>
      <c r="G3958">
        <v>372</v>
      </c>
      <c r="H3958">
        <v>226</v>
      </c>
      <c r="I3958">
        <v>146</v>
      </c>
      <c r="J3958">
        <v>21</v>
      </c>
      <c r="K3958">
        <v>351</v>
      </c>
      <c r="L3958">
        <v>249</v>
      </c>
      <c r="M3958">
        <v>102</v>
      </c>
      <c r="N3958">
        <v>0.23400000000000001</v>
      </c>
      <c r="O3958">
        <v>0.16</v>
      </c>
      <c r="P3958">
        <v>2.5000000000000001E-2</v>
      </c>
      <c r="Q3958">
        <v>0.23699999999999999</v>
      </c>
      <c r="R3958">
        <v>0.36899999999999999</v>
      </c>
      <c r="S3958">
        <v>0.38</v>
      </c>
      <c r="T3958">
        <v>0.64200000000000002</v>
      </c>
      <c r="U3958">
        <v>0.59399999999999997</v>
      </c>
      <c r="V3958">
        <v>0.93700000000000006</v>
      </c>
      <c r="W3958">
        <v>430.38</v>
      </c>
      <c r="X3958" t="s">
        <v>56</v>
      </c>
      <c r="Y3958">
        <v>4.2190000000000003</v>
      </c>
      <c r="Z3958">
        <v>0.88900000000000001</v>
      </c>
      <c r="AA3958">
        <v>0.9</v>
      </c>
      <c r="AB3958">
        <v>0.84</v>
      </c>
      <c r="AC3958">
        <v>0.85899999999999999</v>
      </c>
      <c r="AD3958" s="19">
        <v>9.5138888888888888E-4</v>
      </c>
      <c r="AE3958" t="s">
        <v>1108</v>
      </c>
    </row>
    <row r="3959" spans="1:31" hidden="1" x14ac:dyDescent="0.35">
      <c r="A3959" t="s">
        <v>1305</v>
      </c>
      <c r="B3959" t="s">
        <v>312</v>
      </c>
      <c r="C3959">
        <v>93</v>
      </c>
      <c r="D3959" s="9">
        <v>44470.297627314816</v>
      </c>
      <c r="E3959" s="9">
        <v>44563.569074074076</v>
      </c>
      <c r="F3959" t="s">
        <v>871</v>
      </c>
      <c r="G3959" t="s">
        <v>871</v>
      </c>
      <c r="H3959">
        <v>6</v>
      </c>
      <c r="I3959">
        <v>22</v>
      </c>
      <c r="J3959">
        <v>6</v>
      </c>
      <c r="K3959" t="s">
        <v>872</v>
      </c>
      <c r="L3959">
        <v>16</v>
      </c>
      <c r="M3959">
        <v>5</v>
      </c>
      <c r="N3959">
        <v>8.5999999999999993E-2</v>
      </c>
      <c r="O3959">
        <v>0.215</v>
      </c>
      <c r="P3959">
        <v>9.2999999999999999E-2</v>
      </c>
      <c r="Q3959">
        <v>0.33300000000000002</v>
      </c>
      <c r="R3959">
        <v>0.20799999999999999</v>
      </c>
      <c r="S3959">
        <v>0.20399999999999999</v>
      </c>
      <c r="T3959">
        <v>1.601</v>
      </c>
      <c r="U3959">
        <v>0.28599999999999998</v>
      </c>
      <c r="V3959">
        <v>0.69099999999999995</v>
      </c>
      <c r="W3959">
        <v>786.78700000000003</v>
      </c>
      <c r="X3959" t="s">
        <v>62</v>
      </c>
      <c r="Y3959">
        <v>3.0030000000000001</v>
      </c>
      <c r="Z3959">
        <v>0.95499999999999996</v>
      </c>
      <c r="AA3959">
        <v>0.96499999999999997</v>
      </c>
      <c r="AB3959">
        <v>0.89200000000000002</v>
      </c>
      <c r="AC3959">
        <v>0.72899999999999998</v>
      </c>
      <c r="AD3959" s="19">
        <v>45825.068073333336</v>
      </c>
      <c r="AE3959" t="s">
        <v>2397</v>
      </c>
    </row>
    <row r="3960" spans="1:31" x14ac:dyDescent="0.35">
      <c r="A3960" t="s">
        <v>267</v>
      </c>
      <c r="B3960" t="s">
        <v>311</v>
      </c>
      <c r="C3960">
        <v>1184</v>
      </c>
      <c r="D3960" s="9">
        <v>44426.634722222225</v>
      </c>
      <c r="E3960" s="9">
        <v>45611.145833333336</v>
      </c>
      <c r="F3960">
        <v>376</v>
      </c>
      <c r="G3960">
        <v>372</v>
      </c>
      <c r="H3960">
        <v>226</v>
      </c>
      <c r="I3960">
        <v>146</v>
      </c>
      <c r="J3960">
        <v>21</v>
      </c>
      <c r="K3960">
        <v>351</v>
      </c>
      <c r="L3960">
        <v>249</v>
      </c>
      <c r="M3960">
        <v>102</v>
      </c>
      <c r="N3960">
        <v>0.23400000000000001</v>
      </c>
      <c r="O3960">
        <v>0.16</v>
      </c>
      <c r="P3960">
        <v>2.5000000000000001E-2</v>
      </c>
      <c r="Q3960">
        <v>0.23699999999999999</v>
      </c>
      <c r="R3960">
        <v>0.36899999999999999</v>
      </c>
      <c r="S3960">
        <v>0.38</v>
      </c>
      <c r="T3960">
        <v>0.64200000000000002</v>
      </c>
      <c r="U3960">
        <v>0.59399999999999997</v>
      </c>
      <c r="V3960">
        <v>0.93700000000000006</v>
      </c>
      <c r="W3960">
        <v>430.38</v>
      </c>
      <c r="X3960" t="s">
        <v>56</v>
      </c>
      <c r="Y3960">
        <v>4.2190000000000003</v>
      </c>
      <c r="Z3960">
        <v>0.88900000000000001</v>
      </c>
      <c r="AA3960">
        <v>0.9</v>
      </c>
      <c r="AB3960">
        <v>0.84</v>
      </c>
      <c r="AC3960">
        <v>0.85899999999999999</v>
      </c>
      <c r="AD3960" s="19">
        <v>2.5383101851851851E-2</v>
      </c>
      <c r="AE3960" t="s">
        <v>1108</v>
      </c>
    </row>
    <row r="3961" spans="1:31" hidden="1" x14ac:dyDescent="0.35">
      <c r="A3961" t="s">
        <v>1306</v>
      </c>
      <c r="B3961" t="s">
        <v>312</v>
      </c>
      <c r="C3961">
        <v>99</v>
      </c>
      <c r="D3961" s="9">
        <v>44465.520219907405</v>
      </c>
      <c r="E3961" s="9">
        <v>44565.175844907404</v>
      </c>
      <c r="F3961" t="s">
        <v>871</v>
      </c>
      <c r="G3961" t="s">
        <v>871</v>
      </c>
      <c r="H3961">
        <v>20</v>
      </c>
      <c r="I3961">
        <v>72</v>
      </c>
      <c r="J3961">
        <v>1</v>
      </c>
      <c r="K3961" t="s">
        <v>872</v>
      </c>
      <c r="L3961">
        <v>56</v>
      </c>
      <c r="M3961">
        <v>34</v>
      </c>
      <c r="N3961">
        <v>0.20100000000000001</v>
      </c>
      <c r="O3961">
        <v>0.70299999999999996</v>
      </c>
      <c r="P3961" t="s">
        <v>874</v>
      </c>
      <c r="Q3961">
        <v>0.53800000000000003</v>
      </c>
      <c r="R3961" s="24" t="s">
        <v>2234</v>
      </c>
      <c r="S3961">
        <v>0.9</v>
      </c>
      <c r="T3961" t="s">
        <v>874</v>
      </c>
      <c r="U3961" t="s">
        <v>874</v>
      </c>
      <c r="V3961" t="s">
        <v>874</v>
      </c>
      <c r="W3961" t="s">
        <v>874</v>
      </c>
      <c r="X3961" t="s">
        <v>56</v>
      </c>
      <c r="Y3961">
        <v>1.859</v>
      </c>
      <c r="Z3961">
        <v>0.96099999999999997</v>
      </c>
      <c r="AA3961">
        <v>0.93400000000000005</v>
      </c>
      <c r="AB3961" t="s">
        <v>874</v>
      </c>
      <c r="AC3961">
        <v>0.97199999999999998</v>
      </c>
      <c r="AD3961" s="19">
        <v>45825.06830564815</v>
      </c>
      <c r="AE3961" t="s">
        <v>2397</v>
      </c>
    </row>
    <row r="3962" spans="1:31" x14ac:dyDescent="0.35">
      <c r="A3962" t="s">
        <v>1286</v>
      </c>
      <c r="B3962" t="s">
        <v>311</v>
      </c>
      <c r="C3962">
        <v>3284</v>
      </c>
      <c r="D3962" s="9">
        <v>38312.870833333334</v>
      </c>
      <c r="E3962" s="9">
        <v>41597.800694444442</v>
      </c>
      <c r="F3962">
        <v>1654</v>
      </c>
      <c r="G3962">
        <v>1654</v>
      </c>
      <c r="H3962">
        <v>190</v>
      </c>
      <c r="I3962">
        <v>1464</v>
      </c>
      <c r="J3962">
        <v>309</v>
      </c>
      <c r="K3962">
        <v>1345</v>
      </c>
      <c r="L3962">
        <v>873</v>
      </c>
      <c r="M3962">
        <v>472</v>
      </c>
      <c r="N3962">
        <v>8.7999999999999995E-2</v>
      </c>
      <c r="O3962">
        <v>0.59599999999999997</v>
      </c>
      <c r="P3962">
        <v>0.13600000000000001</v>
      </c>
      <c r="Q3962">
        <v>0.35099999999999998</v>
      </c>
      <c r="R3962">
        <v>0.54800000000000004</v>
      </c>
      <c r="S3962">
        <v>0.53</v>
      </c>
      <c r="T3962">
        <v>0.64100000000000001</v>
      </c>
      <c r="U3962">
        <v>0.129</v>
      </c>
      <c r="V3962">
        <v>0.80100000000000005</v>
      </c>
      <c r="W3962">
        <v>1344.729</v>
      </c>
      <c r="X3962" t="s">
        <v>56</v>
      </c>
      <c r="Y3962">
        <v>2.8490000000000002</v>
      </c>
      <c r="Z3962">
        <v>0.879</v>
      </c>
      <c r="AA3962">
        <v>0.79900000000000004</v>
      </c>
      <c r="AB3962">
        <v>0.92900000000000005</v>
      </c>
      <c r="AC3962">
        <v>0.89500000000000002</v>
      </c>
      <c r="AD3962" s="19">
        <v>45824.764499247685</v>
      </c>
      <c r="AE3962" t="s">
        <v>1824</v>
      </c>
    </row>
    <row r="3963" spans="1:31" hidden="1" x14ac:dyDescent="0.35">
      <c r="A3963" t="s">
        <v>1307</v>
      </c>
      <c r="B3963" t="s">
        <v>312</v>
      </c>
      <c r="C3963">
        <v>99</v>
      </c>
      <c r="D3963" s="9">
        <v>44047.810787037037</v>
      </c>
      <c r="E3963" s="9">
        <v>44146.835821759261</v>
      </c>
      <c r="F3963" t="s">
        <v>871</v>
      </c>
      <c r="G3963" t="s">
        <v>871</v>
      </c>
      <c r="H3963">
        <v>8</v>
      </c>
      <c r="I3963">
        <v>5</v>
      </c>
      <c r="J3963">
        <v>2</v>
      </c>
      <c r="K3963" t="s">
        <v>872</v>
      </c>
      <c r="L3963">
        <v>8</v>
      </c>
      <c r="M3963">
        <v>2</v>
      </c>
      <c r="N3963">
        <v>6.3E-2</v>
      </c>
      <c r="O3963">
        <v>4.9000000000000002E-2</v>
      </c>
      <c r="P3963" t="s">
        <v>874</v>
      </c>
      <c r="Q3963">
        <v>6.5000000000000002E-2</v>
      </c>
      <c r="R3963">
        <v>0.112</v>
      </c>
      <c r="S3963">
        <v>7.6999999999999999E-2</v>
      </c>
      <c r="T3963" t="s">
        <v>874</v>
      </c>
      <c r="U3963" t="s">
        <v>874</v>
      </c>
      <c r="V3963" t="s">
        <v>874</v>
      </c>
      <c r="W3963" t="s">
        <v>874</v>
      </c>
      <c r="X3963" t="s">
        <v>56</v>
      </c>
      <c r="Y3963">
        <v>15.385</v>
      </c>
      <c r="Z3963">
        <v>0.77600000000000002</v>
      </c>
      <c r="AA3963">
        <v>0.79500000000000004</v>
      </c>
      <c r="AB3963" t="s">
        <v>874</v>
      </c>
      <c r="AC3963">
        <v>0.33300000000000002</v>
      </c>
      <c r="AD3963" s="19">
        <v>45825.068532094905</v>
      </c>
      <c r="AE3963" t="s">
        <v>2397</v>
      </c>
    </row>
    <row r="3964" spans="1:31" x14ac:dyDescent="0.35">
      <c r="A3964" t="s">
        <v>1036</v>
      </c>
      <c r="B3964" t="s">
        <v>311</v>
      </c>
      <c r="C3964">
        <v>1734</v>
      </c>
      <c r="D3964" s="9">
        <v>42487.615636574075</v>
      </c>
      <c r="E3964" s="9">
        <v>44221.910034722219</v>
      </c>
      <c r="F3964">
        <v>3104</v>
      </c>
      <c r="G3964">
        <v>3104</v>
      </c>
      <c r="H3964">
        <v>1078</v>
      </c>
      <c r="I3964">
        <v>2026</v>
      </c>
      <c r="J3964">
        <v>669</v>
      </c>
      <c r="K3964">
        <v>2435</v>
      </c>
      <c r="L3964">
        <v>1541</v>
      </c>
      <c r="M3964">
        <v>894</v>
      </c>
      <c r="N3964">
        <v>0.63900000000000001</v>
      </c>
      <c r="O3964">
        <v>1.175</v>
      </c>
      <c r="P3964">
        <v>0.375</v>
      </c>
      <c r="Q3964">
        <v>0.92300000000000004</v>
      </c>
      <c r="R3964">
        <v>1.4390000000000001</v>
      </c>
      <c r="S3964">
        <v>1.456</v>
      </c>
      <c r="T3964">
        <v>0.64100000000000001</v>
      </c>
      <c r="U3964">
        <v>0.35199999999999998</v>
      </c>
      <c r="V3964">
        <v>0.79300000000000004</v>
      </c>
      <c r="W3964">
        <v>968.58100000000002</v>
      </c>
      <c r="X3964" t="s">
        <v>56</v>
      </c>
      <c r="Y3964">
        <v>1.083</v>
      </c>
      <c r="Z3964">
        <v>0.996</v>
      </c>
      <c r="AA3964" s="19">
        <v>0.996</v>
      </c>
      <c r="AB3964">
        <v>0.96399999999999997</v>
      </c>
      <c r="AC3964" s="23">
        <v>0.999</v>
      </c>
      <c r="AD3964" s="19">
        <v>45825.213372708335</v>
      </c>
      <c r="AE3964" t="s">
        <v>2387</v>
      </c>
    </row>
    <row r="3965" spans="1:31" hidden="1" x14ac:dyDescent="0.35">
      <c r="A3965" t="s">
        <v>1308</v>
      </c>
      <c r="B3965" t="s">
        <v>312</v>
      </c>
      <c r="C3965">
        <v>99</v>
      </c>
      <c r="D3965" s="9">
        <v>44466.367395833331</v>
      </c>
      <c r="E3965" s="9">
        <v>44566.356793981482</v>
      </c>
      <c r="F3965" t="s">
        <v>871</v>
      </c>
      <c r="G3965" t="s">
        <v>871</v>
      </c>
      <c r="H3965">
        <v>9</v>
      </c>
      <c r="I3965">
        <v>44</v>
      </c>
      <c r="J3965">
        <v>1</v>
      </c>
      <c r="K3965" t="s">
        <v>872</v>
      </c>
      <c r="L3965">
        <v>39</v>
      </c>
      <c r="M3965">
        <v>13</v>
      </c>
      <c r="N3965">
        <v>7.6999999999999999E-2</v>
      </c>
      <c r="O3965">
        <v>0.41299999999999998</v>
      </c>
      <c r="P3965" t="s">
        <v>874</v>
      </c>
      <c r="Q3965">
        <v>0.35599999999999998</v>
      </c>
      <c r="R3965">
        <v>0.49</v>
      </c>
      <c r="S3965">
        <v>0.47599999999999998</v>
      </c>
      <c r="T3965" t="s">
        <v>874</v>
      </c>
      <c r="U3965" t="s">
        <v>874</v>
      </c>
      <c r="V3965" t="s">
        <v>874</v>
      </c>
      <c r="W3965" t="s">
        <v>874</v>
      </c>
      <c r="X3965" t="s">
        <v>56</v>
      </c>
      <c r="Y3965">
        <v>2.8090000000000002</v>
      </c>
      <c r="Z3965">
        <v>0.94899999999999995</v>
      </c>
      <c r="AA3965">
        <v>0.98199999999999998</v>
      </c>
      <c r="AB3965" t="s">
        <v>874</v>
      </c>
      <c r="AC3965">
        <v>0.79200000000000004</v>
      </c>
      <c r="AD3965" s="19">
        <v>45825.068755694447</v>
      </c>
      <c r="AE3965" t="s">
        <v>2397</v>
      </c>
    </row>
    <row r="3966" spans="1:31" x14ac:dyDescent="0.35">
      <c r="A3966" t="s">
        <v>1605</v>
      </c>
      <c r="B3966" t="s">
        <v>311</v>
      </c>
      <c r="C3966">
        <v>2278</v>
      </c>
      <c r="D3966" s="9">
        <v>42285.895497685182</v>
      </c>
      <c r="E3966" s="9">
        <v>44564.55976851852</v>
      </c>
      <c r="F3966">
        <v>202</v>
      </c>
      <c r="G3966">
        <v>202</v>
      </c>
      <c r="H3966">
        <v>55</v>
      </c>
      <c r="I3966">
        <v>147</v>
      </c>
      <c r="J3966">
        <v>45</v>
      </c>
      <c r="K3966">
        <v>157</v>
      </c>
      <c r="L3966">
        <v>98</v>
      </c>
      <c r="M3966">
        <v>59</v>
      </c>
      <c r="N3966">
        <v>2.4E-2</v>
      </c>
      <c r="O3966">
        <v>5.8999999999999997E-2</v>
      </c>
      <c r="P3966">
        <v>1.9E-2</v>
      </c>
      <c r="Q3966">
        <v>4.1000000000000002E-2</v>
      </c>
      <c r="R3966">
        <v>6.4000000000000001E-2</v>
      </c>
      <c r="S3966">
        <v>6.4000000000000001E-2</v>
      </c>
      <c r="T3966">
        <v>0.64100000000000001</v>
      </c>
      <c r="U3966">
        <v>0.28899999999999998</v>
      </c>
      <c r="V3966">
        <v>0.77100000000000002</v>
      </c>
      <c r="W3966">
        <v>1439.0239999999999</v>
      </c>
      <c r="X3966" t="s">
        <v>56</v>
      </c>
      <c r="Y3966">
        <v>24.39</v>
      </c>
      <c r="Z3966">
        <v>0.92900000000000005</v>
      </c>
      <c r="AA3966">
        <v>0.98599999999999999</v>
      </c>
      <c r="AB3966">
        <v>0.96899999999999997</v>
      </c>
      <c r="AC3966">
        <v>0.96499999999999997</v>
      </c>
      <c r="AD3966" s="19">
        <v>45825.141221805556</v>
      </c>
      <c r="AE3966" t="s">
        <v>2397</v>
      </c>
    </row>
    <row r="3967" spans="1:31" hidden="1" x14ac:dyDescent="0.35">
      <c r="A3967" t="s">
        <v>1309</v>
      </c>
      <c r="B3967" t="s">
        <v>312</v>
      </c>
      <c r="C3967">
        <v>94</v>
      </c>
      <c r="D3967" s="9">
        <v>42576.296817129631</v>
      </c>
      <c r="E3967" s="9">
        <v>42670.371493055558</v>
      </c>
      <c r="F3967" t="s">
        <v>871</v>
      </c>
      <c r="G3967" t="s">
        <v>871</v>
      </c>
      <c r="H3967">
        <v>1</v>
      </c>
      <c r="I3967">
        <v>3</v>
      </c>
      <c r="J3967">
        <v>1</v>
      </c>
      <c r="K3967" t="s">
        <v>872</v>
      </c>
      <c r="L3967">
        <v>4</v>
      </c>
      <c r="M3967">
        <v>0</v>
      </c>
      <c r="N3967" t="s">
        <v>874</v>
      </c>
      <c r="O3967">
        <v>1.6E-2</v>
      </c>
      <c r="P3967" t="s">
        <v>874</v>
      </c>
      <c r="Q3967">
        <v>0.154</v>
      </c>
      <c r="R3967">
        <v>0</v>
      </c>
      <c r="S3967">
        <v>1.6E-2</v>
      </c>
      <c r="T3967" t="s">
        <v>874</v>
      </c>
      <c r="U3967" t="s">
        <v>874</v>
      </c>
      <c r="V3967" t="s">
        <v>874</v>
      </c>
      <c r="W3967" t="s">
        <v>874</v>
      </c>
      <c r="X3967" t="s">
        <v>56</v>
      </c>
      <c r="Y3967">
        <v>6.4939999999999998</v>
      </c>
      <c r="Z3967" t="s">
        <v>874</v>
      </c>
      <c r="AA3967">
        <v>0.75</v>
      </c>
      <c r="AB3967" t="s">
        <v>874</v>
      </c>
      <c r="AC3967">
        <v>0.8</v>
      </c>
      <c r="AD3967" s="19">
        <v>45825.068991261571</v>
      </c>
      <c r="AE3967" t="s">
        <v>2397</v>
      </c>
    </row>
    <row r="3968" spans="1:31" x14ac:dyDescent="0.35">
      <c r="A3968" t="s">
        <v>1689</v>
      </c>
      <c r="B3968" t="s">
        <v>311</v>
      </c>
      <c r="C3968">
        <v>4289</v>
      </c>
      <c r="D3968" s="9">
        <v>40148.138472222221</v>
      </c>
      <c r="E3968" s="9">
        <v>44437.258657407408</v>
      </c>
      <c r="F3968">
        <v>977</v>
      </c>
      <c r="G3968">
        <v>977</v>
      </c>
      <c r="H3968">
        <v>166</v>
      </c>
      <c r="I3968">
        <v>811</v>
      </c>
      <c r="J3968">
        <v>56</v>
      </c>
      <c r="K3968">
        <v>921</v>
      </c>
      <c r="L3968">
        <v>678</v>
      </c>
      <c r="M3968">
        <v>243</v>
      </c>
      <c r="N3968">
        <v>3.5000000000000003E-2</v>
      </c>
      <c r="O3968">
        <v>0.28399999999999997</v>
      </c>
      <c r="P3968">
        <v>1.2999999999999999E-2</v>
      </c>
      <c r="Q3968">
        <v>0.19600000000000001</v>
      </c>
      <c r="R3968">
        <v>0.30599999999999999</v>
      </c>
      <c r="S3968">
        <v>0.27500000000000002</v>
      </c>
      <c r="T3968">
        <v>0.64100000000000001</v>
      </c>
      <c r="U3968">
        <v>0.11</v>
      </c>
      <c r="V3968">
        <v>0.95899999999999996</v>
      </c>
      <c r="W3968">
        <v>1239.796</v>
      </c>
      <c r="X3968" t="s">
        <v>56</v>
      </c>
      <c r="Y3968">
        <v>5.1020000000000003</v>
      </c>
      <c r="Z3968">
        <v>0.73</v>
      </c>
      <c r="AA3968">
        <v>0.79300000000000004</v>
      </c>
      <c r="AB3968">
        <v>0.70899999999999996</v>
      </c>
      <c r="AC3968">
        <v>0.749</v>
      </c>
      <c r="AD3968" s="19">
        <v>45825.162141886576</v>
      </c>
      <c r="AE3968" t="s">
        <v>2397</v>
      </c>
    </row>
    <row r="3969" spans="1:31" hidden="1" x14ac:dyDescent="0.35">
      <c r="A3969" t="s">
        <v>1310</v>
      </c>
      <c r="B3969" t="s">
        <v>312</v>
      </c>
      <c r="C3969">
        <v>0</v>
      </c>
      <c r="D3969" s="9">
        <v>43339.441990740743</v>
      </c>
      <c r="E3969" s="9">
        <v>43339.490833333337</v>
      </c>
      <c r="F3969" t="s">
        <v>871</v>
      </c>
      <c r="G3969" t="s">
        <v>871</v>
      </c>
      <c r="H3969">
        <v>1</v>
      </c>
      <c r="I3969">
        <v>1</v>
      </c>
      <c r="J3969">
        <v>1</v>
      </c>
      <c r="K3969" t="s">
        <v>872</v>
      </c>
      <c r="L3969">
        <v>1</v>
      </c>
      <c r="M3969">
        <v>-1</v>
      </c>
      <c r="N3969" t="s">
        <v>874</v>
      </c>
      <c r="O3969" t="s">
        <v>874</v>
      </c>
      <c r="P3969" t="s">
        <v>874</v>
      </c>
      <c r="Q3969" t="s">
        <v>874</v>
      </c>
      <c r="R3969">
        <v>0</v>
      </c>
      <c r="S3969" t="s">
        <v>874</v>
      </c>
      <c r="T3969" t="s">
        <v>874</v>
      </c>
      <c r="U3969" t="s">
        <v>874</v>
      </c>
      <c r="V3969" t="s">
        <v>874</v>
      </c>
      <c r="W3969" t="s">
        <v>874</v>
      </c>
      <c r="X3969" t="s">
        <v>62</v>
      </c>
      <c r="Y3969" t="s">
        <v>874</v>
      </c>
      <c r="Z3969" t="s">
        <v>874</v>
      </c>
      <c r="AA3969" t="s">
        <v>874</v>
      </c>
      <c r="AB3969" t="s">
        <v>874</v>
      </c>
      <c r="AC3969" t="s">
        <v>874</v>
      </c>
      <c r="AD3969" s="19">
        <v>45825.069235266201</v>
      </c>
      <c r="AE3969" t="s">
        <v>2397</v>
      </c>
    </row>
    <row r="3970" spans="1:31" x14ac:dyDescent="0.35">
      <c r="A3970" t="s">
        <v>1917</v>
      </c>
      <c r="B3970" t="s">
        <v>311</v>
      </c>
      <c r="C3970">
        <v>2472</v>
      </c>
      <c r="D3970" s="9">
        <v>39128.895138888889</v>
      </c>
      <c r="E3970" s="9">
        <v>41600.902083333334</v>
      </c>
      <c r="F3970">
        <v>149</v>
      </c>
      <c r="G3970">
        <v>149</v>
      </c>
      <c r="H3970">
        <v>22</v>
      </c>
      <c r="I3970">
        <v>127</v>
      </c>
      <c r="J3970">
        <v>37</v>
      </c>
      <c r="K3970">
        <v>112</v>
      </c>
      <c r="L3970">
        <v>70</v>
      </c>
      <c r="M3970">
        <v>42</v>
      </c>
      <c r="N3970">
        <v>1.2E-2</v>
      </c>
      <c r="O3970">
        <v>5.8999999999999997E-2</v>
      </c>
      <c r="P3970">
        <v>2.1000000000000001E-2</v>
      </c>
      <c r="Q3970">
        <v>3.2000000000000001E-2</v>
      </c>
      <c r="R3970">
        <v>0.05</v>
      </c>
      <c r="S3970">
        <v>4.9000000000000002E-2</v>
      </c>
      <c r="T3970">
        <v>0.64</v>
      </c>
      <c r="U3970">
        <v>0.16900000000000001</v>
      </c>
      <c r="V3970">
        <v>0.70399999999999996</v>
      </c>
      <c r="W3970">
        <v>1312.5</v>
      </c>
      <c r="X3970" t="s">
        <v>56</v>
      </c>
      <c r="Y3970">
        <v>31.25</v>
      </c>
      <c r="Z3970">
        <v>0.82699999999999996</v>
      </c>
      <c r="AA3970">
        <v>0.97399999999999998</v>
      </c>
      <c r="AB3970">
        <v>0.871</v>
      </c>
      <c r="AC3970">
        <v>0.81699999999999995</v>
      </c>
      <c r="AD3970" s="19">
        <v>45824.872406770832</v>
      </c>
      <c r="AE3970" t="s">
        <v>2024</v>
      </c>
    </row>
    <row r="3971" spans="1:31" hidden="1" x14ac:dyDescent="0.35">
      <c r="A3971" t="s">
        <v>1168</v>
      </c>
      <c r="B3971" t="s">
        <v>312</v>
      </c>
      <c r="C3971">
        <v>89</v>
      </c>
      <c r="D3971" s="9">
        <v>44476.22384259259</v>
      </c>
      <c r="E3971" s="9">
        <v>44565.921805555554</v>
      </c>
      <c r="F3971" t="s">
        <v>871</v>
      </c>
      <c r="G3971" t="s">
        <v>871</v>
      </c>
      <c r="H3971">
        <v>1</v>
      </c>
      <c r="I3971">
        <v>18</v>
      </c>
      <c r="J3971">
        <v>1</v>
      </c>
      <c r="K3971" t="s">
        <v>872</v>
      </c>
      <c r="L3971">
        <v>8</v>
      </c>
      <c r="M3971">
        <v>8</v>
      </c>
      <c r="N3971" t="s">
        <v>874</v>
      </c>
      <c r="O3971">
        <v>0.16700000000000001</v>
      </c>
      <c r="P3971" t="s">
        <v>874</v>
      </c>
      <c r="Q3971">
        <v>0.08</v>
      </c>
      <c r="R3971">
        <v>0</v>
      </c>
      <c r="S3971">
        <v>0.16300000000000001</v>
      </c>
      <c r="T3971" t="s">
        <v>874</v>
      </c>
      <c r="U3971" t="s">
        <v>874</v>
      </c>
      <c r="V3971" t="s">
        <v>874</v>
      </c>
      <c r="W3971" t="s">
        <v>874</v>
      </c>
      <c r="X3971" t="s">
        <v>56</v>
      </c>
      <c r="Y3971">
        <v>12.5</v>
      </c>
      <c r="Z3971" t="s">
        <v>874</v>
      </c>
      <c r="AA3971">
        <v>0.95499999999999996</v>
      </c>
      <c r="AB3971" t="s">
        <v>874</v>
      </c>
      <c r="AC3971">
        <v>0.74299999999999999</v>
      </c>
      <c r="AD3971" s="19">
        <v>45825.069492743052</v>
      </c>
      <c r="AE3971" t="s">
        <v>2397</v>
      </c>
    </row>
    <row r="3972" spans="1:31" x14ac:dyDescent="0.35">
      <c r="A3972" t="s">
        <v>1409</v>
      </c>
      <c r="B3972" t="s">
        <v>311</v>
      </c>
      <c r="C3972">
        <v>2852</v>
      </c>
      <c r="D3972" s="9">
        <v>38766.828472222223</v>
      </c>
      <c r="E3972" s="9">
        <v>41619.116666666669</v>
      </c>
      <c r="F3972">
        <v>984</v>
      </c>
      <c r="G3972">
        <v>984</v>
      </c>
      <c r="H3972">
        <v>157</v>
      </c>
      <c r="I3972">
        <v>827</v>
      </c>
      <c r="J3972">
        <v>89</v>
      </c>
      <c r="K3972">
        <v>895</v>
      </c>
      <c r="L3972">
        <v>639</v>
      </c>
      <c r="M3972">
        <v>256</v>
      </c>
      <c r="N3972">
        <v>8.1000000000000003E-2</v>
      </c>
      <c r="O3972">
        <v>0.39900000000000002</v>
      </c>
      <c r="P3972">
        <v>3.4000000000000002E-2</v>
      </c>
      <c r="Q3972">
        <v>0.28499999999999998</v>
      </c>
      <c r="R3972">
        <v>0.44600000000000001</v>
      </c>
      <c r="S3972">
        <v>0.42799999999999999</v>
      </c>
      <c r="T3972">
        <v>0.63900000000000001</v>
      </c>
      <c r="U3972">
        <v>0.16900000000000001</v>
      </c>
      <c r="V3972">
        <v>0.92900000000000005</v>
      </c>
      <c r="W3972">
        <v>898.24599999999998</v>
      </c>
      <c r="X3972" t="s">
        <v>56</v>
      </c>
      <c r="Y3972">
        <v>3.5089999999999999</v>
      </c>
      <c r="Z3972">
        <v>0.94699999999999995</v>
      </c>
      <c r="AA3972">
        <v>0.91700000000000004</v>
      </c>
      <c r="AB3972">
        <v>0.96299999999999997</v>
      </c>
      <c r="AC3972">
        <v>0.90800000000000003</v>
      </c>
      <c r="AD3972" s="19">
        <v>45824.781214120369</v>
      </c>
      <c r="AE3972" t="s">
        <v>1824</v>
      </c>
    </row>
    <row r="3973" spans="1:31" hidden="1" x14ac:dyDescent="0.35">
      <c r="A3973" t="s">
        <v>1311</v>
      </c>
      <c r="B3973" t="s">
        <v>312</v>
      </c>
      <c r="C3973">
        <v>0</v>
      </c>
      <c r="D3973" s="9">
        <v>40776.708310185182</v>
      </c>
      <c r="E3973" s="9">
        <v>40776.708310185182</v>
      </c>
      <c r="F3973" t="s">
        <v>871</v>
      </c>
      <c r="G3973" t="s">
        <v>871</v>
      </c>
      <c r="H3973">
        <v>1</v>
      </c>
      <c r="I3973">
        <v>1</v>
      </c>
      <c r="J3973">
        <v>1</v>
      </c>
      <c r="K3973" t="s">
        <v>872</v>
      </c>
      <c r="L3973">
        <v>1</v>
      </c>
      <c r="M3973">
        <v>0</v>
      </c>
      <c r="N3973" t="s">
        <v>874</v>
      </c>
      <c r="O3973" t="s">
        <v>874</v>
      </c>
      <c r="P3973" t="s">
        <v>874</v>
      </c>
      <c r="Q3973" t="s">
        <v>874</v>
      </c>
      <c r="R3973">
        <v>0</v>
      </c>
      <c r="S3973" t="s">
        <v>874</v>
      </c>
      <c r="T3973" t="s">
        <v>874</v>
      </c>
      <c r="U3973" t="s">
        <v>874</v>
      </c>
      <c r="V3973" t="s">
        <v>874</v>
      </c>
      <c r="W3973" t="s">
        <v>874</v>
      </c>
      <c r="X3973" t="s">
        <v>56</v>
      </c>
      <c r="Y3973" t="s">
        <v>874</v>
      </c>
      <c r="Z3973" t="s">
        <v>874</v>
      </c>
      <c r="AA3973" t="s">
        <v>874</v>
      </c>
      <c r="AB3973" t="s">
        <v>874</v>
      </c>
      <c r="AC3973" t="s">
        <v>874</v>
      </c>
      <c r="AD3973" s="19">
        <v>45825.069696863429</v>
      </c>
      <c r="AE3973" t="s">
        <v>2397</v>
      </c>
    </row>
    <row r="3974" spans="1:31" x14ac:dyDescent="0.35">
      <c r="A3974" t="s">
        <v>966</v>
      </c>
      <c r="B3974" t="s">
        <v>311</v>
      </c>
      <c r="C3974">
        <v>4990</v>
      </c>
      <c r="D3974" s="9">
        <v>38307.978935185187</v>
      </c>
      <c r="E3974" s="9">
        <v>43298.281168981484</v>
      </c>
      <c r="F3974">
        <v>257</v>
      </c>
      <c r="G3974">
        <v>257</v>
      </c>
      <c r="H3974">
        <v>44</v>
      </c>
      <c r="I3974">
        <v>213</v>
      </c>
      <c r="J3974">
        <v>55</v>
      </c>
      <c r="K3974">
        <v>202</v>
      </c>
      <c r="L3974">
        <v>104</v>
      </c>
      <c r="M3974">
        <v>98</v>
      </c>
      <c r="N3974">
        <v>8.9999999999999993E-3</v>
      </c>
      <c r="O3974">
        <v>0.04</v>
      </c>
      <c r="P3974">
        <v>1.2999999999999999E-2</v>
      </c>
      <c r="Q3974">
        <v>2.3E-2</v>
      </c>
      <c r="R3974">
        <v>3.5999999999999997E-2</v>
      </c>
      <c r="S3974">
        <v>3.6999999999999998E-2</v>
      </c>
      <c r="T3974">
        <v>0.63900000000000001</v>
      </c>
      <c r="U3974">
        <v>0.184</v>
      </c>
      <c r="V3974">
        <v>0.73499999999999999</v>
      </c>
      <c r="W3974">
        <v>4260.87</v>
      </c>
      <c r="X3974" t="s">
        <v>56</v>
      </c>
      <c r="Y3974">
        <v>43.478000000000002</v>
      </c>
      <c r="Z3974">
        <v>0.82699999999999996</v>
      </c>
      <c r="AA3974" s="19">
        <v>0.89200000000000002</v>
      </c>
      <c r="AB3974">
        <v>0.753</v>
      </c>
      <c r="AC3974" s="23">
        <v>0.85199999999999998</v>
      </c>
      <c r="AD3974" s="19">
        <v>45825.196038946757</v>
      </c>
      <c r="AE3974" t="s">
        <v>2388</v>
      </c>
    </row>
    <row r="3975" spans="1:31" hidden="1" x14ac:dyDescent="0.35">
      <c r="A3975" t="s">
        <v>1312</v>
      </c>
      <c r="B3975" t="s">
        <v>312</v>
      </c>
      <c r="C3975">
        <v>0</v>
      </c>
      <c r="D3975" s="9">
        <v>43733.061782407407</v>
      </c>
      <c r="E3975" s="9">
        <v>43733.061782407407</v>
      </c>
      <c r="F3975" t="s">
        <v>871</v>
      </c>
      <c r="G3975" t="s">
        <v>871</v>
      </c>
      <c r="H3975">
        <v>1</v>
      </c>
      <c r="I3975">
        <v>1</v>
      </c>
      <c r="J3975">
        <v>1</v>
      </c>
      <c r="K3975" t="s">
        <v>872</v>
      </c>
      <c r="L3975">
        <v>1</v>
      </c>
      <c r="M3975">
        <v>0</v>
      </c>
      <c r="N3975" t="s">
        <v>874</v>
      </c>
      <c r="O3975" t="s">
        <v>874</v>
      </c>
      <c r="P3975" t="s">
        <v>874</v>
      </c>
      <c r="Q3975" t="s">
        <v>874</v>
      </c>
      <c r="R3975">
        <v>0</v>
      </c>
      <c r="S3975" t="s">
        <v>874</v>
      </c>
      <c r="T3975" t="s">
        <v>874</v>
      </c>
      <c r="U3975" t="s">
        <v>874</v>
      </c>
      <c r="V3975" t="s">
        <v>874</v>
      </c>
      <c r="W3975" t="s">
        <v>874</v>
      </c>
      <c r="X3975" t="s">
        <v>56</v>
      </c>
      <c r="Y3975" t="s">
        <v>874</v>
      </c>
      <c r="Z3975" t="s">
        <v>874</v>
      </c>
      <c r="AA3975" t="s">
        <v>874</v>
      </c>
      <c r="AB3975" t="s">
        <v>874</v>
      </c>
      <c r="AC3975" t="s">
        <v>874</v>
      </c>
      <c r="AD3975" s="19">
        <v>45825.069896620371</v>
      </c>
      <c r="AE3975" t="s">
        <v>2397</v>
      </c>
    </row>
    <row r="3976" spans="1:31" x14ac:dyDescent="0.35">
      <c r="A3976" t="s">
        <v>188</v>
      </c>
      <c r="B3976" t="s">
        <v>311</v>
      </c>
      <c r="C3976">
        <v>718</v>
      </c>
      <c r="D3976" s="9">
        <v>43846.596678240741</v>
      </c>
      <c r="E3976" s="9">
        <v>44565.566250000003</v>
      </c>
      <c r="F3976">
        <v>276</v>
      </c>
      <c r="G3976">
        <v>276</v>
      </c>
      <c r="H3976">
        <v>266</v>
      </c>
      <c r="I3976">
        <v>10</v>
      </c>
      <c r="J3976">
        <v>0</v>
      </c>
      <c r="K3976">
        <v>276</v>
      </c>
      <c r="L3976">
        <v>117</v>
      </c>
      <c r="M3976">
        <v>159</v>
      </c>
      <c r="N3976">
        <v>0.64700000000000002</v>
      </c>
      <c r="O3976">
        <v>2.9000000000000001E-2</v>
      </c>
      <c r="P3976">
        <v>0</v>
      </c>
      <c r="Q3976">
        <v>0.43099999999999999</v>
      </c>
      <c r="R3976">
        <v>0.67600000000000005</v>
      </c>
      <c r="S3976">
        <v>0.67700000000000005</v>
      </c>
      <c r="T3976">
        <v>0.63800000000000001</v>
      </c>
      <c r="U3976">
        <v>0.95699999999999996</v>
      </c>
      <c r="V3976">
        <v>1</v>
      </c>
      <c r="W3976">
        <v>368.91</v>
      </c>
      <c r="X3976" t="s">
        <v>56</v>
      </c>
      <c r="Y3976">
        <v>2.3199999999999998</v>
      </c>
      <c r="Z3976">
        <v>0.89100000000000001</v>
      </c>
      <c r="AA3976">
        <v>0.78600000000000003</v>
      </c>
      <c r="AB3976">
        <v>0</v>
      </c>
      <c r="AC3976">
        <v>0.95099999999999996</v>
      </c>
      <c r="AD3976" s="19">
        <v>45825.257200266205</v>
      </c>
      <c r="AE3976" t="s">
        <v>2357</v>
      </c>
    </row>
    <row r="3977" spans="1:31" hidden="1" x14ac:dyDescent="0.35">
      <c r="A3977" t="s">
        <v>1313</v>
      </c>
      <c r="B3977" t="s">
        <v>312</v>
      </c>
      <c r="C3977">
        <v>0</v>
      </c>
      <c r="D3977" s="9">
        <v>41438.23265046296</v>
      </c>
      <c r="E3977" s="9">
        <v>41438.23265046296</v>
      </c>
      <c r="F3977" t="s">
        <v>871</v>
      </c>
      <c r="G3977" t="s">
        <v>871</v>
      </c>
      <c r="H3977">
        <v>1</v>
      </c>
      <c r="I3977">
        <v>1</v>
      </c>
      <c r="J3977">
        <v>1</v>
      </c>
      <c r="K3977" t="s">
        <v>872</v>
      </c>
      <c r="L3977">
        <v>1</v>
      </c>
      <c r="M3977">
        <v>0</v>
      </c>
      <c r="N3977" t="s">
        <v>874</v>
      </c>
      <c r="O3977" t="s">
        <v>874</v>
      </c>
      <c r="P3977" t="s">
        <v>874</v>
      </c>
      <c r="Q3977" t="s">
        <v>874</v>
      </c>
      <c r="R3977">
        <v>0</v>
      </c>
      <c r="S3977" t="s">
        <v>874</v>
      </c>
      <c r="T3977" t="s">
        <v>874</v>
      </c>
      <c r="U3977" t="s">
        <v>874</v>
      </c>
      <c r="V3977" t="s">
        <v>874</v>
      </c>
      <c r="W3977" t="s">
        <v>874</v>
      </c>
      <c r="X3977" t="s">
        <v>56</v>
      </c>
      <c r="Y3977" t="s">
        <v>874</v>
      </c>
      <c r="Z3977" t="s">
        <v>874</v>
      </c>
      <c r="AA3977" t="s">
        <v>874</v>
      </c>
      <c r="AB3977" t="s">
        <v>874</v>
      </c>
      <c r="AC3977" t="s">
        <v>874</v>
      </c>
      <c r="AD3977" s="19">
        <v>45825.070105798608</v>
      </c>
      <c r="AE3977" t="s">
        <v>2397</v>
      </c>
    </row>
    <row r="3978" spans="1:31" x14ac:dyDescent="0.35">
      <c r="A3978" t="s">
        <v>1313</v>
      </c>
      <c r="B3978" t="s">
        <v>311</v>
      </c>
      <c r="C3978">
        <v>2882</v>
      </c>
      <c r="D3978" s="9">
        <v>38556.487500000003</v>
      </c>
      <c r="E3978" s="9">
        <v>41438.565972222219</v>
      </c>
      <c r="F3978">
        <v>956</v>
      </c>
      <c r="G3978">
        <v>956</v>
      </c>
      <c r="H3978">
        <v>50</v>
      </c>
      <c r="I3978">
        <v>906</v>
      </c>
      <c r="J3978">
        <v>102</v>
      </c>
      <c r="K3978">
        <v>854</v>
      </c>
      <c r="L3978">
        <v>529</v>
      </c>
      <c r="M3978">
        <v>325</v>
      </c>
      <c r="N3978">
        <v>3.5999999999999997E-2</v>
      </c>
      <c r="O3978">
        <v>0.53700000000000003</v>
      </c>
      <c r="P3978">
        <v>4.7E-2</v>
      </c>
      <c r="Q3978">
        <v>0.33500000000000002</v>
      </c>
      <c r="R3978">
        <v>0.52600000000000002</v>
      </c>
      <c r="S3978">
        <v>0.48699999999999999</v>
      </c>
      <c r="T3978">
        <v>0.63700000000000001</v>
      </c>
      <c r="U3978">
        <v>6.3E-2</v>
      </c>
      <c r="V3978">
        <v>0.91800000000000004</v>
      </c>
      <c r="W3978">
        <v>970.149</v>
      </c>
      <c r="X3978" t="s">
        <v>56</v>
      </c>
      <c r="Y3978">
        <v>2.9849999999999999</v>
      </c>
      <c r="Z3978">
        <v>0.86599999999999999</v>
      </c>
      <c r="AA3978">
        <v>0.80400000000000005</v>
      </c>
      <c r="AB3978">
        <v>0.64200000000000002</v>
      </c>
      <c r="AC3978">
        <v>0.75900000000000001</v>
      </c>
      <c r="AD3978" s="19">
        <v>45824.775295081017</v>
      </c>
      <c r="AE3978" t="s">
        <v>1824</v>
      </c>
    </row>
    <row r="3979" spans="1:31" hidden="1" x14ac:dyDescent="0.35">
      <c r="A3979" t="s">
        <v>1314</v>
      </c>
      <c r="B3979" t="s">
        <v>312</v>
      </c>
      <c r="C3979">
        <v>97</v>
      </c>
      <c r="D3979" s="9">
        <v>44453.625960648147</v>
      </c>
      <c r="E3979" s="9">
        <v>44550.934560185182</v>
      </c>
      <c r="F3979" t="s">
        <v>871</v>
      </c>
      <c r="G3979" t="s">
        <v>871</v>
      </c>
      <c r="H3979">
        <v>1</v>
      </c>
      <c r="I3979">
        <v>12</v>
      </c>
      <c r="J3979">
        <v>1</v>
      </c>
      <c r="K3979" t="s">
        <v>872</v>
      </c>
      <c r="L3979">
        <v>12</v>
      </c>
      <c r="M3979">
        <v>0</v>
      </c>
      <c r="N3979" t="s">
        <v>874</v>
      </c>
      <c r="O3979">
        <v>0.187</v>
      </c>
      <c r="P3979" t="s">
        <v>874</v>
      </c>
      <c r="Q3979">
        <v>9.1999999999999998E-2</v>
      </c>
      <c r="R3979">
        <v>0</v>
      </c>
      <c r="S3979">
        <v>0.19800000000000001</v>
      </c>
      <c r="T3979" t="s">
        <v>874</v>
      </c>
      <c r="U3979" t="s">
        <v>874</v>
      </c>
      <c r="V3979" t="s">
        <v>874</v>
      </c>
      <c r="W3979" t="s">
        <v>874</v>
      </c>
      <c r="X3979" t="s">
        <v>56</v>
      </c>
      <c r="Y3979">
        <v>10.87</v>
      </c>
      <c r="Z3979" t="s">
        <v>874</v>
      </c>
      <c r="AA3979">
        <v>0.67700000000000005</v>
      </c>
      <c r="AB3979" t="s">
        <v>874</v>
      </c>
      <c r="AC3979">
        <v>0.92200000000000004</v>
      </c>
      <c r="AD3979" s="19">
        <v>45825.070316342593</v>
      </c>
      <c r="AE3979" t="s">
        <v>2397</v>
      </c>
    </row>
    <row r="3980" spans="1:31" x14ac:dyDescent="0.35">
      <c r="A3980" t="s">
        <v>1313</v>
      </c>
      <c r="B3980" t="s">
        <v>311</v>
      </c>
      <c r="C3980">
        <v>2882</v>
      </c>
      <c r="D3980" s="9">
        <v>38556.154351851852</v>
      </c>
      <c r="E3980" s="9">
        <v>41438.23265046296</v>
      </c>
      <c r="F3980">
        <v>956</v>
      </c>
      <c r="G3980">
        <v>956</v>
      </c>
      <c r="H3980">
        <v>50</v>
      </c>
      <c r="I3980">
        <v>906</v>
      </c>
      <c r="J3980">
        <v>102</v>
      </c>
      <c r="K3980">
        <v>854</v>
      </c>
      <c r="L3980">
        <v>529</v>
      </c>
      <c r="M3980">
        <v>325</v>
      </c>
      <c r="N3980">
        <v>3.5999999999999997E-2</v>
      </c>
      <c r="O3980">
        <v>0.53700000000000003</v>
      </c>
      <c r="P3980">
        <v>4.7E-2</v>
      </c>
      <c r="Q3980">
        <v>0.33500000000000002</v>
      </c>
      <c r="R3980">
        <v>0.52600000000000002</v>
      </c>
      <c r="S3980">
        <v>0.48699999999999999</v>
      </c>
      <c r="T3980">
        <v>0.63700000000000001</v>
      </c>
      <c r="U3980">
        <v>6.3E-2</v>
      </c>
      <c r="V3980">
        <v>0.91800000000000004</v>
      </c>
      <c r="W3980">
        <v>970.149</v>
      </c>
      <c r="X3980" t="s">
        <v>56</v>
      </c>
      <c r="Y3980">
        <v>2.9849999999999999</v>
      </c>
      <c r="Z3980">
        <v>0.86599999999999999</v>
      </c>
      <c r="AA3980">
        <v>0.80400000000000005</v>
      </c>
      <c r="AB3980">
        <v>0.64200000000000002</v>
      </c>
      <c r="AC3980">
        <v>0.75900000000000001</v>
      </c>
      <c r="AD3980" s="19">
        <v>45825.070105775463</v>
      </c>
      <c r="AE3980" t="s">
        <v>2397</v>
      </c>
    </row>
    <row r="3981" spans="1:31" hidden="1" x14ac:dyDescent="0.35">
      <c r="A3981" t="s">
        <v>1315</v>
      </c>
      <c r="B3981" t="s">
        <v>312</v>
      </c>
      <c r="C3981">
        <v>0</v>
      </c>
      <c r="D3981" s="9">
        <v>43569.123530092591</v>
      </c>
      <c r="E3981" s="9">
        <v>43569.123530092591</v>
      </c>
      <c r="F3981" t="s">
        <v>871</v>
      </c>
      <c r="G3981" t="s">
        <v>871</v>
      </c>
      <c r="H3981">
        <v>1</v>
      </c>
      <c r="I3981">
        <v>1</v>
      </c>
      <c r="J3981">
        <v>1</v>
      </c>
      <c r="K3981" t="s">
        <v>872</v>
      </c>
      <c r="L3981">
        <v>1</v>
      </c>
      <c r="M3981">
        <v>0</v>
      </c>
      <c r="N3981" t="s">
        <v>874</v>
      </c>
      <c r="O3981" t="s">
        <v>874</v>
      </c>
      <c r="P3981" t="s">
        <v>874</v>
      </c>
      <c r="Q3981" t="s">
        <v>874</v>
      </c>
      <c r="R3981">
        <v>0</v>
      </c>
      <c r="S3981" t="s">
        <v>874</v>
      </c>
      <c r="T3981" t="s">
        <v>874</v>
      </c>
      <c r="U3981" t="s">
        <v>874</v>
      </c>
      <c r="V3981" t="s">
        <v>874</v>
      </c>
      <c r="W3981" t="s">
        <v>874</v>
      </c>
      <c r="X3981" t="s">
        <v>56</v>
      </c>
      <c r="Y3981" t="s">
        <v>874</v>
      </c>
      <c r="Z3981" t="s">
        <v>874</v>
      </c>
      <c r="AA3981" t="s">
        <v>874</v>
      </c>
      <c r="AB3981" t="s">
        <v>874</v>
      </c>
      <c r="AC3981" t="s">
        <v>874</v>
      </c>
      <c r="AD3981" s="19">
        <v>45825.070536435182</v>
      </c>
      <c r="AE3981" t="s">
        <v>2397</v>
      </c>
    </row>
    <row r="3982" spans="1:31" x14ac:dyDescent="0.35">
      <c r="A3982" t="s">
        <v>1546</v>
      </c>
      <c r="B3982" t="s">
        <v>311</v>
      </c>
      <c r="C3982">
        <v>4871</v>
      </c>
      <c r="D3982" s="9">
        <v>38245.722384259258</v>
      </c>
      <c r="E3982" s="9">
        <v>43117.636377314811</v>
      </c>
      <c r="F3982">
        <v>50</v>
      </c>
      <c r="G3982">
        <v>50</v>
      </c>
      <c r="H3982">
        <v>10</v>
      </c>
      <c r="I3982">
        <v>40</v>
      </c>
      <c r="J3982">
        <v>5</v>
      </c>
      <c r="K3982">
        <v>45</v>
      </c>
      <c r="L3982">
        <v>29</v>
      </c>
      <c r="M3982">
        <v>16</v>
      </c>
      <c r="N3982">
        <v>3.0000000000000001E-3</v>
      </c>
      <c r="O3982">
        <v>0.01</v>
      </c>
      <c r="P3982">
        <v>2E-3</v>
      </c>
      <c r="Q3982">
        <v>7.0000000000000001E-3</v>
      </c>
      <c r="R3982">
        <v>1.0999999999999999E-2</v>
      </c>
      <c r="S3982">
        <v>1.2E-2</v>
      </c>
      <c r="T3982">
        <v>0.63600000000000001</v>
      </c>
      <c r="U3982">
        <v>0.23100000000000001</v>
      </c>
      <c r="V3982">
        <v>0.84599999999999997</v>
      </c>
      <c r="W3982">
        <v>2285.7139999999999</v>
      </c>
      <c r="X3982" t="s">
        <v>56</v>
      </c>
      <c r="Y3982">
        <v>142.857</v>
      </c>
      <c r="Z3982">
        <v>0.77800000000000002</v>
      </c>
      <c r="AA3982">
        <v>0.90400000000000003</v>
      </c>
      <c r="AB3982">
        <v>0.94399999999999995</v>
      </c>
      <c r="AC3982">
        <v>0.81200000000000006</v>
      </c>
      <c r="AD3982" s="19">
        <v>45825.125486377314</v>
      </c>
      <c r="AE3982" t="s">
        <v>2397</v>
      </c>
    </row>
    <row r="3983" spans="1:31" hidden="1" x14ac:dyDescent="0.35">
      <c r="A3983" t="s">
        <v>1316</v>
      </c>
      <c r="B3983" t="s">
        <v>312</v>
      </c>
      <c r="C3983">
        <v>96</v>
      </c>
      <c r="D3983" s="9">
        <v>44468.419305555559</v>
      </c>
      <c r="E3983" s="9">
        <v>44564.692395833335</v>
      </c>
      <c r="F3983" t="s">
        <v>871</v>
      </c>
      <c r="G3983" t="s">
        <v>871</v>
      </c>
      <c r="H3983">
        <v>1</v>
      </c>
      <c r="I3983">
        <v>20</v>
      </c>
      <c r="J3983">
        <v>6</v>
      </c>
      <c r="K3983" t="s">
        <v>872</v>
      </c>
      <c r="L3983">
        <v>19</v>
      </c>
      <c r="M3983">
        <v>-6</v>
      </c>
      <c r="N3983" t="s">
        <v>874</v>
      </c>
      <c r="O3983">
        <v>0.248</v>
      </c>
      <c r="P3983">
        <v>7.0999999999999994E-2</v>
      </c>
      <c r="Q3983">
        <v>0.27100000000000002</v>
      </c>
      <c r="R3983">
        <v>0.17699999999999999</v>
      </c>
      <c r="S3983">
        <v>0.155</v>
      </c>
      <c r="T3983" t="s">
        <v>874</v>
      </c>
      <c r="U3983" t="s">
        <v>874</v>
      </c>
      <c r="V3983" t="s">
        <v>874</v>
      </c>
      <c r="W3983" t="s">
        <v>874</v>
      </c>
      <c r="X3983" t="s">
        <v>56</v>
      </c>
      <c r="Y3983">
        <v>3.69</v>
      </c>
      <c r="Z3983" t="s">
        <v>874</v>
      </c>
      <c r="AA3983">
        <v>0.94399999999999995</v>
      </c>
      <c r="AB3983">
        <v>0.55100000000000005</v>
      </c>
      <c r="AC3983">
        <v>0.93600000000000005</v>
      </c>
      <c r="AD3983" s="19">
        <v>45825.070770416663</v>
      </c>
      <c r="AE3983" t="s">
        <v>2397</v>
      </c>
    </row>
    <row r="3984" spans="1:31" x14ac:dyDescent="0.35">
      <c r="A3984" t="s">
        <v>2107</v>
      </c>
      <c r="B3984" t="s">
        <v>311</v>
      </c>
      <c r="C3984">
        <v>2011</v>
      </c>
      <c r="D3984" s="9">
        <v>39616.694444444445</v>
      </c>
      <c r="E3984" s="9">
        <v>41628.606944444444</v>
      </c>
      <c r="F3984">
        <v>2779</v>
      </c>
      <c r="G3984">
        <v>2779</v>
      </c>
      <c r="H3984">
        <v>906</v>
      </c>
      <c r="I3984">
        <v>1873</v>
      </c>
      <c r="J3984">
        <v>453</v>
      </c>
      <c r="K3984">
        <v>2326</v>
      </c>
      <c r="L3984">
        <v>1447</v>
      </c>
      <c r="M3984">
        <v>879</v>
      </c>
      <c r="N3984">
        <v>0.45900000000000002</v>
      </c>
      <c r="O3984">
        <v>1.0069999999999999</v>
      </c>
      <c r="P3984">
        <v>0.26200000000000001</v>
      </c>
      <c r="Q3984">
        <v>0.76400000000000001</v>
      </c>
      <c r="R3984">
        <v>1.204</v>
      </c>
      <c r="S3984">
        <v>1.2050000000000001</v>
      </c>
      <c r="T3984">
        <v>0.63500000000000001</v>
      </c>
      <c r="U3984">
        <v>0.313</v>
      </c>
      <c r="V3984">
        <v>0.82099999999999995</v>
      </c>
      <c r="W3984">
        <v>1150.5239999999999</v>
      </c>
      <c r="X3984" t="s">
        <v>56</v>
      </c>
      <c r="Y3984">
        <v>1.3089999999999999</v>
      </c>
      <c r="Z3984">
        <v>0.98299999999999998</v>
      </c>
      <c r="AA3984">
        <v>0.995</v>
      </c>
      <c r="AB3984">
        <v>0.98299999999999998</v>
      </c>
      <c r="AC3984">
        <v>0.99299999999999999</v>
      </c>
      <c r="AD3984" s="19">
        <v>45824.926819745371</v>
      </c>
      <c r="AE3984" t="s">
        <v>2215</v>
      </c>
    </row>
    <row r="3985" spans="1:31" hidden="1" x14ac:dyDescent="0.35">
      <c r="A3985" t="s">
        <v>1317</v>
      </c>
      <c r="B3985" t="s">
        <v>312</v>
      </c>
      <c r="C3985">
        <v>0</v>
      </c>
      <c r="D3985" s="9">
        <v>44382.737199074072</v>
      </c>
      <c r="E3985" s="9">
        <v>44382.737199074072</v>
      </c>
      <c r="F3985" t="s">
        <v>871</v>
      </c>
      <c r="G3985" t="s">
        <v>871</v>
      </c>
      <c r="H3985">
        <v>1</v>
      </c>
      <c r="I3985">
        <v>1</v>
      </c>
      <c r="J3985">
        <v>1</v>
      </c>
      <c r="K3985" t="s">
        <v>872</v>
      </c>
      <c r="L3985">
        <v>1</v>
      </c>
      <c r="M3985">
        <v>0</v>
      </c>
      <c r="N3985" t="s">
        <v>874</v>
      </c>
      <c r="O3985" t="s">
        <v>874</v>
      </c>
      <c r="P3985" t="s">
        <v>874</v>
      </c>
      <c r="Q3985" t="s">
        <v>874</v>
      </c>
      <c r="R3985">
        <v>0</v>
      </c>
      <c r="S3985" t="s">
        <v>874</v>
      </c>
      <c r="T3985" t="s">
        <v>874</v>
      </c>
      <c r="U3985" t="s">
        <v>874</v>
      </c>
      <c r="V3985" t="s">
        <v>874</v>
      </c>
      <c r="W3985" t="s">
        <v>874</v>
      </c>
      <c r="X3985" t="s">
        <v>56</v>
      </c>
      <c r="Y3985" t="s">
        <v>874</v>
      </c>
      <c r="Z3985" t="s">
        <v>874</v>
      </c>
      <c r="AA3985" t="s">
        <v>874</v>
      </c>
      <c r="AB3985" t="s">
        <v>874</v>
      </c>
      <c r="AC3985" t="s">
        <v>874</v>
      </c>
      <c r="AD3985" s="19">
        <v>45825.070990844906</v>
      </c>
      <c r="AE3985" t="s">
        <v>2397</v>
      </c>
    </row>
    <row r="3986" spans="1:31" x14ac:dyDescent="0.35">
      <c r="A3986" t="s">
        <v>1172</v>
      </c>
      <c r="B3986" t="s">
        <v>311</v>
      </c>
      <c r="C3986">
        <v>3190</v>
      </c>
      <c r="D3986" s="9">
        <v>38436.73541666667</v>
      </c>
      <c r="E3986" s="9">
        <v>41627.245833333334</v>
      </c>
      <c r="F3986">
        <v>1531</v>
      </c>
      <c r="G3986">
        <v>1531</v>
      </c>
      <c r="H3986">
        <v>294</v>
      </c>
      <c r="I3986">
        <v>1237</v>
      </c>
      <c r="J3986">
        <v>249</v>
      </c>
      <c r="K3986">
        <v>1282</v>
      </c>
      <c r="L3986">
        <v>823</v>
      </c>
      <c r="M3986">
        <v>459</v>
      </c>
      <c r="N3986">
        <v>0.129</v>
      </c>
      <c r="O3986">
        <v>0.53500000000000003</v>
      </c>
      <c r="P3986">
        <v>0.1</v>
      </c>
      <c r="Q3986">
        <v>0.35799999999999998</v>
      </c>
      <c r="R3986">
        <v>0.56399999999999995</v>
      </c>
      <c r="S3986">
        <v>0.55700000000000005</v>
      </c>
      <c r="T3986">
        <v>0.63500000000000001</v>
      </c>
      <c r="U3986">
        <v>0.19400000000000001</v>
      </c>
      <c r="V3986">
        <v>0.84899999999999998</v>
      </c>
      <c r="W3986">
        <v>1282.123</v>
      </c>
      <c r="X3986" t="s">
        <v>56</v>
      </c>
      <c r="Y3986">
        <v>2.7930000000000001</v>
      </c>
      <c r="Z3986">
        <v>0.92400000000000004</v>
      </c>
      <c r="AA3986">
        <v>0.90200000000000002</v>
      </c>
      <c r="AB3986">
        <v>0.93600000000000005</v>
      </c>
      <c r="AC3986">
        <v>0.85499999999999998</v>
      </c>
      <c r="AD3986" s="19">
        <v>45824.96181883102</v>
      </c>
      <c r="AE3986" t="s">
        <v>2225</v>
      </c>
    </row>
    <row r="3987" spans="1:31" hidden="1" x14ac:dyDescent="0.35">
      <c r="A3987" t="s">
        <v>1318</v>
      </c>
      <c r="B3987" t="s">
        <v>312</v>
      </c>
      <c r="C3987">
        <v>97</v>
      </c>
      <c r="D3987" s="9">
        <v>44064.173263888886</v>
      </c>
      <c r="E3987" s="9">
        <v>44161.343414351853</v>
      </c>
      <c r="F3987" t="s">
        <v>871</v>
      </c>
      <c r="G3987" t="s">
        <v>871</v>
      </c>
      <c r="H3987">
        <v>1</v>
      </c>
      <c r="I3987">
        <v>2</v>
      </c>
      <c r="J3987">
        <v>45</v>
      </c>
      <c r="K3987" t="s">
        <v>872</v>
      </c>
      <c r="L3987">
        <v>1</v>
      </c>
      <c r="M3987">
        <v>-43</v>
      </c>
      <c r="N3987" t="s">
        <v>874</v>
      </c>
      <c r="O3987">
        <v>1.0999999999999999E-2</v>
      </c>
      <c r="P3987" t="s">
        <v>874</v>
      </c>
      <c r="Q3987" t="s">
        <v>874</v>
      </c>
      <c r="R3987">
        <v>0</v>
      </c>
      <c r="S3987">
        <v>-0.216</v>
      </c>
      <c r="T3987" t="s">
        <v>874</v>
      </c>
      <c r="U3987" t="s">
        <v>874</v>
      </c>
      <c r="V3987" t="s">
        <v>874</v>
      </c>
      <c r="W3987" t="s">
        <v>874</v>
      </c>
      <c r="X3987" t="s">
        <v>56</v>
      </c>
      <c r="Y3987" t="s">
        <v>874</v>
      </c>
      <c r="Z3987" t="s">
        <v>874</v>
      </c>
      <c r="AA3987">
        <v>1</v>
      </c>
      <c r="AB3987" t="s">
        <v>874</v>
      </c>
      <c r="AC3987" t="s">
        <v>874</v>
      </c>
      <c r="AD3987" s="19">
        <v>45825.071217569443</v>
      </c>
      <c r="AE3987" t="s">
        <v>2397</v>
      </c>
    </row>
    <row r="3988" spans="1:31" x14ac:dyDescent="0.35">
      <c r="A3988" t="s">
        <v>78</v>
      </c>
      <c r="B3988" t="s">
        <v>311</v>
      </c>
      <c r="C3988">
        <v>358</v>
      </c>
      <c r="D3988" s="9">
        <v>44207.632905092592</v>
      </c>
      <c r="E3988" s="9">
        <v>44565.728182870371</v>
      </c>
      <c r="F3988">
        <v>82</v>
      </c>
      <c r="G3988">
        <v>82</v>
      </c>
      <c r="H3988">
        <v>78</v>
      </c>
      <c r="I3988">
        <v>4</v>
      </c>
      <c r="J3988">
        <v>0</v>
      </c>
      <c r="K3988">
        <v>82</v>
      </c>
      <c r="L3988">
        <v>47</v>
      </c>
      <c r="M3988">
        <v>35</v>
      </c>
      <c r="N3988">
        <v>0.182</v>
      </c>
      <c r="O3988">
        <v>1.7999999999999999E-2</v>
      </c>
      <c r="P3988">
        <v>0</v>
      </c>
      <c r="Q3988">
        <v>0.127</v>
      </c>
      <c r="R3988">
        <v>0.2</v>
      </c>
      <c r="S3988">
        <v>0.19600000000000001</v>
      </c>
      <c r="T3988">
        <v>0.63500000000000001</v>
      </c>
      <c r="U3988">
        <v>0.91</v>
      </c>
      <c r="V3988">
        <v>1</v>
      </c>
      <c r="W3988">
        <v>275.59100000000001</v>
      </c>
      <c r="X3988" t="s">
        <v>56</v>
      </c>
      <c r="Y3988">
        <v>7.8739999999999997</v>
      </c>
      <c r="Z3988">
        <v>0.96299999999999997</v>
      </c>
      <c r="AA3988">
        <v>0.86499999999999999</v>
      </c>
      <c r="AB3988">
        <v>0</v>
      </c>
      <c r="AC3988">
        <v>0.96899999999999997</v>
      </c>
      <c r="AD3988" s="19">
        <v>45825.283360092595</v>
      </c>
      <c r="AE3988" t="s">
        <v>2357</v>
      </c>
    </row>
    <row r="3989" spans="1:31" hidden="1" x14ac:dyDescent="0.35">
      <c r="A3989" t="s">
        <v>1054</v>
      </c>
      <c r="B3989" t="s">
        <v>312</v>
      </c>
      <c r="C3989">
        <v>100</v>
      </c>
      <c r="D3989" s="9">
        <v>44466.594270833331</v>
      </c>
      <c r="E3989" s="9">
        <v>44566.646458333336</v>
      </c>
      <c r="F3989" t="s">
        <v>871</v>
      </c>
      <c r="G3989" t="s">
        <v>871</v>
      </c>
      <c r="H3989">
        <v>101</v>
      </c>
      <c r="I3989">
        <v>547</v>
      </c>
      <c r="J3989">
        <v>84</v>
      </c>
      <c r="K3989" t="s">
        <v>872</v>
      </c>
      <c r="L3989">
        <v>388</v>
      </c>
      <c r="M3989">
        <v>177</v>
      </c>
      <c r="N3989">
        <v>1.05</v>
      </c>
      <c r="O3989">
        <v>5.8129999999999997</v>
      </c>
      <c r="P3989">
        <v>0.83699999999999997</v>
      </c>
      <c r="Q3989">
        <v>3.9489999999999998</v>
      </c>
      <c r="R3989">
        <v>6.0259999999999998</v>
      </c>
      <c r="S3989">
        <v>6.0110000000000001</v>
      </c>
      <c r="T3989">
        <v>0.65500000000000003</v>
      </c>
      <c r="U3989">
        <v>0.153</v>
      </c>
      <c r="V3989">
        <v>0.878</v>
      </c>
      <c r="W3989">
        <v>480.375</v>
      </c>
      <c r="X3989" t="s">
        <v>56</v>
      </c>
      <c r="Y3989">
        <v>0.253</v>
      </c>
      <c r="Z3989">
        <v>0.995</v>
      </c>
      <c r="AA3989">
        <v>0.998</v>
      </c>
      <c r="AB3989">
        <v>0.99099999999999999</v>
      </c>
      <c r="AC3989">
        <v>0.998</v>
      </c>
      <c r="AD3989" s="19">
        <v>45825.071734803241</v>
      </c>
      <c r="AE3989" t="s">
        <v>2397</v>
      </c>
    </row>
    <row r="3990" spans="1:31" x14ac:dyDescent="0.35">
      <c r="A3990" t="s">
        <v>1861</v>
      </c>
      <c r="B3990" t="s">
        <v>311</v>
      </c>
      <c r="C3990">
        <v>316</v>
      </c>
      <c r="D3990" s="9">
        <v>39797.055555555555</v>
      </c>
      <c r="E3990" s="9">
        <v>40114.023611111108</v>
      </c>
      <c r="F3990">
        <v>67</v>
      </c>
      <c r="G3990">
        <v>67</v>
      </c>
      <c r="H3990">
        <v>37</v>
      </c>
      <c r="I3990">
        <v>30</v>
      </c>
      <c r="J3990">
        <v>6</v>
      </c>
      <c r="K3990">
        <v>61</v>
      </c>
      <c r="L3990">
        <v>43</v>
      </c>
      <c r="M3990">
        <v>18</v>
      </c>
      <c r="N3990">
        <v>0.10299999999999999</v>
      </c>
      <c r="O3990">
        <v>0.20100000000000001</v>
      </c>
      <c r="P3990">
        <v>1.7000000000000001E-2</v>
      </c>
      <c r="Q3990">
        <v>0.182</v>
      </c>
      <c r="R3990">
        <v>0.28699999999999998</v>
      </c>
      <c r="S3990">
        <v>0.16800000000000001</v>
      </c>
      <c r="T3990">
        <v>0.63400000000000001</v>
      </c>
      <c r="U3990">
        <v>0.33900000000000002</v>
      </c>
      <c r="V3990">
        <v>0.94399999999999995</v>
      </c>
      <c r="W3990">
        <v>98.900999999999996</v>
      </c>
      <c r="X3990" t="s">
        <v>56</v>
      </c>
      <c r="Y3990">
        <v>5.4950000000000001</v>
      </c>
      <c r="Z3990">
        <v>0.93899999999999995</v>
      </c>
      <c r="AA3990">
        <v>0.66500000000000004</v>
      </c>
      <c r="AB3990">
        <v>0.79900000000000004</v>
      </c>
      <c r="AC3990">
        <v>0.71899999999999997</v>
      </c>
      <c r="AD3990" s="19">
        <v>45824.858857314815</v>
      </c>
      <c r="AE3990" t="s">
        <v>2024</v>
      </c>
    </row>
    <row r="3991" spans="1:31" hidden="1" x14ac:dyDescent="0.35">
      <c r="A3991" t="s">
        <v>1319</v>
      </c>
      <c r="B3991" t="s">
        <v>312</v>
      </c>
      <c r="C3991">
        <v>100</v>
      </c>
      <c r="D3991" s="9">
        <v>44466.263749999998</v>
      </c>
      <c r="E3991" s="9">
        <v>44566.444988425923</v>
      </c>
      <c r="F3991" t="s">
        <v>871</v>
      </c>
      <c r="G3991" t="s">
        <v>871</v>
      </c>
      <c r="H3991">
        <v>44</v>
      </c>
      <c r="I3991">
        <v>126</v>
      </c>
      <c r="J3991">
        <v>32</v>
      </c>
      <c r="K3991" t="s">
        <v>872</v>
      </c>
      <c r="L3991">
        <v>135</v>
      </c>
      <c r="M3991">
        <v>2</v>
      </c>
      <c r="N3991">
        <v>0.436</v>
      </c>
      <c r="O3991">
        <v>1.7070000000000001</v>
      </c>
      <c r="P3991">
        <v>0.41599999999999998</v>
      </c>
      <c r="Q3991">
        <v>1.3660000000000001</v>
      </c>
      <c r="R3991" s="24" t="s">
        <v>2235</v>
      </c>
      <c r="S3991">
        <v>1.669</v>
      </c>
      <c r="T3991">
        <v>0.79100000000000004</v>
      </c>
      <c r="U3991">
        <v>0.20300000000000001</v>
      </c>
      <c r="V3991">
        <v>0.80600000000000005</v>
      </c>
      <c r="W3991">
        <v>2702.05</v>
      </c>
      <c r="X3991" t="s">
        <v>56</v>
      </c>
      <c r="Y3991">
        <v>0.73199999999999998</v>
      </c>
      <c r="Z3991">
        <v>0.96</v>
      </c>
      <c r="AA3991">
        <v>0.98199999999999998</v>
      </c>
      <c r="AB3991">
        <v>0.93500000000000005</v>
      </c>
      <c r="AC3991">
        <v>0.96899999999999997</v>
      </c>
      <c r="AD3991" s="19">
        <v>45825.072115486109</v>
      </c>
      <c r="AE3991" t="s">
        <v>2397</v>
      </c>
    </row>
    <row r="3992" spans="1:31" x14ac:dyDescent="0.35">
      <c r="A3992" t="s">
        <v>70</v>
      </c>
      <c r="B3992" t="s">
        <v>311</v>
      </c>
      <c r="C3992">
        <v>3612</v>
      </c>
      <c r="D3992" s="9">
        <v>41753.563194444447</v>
      </c>
      <c r="E3992" s="9">
        <v>45365.670138888891</v>
      </c>
      <c r="F3992">
        <v>1197</v>
      </c>
      <c r="G3992">
        <v>1197</v>
      </c>
      <c r="H3992">
        <v>672</v>
      </c>
      <c r="I3992">
        <v>525</v>
      </c>
      <c r="J3992">
        <v>164</v>
      </c>
      <c r="K3992">
        <v>1033</v>
      </c>
      <c r="L3992">
        <v>699</v>
      </c>
      <c r="M3992">
        <v>334</v>
      </c>
      <c r="N3992">
        <v>0.56299999999999994</v>
      </c>
      <c r="O3992">
        <v>0.33600000000000002</v>
      </c>
      <c r="P3992">
        <v>0.03</v>
      </c>
      <c r="Q3992">
        <v>0.55000000000000004</v>
      </c>
      <c r="R3992">
        <v>0.86899999999999999</v>
      </c>
      <c r="S3992">
        <v>0.29599999999999999</v>
      </c>
      <c r="T3992">
        <v>0.63300000000000001</v>
      </c>
      <c r="U3992">
        <v>0.626</v>
      </c>
      <c r="V3992">
        <v>0.96699999999999997</v>
      </c>
      <c r="W3992">
        <v>607.27300000000002</v>
      </c>
      <c r="X3992" t="s">
        <v>56</v>
      </c>
      <c r="Y3992">
        <v>1.8180000000000001</v>
      </c>
      <c r="Z3992">
        <v>0.80100000000000005</v>
      </c>
      <c r="AA3992">
        <v>0.66400000000000003</v>
      </c>
      <c r="AB3992">
        <v>0.83599999999999997</v>
      </c>
      <c r="AC3992">
        <v>0.80400000000000005</v>
      </c>
      <c r="AD3992" s="19">
        <v>1.7604166666666667E-2</v>
      </c>
      <c r="AE3992" t="s">
        <v>1108</v>
      </c>
    </row>
    <row r="3993" spans="1:31" hidden="1" x14ac:dyDescent="0.35">
      <c r="A3993" t="s">
        <v>1320</v>
      </c>
      <c r="B3993" t="s">
        <v>312</v>
      </c>
      <c r="C3993">
        <v>0</v>
      </c>
      <c r="D3993" s="9">
        <v>39205.224907407406</v>
      </c>
      <c r="E3993" s="9">
        <v>39205.224907407406</v>
      </c>
      <c r="F3993" t="s">
        <v>871</v>
      </c>
      <c r="G3993" t="s">
        <v>871</v>
      </c>
      <c r="H3993">
        <v>1</v>
      </c>
      <c r="I3993">
        <v>1</v>
      </c>
      <c r="J3993">
        <v>1</v>
      </c>
      <c r="K3993" t="s">
        <v>872</v>
      </c>
      <c r="L3993">
        <v>1</v>
      </c>
      <c r="M3993">
        <v>0</v>
      </c>
      <c r="N3993">
        <v>0</v>
      </c>
      <c r="O3993" t="s">
        <v>874</v>
      </c>
      <c r="P3993" t="s">
        <v>874</v>
      </c>
      <c r="Q3993" t="s">
        <v>874</v>
      </c>
      <c r="R3993">
        <v>0</v>
      </c>
      <c r="S3993" t="s">
        <v>874</v>
      </c>
      <c r="T3993" t="s">
        <v>874</v>
      </c>
      <c r="U3993" t="s">
        <v>874</v>
      </c>
      <c r="V3993" t="s">
        <v>874</v>
      </c>
      <c r="W3993" t="s">
        <v>874</v>
      </c>
      <c r="X3993" t="s">
        <v>62</v>
      </c>
      <c r="Y3993" t="s">
        <v>874</v>
      </c>
      <c r="Z3993">
        <v>0</v>
      </c>
      <c r="AA3993" t="s">
        <v>874</v>
      </c>
      <c r="AB3993" t="s">
        <v>874</v>
      </c>
      <c r="AC3993" t="s">
        <v>874</v>
      </c>
      <c r="AD3993" s="19">
        <v>45825.072301990738</v>
      </c>
      <c r="AE3993" t="s">
        <v>2397</v>
      </c>
    </row>
    <row r="3994" spans="1:31" x14ac:dyDescent="0.35">
      <c r="A3994" t="s">
        <v>70</v>
      </c>
      <c r="B3994" t="s">
        <v>311</v>
      </c>
      <c r="C3994">
        <v>3612</v>
      </c>
      <c r="D3994" s="9">
        <v>41753.563194444447</v>
      </c>
      <c r="E3994" s="9">
        <v>45365.670138888891</v>
      </c>
      <c r="F3994">
        <v>1197</v>
      </c>
      <c r="G3994">
        <v>1197</v>
      </c>
      <c r="H3994">
        <v>672</v>
      </c>
      <c r="I3994">
        <v>525</v>
      </c>
      <c r="J3994">
        <v>164</v>
      </c>
      <c r="K3994">
        <v>1033</v>
      </c>
      <c r="L3994">
        <v>699</v>
      </c>
      <c r="M3994">
        <v>334</v>
      </c>
      <c r="N3994">
        <v>0.56299999999999994</v>
      </c>
      <c r="O3994">
        <v>0.33600000000000002</v>
      </c>
      <c r="P3994">
        <v>0.03</v>
      </c>
      <c r="Q3994">
        <v>0.55000000000000004</v>
      </c>
      <c r="R3994">
        <v>0.86899999999999999</v>
      </c>
      <c r="S3994">
        <v>0.29599999999999999</v>
      </c>
      <c r="T3994">
        <v>0.63300000000000001</v>
      </c>
      <c r="U3994">
        <v>0.626</v>
      </c>
      <c r="V3994">
        <v>0.96699999999999997</v>
      </c>
      <c r="W3994">
        <v>607.27300000000002</v>
      </c>
      <c r="X3994" t="s">
        <v>56</v>
      </c>
      <c r="Y3994">
        <v>1.8180000000000001</v>
      </c>
      <c r="Z3994">
        <v>0.80100000000000005</v>
      </c>
      <c r="AA3994">
        <v>0.66400000000000003</v>
      </c>
      <c r="AB3994">
        <v>0.83599999999999997</v>
      </c>
      <c r="AC3994">
        <v>0.80400000000000005</v>
      </c>
      <c r="AD3994" s="19">
        <v>1.6899305555555553E-2</v>
      </c>
      <c r="AE3994" t="s">
        <v>1108</v>
      </c>
    </row>
    <row r="3995" spans="1:31" hidden="1" x14ac:dyDescent="0.35">
      <c r="A3995" t="s">
        <v>1321</v>
      </c>
      <c r="B3995" t="s">
        <v>312</v>
      </c>
      <c r="C3995">
        <v>0</v>
      </c>
      <c r="D3995" s="9">
        <v>43300.430208333331</v>
      </c>
      <c r="E3995" s="9">
        <v>43300.430543981478</v>
      </c>
      <c r="F3995" t="s">
        <v>871</v>
      </c>
      <c r="G3995" t="s">
        <v>871</v>
      </c>
      <c r="H3995">
        <v>1</v>
      </c>
      <c r="I3995">
        <v>1</v>
      </c>
      <c r="J3995">
        <v>1</v>
      </c>
      <c r="K3995" t="s">
        <v>872</v>
      </c>
      <c r="L3995">
        <v>2</v>
      </c>
      <c r="M3995">
        <v>-1</v>
      </c>
      <c r="N3995" t="s">
        <v>874</v>
      </c>
      <c r="O3995" t="s">
        <v>874</v>
      </c>
      <c r="P3995" t="s">
        <v>874</v>
      </c>
      <c r="Q3995">
        <v>1</v>
      </c>
      <c r="R3995">
        <v>0</v>
      </c>
      <c r="S3995" t="s">
        <v>874</v>
      </c>
      <c r="T3995" t="s">
        <v>874</v>
      </c>
      <c r="U3995" t="s">
        <v>874</v>
      </c>
      <c r="V3995" t="s">
        <v>874</v>
      </c>
      <c r="W3995" t="s">
        <v>874</v>
      </c>
      <c r="X3995" t="s">
        <v>56</v>
      </c>
      <c r="Y3995">
        <v>1</v>
      </c>
      <c r="Z3995" t="s">
        <v>874</v>
      </c>
      <c r="AA3995" t="s">
        <v>874</v>
      </c>
      <c r="AB3995" t="s">
        <v>874</v>
      </c>
      <c r="AC3995">
        <v>1</v>
      </c>
      <c r="AD3995" s="19">
        <v>45825.072514942127</v>
      </c>
      <c r="AE3995" t="s">
        <v>2397</v>
      </c>
    </row>
    <row r="3996" spans="1:31" x14ac:dyDescent="0.35">
      <c r="A3996" t="s">
        <v>1112</v>
      </c>
      <c r="B3996" t="s">
        <v>311</v>
      </c>
      <c r="C3996">
        <v>316</v>
      </c>
      <c r="D3996" s="9">
        <v>44230.406550925924</v>
      </c>
      <c r="E3996" s="9">
        <v>44546.792534722219</v>
      </c>
      <c r="F3996">
        <v>384</v>
      </c>
      <c r="G3996">
        <v>384</v>
      </c>
      <c r="H3996">
        <v>371</v>
      </c>
      <c r="I3996">
        <v>13</v>
      </c>
      <c r="J3996">
        <v>0</v>
      </c>
      <c r="K3996">
        <v>384</v>
      </c>
      <c r="L3996">
        <v>220</v>
      </c>
      <c r="M3996">
        <v>164</v>
      </c>
      <c r="N3996">
        <v>1.1970000000000001</v>
      </c>
      <c r="O3996">
        <v>4.1000000000000002E-2</v>
      </c>
      <c r="P3996">
        <v>0</v>
      </c>
      <c r="Q3996">
        <v>0.78400000000000003</v>
      </c>
      <c r="R3996">
        <v>1.238</v>
      </c>
      <c r="S3996">
        <v>1.2370000000000001</v>
      </c>
      <c r="T3996">
        <v>0.63300000000000001</v>
      </c>
      <c r="U3996">
        <v>0.96699999999999997</v>
      </c>
      <c r="V3996">
        <v>1</v>
      </c>
      <c r="W3996">
        <v>209.184</v>
      </c>
      <c r="X3996" t="s">
        <v>56</v>
      </c>
      <c r="Y3996">
        <v>1.276</v>
      </c>
      <c r="Z3996">
        <v>0.98099999999999998</v>
      </c>
      <c r="AA3996">
        <v>0.9</v>
      </c>
      <c r="AB3996">
        <v>0</v>
      </c>
      <c r="AC3996">
        <v>0.99299999999999999</v>
      </c>
      <c r="AD3996" s="19">
        <v>45825.251770717594</v>
      </c>
      <c r="AE3996" t="s">
        <v>2357</v>
      </c>
    </row>
    <row r="3997" spans="1:31" hidden="1" x14ac:dyDescent="0.35">
      <c r="A3997" t="s">
        <v>1322</v>
      </c>
      <c r="B3997" t="s">
        <v>312</v>
      </c>
      <c r="C3997">
        <v>56</v>
      </c>
      <c r="D3997" s="9">
        <v>41562.365173611113</v>
      </c>
      <c r="E3997" s="9">
        <v>41618.789907407408</v>
      </c>
      <c r="F3997" t="s">
        <v>871</v>
      </c>
      <c r="G3997" t="s">
        <v>871</v>
      </c>
      <c r="H3997">
        <v>1</v>
      </c>
      <c r="I3997">
        <v>5</v>
      </c>
      <c r="J3997">
        <v>1</v>
      </c>
      <c r="K3997" t="s">
        <v>872</v>
      </c>
      <c r="L3997">
        <v>5</v>
      </c>
      <c r="M3997">
        <v>0</v>
      </c>
      <c r="N3997" t="s">
        <v>874</v>
      </c>
      <c r="O3997">
        <v>5.8000000000000003E-2</v>
      </c>
      <c r="P3997" t="s">
        <v>874</v>
      </c>
      <c r="Q3997">
        <v>5.7000000000000002E-2</v>
      </c>
      <c r="R3997">
        <v>0</v>
      </c>
      <c r="S3997">
        <v>6.4000000000000001E-2</v>
      </c>
      <c r="T3997" t="s">
        <v>874</v>
      </c>
      <c r="U3997" t="s">
        <v>874</v>
      </c>
      <c r="V3997" t="s">
        <v>874</v>
      </c>
      <c r="W3997" t="s">
        <v>874</v>
      </c>
      <c r="X3997" t="s">
        <v>56</v>
      </c>
      <c r="Y3997">
        <v>17.544</v>
      </c>
      <c r="Z3997" t="s">
        <v>874</v>
      </c>
      <c r="AA3997">
        <v>0.753</v>
      </c>
      <c r="AB3997" t="s">
        <v>874</v>
      </c>
      <c r="AC3997">
        <v>0.71099999999999997</v>
      </c>
      <c r="AD3997" s="19">
        <v>45825.072731747685</v>
      </c>
      <c r="AE3997" t="s">
        <v>2397</v>
      </c>
    </row>
    <row r="3998" spans="1:31" x14ac:dyDescent="0.35">
      <c r="A3998" t="s">
        <v>1272</v>
      </c>
      <c r="B3998" t="s">
        <v>311</v>
      </c>
      <c r="C3998">
        <v>2251</v>
      </c>
      <c r="D3998" s="9">
        <v>41599.929652777777</v>
      </c>
      <c r="E3998" s="9">
        <v>43851.835358796299</v>
      </c>
      <c r="F3998">
        <v>251</v>
      </c>
      <c r="G3998">
        <v>251</v>
      </c>
      <c r="H3998">
        <v>52</v>
      </c>
      <c r="I3998">
        <v>199</v>
      </c>
      <c r="J3998">
        <v>18</v>
      </c>
      <c r="K3998">
        <v>233</v>
      </c>
      <c r="L3998">
        <v>163</v>
      </c>
      <c r="M3998">
        <v>70</v>
      </c>
      <c r="N3998">
        <v>2.4E-2</v>
      </c>
      <c r="O3998">
        <v>0.106</v>
      </c>
      <c r="P3998">
        <v>0.01</v>
      </c>
      <c r="Q3998">
        <v>7.5999999999999998E-2</v>
      </c>
      <c r="R3998">
        <v>0.12</v>
      </c>
      <c r="S3998">
        <v>0.12</v>
      </c>
      <c r="T3998">
        <v>0.63300000000000001</v>
      </c>
      <c r="U3998">
        <v>0.185</v>
      </c>
      <c r="V3998">
        <v>0.92300000000000004</v>
      </c>
      <c r="W3998">
        <v>921.053</v>
      </c>
      <c r="X3998" t="s">
        <v>56</v>
      </c>
      <c r="Y3998">
        <v>13.157999999999999</v>
      </c>
      <c r="Z3998">
        <v>0.88600000000000001</v>
      </c>
      <c r="AA3998">
        <v>0.95799999999999996</v>
      </c>
      <c r="AB3998">
        <v>0.96599999999999997</v>
      </c>
      <c r="AC3998">
        <v>0.91900000000000004</v>
      </c>
      <c r="AD3998" s="19">
        <v>45825.06002769676</v>
      </c>
      <c r="AE3998" t="s">
        <v>2397</v>
      </c>
    </row>
    <row r="3999" spans="1:31" hidden="1" x14ac:dyDescent="0.35">
      <c r="A3999" t="s">
        <v>1323</v>
      </c>
      <c r="B3999" t="s">
        <v>312</v>
      </c>
      <c r="C3999">
        <v>0</v>
      </c>
      <c r="D3999" s="9">
        <v>40108.683807870373</v>
      </c>
      <c r="E3999" s="9">
        <v>40108.683807870373</v>
      </c>
      <c r="F3999" t="s">
        <v>871</v>
      </c>
      <c r="G3999" t="s">
        <v>871</v>
      </c>
      <c r="H3999">
        <v>1</v>
      </c>
      <c r="I3999">
        <v>1</v>
      </c>
      <c r="J3999">
        <v>1</v>
      </c>
      <c r="K3999" t="s">
        <v>872</v>
      </c>
      <c r="L3999">
        <v>1</v>
      </c>
      <c r="M3999">
        <v>0</v>
      </c>
      <c r="N3999" t="s">
        <v>874</v>
      </c>
      <c r="O3999" t="s">
        <v>874</v>
      </c>
      <c r="P3999" t="s">
        <v>874</v>
      </c>
      <c r="Q3999" t="s">
        <v>874</v>
      </c>
      <c r="R3999">
        <v>0</v>
      </c>
      <c r="S3999" t="s">
        <v>874</v>
      </c>
      <c r="T3999" t="s">
        <v>874</v>
      </c>
      <c r="U3999" t="s">
        <v>874</v>
      </c>
      <c r="V3999" t="s">
        <v>874</v>
      </c>
      <c r="W3999" t="s">
        <v>874</v>
      </c>
      <c r="X3999" t="s">
        <v>56</v>
      </c>
      <c r="Y3999" t="s">
        <v>874</v>
      </c>
      <c r="Z3999" t="s">
        <v>874</v>
      </c>
      <c r="AA3999" t="s">
        <v>874</v>
      </c>
      <c r="AB3999" t="s">
        <v>874</v>
      </c>
      <c r="AC3999" t="s">
        <v>874</v>
      </c>
      <c r="AD3999" s="19">
        <v>45825.072942164355</v>
      </c>
      <c r="AE3999" t="s">
        <v>2397</v>
      </c>
    </row>
    <row r="4000" spans="1:31" x14ac:dyDescent="0.35">
      <c r="A4000" t="s">
        <v>1066</v>
      </c>
      <c r="B4000" t="s">
        <v>311</v>
      </c>
      <c r="C4000">
        <v>3822</v>
      </c>
      <c r="D4000" s="9">
        <v>40743.897326388891</v>
      </c>
      <c r="E4000" s="9">
        <v>44566.357800925929</v>
      </c>
      <c r="F4000">
        <v>10938</v>
      </c>
      <c r="G4000">
        <v>10938</v>
      </c>
      <c r="H4000">
        <v>990</v>
      </c>
      <c r="I4000">
        <v>9948</v>
      </c>
      <c r="J4000">
        <v>1921</v>
      </c>
      <c r="K4000">
        <v>9017</v>
      </c>
      <c r="L4000">
        <v>5618</v>
      </c>
      <c r="M4000">
        <v>3400</v>
      </c>
      <c r="N4000">
        <v>0.27</v>
      </c>
      <c r="O4000">
        <v>3.0369999999999999</v>
      </c>
      <c r="P4000">
        <v>0.68500000000000005</v>
      </c>
      <c r="Q4000">
        <v>1.659</v>
      </c>
      <c r="R4000">
        <v>2.6219999999999999</v>
      </c>
      <c r="S4000">
        <v>2.673</v>
      </c>
      <c r="T4000">
        <v>0.63300000000000001</v>
      </c>
      <c r="U4000">
        <v>8.2000000000000003E-2</v>
      </c>
      <c r="V4000">
        <v>0.79300000000000004</v>
      </c>
      <c r="W4000">
        <v>2049.4270000000001</v>
      </c>
      <c r="X4000" t="s">
        <v>56</v>
      </c>
      <c r="Y4000">
        <v>0.60299999999999998</v>
      </c>
      <c r="Z4000">
        <v>0.96799999999999997</v>
      </c>
      <c r="AA4000">
        <v>0.97099999999999997</v>
      </c>
      <c r="AB4000">
        <v>0.96499999999999997</v>
      </c>
      <c r="AC4000">
        <v>0.97699999999999998</v>
      </c>
      <c r="AD4000" s="19">
        <v>45825.121199085646</v>
      </c>
      <c r="AE4000" t="s">
        <v>2397</v>
      </c>
    </row>
    <row r="4001" spans="1:31" hidden="1" x14ac:dyDescent="0.35">
      <c r="A4001" t="s">
        <v>1324</v>
      </c>
      <c r="B4001" t="s">
        <v>312</v>
      </c>
      <c r="C4001">
        <v>56</v>
      </c>
      <c r="D4001" s="9">
        <v>44255.911516203705</v>
      </c>
      <c r="E4001" s="9">
        <v>44312.33184027778</v>
      </c>
      <c r="F4001" t="s">
        <v>871</v>
      </c>
      <c r="G4001" t="s">
        <v>871</v>
      </c>
      <c r="H4001">
        <v>1</v>
      </c>
      <c r="I4001">
        <v>2</v>
      </c>
      <c r="J4001">
        <v>1</v>
      </c>
      <c r="K4001" t="s">
        <v>872</v>
      </c>
      <c r="L4001">
        <v>1</v>
      </c>
      <c r="M4001">
        <v>1</v>
      </c>
      <c r="N4001" t="s">
        <v>874</v>
      </c>
      <c r="O4001">
        <v>1.7999999999999999E-2</v>
      </c>
      <c r="P4001" t="s">
        <v>874</v>
      </c>
      <c r="Q4001" t="s">
        <v>874</v>
      </c>
      <c r="R4001">
        <v>0</v>
      </c>
      <c r="S4001">
        <v>1.7999999999999999E-2</v>
      </c>
      <c r="T4001" t="s">
        <v>874</v>
      </c>
      <c r="U4001" t="s">
        <v>874</v>
      </c>
      <c r="V4001" t="s">
        <v>874</v>
      </c>
      <c r="W4001" t="s">
        <v>874</v>
      </c>
      <c r="X4001" t="s">
        <v>56</v>
      </c>
      <c r="Y4001" t="s">
        <v>874</v>
      </c>
      <c r="Z4001" t="s">
        <v>874</v>
      </c>
      <c r="AA4001">
        <v>1</v>
      </c>
      <c r="AB4001" t="s">
        <v>874</v>
      </c>
      <c r="AC4001" t="s">
        <v>874</v>
      </c>
      <c r="AD4001" s="19">
        <v>45825.073162430555</v>
      </c>
      <c r="AE4001" t="s">
        <v>2397</v>
      </c>
    </row>
    <row r="4002" spans="1:31" x14ac:dyDescent="0.35">
      <c r="A4002" t="s">
        <v>1410</v>
      </c>
      <c r="B4002" t="s">
        <v>311</v>
      </c>
      <c r="C4002">
        <v>2996</v>
      </c>
      <c r="D4002" s="9">
        <v>38609.566666666666</v>
      </c>
      <c r="E4002" s="9">
        <v>41606.161111111112</v>
      </c>
      <c r="F4002">
        <v>67</v>
      </c>
      <c r="G4002">
        <v>67</v>
      </c>
      <c r="H4002">
        <v>15</v>
      </c>
      <c r="I4002">
        <v>52</v>
      </c>
      <c r="J4002">
        <v>7</v>
      </c>
      <c r="K4002">
        <v>60</v>
      </c>
      <c r="L4002">
        <v>20</v>
      </c>
      <c r="M4002">
        <v>40</v>
      </c>
      <c r="N4002">
        <v>4.0000000000000001E-3</v>
      </c>
      <c r="O4002">
        <v>1.9E-2</v>
      </c>
      <c r="P4002">
        <v>4.0000000000000001E-3</v>
      </c>
      <c r="Q4002">
        <v>1.2E-2</v>
      </c>
      <c r="R4002">
        <v>1.9E-2</v>
      </c>
      <c r="S4002">
        <v>2.1000000000000001E-2</v>
      </c>
      <c r="T4002">
        <v>0.63200000000000001</v>
      </c>
      <c r="U4002">
        <v>0.17399999999999999</v>
      </c>
      <c r="V4002">
        <v>0.82599999999999996</v>
      </c>
      <c r="W4002">
        <v>3333.3330000000001</v>
      </c>
      <c r="X4002" t="s">
        <v>56</v>
      </c>
      <c r="Y4002">
        <v>83.332999999999998</v>
      </c>
      <c r="Z4002">
        <v>0.91900000000000004</v>
      </c>
      <c r="AA4002">
        <v>0.92700000000000005</v>
      </c>
      <c r="AB4002">
        <v>0.63200000000000001</v>
      </c>
      <c r="AC4002">
        <v>0.65600000000000003</v>
      </c>
      <c r="AD4002" s="19">
        <v>45824.792546493052</v>
      </c>
      <c r="AE4002" t="s">
        <v>1824</v>
      </c>
    </row>
    <row r="4003" spans="1:31" hidden="1" x14ac:dyDescent="0.35">
      <c r="A4003" t="s">
        <v>1325</v>
      </c>
      <c r="B4003" t="s">
        <v>312</v>
      </c>
      <c r="C4003">
        <v>94</v>
      </c>
      <c r="D4003" s="9">
        <v>44466.565208333333</v>
      </c>
      <c r="E4003" s="9">
        <v>44560.71534722222</v>
      </c>
      <c r="F4003" t="s">
        <v>871</v>
      </c>
      <c r="G4003" t="s">
        <v>871</v>
      </c>
      <c r="H4003">
        <v>99</v>
      </c>
      <c r="I4003">
        <v>7</v>
      </c>
      <c r="J4003">
        <v>1</v>
      </c>
      <c r="K4003" t="s">
        <v>872</v>
      </c>
      <c r="L4003">
        <v>105</v>
      </c>
      <c r="M4003">
        <v>-1</v>
      </c>
      <c r="N4003">
        <v>0.77900000000000003</v>
      </c>
      <c r="O4003">
        <v>9.6000000000000002E-2</v>
      </c>
      <c r="P4003" t="s">
        <v>874</v>
      </c>
      <c r="Q4003">
        <v>0.85</v>
      </c>
      <c r="R4003">
        <v>0.875</v>
      </c>
      <c r="S4003">
        <v>0.84499999999999997</v>
      </c>
      <c r="T4003" t="s">
        <v>874</v>
      </c>
      <c r="U4003" t="s">
        <v>874</v>
      </c>
      <c r="V4003" t="s">
        <v>874</v>
      </c>
      <c r="W4003" t="s">
        <v>874</v>
      </c>
      <c r="X4003" t="s">
        <v>56</v>
      </c>
      <c r="Y4003">
        <v>1.1759999999999999</v>
      </c>
      <c r="Z4003">
        <v>0.92900000000000005</v>
      </c>
      <c r="AA4003">
        <v>0.88500000000000001</v>
      </c>
      <c r="AB4003" t="s">
        <v>874</v>
      </c>
      <c r="AC4003">
        <v>0.94299999999999995</v>
      </c>
      <c r="AD4003" s="19">
        <v>45825.073428425923</v>
      </c>
      <c r="AE4003" t="s">
        <v>2397</v>
      </c>
    </row>
    <row r="4004" spans="1:31" x14ac:dyDescent="0.35">
      <c r="A4004" t="s">
        <v>1428</v>
      </c>
      <c r="B4004" t="s">
        <v>311</v>
      </c>
      <c r="C4004">
        <v>3025</v>
      </c>
      <c r="D4004" s="9">
        <v>38567.823611111111</v>
      </c>
      <c r="E4004" s="9">
        <v>41593.454861111109</v>
      </c>
      <c r="F4004">
        <v>297</v>
      </c>
      <c r="G4004">
        <v>297</v>
      </c>
      <c r="H4004">
        <v>40</v>
      </c>
      <c r="I4004">
        <v>257</v>
      </c>
      <c r="J4004">
        <v>101</v>
      </c>
      <c r="K4004">
        <v>196</v>
      </c>
      <c r="L4004">
        <v>134</v>
      </c>
      <c r="M4004">
        <v>62</v>
      </c>
      <c r="N4004">
        <v>1.2999999999999999E-2</v>
      </c>
      <c r="O4004">
        <v>0.09</v>
      </c>
      <c r="P4004">
        <v>3.5000000000000003E-2</v>
      </c>
      <c r="Q4004">
        <v>4.2999999999999997E-2</v>
      </c>
      <c r="R4004">
        <v>6.8000000000000005E-2</v>
      </c>
      <c r="S4004">
        <v>6.7000000000000004E-2</v>
      </c>
      <c r="T4004">
        <v>0.63200000000000001</v>
      </c>
      <c r="U4004">
        <v>0.126</v>
      </c>
      <c r="V4004">
        <v>0.66</v>
      </c>
      <c r="W4004">
        <v>1441.86</v>
      </c>
      <c r="X4004" t="s">
        <v>56</v>
      </c>
      <c r="Y4004">
        <v>23.256</v>
      </c>
      <c r="Z4004">
        <v>0.91</v>
      </c>
      <c r="AA4004">
        <v>0.96799999999999997</v>
      </c>
      <c r="AB4004">
        <v>0.98299999999999998</v>
      </c>
      <c r="AC4004">
        <v>0.89900000000000002</v>
      </c>
      <c r="AD4004" s="19">
        <v>45824.867409432867</v>
      </c>
      <c r="AE4004" t="s">
        <v>2024</v>
      </c>
    </row>
    <row r="4005" spans="1:31" hidden="1" x14ac:dyDescent="0.35">
      <c r="A4005" t="s">
        <v>1326</v>
      </c>
      <c r="B4005" t="s">
        <v>312</v>
      </c>
      <c r="C4005">
        <v>99</v>
      </c>
      <c r="D4005" s="9">
        <v>44466.622835648152</v>
      </c>
      <c r="E4005" s="9">
        <v>44566.544699074075</v>
      </c>
      <c r="F4005" t="s">
        <v>871</v>
      </c>
      <c r="G4005" t="s">
        <v>871</v>
      </c>
      <c r="H4005">
        <v>45</v>
      </c>
      <c r="I4005">
        <v>146</v>
      </c>
      <c r="J4005">
        <v>21</v>
      </c>
      <c r="K4005" t="s">
        <v>872</v>
      </c>
      <c r="L4005">
        <v>162</v>
      </c>
      <c r="M4005">
        <v>7</v>
      </c>
      <c r="N4005">
        <v>0.41399999999999998</v>
      </c>
      <c r="O4005">
        <v>1.5780000000000001</v>
      </c>
      <c r="P4005">
        <v>0.245</v>
      </c>
      <c r="Q4005">
        <v>1.784</v>
      </c>
      <c r="R4005" s="24" t="s">
        <v>2236</v>
      </c>
      <c r="S4005">
        <v>1.732</v>
      </c>
      <c r="T4005">
        <v>1.0209999999999999</v>
      </c>
      <c r="U4005">
        <v>0.20799999999999999</v>
      </c>
      <c r="V4005">
        <v>0.877</v>
      </c>
      <c r="W4005">
        <v>586.88300000000004</v>
      </c>
      <c r="X4005" t="s">
        <v>62</v>
      </c>
      <c r="Y4005">
        <v>0.56100000000000005</v>
      </c>
      <c r="Z4005">
        <v>0.95099999999999996</v>
      </c>
      <c r="AA4005">
        <v>0.96599999999999997</v>
      </c>
      <c r="AB4005">
        <v>0.92700000000000005</v>
      </c>
      <c r="AC4005">
        <v>0.96299999999999997</v>
      </c>
      <c r="AD4005" s="19">
        <v>45825.073781377316</v>
      </c>
      <c r="AE4005" t="s">
        <v>2397</v>
      </c>
    </row>
    <row r="4006" spans="1:31" x14ac:dyDescent="0.35">
      <c r="A4006" t="s">
        <v>1977</v>
      </c>
      <c r="B4006" t="s">
        <v>311</v>
      </c>
      <c r="C4006">
        <v>1030</v>
      </c>
      <c r="D4006" s="9">
        <v>40588.777083333334</v>
      </c>
      <c r="E4006" s="9">
        <v>41619.316666666666</v>
      </c>
      <c r="F4006">
        <v>32</v>
      </c>
      <c r="G4006">
        <v>32</v>
      </c>
      <c r="H4006">
        <v>10</v>
      </c>
      <c r="I4006">
        <v>22</v>
      </c>
      <c r="J4006">
        <v>1</v>
      </c>
      <c r="K4006">
        <v>31</v>
      </c>
      <c r="L4006">
        <v>23</v>
      </c>
      <c r="M4006">
        <v>8</v>
      </c>
      <c r="N4006">
        <v>0.01</v>
      </c>
      <c r="O4006">
        <v>1.7000000000000001E-2</v>
      </c>
      <c r="P4006">
        <v>0</v>
      </c>
      <c r="Q4006">
        <v>1.7000000000000001E-2</v>
      </c>
      <c r="R4006">
        <v>2.7E-2</v>
      </c>
      <c r="S4006">
        <v>2.4E-2</v>
      </c>
      <c r="T4006">
        <v>0.63</v>
      </c>
      <c r="U4006">
        <v>0.37</v>
      </c>
      <c r="V4006">
        <v>1</v>
      </c>
      <c r="W4006">
        <v>470.58800000000002</v>
      </c>
      <c r="X4006" t="s">
        <v>56</v>
      </c>
      <c r="Y4006">
        <v>58.823999999999998</v>
      </c>
      <c r="Z4006">
        <v>0.73799999999999999</v>
      </c>
      <c r="AA4006">
        <v>0.94299999999999995</v>
      </c>
      <c r="AB4006">
        <v>0</v>
      </c>
      <c r="AC4006">
        <v>0.94</v>
      </c>
      <c r="AD4006" s="19">
        <v>45824.89119037037</v>
      </c>
      <c r="AE4006" t="s">
        <v>2024</v>
      </c>
    </row>
    <row r="4007" spans="1:31" hidden="1" x14ac:dyDescent="0.35">
      <c r="A4007" t="s">
        <v>1327</v>
      </c>
      <c r="B4007" t="s">
        <v>312</v>
      </c>
      <c r="C4007">
        <v>98</v>
      </c>
      <c r="D4007" s="9">
        <v>43153.65016203704</v>
      </c>
      <c r="E4007" s="9">
        <v>43252.376157407409</v>
      </c>
      <c r="F4007" t="s">
        <v>871</v>
      </c>
      <c r="G4007" t="s">
        <v>871</v>
      </c>
      <c r="H4007">
        <v>1</v>
      </c>
      <c r="I4007">
        <v>3</v>
      </c>
      <c r="J4007">
        <v>1</v>
      </c>
      <c r="K4007" t="s">
        <v>872</v>
      </c>
      <c r="L4007">
        <v>4</v>
      </c>
      <c r="M4007">
        <v>1</v>
      </c>
      <c r="N4007" t="s">
        <v>874</v>
      </c>
      <c r="O4007">
        <v>8.3000000000000004E-2</v>
      </c>
      <c r="P4007" t="s">
        <v>874</v>
      </c>
      <c r="Q4007">
        <v>0.104</v>
      </c>
      <c r="R4007">
        <v>0</v>
      </c>
      <c r="S4007">
        <v>2.5999999999999999E-2</v>
      </c>
      <c r="T4007" t="s">
        <v>874</v>
      </c>
      <c r="U4007" t="s">
        <v>874</v>
      </c>
      <c r="V4007" t="s">
        <v>874</v>
      </c>
      <c r="W4007" t="s">
        <v>874</v>
      </c>
      <c r="X4007" t="s">
        <v>56</v>
      </c>
      <c r="Y4007">
        <v>9.6150000000000002</v>
      </c>
      <c r="Z4007" t="s">
        <v>874</v>
      </c>
      <c r="AA4007">
        <v>0.75</v>
      </c>
      <c r="AB4007" t="s">
        <v>874</v>
      </c>
      <c r="AC4007">
        <v>0.997</v>
      </c>
      <c r="AD4007" s="19">
        <v>45825.074007847223</v>
      </c>
      <c r="AE4007" t="s">
        <v>2397</v>
      </c>
    </row>
    <row r="4008" spans="1:31" x14ac:dyDescent="0.35">
      <c r="A4008" t="s">
        <v>1040</v>
      </c>
      <c r="B4008" t="s">
        <v>311</v>
      </c>
      <c r="C4008">
        <v>1141</v>
      </c>
      <c r="D4008" s="9">
        <v>42978.892361111109</v>
      </c>
      <c r="E4008" s="9">
        <v>44120.006053240744</v>
      </c>
      <c r="F4008">
        <v>35</v>
      </c>
      <c r="G4008">
        <v>35</v>
      </c>
      <c r="H4008">
        <v>19</v>
      </c>
      <c r="I4008">
        <v>16</v>
      </c>
      <c r="J4008">
        <v>3</v>
      </c>
      <c r="K4008">
        <v>32</v>
      </c>
      <c r="L4008">
        <v>7</v>
      </c>
      <c r="M4008">
        <v>25</v>
      </c>
      <c r="N4008">
        <v>1.4999999999999999E-2</v>
      </c>
      <c r="O4008">
        <v>1.4999999999999999E-2</v>
      </c>
      <c r="P4008">
        <v>3.0000000000000001E-3</v>
      </c>
      <c r="Q4008">
        <v>1.7000000000000001E-2</v>
      </c>
      <c r="R4008">
        <v>2.7E-2</v>
      </c>
      <c r="S4008">
        <v>2.7E-2</v>
      </c>
      <c r="T4008">
        <v>0.63</v>
      </c>
      <c r="U4008">
        <v>0.5</v>
      </c>
      <c r="V4008">
        <v>0.9</v>
      </c>
      <c r="W4008">
        <v>1470.588</v>
      </c>
      <c r="X4008" t="s">
        <v>56</v>
      </c>
      <c r="Y4008">
        <v>58.823999999999998</v>
      </c>
      <c r="Z4008">
        <v>0.92200000000000004</v>
      </c>
      <c r="AA4008" s="19">
        <v>0.98399999999999999</v>
      </c>
      <c r="AB4008">
        <v>0.75</v>
      </c>
      <c r="AC4008" s="23">
        <v>0.93799999999999994</v>
      </c>
      <c r="AD4008" s="19">
        <v>45825.214312025462</v>
      </c>
      <c r="AE4008" t="s">
        <v>2384</v>
      </c>
    </row>
    <row r="4009" spans="1:31" hidden="1" x14ac:dyDescent="0.35">
      <c r="A4009" t="s">
        <v>1328</v>
      </c>
      <c r="B4009" t="s">
        <v>312</v>
      </c>
      <c r="C4009">
        <v>84</v>
      </c>
      <c r="D4009" s="9">
        <v>44456.372384259259</v>
      </c>
      <c r="E4009" s="9">
        <v>44540.433182870373</v>
      </c>
      <c r="F4009" t="s">
        <v>871</v>
      </c>
      <c r="G4009" t="s">
        <v>871</v>
      </c>
      <c r="H4009">
        <v>9</v>
      </c>
      <c r="I4009">
        <v>7</v>
      </c>
      <c r="J4009">
        <v>5</v>
      </c>
      <c r="K4009" t="s">
        <v>872</v>
      </c>
      <c r="L4009">
        <v>18</v>
      </c>
      <c r="M4009">
        <v>-6</v>
      </c>
      <c r="N4009">
        <v>8.5999999999999993E-2</v>
      </c>
      <c r="O4009">
        <v>0.16300000000000001</v>
      </c>
      <c r="P4009">
        <v>8.7999999999999995E-2</v>
      </c>
      <c r="Q4009">
        <v>0.182</v>
      </c>
      <c r="R4009">
        <v>0.161</v>
      </c>
      <c r="S4009">
        <v>0.157</v>
      </c>
      <c r="T4009">
        <v>1.1299999999999999</v>
      </c>
      <c r="U4009">
        <v>0.34499999999999997</v>
      </c>
      <c r="V4009">
        <v>0.64700000000000002</v>
      </c>
      <c r="W4009">
        <v>615.38499999999999</v>
      </c>
      <c r="X4009" t="s">
        <v>62</v>
      </c>
      <c r="Y4009">
        <v>5.4950000000000001</v>
      </c>
      <c r="Z4009">
        <v>0.93400000000000005</v>
      </c>
      <c r="AA4009">
        <v>0.67900000000000005</v>
      </c>
      <c r="AB4009">
        <v>0.64100000000000001</v>
      </c>
      <c r="AC4009">
        <v>0.80200000000000005</v>
      </c>
      <c r="AD4009" s="19">
        <v>45825.074280706016</v>
      </c>
      <c r="AE4009" t="s">
        <v>2397</v>
      </c>
    </row>
    <row r="4010" spans="1:31" x14ac:dyDescent="0.35">
      <c r="A4010" t="s">
        <v>1409</v>
      </c>
      <c r="B4010" t="s">
        <v>311</v>
      </c>
      <c r="C4010">
        <v>5077</v>
      </c>
      <c r="D4010" s="9">
        <v>38766.495254629626</v>
      </c>
      <c r="E4010" s="9">
        <v>43843.72451388889</v>
      </c>
      <c r="F4010">
        <v>1052</v>
      </c>
      <c r="G4010">
        <v>1052</v>
      </c>
      <c r="H4010">
        <v>161</v>
      </c>
      <c r="I4010">
        <v>891</v>
      </c>
      <c r="J4010">
        <v>113</v>
      </c>
      <c r="K4010">
        <v>939</v>
      </c>
      <c r="L4010">
        <v>705</v>
      </c>
      <c r="M4010">
        <v>234</v>
      </c>
      <c r="N4010">
        <v>0.06</v>
      </c>
      <c r="O4010">
        <v>0.26500000000000001</v>
      </c>
      <c r="P4010">
        <v>2.5000000000000001E-2</v>
      </c>
      <c r="Q4010">
        <v>0.189</v>
      </c>
      <c r="R4010">
        <v>0.3</v>
      </c>
      <c r="S4010">
        <v>0.26900000000000002</v>
      </c>
      <c r="T4010">
        <v>0.63</v>
      </c>
      <c r="U4010">
        <v>0.185</v>
      </c>
      <c r="V4010">
        <v>0.92300000000000004</v>
      </c>
      <c r="W4010">
        <v>1238.095</v>
      </c>
      <c r="X4010" t="s">
        <v>56</v>
      </c>
      <c r="Y4010">
        <v>5.2910000000000004</v>
      </c>
      <c r="Z4010">
        <v>0.79600000000000004</v>
      </c>
      <c r="AA4010">
        <v>0.78900000000000003</v>
      </c>
      <c r="AB4010">
        <v>0.92700000000000005</v>
      </c>
      <c r="AC4010">
        <v>0.80900000000000005</v>
      </c>
      <c r="AD4010" s="19">
        <v>45825.093245706019</v>
      </c>
      <c r="AE4010" t="s">
        <v>2397</v>
      </c>
    </row>
    <row r="4011" spans="1:31" hidden="1" x14ac:dyDescent="0.35">
      <c r="A4011" t="s">
        <v>1329</v>
      </c>
      <c r="B4011" t="s">
        <v>312</v>
      </c>
      <c r="C4011">
        <v>0</v>
      </c>
      <c r="D4011" s="9">
        <v>42805.530810185184</v>
      </c>
      <c r="E4011" s="9">
        <v>42805.531331018516</v>
      </c>
      <c r="F4011" t="s">
        <v>871</v>
      </c>
      <c r="G4011" t="s">
        <v>871</v>
      </c>
      <c r="H4011">
        <v>1</v>
      </c>
      <c r="I4011">
        <v>1</v>
      </c>
      <c r="J4011">
        <v>1</v>
      </c>
      <c r="K4011" t="s">
        <v>872</v>
      </c>
      <c r="L4011">
        <v>1</v>
      </c>
      <c r="M4011">
        <v>-1</v>
      </c>
      <c r="N4011" t="s">
        <v>874</v>
      </c>
      <c r="O4011" t="s">
        <v>874</v>
      </c>
      <c r="P4011" t="s">
        <v>874</v>
      </c>
      <c r="Q4011" t="s">
        <v>874</v>
      </c>
      <c r="R4011">
        <v>0</v>
      </c>
      <c r="S4011" t="s">
        <v>874</v>
      </c>
      <c r="T4011" t="s">
        <v>874</v>
      </c>
      <c r="U4011" t="s">
        <v>874</v>
      </c>
      <c r="V4011" t="s">
        <v>874</v>
      </c>
      <c r="W4011" t="s">
        <v>874</v>
      </c>
      <c r="X4011" t="s">
        <v>56</v>
      </c>
      <c r="Y4011" t="s">
        <v>874</v>
      </c>
      <c r="Z4011" t="s">
        <v>874</v>
      </c>
      <c r="AA4011" t="s">
        <v>874</v>
      </c>
      <c r="AB4011" t="s">
        <v>874</v>
      </c>
      <c r="AC4011" t="s">
        <v>874</v>
      </c>
      <c r="AD4011" s="19">
        <v>45825.074500069444</v>
      </c>
      <c r="AE4011" t="s">
        <v>2397</v>
      </c>
    </row>
    <row r="4012" spans="1:31" x14ac:dyDescent="0.35">
      <c r="A4012" t="s">
        <v>1638</v>
      </c>
      <c r="B4012" t="s">
        <v>311</v>
      </c>
      <c r="C4012">
        <v>2222</v>
      </c>
      <c r="D4012" s="9">
        <v>37286.313888888886</v>
      </c>
      <c r="E4012" s="9">
        <v>39509.157638888886</v>
      </c>
      <c r="F4012">
        <v>53</v>
      </c>
      <c r="G4012">
        <v>53</v>
      </c>
      <c r="H4012">
        <v>1</v>
      </c>
      <c r="I4012">
        <v>52</v>
      </c>
      <c r="J4012">
        <v>4</v>
      </c>
      <c r="K4012">
        <v>49</v>
      </c>
      <c r="L4012">
        <v>19</v>
      </c>
      <c r="M4012">
        <v>30</v>
      </c>
      <c r="N4012">
        <v>0</v>
      </c>
      <c r="O4012">
        <v>3.5000000000000003E-2</v>
      </c>
      <c r="P4012">
        <v>0</v>
      </c>
      <c r="Q4012">
        <v>2.1999999999999999E-2</v>
      </c>
      <c r="R4012">
        <v>3.5000000000000003E-2</v>
      </c>
      <c r="S4012">
        <v>2.8000000000000001E-2</v>
      </c>
      <c r="T4012">
        <v>0.629</v>
      </c>
      <c r="U4012">
        <v>0</v>
      </c>
      <c r="V4012">
        <v>1</v>
      </c>
      <c r="W4012">
        <v>1363.636</v>
      </c>
      <c r="X4012" t="s">
        <v>56</v>
      </c>
      <c r="Y4012">
        <v>45.454999999999998</v>
      </c>
      <c r="Z4012">
        <v>0</v>
      </c>
      <c r="AA4012">
        <v>0.88300000000000001</v>
      </c>
      <c r="AB4012">
        <v>0</v>
      </c>
      <c r="AC4012">
        <v>0.7</v>
      </c>
      <c r="AD4012" s="19">
        <v>45824.826681817132</v>
      </c>
      <c r="AE4012" t="s">
        <v>1824</v>
      </c>
    </row>
    <row r="4013" spans="1:31" hidden="1" x14ac:dyDescent="0.35">
      <c r="A4013" t="s">
        <v>1330</v>
      </c>
      <c r="B4013" t="s">
        <v>312</v>
      </c>
      <c r="C4013">
        <v>90</v>
      </c>
      <c r="D4013" s="9">
        <v>44443.186990740738</v>
      </c>
      <c r="E4013" s="9">
        <v>44533.364490740743</v>
      </c>
      <c r="F4013" t="s">
        <v>871</v>
      </c>
      <c r="G4013" t="s">
        <v>871</v>
      </c>
      <c r="H4013">
        <v>1</v>
      </c>
      <c r="I4013">
        <v>8</v>
      </c>
      <c r="J4013">
        <v>1</v>
      </c>
      <c r="K4013" t="s">
        <v>872</v>
      </c>
      <c r="L4013">
        <v>5</v>
      </c>
      <c r="M4013">
        <v>2</v>
      </c>
      <c r="N4013" t="s">
        <v>874</v>
      </c>
      <c r="O4013">
        <v>5.0999999999999997E-2</v>
      </c>
      <c r="P4013" t="s">
        <v>874</v>
      </c>
      <c r="Q4013">
        <v>1.786</v>
      </c>
      <c r="R4013">
        <v>0</v>
      </c>
      <c r="S4013">
        <v>5.0999999999999997E-2</v>
      </c>
      <c r="T4013" t="s">
        <v>874</v>
      </c>
      <c r="U4013" t="s">
        <v>874</v>
      </c>
      <c r="V4013" t="s">
        <v>874</v>
      </c>
      <c r="W4013" t="s">
        <v>874</v>
      </c>
      <c r="X4013" t="s">
        <v>56</v>
      </c>
      <c r="Y4013">
        <v>0.56000000000000005</v>
      </c>
      <c r="Z4013" t="s">
        <v>874</v>
      </c>
      <c r="AA4013">
        <v>0.40899999999999997</v>
      </c>
      <c r="AB4013" t="s">
        <v>874</v>
      </c>
      <c r="AC4013">
        <v>0.89300000000000002</v>
      </c>
      <c r="AD4013" s="19">
        <v>45825.074718634256</v>
      </c>
      <c r="AE4013" t="s">
        <v>2397</v>
      </c>
    </row>
    <row r="4014" spans="1:31" x14ac:dyDescent="0.35">
      <c r="A4014" t="s">
        <v>936</v>
      </c>
      <c r="B4014" t="s">
        <v>311</v>
      </c>
      <c r="C4014">
        <v>4082</v>
      </c>
      <c r="D4014" s="9">
        <v>40399.461539351854</v>
      </c>
      <c r="E4014" s="9">
        <v>44481.622094907405</v>
      </c>
      <c r="F4014">
        <v>415</v>
      </c>
      <c r="G4014">
        <v>415</v>
      </c>
      <c r="H4014">
        <v>113</v>
      </c>
      <c r="I4014">
        <v>302</v>
      </c>
      <c r="J4014">
        <v>27</v>
      </c>
      <c r="K4014">
        <v>388</v>
      </c>
      <c r="L4014">
        <v>249</v>
      </c>
      <c r="M4014">
        <v>139</v>
      </c>
      <c r="N4014">
        <v>2.7E-2</v>
      </c>
      <c r="O4014">
        <v>8.5999999999999993E-2</v>
      </c>
      <c r="P4014">
        <v>8.0000000000000002E-3</v>
      </c>
      <c r="Q4014">
        <v>6.6000000000000003E-2</v>
      </c>
      <c r="R4014">
        <v>0.105</v>
      </c>
      <c r="S4014">
        <v>0.105</v>
      </c>
      <c r="T4014">
        <v>0.629</v>
      </c>
      <c r="U4014">
        <v>0.23899999999999999</v>
      </c>
      <c r="V4014">
        <v>0.92900000000000005</v>
      </c>
      <c r="W4014">
        <v>2106.0610000000001</v>
      </c>
      <c r="X4014" t="s">
        <v>56</v>
      </c>
      <c r="Y4014">
        <v>15.151999999999999</v>
      </c>
      <c r="Z4014">
        <v>0.98799999999999999</v>
      </c>
      <c r="AA4014">
        <v>0.98699999999999999</v>
      </c>
      <c r="AB4014">
        <v>0.98</v>
      </c>
      <c r="AC4014">
        <v>0.98699999999999999</v>
      </c>
      <c r="AD4014" s="19">
        <v>45825.186010081015</v>
      </c>
      <c r="AE4014" t="s">
        <v>2393</v>
      </c>
    </row>
    <row r="4015" spans="1:31" hidden="1" x14ac:dyDescent="0.35">
      <c r="A4015" t="s">
        <v>1331</v>
      </c>
      <c r="B4015" t="s">
        <v>312</v>
      </c>
      <c r="C4015">
        <v>94</v>
      </c>
      <c r="D4015" s="9">
        <v>44409.722731481481</v>
      </c>
      <c r="E4015" s="9">
        <v>44504.465983796297</v>
      </c>
      <c r="F4015" t="s">
        <v>871</v>
      </c>
      <c r="G4015" t="s">
        <v>871</v>
      </c>
      <c r="H4015">
        <v>9</v>
      </c>
      <c r="I4015">
        <v>6</v>
      </c>
      <c r="J4015">
        <v>11</v>
      </c>
      <c r="K4015" t="s">
        <v>872</v>
      </c>
      <c r="L4015">
        <v>12</v>
      </c>
      <c r="M4015">
        <v>-7</v>
      </c>
      <c r="N4015">
        <v>6.4000000000000001E-2</v>
      </c>
      <c r="O4015">
        <v>8.6999999999999994E-2</v>
      </c>
      <c r="P4015">
        <v>0.222</v>
      </c>
      <c r="Q4015">
        <v>0.14599999999999999</v>
      </c>
      <c r="R4015">
        <v>-7.0999999999999994E-2</v>
      </c>
      <c r="S4015">
        <v>-7.0000000000000001E-3</v>
      </c>
      <c r="T4015">
        <v>-2.056</v>
      </c>
      <c r="U4015">
        <v>0.42399999999999999</v>
      </c>
      <c r="V4015">
        <v>-0.47</v>
      </c>
      <c r="W4015">
        <v>1767.123</v>
      </c>
      <c r="X4015" t="s">
        <v>56</v>
      </c>
      <c r="Y4015">
        <v>6.8490000000000002</v>
      </c>
      <c r="Z4015">
        <v>0.42199999999999999</v>
      </c>
      <c r="AA4015">
        <v>0.96799999999999997</v>
      </c>
      <c r="AB4015">
        <v>0.28100000000000003</v>
      </c>
      <c r="AC4015">
        <v>0.85899999999999999</v>
      </c>
      <c r="AD4015" s="19">
        <v>45825.075000590281</v>
      </c>
      <c r="AE4015" t="s">
        <v>2397</v>
      </c>
    </row>
    <row r="4016" spans="1:31" x14ac:dyDescent="0.35">
      <c r="A4016" t="s">
        <v>1638</v>
      </c>
      <c r="B4016" t="s">
        <v>311</v>
      </c>
      <c r="C4016">
        <v>2222</v>
      </c>
      <c r="D4016" s="9">
        <v>37285.981134259258</v>
      </c>
      <c r="E4016" s="9">
        <v>39508.824479166666</v>
      </c>
      <c r="F4016">
        <v>53</v>
      </c>
      <c r="G4016">
        <v>53</v>
      </c>
      <c r="H4016">
        <v>1</v>
      </c>
      <c r="I4016">
        <v>52</v>
      </c>
      <c r="J4016">
        <v>4</v>
      </c>
      <c r="K4016">
        <v>49</v>
      </c>
      <c r="L4016">
        <v>19</v>
      </c>
      <c r="M4016">
        <v>30</v>
      </c>
      <c r="N4016">
        <v>0</v>
      </c>
      <c r="O4016">
        <v>3.5000000000000003E-2</v>
      </c>
      <c r="P4016">
        <v>0</v>
      </c>
      <c r="Q4016">
        <v>2.1999999999999999E-2</v>
      </c>
      <c r="R4016">
        <v>3.5000000000000003E-2</v>
      </c>
      <c r="S4016">
        <v>2.8000000000000001E-2</v>
      </c>
      <c r="T4016">
        <v>0.629</v>
      </c>
      <c r="U4016">
        <v>0</v>
      </c>
      <c r="V4016">
        <v>1</v>
      </c>
      <c r="W4016">
        <v>1363.636</v>
      </c>
      <c r="X4016" t="s">
        <v>56</v>
      </c>
      <c r="Y4016">
        <v>45.454999999999998</v>
      </c>
      <c r="Z4016">
        <v>0</v>
      </c>
      <c r="AA4016">
        <v>0.88300000000000001</v>
      </c>
      <c r="AB4016">
        <v>0</v>
      </c>
      <c r="AC4016">
        <v>0.7</v>
      </c>
      <c r="AD4016" s="19">
        <v>45825.150323726855</v>
      </c>
      <c r="AE4016" t="s">
        <v>2397</v>
      </c>
    </row>
    <row r="4017" spans="1:31" hidden="1" x14ac:dyDescent="0.35">
      <c r="A4017" t="s">
        <v>1332</v>
      </c>
      <c r="B4017" t="s">
        <v>312</v>
      </c>
      <c r="C4017">
        <v>75</v>
      </c>
      <c r="D4017" s="9">
        <v>42131.603946759256</v>
      </c>
      <c r="E4017" s="9">
        <v>42207.377002314817</v>
      </c>
      <c r="F4017" t="s">
        <v>871</v>
      </c>
      <c r="G4017" t="s">
        <v>871</v>
      </c>
      <c r="H4017">
        <v>1</v>
      </c>
      <c r="I4017">
        <v>3</v>
      </c>
      <c r="J4017">
        <v>1</v>
      </c>
      <c r="K4017" t="s">
        <v>872</v>
      </c>
      <c r="L4017">
        <v>2</v>
      </c>
      <c r="M4017">
        <v>1</v>
      </c>
      <c r="N4017" t="s">
        <v>874</v>
      </c>
      <c r="O4017">
        <v>2.5000000000000001E-2</v>
      </c>
      <c r="P4017" t="s">
        <v>874</v>
      </c>
      <c r="Q4017">
        <v>1.4E-2</v>
      </c>
      <c r="R4017">
        <v>0</v>
      </c>
      <c r="S4017">
        <v>3.2000000000000001E-2</v>
      </c>
      <c r="T4017" t="s">
        <v>874</v>
      </c>
      <c r="U4017" t="s">
        <v>874</v>
      </c>
      <c r="V4017" t="s">
        <v>874</v>
      </c>
      <c r="W4017" t="s">
        <v>874</v>
      </c>
      <c r="X4017" t="s">
        <v>56</v>
      </c>
      <c r="Y4017">
        <v>71.429000000000002</v>
      </c>
      <c r="Z4017" t="s">
        <v>874</v>
      </c>
      <c r="AA4017">
        <v>0.92700000000000005</v>
      </c>
      <c r="AB4017" t="s">
        <v>874</v>
      </c>
      <c r="AC4017">
        <v>1</v>
      </c>
      <c r="AD4017" s="19">
        <v>45825.075240972219</v>
      </c>
      <c r="AE4017" t="s">
        <v>2397</v>
      </c>
    </row>
    <row r="4018" spans="1:31" x14ac:dyDescent="0.35">
      <c r="A4018" t="s">
        <v>1516</v>
      </c>
      <c r="B4018" t="s">
        <v>311</v>
      </c>
      <c r="C4018">
        <v>2475</v>
      </c>
      <c r="D4018" s="9">
        <v>42083.913726851853</v>
      </c>
      <c r="E4018" s="9">
        <v>44559.311597222222</v>
      </c>
      <c r="F4018">
        <v>729</v>
      </c>
      <c r="G4018">
        <v>729</v>
      </c>
      <c r="H4018">
        <v>123</v>
      </c>
      <c r="I4018">
        <v>606</v>
      </c>
      <c r="J4018">
        <v>96</v>
      </c>
      <c r="K4018">
        <v>633</v>
      </c>
      <c r="L4018">
        <v>321</v>
      </c>
      <c r="M4018">
        <v>312</v>
      </c>
      <c r="N4018">
        <v>5.7000000000000002E-2</v>
      </c>
      <c r="O4018">
        <v>0.29199999999999998</v>
      </c>
      <c r="P4018">
        <v>5.0999999999999997E-2</v>
      </c>
      <c r="Q4018">
        <v>0.187</v>
      </c>
      <c r="R4018">
        <v>0.29799999999999999</v>
      </c>
      <c r="S4018">
        <v>0.30099999999999999</v>
      </c>
      <c r="T4018">
        <v>0.628</v>
      </c>
      <c r="U4018">
        <v>0.16300000000000001</v>
      </c>
      <c r="V4018">
        <v>0.85399999999999998</v>
      </c>
      <c r="W4018">
        <v>1668.4490000000001</v>
      </c>
      <c r="X4018" t="s">
        <v>56</v>
      </c>
      <c r="Y4018">
        <v>5.3479999999999999</v>
      </c>
      <c r="Z4018">
        <v>0.95099999999999996</v>
      </c>
      <c r="AA4018">
        <v>0.97699999999999998</v>
      </c>
      <c r="AB4018">
        <v>0.93700000000000006</v>
      </c>
      <c r="AC4018">
        <v>0.93300000000000005</v>
      </c>
      <c r="AD4018" s="19">
        <v>45825.118092986108</v>
      </c>
      <c r="AE4018" t="s">
        <v>2397</v>
      </c>
    </row>
    <row r="4019" spans="1:31" hidden="1" x14ac:dyDescent="0.35">
      <c r="A4019" t="s">
        <v>1333</v>
      </c>
      <c r="B4019" t="s">
        <v>312</v>
      </c>
      <c r="C4019">
        <v>27</v>
      </c>
      <c r="D4019" s="9">
        <v>39894.0158912037</v>
      </c>
      <c r="E4019" s="9">
        <v>39921.676238425927</v>
      </c>
      <c r="F4019" t="s">
        <v>871</v>
      </c>
      <c r="G4019" t="s">
        <v>871</v>
      </c>
      <c r="H4019">
        <v>1</v>
      </c>
      <c r="I4019">
        <v>2</v>
      </c>
      <c r="J4019">
        <v>1</v>
      </c>
      <c r="K4019" t="s">
        <v>872</v>
      </c>
      <c r="L4019">
        <v>1</v>
      </c>
      <c r="M4019">
        <v>1</v>
      </c>
      <c r="N4019" t="s">
        <v>874</v>
      </c>
      <c r="O4019">
        <v>3.5999999999999997E-2</v>
      </c>
      <c r="P4019" t="s">
        <v>874</v>
      </c>
      <c r="Q4019" t="s">
        <v>874</v>
      </c>
      <c r="R4019">
        <v>0</v>
      </c>
      <c r="S4019">
        <v>3.5999999999999997E-2</v>
      </c>
      <c r="T4019" t="s">
        <v>874</v>
      </c>
      <c r="U4019" t="s">
        <v>874</v>
      </c>
      <c r="V4019" t="s">
        <v>874</v>
      </c>
      <c r="W4019" t="s">
        <v>874</v>
      </c>
      <c r="X4019" t="s">
        <v>62</v>
      </c>
      <c r="Y4019" t="s">
        <v>874</v>
      </c>
      <c r="Z4019" t="s">
        <v>874</v>
      </c>
      <c r="AA4019">
        <v>1</v>
      </c>
      <c r="AB4019" t="s">
        <v>874</v>
      </c>
      <c r="AC4019" t="s">
        <v>874</v>
      </c>
      <c r="AD4019" s="19">
        <v>45825.075448078707</v>
      </c>
      <c r="AE4019" t="s">
        <v>2397</v>
      </c>
    </row>
    <row r="4020" spans="1:31" x14ac:dyDescent="0.35">
      <c r="A4020" t="s">
        <v>1835</v>
      </c>
      <c r="B4020" t="s">
        <v>311</v>
      </c>
      <c r="C4020">
        <v>1233</v>
      </c>
      <c r="D4020" s="9">
        <v>38651.12222222222</v>
      </c>
      <c r="E4020" s="9">
        <v>39884.893750000003</v>
      </c>
      <c r="F4020">
        <v>1195</v>
      </c>
      <c r="G4020">
        <v>1195</v>
      </c>
      <c r="H4020">
        <v>117</v>
      </c>
      <c r="I4020">
        <v>1078</v>
      </c>
      <c r="J4020">
        <v>363</v>
      </c>
      <c r="K4020">
        <v>832</v>
      </c>
      <c r="L4020">
        <v>480</v>
      </c>
      <c r="M4020">
        <v>352</v>
      </c>
      <c r="N4020">
        <v>8.5999999999999993E-2</v>
      </c>
      <c r="O4020">
        <v>0.86599999999999999</v>
      </c>
      <c r="P4020">
        <v>0.3</v>
      </c>
      <c r="Q4020">
        <v>0.40899999999999997</v>
      </c>
      <c r="R4020">
        <v>0.65200000000000002</v>
      </c>
      <c r="S4020">
        <v>0.624</v>
      </c>
      <c r="T4020">
        <v>0.627</v>
      </c>
      <c r="U4020">
        <v>0.09</v>
      </c>
      <c r="V4020">
        <v>0.68500000000000005</v>
      </c>
      <c r="W4020">
        <v>860.63599999999997</v>
      </c>
      <c r="X4020" t="s">
        <v>56</v>
      </c>
      <c r="Y4020">
        <v>2.4449999999999998</v>
      </c>
      <c r="Z4020">
        <v>0.92300000000000004</v>
      </c>
      <c r="AA4020">
        <v>0.89800000000000002</v>
      </c>
      <c r="AB4020">
        <v>0.95</v>
      </c>
      <c r="AC4020">
        <v>0.83099999999999996</v>
      </c>
      <c r="AD4020" s="19">
        <v>45824.852394374997</v>
      </c>
      <c r="AE4020" t="s">
        <v>2024</v>
      </c>
    </row>
    <row r="4021" spans="1:31" hidden="1" x14ac:dyDescent="0.35">
      <c r="A4021" t="s">
        <v>1334</v>
      </c>
      <c r="B4021" t="s">
        <v>312</v>
      </c>
      <c r="C4021">
        <v>0</v>
      </c>
      <c r="D4021" s="9">
        <v>44384.304872685185</v>
      </c>
      <c r="E4021" s="9">
        <v>44384.304872685185</v>
      </c>
      <c r="F4021" t="s">
        <v>871</v>
      </c>
      <c r="G4021" t="s">
        <v>871</v>
      </c>
      <c r="H4021">
        <v>1</v>
      </c>
      <c r="I4021">
        <v>1</v>
      </c>
      <c r="J4021">
        <v>1</v>
      </c>
      <c r="K4021" t="s">
        <v>872</v>
      </c>
      <c r="L4021">
        <v>1</v>
      </c>
      <c r="M4021">
        <v>0</v>
      </c>
      <c r="N4021">
        <v>0</v>
      </c>
      <c r="O4021" t="s">
        <v>874</v>
      </c>
      <c r="P4021" t="s">
        <v>874</v>
      </c>
      <c r="Q4021" t="s">
        <v>874</v>
      </c>
      <c r="R4021">
        <v>0</v>
      </c>
      <c r="S4021" t="s">
        <v>874</v>
      </c>
      <c r="T4021" t="s">
        <v>874</v>
      </c>
      <c r="U4021" t="s">
        <v>874</v>
      </c>
      <c r="V4021" t="s">
        <v>874</v>
      </c>
      <c r="W4021" t="s">
        <v>874</v>
      </c>
      <c r="X4021" t="s">
        <v>56</v>
      </c>
      <c r="Y4021" t="s">
        <v>874</v>
      </c>
      <c r="Z4021">
        <v>0</v>
      </c>
      <c r="AA4021" t="s">
        <v>874</v>
      </c>
      <c r="AB4021" t="s">
        <v>874</v>
      </c>
      <c r="AC4021" t="s">
        <v>874</v>
      </c>
      <c r="AD4021" s="19">
        <v>45825.075645300923</v>
      </c>
      <c r="AE4021" t="s">
        <v>2397</v>
      </c>
    </row>
    <row r="4022" spans="1:31" x14ac:dyDescent="0.35">
      <c r="A4022" t="s">
        <v>1930</v>
      </c>
      <c r="B4022" t="s">
        <v>311</v>
      </c>
      <c r="C4022">
        <v>1277</v>
      </c>
      <c r="D4022" s="9">
        <v>37994.926388888889</v>
      </c>
      <c r="E4022" s="9">
        <v>39272.647916666669</v>
      </c>
      <c r="F4022">
        <v>32</v>
      </c>
      <c r="G4022">
        <v>32</v>
      </c>
      <c r="H4022">
        <v>5</v>
      </c>
      <c r="I4022">
        <v>27</v>
      </c>
      <c r="J4022">
        <v>11</v>
      </c>
      <c r="K4022">
        <v>21</v>
      </c>
      <c r="L4022">
        <v>15</v>
      </c>
      <c r="M4022">
        <v>6</v>
      </c>
      <c r="N4022">
        <v>1.0999999999999999E-2</v>
      </c>
      <c r="O4022">
        <v>2.8000000000000001E-2</v>
      </c>
      <c r="P4022">
        <v>1.4999999999999999E-2</v>
      </c>
      <c r="Q4022">
        <v>1.4999999999999999E-2</v>
      </c>
      <c r="R4022">
        <v>2.4E-2</v>
      </c>
      <c r="S4022">
        <v>2.3E-2</v>
      </c>
      <c r="T4022">
        <v>0.625</v>
      </c>
      <c r="U4022">
        <v>0.28199999999999997</v>
      </c>
      <c r="V4022">
        <v>0.61499999999999999</v>
      </c>
      <c r="W4022">
        <v>400</v>
      </c>
      <c r="X4022" t="s">
        <v>56</v>
      </c>
      <c r="Y4022">
        <v>66.667000000000002</v>
      </c>
      <c r="Z4022">
        <v>0.99</v>
      </c>
      <c r="AA4022">
        <v>0.97299999999999998</v>
      </c>
      <c r="AB4022">
        <v>0.89300000000000002</v>
      </c>
      <c r="AC4022">
        <v>0.78100000000000003</v>
      </c>
      <c r="AD4022" s="19">
        <v>45824.876532037037</v>
      </c>
      <c r="AE4022" t="s">
        <v>2024</v>
      </c>
    </row>
    <row r="4023" spans="1:31" hidden="1" x14ac:dyDescent="0.35">
      <c r="A4023" t="s">
        <v>1335</v>
      </c>
      <c r="B4023" t="s">
        <v>312</v>
      </c>
      <c r="C4023">
        <v>91</v>
      </c>
      <c r="D4023" s="9">
        <v>44124.474108796298</v>
      </c>
      <c r="E4023" s="9">
        <v>44216.118321759262</v>
      </c>
      <c r="F4023" t="s">
        <v>871</v>
      </c>
      <c r="G4023" t="s">
        <v>871</v>
      </c>
      <c r="H4023">
        <v>1</v>
      </c>
      <c r="I4023">
        <v>8</v>
      </c>
      <c r="J4023">
        <v>1</v>
      </c>
      <c r="K4023" t="s">
        <v>872</v>
      </c>
      <c r="L4023">
        <v>1</v>
      </c>
      <c r="M4023">
        <v>7</v>
      </c>
      <c r="N4023" t="s">
        <v>874</v>
      </c>
      <c r="O4023">
        <v>5.5E-2</v>
      </c>
      <c r="P4023" t="s">
        <v>874</v>
      </c>
      <c r="Q4023" t="s">
        <v>874</v>
      </c>
      <c r="R4023">
        <v>0</v>
      </c>
      <c r="S4023">
        <v>5.5E-2</v>
      </c>
      <c r="T4023" t="s">
        <v>874</v>
      </c>
      <c r="U4023" t="s">
        <v>874</v>
      </c>
      <c r="V4023" t="s">
        <v>874</v>
      </c>
      <c r="W4023" t="s">
        <v>874</v>
      </c>
      <c r="X4023" t="s">
        <v>56</v>
      </c>
      <c r="Y4023" t="s">
        <v>874</v>
      </c>
      <c r="Z4023" t="s">
        <v>874</v>
      </c>
      <c r="AA4023">
        <v>0.53400000000000003</v>
      </c>
      <c r="AB4023" t="s">
        <v>874</v>
      </c>
      <c r="AC4023" t="s">
        <v>874</v>
      </c>
      <c r="AD4023" s="19">
        <v>45825.075862314814</v>
      </c>
      <c r="AE4023" t="s">
        <v>2397</v>
      </c>
    </row>
    <row r="4024" spans="1:31" x14ac:dyDescent="0.35">
      <c r="A4024" t="s">
        <v>2000</v>
      </c>
      <c r="B4024" t="s">
        <v>311</v>
      </c>
      <c r="C4024">
        <v>3122</v>
      </c>
      <c r="D4024" s="9">
        <v>38424.479166666664</v>
      </c>
      <c r="E4024" s="9">
        <v>41546.943749999999</v>
      </c>
      <c r="F4024">
        <v>262</v>
      </c>
      <c r="G4024">
        <v>262</v>
      </c>
      <c r="H4024">
        <v>28</v>
      </c>
      <c r="I4024">
        <v>234</v>
      </c>
      <c r="J4024">
        <v>28</v>
      </c>
      <c r="K4024">
        <v>234</v>
      </c>
      <c r="L4024">
        <v>144</v>
      </c>
      <c r="M4024">
        <v>90</v>
      </c>
      <c r="N4024">
        <v>1.7999999999999999E-2</v>
      </c>
      <c r="O4024">
        <v>0.12</v>
      </c>
      <c r="P4024">
        <v>1.2999999999999999E-2</v>
      </c>
      <c r="Q4024">
        <v>7.8E-2</v>
      </c>
      <c r="R4024">
        <v>0.125</v>
      </c>
      <c r="S4024">
        <v>0.121</v>
      </c>
      <c r="T4024">
        <v>0.624</v>
      </c>
      <c r="U4024">
        <v>0.13</v>
      </c>
      <c r="V4024">
        <v>0.90600000000000003</v>
      </c>
      <c r="W4024">
        <v>1153.846</v>
      </c>
      <c r="X4024" t="s">
        <v>56</v>
      </c>
      <c r="Y4024">
        <v>12.821</v>
      </c>
      <c r="Z4024">
        <v>0.90900000000000003</v>
      </c>
      <c r="AA4024">
        <v>0.94399999999999995</v>
      </c>
      <c r="AB4024">
        <v>0.85899999999999999</v>
      </c>
      <c r="AC4024">
        <v>0.875</v>
      </c>
      <c r="AD4024" s="19">
        <v>45824.896720069446</v>
      </c>
      <c r="AE4024" t="s">
        <v>2024</v>
      </c>
    </row>
    <row r="4025" spans="1:31" hidden="1" x14ac:dyDescent="0.35">
      <c r="A4025" t="s">
        <v>1336</v>
      </c>
      <c r="B4025" t="s">
        <v>312</v>
      </c>
      <c r="C4025">
        <v>91</v>
      </c>
      <c r="D4025" s="9">
        <v>44455.550706018519</v>
      </c>
      <c r="E4025" s="9">
        <v>44547.414386574077</v>
      </c>
      <c r="F4025" t="s">
        <v>871</v>
      </c>
      <c r="G4025" t="s">
        <v>871</v>
      </c>
      <c r="H4025">
        <v>1</v>
      </c>
      <c r="I4025">
        <v>13</v>
      </c>
      <c r="J4025">
        <v>1</v>
      </c>
      <c r="K4025" t="s">
        <v>872</v>
      </c>
      <c r="L4025">
        <v>19</v>
      </c>
      <c r="M4025">
        <v>-7</v>
      </c>
      <c r="N4025" t="s">
        <v>874</v>
      </c>
      <c r="O4025">
        <v>0.14000000000000001</v>
      </c>
      <c r="P4025" t="s">
        <v>874</v>
      </c>
      <c r="Q4025">
        <v>0.17699999999999999</v>
      </c>
      <c r="R4025">
        <v>0</v>
      </c>
      <c r="S4025">
        <v>0.14000000000000001</v>
      </c>
      <c r="T4025" t="s">
        <v>874</v>
      </c>
      <c r="U4025" t="s">
        <v>874</v>
      </c>
      <c r="V4025" t="s">
        <v>874</v>
      </c>
      <c r="W4025" t="s">
        <v>874</v>
      </c>
      <c r="X4025" t="s">
        <v>56</v>
      </c>
      <c r="Y4025">
        <v>5.65</v>
      </c>
      <c r="Z4025" t="s">
        <v>874</v>
      </c>
      <c r="AA4025">
        <v>0.93400000000000005</v>
      </c>
      <c r="AB4025" t="s">
        <v>874</v>
      </c>
      <c r="AC4025">
        <v>0.73</v>
      </c>
      <c r="AD4025" s="19">
        <v>45825.07608165509</v>
      </c>
      <c r="AE4025" t="s">
        <v>2397</v>
      </c>
    </row>
    <row r="4026" spans="1:31" x14ac:dyDescent="0.35">
      <c r="A4026" t="s">
        <v>209</v>
      </c>
      <c r="B4026" t="s">
        <v>311</v>
      </c>
      <c r="C4026">
        <v>344</v>
      </c>
      <c r="D4026" s="9">
        <v>44221.311944444446</v>
      </c>
      <c r="E4026" s="9">
        <v>44565.451608796298</v>
      </c>
      <c r="F4026">
        <v>179</v>
      </c>
      <c r="G4026">
        <v>179</v>
      </c>
      <c r="H4026">
        <v>177</v>
      </c>
      <c r="I4026">
        <v>2</v>
      </c>
      <c r="J4026">
        <v>0</v>
      </c>
      <c r="K4026">
        <v>179</v>
      </c>
      <c r="L4026">
        <v>98</v>
      </c>
      <c r="M4026">
        <v>81</v>
      </c>
      <c r="N4026">
        <v>0.57199999999999995</v>
      </c>
      <c r="O4026">
        <v>2.1000000000000001E-2</v>
      </c>
      <c r="P4026">
        <v>0</v>
      </c>
      <c r="Q4026">
        <v>0.37</v>
      </c>
      <c r="R4026">
        <v>0.59299999999999997</v>
      </c>
      <c r="S4026">
        <v>0.57599999999999996</v>
      </c>
      <c r="T4026">
        <v>0.624</v>
      </c>
      <c r="U4026">
        <v>0.96499999999999997</v>
      </c>
      <c r="V4026">
        <v>1</v>
      </c>
      <c r="W4026">
        <v>218.91900000000001</v>
      </c>
      <c r="X4026" t="s">
        <v>56</v>
      </c>
      <c r="Y4026">
        <v>2.7029999999999998</v>
      </c>
      <c r="Z4026">
        <v>0.98599999999999999</v>
      </c>
      <c r="AA4026">
        <v>1</v>
      </c>
      <c r="AB4026">
        <v>0</v>
      </c>
      <c r="AC4026">
        <v>0.97899999999999998</v>
      </c>
      <c r="AD4026" s="19">
        <v>45825.254115601849</v>
      </c>
      <c r="AE4026" t="s">
        <v>2357</v>
      </c>
    </row>
    <row r="4027" spans="1:31" hidden="1" x14ac:dyDescent="0.35">
      <c r="A4027" t="s">
        <v>1337</v>
      </c>
      <c r="B4027" t="s">
        <v>312</v>
      </c>
      <c r="C4027">
        <v>99</v>
      </c>
      <c r="D4027" s="9">
        <v>44447.900243055556</v>
      </c>
      <c r="E4027" s="9">
        <v>44547.053530092591</v>
      </c>
      <c r="F4027" t="s">
        <v>871</v>
      </c>
      <c r="G4027" t="s">
        <v>871</v>
      </c>
      <c r="H4027">
        <v>5</v>
      </c>
      <c r="I4027">
        <v>19</v>
      </c>
      <c r="J4027">
        <v>1</v>
      </c>
      <c r="K4027" t="s">
        <v>872</v>
      </c>
      <c r="L4027">
        <v>11</v>
      </c>
      <c r="M4027">
        <v>12</v>
      </c>
      <c r="N4027">
        <v>5.7000000000000002E-2</v>
      </c>
      <c r="O4027">
        <v>0.153</v>
      </c>
      <c r="P4027" t="s">
        <v>874</v>
      </c>
      <c r="Q4027">
        <v>0.14499999999999999</v>
      </c>
      <c r="R4027">
        <v>0.21</v>
      </c>
      <c r="S4027">
        <v>0.20599999999999999</v>
      </c>
      <c r="T4027" t="s">
        <v>874</v>
      </c>
      <c r="U4027" t="s">
        <v>874</v>
      </c>
      <c r="V4027" t="s">
        <v>874</v>
      </c>
      <c r="W4027" t="s">
        <v>874</v>
      </c>
      <c r="X4027" t="s">
        <v>56</v>
      </c>
      <c r="Y4027">
        <v>6.8970000000000002</v>
      </c>
      <c r="Z4027">
        <v>0.99</v>
      </c>
      <c r="AA4027">
        <v>0.92700000000000005</v>
      </c>
      <c r="AB4027" t="s">
        <v>874</v>
      </c>
      <c r="AC4027">
        <v>0.57499999999999996</v>
      </c>
      <c r="AD4027" s="19">
        <v>45825.076304340277</v>
      </c>
      <c r="AE4027" t="s">
        <v>2397</v>
      </c>
    </row>
    <row r="4028" spans="1:31" x14ac:dyDescent="0.35">
      <c r="A4028" t="s">
        <v>1238</v>
      </c>
      <c r="B4028" t="s">
        <v>311</v>
      </c>
      <c r="C4028">
        <v>3540</v>
      </c>
      <c r="D4028" s="9">
        <v>38052.631249999999</v>
      </c>
      <c r="E4028" s="9">
        <v>41592.944444444445</v>
      </c>
      <c r="F4028">
        <v>479</v>
      </c>
      <c r="G4028">
        <v>479</v>
      </c>
      <c r="H4028">
        <v>47</v>
      </c>
      <c r="I4028">
        <v>432</v>
      </c>
      <c r="J4028">
        <v>137</v>
      </c>
      <c r="K4028">
        <v>342</v>
      </c>
      <c r="L4028">
        <v>156</v>
      </c>
      <c r="M4028">
        <v>186</v>
      </c>
      <c r="N4028">
        <v>1.2E-2</v>
      </c>
      <c r="O4028">
        <v>0.13100000000000001</v>
      </c>
      <c r="P4028">
        <v>4.4999999999999998E-2</v>
      </c>
      <c r="Q4028">
        <v>6.0999999999999999E-2</v>
      </c>
      <c r="R4028">
        <v>9.8000000000000004E-2</v>
      </c>
      <c r="S4028">
        <v>0.1</v>
      </c>
      <c r="T4028">
        <v>0.622</v>
      </c>
      <c r="U4028">
        <v>8.4000000000000005E-2</v>
      </c>
      <c r="V4028">
        <v>0.68500000000000005</v>
      </c>
      <c r="W4028">
        <v>3049.18</v>
      </c>
      <c r="X4028" t="s">
        <v>56</v>
      </c>
      <c r="Y4028">
        <v>16.393000000000001</v>
      </c>
      <c r="Z4028">
        <v>0.84899999999999998</v>
      </c>
      <c r="AA4028">
        <v>0.89</v>
      </c>
      <c r="AB4028">
        <v>0.96499999999999997</v>
      </c>
      <c r="AC4028">
        <v>0.83899999999999997</v>
      </c>
      <c r="AD4028" s="19">
        <v>45824.7636418287</v>
      </c>
      <c r="AE4028" t="s">
        <v>1824</v>
      </c>
    </row>
    <row r="4029" spans="1:31" hidden="1" x14ac:dyDescent="0.35">
      <c r="A4029" t="s">
        <v>1338</v>
      </c>
      <c r="B4029" t="s">
        <v>312</v>
      </c>
      <c r="C4029">
        <v>0</v>
      </c>
      <c r="D4029" s="9">
        <v>44179.379664351851</v>
      </c>
      <c r="E4029" s="9">
        <v>44179.379664351851</v>
      </c>
      <c r="F4029" t="s">
        <v>871</v>
      </c>
      <c r="G4029" t="s">
        <v>871</v>
      </c>
      <c r="H4029">
        <v>1</v>
      </c>
      <c r="I4029">
        <v>1</v>
      </c>
      <c r="J4029">
        <v>1</v>
      </c>
      <c r="K4029" t="s">
        <v>872</v>
      </c>
      <c r="L4029">
        <v>1</v>
      </c>
      <c r="M4029">
        <v>0</v>
      </c>
      <c r="N4029" t="s">
        <v>874</v>
      </c>
      <c r="O4029" t="s">
        <v>874</v>
      </c>
      <c r="P4029" t="s">
        <v>874</v>
      </c>
      <c r="Q4029" t="s">
        <v>874</v>
      </c>
      <c r="R4029">
        <v>0</v>
      </c>
      <c r="S4029" t="s">
        <v>874</v>
      </c>
      <c r="T4029" t="s">
        <v>874</v>
      </c>
      <c r="U4029" t="s">
        <v>874</v>
      </c>
      <c r="V4029" t="s">
        <v>874</v>
      </c>
      <c r="W4029" t="s">
        <v>874</v>
      </c>
      <c r="X4029" t="s">
        <v>56</v>
      </c>
      <c r="Y4029" t="s">
        <v>874</v>
      </c>
      <c r="Z4029" t="s">
        <v>874</v>
      </c>
      <c r="AA4029" t="s">
        <v>874</v>
      </c>
      <c r="AB4029" t="s">
        <v>874</v>
      </c>
      <c r="AC4029" t="s">
        <v>874</v>
      </c>
      <c r="AD4029" s="19">
        <v>45825.076511446758</v>
      </c>
      <c r="AE4029" t="s">
        <v>2397</v>
      </c>
    </row>
    <row r="4030" spans="1:31" x14ac:dyDescent="0.35">
      <c r="A4030" t="s">
        <v>1027</v>
      </c>
      <c r="B4030" t="s">
        <v>311</v>
      </c>
      <c r="C4030">
        <v>2378</v>
      </c>
      <c r="D4030" s="9">
        <v>39778.284710648149</v>
      </c>
      <c r="E4030" s="9">
        <v>42157.183935185189</v>
      </c>
      <c r="F4030">
        <v>75</v>
      </c>
      <c r="G4030">
        <v>75</v>
      </c>
      <c r="H4030">
        <v>21</v>
      </c>
      <c r="I4030">
        <v>54</v>
      </c>
      <c r="J4030">
        <v>36</v>
      </c>
      <c r="K4030">
        <v>39</v>
      </c>
      <c r="L4030">
        <v>39</v>
      </c>
      <c r="M4030">
        <v>0</v>
      </c>
      <c r="N4030">
        <v>2.3E-2</v>
      </c>
      <c r="O4030">
        <v>8.5000000000000006E-2</v>
      </c>
      <c r="P4030">
        <v>0.01</v>
      </c>
      <c r="Q4030">
        <v>6.0999999999999999E-2</v>
      </c>
      <c r="R4030">
        <v>9.8000000000000004E-2</v>
      </c>
      <c r="S4030">
        <v>1.0999999999999999E-2</v>
      </c>
      <c r="T4030">
        <v>0.622</v>
      </c>
      <c r="U4030">
        <v>0.21299999999999999</v>
      </c>
      <c r="V4030">
        <v>0.90700000000000003</v>
      </c>
      <c r="W4030">
        <v>0</v>
      </c>
      <c r="X4030" t="s">
        <v>80</v>
      </c>
      <c r="Y4030">
        <v>16.393000000000001</v>
      </c>
      <c r="Z4030">
        <v>0.83599999999999997</v>
      </c>
      <c r="AA4030" s="19">
        <v>0.873</v>
      </c>
      <c r="AB4030">
        <v>0.35699999999999998</v>
      </c>
      <c r="AC4030" s="23">
        <v>0.96199999999999997</v>
      </c>
      <c r="AD4030" s="19">
        <v>45825.210831516204</v>
      </c>
      <c r="AE4030" t="s">
        <v>2388</v>
      </c>
    </row>
    <row r="4031" spans="1:31" hidden="1" x14ac:dyDescent="0.35">
      <c r="A4031" t="s">
        <v>1339</v>
      </c>
      <c r="B4031" t="s">
        <v>312</v>
      </c>
      <c r="C4031">
        <v>0</v>
      </c>
      <c r="D4031" s="9">
        <v>44404.672372685185</v>
      </c>
      <c r="E4031" s="9">
        <v>44404.714270833334</v>
      </c>
      <c r="F4031" t="s">
        <v>871</v>
      </c>
      <c r="G4031" t="s">
        <v>871</v>
      </c>
      <c r="H4031">
        <v>1</v>
      </c>
      <c r="I4031">
        <v>1</v>
      </c>
      <c r="J4031">
        <v>1</v>
      </c>
      <c r="K4031" t="s">
        <v>872</v>
      </c>
      <c r="L4031">
        <v>1</v>
      </c>
      <c r="M4031">
        <v>-1</v>
      </c>
      <c r="N4031" t="s">
        <v>874</v>
      </c>
      <c r="O4031" t="s">
        <v>874</v>
      </c>
      <c r="P4031" t="s">
        <v>874</v>
      </c>
      <c r="Q4031" t="s">
        <v>874</v>
      </c>
      <c r="R4031">
        <v>0</v>
      </c>
      <c r="S4031" t="s">
        <v>874</v>
      </c>
      <c r="T4031" t="s">
        <v>874</v>
      </c>
      <c r="U4031" t="s">
        <v>874</v>
      </c>
      <c r="V4031" t="s">
        <v>874</v>
      </c>
      <c r="W4031" t="s">
        <v>874</v>
      </c>
      <c r="X4031" t="s">
        <v>62</v>
      </c>
      <c r="Y4031" t="s">
        <v>874</v>
      </c>
      <c r="Z4031" t="s">
        <v>874</v>
      </c>
      <c r="AA4031" t="s">
        <v>874</v>
      </c>
      <c r="AB4031" t="s">
        <v>874</v>
      </c>
      <c r="AC4031" t="s">
        <v>874</v>
      </c>
      <c r="AD4031" s="19">
        <v>45825.076729745371</v>
      </c>
      <c r="AE4031" t="s">
        <v>2397</v>
      </c>
    </row>
    <row r="4032" spans="1:31" x14ac:dyDescent="0.35">
      <c r="A4032" t="s">
        <v>1215</v>
      </c>
      <c r="B4032" t="s">
        <v>311</v>
      </c>
      <c r="C4032">
        <v>1193</v>
      </c>
      <c r="D4032" s="9">
        <v>40427.354861111111</v>
      </c>
      <c r="E4032" s="9">
        <v>41621.244444444441</v>
      </c>
      <c r="F4032">
        <v>403</v>
      </c>
      <c r="G4032">
        <v>403</v>
      </c>
      <c r="H4032">
        <v>117</v>
      </c>
      <c r="I4032">
        <v>286</v>
      </c>
      <c r="J4032">
        <v>41</v>
      </c>
      <c r="K4032">
        <v>362</v>
      </c>
      <c r="L4032">
        <v>240</v>
      </c>
      <c r="M4032">
        <v>122</v>
      </c>
      <c r="N4032">
        <v>8.8999999999999996E-2</v>
      </c>
      <c r="O4032">
        <v>0.29099999999999998</v>
      </c>
      <c r="P4032">
        <v>3.6999999999999998E-2</v>
      </c>
      <c r="Q4032">
        <v>0.21299999999999999</v>
      </c>
      <c r="R4032">
        <v>0.34300000000000003</v>
      </c>
      <c r="S4032">
        <v>0.33</v>
      </c>
      <c r="T4032">
        <v>0.621</v>
      </c>
      <c r="U4032">
        <v>0.23400000000000001</v>
      </c>
      <c r="V4032">
        <v>0.90300000000000002</v>
      </c>
      <c r="W4032">
        <v>572.77</v>
      </c>
      <c r="X4032" t="s">
        <v>56</v>
      </c>
      <c r="Y4032">
        <v>4.6950000000000003</v>
      </c>
      <c r="Z4032">
        <v>0.94199999999999995</v>
      </c>
      <c r="AA4032">
        <v>0.96399999999999997</v>
      </c>
      <c r="AB4032">
        <v>0.97399999999999998</v>
      </c>
      <c r="AC4032">
        <v>0.98599999999999999</v>
      </c>
      <c r="AD4032" s="19">
        <v>45824.963313564818</v>
      </c>
      <c r="AE4032" t="s">
        <v>2225</v>
      </c>
    </row>
    <row r="4033" spans="1:31" hidden="1" x14ac:dyDescent="0.35">
      <c r="A4033" t="s">
        <v>1340</v>
      </c>
      <c r="B4033" t="s">
        <v>312</v>
      </c>
      <c r="C4033">
        <v>98</v>
      </c>
      <c r="D4033" s="9">
        <v>44466.088483796295</v>
      </c>
      <c r="E4033" s="9">
        <v>44564.852847222224</v>
      </c>
      <c r="F4033" t="s">
        <v>871</v>
      </c>
      <c r="G4033" t="s">
        <v>871</v>
      </c>
      <c r="H4033">
        <v>2</v>
      </c>
      <c r="I4033">
        <v>3</v>
      </c>
      <c r="J4033">
        <v>6</v>
      </c>
      <c r="K4033" t="s">
        <v>872</v>
      </c>
      <c r="L4033">
        <v>8</v>
      </c>
      <c r="M4033">
        <v>-10</v>
      </c>
      <c r="N4033">
        <v>0.02</v>
      </c>
      <c r="O4033">
        <v>1.6E-2</v>
      </c>
      <c r="P4033">
        <v>6.0999999999999999E-2</v>
      </c>
      <c r="Q4033">
        <v>9.0999999999999998E-2</v>
      </c>
      <c r="R4033">
        <v>-2.4999999999999901E-2</v>
      </c>
      <c r="S4033">
        <v>-2.5000000000000001E-2</v>
      </c>
      <c r="T4033">
        <v>-3.64</v>
      </c>
      <c r="U4033">
        <v>0.55600000000000005</v>
      </c>
      <c r="V4033">
        <v>-0.69399999999999995</v>
      </c>
      <c r="W4033">
        <v>384.61500000000001</v>
      </c>
      <c r="X4033" t="s">
        <v>56</v>
      </c>
      <c r="Y4033">
        <v>10.989000000000001</v>
      </c>
      <c r="Z4033">
        <v>1</v>
      </c>
      <c r="AA4033">
        <v>0.80300000000000005</v>
      </c>
      <c r="AB4033">
        <v>0.442</v>
      </c>
      <c r="AC4033">
        <v>0.88300000000000001</v>
      </c>
      <c r="AD4033" s="19">
        <v>45825.077008437504</v>
      </c>
      <c r="AE4033" t="s">
        <v>2397</v>
      </c>
    </row>
    <row r="4034" spans="1:31" x14ac:dyDescent="0.35">
      <c r="A4034" t="s">
        <v>1408</v>
      </c>
      <c r="B4034" t="s">
        <v>311</v>
      </c>
      <c r="C4034">
        <v>3472</v>
      </c>
      <c r="D4034" s="9">
        <v>39902.78979166667</v>
      </c>
      <c r="E4034" s="9">
        <v>43375.479675925926</v>
      </c>
      <c r="F4034">
        <v>479</v>
      </c>
      <c r="G4034">
        <v>479</v>
      </c>
      <c r="H4034">
        <v>18</v>
      </c>
      <c r="I4034">
        <v>461</v>
      </c>
      <c r="J4034">
        <v>50</v>
      </c>
      <c r="K4034">
        <v>429</v>
      </c>
      <c r="L4034">
        <v>292</v>
      </c>
      <c r="M4034">
        <v>137</v>
      </c>
      <c r="N4034">
        <v>6.0000000000000001E-3</v>
      </c>
      <c r="O4034">
        <v>0.13600000000000001</v>
      </c>
      <c r="P4034">
        <v>1.7999999999999999E-2</v>
      </c>
      <c r="Q4034">
        <v>7.6999999999999999E-2</v>
      </c>
      <c r="R4034">
        <v>0.124</v>
      </c>
      <c r="S4034">
        <v>0.126</v>
      </c>
      <c r="T4034">
        <v>0.621</v>
      </c>
      <c r="U4034">
        <v>4.2000000000000003E-2</v>
      </c>
      <c r="V4034">
        <v>0.873</v>
      </c>
      <c r="W4034">
        <v>1779.221</v>
      </c>
      <c r="X4034" t="s">
        <v>56</v>
      </c>
      <c r="Y4034">
        <v>12.987</v>
      </c>
      <c r="Z4034">
        <v>0.84899999999999998</v>
      </c>
      <c r="AA4034">
        <v>0.84</v>
      </c>
      <c r="AB4034">
        <v>0.64400000000000002</v>
      </c>
      <c r="AC4034">
        <v>0.78200000000000003</v>
      </c>
      <c r="AD4034" s="19">
        <v>45825.093036192127</v>
      </c>
      <c r="AE4034" t="s">
        <v>2397</v>
      </c>
    </row>
    <row r="4035" spans="1:31" hidden="1" x14ac:dyDescent="0.35">
      <c r="A4035" t="s">
        <v>1341</v>
      </c>
      <c r="B4035" t="s">
        <v>312</v>
      </c>
      <c r="C4035">
        <v>0</v>
      </c>
      <c r="D4035" s="9">
        <v>44476.861805555556</v>
      </c>
      <c r="E4035" s="9">
        <v>44476.861805555556</v>
      </c>
      <c r="F4035" t="s">
        <v>871</v>
      </c>
      <c r="G4035" t="s">
        <v>871</v>
      </c>
      <c r="H4035">
        <v>1</v>
      </c>
      <c r="I4035">
        <v>1</v>
      </c>
      <c r="J4035">
        <v>1</v>
      </c>
      <c r="K4035" t="s">
        <v>872</v>
      </c>
      <c r="L4035">
        <v>1</v>
      </c>
      <c r="M4035">
        <v>0</v>
      </c>
      <c r="N4035" t="s">
        <v>874</v>
      </c>
      <c r="O4035" t="s">
        <v>874</v>
      </c>
      <c r="P4035" t="s">
        <v>874</v>
      </c>
      <c r="Q4035" t="s">
        <v>874</v>
      </c>
      <c r="R4035">
        <v>0</v>
      </c>
      <c r="S4035" t="s">
        <v>874</v>
      </c>
      <c r="T4035" t="s">
        <v>874</v>
      </c>
      <c r="U4035" t="s">
        <v>874</v>
      </c>
      <c r="V4035" t="s">
        <v>874</v>
      </c>
      <c r="W4035" t="s">
        <v>874</v>
      </c>
      <c r="X4035" t="s">
        <v>80</v>
      </c>
      <c r="Y4035" t="s">
        <v>874</v>
      </c>
      <c r="Z4035" t="s">
        <v>874</v>
      </c>
      <c r="AA4035" t="s">
        <v>874</v>
      </c>
      <c r="AB4035" t="s">
        <v>874</v>
      </c>
      <c r="AC4035" t="s">
        <v>874</v>
      </c>
      <c r="AD4035" s="19">
        <v>45825.077208946757</v>
      </c>
      <c r="AE4035" t="s">
        <v>2397</v>
      </c>
    </row>
    <row r="4036" spans="1:31" x14ac:dyDescent="0.35">
      <c r="A4036" t="s">
        <v>197</v>
      </c>
      <c r="B4036" t="s">
        <v>311</v>
      </c>
      <c r="C4036">
        <v>427</v>
      </c>
      <c r="D4036" s="9">
        <v>44137.719722222224</v>
      </c>
      <c r="E4036" s="9">
        <v>44565.646284722221</v>
      </c>
      <c r="F4036">
        <v>649</v>
      </c>
      <c r="G4036">
        <v>649</v>
      </c>
      <c r="H4036">
        <v>584</v>
      </c>
      <c r="I4036">
        <v>65</v>
      </c>
      <c r="J4036">
        <v>102</v>
      </c>
      <c r="K4036">
        <v>547</v>
      </c>
      <c r="L4036">
        <v>362</v>
      </c>
      <c r="M4036">
        <v>185</v>
      </c>
      <c r="N4036">
        <v>2.1059999999999999</v>
      </c>
      <c r="O4036">
        <v>0.20799999999999999</v>
      </c>
      <c r="P4036">
        <v>0.29899999999999999</v>
      </c>
      <c r="Q4036">
        <v>1.25</v>
      </c>
      <c r="R4036">
        <v>2.0150000000000001</v>
      </c>
      <c r="S4036">
        <v>2.1379999999999999</v>
      </c>
      <c r="T4036">
        <v>0.62</v>
      </c>
      <c r="U4036">
        <v>0.91</v>
      </c>
      <c r="V4036">
        <v>0.871</v>
      </c>
      <c r="W4036">
        <v>148</v>
      </c>
      <c r="X4036" t="s">
        <v>56</v>
      </c>
      <c r="Y4036">
        <v>0.8</v>
      </c>
      <c r="Z4036">
        <v>0.91900000000000004</v>
      </c>
      <c r="AA4036">
        <v>0.92600000000000005</v>
      </c>
      <c r="AB4036">
        <v>0.69199999999999995</v>
      </c>
      <c r="AC4036">
        <v>0.96099999999999997</v>
      </c>
      <c r="AD4036" s="19">
        <v>45825.255562199076</v>
      </c>
      <c r="AE4036" t="s">
        <v>2357</v>
      </c>
    </row>
    <row r="4037" spans="1:31" hidden="1" x14ac:dyDescent="0.35">
      <c r="A4037" t="s">
        <v>1342</v>
      </c>
      <c r="B4037" t="s">
        <v>312</v>
      </c>
      <c r="C4037">
        <v>99</v>
      </c>
      <c r="D4037" s="9">
        <v>44466.089814814812</v>
      </c>
      <c r="E4037" s="9">
        <v>44565.399178240739</v>
      </c>
      <c r="F4037" t="s">
        <v>871</v>
      </c>
      <c r="G4037" t="s">
        <v>871</v>
      </c>
      <c r="H4037">
        <v>3</v>
      </c>
      <c r="I4037">
        <v>19</v>
      </c>
      <c r="J4037">
        <v>2</v>
      </c>
      <c r="K4037" t="s">
        <v>872</v>
      </c>
      <c r="L4037">
        <v>9</v>
      </c>
      <c r="M4037">
        <v>10</v>
      </c>
      <c r="N4037">
        <v>7.4999999999999997E-2</v>
      </c>
      <c r="O4037">
        <v>0.191</v>
      </c>
      <c r="P4037" t="s">
        <v>874</v>
      </c>
      <c r="Q4037">
        <v>0.23</v>
      </c>
      <c r="R4037">
        <v>0.26600000000000001</v>
      </c>
      <c r="S4037">
        <v>0.20599999999999999</v>
      </c>
      <c r="T4037" t="s">
        <v>874</v>
      </c>
      <c r="U4037" t="s">
        <v>874</v>
      </c>
      <c r="V4037" t="s">
        <v>874</v>
      </c>
      <c r="W4037" t="s">
        <v>874</v>
      </c>
      <c r="X4037" t="s">
        <v>56</v>
      </c>
      <c r="Y4037">
        <v>4.3479999999999999</v>
      </c>
      <c r="Z4037">
        <v>0.89800000000000002</v>
      </c>
      <c r="AA4037">
        <v>0.96299999999999997</v>
      </c>
      <c r="AB4037" t="s">
        <v>874</v>
      </c>
      <c r="AC4037">
        <v>0.876</v>
      </c>
      <c r="AD4037" s="19">
        <v>45825.077448090276</v>
      </c>
      <c r="AE4037" t="s">
        <v>2397</v>
      </c>
    </row>
    <row r="4038" spans="1:31" x14ac:dyDescent="0.35">
      <c r="A4038" t="s">
        <v>1854</v>
      </c>
      <c r="B4038" t="s">
        <v>311</v>
      </c>
      <c r="C4038">
        <v>2754</v>
      </c>
      <c r="D4038" s="9">
        <v>38355.604166666664</v>
      </c>
      <c r="E4038" s="9">
        <v>41109.605555555558</v>
      </c>
      <c r="F4038">
        <v>456</v>
      </c>
      <c r="G4038">
        <v>456</v>
      </c>
      <c r="H4038">
        <v>117</v>
      </c>
      <c r="I4038">
        <v>339</v>
      </c>
      <c r="J4038">
        <v>44</v>
      </c>
      <c r="K4038">
        <v>412</v>
      </c>
      <c r="L4038">
        <v>121</v>
      </c>
      <c r="M4038">
        <v>291</v>
      </c>
      <c r="N4038">
        <v>9.0999999999999998E-2</v>
      </c>
      <c r="O4038">
        <v>0.20399999999999999</v>
      </c>
      <c r="P4038">
        <v>0.03</v>
      </c>
      <c r="Q4038">
        <v>0.16400000000000001</v>
      </c>
      <c r="R4038">
        <v>0.26500000000000001</v>
      </c>
      <c r="S4038">
        <v>0.255</v>
      </c>
      <c r="T4038">
        <v>0.61899999999999999</v>
      </c>
      <c r="U4038">
        <v>0.308</v>
      </c>
      <c r="V4038">
        <v>0.89800000000000002</v>
      </c>
      <c r="W4038">
        <v>1774.39</v>
      </c>
      <c r="X4038" t="s">
        <v>56</v>
      </c>
      <c r="Y4038">
        <v>6.0979999999999999</v>
      </c>
      <c r="Z4038">
        <v>0.63100000000000001</v>
      </c>
      <c r="AA4038">
        <v>0.72299999999999998</v>
      </c>
      <c r="AB4038">
        <v>0.74199999999999999</v>
      </c>
      <c r="AC4038">
        <v>0.73199999999999998</v>
      </c>
      <c r="AD4038" s="19">
        <v>45824.856794398147</v>
      </c>
      <c r="AE4038" t="s">
        <v>2024</v>
      </c>
    </row>
    <row r="4039" spans="1:31" hidden="1" x14ac:dyDescent="0.35">
      <c r="A4039" t="s">
        <v>1343</v>
      </c>
      <c r="B4039" t="s">
        <v>312</v>
      </c>
      <c r="C4039">
        <v>95</v>
      </c>
      <c r="D4039" s="9">
        <v>44456.611712962964</v>
      </c>
      <c r="E4039" s="9">
        <v>44551.684560185182</v>
      </c>
      <c r="F4039" t="s">
        <v>871</v>
      </c>
      <c r="G4039" t="s">
        <v>871</v>
      </c>
      <c r="H4039">
        <v>1</v>
      </c>
      <c r="I4039">
        <v>4</v>
      </c>
      <c r="J4039">
        <v>2</v>
      </c>
      <c r="K4039" t="s">
        <v>872</v>
      </c>
      <c r="L4039">
        <v>7</v>
      </c>
      <c r="M4039">
        <v>-6</v>
      </c>
      <c r="N4039" t="s">
        <v>874</v>
      </c>
      <c r="O4039">
        <v>2.9000000000000001E-2</v>
      </c>
      <c r="P4039">
        <v>3.6999999999999998E-2</v>
      </c>
      <c r="Q4039">
        <v>0.34200000000000003</v>
      </c>
      <c r="R4039">
        <v>-7.9999999999999898E-3</v>
      </c>
      <c r="S4039">
        <v>1.4999999999999999E-2</v>
      </c>
      <c r="T4039" t="s">
        <v>874</v>
      </c>
      <c r="U4039" t="s">
        <v>874</v>
      </c>
      <c r="V4039" t="s">
        <v>874</v>
      </c>
      <c r="W4039" t="s">
        <v>874</v>
      </c>
      <c r="X4039" t="s">
        <v>56</v>
      </c>
      <c r="Y4039">
        <v>2.9239999999999999</v>
      </c>
      <c r="Z4039" t="s">
        <v>874</v>
      </c>
      <c r="AA4039">
        <v>0.878</v>
      </c>
      <c r="AB4039">
        <v>1</v>
      </c>
      <c r="AC4039">
        <v>0.67200000000000004</v>
      </c>
      <c r="AD4039" s="19">
        <v>45825.077668391204</v>
      </c>
      <c r="AE4039" t="s">
        <v>2397</v>
      </c>
    </row>
    <row r="4040" spans="1:31" x14ac:dyDescent="0.35">
      <c r="A4040" t="s">
        <v>1257</v>
      </c>
      <c r="B4040" t="s">
        <v>311</v>
      </c>
      <c r="C4040">
        <v>2690</v>
      </c>
      <c r="D4040" s="9">
        <v>41849.053831018522</v>
      </c>
      <c r="E4040" s="9">
        <v>44539.986574074072</v>
      </c>
      <c r="F4040">
        <v>369</v>
      </c>
      <c r="G4040">
        <v>369</v>
      </c>
      <c r="H4040">
        <v>90</v>
      </c>
      <c r="I4040">
        <v>279</v>
      </c>
      <c r="J4040">
        <v>25</v>
      </c>
      <c r="K4040">
        <v>344</v>
      </c>
      <c r="L4040">
        <v>196</v>
      </c>
      <c r="M4040">
        <v>148</v>
      </c>
      <c r="N4040">
        <v>3.6999999999999998E-2</v>
      </c>
      <c r="O4040">
        <v>0.13700000000000001</v>
      </c>
      <c r="P4040">
        <v>1.4E-2</v>
      </c>
      <c r="Q4040">
        <v>9.9000000000000005E-2</v>
      </c>
      <c r="R4040">
        <v>0.16</v>
      </c>
      <c r="S4040">
        <v>0.16</v>
      </c>
      <c r="T4040">
        <v>0.61899999999999999</v>
      </c>
      <c r="U4040">
        <v>0.21299999999999999</v>
      </c>
      <c r="V4040">
        <v>0.92</v>
      </c>
      <c r="W4040">
        <v>1494.9490000000001</v>
      </c>
      <c r="X4040" t="s">
        <v>56</v>
      </c>
      <c r="Y4040">
        <v>10.101000000000001</v>
      </c>
      <c r="Z4040">
        <v>0.96699999999999997</v>
      </c>
      <c r="AA4040">
        <v>0.96399999999999997</v>
      </c>
      <c r="AB4040">
        <v>0.95499999999999996</v>
      </c>
      <c r="AC4040">
        <v>0.95499999999999996</v>
      </c>
      <c r="AD4040" s="19">
        <v>45825.056651053237</v>
      </c>
      <c r="AE4040" t="s">
        <v>2397</v>
      </c>
    </row>
    <row r="4041" spans="1:31" hidden="1" x14ac:dyDescent="0.35">
      <c r="A4041" t="s">
        <v>1344</v>
      </c>
      <c r="B4041" t="s">
        <v>312</v>
      </c>
      <c r="C4041">
        <v>0</v>
      </c>
      <c r="D4041" s="9">
        <v>41289.413726851853</v>
      </c>
      <c r="E4041" s="9">
        <v>41289.413726851853</v>
      </c>
      <c r="F4041" t="s">
        <v>871</v>
      </c>
      <c r="G4041" t="s">
        <v>871</v>
      </c>
      <c r="H4041">
        <v>1</v>
      </c>
      <c r="I4041">
        <v>1</v>
      </c>
      <c r="J4041">
        <v>1</v>
      </c>
      <c r="K4041" t="s">
        <v>872</v>
      </c>
      <c r="L4041">
        <v>1</v>
      </c>
      <c r="M4041">
        <v>0</v>
      </c>
      <c r="N4041" t="s">
        <v>874</v>
      </c>
      <c r="O4041" t="s">
        <v>874</v>
      </c>
      <c r="P4041" t="s">
        <v>874</v>
      </c>
      <c r="Q4041" t="s">
        <v>874</v>
      </c>
      <c r="R4041">
        <v>0</v>
      </c>
      <c r="S4041" t="s">
        <v>874</v>
      </c>
      <c r="T4041" t="s">
        <v>874</v>
      </c>
      <c r="U4041" t="s">
        <v>874</v>
      </c>
      <c r="V4041" t="s">
        <v>874</v>
      </c>
      <c r="W4041" t="s">
        <v>874</v>
      </c>
      <c r="X4041" t="s">
        <v>62</v>
      </c>
      <c r="Y4041" t="s">
        <v>874</v>
      </c>
      <c r="Z4041" t="s">
        <v>874</v>
      </c>
      <c r="AA4041" t="s">
        <v>874</v>
      </c>
      <c r="AB4041" t="s">
        <v>874</v>
      </c>
      <c r="AC4041" t="s">
        <v>874</v>
      </c>
      <c r="AD4041" s="19">
        <v>45825.077870856483</v>
      </c>
      <c r="AE4041" t="s">
        <v>2397</v>
      </c>
    </row>
    <row r="4042" spans="1:31" x14ac:dyDescent="0.35">
      <c r="A4042" t="s">
        <v>1330</v>
      </c>
      <c r="B4042" t="s">
        <v>311</v>
      </c>
      <c r="C4042">
        <v>2402</v>
      </c>
      <c r="D4042" s="9">
        <v>42131.189930555556</v>
      </c>
      <c r="E4042" s="9">
        <v>44533.364490740743</v>
      </c>
      <c r="F4042">
        <v>527</v>
      </c>
      <c r="G4042">
        <v>527</v>
      </c>
      <c r="H4042">
        <v>206</v>
      </c>
      <c r="I4042">
        <v>321</v>
      </c>
      <c r="J4042">
        <v>18</v>
      </c>
      <c r="K4042">
        <v>509</v>
      </c>
      <c r="L4042">
        <v>326</v>
      </c>
      <c r="M4042">
        <v>183</v>
      </c>
      <c r="N4042">
        <v>0.11</v>
      </c>
      <c r="O4042">
        <v>0.14399999999999999</v>
      </c>
      <c r="P4042">
        <v>1.4999999999999999E-2</v>
      </c>
      <c r="Q4042">
        <v>0.14799999999999999</v>
      </c>
      <c r="R4042">
        <v>0.23899999999999999</v>
      </c>
      <c r="S4042">
        <v>0.23599999999999999</v>
      </c>
      <c r="T4042">
        <v>0.61899999999999999</v>
      </c>
      <c r="U4042">
        <v>0.433</v>
      </c>
      <c r="V4042">
        <v>0.94099999999999995</v>
      </c>
      <c r="W4042">
        <v>1236.4860000000001</v>
      </c>
      <c r="X4042" t="s">
        <v>56</v>
      </c>
      <c r="Y4042">
        <v>6.7569999999999997</v>
      </c>
      <c r="Z4042">
        <v>0.92200000000000004</v>
      </c>
      <c r="AA4042">
        <v>0.93</v>
      </c>
      <c r="AB4042">
        <v>0.75800000000000001</v>
      </c>
      <c r="AC4042">
        <v>0.79900000000000004</v>
      </c>
      <c r="AD4042" s="19">
        <v>45825.074718564814</v>
      </c>
      <c r="AE4042" t="s">
        <v>2397</v>
      </c>
    </row>
    <row r="4043" spans="1:31" hidden="1" x14ac:dyDescent="0.35">
      <c r="A4043" t="s">
        <v>1345</v>
      </c>
      <c r="B4043" t="s">
        <v>312</v>
      </c>
      <c r="C4043">
        <v>0</v>
      </c>
      <c r="D4043" s="9">
        <v>42852.552928240744</v>
      </c>
      <c r="E4043" s="9">
        <v>42852.552928240744</v>
      </c>
      <c r="F4043" t="s">
        <v>871</v>
      </c>
      <c r="G4043" t="s">
        <v>871</v>
      </c>
      <c r="H4043">
        <v>1</v>
      </c>
      <c r="I4043">
        <v>1</v>
      </c>
      <c r="J4043">
        <v>1</v>
      </c>
      <c r="K4043" t="s">
        <v>872</v>
      </c>
      <c r="L4043">
        <v>1</v>
      </c>
      <c r="M4043">
        <v>0</v>
      </c>
      <c r="N4043" t="s">
        <v>874</v>
      </c>
      <c r="O4043" t="s">
        <v>874</v>
      </c>
      <c r="P4043" t="s">
        <v>874</v>
      </c>
      <c r="Q4043" t="s">
        <v>874</v>
      </c>
      <c r="R4043">
        <v>0</v>
      </c>
      <c r="S4043" t="s">
        <v>874</v>
      </c>
      <c r="T4043" t="s">
        <v>874</v>
      </c>
      <c r="U4043" t="s">
        <v>874</v>
      </c>
      <c r="V4043" t="s">
        <v>874</v>
      </c>
      <c r="W4043" t="s">
        <v>874</v>
      </c>
      <c r="X4043" t="s">
        <v>62</v>
      </c>
      <c r="Y4043" t="s">
        <v>874</v>
      </c>
      <c r="Z4043" t="s">
        <v>874</v>
      </c>
      <c r="AA4043" t="s">
        <v>874</v>
      </c>
      <c r="AB4043" t="s">
        <v>874</v>
      </c>
      <c r="AC4043" t="s">
        <v>874</v>
      </c>
      <c r="AD4043" s="19">
        <v>45825.078074548612</v>
      </c>
      <c r="AE4043" t="s">
        <v>2397</v>
      </c>
    </row>
    <row r="4044" spans="1:31" x14ac:dyDescent="0.35">
      <c r="A4044" t="s">
        <v>1401</v>
      </c>
      <c r="B4044" t="s">
        <v>311</v>
      </c>
      <c r="C4044">
        <v>1286</v>
      </c>
      <c r="D4044" s="9">
        <v>40317.806250000001</v>
      </c>
      <c r="E4044" s="9">
        <v>41603.88958333333</v>
      </c>
      <c r="F4044">
        <v>113</v>
      </c>
      <c r="G4044">
        <v>113</v>
      </c>
      <c r="H4044">
        <v>12</v>
      </c>
      <c r="I4044">
        <v>101</v>
      </c>
      <c r="J4044">
        <v>11</v>
      </c>
      <c r="K4044">
        <v>102</v>
      </c>
      <c r="L4044">
        <v>74</v>
      </c>
      <c r="M4044">
        <v>28</v>
      </c>
      <c r="N4044">
        <v>3.5999999999999997E-2</v>
      </c>
      <c r="O4044">
        <v>8.1000000000000003E-2</v>
      </c>
      <c r="P4044">
        <v>7.0000000000000001E-3</v>
      </c>
      <c r="Q4044">
        <v>6.8000000000000005E-2</v>
      </c>
      <c r="R4044">
        <v>0.11</v>
      </c>
      <c r="S4044">
        <v>8.5000000000000006E-2</v>
      </c>
      <c r="T4044">
        <v>0.61799999999999999</v>
      </c>
      <c r="U4044">
        <v>0.308</v>
      </c>
      <c r="V4044">
        <v>0.94</v>
      </c>
      <c r="W4044">
        <v>411.76499999999999</v>
      </c>
      <c r="X4044" t="s">
        <v>56</v>
      </c>
      <c r="Y4044">
        <v>14.706</v>
      </c>
      <c r="Z4044">
        <v>0.47</v>
      </c>
      <c r="AA4044">
        <v>0.98699999999999999</v>
      </c>
      <c r="AB4044">
        <v>0.91600000000000004</v>
      </c>
      <c r="AC4044">
        <v>0.70499999999999996</v>
      </c>
      <c r="AD4044" s="19">
        <v>45824.789806608795</v>
      </c>
      <c r="AE4044" t="s">
        <v>1824</v>
      </c>
    </row>
    <row r="4045" spans="1:31" hidden="1" x14ac:dyDescent="0.35">
      <c r="A4045" t="s">
        <v>1346</v>
      </c>
      <c r="B4045" t="s">
        <v>312</v>
      </c>
      <c r="C4045">
        <v>0</v>
      </c>
      <c r="D4045" s="9">
        <v>44427.523587962962</v>
      </c>
      <c r="E4045" s="9">
        <v>44427.523587962962</v>
      </c>
      <c r="F4045" t="s">
        <v>871</v>
      </c>
      <c r="G4045" t="s">
        <v>871</v>
      </c>
      <c r="H4045">
        <v>1</v>
      </c>
      <c r="I4045">
        <v>1</v>
      </c>
      <c r="J4045">
        <v>1</v>
      </c>
      <c r="K4045" t="s">
        <v>872</v>
      </c>
      <c r="L4045">
        <v>1</v>
      </c>
      <c r="M4045">
        <v>0</v>
      </c>
      <c r="N4045" t="s">
        <v>874</v>
      </c>
      <c r="O4045" t="s">
        <v>874</v>
      </c>
      <c r="P4045" t="s">
        <v>874</v>
      </c>
      <c r="Q4045" t="s">
        <v>874</v>
      </c>
      <c r="R4045">
        <v>0</v>
      </c>
      <c r="S4045" t="s">
        <v>874</v>
      </c>
      <c r="T4045" t="s">
        <v>874</v>
      </c>
      <c r="U4045" t="s">
        <v>874</v>
      </c>
      <c r="V4045" t="s">
        <v>874</v>
      </c>
      <c r="W4045" t="s">
        <v>874</v>
      </c>
      <c r="X4045" t="s">
        <v>56</v>
      </c>
      <c r="Y4045" t="s">
        <v>874</v>
      </c>
      <c r="Z4045" t="s">
        <v>874</v>
      </c>
      <c r="AA4045" t="s">
        <v>874</v>
      </c>
      <c r="AB4045" t="s">
        <v>874</v>
      </c>
      <c r="AC4045" t="s">
        <v>874</v>
      </c>
      <c r="AD4045" s="19">
        <v>45825.078280671296</v>
      </c>
      <c r="AE4045" t="s">
        <v>2397</v>
      </c>
    </row>
    <row r="4046" spans="1:31" x14ac:dyDescent="0.35">
      <c r="A4046" t="s">
        <v>1338</v>
      </c>
      <c r="B4046" t="s">
        <v>311</v>
      </c>
      <c r="C4046">
        <v>2889</v>
      </c>
      <c r="D4046" s="9">
        <v>38732.365972222222</v>
      </c>
      <c r="E4046" s="9">
        <v>41621.379166666666</v>
      </c>
      <c r="F4046">
        <v>158</v>
      </c>
      <c r="G4046">
        <v>158</v>
      </c>
      <c r="H4046">
        <v>31</v>
      </c>
      <c r="I4046">
        <v>127</v>
      </c>
      <c r="J4046">
        <v>18</v>
      </c>
      <c r="K4046">
        <v>140</v>
      </c>
      <c r="L4046">
        <v>101</v>
      </c>
      <c r="M4046">
        <v>39</v>
      </c>
      <c r="N4046">
        <v>0.01</v>
      </c>
      <c r="O4046">
        <v>4.2999999999999997E-2</v>
      </c>
      <c r="P4046">
        <v>6.0000000000000001E-3</v>
      </c>
      <c r="Q4046">
        <v>2.9000000000000001E-2</v>
      </c>
      <c r="R4046">
        <v>4.7E-2</v>
      </c>
      <c r="S4046">
        <v>4.7E-2</v>
      </c>
      <c r="T4046">
        <v>0.61699999999999999</v>
      </c>
      <c r="U4046">
        <v>0.189</v>
      </c>
      <c r="V4046">
        <v>0.88700000000000001</v>
      </c>
      <c r="W4046">
        <v>1344.828</v>
      </c>
      <c r="X4046" t="s">
        <v>56</v>
      </c>
      <c r="Y4046">
        <v>34.482999999999997</v>
      </c>
      <c r="Z4046">
        <v>0.94299999999999995</v>
      </c>
      <c r="AA4046">
        <v>0.85599999999999998</v>
      </c>
      <c r="AB4046">
        <v>0.91200000000000003</v>
      </c>
      <c r="AC4046">
        <v>0.85699999999999998</v>
      </c>
      <c r="AD4046" s="19">
        <v>45824.780979212963</v>
      </c>
      <c r="AE4046" t="s">
        <v>1824</v>
      </c>
    </row>
    <row r="4047" spans="1:31" hidden="1" x14ac:dyDescent="0.35">
      <c r="A4047" t="s">
        <v>1347</v>
      </c>
      <c r="B4047" t="s">
        <v>312</v>
      </c>
      <c r="C4047">
        <v>96</v>
      </c>
      <c r="D4047" s="9">
        <v>44448.890833333331</v>
      </c>
      <c r="E4047" s="9">
        <v>44544.950925925928</v>
      </c>
      <c r="F4047" t="s">
        <v>871</v>
      </c>
      <c r="G4047" t="s">
        <v>871</v>
      </c>
      <c r="H4047">
        <v>3</v>
      </c>
      <c r="I4047">
        <v>24</v>
      </c>
      <c r="J4047">
        <v>1</v>
      </c>
      <c r="K4047" t="s">
        <v>872</v>
      </c>
      <c r="L4047">
        <v>21</v>
      </c>
      <c r="M4047">
        <v>5</v>
      </c>
      <c r="N4047">
        <v>3.5999999999999997E-2</v>
      </c>
      <c r="O4047">
        <v>0.23</v>
      </c>
      <c r="P4047" t="s">
        <v>874</v>
      </c>
      <c r="Q4047">
        <v>0.17</v>
      </c>
      <c r="R4047">
        <v>0.26600000000000001</v>
      </c>
      <c r="S4047">
        <v>0.25600000000000001</v>
      </c>
      <c r="T4047" t="s">
        <v>874</v>
      </c>
      <c r="U4047" t="s">
        <v>874</v>
      </c>
      <c r="V4047" t="s">
        <v>874</v>
      </c>
      <c r="W4047" t="s">
        <v>874</v>
      </c>
      <c r="X4047" t="s">
        <v>56</v>
      </c>
      <c r="Y4047">
        <v>5.8819999999999997</v>
      </c>
      <c r="Z4047">
        <v>0.84399999999999997</v>
      </c>
      <c r="AA4047">
        <v>0.97899999999999998</v>
      </c>
      <c r="AB4047" t="s">
        <v>874</v>
      </c>
      <c r="AC4047">
        <v>0.61899999999999999</v>
      </c>
      <c r="AD4047" s="19">
        <v>45825.078516377318</v>
      </c>
      <c r="AE4047" t="s">
        <v>2397</v>
      </c>
    </row>
    <row r="4048" spans="1:31" x14ac:dyDescent="0.35">
      <c r="A4048" t="s">
        <v>1120</v>
      </c>
      <c r="B4048" t="s">
        <v>311</v>
      </c>
      <c r="C4048">
        <v>3292</v>
      </c>
      <c r="D4048" s="9">
        <v>38318.056250000001</v>
      </c>
      <c r="E4048" s="9">
        <v>41610.824305555558</v>
      </c>
      <c r="F4048">
        <v>4996</v>
      </c>
      <c r="G4048">
        <v>4996</v>
      </c>
      <c r="H4048">
        <v>2245</v>
      </c>
      <c r="I4048">
        <v>2751</v>
      </c>
      <c r="J4048">
        <v>1173</v>
      </c>
      <c r="K4048">
        <v>3823</v>
      </c>
      <c r="L4048">
        <v>2885</v>
      </c>
      <c r="M4048">
        <v>938</v>
      </c>
      <c r="N4048">
        <v>1.2210000000000001</v>
      </c>
      <c r="O4048">
        <v>1.2689999999999999</v>
      </c>
      <c r="P4048">
        <v>0.46</v>
      </c>
      <c r="Q4048">
        <v>1.2529999999999999</v>
      </c>
      <c r="R4048">
        <v>2.0299999999999998</v>
      </c>
      <c r="S4048">
        <v>1.7270000000000001</v>
      </c>
      <c r="T4048">
        <v>0.61699999999999999</v>
      </c>
      <c r="U4048">
        <v>0.49</v>
      </c>
      <c r="V4048">
        <v>0.81499999999999995</v>
      </c>
      <c r="W4048">
        <v>748.60299999999995</v>
      </c>
      <c r="X4048" t="s">
        <v>56</v>
      </c>
      <c r="Y4048">
        <v>0.79800000000000004</v>
      </c>
      <c r="Z4048">
        <v>0.82699999999999996</v>
      </c>
      <c r="AA4048">
        <v>0.86099999999999999</v>
      </c>
      <c r="AB4048">
        <v>0.83</v>
      </c>
      <c r="AC4048">
        <v>0.84</v>
      </c>
      <c r="AD4048" s="19">
        <v>45824.910762662039</v>
      </c>
      <c r="AE4048" t="s">
        <v>2215</v>
      </c>
    </row>
    <row r="4049" spans="1:31" hidden="1" x14ac:dyDescent="0.35">
      <c r="A4049" t="s">
        <v>1348</v>
      </c>
      <c r="B4049" t="s">
        <v>312</v>
      </c>
      <c r="C4049">
        <v>0</v>
      </c>
      <c r="D4049" s="9">
        <v>44246.564027777778</v>
      </c>
      <c r="E4049" s="9">
        <v>44246.570520833331</v>
      </c>
      <c r="F4049" t="s">
        <v>871</v>
      </c>
      <c r="G4049" t="s">
        <v>871</v>
      </c>
      <c r="H4049">
        <v>1</v>
      </c>
      <c r="I4049">
        <v>3</v>
      </c>
      <c r="J4049">
        <v>1</v>
      </c>
      <c r="K4049" t="s">
        <v>872</v>
      </c>
      <c r="L4049">
        <v>1</v>
      </c>
      <c r="M4049">
        <v>2</v>
      </c>
      <c r="N4049" t="s">
        <v>874</v>
      </c>
      <c r="O4049">
        <v>1.5</v>
      </c>
      <c r="P4049">
        <v>0</v>
      </c>
      <c r="Q4049" t="s">
        <v>874</v>
      </c>
      <c r="R4049">
        <v>1.5</v>
      </c>
      <c r="S4049">
        <v>1.5</v>
      </c>
      <c r="T4049" t="s">
        <v>874</v>
      </c>
      <c r="U4049" t="s">
        <v>874</v>
      </c>
      <c r="V4049" t="s">
        <v>874</v>
      </c>
      <c r="W4049" t="s">
        <v>874</v>
      </c>
      <c r="X4049" t="s">
        <v>62</v>
      </c>
      <c r="Y4049" t="s">
        <v>874</v>
      </c>
      <c r="Z4049" t="s">
        <v>874</v>
      </c>
      <c r="AA4049">
        <v>0.75</v>
      </c>
      <c r="AB4049">
        <v>0</v>
      </c>
      <c r="AC4049" t="s">
        <v>874</v>
      </c>
      <c r="AD4049" s="19">
        <v>45825.078708287037</v>
      </c>
      <c r="AE4049" t="s">
        <v>2397</v>
      </c>
    </row>
    <row r="4050" spans="1:31" x14ac:dyDescent="0.35">
      <c r="A4050" t="s">
        <v>98</v>
      </c>
      <c r="B4050" t="s">
        <v>311</v>
      </c>
      <c r="C4050">
        <v>664</v>
      </c>
      <c r="D4050" s="9">
        <v>44938.381249999999</v>
      </c>
      <c r="E4050" s="9">
        <v>45603.318749999999</v>
      </c>
      <c r="F4050">
        <v>117</v>
      </c>
      <c r="G4050">
        <v>117</v>
      </c>
      <c r="H4050">
        <v>90</v>
      </c>
      <c r="I4050">
        <v>27</v>
      </c>
      <c r="J4050">
        <v>5</v>
      </c>
      <c r="K4050">
        <v>112</v>
      </c>
      <c r="L4050">
        <v>66</v>
      </c>
      <c r="M4050">
        <v>46</v>
      </c>
      <c r="N4050">
        <v>0.13700000000000001</v>
      </c>
      <c r="O4050">
        <v>4.2999999999999997E-2</v>
      </c>
      <c r="P4050">
        <v>1.7999999999999999E-2</v>
      </c>
      <c r="Q4050">
        <v>0.1</v>
      </c>
      <c r="R4050">
        <v>0.16200000000000001</v>
      </c>
      <c r="S4050">
        <v>0.16900000000000001</v>
      </c>
      <c r="T4050">
        <v>0.61699999999999999</v>
      </c>
      <c r="U4050">
        <v>0.76100000000000001</v>
      </c>
      <c r="V4050">
        <v>0.9</v>
      </c>
      <c r="W4050">
        <v>460</v>
      </c>
      <c r="X4050" t="s">
        <v>56</v>
      </c>
      <c r="Y4050">
        <v>10</v>
      </c>
      <c r="Z4050">
        <v>0.98299999999999998</v>
      </c>
      <c r="AA4050">
        <v>0.94699999999999995</v>
      </c>
      <c r="AB4050">
        <v>0.95599999999999996</v>
      </c>
      <c r="AC4050">
        <v>0.98799999999999999</v>
      </c>
      <c r="AD4050" s="19">
        <v>2.0520833333333332E-2</v>
      </c>
      <c r="AE4050" t="s">
        <v>1108</v>
      </c>
    </row>
    <row r="4051" spans="1:31" hidden="1" x14ac:dyDescent="0.35">
      <c r="A4051" t="s">
        <v>1349</v>
      </c>
      <c r="B4051" t="s">
        <v>312</v>
      </c>
      <c r="C4051">
        <v>0</v>
      </c>
      <c r="D4051" s="9">
        <v>44383.944467592592</v>
      </c>
      <c r="E4051" s="9">
        <v>44383.944594907407</v>
      </c>
      <c r="F4051" t="s">
        <v>871</v>
      </c>
      <c r="G4051" t="s">
        <v>871</v>
      </c>
      <c r="H4051">
        <v>1</v>
      </c>
      <c r="I4051">
        <v>2</v>
      </c>
      <c r="J4051">
        <v>1</v>
      </c>
      <c r="K4051" t="s">
        <v>872</v>
      </c>
      <c r="L4051">
        <v>1</v>
      </c>
      <c r="M4051">
        <v>1</v>
      </c>
      <c r="N4051" t="s">
        <v>874</v>
      </c>
      <c r="O4051">
        <v>1</v>
      </c>
      <c r="P4051" t="s">
        <v>874</v>
      </c>
      <c r="Q4051" t="s">
        <v>874</v>
      </c>
      <c r="R4051">
        <v>0</v>
      </c>
      <c r="S4051">
        <v>1</v>
      </c>
      <c r="T4051" t="s">
        <v>874</v>
      </c>
      <c r="U4051" t="s">
        <v>874</v>
      </c>
      <c r="V4051" t="s">
        <v>874</v>
      </c>
      <c r="W4051" t="s">
        <v>874</v>
      </c>
      <c r="X4051" t="s">
        <v>62</v>
      </c>
      <c r="Y4051" t="s">
        <v>874</v>
      </c>
      <c r="Z4051" t="s">
        <v>874</v>
      </c>
      <c r="AA4051">
        <v>1</v>
      </c>
      <c r="AB4051" t="s">
        <v>874</v>
      </c>
      <c r="AC4051" t="s">
        <v>874</v>
      </c>
      <c r="AD4051" s="19">
        <v>45825.078910925928</v>
      </c>
      <c r="AE4051" t="s">
        <v>2397</v>
      </c>
    </row>
    <row r="4052" spans="1:31" x14ac:dyDescent="0.35">
      <c r="A4052" t="s">
        <v>98</v>
      </c>
      <c r="B4052" t="s">
        <v>311</v>
      </c>
      <c r="C4052">
        <v>664</v>
      </c>
      <c r="D4052" s="9">
        <v>44938.381249999999</v>
      </c>
      <c r="E4052" s="9">
        <v>45603.318749999999</v>
      </c>
      <c r="F4052">
        <v>117</v>
      </c>
      <c r="G4052">
        <v>117</v>
      </c>
      <c r="H4052">
        <v>90</v>
      </c>
      <c r="I4052">
        <v>27</v>
      </c>
      <c r="J4052">
        <v>5</v>
      </c>
      <c r="K4052">
        <v>112</v>
      </c>
      <c r="L4052">
        <v>66</v>
      </c>
      <c r="M4052">
        <v>46</v>
      </c>
      <c r="N4052">
        <v>0.13700000000000001</v>
      </c>
      <c r="O4052">
        <v>4.2999999999999997E-2</v>
      </c>
      <c r="P4052">
        <v>1.7999999999999999E-2</v>
      </c>
      <c r="Q4052">
        <v>0.1</v>
      </c>
      <c r="R4052">
        <v>0.16200000000000001</v>
      </c>
      <c r="S4052">
        <v>0.16900000000000001</v>
      </c>
      <c r="T4052">
        <v>0.61699999999999999</v>
      </c>
      <c r="U4052">
        <v>0.76100000000000001</v>
      </c>
      <c r="V4052">
        <v>0.9</v>
      </c>
      <c r="W4052">
        <v>460</v>
      </c>
      <c r="X4052" t="s">
        <v>56</v>
      </c>
      <c r="Y4052">
        <v>10</v>
      </c>
      <c r="Z4052">
        <v>0.98299999999999998</v>
      </c>
      <c r="AA4052">
        <v>0.94699999999999995</v>
      </c>
      <c r="AB4052">
        <v>0.95599999999999996</v>
      </c>
      <c r="AC4052">
        <v>0.98799999999999999</v>
      </c>
      <c r="AD4052" s="19">
        <v>2.2994212962962963E-2</v>
      </c>
      <c r="AE4052" t="s">
        <v>1108</v>
      </c>
    </row>
    <row r="4053" spans="1:31" hidden="1" x14ac:dyDescent="0.35">
      <c r="A4053" t="s">
        <v>1350</v>
      </c>
      <c r="B4053" t="s">
        <v>312</v>
      </c>
      <c r="C4053">
        <v>58</v>
      </c>
      <c r="D4053" s="9">
        <v>43921.374247685184</v>
      </c>
      <c r="E4053" s="9">
        <v>43979.59952546296</v>
      </c>
      <c r="F4053" t="s">
        <v>871</v>
      </c>
      <c r="G4053" t="s">
        <v>871</v>
      </c>
      <c r="H4053">
        <v>1</v>
      </c>
      <c r="I4053">
        <v>4</v>
      </c>
      <c r="J4053">
        <v>1</v>
      </c>
      <c r="K4053" t="s">
        <v>872</v>
      </c>
      <c r="L4053">
        <v>1</v>
      </c>
      <c r="M4053">
        <v>3</v>
      </c>
      <c r="N4053" t="s">
        <v>874</v>
      </c>
      <c r="O4053">
        <v>5.0999999999999997E-2</v>
      </c>
      <c r="P4053">
        <v>0</v>
      </c>
      <c r="Q4053" t="s">
        <v>874</v>
      </c>
      <c r="R4053">
        <v>5.0999999999999997E-2</v>
      </c>
      <c r="S4053">
        <v>5.0999999999999997E-2</v>
      </c>
      <c r="T4053" t="s">
        <v>874</v>
      </c>
      <c r="U4053" t="s">
        <v>874</v>
      </c>
      <c r="V4053" t="s">
        <v>874</v>
      </c>
      <c r="W4053" t="s">
        <v>874</v>
      </c>
      <c r="X4053" t="s">
        <v>56</v>
      </c>
      <c r="Y4053" t="s">
        <v>874</v>
      </c>
      <c r="Z4053" t="s">
        <v>874</v>
      </c>
      <c r="AA4053">
        <v>0.98599999999999999</v>
      </c>
      <c r="AB4053">
        <v>0</v>
      </c>
      <c r="AC4053" t="s">
        <v>874</v>
      </c>
      <c r="AD4053" s="19">
        <v>45825.079106828707</v>
      </c>
      <c r="AE4053" t="s">
        <v>2397</v>
      </c>
    </row>
    <row r="4054" spans="1:31" x14ac:dyDescent="0.35">
      <c r="A4054" t="s">
        <v>144</v>
      </c>
      <c r="B4054" t="s">
        <v>311</v>
      </c>
      <c r="C4054">
        <v>1927</v>
      </c>
      <c r="D4054" s="9">
        <v>39695.283333333333</v>
      </c>
      <c r="E4054" s="9">
        <v>41623.040277777778</v>
      </c>
      <c r="F4054">
        <v>5583</v>
      </c>
      <c r="G4054">
        <v>5583</v>
      </c>
      <c r="H4054">
        <v>863</v>
      </c>
      <c r="I4054">
        <v>4720</v>
      </c>
      <c r="J4054">
        <v>664</v>
      </c>
      <c r="K4054">
        <v>4919</v>
      </c>
      <c r="L4054">
        <v>3032</v>
      </c>
      <c r="M4054">
        <v>1887</v>
      </c>
      <c r="N4054">
        <v>0.42599999999999999</v>
      </c>
      <c r="O4054">
        <v>2.343</v>
      </c>
      <c r="P4054">
        <v>0.35799999999999998</v>
      </c>
      <c r="Q4054">
        <v>1.484</v>
      </c>
      <c r="R4054">
        <v>2.411</v>
      </c>
      <c r="S4054">
        <v>2.4089999999999998</v>
      </c>
      <c r="T4054">
        <v>0.61599999999999999</v>
      </c>
      <c r="U4054">
        <v>0.154</v>
      </c>
      <c r="V4054">
        <v>0.871</v>
      </c>
      <c r="W4054">
        <v>1271.5630000000001</v>
      </c>
      <c r="X4054" t="s">
        <v>56</v>
      </c>
      <c r="Y4054">
        <v>0.67400000000000004</v>
      </c>
      <c r="Z4054">
        <v>0.98899999999999999</v>
      </c>
      <c r="AA4054">
        <v>0.96599999999999997</v>
      </c>
      <c r="AB4054">
        <v>0.97099999999999997</v>
      </c>
      <c r="AC4054">
        <v>0.97099999999999997</v>
      </c>
      <c r="AD4054" s="19">
        <v>45824.795375821763</v>
      </c>
      <c r="AE4054" t="s">
        <v>1824</v>
      </c>
    </row>
    <row r="4055" spans="1:31" hidden="1" x14ac:dyDescent="0.35">
      <c r="A4055" t="s">
        <v>1351</v>
      </c>
      <c r="B4055" t="s">
        <v>312</v>
      </c>
      <c r="C4055">
        <v>86</v>
      </c>
      <c r="D4055" s="9">
        <v>44185.822858796295</v>
      </c>
      <c r="E4055" s="9">
        <v>44272.506840277776</v>
      </c>
      <c r="F4055" t="s">
        <v>871</v>
      </c>
      <c r="G4055" t="s">
        <v>871</v>
      </c>
      <c r="H4055">
        <v>1</v>
      </c>
      <c r="I4055">
        <v>1</v>
      </c>
      <c r="J4055">
        <v>1</v>
      </c>
      <c r="K4055" t="s">
        <v>872</v>
      </c>
      <c r="L4055">
        <v>2</v>
      </c>
      <c r="M4055">
        <v>0</v>
      </c>
      <c r="N4055" t="s">
        <v>874</v>
      </c>
      <c r="O4055" t="s">
        <v>874</v>
      </c>
      <c r="P4055" t="s">
        <v>874</v>
      </c>
      <c r="Q4055">
        <v>0.125</v>
      </c>
      <c r="R4055">
        <v>0</v>
      </c>
      <c r="S4055" t="s">
        <v>874</v>
      </c>
      <c r="T4055" t="s">
        <v>874</v>
      </c>
      <c r="U4055" t="s">
        <v>874</v>
      </c>
      <c r="V4055" t="s">
        <v>874</v>
      </c>
      <c r="W4055" t="s">
        <v>874</v>
      </c>
      <c r="X4055" t="s">
        <v>56</v>
      </c>
      <c r="Y4055">
        <v>8</v>
      </c>
      <c r="Z4055" t="s">
        <v>874</v>
      </c>
      <c r="AA4055" t="s">
        <v>874</v>
      </c>
      <c r="AB4055" t="s">
        <v>874</v>
      </c>
      <c r="AC4055">
        <v>1</v>
      </c>
      <c r="AD4055" s="19">
        <v>45825.079326793981</v>
      </c>
      <c r="AE4055" t="s">
        <v>2397</v>
      </c>
    </row>
    <row r="4056" spans="1:31" x14ac:dyDescent="0.35">
      <c r="A4056" t="s">
        <v>1082</v>
      </c>
      <c r="B4056" t="s">
        <v>311</v>
      </c>
      <c r="C4056">
        <v>2628</v>
      </c>
      <c r="D4056" s="9">
        <v>40134.174363425926</v>
      </c>
      <c r="E4056" s="9">
        <v>42762.675046296295</v>
      </c>
      <c r="F4056">
        <v>1757</v>
      </c>
      <c r="G4056">
        <v>1757</v>
      </c>
      <c r="H4056">
        <v>70</v>
      </c>
      <c r="I4056">
        <v>1687</v>
      </c>
      <c r="J4056">
        <v>553</v>
      </c>
      <c r="K4056">
        <v>1204</v>
      </c>
      <c r="L4056">
        <v>955</v>
      </c>
      <c r="M4056">
        <v>249</v>
      </c>
      <c r="N4056">
        <v>9.7000000000000003E-2</v>
      </c>
      <c r="O4056">
        <v>2.242</v>
      </c>
      <c r="P4056">
        <v>0.42099999999999999</v>
      </c>
      <c r="Q4056">
        <v>1.1739999999999999</v>
      </c>
      <c r="R4056">
        <v>1.9179999999999999</v>
      </c>
      <c r="S4056">
        <v>1.2749999999999999</v>
      </c>
      <c r="T4056">
        <v>0.61199999999999999</v>
      </c>
      <c r="U4056">
        <v>4.1000000000000002E-2</v>
      </c>
      <c r="V4056">
        <v>0.82</v>
      </c>
      <c r="W4056">
        <v>212.095</v>
      </c>
      <c r="X4056" t="s">
        <v>56</v>
      </c>
      <c r="Y4056">
        <v>0.85199999999999998</v>
      </c>
      <c r="Z4056">
        <v>0.81299999999999994</v>
      </c>
      <c r="AA4056" s="19">
        <v>0.93</v>
      </c>
      <c r="AB4056">
        <v>0.76500000000000001</v>
      </c>
      <c r="AC4056" s="23">
        <v>0.89500000000000002</v>
      </c>
      <c r="AD4056" s="19">
        <v>45825.230334942127</v>
      </c>
      <c r="AE4056" t="s">
        <v>2362</v>
      </c>
    </row>
    <row r="4057" spans="1:31" hidden="1" x14ac:dyDescent="0.35">
      <c r="A4057" t="s">
        <v>1352</v>
      </c>
      <c r="B4057" t="s">
        <v>312</v>
      </c>
      <c r="C4057">
        <v>89</v>
      </c>
      <c r="D4057" s="9">
        <v>38214.849236111113</v>
      </c>
      <c r="E4057" s="9">
        <v>38304.098101851851</v>
      </c>
      <c r="F4057" t="s">
        <v>871</v>
      </c>
      <c r="G4057" t="s">
        <v>871</v>
      </c>
      <c r="H4057">
        <v>1</v>
      </c>
      <c r="I4057">
        <v>5</v>
      </c>
      <c r="J4057">
        <v>23</v>
      </c>
      <c r="K4057" t="s">
        <v>872</v>
      </c>
      <c r="L4057">
        <v>5</v>
      </c>
      <c r="M4057">
        <v>-24</v>
      </c>
      <c r="N4057" t="s">
        <v>874</v>
      </c>
      <c r="O4057">
        <v>9.9000000000000005E-2</v>
      </c>
      <c r="P4057">
        <v>0.14199999999999999</v>
      </c>
      <c r="Q4057">
        <v>3.2000000000000001E-2</v>
      </c>
      <c r="R4057">
        <v>-4.2999999999999899E-2</v>
      </c>
      <c r="S4057">
        <v>-0.11899999999999999</v>
      </c>
      <c r="T4057" t="s">
        <v>874</v>
      </c>
      <c r="U4057" t="s">
        <v>874</v>
      </c>
      <c r="V4057" t="s">
        <v>874</v>
      </c>
      <c r="W4057" t="s">
        <v>874</v>
      </c>
      <c r="X4057" t="s">
        <v>92</v>
      </c>
      <c r="Y4057">
        <v>31.25</v>
      </c>
      <c r="Z4057" t="s">
        <v>874</v>
      </c>
      <c r="AA4057">
        <v>0.71499999999999997</v>
      </c>
      <c r="AB4057">
        <v>0.23699999999999999</v>
      </c>
      <c r="AC4057">
        <v>0.76200000000000001</v>
      </c>
      <c r="AD4057" s="19">
        <v>45825.079540902778</v>
      </c>
      <c r="AE4057" t="s">
        <v>2397</v>
      </c>
    </row>
    <row r="4058" spans="1:31" x14ac:dyDescent="0.35">
      <c r="A4058" t="s">
        <v>1541</v>
      </c>
      <c r="B4058" t="s">
        <v>311</v>
      </c>
      <c r="C4058">
        <v>3504</v>
      </c>
      <c r="D4058" s="9">
        <v>37490.632638888892</v>
      </c>
      <c r="E4058" s="9">
        <v>40995.606944444444</v>
      </c>
      <c r="F4058">
        <v>209</v>
      </c>
      <c r="G4058">
        <v>209</v>
      </c>
      <c r="H4058">
        <v>29</v>
      </c>
      <c r="I4058">
        <v>180</v>
      </c>
      <c r="J4058">
        <v>29</v>
      </c>
      <c r="K4058">
        <v>180</v>
      </c>
      <c r="L4058">
        <v>93</v>
      </c>
      <c r="M4058">
        <v>87</v>
      </c>
      <c r="N4058">
        <v>1.6E-2</v>
      </c>
      <c r="O4058">
        <v>9.5000000000000001E-2</v>
      </c>
      <c r="P4058">
        <v>2.1000000000000001E-2</v>
      </c>
      <c r="Q4058">
        <v>5.5E-2</v>
      </c>
      <c r="R4058">
        <v>0.09</v>
      </c>
      <c r="S4058">
        <v>9.9000000000000005E-2</v>
      </c>
      <c r="T4058">
        <v>0.61099999999999999</v>
      </c>
      <c r="U4058">
        <v>0.14399999999999999</v>
      </c>
      <c r="V4058">
        <v>0.81100000000000005</v>
      </c>
      <c r="W4058">
        <v>1581.818</v>
      </c>
      <c r="X4058" t="s">
        <v>56</v>
      </c>
      <c r="Y4058">
        <v>18.181999999999999</v>
      </c>
      <c r="Z4058">
        <v>0.71199999999999997</v>
      </c>
      <c r="AA4058">
        <v>0.77500000000000002</v>
      </c>
      <c r="AB4058">
        <v>0.60399999999999998</v>
      </c>
      <c r="AC4058">
        <v>0.82199999999999995</v>
      </c>
      <c r="AD4058" s="19">
        <v>45824.803530740741</v>
      </c>
      <c r="AE4058" t="s">
        <v>1824</v>
      </c>
    </row>
    <row r="4059" spans="1:31" hidden="1" x14ac:dyDescent="0.35">
      <c r="A4059" t="s">
        <v>1353</v>
      </c>
      <c r="B4059" t="s">
        <v>312</v>
      </c>
      <c r="C4059">
        <v>1</v>
      </c>
      <c r="D4059" s="9">
        <v>44552.981412037036</v>
      </c>
      <c r="E4059" s="9">
        <v>44554.936145833337</v>
      </c>
      <c r="F4059" t="s">
        <v>871</v>
      </c>
      <c r="G4059" t="s">
        <v>871</v>
      </c>
      <c r="H4059">
        <v>1</v>
      </c>
      <c r="I4059">
        <v>1</v>
      </c>
      <c r="J4059">
        <v>1</v>
      </c>
      <c r="K4059" t="s">
        <v>872</v>
      </c>
      <c r="L4059">
        <v>1</v>
      </c>
      <c r="M4059">
        <v>-1</v>
      </c>
      <c r="N4059" t="s">
        <v>874</v>
      </c>
      <c r="O4059" t="s">
        <v>874</v>
      </c>
      <c r="P4059" t="s">
        <v>874</v>
      </c>
      <c r="Q4059" t="s">
        <v>874</v>
      </c>
      <c r="R4059">
        <v>0</v>
      </c>
      <c r="S4059" t="s">
        <v>874</v>
      </c>
      <c r="T4059" t="s">
        <v>874</v>
      </c>
      <c r="U4059" t="s">
        <v>874</v>
      </c>
      <c r="V4059" t="s">
        <v>874</v>
      </c>
      <c r="W4059" t="s">
        <v>874</v>
      </c>
      <c r="X4059" t="s">
        <v>56</v>
      </c>
      <c r="Y4059" t="s">
        <v>874</v>
      </c>
      <c r="Z4059" t="s">
        <v>874</v>
      </c>
      <c r="AA4059" t="s">
        <v>874</v>
      </c>
      <c r="AB4059" t="s">
        <v>874</v>
      </c>
      <c r="AC4059" t="s">
        <v>874</v>
      </c>
      <c r="AD4059" s="19">
        <v>45825.079783749999</v>
      </c>
      <c r="AE4059" t="s">
        <v>2397</v>
      </c>
    </row>
    <row r="4060" spans="1:31" x14ac:dyDescent="0.35">
      <c r="A4060" t="s">
        <v>1518</v>
      </c>
      <c r="B4060" t="s">
        <v>311</v>
      </c>
      <c r="C4060">
        <v>3459</v>
      </c>
      <c r="D4060" s="9">
        <v>40163.142905092594</v>
      </c>
      <c r="E4060" s="9">
        <v>43622.766909722224</v>
      </c>
      <c r="F4060">
        <v>1036</v>
      </c>
      <c r="G4060">
        <v>1036</v>
      </c>
      <c r="H4060">
        <v>202</v>
      </c>
      <c r="I4060">
        <v>834</v>
      </c>
      <c r="J4060">
        <v>49</v>
      </c>
      <c r="K4060">
        <v>987</v>
      </c>
      <c r="L4060">
        <v>540</v>
      </c>
      <c r="M4060">
        <v>447</v>
      </c>
      <c r="N4060">
        <v>7.2999999999999995E-2</v>
      </c>
      <c r="O4060">
        <v>0.29399999999999998</v>
      </c>
      <c r="P4060">
        <v>1.4999999999999999E-2</v>
      </c>
      <c r="Q4060">
        <v>0.215</v>
      </c>
      <c r="R4060">
        <v>0.35199999999999998</v>
      </c>
      <c r="S4060">
        <v>0.35</v>
      </c>
      <c r="T4060">
        <v>0.61099999999999999</v>
      </c>
      <c r="U4060">
        <v>0.19900000000000001</v>
      </c>
      <c r="V4060">
        <v>0.95899999999999996</v>
      </c>
      <c r="W4060">
        <v>2079.0700000000002</v>
      </c>
      <c r="X4060" t="s">
        <v>56</v>
      </c>
      <c r="Y4060">
        <v>4.6509999999999998</v>
      </c>
      <c r="Z4060">
        <v>0.97099999999999997</v>
      </c>
      <c r="AA4060">
        <v>0.97499999999999998</v>
      </c>
      <c r="AB4060">
        <v>0.97199999999999998</v>
      </c>
      <c r="AC4060">
        <v>0.92200000000000004</v>
      </c>
      <c r="AD4060" s="19">
        <v>45825.118539444447</v>
      </c>
      <c r="AE4060" t="s">
        <v>2397</v>
      </c>
    </row>
    <row r="4061" spans="1:31" hidden="1" x14ac:dyDescent="0.35">
      <c r="A4061" t="s">
        <v>1354</v>
      </c>
      <c r="B4061" t="s">
        <v>312</v>
      </c>
      <c r="C4061">
        <v>99</v>
      </c>
      <c r="D4061" s="9">
        <v>43079.352071759262</v>
      </c>
      <c r="E4061" s="9">
        <v>43179.310196759259</v>
      </c>
      <c r="F4061" t="s">
        <v>871</v>
      </c>
      <c r="G4061" t="s">
        <v>871</v>
      </c>
      <c r="H4061">
        <v>18</v>
      </c>
      <c r="I4061">
        <v>40</v>
      </c>
      <c r="J4061">
        <v>26</v>
      </c>
      <c r="K4061" t="s">
        <v>872</v>
      </c>
      <c r="L4061">
        <v>46</v>
      </c>
      <c r="M4061">
        <v>-15</v>
      </c>
      <c r="N4061">
        <v>0.17</v>
      </c>
      <c r="O4061">
        <v>0.39300000000000002</v>
      </c>
      <c r="P4061">
        <v>0.23599999999999999</v>
      </c>
      <c r="Q4061">
        <v>0.311</v>
      </c>
      <c r="R4061" s="24" t="s">
        <v>2237</v>
      </c>
      <c r="S4061">
        <v>0.46</v>
      </c>
      <c r="T4061">
        <v>0.95099999999999996</v>
      </c>
      <c r="U4061">
        <v>0.30199999999999999</v>
      </c>
      <c r="V4061">
        <v>0.58099999999999996</v>
      </c>
      <c r="W4061">
        <v>463.02300000000002</v>
      </c>
      <c r="X4061" t="s">
        <v>56</v>
      </c>
      <c r="Y4061">
        <v>3.2149999999999999</v>
      </c>
      <c r="Z4061">
        <v>0.89500000000000002</v>
      </c>
      <c r="AA4061">
        <v>0.94599999999999995</v>
      </c>
      <c r="AB4061">
        <v>0.13200000000000001</v>
      </c>
      <c r="AC4061">
        <v>0.34</v>
      </c>
      <c r="AD4061" s="19">
        <v>45825.080057557869</v>
      </c>
      <c r="AE4061" t="s">
        <v>2397</v>
      </c>
    </row>
    <row r="4062" spans="1:31" x14ac:dyDescent="0.35">
      <c r="A4062" t="s">
        <v>1710</v>
      </c>
      <c r="B4062" t="s">
        <v>311</v>
      </c>
      <c r="C4062">
        <v>2164</v>
      </c>
      <c r="D4062" s="9">
        <v>42402.648692129631</v>
      </c>
      <c r="E4062" s="9">
        <v>44566.87263888889</v>
      </c>
      <c r="F4062">
        <v>11551</v>
      </c>
      <c r="G4062">
        <v>11551</v>
      </c>
      <c r="H4062">
        <v>2109</v>
      </c>
      <c r="I4062">
        <v>9442</v>
      </c>
      <c r="J4062">
        <v>1214</v>
      </c>
      <c r="K4062">
        <v>10337</v>
      </c>
      <c r="L4062">
        <v>6544</v>
      </c>
      <c r="M4062">
        <v>3793</v>
      </c>
      <c r="N4062">
        <v>1.0029999999999999</v>
      </c>
      <c r="O4062">
        <v>4.7590000000000003</v>
      </c>
      <c r="P4062">
        <v>0.622</v>
      </c>
      <c r="Q4062">
        <v>3.141</v>
      </c>
      <c r="R4062">
        <v>5.14</v>
      </c>
      <c r="S4062">
        <v>5.1360000000000001</v>
      </c>
      <c r="T4062">
        <v>0.61099999999999999</v>
      </c>
      <c r="U4062">
        <v>0.17399999999999999</v>
      </c>
      <c r="V4062">
        <v>0.89200000000000002</v>
      </c>
      <c r="W4062">
        <v>1207.577</v>
      </c>
      <c r="X4062" t="s">
        <v>56</v>
      </c>
      <c r="Y4062">
        <v>0.318</v>
      </c>
      <c r="Z4062">
        <v>0.996</v>
      </c>
      <c r="AA4062">
        <v>0.998</v>
      </c>
      <c r="AB4062">
        <v>0.99299999999999999</v>
      </c>
      <c r="AC4062">
        <v>0.99399999999999999</v>
      </c>
      <c r="AD4062" s="19">
        <v>45825.167575474537</v>
      </c>
      <c r="AE4062" t="s">
        <v>2397</v>
      </c>
    </row>
    <row r="4063" spans="1:31" hidden="1" x14ac:dyDescent="0.35">
      <c r="A4063" t="s">
        <v>1355</v>
      </c>
      <c r="B4063" t="s">
        <v>312</v>
      </c>
      <c r="C4063">
        <v>99</v>
      </c>
      <c r="D4063" s="9">
        <v>44371.483055555553</v>
      </c>
      <c r="E4063" s="9">
        <v>44470.773229166669</v>
      </c>
      <c r="F4063" t="s">
        <v>871</v>
      </c>
      <c r="G4063" t="s">
        <v>871</v>
      </c>
      <c r="H4063">
        <v>5</v>
      </c>
      <c r="I4063">
        <v>16</v>
      </c>
      <c r="J4063">
        <v>2</v>
      </c>
      <c r="K4063" t="s">
        <v>872</v>
      </c>
      <c r="L4063">
        <v>23</v>
      </c>
      <c r="M4063">
        <v>-5</v>
      </c>
      <c r="N4063">
        <v>7.4999999999999997E-2</v>
      </c>
      <c r="O4063">
        <v>0.13600000000000001</v>
      </c>
      <c r="P4063">
        <v>3.7999999999999999E-2</v>
      </c>
      <c r="Q4063">
        <v>0.22700000000000001</v>
      </c>
      <c r="R4063" s="24" t="s">
        <v>2238</v>
      </c>
      <c r="S4063">
        <v>0.17</v>
      </c>
      <c r="T4063">
        <v>1.3120000000000001</v>
      </c>
      <c r="U4063">
        <v>0.35499999999999998</v>
      </c>
      <c r="V4063">
        <v>0.82</v>
      </c>
      <c r="W4063">
        <v>48.457999999999998</v>
      </c>
      <c r="X4063" t="s">
        <v>62</v>
      </c>
      <c r="Y4063">
        <v>4.4050000000000002</v>
      </c>
      <c r="Z4063">
        <v>0.98</v>
      </c>
      <c r="AA4063">
        <v>0.878</v>
      </c>
      <c r="AB4063">
        <v>1</v>
      </c>
      <c r="AC4063">
        <v>0.82499999999999996</v>
      </c>
      <c r="AD4063" s="19">
        <v>45825.080324664355</v>
      </c>
      <c r="AE4063" t="s">
        <v>2397</v>
      </c>
    </row>
    <row r="4064" spans="1:31" x14ac:dyDescent="0.35">
      <c r="A4064" t="s">
        <v>187</v>
      </c>
      <c r="B4064" t="s">
        <v>311</v>
      </c>
      <c r="C4064">
        <v>671</v>
      </c>
      <c r="D4064" s="9">
        <v>44634.465277777781</v>
      </c>
      <c r="E4064" s="9">
        <v>45306.397222222222</v>
      </c>
      <c r="F4064">
        <v>297</v>
      </c>
      <c r="G4064">
        <v>275</v>
      </c>
      <c r="H4064">
        <v>220</v>
      </c>
      <c r="I4064">
        <v>55</v>
      </c>
      <c r="J4064">
        <v>23</v>
      </c>
      <c r="K4064">
        <v>252</v>
      </c>
      <c r="L4064">
        <v>153</v>
      </c>
      <c r="M4064">
        <v>99</v>
      </c>
      <c r="N4064">
        <v>0.50600000000000001</v>
      </c>
      <c r="O4064">
        <v>0.123</v>
      </c>
      <c r="P4064">
        <v>4.4999999999999998E-2</v>
      </c>
      <c r="Q4064">
        <v>0.35599999999999998</v>
      </c>
      <c r="R4064">
        <v>0.58399999999999996</v>
      </c>
      <c r="S4064">
        <v>0.58699999999999997</v>
      </c>
      <c r="T4064">
        <v>0.61</v>
      </c>
      <c r="U4064">
        <v>0.80400000000000005</v>
      </c>
      <c r="V4064">
        <v>0.92800000000000005</v>
      </c>
      <c r="W4064">
        <v>278.08999999999997</v>
      </c>
      <c r="X4064" t="s">
        <v>56</v>
      </c>
      <c r="Y4064">
        <v>2.8090000000000002</v>
      </c>
      <c r="Z4064">
        <v>0.98199999999999998</v>
      </c>
      <c r="AA4064">
        <v>0.95799999999999996</v>
      </c>
      <c r="AB4064">
        <v>0.98399999999999999</v>
      </c>
      <c r="AC4064">
        <v>0.93300000000000005</v>
      </c>
      <c r="AD4064" s="19">
        <v>3.1968749999999997E-2</v>
      </c>
      <c r="AE4064" t="s">
        <v>1108</v>
      </c>
    </row>
    <row r="4065" spans="1:31" hidden="1" x14ac:dyDescent="0.35">
      <c r="A4065" t="s">
        <v>1356</v>
      </c>
      <c r="B4065" t="s">
        <v>312</v>
      </c>
      <c r="C4065">
        <v>62</v>
      </c>
      <c r="D4065" s="9">
        <v>43635.420486111114</v>
      </c>
      <c r="E4065" s="9">
        <v>43697.427824074075</v>
      </c>
      <c r="F4065" t="s">
        <v>871</v>
      </c>
      <c r="G4065" t="s">
        <v>871</v>
      </c>
      <c r="H4065">
        <v>1</v>
      </c>
      <c r="I4065">
        <v>1</v>
      </c>
      <c r="J4065">
        <v>3</v>
      </c>
      <c r="K4065" t="s">
        <v>872</v>
      </c>
      <c r="L4065">
        <v>1</v>
      </c>
      <c r="M4065">
        <v>-2</v>
      </c>
      <c r="N4065" t="s">
        <v>874</v>
      </c>
      <c r="O4065" t="s">
        <v>874</v>
      </c>
      <c r="P4065" t="s">
        <v>874</v>
      </c>
      <c r="Q4065" t="s">
        <v>874</v>
      </c>
      <c r="R4065">
        <v>0</v>
      </c>
      <c r="S4065">
        <v>-3.5000000000000003E-2</v>
      </c>
      <c r="T4065" t="s">
        <v>874</v>
      </c>
      <c r="U4065" t="s">
        <v>874</v>
      </c>
      <c r="V4065" t="s">
        <v>874</v>
      </c>
      <c r="W4065" t="s">
        <v>874</v>
      </c>
      <c r="X4065" t="s">
        <v>56</v>
      </c>
      <c r="Y4065" t="s">
        <v>874</v>
      </c>
      <c r="Z4065" t="s">
        <v>874</v>
      </c>
      <c r="AA4065" t="s">
        <v>874</v>
      </c>
      <c r="AB4065" t="s">
        <v>874</v>
      </c>
      <c r="AC4065" t="s">
        <v>874</v>
      </c>
      <c r="AD4065" s="19">
        <v>45825.080544930555</v>
      </c>
      <c r="AE4065" t="s">
        <v>2397</v>
      </c>
    </row>
    <row r="4066" spans="1:31" x14ac:dyDescent="0.35">
      <c r="A4066" t="s">
        <v>187</v>
      </c>
      <c r="B4066" t="s">
        <v>311</v>
      </c>
      <c r="C4066">
        <v>671</v>
      </c>
      <c r="D4066" s="9">
        <v>44634.465277777781</v>
      </c>
      <c r="E4066" s="9">
        <v>45306.397222222222</v>
      </c>
      <c r="F4066">
        <v>297</v>
      </c>
      <c r="G4066">
        <v>275</v>
      </c>
      <c r="H4066">
        <v>220</v>
      </c>
      <c r="I4066">
        <v>55</v>
      </c>
      <c r="J4066">
        <v>23</v>
      </c>
      <c r="K4066">
        <v>252</v>
      </c>
      <c r="L4066">
        <v>153</v>
      </c>
      <c r="M4066">
        <v>99</v>
      </c>
      <c r="N4066">
        <v>0.50600000000000001</v>
      </c>
      <c r="O4066">
        <v>0.123</v>
      </c>
      <c r="P4066">
        <v>4.4999999999999998E-2</v>
      </c>
      <c r="Q4066">
        <v>0.35599999999999998</v>
      </c>
      <c r="R4066">
        <v>0.58399999999999996</v>
      </c>
      <c r="S4066">
        <v>0.58699999999999997</v>
      </c>
      <c r="T4066">
        <v>0.61</v>
      </c>
      <c r="U4066">
        <v>0.80400000000000005</v>
      </c>
      <c r="V4066">
        <v>0.92800000000000005</v>
      </c>
      <c r="W4066">
        <v>278.08999999999997</v>
      </c>
      <c r="X4066" t="s">
        <v>56</v>
      </c>
      <c r="Y4066">
        <v>2.8090000000000002</v>
      </c>
      <c r="Z4066">
        <v>0.98199999999999998</v>
      </c>
      <c r="AA4066">
        <v>0.95799999999999996</v>
      </c>
      <c r="AB4066">
        <v>0.98399999999999999</v>
      </c>
      <c r="AC4066">
        <v>0.93300000000000005</v>
      </c>
      <c r="AD4066" s="19">
        <v>4.3449074074074076E-3</v>
      </c>
      <c r="AE4066" t="s">
        <v>1108</v>
      </c>
    </row>
    <row r="4067" spans="1:31" hidden="1" x14ac:dyDescent="0.35">
      <c r="A4067" t="s">
        <v>1357</v>
      </c>
      <c r="B4067" t="s">
        <v>312</v>
      </c>
      <c r="C4067">
        <v>83</v>
      </c>
      <c r="D4067" s="9">
        <v>42276.581018518518</v>
      </c>
      <c r="E4067" s="9">
        <v>42360.306805555556</v>
      </c>
      <c r="F4067" t="s">
        <v>871</v>
      </c>
      <c r="G4067" t="s">
        <v>871</v>
      </c>
      <c r="H4067">
        <v>1</v>
      </c>
      <c r="I4067">
        <v>6</v>
      </c>
      <c r="J4067">
        <v>1</v>
      </c>
      <c r="K4067" t="s">
        <v>872</v>
      </c>
      <c r="L4067">
        <v>4</v>
      </c>
      <c r="M4067">
        <v>1</v>
      </c>
      <c r="N4067" t="s">
        <v>874</v>
      </c>
      <c r="O4067">
        <v>0.05</v>
      </c>
      <c r="P4067" t="s">
        <v>874</v>
      </c>
      <c r="Q4067">
        <v>0.4</v>
      </c>
      <c r="R4067">
        <v>0</v>
      </c>
      <c r="S4067">
        <v>0.05</v>
      </c>
      <c r="T4067" t="s">
        <v>874</v>
      </c>
      <c r="U4067" t="s">
        <v>874</v>
      </c>
      <c r="V4067" t="s">
        <v>874</v>
      </c>
      <c r="W4067" t="s">
        <v>874</v>
      </c>
      <c r="X4067" t="s">
        <v>56</v>
      </c>
      <c r="Y4067">
        <v>2.5</v>
      </c>
      <c r="Z4067" t="s">
        <v>874</v>
      </c>
      <c r="AA4067">
        <v>0.75600000000000001</v>
      </c>
      <c r="AB4067" t="s">
        <v>874</v>
      </c>
      <c r="AC4067">
        <v>0.8</v>
      </c>
      <c r="AD4067" s="19">
        <v>45825.080760717596</v>
      </c>
      <c r="AE4067" t="s">
        <v>2397</v>
      </c>
    </row>
    <row r="4068" spans="1:31" x14ac:dyDescent="0.35">
      <c r="A4068" t="s">
        <v>304</v>
      </c>
      <c r="B4068" t="s">
        <v>311</v>
      </c>
      <c r="C4068">
        <v>532</v>
      </c>
      <c r="D4068" s="9">
        <v>44004.608657407407</v>
      </c>
      <c r="E4068" s="9">
        <v>44536.645671296297</v>
      </c>
      <c r="F4068">
        <v>99</v>
      </c>
      <c r="G4068">
        <v>99</v>
      </c>
      <c r="H4068">
        <v>80</v>
      </c>
      <c r="I4068">
        <v>19</v>
      </c>
      <c r="J4068">
        <v>2</v>
      </c>
      <c r="K4068">
        <v>97</v>
      </c>
      <c r="L4068">
        <v>62</v>
      </c>
      <c r="M4068">
        <v>35</v>
      </c>
      <c r="N4068">
        <v>0.14299999999999999</v>
      </c>
      <c r="O4068">
        <v>3.2000000000000001E-2</v>
      </c>
      <c r="P4068">
        <v>3.0000000000000001E-3</v>
      </c>
      <c r="Q4068">
        <v>0.105</v>
      </c>
      <c r="R4068">
        <v>0.17199999999999999</v>
      </c>
      <c r="S4068">
        <v>0.17100000000000001</v>
      </c>
      <c r="T4068">
        <v>0.61</v>
      </c>
      <c r="U4068">
        <v>0.81699999999999995</v>
      </c>
      <c r="V4068">
        <v>0.98299999999999998</v>
      </c>
      <c r="W4068">
        <v>333.33300000000003</v>
      </c>
      <c r="X4068" t="s">
        <v>56</v>
      </c>
      <c r="Y4068">
        <v>9.5239999999999991</v>
      </c>
      <c r="Z4068">
        <v>0.92200000000000004</v>
      </c>
      <c r="AA4068">
        <v>0.93600000000000005</v>
      </c>
      <c r="AB4068">
        <v>1</v>
      </c>
      <c r="AC4068">
        <v>0.93600000000000005</v>
      </c>
      <c r="AD4068" s="19">
        <v>45825.234980543981</v>
      </c>
      <c r="AE4068" t="s">
        <v>2357</v>
      </c>
    </row>
    <row r="4069" spans="1:31" hidden="1" x14ac:dyDescent="0.35">
      <c r="A4069" t="s">
        <v>1358</v>
      </c>
      <c r="B4069" t="s">
        <v>312</v>
      </c>
      <c r="C4069">
        <v>15</v>
      </c>
      <c r="D4069" s="9">
        <v>39951.759513888886</v>
      </c>
      <c r="E4069" s="9">
        <v>39966.91710648148</v>
      </c>
      <c r="F4069" t="s">
        <v>871</v>
      </c>
      <c r="G4069" t="s">
        <v>871</v>
      </c>
      <c r="H4069">
        <v>1</v>
      </c>
      <c r="I4069">
        <v>1</v>
      </c>
      <c r="J4069">
        <v>1</v>
      </c>
      <c r="K4069" t="s">
        <v>872</v>
      </c>
      <c r="L4069">
        <v>3</v>
      </c>
      <c r="M4069">
        <v>-1</v>
      </c>
      <c r="N4069">
        <v>0</v>
      </c>
      <c r="O4069" t="s">
        <v>874</v>
      </c>
      <c r="P4069" t="s">
        <v>874</v>
      </c>
      <c r="Q4069">
        <v>0.1</v>
      </c>
      <c r="R4069">
        <v>0</v>
      </c>
      <c r="S4069" t="s">
        <v>874</v>
      </c>
      <c r="T4069" t="s">
        <v>874</v>
      </c>
      <c r="U4069" t="s">
        <v>874</v>
      </c>
      <c r="V4069" t="s">
        <v>874</v>
      </c>
      <c r="W4069" t="s">
        <v>874</v>
      </c>
      <c r="X4069" t="s">
        <v>56</v>
      </c>
      <c r="Y4069">
        <v>10</v>
      </c>
      <c r="Z4069">
        <v>0</v>
      </c>
      <c r="AA4069" t="s">
        <v>874</v>
      </c>
      <c r="AB4069" t="s">
        <v>874</v>
      </c>
      <c r="AC4069">
        <v>0.75</v>
      </c>
      <c r="AD4069" s="19">
        <v>45825.080963576387</v>
      </c>
      <c r="AE4069" t="s">
        <v>2397</v>
      </c>
    </row>
    <row r="4070" spans="1:31" x14ac:dyDescent="0.35">
      <c r="A4070" t="s">
        <v>1986</v>
      </c>
      <c r="B4070" t="s">
        <v>311</v>
      </c>
      <c r="C4070">
        <v>1066</v>
      </c>
      <c r="D4070" s="9">
        <v>39430.864583333336</v>
      </c>
      <c r="E4070" s="9">
        <v>40497.673611111109</v>
      </c>
      <c r="F4070">
        <v>72</v>
      </c>
      <c r="G4070">
        <v>72</v>
      </c>
      <c r="H4070">
        <v>30</v>
      </c>
      <c r="I4070">
        <v>42</v>
      </c>
      <c r="J4070">
        <v>9</v>
      </c>
      <c r="K4070">
        <v>63</v>
      </c>
      <c r="L4070">
        <v>47</v>
      </c>
      <c r="M4070">
        <v>16</v>
      </c>
      <c r="N4070">
        <v>0.23200000000000001</v>
      </c>
      <c r="O4070">
        <v>4.7E-2</v>
      </c>
      <c r="P4070">
        <v>2.4E-2</v>
      </c>
      <c r="Q4070">
        <v>0.155</v>
      </c>
      <c r="R4070">
        <v>0.255</v>
      </c>
      <c r="S4070">
        <v>7.8E-2</v>
      </c>
      <c r="T4070">
        <v>0.60799999999999998</v>
      </c>
      <c r="U4070">
        <v>0.83199999999999996</v>
      </c>
      <c r="V4070">
        <v>0.91400000000000003</v>
      </c>
      <c r="W4070">
        <v>103.226</v>
      </c>
      <c r="X4070" t="s">
        <v>56</v>
      </c>
      <c r="Y4070">
        <v>6.452</v>
      </c>
      <c r="Z4070">
        <v>0.38700000000000001</v>
      </c>
      <c r="AA4070">
        <v>0.57199999999999995</v>
      </c>
      <c r="AB4070">
        <v>0.88100000000000001</v>
      </c>
      <c r="AC4070">
        <v>0.92900000000000005</v>
      </c>
      <c r="AD4070" s="19">
        <v>45824.893640729169</v>
      </c>
      <c r="AE4070" t="s">
        <v>2024</v>
      </c>
    </row>
    <row r="4071" spans="1:31" hidden="1" x14ac:dyDescent="0.35">
      <c r="A4071" t="s">
        <v>1359</v>
      </c>
      <c r="B4071" t="s">
        <v>312</v>
      </c>
      <c r="C4071">
        <v>83</v>
      </c>
      <c r="D4071" s="9">
        <v>44243.695092592592</v>
      </c>
      <c r="E4071" s="9">
        <v>44327.037557870368</v>
      </c>
      <c r="F4071" t="s">
        <v>871</v>
      </c>
      <c r="G4071" t="s">
        <v>871</v>
      </c>
      <c r="H4071">
        <v>1</v>
      </c>
      <c r="I4071">
        <v>2</v>
      </c>
      <c r="J4071">
        <v>1</v>
      </c>
      <c r="K4071" t="s">
        <v>872</v>
      </c>
      <c r="L4071">
        <v>1</v>
      </c>
      <c r="M4071">
        <v>0</v>
      </c>
      <c r="N4071" t="s">
        <v>874</v>
      </c>
      <c r="O4071">
        <v>1.2E-2</v>
      </c>
      <c r="P4071" t="s">
        <v>874</v>
      </c>
      <c r="Q4071" t="s">
        <v>874</v>
      </c>
      <c r="R4071">
        <v>0</v>
      </c>
      <c r="S4071">
        <v>1.2E-2</v>
      </c>
      <c r="T4071" t="s">
        <v>874</v>
      </c>
      <c r="U4071" t="s">
        <v>874</v>
      </c>
      <c r="V4071" t="s">
        <v>874</v>
      </c>
      <c r="W4071" t="s">
        <v>874</v>
      </c>
      <c r="X4071" t="s">
        <v>56</v>
      </c>
      <c r="Y4071" t="s">
        <v>874</v>
      </c>
      <c r="Z4071" t="s">
        <v>874</v>
      </c>
      <c r="AA4071">
        <v>1</v>
      </c>
      <c r="AB4071" t="s">
        <v>874</v>
      </c>
      <c r="AC4071" t="s">
        <v>874</v>
      </c>
      <c r="AD4071" s="19">
        <v>45825.081194965278</v>
      </c>
      <c r="AE4071" t="s">
        <v>2397</v>
      </c>
    </row>
    <row r="4072" spans="1:31" x14ac:dyDescent="0.35">
      <c r="A4072" t="s">
        <v>244</v>
      </c>
      <c r="B4072" t="s">
        <v>311</v>
      </c>
      <c r="C4072">
        <v>314</v>
      </c>
      <c r="D4072" s="9">
        <v>44813.351388888892</v>
      </c>
      <c r="E4072" s="9">
        <v>45127.595138888886</v>
      </c>
      <c r="F4072">
        <v>39</v>
      </c>
      <c r="G4072">
        <v>39</v>
      </c>
      <c r="H4072">
        <v>24</v>
      </c>
      <c r="I4072">
        <v>15</v>
      </c>
      <c r="J4072">
        <v>11</v>
      </c>
      <c r="K4072">
        <v>28</v>
      </c>
      <c r="L4072">
        <v>28</v>
      </c>
      <c r="M4072">
        <v>0</v>
      </c>
      <c r="N4072">
        <v>0.1</v>
      </c>
      <c r="O4072">
        <v>6.2E-2</v>
      </c>
      <c r="P4072">
        <v>3.2000000000000001E-2</v>
      </c>
      <c r="Q4072">
        <v>7.9000000000000001E-2</v>
      </c>
      <c r="R4072">
        <v>0.13</v>
      </c>
      <c r="S4072">
        <v>0.10199999999999999</v>
      </c>
      <c r="T4072">
        <v>0.60799999999999998</v>
      </c>
      <c r="U4072">
        <v>0.61699999999999999</v>
      </c>
      <c r="V4072">
        <v>0.80200000000000005</v>
      </c>
      <c r="W4072">
        <v>0</v>
      </c>
      <c r="X4072" t="s">
        <v>80</v>
      </c>
      <c r="Y4072">
        <v>12.657999999999999</v>
      </c>
      <c r="Z4072">
        <v>0.88500000000000001</v>
      </c>
      <c r="AA4072">
        <v>0.873</v>
      </c>
      <c r="AB4072">
        <v>0.89800000000000002</v>
      </c>
      <c r="AC4072">
        <v>0.81</v>
      </c>
      <c r="AD4072" s="19">
        <v>3.9414351851851853E-2</v>
      </c>
      <c r="AE4072" t="s">
        <v>1108</v>
      </c>
    </row>
    <row r="4073" spans="1:31" hidden="1" x14ac:dyDescent="0.35">
      <c r="A4073" t="s">
        <v>1360</v>
      </c>
      <c r="B4073" t="s">
        <v>312</v>
      </c>
      <c r="C4073">
        <v>73</v>
      </c>
      <c r="D4073" s="9">
        <v>41974.589421296296</v>
      </c>
      <c r="E4073" s="9">
        <v>42047.760555555556</v>
      </c>
      <c r="F4073" t="s">
        <v>871</v>
      </c>
      <c r="G4073" t="s">
        <v>871</v>
      </c>
      <c r="H4073">
        <v>1</v>
      </c>
      <c r="I4073">
        <v>2</v>
      </c>
      <c r="J4073">
        <v>1</v>
      </c>
      <c r="K4073" t="s">
        <v>872</v>
      </c>
      <c r="L4073">
        <v>3</v>
      </c>
      <c r="M4073">
        <v>-1</v>
      </c>
      <c r="N4073" t="s">
        <v>874</v>
      </c>
      <c r="O4073">
        <v>0.5</v>
      </c>
      <c r="P4073" t="s">
        <v>874</v>
      </c>
      <c r="Q4073">
        <v>2.5000000000000001E-2</v>
      </c>
      <c r="R4073">
        <v>0</v>
      </c>
      <c r="S4073">
        <v>-0.02</v>
      </c>
      <c r="T4073" t="s">
        <v>874</v>
      </c>
      <c r="U4073" t="s">
        <v>874</v>
      </c>
      <c r="V4073" t="s">
        <v>874</v>
      </c>
      <c r="W4073" t="s">
        <v>874</v>
      </c>
      <c r="X4073" t="s">
        <v>56</v>
      </c>
      <c r="Y4073">
        <v>40</v>
      </c>
      <c r="Z4073" t="s">
        <v>874</v>
      </c>
      <c r="AA4073">
        <v>1</v>
      </c>
      <c r="AB4073" t="s">
        <v>874</v>
      </c>
      <c r="AC4073">
        <v>0.75</v>
      </c>
      <c r="AD4073" s="19">
        <v>45825.081422546296</v>
      </c>
      <c r="AE4073" t="s">
        <v>2397</v>
      </c>
    </row>
    <row r="4074" spans="1:31" x14ac:dyDescent="0.35">
      <c r="A4074" t="s">
        <v>244</v>
      </c>
      <c r="B4074" t="s">
        <v>311</v>
      </c>
      <c r="C4074">
        <v>314</v>
      </c>
      <c r="D4074" s="9">
        <v>44813.351388888892</v>
      </c>
      <c r="E4074" s="9">
        <v>45127.595138888886</v>
      </c>
      <c r="F4074">
        <v>39</v>
      </c>
      <c r="G4074">
        <v>39</v>
      </c>
      <c r="H4074">
        <v>24</v>
      </c>
      <c r="I4074">
        <v>15</v>
      </c>
      <c r="J4074">
        <v>11</v>
      </c>
      <c r="K4074">
        <v>28</v>
      </c>
      <c r="L4074">
        <v>28</v>
      </c>
      <c r="M4074">
        <v>0</v>
      </c>
      <c r="N4074">
        <v>0.1</v>
      </c>
      <c r="O4074">
        <v>6.2E-2</v>
      </c>
      <c r="P4074">
        <v>3.2000000000000001E-2</v>
      </c>
      <c r="Q4074">
        <v>7.9000000000000001E-2</v>
      </c>
      <c r="R4074">
        <v>0.13</v>
      </c>
      <c r="S4074">
        <v>0.10199999999999999</v>
      </c>
      <c r="T4074">
        <v>0.60799999999999998</v>
      </c>
      <c r="U4074">
        <v>0.61699999999999999</v>
      </c>
      <c r="V4074">
        <v>0.80200000000000005</v>
      </c>
      <c r="W4074">
        <v>0</v>
      </c>
      <c r="X4074" t="s">
        <v>80</v>
      </c>
      <c r="Y4074">
        <v>12.657999999999999</v>
      </c>
      <c r="Z4074">
        <v>0.88500000000000001</v>
      </c>
      <c r="AA4074">
        <v>0.873</v>
      </c>
      <c r="AB4074">
        <v>0.89800000000000002</v>
      </c>
      <c r="AC4074">
        <v>0.81</v>
      </c>
      <c r="AD4074" s="19">
        <v>1.9380787037037037E-2</v>
      </c>
      <c r="AE4074" t="s">
        <v>1108</v>
      </c>
    </row>
    <row r="4075" spans="1:31" hidden="1" x14ac:dyDescent="0.35">
      <c r="A4075" t="s">
        <v>1361</v>
      </c>
      <c r="B4075" t="s">
        <v>312</v>
      </c>
      <c r="C4075">
        <v>99</v>
      </c>
      <c r="D4075" s="9">
        <v>44461.323287037034</v>
      </c>
      <c r="E4075" s="9">
        <v>44560.507928240739</v>
      </c>
      <c r="F4075" t="s">
        <v>871</v>
      </c>
      <c r="G4075" t="s">
        <v>871</v>
      </c>
      <c r="H4075">
        <v>7</v>
      </c>
      <c r="I4075">
        <v>35</v>
      </c>
      <c r="J4075">
        <v>4</v>
      </c>
      <c r="K4075" t="s">
        <v>872</v>
      </c>
      <c r="L4075">
        <v>36</v>
      </c>
      <c r="M4075">
        <v>3</v>
      </c>
      <c r="N4075">
        <v>5.7000000000000002E-2</v>
      </c>
      <c r="O4075">
        <v>0.34499999999999997</v>
      </c>
      <c r="P4075">
        <v>2.9000000000000001E-2</v>
      </c>
      <c r="Q4075">
        <v>0.375</v>
      </c>
      <c r="R4075" s="24" t="s">
        <v>2239</v>
      </c>
      <c r="S4075">
        <v>0.36199999999999999</v>
      </c>
      <c r="T4075">
        <v>1.0049999999999999</v>
      </c>
      <c r="U4075">
        <v>0.14199999999999999</v>
      </c>
      <c r="V4075">
        <v>0.92800000000000005</v>
      </c>
      <c r="W4075">
        <v>586.66700000000003</v>
      </c>
      <c r="X4075" t="s">
        <v>62</v>
      </c>
      <c r="Y4075">
        <v>2.6669999999999998</v>
      </c>
      <c r="Z4075">
        <v>0.94299999999999995</v>
      </c>
      <c r="AA4075">
        <v>0.95599999999999996</v>
      </c>
      <c r="AB4075">
        <v>0.63300000000000001</v>
      </c>
      <c r="AC4075">
        <v>0.94699999999999995</v>
      </c>
      <c r="AD4075" s="19">
        <v>45825.081703368058</v>
      </c>
      <c r="AE4075" t="s">
        <v>2397</v>
      </c>
    </row>
    <row r="4076" spans="1:31" x14ac:dyDescent="0.35">
      <c r="A4076" t="s">
        <v>1009</v>
      </c>
      <c r="B4076" t="s">
        <v>311</v>
      </c>
      <c r="C4076">
        <v>951</v>
      </c>
      <c r="D4076" s="9">
        <v>42172.017002314817</v>
      </c>
      <c r="E4076" s="9">
        <v>43123.039826388886</v>
      </c>
      <c r="F4076">
        <v>69</v>
      </c>
      <c r="G4076">
        <v>69</v>
      </c>
      <c r="H4076">
        <v>19</v>
      </c>
      <c r="I4076">
        <v>50</v>
      </c>
      <c r="J4076">
        <v>7</v>
      </c>
      <c r="K4076">
        <v>62</v>
      </c>
      <c r="L4076">
        <v>46</v>
      </c>
      <c r="M4076">
        <v>16</v>
      </c>
      <c r="N4076">
        <v>2.1999999999999999E-2</v>
      </c>
      <c r="O4076">
        <v>5.8999999999999997E-2</v>
      </c>
      <c r="P4076">
        <v>7.0000000000000001E-3</v>
      </c>
      <c r="Q4076">
        <v>4.4999999999999998E-2</v>
      </c>
      <c r="R4076">
        <v>7.3999999999999996E-2</v>
      </c>
      <c r="S4076">
        <v>5.8000000000000003E-2</v>
      </c>
      <c r="T4076">
        <v>0.60799999999999998</v>
      </c>
      <c r="U4076">
        <v>0.27200000000000002</v>
      </c>
      <c r="V4076">
        <v>0.91400000000000003</v>
      </c>
      <c r="W4076">
        <v>355.55599999999998</v>
      </c>
      <c r="X4076" t="s">
        <v>56</v>
      </c>
      <c r="Y4076">
        <v>22.222000000000001</v>
      </c>
      <c r="Z4076">
        <v>0.76800000000000002</v>
      </c>
      <c r="AA4076" s="19">
        <v>0.54300000000000004</v>
      </c>
      <c r="AB4076">
        <v>0.873</v>
      </c>
      <c r="AC4076" s="23">
        <v>0.82599999999999996</v>
      </c>
      <c r="AD4076" s="19">
        <v>45825.205976990743</v>
      </c>
      <c r="AE4076" t="s">
        <v>2388</v>
      </c>
    </row>
    <row r="4077" spans="1:31" hidden="1" x14ac:dyDescent="0.35">
      <c r="A4077" t="s">
        <v>238</v>
      </c>
      <c r="B4077" t="s">
        <v>312</v>
      </c>
      <c r="C4077">
        <v>7</v>
      </c>
      <c r="D4077" s="9">
        <v>44552.928923611114</v>
      </c>
      <c r="E4077" s="9">
        <v>44560.602731481478</v>
      </c>
      <c r="F4077" t="s">
        <v>871</v>
      </c>
      <c r="G4077" t="s">
        <v>871</v>
      </c>
      <c r="H4077">
        <v>1</v>
      </c>
      <c r="I4077">
        <v>3</v>
      </c>
      <c r="J4077">
        <v>1</v>
      </c>
      <c r="K4077" t="s">
        <v>872</v>
      </c>
      <c r="L4077">
        <v>2</v>
      </c>
      <c r="M4077">
        <v>3</v>
      </c>
      <c r="N4077" t="s">
        <v>874</v>
      </c>
      <c r="O4077">
        <v>0.214</v>
      </c>
      <c r="P4077" t="s">
        <v>874</v>
      </c>
      <c r="Q4077">
        <v>1</v>
      </c>
      <c r="R4077">
        <v>0</v>
      </c>
      <c r="S4077">
        <v>0.27300000000000002</v>
      </c>
      <c r="T4077" t="s">
        <v>874</v>
      </c>
      <c r="U4077" t="s">
        <v>874</v>
      </c>
      <c r="V4077" t="s">
        <v>874</v>
      </c>
      <c r="W4077" t="s">
        <v>874</v>
      </c>
      <c r="X4077" t="s">
        <v>56</v>
      </c>
      <c r="Y4077">
        <v>1</v>
      </c>
      <c r="Z4077" t="s">
        <v>874</v>
      </c>
      <c r="AA4077">
        <v>0.75</v>
      </c>
      <c r="AB4077" t="s">
        <v>874</v>
      </c>
      <c r="AC4077">
        <v>1</v>
      </c>
      <c r="AD4077" s="19">
        <v>45825.081919791664</v>
      </c>
      <c r="AE4077" t="s">
        <v>2397</v>
      </c>
    </row>
    <row r="4078" spans="1:31" x14ac:dyDescent="0.35">
      <c r="A4078" t="s">
        <v>2160</v>
      </c>
      <c r="B4078" t="s">
        <v>311</v>
      </c>
      <c r="C4078">
        <v>2536</v>
      </c>
      <c r="D4078" s="9">
        <v>38325.882638888892</v>
      </c>
      <c r="E4078" s="9">
        <v>40862.69027777778</v>
      </c>
      <c r="F4078">
        <v>109</v>
      </c>
      <c r="G4078">
        <v>109</v>
      </c>
      <c r="H4078">
        <v>82</v>
      </c>
      <c r="I4078">
        <v>27</v>
      </c>
      <c r="J4078">
        <v>12</v>
      </c>
      <c r="K4078">
        <v>97</v>
      </c>
      <c r="L4078">
        <v>90</v>
      </c>
      <c r="M4078">
        <v>7</v>
      </c>
      <c r="N4078">
        <v>0.11899999999999999</v>
      </c>
      <c r="O4078">
        <v>2.5000000000000001E-2</v>
      </c>
      <c r="P4078">
        <v>4.0000000000000001E-3</v>
      </c>
      <c r="Q4078">
        <v>8.5000000000000006E-2</v>
      </c>
      <c r="R4078">
        <v>0.14000000000000001</v>
      </c>
      <c r="S4078">
        <v>6.4000000000000001E-2</v>
      </c>
      <c r="T4078">
        <v>0.60699999999999998</v>
      </c>
      <c r="U4078">
        <v>0.82599999999999996</v>
      </c>
      <c r="V4078">
        <v>0.97199999999999998</v>
      </c>
      <c r="W4078">
        <v>82.352999999999994</v>
      </c>
      <c r="X4078" t="s">
        <v>56</v>
      </c>
      <c r="Y4078">
        <v>11.765000000000001</v>
      </c>
      <c r="Z4078">
        <v>0.69899999999999995</v>
      </c>
      <c r="AA4078">
        <v>0.64500000000000002</v>
      </c>
      <c r="AB4078">
        <v>0.65</v>
      </c>
      <c r="AC4078">
        <v>0.57599999999999996</v>
      </c>
      <c r="AD4078" s="19">
        <v>45824.944566585647</v>
      </c>
      <c r="AE4078" t="s">
        <v>2215</v>
      </c>
    </row>
    <row r="4079" spans="1:31" hidden="1" x14ac:dyDescent="0.35">
      <c r="A4079" t="s">
        <v>1362</v>
      </c>
      <c r="B4079" t="s">
        <v>312</v>
      </c>
      <c r="C4079">
        <v>99</v>
      </c>
      <c r="D4079" s="9">
        <v>44466.458414351851</v>
      </c>
      <c r="E4079" s="9">
        <v>44566.303356481483</v>
      </c>
      <c r="F4079" t="s">
        <v>871</v>
      </c>
      <c r="G4079" t="s">
        <v>871</v>
      </c>
      <c r="H4079">
        <v>14</v>
      </c>
      <c r="I4079">
        <v>108</v>
      </c>
      <c r="J4079">
        <v>19</v>
      </c>
      <c r="K4079" t="s">
        <v>872</v>
      </c>
      <c r="L4079">
        <v>88</v>
      </c>
      <c r="M4079">
        <v>14</v>
      </c>
      <c r="N4079">
        <v>0.123</v>
      </c>
      <c r="O4079">
        <v>0.99299999999999999</v>
      </c>
      <c r="P4079">
        <v>0.24</v>
      </c>
      <c r="Q4079">
        <v>0.86299999999999999</v>
      </c>
      <c r="R4079" s="24" t="s">
        <v>2240</v>
      </c>
      <c r="S4079">
        <v>0.88300000000000001</v>
      </c>
      <c r="T4079">
        <v>0.98499999999999999</v>
      </c>
      <c r="U4079">
        <v>0.11</v>
      </c>
      <c r="V4079">
        <v>0.78500000000000003</v>
      </c>
      <c r="W4079">
        <v>570.10400000000004</v>
      </c>
      <c r="X4079" t="s">
        <v>56</v>
      </c>
      <c r="Y4079">
        <v>1.159</v>
      </c>
      <c r="Z4079">
        <v>0.97499999999999998</v>
      </c>
      <c r="AA4079">
        <v>0.98799999999999999</v>
      </c>
      <c r="AB4079">
        <v>0.78</v>
      </c>
      <c r="AC4079">
        <v>0.98499999999999999</v>
      </c>
      <c r="AD4079" s="19">
        <v>45825.082230046297</v>
      </c>
      <c r="AE4079" t="s">
        <v>2397</v>
      </c>
    </row>
    <row r="4080" spans="1:31" x14ac:dyDescent="0.35">
      <c r="A4080" t="s">
        <v>2006</v>
      </c>
      <c r="B4080" t="s">
        <v>311</v>
      </c>
      <c r="C4080">
        <v>1366</v>
      </c>
      <c r="D4080" s="9">
        <v>39874.073611111111</v>
      </c>
      <c r="E4080" s="9">
        <v>41240.905555555553</v>
      </c>
      <c r="F4080">
        <v>411</v>
      </c>
      <c r="G4080">
        <v>411</v>
      </c>
      <c r="H4080">
        <v>147</v>
      </c>
      <c r="I4080">
        <v>264</v>
      </c>
      <c r="J4080">
        <v>28</v>
      </c>
      <c r="K4080">
        <v>383</v>
      </c>
      <c r="L4080">
        <v>228</v>
      </c>
      <c r="M4080">
        <v>155</v>
      </c>
      <c r="N4080">
        <v>0.111</v>
      </c>
      <c r="O4080">
        <v>0.222</v>
      </c>
      <c r="P4080">
        <v>2.4E-2</v>
      </c>
      <c r="Q4080">
        <v>0.187</v>
      </c>
      <c r="R4080">
        <v>0.309</v>
      </c>
      <c r="S4080">
        <v>0.308</v>
      </c>
      <c r="T4080">
        <v>0.60499999999999998</v>
      </c>
      <c r="U4080">
        <v>0.33300000000000002</v>
      </c>
      <c r="V4080">
        <v>0.92800000000000005</v>
      </c>
      <c r="W4080">
        <v>828.87699999999995</v>
      </c>
      <c r="X4080" t="s">
        <v>56</v>
      </c>
      <c r="Y4080">
        <v>5.3479999999999999</v>
      </c>
      <c r="Z4080">
        <v>0.88400000000000001</v>
      </c>
      <c r="AA4080">
        <v>0.89900000000000002</v>
      </c>
      <c r="AB4080">
        <v>0.95699999999999996</v>
      </c>
      <c r="AC4080">
        <v>0.878</v>
      </c>
      <c r="AD4080" s="19">
        <v>45824.898098634258</v>
      </c>
      <c r="AE4080" t="s">
        <v>2024</v>
      </c>
    </row>
    <row r="4081" spans="1:31" hidden="1" x14ac:dyDescent="0.35">
      <c r="A4081" t="s">
        <v>1363</v>
      </c>
      <c r="B4081" t="s">
        <v>312</v>
      </c>
      <c r="C4081">
        <v>23</v>
      </c>
      <c r="D4081" s="9">
        <v>41623.996898148151</v>
      </c>
      <c r="E4081" s="9">
        <v>41647.639513888891</v>
      </c>
      <c r="F4081" t="s">
        <v>871</v>
      </c>
      <c r="G4081" t="s">
        <v>871</v>
      </c>
      <c r="H4081">
        <v>1</v>
      </c>
      <c r="I4081">
        <v>2</v>
      </c>
      <c r="J4081">
        <v>1</v>
      </c>
      <c r="K4081" t="s">
        <v>872</v>
      </c>
      <c r="L4081">
        <v>1</v>
      </c>
      <c r="M4081">
        <v>1</v>
      </c>
      <c r="N4081" t="s">
        <v>874</v>
      </c>
      <c r="O4081">
        <v>4.2000000000000003E-2</v>
      </c>
      <c r="P4081" t="s">
        <v>874</v>
      </c>
      <c r="Q4081" t="s">
        <v>874</v>
      </c>
      <c r="R4081">
        <v>0</v>
      </c>
      <c r="S4081">
        <v>4.2000000000000003E-2</v>
      </c>
      <c r="T4081" t="s">
        <v>874</v>
      </c>
      <c r="U4081" t="s">
        <v>874</v>
      </c>
      <c r="V4081" t="s">
        <v>874</v>
      </c>
      <c r="W4081" t="s">
        <v>874</v>
      </c>
      <c r="X4081" t="s">
        <v>62</v>
      </c>
      <c r="Y4081" t="s">
        <v>874</v>
      </c>
      <c r="Z4081" t="s">
        <v>874</v>
      </c>
      <c r="AA4081">
        <v>1</v>
      </c>
      <c r="AB4081" t="s">
        <v>874</v>
      </c>
      <c r="AC4081" t="s">
        <v>874</v>
      </c>
      <c r="AD4081" s="19">
        <v>45825.082429756942</v>
      </c>
      <c r="AE4081" t="s">
        <v>2397</v>
      </c>
    </row>
    <row r="4082" spans="1:31" x14ac:dyDescent="0.35">
      <c r="A4082" t="s">
        <v>2203</v>
      </c>
      <c r="B4082" t="s">
        <v>311</v>
      </c>
      <c r="C4082">
        <v>307</v>
      </c>
      <c r="D4082" s="9">
        <v>41304.904166666667</v>
      </c>
      <c r="E4082" s="9">
        <v>41612.847916666666</v>
      </c>
      <c r="F4082">
        <v>52</v>
      </c>
      <c r="G4082">
        <v>52</v>
      </c>
      <c r="H4082">
        <v>51</v>
      </c>
      <c r="I4082">
        <v>1</v>
      </c>
      <c r="J4082">
        <v>0</v>
      </c>
      <c r="K4082">
        <v>52</v>
      </c>
      <c r="L4082">
        <v>30</v>
      </c>
      <c r="M4082">
        <v>22</v>
      </c>
      <c r="N4082">
        <v>0.11899999999999999</v>
      </c>
      <c r="O4082">
        <v>0</v>
      </c>
      <c r="P4082">
        <v>0</v>
      </c>
      <c r="Q4082">
        <v>7.1999999999999995E-2</v>
      </c>
      <c r="R4082">
        <v>0.11899999999999999</v>
      </c>
      <c r="S4082">
        <v>0.121</v>
      </c>
      <c r="T4082">
        <v>0.60499999999999998</v>
      </c>
      <c r="U4082">
        <v>1</v>
      </c>
      <c r="V4082">
        <v>1</v>
      </c>
      <c r="W4082">
        <v>305.55599999999998</v>
      </c>
      <c r="X4082" t="s">
        <v>56</v>
      </c>
      <c r="Y4082">
        <v>13.888999999999999</v>
      </c>
      <c r="Z4082">
        <v>0.82199999999999995</v>
      </c>
      <c r="AA4082">
        <v>0</v>
      </c>
      <c r="AB4082">
        <v>0</v>
      </c>
      <c r="AC4082">
        <v>0.80400000000000005</v>
      </c>
      <c r="AD4082" s="19">
        <v>45824.956762465277</v>
      </c>
      <c r="AE4082" t="s">
        <v>2215</v>
      </c>
    </row>
    <row r="4083" spans="1:31" hidden="1" x14ac:dyDescent="0.35">
      <c r="A4083" t="s">
        <v>1364</v>
      </c>
      <c r="B4083" t="s">
        <v>312</v>
      </c>
      <c r="C4083">
        <v>0</v>
      </c>
      <c r="D4083" s="9">
        <v>44463.500532407408</v>
      </c>
      <c r="E4083" s="9">
        <v>44463.500532407408</v>
      </c>
      <c r="F4083" t="s">
        <v>871</v>
      </c>
      <c r="G4083" t="s">
        <v>871</v>
      </c>
      <c r="H4083">
        <v>1</v>
      </c>
      <c r="I4083">
        <v>1</v>
      </c>
      <c r="J4083">
        <v>1</v>
      </c>
      <c r="K4083" t="s">
        <v>872</v>
      </c>
      <c r="L4083">
        <v>1</v>
      </c>
      <c r="M4083">
        <v>0</v>
      </c>
      <c r="N4083" t="s">
        <v>874</v>
      </c>
      <c r="O4083" t="s">
        <v>874</v>
      </c>
      <c r="P4083" t="s">
        <v>874</v>
      </c>
      <c r="Q4083" t="s">
        <v>874</v>
      </c>
      <c r="R4083">
        <v>0</v>
      </c>
      <c r="S4083" t="s">
        <v>874</v>
      </c>
      <c r="T4083" t="s">
        <v>874</v>
      </c>
      <c r="U4083" t="s">
        <v>874</v>
      </c>
      <c r="V4083" t="s">
        <v>874</v>
      </c>
      <c r="W4083" t="s">
        <v>874</v>
      </c>
      <c r="X4083" t="s">
        <v>56</v>
      </c>
      <c r="Y4083" t="s">
        <v>874</v>
      </c>
      <c r="Z4083" t="s">
        <v>874</v>
      </c>
      <c r="AA4083" t="s">
        <v>874</v>
      </c>
      <c r="AB4083" t="s">
        <v>874</v>
      </c>
      <c r="AC4083" t="s">
        <v>874</v>
      </c>
      <c r="AD4083" s="19">
        <v>45825.082640335648</v>
      </c>
      <c r="AE4083" t="s">
        <v>2397</v>
      </c>
    </row>
    <row r="4084" spans="1:31" x14ac:dyDescent="0.35">
      <c r="A4084" t="s">
        <v>1664</v>
      </c>
      <c r="B4084" t="s">
        <v>311</v>
      </c>
      <c r="C4084">
        <v>520</v>
      </c>
      <c r="D4084" s="9">
        <v>41104.040972222225</v>
      </c>
      <c r="E4084" s="9">
        <v>41624.991666666669</v>
      </c>
      <c r="F4084">
        <v>267</v>
      </c>
      <c r="G4084">
        <v>267</v>
      </c>
      <c r="H4084">
        <v>67</v>
      </c>
      <c r="I4084">
        <v>200</v>
      </c>
      <c r="J4084">
        <v>10</v>
      </c>
      <c r="K4084">
        <v>257</v>
      </c>
      <c r="L4084">
        <v>147</v>
      </c>
      <c r="M4084">
        <v>110</v>
      </c>
      <c r="N4084">
        <v>0.127</v>
      </c>
      <c r="O4084">
        <v>0.36199999999999999</v>
      </c>
      <c r="P4084">
        <v>1.7000000000000001E-2</v>
      </c>
      <c r="Q4084">
        <v>0.28499999999999998</v>
      </c>
      <c r="R4084">
        <v>0.47199999999999998</v>
      </c>
      <c r="S4084">
        <v>0.47</v>
      </c>
      <c r="T4084">
        <v>0.60399999999999998</v>
      </c>
      <c r="U4084">
        <v>0.26</v>
      </c>
      <c r="V4084">
        <v>0.96499999999999997</v>
      </c>
      <c r="W4084">
        <v>385.96499999999997</v>
      </c>
      <c r="X4084" t="s">
        <v>56</v>
      </c>
      <c r="Y4084">
        <v>3.5089999999999999</v>
      </c>
      <c r="Z4084">
        <v>0.96</v>
      </c>
      <c r="AA4084">
        <v>0.96299999999999997</v>
      </c>
      <c r="AB4084">
        <v>0.93300000000000005</v>
      </c>
      <c r="AC4084">
        <v>0.98499999999999999</v>
      </c>
      <c r="AD4084" s="19">
        <v>45824.828607175928</v>
      </c>
      <c r="AE4084" t="s">
        <v>1824</v>
      </c>
    </row>
    <row r="4085" spans="1:31" hidden="1" x14ac:dyDescent="0.35">
      <c r="A4085" t="s">
        <v>1365</v>
      </c>
      <c r="B4085" t="s">
        <v>312</v>
      </c>
      <c r="C4085">
        <v>79</v>
      </c>
      <c r="D4085" s="9">
        <v>43177.013784722221</v>
      </c>
      <c r="E4085" s="9">
        <v>43256.837025462963</v>
      </c>
      <c r="F4085" t="s">
        <v>871</v>
      </c>
      <c r="G4085" t="s">
        <v>871</v>
      </c>
      <c r="H4085">
        <v>4</v>
      </c>
      <c r="I4085">
        <v>8</v>
      </c>
      <c r="J4085">
        <v>1</v>
      </c>
      <c r="K4085" t="s">
        <v>872</v>
      </c>
      <c r="L4085">
        <v>10</v>
      </c>
      <c r="M4085">
        <v>0</v>
      </c>
      <c r="N4085">
        <v>4.3999999999999997E-2</v>
      </c>
      <c r="O4085">
        <v>0.12</v>
      </c>
      <c r="P4085" t="s">
        <v>874</v>
      </c>
      <c r="Q4085">
        <v>0.17</v>
      </c>
      <c r="R4085" s="24" t="s">
        <v>2241</v>
      </c>
      <c r="S4085">
        <v>0.155</v>
      </c>
      <c r="T4085" t="s">
        <v>874</v>
      </c>
      <c r="U4085" t="s">
        <v>874</v>
      </c>
      <c r="V4085" t="s">
        <v>874</v>
      </c>
      <c r="W4085" t="s">
        <v>874</v>
      </c>
      <c r="X4085" t="s">
        <v>56</v>
      </c>
      <c r="Y4085">
        <v>5.8819999999999997</v>
      </c>
      <c r="Z4085">
        <v>0.86199999999999999</v>
      </c>
      <c r="AA4085">
        <v>0.56399999999999995</v>
      </c>
      <c r="AB4085" t="s">
        <v>874</v>
      </c>
      <c r="AC4085">
        <v>0.77800000000000002</v>
      </c>
      <c r="AD4085" s="19">
        <v>45825.082861238428</v>
      </c>
      <c r="AE4085" t="s">
        <v>2397</v>
      </c>
    </row>
    <row r="4086" spans="1:31" x14ac:dyDescent="0.35">
      <c r="A4086" t="s">
        <v>2001</v>
      </c>
      <c r="B4086" t="s">
        <v>311</v>
      </c>
      <c r="C4086">
        <v>2189</v>
      </c>
      <c r="D4086" s="9">
        <v>39373.061111111114</v>
      </c>
      <c r="E4086" s="9">
        <v>41562.755555555559</v>
      </c>
      <c r="F4086">
        <v>109</v>
      </c>
      <c r="G4086">
        <v>109</v>
      </c>
      <c r="H4086">
        <v>9</v>
      </c>
      <c r="I4086">
        <v>100</v>
      </c>
      <c r="J4086">
        <v>24</v>
      </c>
      <c r="K4086">
        <v>85</v>
      </c>
      <c r="L4086">
        <v>42</v>
      </c>
      <c r="M4086">
        <v>43</v>
      </c>
      <c r="N4086">
        <v>5.0000000000000001E-3</v>
      </c>
      <c r="O4086">
        <v>5.3999999999999999E-2</v>
      </c>
      <c r="P4086">
        <v>1.0999999999999999E-2</v>
      </c>
      <c r="Q4086">
        <v>2.9000000000000001E-2</v>
      </c>
      <c r="R4086">
        <v>4.8000000000000001E-2</v>
      </c>
      <c r="S4086">
        <v>4.4999999999999998E-2</v>
      </c>
      <c r="T4086">
        <v>0.60399999999999998</v>
      </c>
      <c r="U4086">
        <v>8.5000000000000006E-2</v>
      </c>
      <c r="V4086">
        <v>0.81399999999999995</v>
      </c>
      <c r="W4086">
        <v>1482.759</v>
      </c>
      <c r="X4086" t="s">
        <v>56</v>
      </c>
      <c r="Y4086">
        <v>34.482999999999997</v>
      </c>
      <c r="Z4086">
        <v>0.94199999999999995</v>
      </c>
      <c r="AA4086">
        <v>0.90800000000000003</v>
      </c>
      <c r="AB4086">
        <v>0.85399999999999998</v>
      </c>
      <c r="AC4086">
        <v>0.90500000000000003</v>
      </c>
      <c r="AD4086" s="19">
        <v>45824.896922858796</v>
      </c>
      <c r="AE4086" t="s">
        <v>2024</v>
      </c>
    </row>
    <row r="4087" spans="1:31" hidden="1" x14ac:dyDescent="0.35">
      <c r="A4087" t="s">
        <v>1366</v>
      </c>
      <c r="B4087" t="s">
        <v>312</v>
      </c>
      <c r="C4087">
        <v>81</v>
      </c>
      <c r="D4087" s="9">
        <v>44469.518275462964</v>
      </c>
      <c r="E4087" s="9">
        <v>44550.697453703702</v>
      </c>
      <c r="F4087" t="s">
        <v>871</v>
      </c>
      <c r="G4087" t="s">
        <v>871</v>
      </c>
      <c r="H4087">
        <v>7</v>
      </c>
      <c r="I4087">
        <v>4</v>
      </c>
      <c r="J4087">
        <v>1</v>
      </c>
      <c r="K4087" t="s">
        <v>872</v>
      </c>
      <c r="L4087">
        <v>13</v>
      </c>
      <c r="M4087">
        <v>-2</v>
      </c>
      <c r="N4087">
        <v>7.0000000000000007E-2</v>
      </c>
      <c r="O4087">
        <v>0.04</v>
      </c>
      <c r="P4087" t="s">
        <v>874</v>
      </c>
      <c r="Q4087">
        <v>0.11</v>
      </c>
      <c r="R4087" s="24" t="s">
        <v>2242</v>
      </c>
      <c r="S4087">
        <v>9.4E-2</v>
      </c>
      <c r="T4087" t="s">
        <v>874</v>
      </c>
      <c r="U4087" t="s">
        <v>874</v>
      </c>
      <c r="V4087" t="s">
        <v>874</v>
      </c>
      <c r="W4087" t="s">
        <v>874</v>
      </c>
      <c r="X4087" t="s">
        <v>56</v>
      </c>
      <c r="Y4087">
        <v>9.0909999999999993</v>
      </c>
      <c r="Z4087">
        <v>0.92700000000000005</v>
      </c>
      <c r="AA4087">
        <v>0.95199999999999996</v>
      </c>
      <c r="AB4087" t="s">
        <v>874</v>
      </c>
      <c r="AC4087">
        <v>0.59699999999999998</v>
      </c>
      <c r="AD4087" s="19">
        <v>45825.083085289349</v>
      </c>
      <c r="AE4087" t="s">
        <v>2397</v>
      </c>
    </row>
    <row r="4088" spans="1:31" x14ac:dyDescent="0.35">
      <c r="A4088" t="s">
        <v>1699</v>
      </c>
      <c r="B4088" t="s">
        <v>311</v>
      </c>
      <c r="C4088">
        <v>3722</v>
      </c>
      <c r="D4088" s="9">
        <v>37001.748148148145</v>
      </c>
      <c r="E4088" s="9">
        <v>40724.15320601852</v>
      </c>
      <c r="F4088">
        <v>275</v>
      </c>
      <c r="G4088">
        <v>275</v>
      </c>
      <c r="H4088">
        <v>34</v>
      </c>
      <c r="I4088">
        <v>241</v>
      </c>
      <c r="J4088">
        <v>52</v>
      </c>
      <c r="K4088">
        <v>223</v>
      </c>
      <c r="L4088">
        <v>128</v>
      </c>
      <c r="M4088">
        <v>95</v>
      </c>
      <c r="N4088">
        <v>0.02</v>
      </c>
      <c r="O4088">
        <v>0.09</v>
      </c>
      <c r="P4088">
        <v>1.9E-2</v>
      </c>
      <c r="Q4088">
        <v>5.5E-2</v>
      </c>
      <c r="R4088">
        <v>9.0999999999999998E-2</v>
      </c>
      <c r="S4088">
        <v>8.2000000000000003E-2</v>
      </c>
      <c r="T4088">
        <v>0.60399999999999998</v>
      </c>
      <c r="U4088">
        <v>0.182</v>
      </c>
      <c r="V4088">
        <v>0.82699999999999996</v>
      </c>
      <c r="W4088">
        <v>1727.2729999999999</v>
      </c>
      <c r="X4088" t="s">
        <v>56</v>
      </c>
      <c r="Y4088">
        <v>18.181999999999999</v>
      </c>
      <c r="Z4088">
        <v>0.56000000000000005</v>
      </c>
      <c r="AA4088">
        <v>0.81</v>
      </c>
      <c r="AB4088">
        <v>0.77300000000000002</v>
      </c>
      <c r="AC4088">
        <v>0.72899999999999998</v>
      </c>
      <c r="AD4088" s="19">
        <v>45825.16510002315</v>
      </c>
      <c r="AE4088" t="s">
        <v>2397</v>
      </c>
    </row>
    <row r="4089" spans="1:31" hidden="1" x14ac:dyDescent="0.35">
      <c r="A4089" t="s">
        <v>1367</v>
      </c>
      <c r="B4089" t="s">
        <v>312</v>
      </c>
      <c r="C4089">
        <v>15</v>
      </c>
      <c r="D4089" s="9">
        <v>44487.655682870369</v>
      </c>
      <c r="E4089" s="9">
        <v>44503.588553240741</v>
      </c>
      <c r="F4089" t="s">
        <v>871</v>
      </c>
      <c r="G4089" t="s">
        <v>871</v>
      </c>
      <c r="H4089">
        <v>1</v>
      </c>
      <c r="I4089">
        <v>1</v>
      </c>
      <c r="J4089">
        <v>1</v>
      </c>
      <c r="K4089" t="s">
        <v>872</v>
      </c>
      <c r="L4089">
        <v>4</v>
      </c>
      <c r="M4089">
        <v>-2</v>
      </c>
      <c r="N4089" t="s">
        <v>874</v>
      </c>
      <c r="O4089" t="s">
        <v>874</v>
      </c>
      <c r="P4089" t="s">
        <v>874</v>
      </c>
      <c r="Q4089" t="s">
        <v>874</v>
      </c>
      <c r="R4089">
        <v>0</v>
      </c>
      <c r="S4089">
        <v>3.1E-2</v>
      </c>
      <c r="T4089" t="s">
        <v>874</v>
      </c>
      <c r="U4089" t="s">
        <v>874</v>
      </c>
      <c r="V4089" t="s">
        <v>874</v>
      </c>
      <c r="W4089" t="s">
        <v>874</v>
      </c>
      <c r="X4089" t="s">
        <v>56</v>
      </c>
      <c r="Y4089" t="s">
        <v>874</v>
      </c>
      <c r="Z4089" t="s">
        <v>874</v>
      </c>
      <c r="AA4089" t="s">
        <v>874</v>
      </c>
      <c r="AB4089" t="s">
        <v>874</v>
      </c>
      <c r="AC4089" t="s">
        <v>874</v>
      </c>
      <c r="AD4089" s="19">
        <v>45825.083302164348</v>
      </c>
      <c r="AE4089" t="s">
        <v>2397</v>
      </c>
    </row>
    <row r="4090" spans="1:31" x14ac:dyDescent="0.35">
      <c r="A4090" t="s">
        <v>929</v>
      </c>
      <c r="B4090" t="s">
        <v>311</v>
      </c>
      <c r="C4090">
        <v>4041</v>
      </c>
      <c r="D4090" s="9">
        <v>40299.859768518516</v>
      </c>
      <c r="E4090" s="9">
        <v>44341.438599537039</v>
      </c>
      <c r="F4090">
        <v>249</v>
      </c>
      <c r="G4090">
        <v>249</v>
      </c>
      <c r="H4090">
        <v>85</v>
      </c>
      <c r="I4090">
        <v>164</v>
      </c>
      <c r="J4090">
        <v>14</v>
      </c>
      <c r="K4090">
        <v>235</v>
      </c>
      <c r="L4090">
        <v>127</v>
      </c>
      <c r="M4090">
        <v>108</v>
      </c>
      <c r="N4090">
        <v>2.1000000000000001E-2</v>
      </c>
      <c r="O4090">
        <v>4.7E-2</v>
      </c>
      <c r="P4090">
        <v>5.0000000000000001E-3</v>
      </c>
      <c r="Q4090">
        <v>3.7999999999999999E-2</v>
      </c>
      <c r="R4090">
        <v>6.3E-2</v>
      </c>
      <c r="S4090">
        <v>6.3E-2</v>
      </c>
      <c r="T4090">
        <v>0.60299999999999998</v>
      </c>
      <c r="U4090">
        <v>0.309</v>
      </c>
      <c r="V4090">
        <v>0.92600000000000005</v>
      </c>
      <c r="W4090">
        <v>2842.105</v>
      </c>
      <c r="X4090" t="s">
        <v>56</v>
      </c>
      <c r="Y4090">
        <v>26.315999999999999</v>
      </c>
      <c r="Z4090">
        <v>0.97499999999999998</v>
      </c>
      <c r="AA4090">
        <v>0.97399999999999998</v>
      </c>
      <c r="AB4090">
        <v>0.91900000000000004</v>
      </c>
      <c r="AC4090">
        <v>0.98899999999999999</v>
      </c>
      <c r="AD4090" s="19">
        <v>45825.184205046295</v>
      </c>
      <c r="AE4090" t="s">
        <v>2393</v>
      </c>
    </row>
    <row r="4091" spans="1:31" hidden="1" x14ac:dyDescent="0.35">
      <c r="A4091" t="s">
        <v>1368</v>
      </c>
      <c r="B4091" t="s">
        <v>312</v>
      </c>
      <c r="C4091">
        <v>76</v>
      </c>
      <c r="D4091" s="9">
        <v>44462.533645833333</v>
      </c>
      <c r="E4091" s="9">
        <v>44539.375462962962</v>
      </c>
      <c r="F4091" t="s">
        <v>871</v>
      </c>
      <c r="G4091" t="s">
        <v>871</v>
      </c>
      <c r="H4091">
        <v>1</v>
      </c>
      <c r="I4091">
        <v>8</v>
      </c>
      <c r="J4091">
        <v>1</v>
      </c>
      <c r="K4091" t="s">
        <v>872</v>
      </c>
      <c r="L4091">
        <v>1</v>
      </c>
      <c r="M4091">
        <v>6</v>
      </c>
      <c r="N4091" t="s">
        <v>874</v>
      </c>
      <c r="O4091">
        <v>9.0999999999999998E-2</v>
      </c>
      <c r="P4091" t="s">
        <v>874</v>
      </c>
      <c r="Q4091" t="s">
        <v>874</v>
      </c>
      <c r="R4091">
        <v>0</v>
      </c>
      <c r="S4091">
        <v>7.5999999999999998E-2</v>
      </c>
      <c r="T4091" t="s">
        <v>874</v>
      </c>
      <c r="U4091" t="s">
        <v>874</v>
      </c>
      <c r="V4091" t="s">
        <v>874</v>
      </c>
      <c r="W4091" t="s">
        <v>874</v>
      </c>
      <c r="X4091" t="s">
        <v>56</v>
      </c>
      <c r="Y4091" t="s">
        <v>874</v>
      </c>
      <c r="Z4091" t="s">
        <v>874</v>
      </c>
      <c r="AA4091">
        <v>0.91</v>
      </c>
      <c r="AB4091" t="s">
        <v>874</v>
      </c>
      <c r="AC4091" t="s">
        <v>874</v>
      </c>
      <c r="AD4091" s="19">
        <v>45825.083586284723</v>
      </c>
      <c r="AE4091" t="s">
        <v>2397</v>
      </c>
    </row>
    <row r="4092" spans="1:31" x14ac:dyDescent="0.35">
      <c r="A4092" t="s">
        <v>1183</v>
      </c>
      <c r="B4092" t="s">
        <v>311</v>
      </c>
      <c r="C4092">
        <v>665</v>
      </c>
      <c r="D4092" s="9">
        <v>40955.423611111109</v>
      </c>
      <c r="E4092" s="9">
        <v>41620.853472222225</v>
      </c>
      <c r="F4092">
        <v>111</v>
      </c>
      <c r="G4092">
        <v>111</v>
      </c>
      <c r="H4092">
        <v>35</v>
      </c>
      <c r="I4092">
        <v>76</v>
      </c>
      <c r="J4092">
        <v>9</v>
      </c>
      <c r="K4092">
        <v>102</v>
      </c>
      <c r="L4092">
        <v>67</v>
      </c>
      <c r="M4092">
        <v>35</v>
      </c>
      <c r="N4092">
        <v>5.7000000000000002E-2</v>
      </c>
      <c r="O4092">
        <v>0.11799999999999999</v>
      </c>
      <c r="P4092">
        <v>1.4E-2</v>
      </c>
      <c r="Q4092">
        <v>9.7000000000000003E-2</v>
      </c>
      <c r="R4092">
        <v>0.161</v>
      </c>
      <c r="S4092">
        <v>0.152</v>
      </c>
      <c r="T4092">
        <v>0.60199999999999998</v>
      </c>
      <c r="U4092">
        <v>0.32600000000000001</v>
      </c>
      <c r="V4092">
        <v>0.92</v>
      </c>
      <c r="W4092">
        <v>360.82499999999999</v>
      </c>
      <c r="X4092" t="s">
        <v>56</v>
      </c>
      <c r="Y4092">
        <v>10.308999999999999</v>
      </c>
      <c r="Z4092">
        <v>0.76800000000000002</v>
      </c>
      <c r="AA4092">
        <v>0.93500000000000005</v>
      </c>
      <c r="AB4092">
        <v>0.91200000000000003</v>
      </c>
      <c r="AC4092">
        <v>0.86599999999999999</v>
      </c>
      <c r="AD4092" s="19">
        <v>45824.969185405091</v>
      </c>
      <c r="AE4092" t="s">
        <v>2225</v>
      </c>
    </row>
    <row r="4093" spans="1:31" hidden="1" x14ac:dyDescent="0.35">
      <c r="A4093" t="s">
        <v>1369</v>
      </c>
      <c r="B4093" t="s">
        <v>312</v>
      </c>
      <c r="C4093">
        <v>86</v>
      </c>
      <c r="D4093" s="9">
        <v>44455.29446759259</v>
      </c>
      <c r="E4093" s="9">
        <v>44542.132071759261</v>
      </c>
      <c r="F4093" t="s">
        <v>871</v>
      </c>
      <c r="G4093" t="s">
        <v>871</v>
      </c>
      <c r="H4093">
        <v>1</v>
      </c>
      <c r="I4093">
        <v>1</v>
      </c>
      <c r="J4093">
        <v>1</v>
      </c>
      <c r="K4093" t="s">
        <v>872</v>
      </c>
      <c r="L4093">
        <v>2</v>
      </c>
      <c r="M4093">
        <v>-2</v>
      </c>
      <c r="N4093" t="s">
        <v>874</v>
      </c>
      <c r="O4093" t="s">
        <v>874</v>
      </c>
      <c r="P4093" t="s">
        <v>874</v>
      </c>
      <c r="Q4093">
        <v>0.5</v>
      </c>
      <c r="R4093">
        <v>0</v>
      </c>
      <c r="S4093">
        <v>3.3000000000000002E-2</v>
      </c>
      <c r="T4093" t="s">
        <v>874</v>
      </c>
      <c r="U4093" t="s">
        <v>874</v>
      </c>
      <c r="V4093" t="s">
        <v>874</v>
      </c>
      <c r="W4093" t="s">
        <v>874</v>
      </c>
      <c r="X4093" t="s">
        <v>56</v>
      </c>
      <c r="Y4093">
        <v>2</v>
      </c>
      <c r="Z4093" t="s">
        <v>874</v>
      </c>
      <c r="AA4093" t="s">
        <v>874</v>
      </c>
      <c r="AB4093" t="s">
        <v>874</v>
      </c>
      <c r="AC4093">
        <v>1</v>
      </c>
      <c r="AD4093" s="19">
        <v>45825.083802847221</v>
      </c>
      <c r="AE4093" t="s">
        <v>2397</v>
      </c>
    </row>
    <row r="4094" spans="1:31" x14ac:dyDescent="0.35">
      <c r="A4094" t="s">
        <v>1295</v>
      </c>
      <c r="B4094" t="s">
        <v>311</v>
      </c>
      <c r="C4094">
        <v>2714</v>
      </c>
      <c r="D4094" s="9">
        <v>41836.924699074072</v>
      </c>
      <c r="E4094" s="9">
        <v>44551.746261574073</v>
      </c>
      <c r="F4094">
        <v>280</v>
      </c>
      <c r="G4094">
        <v>280</v>
      </c>
      <c r="H4094">
        <v>59</v>
      </c>
      <c r="I4094">
        <v>221</v>
      </c>
      <c r="J4094">
        <v>19</v>
      </c>
      <c r="K4094">
        <v>261</v>
      </c>
      <c r="L4094">
        <v>167</v>
      </c>
      <c r="M4094">
        <v>94</v>
      </c>
      <c r="N4094">
        <v>2.1999999999999999E-2</v>
      </c>
      <c r="O4094">
        <v>0.105</v>
      </c>
      <c r="P4094">
        <v>8.9999999999999993E-3</v>
      </c>
      <c r="Q4094">
        <v>7.0999999999999994E-2</v>
      </c>
      <c r="R4094">
        <v>0.11799999999999999</v>
      </c>
      <c r="S4094">
        <v>0.11899999999999999</v>
      </c>
      <c r="T4094">
        <v>0.60199999999999998</v>
      </c>
      <c r="U4094">
        <v>0.17299999999999999</v>
      </c>
      <c r="V4094">
        <v>0.92900000000000005</v>
      </c>
      <c r="W4094">
        <v>1323.944</v>
      </c>
      <c r="X4094" t="s">
        <v>56</v>
      </c>
      <c r="Y4094">
        <v>14.085000000000001</v>
      </c>
      <c r="Z4094">
        <v>0.67800000000000005</v>
      </c>
      <c r="AA4094">
        <v>0.90900000000000003</v>
      </c>
      <c r="AB4094">
        <v>0.88500000000000001</v>
      </c>
      <c r="AC4094">
        <v>0.90500000000000003</v>
      </c>
      <c r="AD4094" s="19">
        <v>45825.065417835649</v>
      </c>
      <c r="AE4094" t="s">
        <v>2397</v>
      </c>
    </row>
    <row r="4095" spans="1:31" hidden="1" x14ac:dyDescent="0.35">
      <c r="A4095" t="s">
        <v>1370</v>
      </c>
      <c r="B4095" t="s">
        <v>312</v>
      </c>
      <c r="C4095">
        <v>86</v>
      </c>
      <c r="D4095" s="9">
        <v>41428.414351851854</v>
      </c>
      <c r="E4095" s="9">
        <v>41514.977025462962</v>
      </c>
      <c r="F4095" t="s">
        <v>871</v>
      </c>
      <c r="G4095" t="s">
        <v>871</v>
      </c>
      <c r="H4095">
        <v>5</v>
      </c>
      <c r="I4095">
        <v>11</v>
      </c>
      <c r="J4095">
        <v>1</v>
      </c>
      <c r="K4095" t="s">
        <v>872</v>
      </c>
      <c r="L4095">
        <v>15</v>
      </c>
      <c r="M4095">
        <v>0</v>
      </c>
      <c r="N4095">
        <v>8.8999999999999996E-2</v>
      </c>
      <c r="O4095">
        <v>0.124</v>
      </c>
      <c r="P4095" t="s">
        <v>874</v>
      </c>
      <c r="Q4095">
        <v>0.184</v>
      </c>
      <c r="R4095">
        <v>0.21299999999999999</v>
      </c>
      <c r="S4095">
        <v>0.20100000000000001</v>
      </c>
      <c r="T4095" t="s">
        <v>874</v>
      </c>
      <c r="U4095" t="s">
        <v>874</v>
      </c>
      <c r="V4095" t="s">
        <v>874</v>
      </c>
      <c r="W4095" t="s">
        <v>874</v>
      </c>
      <c r="X4095" t="s">
        <v>56</v>
      </c>
      <c r="Y4095">
        <v>5.4349999999999996</v>
      </c>
      <c r="Z4095">
        <v>0.5</v>
      </c>
      <c r="AA4095">
        <v>0.74099999999999999</v>
      </c>
      <c r="AB4095" t="s">
        <v>874</v>
      </c>
      <c r="AC4095">
        <v>0.80400000000000005</v>
      </c>
      <c r="AD4095" s="19">
        <v>45825.084015034721</v>
      </c>
      <c r="AE4095" t="s">
        <v>2397</v>
      </c>
    </row>
    <row r="4096" spans="1:31" x14ac:dyDescent="0.35">
      <c r="A4096" t="s">
        <v>1568</v>
      </c>
      <c r="B4096" t="s">
        <v>311</v>
      </c>
      <c r="C4096">
        <v>1037</v>
      </c>
      <c r="D4096" s="9">
        <v>43528.851909722223</v>
      </c>
      <c r="E4096" s="9">
        <v>44566.840821759259</v>
      </c>
      <c r="F4096">
        <v>2487</v>
      </c>
      <c r="G4096">
        <v>2487</v>
      </c>
      <c r="H4096">
        <v>797</v>
      </c>
      <c r="I4096">
        <v>1690</v>
      </c>
      <c r="J4096">
        <v>184</v>
      </c>
      <c r="K4096">
        <v>2303</v>
      </c>
      <c r="L4096">
        <v>1195</v>
      </c>
      <c r="M4096">
        <v>1108</v>
      </c>
      <c r="N4096">
        <v>0.70299999999999996</v>
      </c>
      <c r="O4096">
        <v>1.657</v>
      </c>
      <c r="P4096">
        <v>0.17899999999999999</v>
      </c>
      <c r="Q4096">
        <v>1.3140000000000001</v>
      </c>
      <c r="R4096">
        <v>2.181</v>
      </c>
      <c r="S4096">
        <v>2.2029999999999998</v>
      </c>
      <c r="T4096">
        <v>0.60199999999999998</v>
      </c>
      <c r="U4096">
        <v>0.29799999999999999</v>
      </c>
      <c r="V4096">
        <v>0.92400000000000004</v>
      </c>
      <c r="W4096">
        <v>843.22699999999998</v>
      </c>
      <c r="X4096" t="s">
        <v>56</v>
      </c>
      <c r="Y4096">
        <v>0.76100000000000001</v>
      </c>
      <c r="Z4096">
        <v>0.89900000000000002</v>
      </c>
      <c r="AA4096">
        <v>0.96899999999999997</v>
      </c>
      <c r="AB4096">
        <v>0.93600000000000005</v>
      </c>
      <c r="AC4096">
        <v>0.95599999999999996</v>
      </c>
      <c r="AD4096" s="19">
        <v>45825.131463171296</v>
      </c>
      <c r="AE4096" t="s">
        <v>2397</v>
      </c>
    </row>
    <row r="4097" spans="1:31" hidden="1" x14ac:dyDescent="0.35">
      <c r="A4097" t="s">
        <v>1371</v>
      </c>
      <c r="B4097" t="s">
        <v>312</v>
      </c>
      <c r="C4097">
        <v>91</v>
      </c>
      <c r="D4097" s="9">
        <v>44473.403877314813</v>
      </c>
      <c r="E4097" s="9">
        <v>44565.354386574072</v>
      </c>
      <c r="F4097" t="s">
        <v>871</v>
      </c>
      <c r="G4097" t="s">
        <v>871</v>
      </c>
      <c r="H4097">
        <v>10</v>
      </c>
      <c r="I4097">
        <v>34</v>
      </c>
      <c r="J4097">
        <v>3</v>
      </c>
      <c r="K4097" t="s">
        <v>872</v>
      </c>
      <c r="L4097">
        <v>40</v>
      </c>
      <c r="M4097">
        <v>0</v>
      </c>
      <c r="N4097">
        <v>0.14299999999999999</v>
      </c>
      <c r="O4097">
        <v>0.501</v>
      </c>
      <c r="P4097">
        <v>5.7000000000000002E-2</v>
      </c>
      <c r="Q4097">
        <v>0.497</v>
      </c>
      <c r="R4097">
        <v>0.58699999999999997</v>
      </c>
      <c r="S4097">
        <v>0.58599999999999997</v>
      </c>
      <c r="T4097">
        <v>0.84699999999999998</v>
      </c>
      <c r="U4097">
        <v>0.222</v>
      </c>
      <c r="V4097">
        <v>0.91100000000000003</v>
      </c>
      <c r="W4097">
        <v>732.39400000000001</v>
      </c>
      <c r="X4097" t="s">
        <v>56</v>
      </c>
      <c r="Y4097">
        <v>2.012</v>
      </c>
      <c r="Z4097">
        <v>0.95199999999999996</v>
      </c>
      <c r="AA4097">
        <v>0.85599999999999998</v>
      </c>
      <c r="AB4097">
        <v>0.93600000000000005</v>
      </c>
      <c r="AC4097">
        <v>0.76300000000000001</v>
      </c>
      <c r="AD4097" s="19">
        <v>45825.084304490738</v>
      </c>
      <c r="AE4097" t="s">
        <v>2397</v>
      </c>
    </row>
    <row r="4098" spans="1:31" x14ac:dyDescent="0.35">
      <c r="A4098" t="s">
        <v>269</v>
      </c>
      <c r="B4098" t="s">
        <v>311</v>
      </c>
      <c r="C4098">
        <v>344</v>
      </c>
      <c r="D4098" s="9">
        <v>44221.624826388892</v>
      </c>
      <c r="E4098" s="9">
        <v>44565.696238425924</v>
      </c>
      <c r="F4098">
        <v>184</v>
      </c>
      <c r="G4098">
        <v>184</v>
      </c>
      <c r="H4098">
        <v>181</v>
      </c>
      <c r="I4098">
        <v>3</v>
      </c>
      <c r="J4098">
        <v>0</v>
      </c>
      <c r="K4098">
        <v>184</v>
      </c>
      <c r="L4098">
        <v>99</v>
      </c>
      <c r="M4098">
        <v>85</v>
      </c>
      <c r="N4098">
        <v>0.56000000000000005</v>
      </c>
      <c r="O4098">
        <v>7.0000000000000001E-3</v>
      </c>
      <c r="P4098">
        <v>0</v>
      </c>
      <c r="Q4098">
        <v>0.34100000000000003</v>
      </c>
      <c r="R4098">
        <v>0.56699999999999995</v>
      </c>
      <c r="S4098">
        <v>0.56799999999999995</v>
      </c>
      <c r="T4098">
        <v>0.60099999999999998</v>
      </c>
      <c r="U4098">
        <v>0.98799999999999999</v>
      </c>
      <c r="V4098">
        <v>1</v>
      </c>
      <c r="W4098">
        <v>249.267</v>
      </c>
      <c r="X4098" t="s">
        <v>56</v>
      </c>
      <c r="Y4098">
        <v>2.9329999999999998</v>
      </c>
      <c r="Z4098">
        <v>0.96099999999999997</v>
      </c>
      <c r="AA4098">
        <v>0.97399999999999998</v>
      </c>
      <c r="AB4098">
        <v>0</v>
      </c>
      <c r="AC4098">
        <v>0.97199999999999998</v>
      </c>
      <c r="AD4098" s="19">
        <v>45825.243346423609</v>
      </c>
      <c r="AE4098" t="s">
        <v>2357</v>
      </c>
    </row>
    <row r="4099" spans="1:31" hidden="1" x14ac:dyDescent="0.35">
      <c r="A4099" t="s">
        <v>1372</v>
      </c>
      <c r="B4099" t="s">
        <v>312</v>
      </c>
      <c r="C4099">
        <v>3</v>
      </c>
      <c r="D4099" s="9">
        <v>44444.549722222226</v>
      </c>
      <c r="E4099" s="9">
        <v>44448.139803240738</v>
      </c>
      <c r="F4099" t="s">
        <v>871</v>
      </c>
      <c r="G4099" t="s">
        <v>871</v>
      </c>
      <c r="H4099">
        <v>1</v>
      </c>
      <c r="I4099">
        <v>1</v>
      </c>
      <c r="J4099">
        <v>1</v>
      </c>
      <c r="K4099" t="s">
        <v>872</v>
      </c>
      <c r="L4099">
        <v>4</v>
      </c>
      <c r="M4099">
        <v>-3</v>
      </c>
      <c r="N4099" t="s">
        <v>874</v>
      </c>
      <c r="O4099" t="s">
        <v>874</v>
      </c>
      <c r="P4099" t="s">
        <v>874</v>
      </c>
      <c r="Q4099">
        <v>0.63600000000000001</v>
      </c>
      <c r="R4099">
        <v>0</v>
      </c>
      <c r="S4099" t="s">
        <v>874</v>
      </c>
      <c r="T4099" t="s">
        <v>874</v>
      </c>
      <c r="U4099" t="s">
        <v>874</v>
      </c>
      <c r="V4099" t="s">
        <v>874</v>
      </c>
      <c r="W4099" t="s">
        <v>874</v>
      </c>
      <c r="X4099" t="s">
        <v>56</v>
      </c>
      <c r="Y4099">
        <v>1.5720000000000001</v>
      </c>
      <c r="Z4099" t="s">
        <v>874</v>
      </c>
      <c r="AA4099" t="s">
        <v>874</v>
      </c>
      <c r="AB4099" t="s">
        <v>874</v>
      </c>
      <c r="AC4099">
        <v>0.89100000000000001</v>
      </c>
      <c r="AD4099" s="19">
        <v>45825.084505844905</v>
      </c>
      <c r="AE4099" t="s">
        <v>2397</v>
      </c>
    </row>
    <row r="4100" spans="1:31" x14ac:dyDescent="0.35">
      <c r="A4100" t="s">
        <v>130</v>
      </c>
      <c r="B4100" t="s">
        <v>311</v>
      </c>
      <c r="C4100">
        <v>948</v>
      </c>
      <c r="D4100" s="9">
        <v>43616.219317129631</v>
      </c>
      <c r="E4100" s="9">
        <v>44564.331793981481</v>
      </c>
      <c r="F4100">
        <v>487</v>
      </c>
      <c r="G4100">
        <v>487</v>
      </c>
      <c r="H4100">
        <v>415</v>
      </c>
      <c r="I4100">
        <v>72</v>
      </c>
      <c r="J4100">
        <v>0</v>
      </c>
      <c r="K4100">
        <v>487</v>
      </c>
      <c r="L4100">
        <v>324</v>
      </c>
      <c r="M4100">
        <v>163</v>
      </c>
      <c r="N4100">
        <v>0.54100000000000004</v>
      </c>
      <c r="O4100">
        <v>0.16900000000000001</v>
      </c>
      <c r="P4100">
        <v>0</v>
      </c>
      <c r="Q4100">
        <v>0.42699999999999999</v>
      </c>
      <c r="R4100">
        <v>0.71</v>
      </c>
      <c r="S4100">
        <v>0.63500000000000001</v>
      </c>
      <c r="T4100">
        <v>0.60099999999999998</v>
      </c>
      <c r="U4100">
        <v>0.76200000000000001</v>
      </c>
      <c r="V4100">
        <v>1</v>
      </c>
      <c r="W4100">
        <v>381.733</v>
      </c>
      <c r="X4100" t="s">
        <v>56</v>
      </c>
      <c r="Y4100">
        <v>2.3420000000000001</v>
      </c>
      <c r="Z4100">
        <v>0.96499999999999997</v>
      </c>
      <c r="AA4100">
        <v>0.92800000000000005</v>
      </c>
      <c r="AB4100">
        <v>0</v>
      </c>
      <c r="AC4100">
        <v>0.95</v>
      </c>
      <c r="AD4100" s="19">
        <v>45825.272779490741</v>
      </c>
      <c r="AE4100" t="s">
        <v>2357</v>
      </c>
    </row>
    <row r="4101" spans="1:31" hidden="1" x14ac:dyDescent="0.35">
      <c r="A4101" t="s">
        <v>1373</v>
      </c>
      <c r="B4101" t="s">
        <v>312</v>
      </c>
      <c r="C4101">
        <v>0</v>
      </c>
      <c r="D4101" s="9">
        <v>42845.93273148148</v>
      </c>
      <c r="E4101" s="9">
        <v>42845.977673611109</v>
      </c>
      <c r="F4101" t="s">
        <v>871</v>
      </c>
      <c r="G4101" t="s">
        <v>871</v>
      </c>
      <c r="H4101">
        <v>1</v>
      </c>
      <c r="I4101">
        <v>1</v>
      </c>
      <c r="J4101">
        <v>11</v>
      </c>
      <c r="K4101" t="s">
        <v>872</v>
      </c>
      <c r="L4101">
        <v>1</v>
      </c>
      <c r="M4101">
        <v>-10</v>
      </c>
      <c r="N4101" t="s">
        <v>874</v>
      </c>
      <c r="O4101" t="s">
        <v>874</v>
      </c>
      <c r="P4101" t="s">
        <v>874</v>
      </c>
      <c r="Q4101" t="s">
        <v>874</v>
      </c>
      <c r="R4101">
        <v>0</v>
      </c>
      <c r="S4101" t="s">
        <v>874</v>
      </c>
      <c r="T4101" t="s">
        <v>874</v>
      </c>
      <c r="U4101" t="s">
        <v>874</v>
      </c>
      <c r="V4101" t="s">
        <v>874</v>
      </c>
      <c r="W4101" t="s">
        <v>874</v>
      </c>
      <c r="X4101" t="s">
        <v>56</v>
      </c>
      <c r="Y4101" t="s">
        <v>874</v>
      </c>
      <c r="Z4101" t="s">
        <v>874</v>
      </c>
      <c r="AA4101" t="s">
        <v>874</v>
      </c>
      <c r="AB4101" t="s">
        <v>874</v>
      </c>
      <c r="AC4101" t="s">
        <v>874</v>
      </c>
      <c r="AD4101" s="19">
        <v>45825.084712962962</v>
      </c>
      <c r="AE4101" t="s">
        <v>2397</v>
      </c>
    </row>
    <row r="4102" spans="1:31" x14ac:dyDescent="0.35">
      <c r="A4102" t="s">
        <v>1957</v>
      </c>
      <c r="B4102" t="s">
        <v>311</v>
      </c>
      <c r="C4102">
        <v>2725</v>
      </c>
      <c r="D4102" s="9">
        <v>38675.040277777778</v>
      </c>
      <c r="E4102" s="9">
        <v>41400.599305555559</v>
      </c>
      <c r="F4102">
        <v>54</v>
      </c>
      <c r="G4102">
        <v>54</v>
      </c>
      <c r="H4102">
        <v>9</v>
      </c>
      <c r="I4102">
        <v>45</v>
      </c>
      <c r="J4102">
        <v>10</v>
      </c>
      <c r="K4102">
        <v>44</v>
      </c>
      <c r="L4102">
        <v>34</v>
      </c>
      <c r="M4102">
        <v>10</v>
      </c>
      <c r="N4102">
        <v>3.0000000000000001E-3</v>
      </c>
      <c r="O4102">
        <v>1.4999999999999999E-2</v>
      </c>
      <c r="P4102">
        <v>3.0000000000000001E-3</v>
      </c>
      <c r="Q4102">
        <v>8.9999999999999993E-3</v>
      </c>
      <c r="R4102">
        <v>1.4999999999999999E-2</v>
      </c>
      <c r="S4102">
        <v>1.4999999999999999E-2</v>
      </c>
      <c r="T4102">
        <v>0.6</v>
      </c>
      <c r="U4102">
        <v>0.16700000000000001</v>
      </c>
      <c r="V4102">
        <v>0.83299999999999996</v>
      </c>
      <c r="W4102">
        <v>1111.1110000000001</v>
      </c>
      <c r="X4102" t="s">
        <v>56</v>
      </c>
      <c r="Y4102">
        <v>111.111</v>
      </c>
      <c r="Z4102">
        <v>0.72799999999999998</v>
      </c>
      <c r="AA4102">
        <v>0.91</v>
      </c>
      <c r="AB4102">
        <v>0.85699999999999998</v>
      </c>
      <c r="AC4102">
        <v>0.83199999999999996</v>
      </c>
      <c r="AD4102" s="19">
        <v>45824.883762175923</v>
      </c>
      <c r="AE4102" t="s">
        <v>2024</v>
      </c>
    </row>
    <row r="4103" spans="1:31" hidden="1" x14ac:dyDescent="0.35">
      <c r="A4103" t="s">
        <v>1374</v>
      </c>
      <c r="B4103" t="s">
        <v>312</v>
      </c>
      <c r="C4103">
        <v>83</v>
      </c>
      <c r="D4103" s="9">
        <v>44447.802824074075</v>
      </c>
      <c r="E4103" s="9">
        <v>44531.565671296295</v>
      </c>
      <c r="F4103" t="s">
        <v>871</v>
      </c>
      <c r="G4103" t="s">
        <v>871</v>
      </c>
      <c r="H4103">
        <v>1</v>
      </c>
      <c r="I4103">
        <v>4</v>
      </c>
      <c r="J4103">
        <v>1</v>
      </c>
      <c r="K4103" t="s">
        <v>872</v>
      </c>
      <c r="L4103">
        <v>1</v>
      </c>
      <c r="M4103">
        <v>2</v>
      </c>
      <c r="N4103" t="s">
        <v>874</v>
      </c>
      <c r="O4103">
        <v>3.1E-2</v>
      </c>
      <c r="P4103" t="s">
        <v>874</v>
      </c>
      <c r="Q4103" t="s">
        <v>874</v>
      </c>
      <c r="R4103">
        <v>0</v>
      </c>
      <c r="S4103">
        <v>3.1E-2</v>
      </c>
      <c r="T4103" t="s">
        <v>874</v>
      </c>
      <c r="U4103" t="s">
        <v>874</v>
      </c>
      <c r="V4103" t="s">
        <v>874</v>
      </c>
      <c r="W4103" t="s">
        <v>874</v>
      </c>
      <c r="X4103" t="s">
        <v>62</v>
      </c>
      <c r="Y4103" t="s">
        <v>874</v>
      </c>
      <c r="Z4103" t="s">
        <v>874</v>
      </c>
      <c r="AA4103">
        <v>0.79700000000000004</v>
      </c>
      <c r="AB4103" t="s">
        <v>874</v>
      </c>
      <c r="AC4103" t="s">
        <v>874</v>
      </c>
      <c r="AD4103" s="19">
        <v>45825.084931655096</v>
      </c>
      <c r="AE4103" t="s">
        <v>2397</v>
      </c>
    </row>
    <row r="4104" spans="1:31" x14ac:dyDescent="0.35">
      <c r="A4104" t="s">
        <v>951</v>
      </c>
      <c r="B4104" t="s">
        <v>311</v>
      </c>
      <c r="C4104">
        <v>5789</v>
      </c>
      <c r="D4104" s="9">
        <v>38728.306539351855</v>
      </c>
      <c r="E4104" s="9">
        <v>44517.377418981479</v>
      </c>
      <c r="F4104">
        <v>5561</v>
      </c>
      <c r="G4104">
        <v>5561</v>
      </c>
      <c r="H4104">
        <v>0</v>
      </c>
      <c r="I4104">
        <v>5561</v>
      </c>
      <c r="J4104">
        <v>1583</v>
      </c>
      <c r="K4104">
        <v>3978</v>
      </c>
      <c r="L4104">
        <v>3049</v>
      </c>
      <c r="M4104">
        <v>929</v>
      </c>
      <c r="N4104">
        <v>0</v>
      </c>
      <c r="O4104">
        <v>1.3759999999999999</v>
      </c>
      <c r="P4104">
        <v>0.34899999999999998</v>
      </c>
      <c r="Q4104">
        <v>0.61599999999999999</v>
      </c>
      <c r="R4104">
        <v>1.0269999999999999</v>
      </c>
      <c r="S4104">
        <v>0.93700000000000006</v>
      </c>
      <c r="T4104">
        <v>0.6</v>
      </c>
      <c r="U4104">
        <v>0</v>
      </c>
      <c r="V4104">
        <v>0.746</v>
      </c>
      <c r="W4104">
        <v>1508.117</v>
      </c>
      <c r="X4104" t="s">
        <v>56</v>
      </c>
      <c r="Y4104">
        <v>1.623</v>
      </c>
      <c r="Z4104">
        <v>0</v>
      </c>
      <c r="AA4104">
        <v>0.92400000000000004</v>
      </c>
      <c r="AB4104">
        <v>0.97099999999999997</v>
      </c>
      <c r="AC4104">
        <v>0.89100000000000001</v>
      </c>
      <c r="AD4104" s="19">
        <v>45825.191076354167</v>
      </c>
      <c r="AE4104" t="s">
        <v>2392</v>
      </c>
    </row>
    <row r="4105" spans="1:31" hidden="1" x14ac:dyDescent="0.35">
      <c r="A4105" t="s">
        <v>1375</v>
      </c>
      <c r="B4105" t="s">
        <v>312</v>
      </c>
      <c r="C4105">
        <v>40</v>
      </c>
      <c r="D4105" s="9">
        <v>43332.307534722226</v>
      </c>
      <c r="E4105" s="9">
        <v>43373.073622685188</v>
      </c>
      <c r="F4105" t="s">
        <v>871</v>
      </c>
      <c r="G4105" t="s">
        <v>871</v>
      </c>
      <c r="H4105">
        <v>3</v>
      </c>
      <c r="I4105">
        <v>1</v>
      </c>
      <c r="J4105">
        <v>1</v>
      </c>
      <c r="K4105" t="s">
        <v>872</v>
      </c>
      <c r="L4105">
        <v>2</v>
      </c>
      <c r="M4105">
        <v>0</v>
      </c>
      <c r="N4105">
        <v>3.6999999999999998E-2</v>
      </c>
      <c r="O4105" t="s">
        <v>874</v>
      </c>
      <c r="P4105" t="s">
        <v>874</v>
      </c>
      <c r="Q4105" t="s">
        <v>874</v>
      </c>
      <c r="R4105">
        <v>0</v>
      </c>
      <c r="S4105">
        <v>3.6999999999999998E-2</v>
      </c>
      <c r="T4105" t="s">
        <v>874</v>
      </c>
      <c r="U4105" t="s">
        <v>874</v>
      </c>
      <c r="V4105" t="s">
        <v>874</v>
      </c>
      <c r="W4105" t="s">
        <v>874</v>
      </c>
      <c r="X4105" t="s">
        <v>56</v>
      </c>
      <c r="Y4105" t="s">
        <v>874</v>
      </c>
      <c r="Z4105">
        <v>0.75</v>
      </c>
      <c r="AA4105" t="s">
        <v>874</v>
      </c>
      <c r="AB4105" t="s">
        <v>874</v>
      </c>
      <c r="AC4105" t="s">
        <v>874</v>
      </c>
      <c r="AD4105" s="19">
        <v>45825.085151990737</v>
      </c>
      <c r="AE4105" t="s">
        <v>2397</v>
      </c>
    </row>
    <row r="4106" spans="1:31" x14ac:dyDescent="0.35">
      <c r="A4106" t="s">
        <v>953</v>
      </c>
      <c r="B4106" t="s">
        <v>311</v>
      </c>
      <c r="C4106">
        <v>5230</v>
      </c>
      <c r="D4106" s="9">
        <v>39309.150613425925</v>
      </c>
      <c r="E4106" s="9">
        <v>44539.731689814813</v>
      </c>
      <c r="F4106">
        <v>6765</v>
      </c>
      <c r="G4106">
        <v>6765</v>
      </c>
      <c r="H4106">
        <v>0</v>
      </c>
      <c r="I4106">
        <v>6765</v>
      </c>
      <c r="J4106">
        <v>2073</v>
      </c>
      <c r="K4106">
        <v>4692</v>
      </c>
      <c r="L4106">
        <v>3812</v>
      </c>
      <c r="M4106">
        <v>880</v>
      </c>
      <c r="N4106">
        <v>0</v>
      </c>
      <c r="O4106">
        <v>1.8260000000000001</v>
      </c>
      <c r="P4106">
        <v>0.46</v>
      </c>
      <c r="Q4106">
        <v>0.81899999999999995</v>
      </c>
      <c r="R4106">
        <v>1.3660000000000001</v>
      </c>
      <c r="S4106">
        <v>1.133</v>
      </c>
      <c r="T4106">
        <v>0.6</v>
      </c>
      <c r="U4106">
        <v>0</v>
      </c>
      <c r="V4106">
        <v>0.748</v>
      </c>
      <c r="W4106">
        <v>1074.481</v>
      </c>
      <c r="X4106" t="s">
        <v>56</v>
      </c>
      <c r="Y4106">
        <v>1.2210000000000001</v>
      </c>
      <c r="Z4106">
        <v>0</v>
      </c>
      <c r="AA4106">
        <v>0.81399999999999995</v>
      </c>
      <c r="AB4106">
        <v>0.90800000000000003</v>
      </c>
      <c r="AC4106">
        <v>0.72399999999999998</v>
      </c>
      <c r="AD4106" s="19">
        <v>45825.191588553243</v>
      </c>
      <c r="AE4106" t="s">
        <v>2392</v>
      </c>
    </row>
    <row r="4107" spans="1:31" hidden="1" x14ac:dyDescent="0.35">
      <c r="A4107" t="s">
        <v>1376</v>
      </c>
      <c r="B4107" t="s">
        <v>312</v>
      </c>
      <c r="C4107">
        <v>0</v>
      </c>
      <c r="D4107" s="9">
        <v>44565.241238425922</v>
      </c>
      <c r="E4107" s="9">
        <v>44565.241238425922</v>
      </c>
      <c r="F4107" t="s">
        <v>871</v>
      </c>
      <c r="G4107" t="s">
        <v>871</v>
      </c>
      <c r="H4107">
        <v>1</v>
      </c>
      <c r="I4107">
        <v>1</v>
      </c>
      <c r="J4107">
        <v>1</v>
      </c>
      <c r="K4107" t="s">
        <v>872</v>
      </c>
      <c r="L4107">
        <v>1</v>
      </c>
      <c r="M4107">
        <v>0</v>
      </c>
      <c r="N4107" t="s">
        <v>874</v>
      </c>
      <c r="O4107">
        <v>0</v>
      </c>
      <c r="P4107" t="s">
        <v>874</v>
      </c>
      <c r="Q4107" t="s">
        <v>874</v>
      </c>
      <c r="R4107">
        <v>0</v>
      </c>
      <c r="S4107" t="s">
        <v>874</v>
      </c>
      <c r="T4107" t="s">
        <v>874</v>
      </c>
      <c r="U4107" t="s">
        <v>874</v>
      </c>
      <c r="V4107" t="s">
        <v>874</v>
      </c>
      <c r="W4107" t="s">
        <v>874</v>
      </c>
      <c r="X4107" t="s">
        <v>92</v>
      </c>
      <c r="Y4107" t="s">
        <v>874</v>
      </c>
      <c r="Z4107" t="s">
        <v>874</v>
      </c>
      <c r="AA4107">
        <v>0</v>
      </c>
      <c r="AB4107" t="s">
        <v>874</v>
      </c>
      <c r="AC4107" t="s">
        <v>874</v>
      </c>
      <c r="AD4107" s="19">
        <v>45825.085347071756</v>
      </c>
      <c r="AE4107" t="s">
        <v>2397</v>
      </c>
    </row>
    <row r="4108" spans="1:31" x14ac:dyDescent="0.35">
      <c r="A4108" t="s">
        <v>1691</v>
      </c>
      <c r="B4108" t="s">
        <v>311</v>
      </c>
      <c r="C4108">
        <v>6365</v>
      </c>
      <c r="D4108" s="9">
        <v>37999.349409722221</v>
      </c>
      <c r="E4108" s="9">
        <v>44365.051863425928</v>
      </c>
      <c r="F4108">
        <v>42</v>
      </c>
      <c r="G4108">
        <v>42</v>
      </c>
      <c r="H4108">
        <v>6</v>
      </c>
      <c r="I4108">
        <v>36</v>
      </c>
      <c r="J4108">
        <v>4</v>
      </c>
      <c r="K4108">
        <v>38</v>
      </c>
      <c r="L4108">
        <v>4</v>
      </c>
      <c r="M4108">
        <v>34</v>
      </c>
      <c r="N4108">
        <v>4.0000000000000001E-3</v>
      </c>
      <c r="O4108">
        <v>6.0000000000000001E-3</v>
      </c>
      <c r="P4108">
        <v>0</v>
      </c>
      <c r="Q4108">
        <v>6.0000000000000001E-3</v>
      </c>
      <c r="R4108">
        <v>0.01</v>
      </c>
      <c r="S4108">
        <v>6.0000000000000001E-3</v>
      </c>
      <c r="T4108">
        <v>0.6</v>
      </c>
      <c r="U4108">
        <v>0.4</v>
      </c>
      <c r="V4108">
        <v>1</v>
      </c>
      <c r="W4108">
        <v>5666.6670000000004</v>
      </c>
      <c r="X4108" t="s">
        <v>56</v>
      </c>
      <c r="Y4108">
        <v>166.667</v>
      </c>
      <c r="Z4108">
        <v>0.83799999999999997</v>
      </c>
      <c r="AA4108">
        <v>0.94799999999999995</v>
      </c>
      <c r="AB4108">
        <v>0</v>
      </c>
      <c r="AC4108">
        <v>0.81699999999999995</v>
      </c>
      <c r="AD4108" s="19">
        <v>45825.162566087965</v>
      </c>
      <c r="AE4108" t="s">
        <v>2397</v>
      </c>
    </row>
    <row r="4109" spans="1:31" hidden="1" x14ac:dyDescent="0.35">
      <c r="A4109" t="s">
        <v>1377</v>
      </c>
      <c r="B4109" t="s">
        <v>312</v>
      </c>
      <c r="C4109">
        <v>99</v>
      </c>
      <c r="D4109" s="9">
        <v>37702.331076388888</v>
      </c>
      <c r="E4109" s="9">
        <v>37801.923611111109</v>
      </c>
      <c r="F4109" t="s">
        <v>871</v>
      </c>
      <c r="G4109" t="s">
        <v>871</v>
      </c>
      <c r="H4109">
        <v>35</v>
      </c>
      <c r="I4109">
        <v>19</v>
      </c>
      <c r="J4109">
        <v>1</v>
      </c>
      <c r="K4109" t="s">
        <v>872</v>
      </c>
      <c r="L4109">
        <v>9</v>
      </c>
      <c r="M4109">
        <v>43</v>
      </c>
      <c r="N4109">
        <v>0.82</v>
      </c>
      <c r="O4109">
        <v>0.16400000000000001</v>
      </c>
      <c r="P4109" t="s">
        <v>874</v>
      </c>
      <c r="Q4109">
        <v>0.28599999999999998</v>
      </c>
      <c r="R4109">
        <v>0.98399999999999999</v>
      </c>
      <c r="S4109">
        <v>0.61499999999999999</v>
      </c>
      <c r="T4109" t="s">
        <v>874</v>
      </c>
      <c r="U4109" t="s">
        <v>874</v>
      </c>
      <c r="V4109" t="s">
        <v>874</v>
      </c>
      <c r="W4109" t="s">
        <v>874</v>
      </c>
      <c r="X4109" t="s">
        <v>56</v>
      </c>
      <c r="Y4109">
        <v>3.4969999999999999</v>
      </c>
      <c r="Z4109">
        <v>0.91900000000000004</v>
      </c>
      <c r="AA4109">
        <v>0.83199999999999996</v>
      </c>
      <c r="AB4109" t="s">
        <v>874</v>
      </c>
      <c r="AC4109">
        <v>0.65400000000000003</v>
      </c>
      <c r="AD4109" s="19">
        <v>45825.08555653935</v>
      </c>
      <c r="AE4109" t="s">
        <v>2397</v>
      </c>
    </row>
    <row r="4110" spans="1:31" x14ac:dyDescent="0.35">
      <c r="A4110" t="s">
        <v>1228</v>
      </c>
      <c r="B4110" t="s">
        <v>311</v>
      </c>
      <c r="C4110">
        <v>2013</v>
      </c>
      <c r="D4110" s="9">
        <v>39606.251388888886</v>
      </c>
      <c r="E4110" s="9">
        <v>41620.137499999997</v>
      </c>
      <c r="F4110">
        <v>1653</v>
      </c>
      <c r="G4110">
        <v>1653</v>
      </c>
      <c r="H4110">
        <v>178</v>
      </c>
      <c r="I4110">
        <v>1475</v>
      </c>
      <c r="J4110">
        <v>182</v>
      </c>
      <c r="K4110">
        <v>1471</v>
      </c>
      <c r="L4110">
        <v>908</v>
      </c>
      <c r="M4110">
        <v>563</v>
      </c>
      <c r="N4110">
        <v>9.0999999999999998E-2</v>
      </c>
      <c r="O4110">
        <v>0.73099999999999998</v>
      </c>
      <c r="P4110">
        <v>8.5999999999999993E-2</v>
      </c>
      <c r="Q4110">
        <v>0.44</v>
      </c>
      <c r="R4110">
        <v>0.73599999999999999</v>
      </c>
      <c r="S4110">
        <v>0.73099999999999998</v>
      </c>
      <c r="T4110">
        <v>0.59799999999999998</v>
      </c>
      <c r="U4110">
        <v>0.111</v>
      </c>
      <c r="V4110">
        <v>0.89500000000000002</v>
      </c>
      <c r="W4110">
        <v>1279.5450000000001</v>
      </c>
      <c r="X4110" t="s">
        <v>56</v>
      </c>
      <c r="Y4110">
        <v>2.2730000000000001</v>
      </c>
      <c r="Z4110">
        <v>0.96399999999999997</v>
      </c>
      <c r="AA4110">
        <v>0.996</v>
      </c>
      <c r="AB4110">
        <v>0.97299999999999998</v>
      </c>
      <c r="AC4110">
        <v>0.96799999999999997</v>
      </c>
      <c r="AD4110" s="19">
        <v>45824.758545439814</v>
      </c>
      <c r="AE4110" t="s">
        <v>1824</v>
      </c>
    </row>
    <row r="4111" spans="1:31" hidden="1" x14ac:dyDescent="0.35">
      <c r="A4111" t="s">
        <v>1378</v>
      </c>
      <c r="B4111" t="s">
        <v>312</v>
      </c>
      <c r="C4111">
        <v>21</v>
      </c>
      <c r="D4111" s="9">
        <v>44544.653761574074</v>
      </c>
      <c r="E4111" s="9">
        <v>44565.853773148148</v>
      </c>
      <c r="F4111" t="s">
        <v>871</v>
      </c>
      <c r="G4111" t="s">
        <v>871</v>
      </c>
      <c r="H4111">
        <v>2</v>
      </c>
      <c r="I4111">
        <v>1</v>
      </c>
      <c r="J4111">
        <v>3</v>
      </c>
      <c r="K4111" t="s">
        <v>872</v>
      </c>
      <c r="L4111">
        <v>7</v>
      </c>
      <c r="M4111">
        <v>-6</v>
      </c>
      <c r="N4111" t="s">
        <v>874</v>
      </c>
      <c r="O4111" t="s">
        <v>874</v>
      </c>
      <c r="P4111">
        <v>0.75</v>
      </c>
      <c r="Q4111">
        <v>0.19500000000000001</v>
      </c>
      <c r="R4111">
        <v>0</v>
      </c>
      <c r="S4111">
        <v>0.58599999999999997</v>
      </c>
      <c r="T4111" t="s">
        <v>874</v>
      </c>
      <c r="U4111" t="s">
        <v>874</v>
      </c>
      <c r="V4111" t="s">
        <v>874</v>
      </c>
      <c r="W4111" t="s">
        <v>874</v>
      </c>
      <c r="X4111" t="s">
        <v>56</v>
      </c>
      <c r="Y4111">
        <v>5.1280000000000001</v>
      </c>
      <c r="Z4111" t="s">
        <v>874</v>
      </c>
      <c r="AA4111" t="s">
        <v>874</v>
      </c>
      <c r="AB4111">
        <v>0.75</v>
      </c>
      <c r="AC4111">
        <v>0.48599999999999999</v>
      </c>
      <c r="AD4111" s="19">
        <v>45825.085780740737</v>
      </c>
      <c r="AE4111" t="s">
        <v>2397</v>
      </c>
    </row>
    <row r="4112" spans="1:31" x14ac:dyDescent="0.35">
      <c r="A4112" t="s">
        <v>1337</v>
      </c>
      <c r="B4112" t="s">
        <v>311</v>
      </c>
      <c r="C4112">
        <v>1511</v>
      </c>
      <c r="D4112" s="9">
        <v>43035.940254629626</v>
      </c>
      <c r="E4112" s="9">
        <v>44547.053530092591</v>
      </c>
      <c r="F4112">
        <v>316</v>
      </c>
      <c r="G4112">
        <v>316</v>
      </c>
      <c r="H4112">
        <v>103</v>
      </c>
      <c r="I4112">
        <v>213</v>
      </c>
      <c r="J4112">
        <v>7</v>
      </c>
      <c r="K4112">
        <v>309</v>
      </c>
      <c r="L4112">
        <v>171</v>
      </c>
      <c r="M4112">
        <v>138</v>
      </c>
      <c r="N4112">
        <v>6.0999999999999999E-2</v>
      </c>
      <c r="O4112">
        <v>0.13400000000000001</v>
      </c>
      <c r="P4112">
        <v>6.0000000000000001E-3</v>
      </c>
      <c r="Q4112">
        <v>0.113</v>
      </c>
      <c r="R4112">
        <v>0.189</v>
      </c>
      <c r="S4112">
        <v>0.19</v>
      </c>
      <c r="T4112">
        <v>0.59799999999999998</v>
      </c>
      <c r="U4112">
        <v>0.313</v>
      </c>
      <c r="V4112">
        <v>0.96899999999999997</v>
      </c>
      <c r="W4112">
        <v>1221.239</v>
      </c>
      <c r="X4112" t="s">
        <v>56</v>
      </c>
      <c r="Y4112">
        <v>8.85</v>
      </c>
      <c r="Z4112">
        <v>0.94799999999999995</v>
      </c>
      <c r="AA4112">
        <v>0.96099999999999997</v>
      </c>
      <c r="AB4112">
        <v>0.93300000000000005</v>
      </c>
      <c r="AC4112">
        <v>0.96399999999999997</v>
      </c>
      <c r="AD4112" s="19">
        <v>45825.076304305556</v>
      </c>
      <c r="AE4112" t="s">
        <v>2397</v>
      </c>
    </row>
    <row r="4113" spans="1:31" hidden="1" x14ac:dyDescent="0.35">
      <c r="A4113" t="s">
        <v>1379</v>
      </c>
      <c r="B4113" t="s">
        <v>312</v>
      </c>
      <c r="C4113">
        <v>96</v>
      </c>
      <c r="D4113" s="9">
        <v>44467.696226851855</v>
      </c>
      <c r="E4113" s="9">
        <v>44564.652141203704</v>
      </c>
      <c r="F4113" t="s">
        <v>871</v>
      </c>
      <c r="G4113" t="s">
        <v>871</v>
      </c>
      <c r="H4113">
        <v>1</v>
      </c>
      <c r="I4113">
        <v>12</v>
      </c>
      <c r="J4113">
        <v>6</v>
      </c>
      <c r="K4113" t="s">
        <v>872</v>
      </c>
      <c r="L4113">
        <v>9</v>
      </c>
      <c r="M4113">
        <v>-4</v>
      </c>
      <c r="N4113" t="s">
        <v>874</v>
      </c>
      <c r="O4113">
        <v>0.11</v>
      </c>
      <c r="P4113">
        <v>0.04</v>
      </c>
      <c r="Q4113">
        <v>8.2000000000000003E-2</v>
      </c>
      <c r="R4113">
        <v>7.0000000000000007E-2</v>
      </c>
      <c r="S4113">
        <v>7.1999999999999995E-2</v>
      </c>
      <c r="T4113" t="s">
        <v>874</v>
      </c>
      <c r="U4113" t="s">
        <v>874</v>
      </c>
      <c r="V4113" t="s">
        <v>874</v>
      </c>
      <c r="W4113" t="s">
        <v>874</v>
      </c>
      <c r="X4113" t="s">
        <v>56</v>
      </c>
      <c r="Y4113">
        <v>12.195</v>
      </c>
      <c r="Z4113" t="s">
        <v>874</v>
      </c>
      <c r="AA4113">
        <v>0.97299999999999998</v>
      </c>
      <c r="AB4113">
        <v>0.42899999999999999</v>
      </c>
      <c r="AC4113">
        <v>0.96</v>
      </c>
      <c r="AD4113" s="19">
        <v>45825.086002870368</v>
      </c>
      <c r="AE4113" t="s">
        <v>2397</v>
      </c>
    </row>
    <row r="4114" spans="1:31" x14ac:dyDescent="0.35">
      <c r="A4114" t="s">
        <v>921</v>
      </c>
      <c r="B4114" t="s">
        <v>311</v>
      </c>
      <c r="C4114">
        <v>629</v>
      </c>
      <c r="D4114" s="9">
        <v>43601.843645833331</v>
      </c>
      <c r="E4114" s="9">
        <v>44231.409143518518</v>
      </c>
      <c r="F4114">
        <v>31</v>
      </c>
      <c r="G4114">
        <v>31</v>
      </c>
      <c r="H4114">
        <v>23</v>
      </c>
      <c r="I4114">
        <v>8</v>
      </c>
      <c r="J4114">
        <v>9</v>
      </c>
      <c r="K4114">
        <v>22</v>
      </c>
      <c r="L4114">
        <v>19</v>
      </c>
      <c r="M4114">
        <v>3</v>
      </c>
      <c r="N4114">
        <v>4.9000000000000002E-2</v>
      </c>
      <c r="O4114">
        <v>1.2999999999999999E-2</v>
      </c>
      <c r="P4114">
        <v>0</v>
      </c>
      <c r="Q4114">
        <v>3.6999999999999998E-2</v>
      </c>
      <c r="R4114">
        <v>6.2E-2</v>
      </c>
      <c r="S4114">
        <v>3.7999999999999999E-2</v>
      </c>
      <c r="T4114">
        <v>0.59699999999999998</v>
      </c>
      <c r="U4114">
        <v>0.79</v>
      </c>
      <c r="V4114">
        <v>1</v>
      </c>
      <c r="W4114">
        <v>81.081000000000003</v>
      </c>
      <c r="X4114" t="s">
        <v>56</v>
      </c>
      <c r="Y4114">
        <v>27.027000000000001</v>
      </c>
      <c r="Z4114">
        <v>0.56599999999999995</v>
      </c>
      <c r="AA4114">
        <v>0.71399999999999997</v>
      </c>
      <c r="AB4114">
        <v>0</v>
      </c>
      <c r="AC4114">
        <v>0.70599999999999996</v>
      </c>
      <c r="AD4114" s="19">
        <v>45825.181835717594</v>
      </c>
      <c r="AE4114" t="s">
        <v>2396</v>
      </c>
    </row>
    <row r="4115" spans="1:31" hidden="1" x14ac:dyDescent="0.35">
      <c r="A4115" t="s">
        <v>1380</v>
      </c>
      <c r="B4115" t="s">
        <v>312</v>
      </c>
      <c r="C4115">
        <v>46</v>
      </c>
      <c r="D4115" s="9">
        <v>44430.952708333331</v>
      </c>
      <c r="E4115" s="9">
        <v>44477.335405092592</v>
      </c>
      <c r="F4115" t="s">
        <v>871</v>
      </c>
      <c r="G4115" t="s">
        <v>871</v>
      </c>
      <c r="H4115">
        <v>1</v>
      </c>
      <c r="I4115">
        <v>3</v>
      </c>
      <c r="J4115">
        <v>1</v>
      </c>
      <c r="K4115" t="s">
        <v>872</v>
      </c>
      <c r="L4115">
        <v>1</v>
      </c>
      <c r="M4115">
        <v>2</v>
      </c>
      <c r="N4115" t="s">
        <v>874</v>
      </c>
      <c r="O4115">
        <v>3.6999999999999998E-2</v>
      </c>
      <c r="P4115" t="s">
        <v>874</v>
      </c>
      <c r="Q4115" t="s">
        <v>874</v>
      </c>
      <c r="R4115">
        <v>0</v>
      </c>
      <c r="S4115">
        <v>3.6999999999999998E-2</v>
      </c>
      <c r="T4115" t="s">
        <v>874</v>
      </c>
      <c r="U4115" t="s">
        <v>874</v>
      </c>
      <c r="V4115" t="s">
        <v>874</v>
      </c>
      <c r="W4115" t="s">
        <v>874</v>
      </c>
      <c r="X4115" t="s">
        <v>56</v>
      </c>
      <c r="Y4115" t="s">
        <v>874</v>
      </c>
      <c r="Z4115" t="s">
        <v>874</v>
      </c>
      <c r="AA4115">
        <v>0.873</v>
      </c>
      <c r="AB4115" t="s">
        <v>874</v>
      </c>
      <c r="AC4115" t="s">
        <v>874</v>
      </c>
      <c r="AD4115" s="19">
        <v>45825.086211574075</v>
      </c>
      <c r="AE4115" t="s">
        <v>2397</v>
      </c>
    </row>
    <row r="4116" spans="1:31" x14ac:dyDescent="0.35">
      <c r="A4116" t="s">
        <v>1228</v>
      </c>
      <c r="B4116" t="s">
        <v>311</v>
      </c>
      <c r="C4116">
        <v>4958</v>
      </c>
      <c r="D4116" s="9">
        <v>39605.918263888889</v>
      </c>
      <c r="E4116" s="9">
        <v>44564.618101851855</v>
      </c>
      <c r="F4116">
        <v>3887</v>
      </c>
      <c r="G4116">
        <v>3887</v>
      </c>
      <c r="H4116">
        <v>440</v>
      </c>
      <c r="I4116">
        <v>3447</v>
      </c>
      <c r="J4116">
        <v>512</v>
      </c>
      <c r="K4116">
        <v>3375</v>
      </c>
      <c r="L4116">
        <v>2028</v>
      </c>
      <c r="M4116">
        <v>1347</v>
      </c>
      <c r="N4116">
        <v>7.4999999999999997E-2</v>
      </c>
      <c r="O4116">
        <v>0.66700000000000004</v>
      </c>
      <c r="P4116">
        <v>0.112</v>
      </c>
      <c r="Q4116">
        <v>0.376</v>
      </c>
      <c r="R4116">
        <v>0.63</v>
      </c>
      <c r="S4116">
        <v>0.63200000000000001</v>
      </c>
      <c r="T4116">
        <v>0.59699999999999998</v>
      </c>
      <c r="U4116">
        <v>0.10100000000000001</v>
      </c>
      <c r="V4116">
        <v>0.84899999999999998</v>
      </c>
      <c r="W4116">
        <v>3582.4470000000001</v>
      </c>
      <c r="X4116" t="s">
        <v>56</v>
      </c>
      <c r="Y4116">
        <v>2.66</v>
      </c>
      <c r="Z4116">
        <v>0.96799999999999997</v>
      </c>
      <c r="AA4116">
        <v>0.998</v>
      </c>
      <c r="AB4116">
        <v>0.99199999999999999</v>
      </c>
      <c r="AC4116">
        <v>0.99099999999999999</v>
      </c>
      <c r="AD4116" s="19">
        <v>45825.049842280096</v>
      </c>
      <c r="AE4116" t="s">
        <v>2397</v>
      </c>
    </row>
    <row r="4117" spans="1:31" hidden="1" x14ac:dyDescent="0.35">
      <c r="A4117" t="s">
        <v>1381</v>
      </c>
      <c r="B4117" t="s">
        <v>312</v>
      </c>
      <c r="C4117">
        <v>99</v>
      </c>
      <c r="D4117" s="9">
        <v>42590.599502314813</v>
      </c>
      <c r="E4117" s="9">
        <v>42689.886493055557</v>
      </c>
      <c r="F4117" t="s">
        <v>871</v>
      </c>
      <c r="G4117" t="s">
        <v>871</v>
      </c>
      <c r="H4117">
        <v>3</v>
      </c>
      <c r="I4117">
        <v>35</v>
      </c>
      <c r="J4117">
        <v>3</v>
      </c>
      <c r="K4117" t="s">
        <v>872</v>
      </c>
      <c r="L4117">
        <v>60</v>
      </c>
      <c r="M4117">
        <v>-26</v>
      </c>
      <c r="N4117">
        <v>3.5999999999999997E-2</v>
      </c>
      <c r="O4117">
        <v>0.35899999999999999</v>
      </c>
      <c r="P4117">
        <v>2.1999999999999999E-2</v>
      </c>
      <c r="Q4117">
        <v>0.58199999999999996</v>
      </c>
      <c r="R4117" s="24" t="s">
        <v>2239</v>
      </c>
      <c r="S4117">
        <v>0.36899999999999999</v>
      </c>
      <c r="T4117">
        <v>1.56</v>
      </c>
      <c r="U4117">
        <v>9.0999999999999998E-2</v>
      </c>
      <c r="V4117">
        <v>0.94399999999999995</v>
      </c>
      <c r="W4117">
        <v>29.21</v>
      </c>
      <c r="X4117" t="s">
        <v>92</v>
      </c>
      <c r="Y4117">
        <v>1.718</v>
      </c>
      <c r="Z4117">
        <v>0.871</v>
      </c>
      <c r="AA4117">
        <v>0.94799999999999995</v>
      </c>
      <c r="AB4117">
        <v>0.75</v>
      </c>
      <c r="AC4117">
        <v>0.68400000000000005</v>
      </c>
      <c r="AD4117" s="19">
        <v>45825.086478807869</v>
      </c>
      <c r="AE4117" t="s">
        <v>2397</v>
      </c>
    </row>
    <row r="4118" spans="1:31" x14ac:dyDescent="0.35">
      <c r="A4118" t="s">
        <v>918</v>
      </c>
      <c r="B4118" t="s">
        <v>311</v>
      </c>
      <c r="C4118">
        <v>1207</v>
      </c>
      <c r="D4118" s="9">
        <v>42770.584293981483</v>
      </c>
      <c r="E4118" s="9">
        <v>43977.779189814813</v>
      </c>
      <c r="F4118">
        <v>50</v>
      </c>
      <c r="G4118">
        <v>50</v>
      </c>
      <c r="H4118">
        <v>29</v>
      </c>
      <c r="I4118">
        <v>21</v>
      </c>
      <c r="J4118">
        <v>3</v>
      </c>
      <c r="K4118">
        <v>47</v>
      </c>
      <c r="L4118">
        <v>28</v>
      </c>
      <c r="M4118">
        <v>19</v>
      </c>
      <c r="N4118">
        <v>2.8000000000000001E-2</v>
      </c>
      <c r="O4118">
        <v>2.1999999999999999E-2</v>
      </c>
      <c r="P4118">
        <v>3.0000000000000001E-3</v>
      </c>
      <c r="Q4118">
        <v>2.8000000000000001E-2</v>
      </c>
      <c r="R4118">
        <v>4.7E-2</v>
      </c>
      <c r="S4118">
        <v>4.4999999999999998E-2</v>
      </c>
      <c r="T4118">
        <v>0.59599999999999997</v>
      </c>
      <c r="U4118">
        <v>0.56000000000000005</v>
      </c>
      <c r="V4118">
        <v>0.94</v>
      </c>
      <c r="W4118">
        <v>678.57100000000003</v>
      </c>
      <c r="X4118" t="s">
        <v>56</v>
      </c>
      <c r="Y4118">
        <v>35.713999999999999</v>
      </c>
      <c r="Z4118">
        <v>0.71499999999999997</v>
      </c>
      <c r="AA4118">
        <v>0.91400000000000003</v>
      </c>
      <c r="AB4118">
        <v>0.75</v>
      </c>
      <c r="AC4118">
        <v>0.745</v>
      </c>
      <c r="AD4118" s="19">
        <v>45825.181187175927</v>
      </c>
      <c r="AE4118" t="s">
        <v>2396</v>
      </c>
    </row>
    <row r="4119" spans="1:31" hidden="1" x14ac:dyDescent="0.35">
      <c r="A4119" t="s">
        <v>1382</v>
      </c>
      <c r="B4119" t="s">
        <v>312</v>
      </c>
      <c r="C4119">
        <v>0</v>
      </c>
      <c r="D4119" s="9">
        <v>44118.812962962962</v>
      </c>
      <c r="E4119" s="9">
        <v>44118.812962962962</v>
      </c>
      <c r="F4119" t="s">
        <v>871</v>
      </c>
      <c r="G4119" t="s">
        <v>871</v>
      </c>
      <c r="H4119">
        <v>1</v>
      </c>
      <c r="I4119">
        <v>1</v>
      </c>
      <c r="J4119">
        <v>1</v>
      </c>
      <c r="K4119" t="s">
        <v>872</v>
      </c>
      <c r="L4119">
        <v>1</v>
      </c>
      <c r="M4119">
        <v>0</v>
      </c>
      <c r="N4119" t="s">
        <v>874</v>
      </c>
      <c r="O4119" t="s">
        <v>874</v>
      </c>
      <c r="P4119" t="s">
        <v>874</v>
      </c>
      <c r="Q4119" t="s">
        <v>874</v>
      </c>
      <c r="R4119">
        <v>0</v>
      </c>
      <c r="S4119" t="s">
        <v>874</v>
      </c>
      <c r="T4119" t="s">
        <v>874</v>
      </c>
      <c r="U4119" t="s">
        <v>874</v>
      </c>
      <c r="V4119" t="s">
        <v>874</v>
      </c>
      <c r="W4119" t="s">
        <v>874</v>
      </c>
      <c r="X4119" t="s">
        <v>56</v>
      </c>
      <c r="Y4119" t="s">
        <v>874</v>
      </c>
      <c r="Z4119" t="s">
        <v>874</v>
      </c>
      <c r="AA4119" t="s">
        <v>874</v>
      </c>
      <c r="AB4119" t="s">
        <v>874</v>
      </c>
      <c r="AC4119" t="s">
        <v>874</v>
      </c>
      <c r="AD4119" s="19">
        <v>45825.086683310183</v>
      </c>
      <c r="AE4119" t="s">
        <v>2397</v>
      </c>
    </row>
    <row r="4120" spans="1:31" x14ac:dyDescent="0.35">
      <c r="A4120" t="s">
        <v>1905</v>
      </c>
      <c r="B4120" t="s">
        <v>311</v>
      </c>
      <c r="C4120">
        <v>1379</v>
      </c>
      <c r="D4120" s="9">
        <v>39814.477083333331</v>
      </c>
      <c r="E4120" s="9">
        <v>41194.117361111108</v>
      </c>
      <c r="F4120">
        <v>64</v>
      </c>
      <c r="G4120">
        <v>64</v>
      </c>
      <c r="H4120">
        <v>34</v>
      </c>
      <c r="I4120">
        <v>30</v>
      </c>
      <c r="J4120">
        <v>4</v>
      </c>
      <c r="K4120">
        <v>60</v>
      </c>
      <c r="L4120">
        <v>35</v>
      </c>
      <c r="M4120">
        <v>25</v>
      </c>
      <c r="N4120">
        <v>2.1000000000000001E-2</v>
      </c>
      <c r="O4120">
        <v>1.9E-2</v>
      </c>
      <c r="P4120">
        <v>3.0000000000000001E-3</v>
      </c>
      <c r="Q4120">
        <v>2.1999999999999999E-2</v>
      </c>
      <c r="R4120">
        <v>3.6999999999999998E-2</v>
      </c>
      <c r="S4120">
        <v>3.6999999999999998E-2</v>
      </c>
      <c r="T4120">
        <v>0.59499999999999997</v>
      </c>
      <c r="U4120">
        <v>0.52500000000000002</v>
      </c>
      <c r="V4120">
        <v>0.92500000000000004</v>
      </c>
      <c r="W4120">
        <v>1136.364</v>
      </c>
      <c r="X4120" t="s">
        <v>56</v>
      </c>
      <c r="Y4120">
        <v>45.454999999999998</v>
      </c>
      <c r="Z4120">
        <v>0.81799999999999995</v>
      </c>
      <c r="AA4120">
        <v>0.83599999999999997</v>
      </c>
      <c r="AB4120">
        <v>0.85399999999999998</v>
      </c>
      <c r="AC4120">
        <v>0.751</v>
      </c>
      <c r="AD4120" s="19">
        <v>45824.869096273149</v>
      </c>
      <c r="AE4120" t="s">
        <v>2024</v>
      </c>
    </row>
    <row r="4121" spans="1:31" hidden="1" x14ac:dyDescent="0.35">
      <c r="A4121" t="s">
        <v>1383</v>
      </c>
      <c r="B4121" t="s">
        <v>312</v>
      </c>
      <c r="C4121">
        <v>93</v>
      </c>
      <c r="D4121" s="9">
        <v>44419.473993055559</v>
      </c>
      <c r="E4121" s="9">
        <v>44513.273113425923</v>
      </c>
      <c r="F4121" t="s">
        <v>871</v>
      </c>
      <c r="G4121" t="s">
        <v>871</v>
      </c>
      <c r="H4121">
        <v>1</v>
      </c>
      <c r="I4121">
        <v>8</v>
      </c>
      <c r="J4121">
        <v>3</v>
      </c>
      <c r="K4121" t="s">
        <v>872</v>
      </c>
      <c r="L4121">
        <v>1</v>
      </c>
      <c r="M4121">
        <v>6</v>
      </c>
      <c r="N4121" t="s">
        <v>874</v>
      </c>
      <c r="O4121">
        <v>7.9000000000000001E-2</v>
      </c>
      <c r="P4121">
        <v>2.4E-2</v>
      </c>
      <c r="Q4121" t="s">
        <v>874</v>
      </c>
      <c r="R4121">
        <v>5.5E-2</v>
      </c>
      <c r="S4121">
        <v>6.0999999999999999E-2</v>
      </c>
      <c r="T4121" t="s">
        <v>874</v>
      </c>
      <c r="U4121" t="s">
        <v>874</v>
      </c>
      <c r="V4121" t="s">
        <v>874</v>
      </c>
      <c r="W4121" t="s">
        <v>874</v>
      </c>
      <c r="X4121" t="s">
        <v>56</v>
      </c>
      <c r="Y4121" t="s">
        <v>874</v>
      </c>
      <c r="Z4121" t="s">
        <v>874</v>
      </c>
      <c r="AA4121">
        <v>0.69699999999999995</v>
      </c>
      <c r="AB4121">
        <v>0.77300000000000002</v>
      </c>
      <c r="AC4121" t="s">
        <v>874</v>
      </c>
      <c r="AD4121" s="19">
        <v>45825.086937835651</v>
      </c>
      <c r="AE4121" t="s">
        <v>2397</v>
      </c>
    </row>
    <row r="4122" spans="1:31" x14ac:dyDescent="0.35">
      <c r="A4122" t="s">
        <v>114</v>
      </c>
      <c r="B4122" t="s">
        <v>311</v>
      </c>
      <c r="C4122">
        <v>1321</v>
      </c>
      <c r="D4122" s="9">
        <v>44279.337500000001</v>
      </c>
      <c r="E4122" s="9">
        <v>45601.138888888891</v>
      </c>
      <c r="F4122">
        <v>459</v>
      </c>
      <c r="G4122">
        <v>459</v>
      </c>
      <c r="H4122">
        <v>408</v>
      </c>
      <c r="I4122">
        <v>51</v>
      </c>
      <c r="J4122">
        <v>64</v>
      </c>
      <c r="K4122">
        <v>395</v>
      </c>
      <c r="L4122">
        <v>235</v>
      </c>
      <c r="M4122">
        <v>160</v>
      </c>
      <c r="N4122">
        <v>0.439</v>
      </c>
      <c r="O4122">
        <v>5.1999999999999998E-2</v>
      </c>
      <c r="P4122">
        <v>0.06</v>
      </c>
      <c r="Q4122">
        <v>0.25600000000000001</v>
      </c>
      <c r="R4122">
        <v>0.43099999999999999</v>
      </c>
      <c r="S4122">
        <v>0.42699999999999999</v>
      </c>
      <c r="T4122">
        <v>0.59399999999999997</v>
      </c>
      <c r="U4122">
        <v>0.89400000000000002</v>
      </c>
      <c r="V4122">
        <v>0.878</v>
      </c>
      <c r="W4122">
        <v>625</v>
      </c>
      <c r="X4122" t="s">
        <v>56</v>
      </c>
      <c r="Y4122">
        <v>3.9060000000000001</v>
      </c>
      <c r="Z4122">
        <v>0.97599999999999998</v>
      </c>
      <c r="AA4122">
        <v>0.82</v>
      </c>
      <c r="AB4122">
        <v>0.95499999999999996</v>
      </c>
      <c r="AC4122">
        <v>0.95399999999999996</v>
      </c>
      <c r="AD4122" s="19">
        <v>2.2792824074074073E-2</v>
      </c>
      <c r="AE4122" t="s">
        <v>1108</v>
      </c>
    </row>
    <row r="4123" spans="1:31" hidden="1" x14ac:dyDescent="0.35">
      <c r="A4123" t="s">
        <v>1384</v>
      </c>
      <c r="B4123" t="s">
        <v>312</v>
      </c>
      <c r="C4123">
        <v>92</v>
      </c>
      <c r="D4123" s="9">
        <v>41123.774212962962</v>
      </c>
      <c r="E4123" s="9">
        <v>41216.762673611112</v>
      </c>
      <c r="F4123" t="s">
        <v>871</v>
      </c>
      <c r="G4123" t="s">
        <v>871</v>
      </c>
      <c r="H4123">
        <v>1</v>
      </c>
      <c r="I4123">
        <v>3</v>
      </c>
      <c r="J4123">
        <v>1</v>
      </c>
      <c r="K4123" t="s">
        <v>872</v>
      </c>
      <c r="L4123">
        <v>7</v>
      </c>
      <c r="M4123">
        <v>-4</v>
      </c>
      <c r="N4123" t="s">
        <v>874</v>
      </c>
      <c r="O4123">
        <v>1.9E-2</v>
      </c>
      <c r="P4123" t="s">
        <v>874</v>
      </c>
      <c r="Q4123">
        <v>4.9000000000000002E-2</v>
      </c>
      <c r="R4123">
        <v>0</v>
      </c>
      <c r="S4123">
        <v>2.5999999999999999E-2</v>
      </c>
      <c r="T4123" t="s">
        <v>874</v>
      </c>
      <c r="U4123" t="s">
        <v>874</v>
      </c>
      <c r="V4123" t="s">
        <v>874</v>
      </c>
      <c r="W4123" t="s">
        <v>874</v>
      </c>
      <c r="X4123" t="s">
        <v>56</v>
      </c>
      <c r="Y4123">
        <v>20.408000000000001</v>
      </c>
      <c r="Z4123" t="s">
        <v>874</v>
      </c>
      <c r="AA4123">
        <v>0.89600000000000002</v>
      </c>
      <c r="AB4123" t="s">
        <v>874</v>
      </c>
      <c r="AC4123">
        <v>0.51600000000000001</v>
      </c>
      <c r="AD4123" s="19">
        <v>45825.087156516202</v>
      </c>
      <c r="AE4123" t="s">
        <v>2397</v>
      </c>
    </row>
    <row r="4124" spans="1:31" x14ac:dyDescent="0.35">
      <c r="A4124" t="s">
        <v>114</v>
      </c>
      <c r="B4124" t="s">
        <v>311</v>
      </c>
      <c r="C4124">
        <v>1321</v>
      </c>
      <c r="D4124" s="9">
        <v>44279.337500000001</v>
      </c>
      <c r="E4124" s="9">
        <v>45601.138888888891</v>
      </c>
      <c r="F4124">
        <v>459</v>
      </c>
      <c r="G4124">
        <v>459</v>
      </c>
      <c r="H4124">
        <v>408</v>
      </c>
      <c r="I4124">
        <v>51</v>
      </c>
      <c r="J4124">
        <v>64</v>
      </c>
      <c r="K4124">
        <v>395</v>
      </c>
      <c r="L4124">
        <v>235</v>
      </c>
      <c r="M4124">
        <v>160</v>
      </c>
      <c r="N4124">
        <v>0.439</v>
      </c>
      <c r="O4124">
        <v>5.1999999999999998E-2</v>
      </c>
      <c r="P4124">
        <v>0.06</v>
      </c>
      <c r="Q4124">
        <v>0.25600000000000001</v>
      </c>
      <c r="R4124">
        <v>0.43099999999999999</v>
      </c>
      <c r="S4124">
        <v>0.42699999999999999</v>
      </c>
      <c r="T4124">
        <v>0.59399999999999997</v>
      </c>
      <c r="U4124">
        <v>0.89400000000000002</v>
      </c>
      <c r="V4124">
        <v>0.878</v>
      </c>
      <c r="W4124">
        <v>625</v>
      </c>
      <c r="X4124" t="s">
        <v>56</v>
      </c>
      <c r="Y4124">
        <v>3.9060000000000001</v>
      </c>
      <c r="Z4124">
        <v>0.97599999999999998</v>
      </c>
      <c r="AA4124">
        <v>0.82</v>
      </c>
      <c r="AB4124">
        <v>0.95499999999999996</v>
      </c>
      <c r="AC4124">
        <v>0.95399999999999996</v>
      </c>
      <c r="AD4124" s="19">
        <v>2.7277777777777779E-2</v>
      </c>
      <c r="AE4124" t="s">
        <v>1108</v>
      </c>
    </row>
    <row r="4125" spans="1:31" hidden="1" x14ac:dyDescent="0.35">
      <c r="A4125" t="s">
        <v>1385</v>
      </c>
      <c r="B4125" t="s">
        <v>312</v>
      </c>
      <c r="C4125">
        <v>100</v>
      </c>
      <c r="D4125" s="9">
        <v>44466.4140162037</v>
      </c>
      <c r="E4125" s="9">
        <v>44566.684467592589</v>
      </c>
      <c r="F4125" t="s">
        <v>871</v>
      </c>
      <c r="G4125" t="s">
        <v>871</v>
      </c>
      <c r="H4125">
        <v>7</v>
      </c>
      <c r="I4125">
        <v>44</v>
      </c>
      <c r="J4125">
        <v>7</v>
      </c>
      <c r="K4125" t="s">
        <v>872</v>
      </c>
      <c r="L4125">
        <v>31</v>
      </c>
      <c r="M4125">
        <v>12</v>
      </c>
      <c r="N4125">
        <v>0.05</v>
      </c>
      <c r="O4125">
        <v>0.48399999999999999</v>
      </c>
      <c r="P4125">
        <v>6.8000000000000005E-2</v>
      </c>
      <c r="Q4125">
        <v>0.28599999999999998</v>
      </c>
      <c r="R4125">
        <v>0.46600000000000003</v>
      </c>
      <c r="S4125">
        <v>0.45400000000000001</v>
      </c>
      <c r="T4125">
        <v>0.61399999999999999</v>
      </c>
      <c r="U4125">
        <v>9.4E-2</v>
      </c>
      <c r="V4125">
        <v>0.873</v>
      </c>
      <c r="W4125">
        <v>5038.4620000000004</v>
      </c>
      <c r="X4125" t="s">
        <v>56</v>
      </c>
      <c r="Y4125">
        <v>3.4969999999999999</v>
      </c>
      <c r="Z4125">
        <v>0.79600000000000004</v>
      </c>
      <c r="AA4125">
        <v>0.97499999999999998</v>
      </c>
      <c r="AB4125">
        <v>0.95</v>
      </c>
      <c r="AC4125">
        <v>0.97199999999999998</v>
      </c>
      <c r="AD4125" s="19">
        <v>45825.087467175923</v>
      </c>
      <c r="AE4125" t="s">
        <v>2397</v>
      </c>
    </row>
    <row r="4126" spans="1:31" x14ac:dyDescent="0.35">
      <c r="A4126" t="s">
        <v>1120</v>
      </c>
      <c r="B4126" t="s">
        <v>311</v>
      </c>
      <c r="C4126">
        <v>6009</v>
      </c>
      <c r="D4126" s="9">
        <v>38317.514976851853</v>
      </c>
      <c r="E4126" s="9">
        <v>44327.162314814814</v>
      </c>
      <c r="F4126">
        <v>5012</v>
      </c>
      <c r="G4126">
        <v>5012</v>
      </c>
      <c r="H4126">
        <v>2249</v>
      </c>
      <c r="I4126">
        <v>2763</v>
      </c>
      <c r="J4126">
        <v>1223</v>
      </c>
      <c r="K4126">
        <v>3789</v>
      </c>
      <c r="L4126">
        <v>2891</v>
      </c>
      <c r="M4126">
        <v>898</v>
      </c>
      <c r="N4126">
        <v>1.1839999999999999</v>
      </c>
      <c r="O4126">
        <v>1.224</v>
      </c>
      <c r="P4126">
        <v>0.32300000000000001</v>
      </c>
      <c r="Q4126">
        <v>1.2370000000000001</v>
      </c>
      <c r="R4126">
        <v>2.085</v>
      </c>
      <c r="S4126">
        <v>1.4419999999999999</v>
      </c>
      <c r="T4126">
        <v>0.59299999999999997</v>
      </c>
      <c r="U4126">
        <v>0.49199999999999999</v>
      </c>
      <c r="V4126">
        <v>0.86599999999999999</v>
      </c>
      <c r="W4126">
        <v>725.95</v>
      </c>
      <c r="X4126" t="s">
        <v>56</v>
      </c>
      <c r="Y4126">
        <v>0.80800000000000005</v>
      </c>
      <c r="Z4126">
        <v>0.81100000000000005</v>
      </c>
      <c r="AA4126">
        <v>0.84499999999999997</v>
      </c>
      <c r="AB4126">
        <v>0.70099999999999996</v>
      </c>
      <c r="AC4126">
        <v>0.83499999999999996</v>
      </c>
      <c r="AD4126" s="19">
        <v>45825.262359814813</v>
      </c>
      <c r="AE4126" t="s">
        <v>2357</v>
      </c>
    </row>
    <row r="4127" spans="1:31" hidden="1" x14ac:dyDescent="0.35">
      <c r="A4127" t="s">
        <v>1386</v>
      </c>
      <c r="B4127" t="s">
        <v>312</v>
      </c>
      <c r="C4127">
        <v>99</v>
      </c>
      <c r="D4127" s="9">
        <v>44466.721851851849</v>
      </c>
      <c r="E4127" s="9">
        <v>44565.724421296298</v>
      </c>
      <c r="F4127" t="s">
        <v>871</v>
      </c>
      <c r="G4127" t="s">
        <v>871</v>
      </c>
      <c r="H4127">
        <v>9</v>
      </c>
      <c r="I4127">
        <v>61</v>
      </c>
      <c r="J4127">
        <v>22</v>
      </c>
      <c r="K4127" t="s">
        <v>872</v>
      </c>
      <c r="L4127">
        <v>35</v>
      </c>
      <c r="M4127">
        <v>14</v>
      </c>
      <c r="N4127">
        <v>0.09</v>
      </c>
      <c r="O4127">
        <v>0.67</v>
      </c>
      <c r="P4127">
        <v>0.254</v>
      </c>
      <c r="Q4127">
        <v>0.42899999999999999</v>
      </c>
      <c r="R4127">
        <v>0.50600000000000001</v>
      </c>
      <c r="S4127">
        <v>0.505</v>
      </c>
      <c r="T4127">
        <v>0.84799999999999998</v>
      </c>
      <c r="U4127">
        <v>0.11799999999999999</v>
      </c>
      <c r="V4127">
        <v>0.66600000000000004</v>
      </c>
      <c r="W4127">
        <v>888.11199999999997</v>
      </c>
      <c r="X4127" t="s">
        <v>56</v>
      </c>
      <c r="Y4127">
        <v>2.331</v>
      </c>
      <c r="Z4127">
        <v>0.95099999999999996</v>
      </c>
      <c r="AA4127">
        <v>0.98699999999999999</v>
      </c>
      <c r="AB4127">
        <v>0.95299999999999996</v>
      </c>
      <c r="AC4127">
        <v>0.97899999999999998</v>
      </c>
      <c r="AD4127" s="19">
        <v>45825.087784293981</v>
      </c>
      <c r="AE4127" t="s">
        <v>2397</v>
      </c>
    </row>
    <row r="4128" spans="1:31" x14ac:dyDescent="0.35">
      <c r="A4128" t="s">
        <v>1608</v>
      </c>
      <c r="B4128" t="s">
        <v>311</v>
      </c>
      <c r="C4128">
        <v>1266</v>
      </c>
      <c r="D4128" s="9">
        <v>40358.447222222225</v>
      </c>
      <c r="E4128" s="9">
        <v>41624.568749999999</v>
      </c>
      <c r="F4128">
        <v>2113</v>
      </c>
      <c r="G4128">
        <v>2113</v>
      </c>
      <c r="H4128">
        <v>433</v>
      </c>
      <c r="I4128">
        <v>1680</v>
      </c>
      <c r="J4128">
        <v>233</v>
      </c>
      <c r="K4128">
        <v>1880</v>
      </c>
      <c r="L4128">
        <v>1080</v>
      </c>
      <c r="M4128">
        <v>800</v>
      </c>
      <c r="N4128">
        <v>0.33500000000000002</v>
      </c>
      <c r="O4128">
        <v>1.4079999999999999</v>
      </c>
      <c r="P4128">
        <v>0.20499999999999999</v>
      </c>
      <c r="Q4128">
        <v>0.91</v>
      </c>
      <c r="R4128">
        <v>1.538</v>
      </c>
      <c r="S4128">
        <v>1.5269999999999999</v>
      </c>
      <c r="T4128">
        <v>0.59199999999999997</v>
      </c>
      <c r="U4128">
        <v>0.192</v>
      </c>
      <c r="V4128">
        <v>0.88200000000000001</v>
      </c>
      <c r="W4128">
        <v>879.12099999999998</v>
      </c>
      <c r="X4128" t="s">
        <v>56</v>
      </c>
      <c r="Y4128">
        <v>1.099</v>
      </c>
      <c r="Z4128">
        <v>0.96899999999999997</v>
      </c>
      <c r="AA4128">
        <v>0.97499999999999998</v>
      </c>
      <c r="AB4128">
        <v>0.96199999999999997</v>
      </c>
      <c r="AC4128">
        <v>0.98599999999999999</v>
      </c>
      <c r="AD4128" s="19">
        <v>45824.809967152774</v>
      </c>
      <c r="AE4128" t="s">
        <v>1824</v>
      </c>
    </row>
    <row r="4129" spans="1:31" hidden="1" x14ac:dyDescent="0.35">
      <c r="A4129" t="s">
        <v>1387</v>
      </c>
      <c r="B4129" t="s">
        <v>312</v>
      </c>
      <c r="C4129">
        <v>4</v>
      </c>
      <c r="D4129" s="9">
        <v>42000.09107638889</v>
      </c>
      <c r="E4129" s="9">
        <v>42005.044571759259</v>
      </c>
      <c r="F4129" t="s">
        <v>871</v>
      </c>
      <c r="G4129" t="s">
        <v>871</v>
      </c>
      <c r="H4129">
        <v>1</v>
      </c>
      <c r="I4129">
        <v>2</v>
      </c>
      <c r="J4129">
        <v>1</v>
      </c>
      <c r="K4129" t="s">
        <v>872</v>
      </c>
      <c r="L4129">
        <v>2</v>
      </c>
      <c r="M4129">
        <v>-1</v>
      </c>
      <c r="N4129" t="s">
        <v>874</v>
      </c>
      <c r="O4129">
        <v>0.33300000000000002</v>
      </c>
      <c r="P4129" t="s">
        <v>874</v>
      </c>
      <c r="Q4129">
        <v>0.33300000000000002</v>
      </c>
      <c r="R4129">
        <v>0</v>
      </c>
      <c r="S4129">
        <v>0.33300000000000002</v>
      </c>
      <c r="T4129" t="s">
        <v>874</v>
      </c>
      <c r="U4129" t="s">
        <v>874</v>
      </c>
      <c r="V4129" t="s">
        <v>874</v>
      </c>
      <c r="W4129" t="s">
        <v>874</v>
      </c>
      <c r="X4129" t="s">
        <v>56</v>
      </c>
      <c r="Y4129">
        <v>3.0030000000000001</v>
      </c>
      <c r="Z4129" t="s">
        <v>874</v>
      </c>
      <c r="AA4129">
        <v>1</v>
      </c>
      <c r="AB4129" t="s">
        <v>874</v>
      </c>
      <c r="AC4129">
        <v>1</v>
      </c>
      <c r="AD4129" s="19">
        <v>45825.088000960648</v>
      </c>
      <c r="AE4129" t="s">
        <v>2397</v>
      </c>
    </row>
    <row r="4130" spans="1:31" x14ac:dyDescent="0.35">
      <c r="A4130" t="s">
        <v>1260</v>
      </c>
      <c r="B4130" t="s">
        <v>311</v>
      </c>
      <c r="C4130">
        <v>947</v>
      </c>
      <c r="D4130" s="9">
        <v>40662.1</v>
      </c>
      <c r="E4130" s="9">
        <v>41609.916666666664</v>
      </c>
      <c r="F4130">
        <v>399</v>
      </c>
      <c r="G4130">
        <v>399</v>
      </c>
      <c r="H4130">
        <v>20</v>
      </c>
      <c r="I4130">
        <v>379</v>
      </c>
      <c r="J4130">
        <v>52</v>
      </c>
      <c r="K4130">
        <v>347</v>
      </c>
      <c r="L4130">
        <v>195</v>
      </c>
      <c r="M4130">
        <v>305</v>
      </c>
      <c r="N4130">
        <v>1.7000000000000001E-2</v>
      </c>
      <c r="O4130">
        <v>0.38700000000000001</v>
      </c>
      <c r="P4130">
        <v>4.7E-2</v>
      </c>
      <c r="Q4130">
        <v>0.21099999999999999</v>
      </c>
      <c r="R4130">
        <v>0.35699999999999998</v>
      </c>
      <c r="S4130">
        <v>0.39100000000000001</v>
      </c>
      <c r="T4130">
        <v>0.59099999999999997</v>
      </c>
      <c r="U4130">
        <v>4.2000000000000003E-2</v>
      </c>
      <c r="V4130">
        <v>0.88400000000000001</v>
      </c>
      <c r="W4130">
        <v>1445.498</v>
      </c>
      <c r="X4130" t="s">
        <v>56</v>
      </c>
      <c r="Y4130">
        <v>4.7389999999999999</v>
      </c>
      <c r="Z4130">
        <v>0.78800000000000003</v>
      </c>
      <c r="AA4130">
        <v>0.54100000000000004</v>
      </c>
      <c r="AB4130">
        <v>0.52100000000000002</v>
      </c>
      <c r="AC4130">
        <v>0.47899999999999998</v>
      </c>
      <c r="AD4130" s="19">
        <v>45824.760980983796</v>
      </c>
      <c r="AE4130" t="s">
        <v>1824</v>
      </c>
    </row>
    <row r="4131" spans="1:31" hidden="1" x14ac:dyDescent="0.35">
      <c r="A4131" t="s">
        <v>1388</v>
      </c>
      <c r="B4131" t="s">
        <v>312</v>
      </c>
      <c r="C4131">
        <v>99</v>
      </c>
      <c r="D4131" s="9">
        <v>44466.103761574072</v>
      </c>
      <c r="E4131" s="9">
        <v>44565.376087962963</v>
      </c>
      <c r="F4131" t="s">
        <v>871</v>
      </c>
      <c r="G4131" t="s">
        <v>871</v>
      </c>
      <c r="H4131">
        <v>1</v>
      </c>
      <c r="I4131">
        <v>14</v>
      </c>
      <c r="J4131">
        <v>3</v>
      </c>
      <c r="K4131" t="s">
        <v>872</v>
      </c>
      <c r="L4131">
        <v>10</v>
      </c>
      <c r="M4131">
        <v>0</v>
      </c>
      <c r="N4131" t="s">
        <v>874</v>
      </c>
      <c r="O4131">
        <v>0.13200000000000001</v>
      </c>
      <c r="P4131">
        <v>2.5000000000000001E-2</v>
      </c>
      <c r="Q4131">
        <v>0.104</v>
      </c>
      <c r="R4131" s="24" t="s">
        <v>1805</v>
      </c>
      <c r="S4131">
        <v>9.8000000000000004E-2</v>
      </c>
      <c r="T4131" t="s">
        <v>874</v>
      </c>
      <c r="U4131" t="s">
        <v>874</v>
      </c>
      <c r="V4131" t="s">
        <v>874</v>
      </c>
      <c r="W4131" t="s">
        <v>874</v>
      </c>
      <c r="X4131" t="s">
        <v>56</v>
      </c>
      <c r="Y4131">
        <v>9.6150000000000002</v>
      </c>
      <c r="Z4131" t="s">
        <v>874</v>
      </c>
      <c r="AA4131">
        <v>0.95099999999999996</v>
      </c>
      <c r="AB4131">
        <v>0.90500000000000003</v>
      </c>
      <c r="AC4131">
        <v>0.92200000000000004</v>
      </c>
      <c r="AD4131" s="19">
        <v>45825.088271967594</v>
      </c>
      <c r="AE4131" t="s">
        <v>2397</v>
      </c>
    </row>
    <row r="4132" spans="1:31" x14ac:dyDescent="0.35">
      <c r="A4132" t="s">
        <v>1633</v>
      </c>
      <c r="B4132" t="s">
        <v>311</v>
      </c>
      <c r="C4132">
        <v>3407</v>
      </c>
      <c r="D4132" s="9">
        <v>41157.69091435185</v>
      </c>
      <c r="E4132" s="9">
        <v>44565.515266203707</v>
      </c>
      <c r="F4132">
        <v>7721</v>
      </c>
      <c r="G4132">
        <v>7721</v>
      </c>
      <c r="H4132">
        <v>760</v>
      </c>
      <c r="I4132">
        <v>6961</v>
      </c>
      <c r="J4132">
        <v>762</v>
      </c>
      <c r="K4132">
        <v>6959</v>
      </c>
      <c r="L4132">
        <v>4377</v>
      </c>
      <c r="M4132">
        <v>2582</v>
      </c>
      <c r="N4132">
        <v>0.246</v>
      </c>
      <c r="O4132">
        <v>2.7090000000000001</v>
      </c>
      <c r="P4132">
        <v>0.30399999999999999</v>
      </c>
      <c r="Q4132">
        <v>1.5669999999999999</v>
      </c>
      <c r="R4132">
        <v>2.6509999999999998</v>
      </c>
      <c r="S4132">
        <v>2.6469999999999998</v>
      </c>
      <c r="T4132">
        <v>0.59099999999999997</v>
      </c>
      <c r="U4132">
        <v>8.3000000000000004E-2</v>
      </c>
      <c r="V4132">
        <v>0.89700000000000002</v>
      </c>
      <c r="W4132">
        <v>1647.7349999999999</v>
      </c>
      <c r="X4132" t="s">
        <v>56</v>
      </c>
      <c r="Y4132">
        <v>0.63800000000000001</v>
      </c>
      <c r="Z4132">
        <v>0.97199999999999998</v>
      </c>
      <c r="AA4132">
        <v>0.91400000000000003</v>
      </c>
      <c r="AB4132">
        <v>0.88</v>
      </c>
      <c r="AC4132">
        <v>0.93500000000000005</v>
      </c>
      <c r="AD4132" s="19">
        <v>45825.149214363424</v>
      </c>
      <c r="AE4132" t="s">
        <v>2397</v>
      </c>
    </row>
    <row r="4133" spans="1:31" hidden="1" x14ac:dyDescent="0.35">
      <c r="A4133" t="s">
        <v>1389</v>
      </c>
      <c r="B4133" t="s">
        <v>312</v>
      </c>
      <c r="C4133">
        <v>96</v>
      </c>
      <c r="D4133" s="9">
        <v>44446.649409722224</v>
      </c>
      <c r="E4133" s="9">
        <v>44543.561979166669</v>
      </c>
      <c r="F4133" t="s">
        <v>871</v>
      </c>
      <c r="G4133" t="s">
        <v>871</v>
      </c>
      <c r="H4133">
        <v>4</v>
      </c>
      <c r="I4133">
        <v>7</v>
      </c>
      <c r="J4133">
        <v>2</v>
      </c>
      <c r="K4133" t="s">
        <v>872</v>
      </c>
      <c r="L4133">
        <v>11</v>
      </c>
      <c r="M4133">
        <v>-3</v>
      </c>
      <c r="N4133">
        <v>2.9000000000000001E-2</v>
      </c>
      <c r="O4133">
        <v>4.8000000000000001E-2</v>
      </c>
      <c r="P4133" t="s">
        <v>874</v>
      </c>
      <c r="Q4133">
        <v>7.2999999999999995E-2</v>
      </c>
      <c r="R4133">
        <v>7.6999999999999999E-2</v>
      </c>
      <c r="S4133">
        <v>6.8000000000000005E-2</v>
      </c>
      <c r="T4133" t="s">
        <v>874</v>
      </c>
      <c r="U4133" t="s">
        <v>874</v>
      </c>
      <c r="V4133" t="s">
        <v>874</v>
      </c>
      <c r="W4133" t="s">
        <v>874</v>
      </c>
      <c r="X4133" t="s">
        <v>56</v>
      </c>
      <c r="Y4133">
        <v>13.699</v>
      </c>
      <c r="Z4133">
        <v>0.89200000000000002</v>
      </c>
      <c r="AA4133">
        <v>0.83299999999999996</v>
      </c>
      <c r="AB4133" t="s">
        <v>874</v>
      </c>
      <c r="AC4133">
        <v>0.83899999999999997</v>
      </c>
      <c r="AD4133" s="19">
        <v>45825.088553344911</v>
      </c>
      <c r="AE4133" t="s">
        <v>2397</v>
      </c>
    </row>
    <row r="4134" spans="1:31" x14ac:dyDescent="0.35">
      <c r="A4134" t="s">
        <v>1477</v>
      </c>
      <c r="B4134" t="s">
        <v>311</v>
      </c>
      <c r="C4134">
        <v>3962</v>
      </c>
      <c r="D4134" s="9">
        <v>40590.967129629629</v>
      </c>
      <c r="E4134" s="9">
        <v>44553.254606481481</v>
      </c>
      <c r="F4134">
        <v>9914</v>
      </c>
      <c r="G4134">
        <v>9914</v>
      </c>
      <c r="H4134">
        <v>2470</v>
      </c>
      <c r="I4134">
        <v>7444</v>
      </c>
      <c r="J4134">
        <v>1437</v>
      </c>
      <c r="K4134">
        <v>8477</v>
      </c>
      <c r="L4134">
        <v>5592</v>
      </c>
      <c r="M4134">
        <v>2885</v>
      </c>
      <c r="N4134">
        <v>1.0960000000000001</v>
      </c>
      <c r="O4134">
        <v>3.238</v>
      </c>
      <c r="P4134">
        <v>0.57099999999999995</v>
      </c>
      <c r="Q4134">
        <v>2.222</v>
      </c>
      <c r="R4134">
        <v>3.7629999999999999</v>
      </c>
      <c r="S4134">
        <v>3.7530000000000001</v>
      </c>
      <c r="T4134">
        <v>0.59</v>
      </c>
      <c r="U4134">
        <v>0.253</v>
      </c>
      <c r="V4134">
        <v>0.86799999999999999</v>
      </c>
      <c r="W4134">
        <v>1298.3800000000001</v>
      </c>
      <c r="X4134" t="s">
        <v>56</v>
      </c>
      <c r="Y4134">
        <v>0.45</v>
      </c>
      <c r="Z4134">
        <v>0.92</v>
      </c>
      <c r="AA4134">
        <v>0.95599999999999996</v>
      </c>
      <c r="AB4134">
        <v>0.97299999999999998</v>
      </c>
      <c r="AC4134">
        <v>0.97299999999999998</v>
      </c>
      <c r="AD4134" s="19">
        <v>45825.109169178242</v>
      </c>
      <c r="AE4134" t="s">
        <v>2397</v>
      </c>
    </row>
    <row r="4135" spans="1:31" hidden="1" x14ac:dyDescent="0.35">
      <c r="A4135" t="s">
        <v>1390</v>
      </c>
      <c r="B4135" t="s">
        <v>312</v>
      </c>
      <c r="C4135">
        <v>1</v>
      </c>
      <c r="D4135" s="9">
        <v>42592.582372685189</v>
      </c>
      <c r="E4135" s="9">
        <v>42593.995856481481</v>
      </c>
      <c r="F4135" t="s">
        <v>871</v>
      </c>
      <c r="G4135" t="s">
        <v>871</v>
      </c>
      <c r="H4135">
        <v>1</v>
      </c>
      <c r="I4135">
        <v>1</v>
      </c>
      <c r="J4135">
        <v>1</v>
      </c>
      <c r="K4135" t="s">
        <v>872</v>
      </c>
      <c r="L4135">
        <v>1</v>
      </c>
      <c r="M4135">
        <v>-1</v>
      </c>
      <c r="N4135" t="s">
        <v>874</v>
      </c>
      <c r="O4135" t="s">
        <v>874</v>
      </c>
      <c r="P4135" t="s">
        <v>874</v>
      </c>
      <c r="Q4135" t="s">
        <v>874</v>
      </c>
      <c r="R4135">
        <v>0</v>
      </c>
      <c r="S4135" t="s">
        <v>874</v>
      </c>
      <c r="T4135" t="s">
        <v>874</v>
      </c>
      <c r="U4135" t="s">
        <v>874</v>
      </c>
      <c r="V4135" t="s">
        <v>874</v>
      </c>
      <c r="W4135" t="s">
        <v>874</v>
      </c>
      <c r="X4135" t="s">
        <v>56</v>
      </c>
      <c r="Y4135" t="s">
        <v>874</v>
      </c>
      <c r="Z4135" t="s">
        <v>874</v>
      </c>
      <c r="AA4135" t="s">
        <v>874</v>
      </c>
      <c r="AB4135" t="s">
        <v>874</v>
      </c>
      <c r="AC4135" t="s">
        <v>874</v>
      </c>
      <c r="AD4135" s="19">
        <v>45825.088813043978</v>
      </c>
      <c r="AE4135" t="s">
        <v>2397</v>
      </c>
    </row>
    <row r="4136" spans="1:31" x14ac:dyDescent="0.35">
      <c r="A4136" t="s">
        <v>951</v>
      </c>
      <c r="B4136" t="s">
        <v>311</v>
      </c>
      <c r="C4136">
        <v>5398</v>
      </c>
      <c r="D4136" s="9">
        <v>38728.306250000001</v>
      </c>
      <c r="E4136" s="9">
        <v>44126.758333333331</v>
      </c>
      <c r="F4136">
        <v>5533</v>
      </c>
      <c r="G4136">
        <v>5533</v>
      </c>
      <c r="H4136">
        <v>0</v>
      </c>
      <c r="I4136">
        <v>5533</v>
      </c>
      <c r="J4136">
        <v>1582</v>
      </c>
      <c r="K4136">
        <v>3951</v>
      </c>
      <c r="L4136">
        <v>3031</v>
      </c>
      <c r="M4136">
        <v>920</v>
      </c>
      <c r="N4136">
        <v>0</v>
      </c>
      <c r="O4136">
        <v>1.4059999999999999</v>
      </c>
      <c r="P4136">
        <v>0.35</v>
      </c>
      <c r="Q4136">
        <v>0.622</v>
      </c>
      <c r="R4136">
        <v>1.056</v>
      </c>
      <c r="S4136">
        <v>0.95299999999999996</v>
      </c>
      <c r="T4136">
        <v>0.58899999999999997</v>
      </c>
      <c r="U4136">
        <v>0</v>
      </c>
      <c r="V4136">
        <v>0.751</v>
      </c>
      <c r="W4136">
        <v>1479.1</v>
      </c>
      <c r="X4136" t="s">
        <v>56</v>
      </c>
      <c r="Y4136">
        <v>1.6080000000000001</v>
      </c>
      <c r="Z4136">
        <v>0</v>
      </c>
      <c r="AA4136">
        <v>0.93100000000000005</v>
      </c>
      <c r="AB4136">
        <v>0.97099999999999997</v>
      </c>
      <c r="AC4136">
        <v>0.89100000000000001</v>
      </c>
      <c r="AD4136" s="19">
        <v>45825.039309930558</v>
      </c>
      <c r="AE4136" t="s">
        <v>1766</v>
      </c>
    </row>
    <row r="4137" spans="1:31" hidden="1" x14ac:dyDescent="0.35">
      <c r="A4137" t="s">
        <v>1391</v>
      </c>
      <c r="B4137" t="s">
        <v>312</v>
      </c>
      <c r="C4137">
        <v>99</v>
      </c>
      <c r="D4137" s="9">
        <v>44467.14271990741</v>
      </c>
      <c r="E4137" s="9">
        <v>44566.759502314817</v>
      </c>
      <c r="F4137" t="s">
        <v>871</v>
      </c>
      <c r="G4137" t="s">
        <v>871</v>
      </c>
      <c r="H4137">
        <v>20</v>
      </c>
      <c r="I4137">
        <v>47</v>
      </c>
      <c r="J4137">
        <v>1</v>
      </c>
      <c r="K4137" t="s">
        <v>872</v>
      </c>
      <c r="L4137">
        <v>54</v>
      </c>
      <c r="M4137">
        <v>12</v>
      </c>
      <c r="N4137">
        <v>0.17399999999999999</v>
      </c>
      <c r="O4137">
        <v>0.39800000000000002</v>
      </c>
      <c r="P4137" t="s">
        <v>874</v>
      </c>
      <c r="Q4137">
        <v>0.48899999999999999</v>
      </c>
      <c r="R4137" s="24" t="s">
        <v>2243</v>
      </c>
      <c r="S4137">
        <v>0.57299999999999995</v>
      </c>
      <c r="T4137" t="s">
        <v>874</v>
      </c>
      <c r="U4137" t="s">
        <v>874</v>
      </c>
      <c r="V4137" t="s">
        <v>874</v>
      </c>
      <c r="W4137" t="s">
        <v>874</v>
      </c>
      <c r="X4137" t="s">
        <v>56</v>
      </c>
      <c r="Y4137">
        <v>2.0449999999999999</v>
      </c>
      <c r="Z4137">
        <v>0.79800000000000004</v>
      </c>
      <c r="AA4137">
        <v>0.97599999999999998</v>
      </c>
      <c r="AB4137" t="s">
        <v>874</v>
      </c>
      <c r="AC4137">
        <v>0.91600000000000004</v>
      </c>
      <c r="AD4137" s="19">
        <v>45825.089057604164</v>
      </c>
      <c r="AE4137" t="s">
        <v>2397</v>
      </c>
    </row>
    <row r="4138" spans="1:31" x14ac:dyDescent="0.35">
      <c r="A4138" t="s">
        <v>1022</v>
      </c>
      <c r="B4138" t="s">
        <v>311</v>
      </c>
      <c r="C4138">
        <v>2924</v>
      </c>
      <c r="D4138" s="9">
        <v>41225.810740740744</v>
      </c>
      <c r="E4138" s="9">
        <v>44150.535231481481</v>
      </c>
      <c r="F4138">
        <v>176</v>
      </c>
      <c r="G4138">
        <v>176</v>
      </c>
      <c r="H4138">
        <v>3</v>
      </c>
      <c r="I4138">
        <v>173</v>
      </c>
      <c r="J4138">
        <v>48</v>
      </c>
      <c r="K4138">
        <v>128</v>
      </c>
      <c r="L4138">
        <v>47</v>
      </c>
      <c r="M4138">
        <v>81</v>
      </c>
      <c r="N4138">
        <v>3.0000000000000001E-3</v>
      </c>
      <c r="O4138">
        <v>8.7999999999999995E-2</v>
      </c>
      <c r="P4138">
        <v>3.5000000000000003E-2</v>
      </c>
      <c r="Q4138">
        <v>3.3000000000000002E-2</v>
      </c>
      <c r="R4138">
        <v>5.6000000000000001E-2</v>
      </c>
      <c r="S4138">
        <v>6.9000000000000006E-2</v>
      </c>
      <c r="T4138">
        <v>0.58899999999999997</v>
      </c>
      <c r="U4138">
        <v>3.3000000000000002E-2</v>
      </c>
      <c r="V4138">
        <v>0.61499999999999999</v>
      </c>
      <c r="W4138">
        <v>2454.5450000000001</v>
      </c>
      <c r="X4138" t="s">
        <v>56</v>
      </c>
      <c r="Y4138">
        <v>30.303000000000001</v>
      </c>
      <c r="Z4138">
        <v>0.75</v>
      </c>
      <c r="AA4138" s="19">
        <v>0.92</v>
      </c>
      <c r="AB4138">
        <v>0.85899999999999999</v>
      </c>
      <c r="AC4138" s="23">
        <v>0.94699999999999995</v>
      </c>
      <c r="AD4138" s="19">
        <v>45825.209526932871</v>
      </c>
      <c r="AE4138" t="s">
        <v>2388</v>
      </c>
    </row>
    <row r="4139" spans="1:31" hidden="1" x14ac:dyDescent="0.35">
      <c r="A4139" t="s">
        <v>1392</v>
      </c>
      <c r="B4139" t="s">
        <v>312</v>
      </c>
      <c r="C4139">
        <v>92</v>
      </c>
      <c r="D4139" s="9">
        <v>44327.533333333333</v>
      </c>
      <c r="E4139" s="9">
        <v>44419.832604166666</v>
      </c>
      <c r="F4139" t="s">
        <v>871</v>
      </c>
      <c r="G4139" t="s">
        <v>871</v>
      </c>
      <c r="H4139">
        <v>1</v>
      </c>
      <c r="I4139">
        <v>2</v>
      </c>
      <c r="J4139">
        <v>1</v>
      </c>
      <c r="K4139" t="s">
        <v>872</v>
      </c>
      <c r="L4139">
        <v>1</v>
      </c>
      <c r="M4139">
        <v>1</v>
      </c>
      <c r="N4139" t="s">
        <v>874</v>
      </c>
      <c r="O4139">
        <v>1.0999999999999999E-2</v>
      </c>
      <c r="P4139" t="s">
        <v>874</v>
      </c>
      <c r="Q4139" t="s">
        <v>874</v>
      </c>
      <c r="R4139">
        <v>0</v>
      </c>
      <c r="S4139">
        <v>1.0999999999999999E-2</v>
      </c>
      <c r="T4139" t="s">
        <v>874</v>
      </c>
      <c r="U4139" t="s">
        <v>874</v>
      </c>
      <c r="V4139" t="s">
        <v>874</v>
      </c>
      <c r="W4139" t="s">
        <v>874</v>
      </c>
      <c r="X4139" t="s">
        <v>56</v>
      </c>
      <c r="Y4139" t="s">
        <v>874</v>
      </c>
      <c r="Z4139" t="s">
        <v>874</v>
      </c>
      <c r="AA4139">
        <v>1</v>
      </c>
      <c r="AB4139" t="s">
        <v>874</v>
      </c>
      <c r="AC4139" t="s">
        <v>874</v>
      </c>
      <c r="AD4139" s="19">
        <v>45825.08924927083</v>
      </c>
      <c r="AE4139" t="s">
        <v>2397</v>
      </c>
    </row>
    <row r="4140" spans="1:31" x14ac:dyDescent="0.35">
      <c r="A4140" t="s">
        <v>1331</v>
      </c>
      <c r="B4140" t="s">
        <v>311</v>
      </c>
      <c r="C4140">
        <v>4856</v>
      </c>
      <c r="D4140" s="9">
        <v>39647.592187499999</v>
      </c>
      <c r="E4140" s="9">
        <v>44504.465983796297</v>
      </c>
      <c r="F4140">
        <v>834</v>
      </c>
      <c r="G4140">
        <v>834</v>
      </c>
      <c r="H4140">
        <v>224</v>
      </c>
      <c r="I4140">
        <v>610</v>
      </c>
      <c r="J4140">
        <v>96</v>
      </c>
      <c r="K4140">
        <v>738</v>
      </c>
      <c r="L4140">
        <v>480</v>
      </c>
      <c r="M4140">
        <v>258</v>
      </c>
      <c r="N4140">
        <v>3.7999999999999999E-2</v>
      </c>
      <c r="O4140">
        <v>0.126</v>
      </c>
      <c r="P4140">
        <v>1.7999999999999999E-2</v>
      </c>
      <c r="Q4140">
        <v>8.5999999999999993E-2</v>
      </c>
      <c r="R4140">
        <v>0.14599999999999999</v>
      </c>
      <c r="S4140">
        <v>0.14399999999999999</v>
      </c>
      <c r="T4140">
        <v>0.58899999999999997</v>
      </c>
      <c r="U4140">
        <v>0.23200000000000001</v>
      </c>
      <c r="V4140">
        <v>0.89</v>
      </c>
      <c r="W4140">
        <v>3000</v>
      </c>
      <c r="X4140" t="s">
        <v>56</v>
      </c>
      <c r="Y4140">
        <v>11.628</v>
      </c>
      <c r="Z4140">
        <v>0.91900000000000004</v>
      </c>
      <c r="AA4140">
        <v>0.97399999999999998</v>
      </c>
      <c r="AB4140">
        <v>0.98399999999999999</v>
      </c>
      <c r="AC4140">
        <v>0.95799999999999996</v>
      </c>
      <c r="AD4140" s="19">
        <v>45825.074950752314</v>
      </c>
      <c r="AE4140" t="s">
        <v>2397</v>
      </c>
    </row>
    <row r="4141" spans="1:31" hidden="1" x14ac:dyDescent="0.35">
      <c r="A4141" t="s">
        <v>1393</v>
      </c>
      <c r="B4141" t="s">
        <v>312</v>
      </c>
      <c r="C4141">
        <v>99</v>
      </c>
      <c r="D4141" s="9">
        <v>44458.818761574075</v>
      </c>
      <c r="E4141" s="9">
        <v>44557.91547453704</v>
      </c>
      <c r="F4141" t="s">
        <v>871</v>
      </c>
      <c r="G4141" t="s">
        <v>871</v>
      </c>
      <c r="H4141">
        <v>2</v>
      </c>
      <c r="I4141">
        <v>12</v>
      </c>
      <c r="J4141">
        <v>2</v>
      </c>
      <c r="K4141" t="s">
        <v>872</v>
      </c>
      <c r="L4141">
        <v>1</v>
      </c>
      <c r="M4141">
        <v>10</v>
      </c>
      <c r="N4141">
        <v>1.4999999999999999E-2</v>
      </c>
      <c r="O4141">
        <v>0.11</v>
      </c>
      <c r="P4141">
        <v>0.01</v>
      </c>
      <c r="Q4141" t="s">
        <v>874</v>
      </c>
      <c r="R4141">
        <v>0.115</v>
      </c>
      <c r="S4141">
        <v>0.112</v>
      </c>
      <c r="T4141" t="s">
        <v>874</v>
      </c>
      <c r="U4141" t="s">
        <v>874</v>
      </c>
      <c r="V4141" t="s">
        <v>874</v>
      </c>
      <c r="W4141" t="s">
        <v>874</v>
      </c>
      <c r="X4141" t="s">
        <v>56</v>
      </c>
      <c r="Y4141" t="s">
        <v>874</v>
      </c>
      <c r="Z4141">
        <v>1</v>
      </c>
      <c r="AA4141">
        <v>0.86</v>
      </c>
      <c r="AB4141">
        <v>1</v>
      </c>
      <c r="AC4141" t="s">
        <v>874</v>
      </c>
      <c r="AD4141" s="19">
        <v>45825.089481215276</v>
      </c>
      <c r="AE4141" t="s">
        <v>2397</v>
      </c>
    </row>
    <row r="4142" spans="1:31" x14ac:dyDescent="0.35">
      <c r="A4142" t="s">
        <v>1566</v>
      </c>
      <c r="B4142" t="s">
        <v>311</v>
      </c>
      <c r="C4142">
        <v>2019</v>
      </c>
      <c r="D4142" s="9">
        <v>38310.411111111112</v>
      </c>
      <c r="E4142" s="9">
        <v>40329.411805555559</v>
      </c>
      <c r="F4142">
        <v>777</v>
      </c>
      <c r="G4142">
        <v>777</v>
      </c>
      <c r="H4142">
        <v>325</v>
      </c>
      <c r="I4142">
        <v>452</v>
      </c>
      <c r="J4142">
        <v>248</v>
      </c>
      <c r="K4142">
        <v>529</v>
      </c>
      <c r="L4142">
        <v>321</v>
      </c>
      <c r="M4142">
        <v>208</v>
      </c>
      <c r="N4142">
        <v>0.14199999999999999</v>
      </c>
      <c r="O4142">
        <v>0.19500000000000001</v>
      </c>
      <c r="P4142">
        <v>0.109</v>
      </c>
      <c r="Q4142">
        <v>0.13400000000000001</v>
      </c>
      <c r="R4142">
        <v>0.22800000000000001</v>
      </c>
      <c r="S4142">
        <v>0.22700000000000001</v>
      </c>
      <c r="T4142">
        <v>0.58799999999999997</v>
      </c>
      <c r="U4142">
        <v>0.42099999999999999</v>
      </c>
      <c r="V4142">
        <v>0.67700000000000005</v>
      </c>
      <c r="W4142">
        <v>1552.239</v>
      </c>
      <c r="X4142" t="s">
        <v>56</v>
      </c>
      <c r="Y4142">
        <v>7.4630000000000001</v>
      </c>
      <c r="Z4142">
        <v>0.96599999999999997</v>
      </c>
      <c r="AA4142">
        <v>0.98799999999999999</v>
      </c>
      <c r="AB4142">
        <v>0.91600000000000004</v>
      </c>
      <c r="AC4142">
        <v>0.96699999999999997</v>
      </c>
      <c r="AD4142" s="19">
        <v>45824.79892173611</v>
      </c>
      <c r="AE4142" t="s">
        <v>1824</v>
      </c>
    </row>
    <row r="4143" spans="1:31" hidden="1" x14ac:dyDescent="0.35">
      <c r="A4143" t="s">
        <v>1394</v>
      </c>
      <c r="B4143" t="s">
        <v>312</v>
      </c>
      <c r="C4143">
        <v>99</v>
      </c>
      <c r="D4143" s="9">
        <v>44438.138715277775</v>
      </c>
      <c r="E4143" s="9">
        <v>44538.083101851851</v>
      </c>
      <c r="F4143" t="s">
        <v>871</v>
      </c>
      <c r="G4143" t="s">
        <v>871</v>
      </c>
      <c r="H4143">
        <v>21</v>
      </c>
      <c r="I4143">
        <v>43</v>
      </c>
      <c r="J4143">
        <v>12</v>
      </c>
      <c r="K4143" t="s">
        <v>872</v>
      </c>
      <c r="L4143">
        <v>45</v>
      </c>
      <c r="M4143">
        <v>6</v>
      </c>
      <c r="N4143">
        <v>0.245</v>
      </c>
      <c r="O4143">
        <v>0.39800000000000002</v>
      </c>
      <c r="P4143">
        <v>0.09</v>
      </c>
      <c r="Q4143">
        <v>0.40699999999999997</v>
      </c>
      <c r="R4143">
        <v>0.55300000000000005</v>
      </c>
      <c r="S4143">
        <v>0.55300000000000005</v>
      </c>
      <c r="T4143">
        <v>0.73599999999999999</v>
      </c>
      <c r="U4143">
        <v>0.38100000000000001</v>
      </c>
      <c r="V4143">
        <v>0.86</v>
      </c>
      <c r="W4143">
        <v>221.13</v>
      </c>
      <c r="X4143" t="s">
        <v>56</v>
      </c>
      <c r="Y4143">
        <v>2.4569999999999999</v>
      </c>
      <c r="Z4143">
        <v>0.92800000000000005</v>
      </c>
      <c r="AA4143">
        <v>0.98199999999999998</v>
      </c>
      <c r="AB4143">
        <v>0.877</v>
      </c>
      <c r="AC4143">
        <v>0.96299999999999997</v>
      </c>
      <c r="AD4143" s="19">
        <v>45825.089776967594</v>
      </c>
      <c r="AE4143" t="s">
        <v>2397</v>
      </c>
    </row>
    <row r="4144" spans="1:31" x14ac:dyDescent="0.35">
      <c r="A4144" t="s">
        <v>1595</v>
      </c>
      <c r="B4144" t="s">
        <v>311</v>
      </c>
      <c r="C4144">
        <v>1159</v>
      </c>
      <c r="D4144" s="9">
        <v>40460.227083333331</v>
      </c>
      <c r="E4144" s="9">
        <v>41620.109027777777</v>
      </c>
      <c r="F4144">
        <v>250</v>
      </c>
      <c r="G4144">
        <v>250</v>
      </c>
      <c r="H4144">
        <v>50</v>
      </c>
      <c r="I4144">
        <v>200</v>
      </c>
      <c r="J4144">
        <v>23</v>
      </c>
      <c r="K4144">
        <v>227</v>
      </c>
      <c r="L4144">
        <v>132</v>
      </c>
      <c r="M4144">
        <v>95</v>
      </c>
      <c r="N4144">
        <v>4.2000000000000003E-2</v>
      </c>
      <c r="O4144">
        <v>0.20300000000000001</v>
      </c>
      <c r="P4144">
        <v>2.9000000000000001E-2</v>
      </c>
      <c r="Q4144">
        <v>0.127</v>
      </c>
      <c r="R4144">
        <v>0.216</v>
      </c>
      <c r="S4144">
        <v>0.21199999999999999</v>
      </c>
      <c r="T4144">
        <v>0.58799999999999997</v>
      </c>
      <c r="U4144">
        <v>0.17100000000000001</v>
      </c>
      <c r="V4144">
        <v>0.88200000000000001</v>
      </c>
      <c r="W4144">
        <v>748.03099999999995</v>
      </c>
      <c r="X4144" t="s">
        <v>56</v>
      </c>
      <c r="Y4144">
        <v>7.8739999999999997</v>
      </c>
      <c r="Z4144">
        <v>0.97599999999999998</v>
      </c>
      <c r="AA4144">
        <v>0.96199999999999997</v>
      </c>
      <c r="AB4144">
        <v>0.93600000000000005</v>
      </c>
      <c r="AC4144">
        <v>0.96599999999999997</v>
      </c>
      <c r="AD4144" s="19">
        <v>45824.811362465276</v>
      </c>
      <c r="AE4144" t="s">
        <v>1824</v>
      </c>
    </row>
    <row r="4145" spans="1:31" hidden="1" x14ac:dyDescent="0.35">
      <c r="A4145" t="s">
        <v>1395</v>
      </c>
      <c r="B4145" t="s">
        <v>312</v>
      </c>
      <c r="C4145">
        <v>91</v>
      </c>
      <c r="D4145" s="9">
        <v>44462.638622685183</v>
      </c>
      <c r="E4145" s="9">
        <v>44553.661886574075</v>
      </c>
      <c r="F4145" t="s">
        <v>871</v>
      </c>
      <c r="G4145" t="s">
        <v>871</v>
      </c>
      <c r="H4145">
        <v>2</v>
      </c>
      <c r="I4145">
        <v>14</v>
      </c>
      <c r="J4145">
        <v>1</v>
      </c>
      <c r="K4145" t="s">
        <v>872</v>
      </c>
      <c r="L4145">
        <v>10</v>
      </c>
      <c r="M4145">
        <v>5</v>
      </c>
      <c r="N4145" t="s">
        <v>874</v>
      </c>
      <c r="O4145">
        <v>0.155</v>
      </c>
      <c r="P4145" t="s">
        <v>874</v>
      </c>
      <c r="Q4145">
        <v>0.108</v>
      </c>
      <c r="R4145">
        <v>0</v>
      </c>
      <c r="S4145">
        <v>0.185</v>
      </c>
      <c r="T4145" t="s">
        <v>874</v>
      </c>
      <c r="U4145" t="s">
        <v>874</v>
      </c>
      <c r="V4145" t="s">
        <v>874</v>
      </c>
      <c r="W4145" t="s">
        <v>874</v>
      </c>
      <c r="X4145" t="s">
        <v>56</v>
      </c>
      <c r="Y4145">
        <v>9.2590000000000003</v>
      </c>
      <c r="Z4145" t="s">
        <v>874</v>
      </c>
      <c r="AA4145">
        <v>0.89900000000000002</v>
      </c>
      <c r="AB4145" t="s">
        <v>874</v>
      </c>
      <c r="AC4145">
        <v>0.89</v>
      </c>
      <c r="AD4145" s="19">
        <v>45825.090024803241</v>
      </c>
      <c r="AE4145" t="s">
        <v>2397</v>
      </c>
    </row>
    <row r="4146" spans="1:31" x14ac:dyDescent="0.35">
      <c r="A4146" t="s">
        <v>1253</v>
      </c>
      <c r="B4146" t="s">
        <v>311</v>
      </c>
      <c r="C4146">
        <v>4500</v>
      </c>
      <c r="D4146" s="9">
        <v>38694.940011574072</v>
      </c>
      <c r="E4146" s="9">
        <v>43195.530671296299</v>
      </c>
      <c r="F4146">
        <v>243</v>
      </c>
      <c r="G4146">
        <v>243</v>
      </c>
      <c r="H4146">
        <v>49</v>
      </c>
      <c r="I4146">
        <v>194</v>
      </c>
      <c r="J4146">
        <v>7</v>
      </c>
      <c r="K4146">
        <v>236</v>
      </c>
      <c r="L4146">
        <v>179</v>
      </c>
      <c r="M4146">
        <v>57</v>
      </c>
      <c r="N4146">
        <v>4.9000000000000002E-2</v>
      </c>
      <c r="O4146">
        <v>4.9000000000000002E-2</v>
      </c>
      <c r="P4146">
        <v>1E-3</v>
      </c>
      <c r="Q4146">
        <v>5.7000000000000002E-2</v>
      </c>
      <c r="R4146">
        <v>9.7000000000000003E-2</v>
      </c>
      <c r="S4146">
        <v>0.06</v>
      </c>
      <c r="T4146">
        <v>0.58799999999999997</v>
      </c>
      <c r="U4146">
        <v>0.5</v>
      </c>
      <c r="V4146">
        <v>0.99</v>
      </c>
      <c r="W4146">
        <v>1000</v>
      </c>
      <c r="X4146" t="s">
        <v>56</v>
      </c>
      <c r="Y4146">
        <v>17.544</v>
      </c>
      <c r="Z4146">
        <v>0.72799999999999998</v>
      </c>
      <c r="AA4146">
        <v>0.51100000000000001</v>
      </c>
      <c r="AB4146">
        <v>0.94899999999999995</v>
      </c>
      <c r="AC4146">
        <v>0.52400000000000002</v>
      </c>
      <c r="AD4146" s="19">
        <v>45825.055688206019</v>
      </c>
      <c r="AE4146" t="s">
        <v>2397</v>
      </c>
    </row>
    <row r="4147" spans="1:31" hidden="1" x14ac:dyDescent="0.35">
      <c r="A4147" t="s">
        <v>1396</v>
      </c>
      <c r="B4147" t="s">
        <v>312</v>
      </c>
      <c r="C4147">
        <v>64</v>
      </c>
      <c r="D4147" s="9">
        <v>44272.575486111113</v>
      </c>
      <c r="E4147" s="9">
        <v>44336.831296296295</v>
      </c>
      <c r="F4147" t="s">
        <v>871</v>
      </c>
      <c r="G4147" t="s">
        <v>871</v>
      </c>
      <c r="H4147">
        <v>1</v>
      </c>
      <c r="I4147">
        <v>3</v>
      </c>
      <c r="J4147">
        <v>1</v>
      </c>
      <c r="K4147" t="s">
        <v>872</v>
      </c>
      <c r="L4147">
        <v>1</v>
      </c>
      <c r="M4147">
        <v>1</v>
      </c>
      <c r="N4147" t="s">
        <v>874</v>
      </c>
      <c r="O4147">
        <v>3.1E-2</v>
      </c>
      <c r="P4147" t="s">
        <v>874</v>
      </c>
      <c r="Q4147" t="s">
        <v>874</v>
      </c>
      <c r="R4147">
        <v>0</v>
      </c>
      <c r="S4147">
        <v>1.4999999999999999E-2</v>
      </c>
      <c r="T4147" t="s">
        <v>874</v>
      </c>
      <c r="U4147" t="s">
        <v>874</v>
      </c>
      <c r="V4147" t="s">
        <v>874</v>
      </c>
      <c r="W4147" t="s">
        <v>874</v>
      </c>
      <c r="X4147" t="s">
        <v>56</v>
      </c>
      <c r="Y4147" t="s">
        <v>874</v>
      </c>
      <c r="Z4147" t="s">
        <v>874</v>
      </c>
      <c r="AA4147">
        <v>0.996</v>
      </c>
      <c r="AB4147" t="s">
        <v>874</v>
      </c>
      <c r="AC4147" t="s">
        <v>874</v>
      </c>
      <c r="AD4147" s="19">
        <v>45825.090254178242</v>
      </c>
      <c r="AE4147" t="s">
        <v>2397</v>
      </c>
    </row>
    <row r="4148" spans="1:31" x14ac:dyDescent="0.35">
      <c r="A4148" t="s">
        <v>1566</v>
      </c>
      <c r="B4148" t="s">
        <v>311</v>
      </c>
      <c r="C4148">
        <v>2019</v>
      </c>
      <c r="D4148" s="9">
        <v>38310.077997685185</v>
      </c>
      <c r="E4148" s="9">
        <v>40329.078541666669</v>
      </c>
      <c r="F4148">
        <v>777</v>
      </c>
      <c r="G4148">
        <v>777</v>
      </c>
      <c r="H4148">
        <v>325</v>
      </c>
      <c r="I4148">
        <v>452</v>
      </c>
      <c r="J4148">
        <v>248</v>
      </c>
      <c r="K4148">
        <v>529</v>
      </c>
      <c r="L4148">
        <v>321</v>
      </c>
      <c r="M4148">
        <v>208</v>
      </c>
      <c r="N4148">
        <v>0.14199999999999999</v>
      </c>
      <c r="O4148">
        <v>0.19500000000000001</v>
      </c>
      <c r="P4148">
        <v>0.109</v>
      </c>
      <c r="Q4148">
        <v>0.13400000000000001</v>
      </c>
      <c r="R4148">
        <v>0.22800000000000001</v>
      </c>
      <c r="S4148">
        <v>0.22700000000000001</v>
      </c>
      <c r="T4148">
        <v>0.58799999999999997</v>
      </c>
      <c r="U4148">
        <v>0.42099999999999999</v>
      </c>
      <c r="V4148">
        <v>0.67700000000000005</v>
      </c>
      <c r="W4148">
        <v>1552.239</v>
      </c>
      <c r="X4148" t="s">
        <v>56</v>
      </c>
      <c r="Y4148">
        <v>7.4630000000000001</v>
      </c>
      <c r="Z4148">
        <v>0.96599999999999997</v>
      </c>
      <c r="AA4148">
        <v>0.98799999999999999</v>
      </c>
      <c r="AB4148">
        <v>0.91600000000000004</v>
      </c>
      <c r="AC4148">
        <v>0.96699999999999997</v>
      </c>
      <c r="AD4148" s="19">
        <v>45825.130966504628</v>
      </c>
      <c r="AE4148" t="s">
        <v>2397</v>
      </c>
    </row>
    <row r="4149" spans="1:31" hidden="1" x14ac:dyDescent="0.35">
      <c r="A4149" t="s">
        <v>1397</v>
      </c>
      <c r="B4149" t="s">
        <v>312</v>
      </c>
      <c r="C4149">
        <v>92</v>
      </c>
      <c r="D4149" s="9">
        <v>44453.131967592592</v>
      </c>
      <c r="E4149" s="9">
        <v>44545.799432870372</v>
      </c>
      <c r="F4149" t="s">
        <v>871</v>
      </c>
      <c r="G4149" t="s">
        <v>871</v>
      </c>
      <c r="H4149">
        <v>4</v>
      </c>
      <c r="I4149">
        <v>10</v>
      </c>
      <c r="J4149">
        <v>1</v>
      </c>
      <c r="K4149" t="s">
        <v>872</v>
      </c>
      <c r="L4149">
        <v>2</v>
      </c>
      <c r="M4149">
        <v>10</v>
      </c>
      <c r="N4149">
        <v>0.17299999999999999</v>
      </c>
      <c r="O4149">
        <v>8.1000000000000003E-2</v>
      </c>
      <c r="P4149" t="s">
        <v>874</v>
      </c>
      <c r="Q4149">
        <v>2.9000000000000001E-2</v>
      </c>
      <c r="R4149">
        <v>0.254</v>
      </c>
      <c r="S4149">
        <v>9.9000000000000005E-2</v>
      </c>
      <c r="T4149" t="s">
        <v>874</v>
      </c>
      <c r="U4149" t="s">
        <v>874</v>
      </c>
      <c r="V4149" t="s">
        <v>874</v>
      </c>
      <c r="W4149" t="s">
        <v>874</v>
      </c>
      <c r="X4149" t="s">
        <v>56</v>
      </c>
      <c r="Y4149">
        <v>34.482999999999997</v>
      </c>
      <c r="Z4149">
        <v>0.91900000000000004</v>
      </c>
      <c r="AA4149">
        <v>0.86799999999999999</v>
      </c>
      <c r="AB4149" t="s">
        <v>874</v>
      </c>
      <c r="AC4149">
        <v>1</v>
      </c>
      <c r="AD4149" s="19">
        <v>45825.09049952546</v>
      </c>
      <c r="AE4149" t="s">
        <v>2397</v>
      </c>
    </row>
    <row r="4150" spans="1:31" x14ac:dyDescent="0.35">
      <c r="A4150" t="s">
        <v>1602</v>
      </c>
      <c r="B4150" t="s">
        <v>311</v>
      </c>
      <c r="C4150">
        <v>882</v>
      </c>
      <c r="D4150" s="9">
        <v>42458.10869212963</v>
      </c>
      <c r="E4150" s="9">
        <v>43340.613888888889</v>
      </c>
      <c r="F4150">
        <v>339</v>
      </c>
      <c r="G4150">
        <v>339</v>
      </c>
      <c r="H4150">
        <v>88</v>
      </c>
      <c r="I4150">
        <v>251</v>
      </c>
      <c r="J4150">
        <v>22</v>
      </c>
      <c r="K4150">
        <v>317</v>
      </c>
      <c r="L4150">
        <v>195</v>
      </c>
      <c r="M4150">
        <v>122</v>
      </c>
      <c r="N4150">
        <v>0.123</v>
      </c>
      <c r="O4150">
        <v>0.32300000000000001</v>
      </c>
      <c r="P4150">
        <v>1.9E-2</v>
      </c>
      <c r="Q4150">
        <v>0.251</v>
      </c>
      <c r="R4150">
        <v>0.42699999999999999</v>
      </c>
      <c r="S4150">
        <v>0.39400000000000002</v>
      </c>
      <c r="T4150">
        <v>0.58799999999999997</v>
      </c>
      <c r="U4150">
        <v>0.27600000000000002</v>
      </c>
      <c r="V4150">
        <v>0.95699999999999996</v>
      </c>
      <c r="W4150">
        <v>486.05599999999998</v>
      </c>
      <c r="X4150" t="s">
        <v>56</v>
      </c>
      <c r="Y4150">
        <v>3.984</v>
      </c>
      <c r="Z4150">
        <v>0.60699999999999998</v>
      </c>
      <c r="AA4150">
        <v>0.93500000000000005</v>
      </c>
      <c r="AB4150">
        <v>0.92</v>
      </c>
      <c r="AC4150">
        <v>0.91800000000000004</v>
      </c>
      <c r="AD4150" s="19">
        <v>45825.140594166667</v>
      </c>
      <c r="AE4150" t="s">
        <v>2397</v>
      </c>
    </row>
    <row r="4151" spans="1:31" hidden="1" x14ac:dyDescent="0.35">
      <c r="A4151" t="s">
        <v>1398</v>
      </c>
      <c r="B4151" t="s">
        <v>312</v>
      </c>
      <c r="C4151">
        <v>48</v>
      </c>
      <c r="D4151" s="9">
        <v>44430.147627314815</v>
      </c>
      <c r="E4151" s="9">
        <v>44478.589236111111</v>
      </c>
      <c r="F4151" t="s">
        <v>871</v>
      </c>
      <c r="G4151" t="s">
        <v>871</v>
      </c>
      <c r="H4151">
        <v>1</v>
      </c>
      <c r="I4151">
        <v>4</v>
      </c>
      <c r="J4151">
        <v>1</v>
      </c>
      <c r="K4151" t="s">
        <v>872</v>
      </c>
      <c r="L4151">
        <v>1</v>
      </c>
      <c r="M4151">
        <v>2</v>
      </c>
      <c r="N4151" t="s">
        <v>874</v>
      </c>
      <c r="O4151">
        <v>4.3999999999999997E-2</v>
      </c>
      <c r="P4151" t="s">
        <v>874</v>
      </c>
      <c r="Q4151" t="s">
        <v>874</v>
      </c>
      <c r="R4151">
        <v>0</v>
      </c>
      <c r="S4151">
        <v>4.3999999999999997E-2</v>
      </c>
      <c r="T4151" t="s">
        <v>874</v>
      </c>
      <c r="U4151" t="s">
        <v>874</v>
      </c>
      <c r="V4151" t="s">
        <v>874</v>
      </c>
      <c r="W4151" t="s">
        <v>874</v>
      </c>
      <c r="X4151" t="s">
        <v>62</v>
      </c>
      <c r="Y4151" t="s">
        <v>874</v>
      </c>
      <c r="Z4151" t="s">
        <v>874</v>
      </c>
      <c r="AA4151">
        <v>0.66600000000000004</v>
      </c>
      <c r="AB4151" t="s">
        <v>874</v>
      </c>
      <c r="AC4151" t="s">
        <v>874</v>
      </c>
      <c r="AD4151" s="19">
        <v>45825.090731284719</v>
      </c>
      <c r="AE4151" t="s">
        <v>2397</v>
      </c>
    </row>
    <row r="4152" spans="1:31" x14ac:dyDescent="0.35">
      <c r="A4152" t="s">
        <v>1284</v>
      </c>
      <c r="B4152" t="s">
        <v>311</v>
      </c>
      <c r="C4152">
        <v>2374</v>
      </c>
      <c r="D4152" s="9">
        <v>41986.188391203701</v>
      </c>
      <c r="E4152" s="9">
        <v>44361.179131944446</v>
      </c>
      <c r="F4152">
        <v>523</v>
      </c>
      <c r="G4152">
        <v>523</v>
      </c>
      <c r="H4152">
        <v>42</v>
      </c>
      <c r="I4152">
        <v>481</v>
      </c>
      <c r="J4152">
        <v>140</v>
      </c>
      <c r="K4152">
        <v>383</v>
      </c>
      <c r="L4152">
        <v>238</v>
      </c>
      <c r="M4152">
        <v>145</v>
      </c>
      <c r="N4152">
        <v>1.7000000000000001E-2</v>
      </c>
      <c r="O4152">
        <v>0.26500000000000001</v>
      </c>
      <c r="P4152">
        <v>5.1999999999999998E-2</v>
      </c>
      <c r="Q4152">
        <v>0.13500000000000001</v>
      </c>
      <c r="R4152">
        <v>0.23</v>
      </c>
      <c r="S4152">
        <v>0.20200000000000001</v>
      </c>
      <c r="T4152">
        <v>0.58699999999999997</v>
      </c>
      <c r="U4152">
        <v>0.06</v>
      </c>
      <c r="V4152">
        <v>0.81599999999999995</v>
      </c>
      <c r="W4152">
        <v>1074.0740000000001</v>
      </c>
      <c r="X4152" t="s">
        <v>56</v>
      </c>
      <c r="Y4152">
        <v>7.407</v>
      </c>
      <c r="Z4152">
        <v>0.72899999999999998</v>
      </c>
      <c r="AA4152">
        <v>0.85499999999999998</v>
      </c>
      <c r="AB4152">
        <v>0.72599999999999998</v>
      </c>
      <c r="AC4152">
        <v>0.67</v>
      </c>
      <c r="AD4152" s="19">
        <v>45825.062719502312</v>
      </c>
      <c r="AE4152" t="s">
        <v>2397</v>
      </c>
    </row>
    <row r="4153" spans="1:31" hidden="1" x14ac:dyDescent="0.35">
      <c r="A4153" t="s">
        <v>1399</v>
      </c>
      <c r="B4153" t="s">
        <v>312</v>
      </c>
      <c r="C4153">
        <v>65</v>
      </c>
      <c r="D4153" s="9">
        <v>42218.579212962963</v>
      </c>
      <c r="E4153" s="9">
        <v>42283.588321759256</v>
      </c>
      <c r="F4153" t="s">
        <v>871</v>
      </c>
      <c r="G4153" t="s">
        <v>871</v>
      </c>
      <c r="H4153">
        <v>1</v>
      </c>
      <c r="I4153">
        <v>2</v>
      </c>
      <c r="J4153">
        <v>1</v>
      </c>
      <c r="K4153" t="s">
        <v>872</v>
      </c>
      <c r="L4153">
        <v>2</v>
      </c>
      <c r="M4153">
        <v>1</v>
      </c>
      <c r="N4153" t="s">
        <v>874</v>
      </c>
      <c r="O4153">
        <v>1</v>
      </c>
      <c r="P4153" t="s">
        <v>874</v>
      </c>
      <c r="Q4153">
        <v>1.4999999999999999E-2</v>
      </c>
      <c r="R4153">
        <v>0</v>
      </c>
      <c r="S4153">
        <v>1</v>
      </c>
      <c r="T4153" t="s">
        <v>874</v>
      </c>
      <c r="U4153" t="s">
        <v>874</v>
      </c>
      <c r="V4153" t="s">
        <v>874</v>
      </c>
      <c r="W4153" t="s">
        <v>874</v>
      </c>
      <c r="X4153" t="s">
        <v>56</v>
      </c>
      <c r="Y4153">
        <v>66.667000000000002</v>
      </c>
      <c r="Z4153" t="s">
        <v>874</v>
      </c>
      <c r="AA4153">
        <v>1</v>
      </c>
      <c r="AB4153" t="s">
        <v>874</v>
      </c>
      <c r="AC4153">
        <v>1</v>
      </c>
      <c r="AD4153" s="19">
        <v>45825.090952453706</v>
      </c>
      <c r="AE4153" t="s">
        <v>2397</v>
      </c>
    </row>
    <row r="4154" spans="1:31" x14ac:dyDescent="0.35">
      <c r="A4154" t="s">
        <v>1396</v>
      </c>
      <c r="B4154" t="s">
        <v>311</v>
      </c>
      <c r="C4154">
        <v>945</v>
      </c>
      <c r="D4154" s="9">
        <v>38029.247916666667</v>
      </c>
      <c r="E4154" s="9">
        <v>38975.245833333334</v>
      </c>
      <c r="F4154">
        <v>130</v>
      </c>
      <c r="G4154">
        <v>130</v>
      </c>
      <c r="H4154">
        <v>58</v>
      </c>
      <c r="I4154">
        <v>72</v>
      </c>
      <c r="J4154">
        <v>6</v>
      </c>
      <c r="K4154">
        <v>124</v>
      </c>
      <c r="L4154">
        <v>64</v>
      </c>
      <c r="M4154">
        <v>60</v>
      </c>
      <c r="N4154">
        <v>7.6999999999999999E-2</v>
      </c>
      <c r="O4154">
        <v>9.0999999999999998E-2</v>
      </c>
      <c r="P4154">
        <v>1.4E-2</v>
      </c>
      <c r="Q4154">
        <v>0.09</v>
      </c>
      <c r="R4154">
        <v>0.154</v>
      </c>
      <c r="S4154">
        <v>0.16300000000000001</v>
      </c>
      <c r="T4154">
        <v>0.58399999999999996</v>
      </c>
      <c r="U4154">
        <v>0.45800000000000002</v>
      </c>
      <c r="V4154">
        <v>0.91700000000000004</v>
      </c>
      <c r="W4154">
        <v>666.66700000000003</v>
      </c>
      <c r="X4154" t="s">
        <v>56</v>
      </c>
      <c r="Y4154">
        <v>11.111000000000001</v>
      </c>
      <c r="Z4154">
        <v>0.84199999999999997</v>
      </c>
      <c r="AA4154">
        <v>0.94699999999999995</v>
      </c>
      <c r="AB4154">
        <v>0.77600000000000002</v>
      </c>
      <c r="AC4154">
        <v>0.81299999999999994</v>
      </c>
      <c r="AD4154" s="19">
        <v>45824.85002662037</v>
      </c>
      <c r="AE4154" t="s">
        <v>2024</v>
      </c>
    </row>
    <row r="4155" spans="1:31" hidden="1" x14ac:dyDescent="0.35">
      <c r="A4155" t="s">
        <v>1400</v>
      </c>
      <c r="B4155" t="s">
        <v>312</v>
      </c>
      <c r="C4155">
        <v>83</v>
      </c>
      <c r="D4155" s="9">
        <v>44470.464849537035</v>
      </c>
      <c r="E4155" s="9">
        <v>44553.717685185184</v>
      </c>
      <c r="F4155" t="s">
        <v>871</v>
      </c>
      <c r="G4155" t="s">
        <v>871</v>
      </c>
      <c r="H4155">
        <v>1</v>
      </c>
      <c r="I4155">
        <v>3</v>
      </c>
      <c r="J4155">
        <v>1</v>
      </c>
      <c r="K4155" t="s">
        <v>872</v>
      </c>
      <c r="L4155">
        <v>2</v>
      </c>
      <c r="M4155">
        <v>1</v>
      </c>
      <c r="N4155" t="s">
        <v>874</v>
      </c>
      <c r="O4155">
        <v>1.9E-2</v>
      </c>
      <c r="P4155" t="s">
        <v>874</v>
      </c>
      <c r="Q4155">
        <v>0.25</v>
      </c>
      <c r="R4155">
        <v>0</v>
      </c>
      <c r="S4155">
        <v>2.5000000000000001E-2</v>
      </c>
      <c r="T4155" t="s">
        <v>874</v>
      </c>
      <c r="U4155" t="s">
        <v>874</v>
      </c>
      <c r="V4155" t="s">
        <v>874</v>
      </c>
      <c r="W4155" t="s">
        <v>874</v>
      </c>
      <c r="X4155" t="s">
        <v>56</v>
      </c>
      <c r="Y4155">
        <v>4</v>
      </c>
      <c r="Z4155" t="s">
        <v>874</v>
      </c>
      <c r="AA4155">
        <v>0.78600000000000003</v>
      </c>
      <c r="AB4155" t="s">
        <v>874</v>
      </c>
      <c r="AC4155">
        <v>1</v>
      </c>
      <c r="AD4155" s="19">
        <v>45825.091169768515</v>
      </c>
      <c r="AE4155" t="s">
        <v>2397</v>
      </c>
    </row>
    <row r="4156" spans="1:31" x14ac:dyDescent="0.35">
      <c r="A4156" t="s">
        <v>57</v>
      </c>
      <c r="B4156" t="s">
        <v>311</v>
      </c>
      <c r="C4156">
        <v>456</v>
      </c>
      <c r="D4156" s="9">
        <v>44109.356412037036</v>
      </c>
      <c r="E4156" s="9">
        <v>44565.607442129629</v>
      </c>
      <c r="F4156">
        <v>870</v>
      </c>
      <c r="G4156">
        <v>870</v>
      </c>
      <c r="H4156">
        <v>675</v>
      </c>
      <c r="I4156">
        <v>195</v>
      </c>
      <c r="J4156">
        <v>0</v>
      </c>
      <c r="K4156">
        <v>870</v>
      </c>
      <c r="L4156">
        <v>460</v>
      </c>
      <c r="M4156">
        <v>410</v>
      </c>
      <c r="N4156">
        <v>1.538</v>
      </c>
      <c r="O4156">
        <v>0.40500000000000003</v>
      </c>
      <c r="P4156">
        <v>0</v>
      </c>
      <c r="Q4156">
        <v>1.1339999999999999</v>
      </c>
      <c r="R4156">
        <v>1.9430000000000001</v>
      </c>
      <c r="S4156">
        <v>1.915</v>
      </c>
      <c r="T4156">
        <v>0.58399999999999996</v>
      </c>
      <c r="U4156">
        <v>0.79200000000000004</v>
      </c>
      <c r="V4156">
        <v>1</v>
      </c>
      <c r="W4156">
        <v>361.55200000000002</v>
      </c>
      <c r="X4156" t="s">
        <v>56</v>
      </c>
      <c r="Y4156">
        <v>0.88200000000000001</v>
      </c>
      <c r="Z4156">
        <v>0.99199999999999999</v>
      </c>
      <c r="AA4156">
        <v>0.96099999999999997</v>
      </c>
      <c r="AB4156">
        <v>0</v>
      </c>
      <c r="AC4156">
        <v>0.98</v>
      </c>
      <c r="AD4156" s="19">
        <v>45825.287704525465</v>
      </c>
      <c r="AE4156" t="s">
        <v>2357</v>
      </c>
    </row>
    <row r="4157" spans="1:31" hidden="1" x14ac:dyDescent="0.35">
      <c r="A4157" t="s">
        <v>1401</v>
      </c>
      <c r="B4157" t="s">
        <v>312</v>
      </c>
      <c r="C4157">
        <v>78</v>
      </c>
      <c r="D4157" s="9">
        <v>43033.519513888888</v>
      </c>
      <c r="E4157" s="9">
        <v>43111.5312037037</v>
      </c>
      <c r="F4157" t="s">
        <v>871</v>
      </c>
      <c r="G4157" t="s">
        <v>871</v>
      </c>
      <c r="H4157">
        <v>1</v>
      </c>
      <c r="I4157">
        <v>5</v>
      </c>
      <c r="J4157">
        <v>13</v>
      </c>
      <c r="K4157" t="s">
        <v>872</v>
      </c>
      <c r="L4157">
        <v>8</v>
      </c>
      <c r="M4157">
        <v>-14</v>
      </c>
      <c r="N4157" t="s">
        <v>874</v>
      </c>
      <c r="O4157">
        <v>0.04</v>
      </c>
      <c r="P4157">
        <v>9.0999999999999998E-2</v>
      </c>
      <c r="Q4157">
        <v>5.7000000000000002E-2</v>
      </c>
      <c r="R4157">
        <v>-5.0999999999999997E-2</v>
      </c>
      <c r="S4157">
        <v>-1.2E-2</v>
      </c>
      <c r="T4157" t="s">
        <v>874</v>
      </c>
      <c r="U4157" t="s">
        <v>874</v>
      </c>
      <c r="V4157" t="s">
        <v>874</v>
      </c>
      <c r="W4157" t="s">
        <v>874</v>
      </c>
      <c r="X4157" t="s">
        <v>56</v>
      </c>
      <c r="Y4157">
        <v>17.544</v>
      </c>
      <c r="Z4157" t="s">
        <v>874</v>
      </c>
      <c r="AA4157">
        <v>0.69399999999999995</v>
      </c>
      <c r="AB4157">
        <v>0.254</v>
      </c>
      <c r="AC4157">
        <v>0.379</v>
      </c>
      <c r="AD4157" s="19">
        <v>45825.091393587965</v>
      </c>
      <c r="AE4157" t="s">
        <v>2397</v>
      </c>
    </row>
    <row r="4158" spans="1:31" x14ac:dyDescent="0.35">
      <c r="A4158" t="s">
        <v>1628</v>
      </c>
      <c r="B4158" t="s">
        <v>311</v>
      </c>
      <c r="C4158">
        <v>1023</v>
      </c>
      <c r="D4158" s="9">
        <v>40592.167361111111</v>
      </c>
      <c r="E4158" s="9">
        <v>41615.675000000003</v>
      </c>
      <c r="F4158">
        <v>57</v>
      </c>
      <c r="G4158">
        <v>57</v>
      </c>
      <c r="H4158">
        <v>28</v>
      </c>
      <c r="I4158">
        <v>29</v>
      </c>
      <c r="J4158">
        <v>3</v>
      </c>
      <c r="K4158">
        <v>54</v>
      </c>
      <c r="L4158">
        <v>38</v>
      </c>
      <c r="M4158">
        <v>16</v>
      </c>
      <c r="N4158">
        <v>3.4000000000000002E-2</v>
      </c>
      <c r="O4158">
        <v>0.02</v>
      </c>
      <c r="P4158">
        <v>6.0000000000000001E-3</v>
      </c>
      <c r="Q4158">
        <v>2.8000000000000001E-2</v>
      </c>
      <c r="R4158">
        <v>4.8000000000000001E-2</v>
      </c>
      <c r="S4158">
        <v>4.1000000000000002E-2</v>
      </c>
      <c r="T4158">
        <v>0.58299999999999996</v>
      </c>
      <c r="U4158">
        <v>0.63</v>
      </c>
      <c r="V4158">
        <v>0.88900000000000001</v>
      </c>
      <c r="W4158">
        <v>571.42899999999997</v>
      </c>
      <c r="X4158" t="s">
        <v>56</v>
      </c>
      <c r="Y4158">
        <v>35.713999999999999</v>
      </c>
      <c r="Z4158">
        <v>0.66900000000000004</v>
      </c>
      <c r="AA4158">
        <v>0.82099999999999995</v>
      </c>
      <c r="AB4158">
        <v>0.75</v>
      </c>
      <c r="AC4158">
        <v>0.91100000000000003</v>
      </c>
      <c r="AD4158" s="19">
        <v>45824.824599247688</v>
      </c>
      <c r="AE4158" t="s">
        <v>1824</v>
      </c>
    </row>
    <row r="4159" spans="1:31" hidden="1" x14ac:dyDescent="0.35">
      <c r="A4159" t="s">
        <v>1402</v>
      </c>
      <c r="B4159" t="s">
        <v>312</v>
      </c>
      <c r="C4159">
        <v>0</v>
      </c>
      <c r="D4159" s="9">
        <v>40886.287418981483</v>
      </c>
      <c r="E4159" s="9">
        <v>40886.287418981483</v>
      </c>
      <c r="F4159" t="s">
        <v>871</v>
      </c>
      <c r="G4159" t="s">
        <v>871</v>
      </c>
      <c r="H4159">
        <v>1</v>
      </c>
      <c r="I4159">
        <v>1</v>
      </c>
      <c r="J4159">
        <v>1</v>
      </c>
      <c r="K4159" t="s">
        <v>872</v>
      </c>
      <c r="L4159">
        <v>1</v>
      </c>
      <c r="M4159">
        <v>0</v>
      </c>
      <c r="N4159" t="s">
        <v>874</v>
      </c>
      <c r="O4159" t="s">
        <v>874</v>
      </c>
      <c r="P4159" t="s">
        <v>874</v>
      </c>
      <c r="Q4159" t="s">
        <v>874</v>
      </c>
      <c r="R4159">
        <v>0</v>
      </c>
      <c r="S4159" t="s">
        <v>874</v>
      </c>
      <c r="T4159" t="s">
        <v>874</v>
      </c>
      <c r="U4159" t="s">
        <v>874</v>
      </c>
      <c r="V4159" t="s">
        <v>874</v>
      </c>
      <c r="W4159" t="s">
        <v>874</v>
      </c>
      <c r="X4159" t="s">
        <v>56</v>
      </c>
      <c r="Y4159" t="s">
        <v>874</v>
      </c>
      <c r="Z4159" t="s">
        <v>874</v>
      </c>
      <c r="AA4159" t="s">
        <v>874</v>
      </c>
      <c r="AB4159" t="s">
        <v>874</v>
      </c>
      <c r="AC4159" t="s">
        <v>874</v>
      </c>
      <c r="AD4159" s="19">
        <v>45825.091597199076</v>
      </c>
      <c r="AE4159" t="s">
        <v>2397</v>
      </c>
    </row>
    <row r="4160" spans="1:31" x14ac:dyDescent="0.35">
      <c r="A4160" t="s">
        <v>2142</v>
      </c>
      <c r="B4160" t="s">
        <v>311</v>
      </c>
      <c r="C4160">
        <v>3281</v>
      </c>
      <c r="D4160" s="9">
        <v>38331.274305555555</v>
      </c>
      <c r="E4160" s="9">
        <v>41612.745833333334</v>
      </c>
      <c r="F4160">
        <v>103</v>
      </c>
      <c r="G4160">
        <v>103</v>
      </c>
      <c r="H4160">
        <v>65</v>
      </c>
      <c r="I4160">
        <v>38</v>
      </c>
      <c r="J4160">
        <v>10</v>
      </c>
      <c r="K4160">
        <v>93</v>
      </c>
      <c r="L4160">
        <v>51</v>
      </c>
      <c r="M4160">
        <v>42</v>
      </c>
      <c r="N4160">
        <v>2.4E-2</v>
      </c>
      <c r="O4160">
        <v>1.4999999999999999E-2</v>
      </c>
      <c r="P4160">
        <v>3.0000000000000001E-3</v>
      </c>
      <c r="Q4160">
        <v>2.1000000000000001E-2</v>
      </c>
      <c r="R4160">
        <v>3.5999999999999997E-2</v>
      </c>
      <c r="S4160">
        <v>3.6999999999999998E-2</v>
      </c>
      <c r="T4160">
        <v>0.58299999999999996</v>
      </c>
      <c r="U4160">
        <v>0.61499999999999999</v>
      </c>
      <c r="V4160">
        <v>0.92300000000000004</v>
      </c>
      <c r="W4160">
        <v>2000</v>
      </c>
      <c r="X4160" t="s">
        <v>56</v>
      </c>
      <c r="Y4160">
        <v>47.619</v>
      </c>
      <c r="Z4160">
        <v>0.92500000000000004</v>
      </c>
      <c r="AA4160">
        <v>0.82899999999999996</v>
      </c>
      <c r="AB4160">
        <v>0.83899999999999997</v>
      </c>
      <c r="AC4160">
        <v>0.82199999999999995</v>
      </c>
      <c r="AD4160" s="19">
        <v>45824.93931533565</v>
      </c>
      <c r="AE4160" t="s">
        <v>2215</v>
      </c>
    </row>
    <row r="4161" spans="1:31" hidden="1" x14ac:dyDescent="0.35">
      <c r="A4161" t="s">
        <v>1403</v>
      </c>
      <c r="B4161" t="s">
        <v>312</v>
      </c>
      <c r="C4161">
        <v>99</v>
      </c>
      <c r="D4161" s="9">
        <v>44461.300439814811</v>
      </c>
      <c r="E4161" s="9">
        <v>44560.366041666668</v>
      </c>
      <c r="F4161" t="s">
        <v>871</v>
      </c>
      <c r="G4161" t="s">
        <v>871</v>
      </c>
      <c r="H4161">
        <v>3</v>
      </c>
      <c r="I4161">
        <v>3</v>
      </c>
      <c r="J4161">
        <v>1</v>
      </c>
      <c r="K4161" t="s">
        <v>872</v>
      </c>
      <c r="L4161">
        <v>1</v>
      </c>
      <c r="M4161">
        <v>5</v>
      </c>
      <c r="N4161">
        <v>1.5</v>
      </c>
      <c r="O4161">
        <v>0.221</v>
      </c>
      <c r="P4161" t="s">
        <v>874</v>
      </c>
      <c r="Q4161" t="s">
        <v>874</v>
      </c>
      <c r="R4161">
        <v>1.7210000000000001</v>
      </c>
      <c r="S4161">
        <v>3.2000000000000001E-2</v>
      </c>
      <c r="T4161" t="s">
        <v>874</v>
      </c>
      <c r="U4161" t="s">
        <v>874</v>
      </c>
      <c r="V4161" t="s">
        <v>874</v>
      </c>
      <c r="W4161" t="s">
        <v>874</v>
      </c>
      <c r="X4161" t="s">
        <v>56</v>
      </c>
      <c r="Y4161" t="s">
        <v>874</v>
      </c>
      <c r="Z4161">
        <v>0.75</v>
      </c>
      <c r="AA4161">
        <v>0.996</v>
      </c>
      <c r="AB4161" t="s">
        <v>874</v>
      </c>
      <c r="AC4161" t="s">
        <v>874</v>
      </c>
      <c r="AD4161" s="19">
        <v>45825.091813402774</v>
      </c>
      <c r="AE4161" t="s">
        <v>2397</v>
      </c>
    </row>
    <row r="4162" spans="1:31" x14ac:dyDescent="0.35">
      <c r="A4162" t="s">
        <v>258</v>
      </c>
      <c r="B4162" t="s">
        <v>311</v>
      </c>
      <c r="C4162">
        <v>3717</v>
      </c>
      <c r="D4162" s="9">
        <v>41893.519444444442</v>
      </c>
      <c r="E4162" s="9">
        <v>45610.814583333333</v>
      </c>
      <c r="F4162">
        <v>5880</v>
      </c>
      <c r="G4162">
        <v>5834</v>
      </c>
      <c r="H4162">
        <v>1592</v>
      </c>
      <c r="I4162">
        <v>4242</v>
      </c>
      <c r="J4162">
        <v>686</v>
      </c>
      <c r="K4162">
        <v>5148</v>
      </c>
      <c r="L4162">
        <v>3261</v>
      </c>
      <c r="M4162">
        <v>1936</v>
      </c>
      <c r="N4162">
        <v>1.1659999999999999</v>
      </c>
      <c r="O4162">
        <v>3.0830000000000002</v>
      </c>
      <c r="P4162">
        <v>0.75600000000000001</v>
      </c>
      <c r="Q4162">
        <v>2.0350000000000001</v>
      </c>
      <c r="R4162">
        <v>3.4929999999999999</v>
      </c>
      <c r="S4162">
        <v>3.7229999999999999</v>
      </c>
      <c r="T4162">
        <v>0.58299999999999996</v>
      </c>
      <c r="U4162">
        <v>0.27400000000000002</v>
      </c>
      <c r="V4162">
        <v>0.82199999999999995</v>
      </c>
      <c r="W4162">
        <v>951.351</v>
      </c>
      <c r="X4162" t="s">
        <v>56</v>
      </c>
      <c r="Y4162">
        <v>0.49099999999999999</v>
      </c>
      <c r="Z4162">
        <v>0.64800000000000002</v>
      </c>
      <c r="AA4162">
        <v>0.92300000000000004</v>
      </c>
      <c r="AB4162">
        <v>0.871</v>
      </c>
      <c r="AC4162">
        <v>0.80800000000000005</v>
      </c>
      <c r="AD4162" s="19">
        <v>4.1539351851851855E-2</v>
      </c>
      <c r="AE4162" t="s">
        <v>1108</v>
      </c>
    </row>
    <row r="4163" spans="1:31" hidden="1" x14ac:dyDescent="0.35">
      <c r="A4163" t="s">
        <v>1404</v>
      </c>
      <c r="B4163" t="s">
        <v>312</v>
      </c>
      <c r="C4163">
        <v>6</v>
      </c>
      <c r="D4163" s="9">
        <v>39825.464699074073</v>
      </c>
      <c r="E4163" s="9">
        <v>39832.411574074074</v>
      </c>
      <c r="F4163" t="s">
        <v>871</v>
      </c>
      <c r="G4163" t="s">
        <v>871</v>
      </c>
      <c r="H4163">
        <v>1</v>
      </c>
      <c r="I4163">
        <v>1</v>
      </c>
      <c r="J4163">
        <v>1</v>
      </c>
      <c r="K4163" t="s">
        <v>872</v>
      </c>
      <c r="L4163">
        <v>1</v>
      </c>
      <c r="M4163">
        <v>-1</v>
      </c>
      <c r="N4163" t="s">
        <v>874</v>
      </c>
      <c r="O4163" t="s">
        <v>874</v>
      </c>
      <c r="P4163" t="s">
        <v>874</v>
      </c>
      <c r="Q4163" t="s">
        <v>874</v>
      </c>
      <c r="R4163">
        <v>0</v>
      </c>
      <c r="S4163" t="s">
        <v>874</v>
      </c>
      <c r="T4163" t="s">
        <v>874</v>
      </c>
      <c r="U4163" t="s">
        <v>874</v>
      </c>
      <c r="V4163" t="s">
        <v>874</v>
      </c>
      <c r="W4163" t="s">
        <v>874</v>
      </c>
      <c r="X4163" t="s">
        <v>56</v>
      </c>
      <c r="Y4163" t="s">
        <v>874</v>
      </c>
      <c r="Z4163" t="s">
        <v>874</v>
      </c>
      <c r="AA4163" t="s">
        <v>874</v>
      </c>
      <c r="AB4163" t="s">
        <v>874</v>
      </c>
      <c r="AC4163" t="s">
        <v>874</v>
      </c>
      <c r="AD4163" s="19">
        <v>45825.092032222223</v>
      </c>
      <c r="AE4163" t="s">
        <v>2397</v>
      </c>
    </row>
    <row r="4164" spans="1:31" x14ac:dyDescent="0.35">
      <c r="A4164" t="s">
        <v>258</v>
      </c>
      <c r="B4164" t="s">
        <v>311</v>
      </c>
      <c r="C4164">
        <v>3717</v>
      </c>
      <c r="D4164" s="9">
        <v>41893.519444444442</v>
      </c>
      <c r="E4164" s="9">
        <v>45610.814583333333</v>
      </c>
      <c r="F4164">
        <v>5880</v>
      </c>
      <c r="G4164">
        <v>5834</v>
      </c>
      <c r="H4164">
        <v>1592</v>
      </c>
      <c r="I4164">
        <v>4242</v>
      </c>
      <c r="J4164">
        <v>686</v>
      </c>
      <c r="K4164">
        <v>5148</v>
      </c>
      <c r="L4164">
        <v>3261</v>
      </c>
      <c r="M4164">
        <v>1936</v>
      </c>
      <c r="N4164">
        <v>1.1659999999999999</v>
      </c>
      <c r="O4164">
        <v>3.0830000000000002</v>
      </c>
      <c r="P4164">
        <v>0.75600000000000001</v>
      </c>
      <c r="Q4164">
        <v>2.0350000000000001</v>
      </c>
      <c r="R4164">
        <v>3.4929999999999999</v>
      </c>
      <c r="S4164">
        <v>3.7229999999999999</v>
      </c>
      <c r="T4164">
        <v>0.58299999999999996</v>
      </c>
      <c r="U4164">
        <v>0.27400000000000002</v>
      </c>
      <c r="V4164">
        <v>0.82199999999999995</v>
      </c>
      <c r="W4164">
        <v>951.351</v>
      </c>
      <c r="X4164" t="s">
        <v>56</v>
      </c>
      <c r="Y4164">
        <v>0.49099999999999999</v>
      </c>
      <c r="Z4164">
        <v>0.64800000000000002</v>
      </c>
      <c r="AA4164">
        <v>0.92300000000000004</v>
      </c>
      <c r="AB4164">
        <v>0.871</v>
      </c>
      <c r="AC4164">
        <v>0.80800000000000005</v>
      </c>
      <c r="AD4164" s="19">
        <v>2.3254629629629629E-2</v>
      </c>
      <c r="AE4164" t="s">
        <v>1108</v>
      </c>
    </row>
    <row r="4165" spans="1:31" hidden="1" x14ac:dyDescent="0.35">
      <c r="A4165" t="s">
        <v>1405</v>
      </c>
      <c r="B4165" t="s">
        <v>312</v>
      </c>
      <c r="C4165">
        <v>47</v>
      </c>
      <c r="D4165" s="9">
        <v>44514.551932870374</v>
      </c>
      <c r="E4165" s="9">
        <v>44561.702557870369</v>
      </c>
      <c r="F4165" t="s">
        <v>871</v>
      </c>
      <c r="G4165" t="s">
        <v>871</v>
      </c>
      <c r="H4165">
        <v>1</v>
      </c>
      <c r="I4165">
        <v>1</v>
      </c>
      <c r="J4165">
        <v>3</v>
      </c>
      <c r="K4165" t="s">
        <v>872</v>
      </c>
      <c r="L4165">
        <v>4</v>
      </c>
      <c r="M4165">
        <v>-7</v>
      </c>
      <c r="N4165" t="s">
        <v>874</v>
      </c>
      <c r="O4165" t="s">
        <v>874</v>
      </c>
      <c r="P4165" t="s">
        <v>874</v>
      </c>
      <c r="Q4165" t="s">
        <v>874</v>
      </c>
      <c r="R4165">
        <v>0</v>
      </c>
      <c r="S4165">
        <v>-4.2000000000000003E-2</v>
      </c>
      <c r="T4165" t="s">
        <v>874</v>
      </c>
      <c r="U4165" t="s">
        <v>874</v>
      </c>
      <c r="V4165" t="s">
        <v>874</v>
      </c>
      <c r="W4165" t="s">
        <v>874</v>
      </c>
      <c r="X4165" t="s">
        <v>56</v>
      </c>
      <c r="Y4165" t="s">
        <v>874</v>
      </c>
      <c r="Z4165" t="s">
        <v>874</v>
      </c>
      <c r="AA4165" t="s">
        <v>874</v>
      </c>
      <c r="AB4165" t="s">
        <v>874</v>
      </c>
      <c r="AC4165" t="s">
        <v>874</v>
      </c>
      <c r="AD4165" s="19">
        <v>45825.092247141205</v>
      </c>
      <c r="AE4165" t="s">
        <v>2397</v>
      </c>
    </row>
    <row r="4166" spans="1:31" x14ac:dyDescent="0.35">
      <c r="A4166" t="s">
        <v>1031</v>
      </c>
      <c r="B4166" t="s">
        <v>311</v>
      </c>
      <c r="C4166">
        <v>2961</v>
      </c>
      <c r="D4166" s="9">
        <v>41255.953252314815</v>
      </c>
      <c r="E4166" s="9">
        <v>44217.686782407407</v>
      </c>
      <c r="F4166">
        <v>465</v>
      </c>
      <c r="G4166">
        <v>465</v>
      </c>
      <c r="H4166">
        <v>93</v>
      </c>
      <c r="I4166">
        <v>372</v>
      </c>
      <c r="J4166">
        <v>71</v>
      </c>
      <c r="K4166">
        <v>394</v>
      </c>
      <c r="L4166">
        <v>249</v>
      </c>
      <c r="M4166">
        <v>145</v>
      </c>
      <c r="N4166">
        <v>3.5999999999999997E-2</v>
      </c>
      <c r="O4166">
        <v>0.127</v>
      </c>
      <c r="P4166">
        <v>2.4E-2</v>
      </c>
      <c r="Q4166">
        <v>8.1000000000000003E-2</v>
      </c>
      <c r="R4166">
        <v>0.13900000000000001</v>
      </c>
      <c r="S4166">
        <v>0.13500000000000001</v>
      </c>
      <c r="T4166">
        <v>0.58299999999999996</v>
      </c>
      <c r="U4166">
        <v>0.221</v>
      </c>
      <c r="V4166">
        <v>0.85299999999999998</v>
      </c>
      <c r="W4166">
        <v>1790.123</v>
      </c>
      <c r="X4166" t="s">
        <v>56</v>
      </c>
      <c r="Y4166">
        <v>12.346</v>
      </c>
      <c r="Z4166">
        <v>0.92300000000000004</v>
      </c>
      <c r="AA4166" s="19">
        <v>0.996</v>
      </c>
      <c r="AB4166">
        <v>0.97699999999999998</v>
      </c>
      <c r="AC4166" s="23">
        <v>0.99399999999999999</v>
      </c>
      <c r="AD4166" s="19">
        <v>45825.211995069447</v>
      </c>
      <c r="AE4166" t="s">
        <v>2387</v>
      </c>
    </row>
    <row r="4167" spans="1:31" hidden="1" x14ac:dyDescent="0.35">
      <c r="A4167" t="s">
        <v>1406</v>
      </c>
      <c r="B4167" t="s">
        <v>312</v>
      </c>
      <c r="C4167">
        <v>99</v>
      </c>
      <c r="D4167" s="9">
        <v>44466.37091435185</v>
      </c>
      <c r="E4167" s="9">
        <v>44566.367905092593</v>
      </c>
      <c r="F4167" t="s">
        <v>871</v>
      </c>
      <c r="G4167" t="s">
        <v>871</v>
      </c>
      <c r="H4167">
        <v>8</v>
      </c>
      <c r="I4167">
        <v>118</v>
      </c>
      <c r="J4167">
        <v>15</v>
      </c>
      <c r="K4167" t="s">
        <v>872</v>
      </c>
      <c r="L4167">
        <v>90</v>
      </c>
      <c r="M4167">
        <v>22</v>
      </c>
      <c r="N4167">
        <v>0.11700000000000001</v>
      </c>
      <c r="O4167">
        <v>1.5920000000000001</v>
      </c>
      <c r="P4167">
        <v>0.186</v>
      </c>
      <c r="Q4167">
        <v>0.90200000000000002</v>
      </c>
      <c r="R4167" s="24" t="s">
        <v>2244</v>
      </c>
      <c r="S4167">
        <v>1.496</v>
      </c>
      <c r="T4167">
        <v>0.59199999999999997</v>
      </c>
      <c r="U4167">
        <v>6.8000000000000005E-2</v>
      </c>
      <c r="V4167">
        <v>0.89100000000000001</v>
      </c>
      <c r="W4167">
        <v>1325.942</v>
      </c>
      <c r="X4167" t="s">
        <v>56</v>
      </c>
      <c r="Y4167">
        <v>1.109</v>
      </c>
      <c r="Z4167">
        <v>0.82199999999999995</v>
      </c>
      <c r="AA4167">
        <v>0.94099999999999995</v>
      </c>
      <c r="AB4167">
        <v>0.77400000000000002</v>
      </c>
      <c r="AC4167">
        <v>0.93899999999999995</v>
      </c>
      <c r="AD4167" s="19">
        <v>45825.092592291665</v>
      </c>
      <c r="AE4167" t="s">
        <v>2397</v>
      </c>
    </row>
    <row r="4168" spans="1:31" x14ac:dyDescent="0.35">
      <c r="A4168" t="s">
        <v>1369</v>
      </c>
      <c r="B4168" t="s">
        <v>311</v>
      </c>
      <c r="C4168">
        <v>4656</v>
      </c>
      <c r="D4168" s="9">
        <v>39885.750937500001</v>
      </c>
      <c r="E4168" s="9">
        <v>44542.132071759261</v>
      </c>
      <c r="F4168">
        <v>61</v>
      </c>
      <c r="G4168">
        <v>61</v>
      </c>
      <c r="H4168">
        <v>3</v>
      </c>
      <c r="I4168">
        <v>58</v>
      </c>
      <c r="J4168">
        <v>14</v>
      </c>
      <c r="K4168">
        <v>47</v>
      </c>
      <c r="L4168">
        <v>32</v>
      </c>
      <c r="M4168">
        <v>15</v>
      </c>
      <c r="N4168">
        <v>3.0000000000000001E-3</v>
      </c>
      <c r="O4168">
        <v>1.2E-2</v>
      </c>
      <c r="P4168">
        <v>3.0000000000000001E-3</v>
      </c>
      <c r="Q4168">
        <v>7.0000000000000001E-3</v>
      </c>
      <c r="R4168">
        <v>1.2E-2</v>
      </c>
      <c r="S4168">
        <v>0.01</v>
      </c>
      <c r="T4168">
        <v>0.58299999999999996</v>
      </c>
      <c r="U4168">
        <v>0.2</v>
      </c>
      <c r="V4168">
        <v>0.8</v>
      </c>
      <c r="W4168">
        <v>2142.857</v>
      </c>
      <c r="X4168" t="s">
        <v>56</v>
      </c>
      <c r="Y4168">
        <v>142.857</v>
      </c>
      <c r="Z4168">
        <v>0.96699999999999997</v>
      </c>
      <c r="AA4168">
        <v>0.97099999999999997</v>
      </c>
      <c r="AB4168">
        <v>0.95099999999999996</v>
      </c>
      <c r="AC4168">
        <v>0.96399999999999997</v>
      </c>
      <c r="AD4168" s="19">
        <v>45825.0838028125</v>
      </c>
      <c r="AE4168" t="s">
        <v>2397</v>
      </c>
    </row>
    <row r="4169" spans="1:31" hidden="1" x14ac:dyDescent="0.35">
      <c r="A4169" t="s">
        <v>1407</v>
      </c>
      <c r="B4169" t="s">
        <v>312</v>
      </c>
      <c r="C4169">
        <v>0</v>
      </c>
      <c r="D4169" s="9">
        <v>42501.969664351855</v>
      </c>
      <c r="E4169" s="9">
        <v>42501.969664351855</v>
      </c>
      <c r="F4169" t="s">
        <v>871</v>
      </c>
      <c r="G4169" t="s">
        <v>871</v>
      </c>
      <c r="H4169">
        <v>1</v>
      </c>
      <c r="I4169">
        <v>1</v>
      </c>
      <c r="J4169">
        <v>1</v>
      </c>
      <c r="K4169" t="s">
        <v>872</v>
      </c>
      <c r="L4169">
        <v>1</v>
      </c>
      <c r="M4169">
        <v>0</v>
      </c>
      <c r="N4169" t="s">
        <v>874</v>
      </c>
      <c r="O4169" t="s">
        <v>874</v>
      </c>
      <c r="P4169" t="s">
        <v>874</v>
      </c>
      <c r="Q4169" t="s">
        <v>874</v>
      </c>
      <c r="R4169">
        <v>0</v>
      </c>
      <c r="S4169" t="s">
        <v>874</v>
      </c>
      <c r="T4169" t="s">
        <v>874</v>
      </c>
      <c r="U4169" t="s">
        <v>874</v>
      </c>
      <c r="V4169" t="s">
        <v>874</v>
      </c>
      <c r="W4169" t="s">
        <v>874</v>
      </c>
      <c r="X4169" t="s">
        <v>62</v>
      </c>
      <c r="Y4169" t="s">
        <v>874</v>
      </c>
      <c r="Z4169" t="s">
        <v>874</v>
      </c>
      <c r="AA4169" t="s">
        <v>874</v>
      </c>
      <c r="AB4169" t="s">
        <v>874</v>
      </c>
      <c r="AC4169" t="s">
        <v>874</v>
      </c>
      <c r="AD4169" s="19">
        <v>45825.09279761574</v>
      </c>
      <c r="AE4169" t="s">
        <v>2397</v>
      </c>
    </row>
    <row r="4170" spans="1:31" x14ac:dyDescent="0.35">
      <c r="A4170" t="s">
        <v>1623</v>
      </c>
      <c r="B4170" t="s">
        <v>311</v>
      </c>
      <c r="C4170">
        <v>1902</v>
      </c>
      <c r="D4170" s="9">
        <v>39717.255555555559</v>
      </c>
      <c r="E4170" s="9">
        <v>41619.717361111114</v>
      </c>
      <c r="F4170">
        <v>219</v>
      </c>
      <c r="G4170">
        <v>219</v>
      </c>
      <c r="H4170">
        <v>123</v>
      </c>
      <c r="I4170">
        <v>96</v>
      </c>
      <c r="J4170">
        <v>7</v>
      </c>
      <c r="K4170">
        <v>212</v>
      </c>
      <c r="L4170">
        <v>139</v>
      </c>
      <c r="M4170">
        <v>73</v>
      </c>
      <c r="N4170">
        <v>8.1000000000000003E-2</v>
      </c>
      <c r="O4170">
        <v>4.2000000000000003E-2</v>
      </c>
      <c r="P4170">
        <v>4.0000000000000001E-3</v>
      </c>
      <c r="Q4170">
        <v>6.9000000000000006E-2</v>
      </c>
      <c r="R4170">
        <v>0.11899999999999999</v>
      </c>
      <c r="S4170">
        <v>0.114</v>
      </c>
      <c r="T4170">
        <v>0.57999999999999996</v>
      </c>
      <c r="U4170">
        <v>0.65900000000000003</v>
      </c>
      <c r="V4170">
        <v>0.96699999999999997</v>
      </c>
      <c r="W4170">
        <v>1057.971</v>
      </c>
      <c r="X4170" t="s">
        <v>56</v>
      </c>
      <c r="Y4170">
        <v>14.493</v>
      </c>
      <c r="Z4170">
        <v>0.94499999999999995</v>
      </c>
      <c r="AA4170">
        <v>0.95899999999999996</v>
      </c>
      <c r="AB4170">
        <v>0.98299999999999998</v>
      </c>
      <c r="AC4170">
        <v>0.96799999999999997</v>
      </c>
      <c r="AD4170" s="19">
        <v>45824.8229293287</v>
      </c>
      <c r="AE4170" t="s">
        <v>1824</v>
      </c>
    </row>
    <row r="4171" spans="1:31" hidden="1" x14ac:dyDescent="0.35">
      <c r="A4171" t="s">
        <v>1408</v>
      </c>
      <c r="B4171" t="s">
        <v>312</v>
      </c>
      <c r="C4171">
        <v>39</v>
      </c>
      <c r="D4171" s="9">
        <v>43335.569143518522</v>
      </c>
      <c r="E4171" s="9">
        <v>43375.479675925926</v>
      </c>
      <c r="F4171" t="s">
        <v>871</v>
      </c>
      <c r="G4171" t="s">
        <v>871</v>
      </c>
      <c r="H4171">
        <v>1</v>
      </c>
      <c r="I4171">
        <v>4</v>
      </c>
      <c r="J4171">
        <v>1</v>
      </c>
      <c r="K4171" t="s">
        <v>872</v>
      </c>
      <c r="L4171">
        <v>1</v>
      </c>
      <c r="M4171">
        <v>2</v>
      </c>
      <c r="N4171" t="s">
        <v>874</v>
      </c>
      <c r="O4171">
        <v>6.2E-2</v>
      </c>
      <c r="P4171" t="s">
        <v>874</v>
      </c>
      <c r="Q4171" t="s">
        <v>874</v>
      </c>
      <c r="R4171">
        <v>0</v>
      </c>
      <c r="S4171">
        <v>6.2E-2</v>
      </c>
      <c r="T4171" t="s">
        <v>874</v>
      </c>
      <c r="U4171" t="s">
        <v>874</v>
      </c>
      <c r="V4171" t="s">
        <v>874</v>
      </c>
      <c r="W4171" t="s">
        <v>874</v>
      </c>
      <c r="X4171" t="s">
        <v>56</v>
      </c>
      <c r="Y4171" t="s">
        <v>874</v>
      </c>
      <c r="Z4171" t="s">
        <v>874</v>
      </c>
      <c r="AA4171">
        <v>0.90800000000000003</v>
      </c>
      <c r="AB4171" t="s">
        <v>874</v>
      </c>
      <c r="AC4171" t="s">
        <v>874</v>
      </c>
      <c r="AD4171" s="19">
        <v>45825.093036296297</v>
      </c>
      <c r="AE4171" t="s">
        <v>2397</v>
      </c>
    </row>
    <row r="4172" spans="1:31" x14ac:dyDescent="0.35">
      <c r="A4172" t="s">
        <v>136</v>
      </c>
      <c r="B4172" t="s">
        <v>311</v>
      </c>
      <c r="C4172">
        <v>283</v>
      </c>
      <c r="D4172" s="9">
        <v>44277.436527777776</v>
      </c>
      <c r="E4172" s="9">
        <v>44561.417650462965</v>
      </c>
      <c r="F4172">
        <v>481</v>
      </c>
      <c r="G4172">
        <v>481</v>
      </c>
      <c r="H4172">
        <v>373</v>
      </c>
      <c r="I4172">
        <v>108</v>
      </c>
      <c r="J4172">
        <v>16</v>
      </c>
      <c r="K4172">
        <v>465</v>
      </c>
      <c r="L4172">
        <v>243</v>
      </c>
      <c r="M4172">
        <v>222</v>
      </c>
      <c r="N4172">
        <v>1.2849999999999999</v>
      </c>
      <c r="O4172">
        <v>0.36899999999999999</v>
      </c>
      <c r="P4172">
        <v>6.7000000000000004E-2</v>
      </c>
      <c r="Q4172">
        <v>0.92</v>
      </c>
      <c r="R4172">
        <v>1.587</v>
      </c>
      <c r="S4172">
        <v>1.599</v>
      </c>
      <c r="T4172">
        <v>0.57999999999999996</v>
      </c>
      <c r="U4172">
        <v>0.77700000000000002</v>
      </c>
      <c r="V4172">
        <v>0.95899999999999996</v>
      </c>
      <c r="W4172">
        <v>241.304</v>
      </c>
      <c r="X4172" t="s">
        <v>56</v>
      </c>
      <c r="Y4172">
        <v>1.087</v>
      </c>
      <c r="Z4172">
        <v>0.99399999999999999</v>
      </c>
      <c r="AA4172">
        <v>0.98899999999999999</v>
      </c>
      <c r="AB4172">
        <v>0.98799999999999999</v>
      </c>
      <c r="AC4172">
        <v>0.96299999999999997</v>
      </c>
      <c r="AD4172" s="19">
        <v>45825.271247743054</v>
      </c>
      <c r="AE4172" t="s">
        <v>2357</v>
      </c>
    </row>
    <row r="4173" spans="1:31" hidden="1" x14ac:dyDescent="0.35">
      <c r="A4173" t="s">
        <v>1409</v>
      </c>
      <c r="B4173" t="s">
        <v>312</v>
      </c>
      <c r="C4173">
        <v>0</v>
      </c>
      <c r="D4173" s="9">
        <v>43843.72451388889</v>
      </c>
      <c r="E4173" s="9">
        <v>43843.72451388889</v>
      </c>
      <c r="F4173" t="s">
        <v>871</v>
      </c>
      <c r="G4173" t="s">
        <v>871</v>
      </c>
      <c r="H4173">
        <v>1</v>
      </c>
      <c r="I4173">
        <v>1</v>
      </c>
      <c r="J4173">
        <v>1</v>
      </c>
      <c r="K4173" t="s">
        <v>872</v>
      </c>
      <c r="L4173">
        <v>1</v>
      </c>
      <c r="M4173">
        <v>0</v>
      </c>
      <c r="N4173" t="s">
        <v>874</v>
      </c>
      <c r="O4173" t="s">
        <v>874</v>
      </c>
      <c r="P4173" t="s">
        <v>874</v>
      </c>
      <c r="Q4173" t="s">
        <v>874</v>
      </c>
      <c r="R4173">
        <v>0</v>
      </c>
      <c r="S4173" t="s">
        <v>874</v>
      </c>
      <c r="T4173" t="s">
        <v>874</v>
      </c>
      <c r="U4173" t="s">
        <v>874</v>
      </c>
      <c r="V4173" t="s">
        <v>874</v>
      </c>
      <c r="W4173" t="s">
        <v>874</v>
      </c>
      <c r="X4173" t="s">
        <v>56</v>
      </c>
      <c r="Y4173" t="s">
        <v>874</v>
      </c>
      <c r="Z4173" t="s">
        <v>874</v>
      </c>
      <c r="AA4173" t="s">
        <v>874</v>
      </c>
      <c r="AB4173" t="s">
        <v>874</v>
      </c>
      <c r="AC4173" t="s">
        <v>874</v>
      </c>
      <c r="AD4173" s="19">
        <v>45825.093245798613</v>
      </c>
      <c r="AE4173" t="s">
        <v>2397</v>
      </c>
    </row>
    <row r="4174" spans="1:31" x14ac:dyDescent="0.35">
      <c r="A4174" t="s">
        <v>1269</v>
      </c>
      <c r="B4174" t="s">
        <v>311</v>
      </c>
      <c r="C4174">
        <v>2883</v>
      </c>
      <c r="D4174" s="9">
        <v>41596.612488425926</v>
      </c>
      <c r="E4174" s="9">
        <v>44480.413645833331</v>
      </c>
      <c r="F4174">
        <v>1241</v>
      </c>
      <c r="G4174">
        <v>1241</v>
      </c>
      <c r="H4174">
        <v>805</v>
      </c>
      <c r="I4174">
        <v>436</v>
      </c>
      <c r="J4174">
        <v>139</v>
      </c>
      <c r="K4174">
        <v>1102</v>
      </c>
      <c r="L4174">
        <v>642</v>
      </c>
      <c r="M4174">
        <v>460</v>
      </c>
      <c r="N4174">
        <v>1.0469999999999999</v>
      </c>
      <c r="O4174">
        <v>0.27800000000000002</v>
      </c>
      <c r="P4174">
        <v>0.17799999999999999</v>
      </c>
      <c r="Q4174">
        <v>0.66500000000000004</v>
      </c>
      <c r="R4174">
        <v>1.147</v>
      </c>
      <c r="S4174">
        <v>1.004</v>
      </c>
      <c r="T4174">
        <v>0.57999999999999996</v>
      </c>
      <c r="U4174">
        <v>0.79</v>
      </c>
      <c r="V4174">
        <v>0.86599999999999999</v>
      </c>
      <c r="W4174">
        <v>691.72900000000004</v>
      </c>
      <c r="X4174" t="s">
        <v>56</v>
      </c>
      <c r="Y4174">
        <v>1.504</v>
      </c>
      <c r="Z4174">
        <v>0.88500000000000001</v>
      </c>
      <c r="AA4174">
        <v>0.73099999999999998</v>
      </c>
      <c r="AB4174">
        <v>0.92700000000000005</v>
      </c>
      <c r="AC4174">
        <v>0.80400000000000005</v>
      </c>
      <c r="AD4174" s="19">
        <v>45825.059311377314</v>
      </c>
      <c r="AE4174" t="s">
        <v>2397</v>
      </c>
    </row>
    <row r="4175" spans="1:31" hidden="1" x14ac:dyDescent="0.35">
      <c r="A4175" t="s">
        <v>1410</v>
      </c>
      <c r="B4175" t="s">
        <v>312</v>
      </c>
      <c r="C4175">
        <v>0</v>
      </c>
      <c r="D4175" s="9">
        <v>43208.394814814812</v>
      </c>
      <c r="E4175" s="9">
        <v>43208.394814814812</v>
      </c>
      <c r="F4175" t="s">
        <v>871</v>
      </c>
      <c r="G4175" t="s">
        <v>871</v>
      </c>
      <c r="H4175">
        <v>1</v>
      </c>
      <c r="I4175">
        <v>1</v>
      </c>
      <c r="J4175">
        <v>1</v>
      </c>
      <c r="K4175" t="s">
        <v>872</v>
      </c>
      <c r="L4175">
        <v>1</v>
      </c>
      <c r="M4175">
        <v>0</v>
      </c>
      <c r="N4175" t="s">
        <v>874</v>
      </c>
      <c r="O4175" t="s">
        <v>874</v>
      </c>
      <c r="P4175" t="s">
        <v>874</v>
      </c>
      <c r="Q4175" t="s">
        <v>874</v>
      </c>
      <c r="R4175">
        <v>0</v>
      </c>
      <c r="S4175" t="s">
        <v>874</v>
      </c>
      <c r="T4175" t="s">
        <v>874</v>
      </c>
      <c r="U4175" t="s">
        <v>874</v>
      </c>
      <c r="V4175" t="s">
        <v>874</v>
      </c>
      <c r="W4175" t="s">
        <v>874</v>
      </c>
      <c r="X4175" t="s">
        <v>56</v>
      </c>
      <c r="Y4175" t="s">
        <v>874</v>
      </c>
      <c r="Z4175" t="s">
        <v>874</v>
      </c>
      <c r="AA4175" t="s">
        <v>874</v>
      </c>
      <c r="AB4175" t="s">
        <v>874</v>
      </c>
      <c r="AC4175" t="s">
        <v>874</v>
      </c>
      <c r="AD4175" s="19">
        <v>45825.09344892361</v>
      </c>
      <c r="AE4175" t="s">
        <v>2397</v>
      </c>
    </row>
    <row r="4176" spans="1:31" x14ac:dyDescent="0.35">
      <c r="A4176" t="s">
        <v>1606</v>
      </c>
      <c r="B4176" t="s">
        <v>311</v>
      </c>
      <c r="C4176">
        <v>4043</v>
      </c>
      <c r="D4176" s="9">
        <v>37576.888194444444</v>
      </c>
      <c r="E4176" s="9">
        <v>41619.919444444444</v>
      </c>
      <c r="F4176">
        <v>1169</v>
      </c>
      <c r="G4176">
        <v>1169</v>
      </c>
      <c r="H4176">
        <v>248</v>
      </c>
      <c r="I4176">
        <v>921</v>
      </c>
      <c r="J4176">
        <v>127</v>
      </c>
      <c r="K4176">
        <v>1042</v>
      </c>
      <c r="L4176">
        <v>663</v>
      </c>
      <c r="M4176">
        <v>379</v>
      </c>
      <c r="N4176">
        <v>9.2999999999999999E-2</v>
      </c>
      <c r="O4176">
        <v>0.35499999999999998</v>
      </c>
      <c r="P4176">
        <v>5.3999999999999999E-2</v>
      </c>
      <c r="Q4176">
        <v>0.22800000000000001</v>
      </c>
      <c r="R4176">
        <v>0.39400000000000002</v>
      </c>
      <c r="S4176">
        <v>0.39400000000000002</v>
      </c>
      <c r="T4176">
        <v>0.57899999999999996</v>
      </c>
      <c r="U4176">
        <v>0.20799999999999999</v>
      </c>
      <c r="V4176">
        <v>0.879</v>
      </c>
      <c r="W4176">
        <v>1662.2809999999999</v>
      </c>
      <c r="X4176" t="s">
        <v>56</v>
      </c>
      <c r="Y4176">
        <v>4.3860000000000001</v>
      </c>
      <c r="Z4176">
        <v>0.81299999999999994</v>
      </c>
      <c r="AA4176">
        <v>0.84099999999999997</v>
      </c>
      <c r="AB4176">
        <v>0.78600000000000003</v>
      </c>
      <c r="AC4176">
        <v>0.83599999999999997</v>
      </c>
      <c r="AD4176" s="19">
        <v>45824.810929976855</v>
      </c>
      <c r="AE4176" t="s">
        <v>1824</v>
      </c>
    </row>
    <row r="4177" spans="1:31" hidden="1" x14ac:dyDescent="0.35">
      <c r="A4177" t="s">
        <v>1411</v>
      </c>
      <c r="B4177" t="s">
        <v>312</v>
      </c>
      <c r="C4177">
        <v>99</v>
      </c>
      <c r="D4177" s="9">
        <v>44467.327916666669</v>
      </c>
      <c r="E4177" s="9">
        <v>44566.680150462962</v>
      </c>
      <c r="F4177" t="s">
        <v>871</v>
      </c>
      <c r="G4177" t="s">
        <v>871</v>
      </c>
      <c r="H4177">
        <v>25</v>
      </c>
      <c r="I4177">
        <v>41</v>
      </c>
      <c r="J4177">
        <v>4</v>
      </c>
      <c r="K4177" t="s">
        <v>872</v>
      </c>
      <c r="L4177">
        <v>46</v>
      </c>
      <c r="M4177">
        <v>15</v>
      </c>
      <c r="N4177">
        <v>0.224</v>
      </c>
      <c r="O4177">
        <v>0.42599999999999999</v>
      </c>
      <c r="P4177">
        <v>4.3999999999999997E-2</v>
      </c>
      <c r="Q4177">
        <v>0.44900000000000001</v>
      </c>
      <c r="R4177">
        <v>0.60599999999999998</v>
      </c>
      <c r="S4177">
        <v>0.59399999999999997</v>
      </c>
      <c r="T4177">
        <v>0.74099999999999999</v>
      </c>
      <c r="U4177">
        <v>0.34499999999999997</v>
      </c>
      <c r="V4177">
        <v>0.93200000000000005</v>
      </c>
      <c r="W4177">
        <v>1514.4770000000001</v>
      </c>
      <c r="X4177" t="s">
        <v>56</v>
      </c>
      <c r="Y4177">
        <v>2.2269999999999999</v>
      </c>
      <c r="Z4177">
        <v>0.98099999999999998</v>
      </c>
      <c r="AA4177">
        <v>0.97699999999999998</v>
      </c>
      <c r="AB4177">
        <v>0.89900000000000002</v>
      </c>
      <c r="AC4177">
        <v>0.98599999999999999</v>
      </c>
      <c r="AD4177" s="19">
        <v>45825.093794236112</v>
      </c>
      <c r="AE4177" t="s">
        <v>2397</v>
      </c>
    </row>
    <row r="4178" spans="1:31" x14ac:dyDescent="0.35">
      <c r="A4178" t="s">
        <v>1702</v>
      </c>
      <c r="B4178" t="s">
        <v>311</v>
      </c>
      <c r="C4178">
        <v>2407</v>
      </c>
      <c r="D4178" s="9">
        <v>39129.125694444447</v>
      </c>
      <c r="E4178" s="9">
        <v>41536.859027777777</v>
      </c>
      <c r="F4178">
        <v>39</v>
      </c>
      <c r="G4178">
        <v>39</v>
      </c>
      <c r="H4178">
        <v>6</v>
      </c>
      <c r="I4178">
        <v>33</v>
      </c>
      <c r="J4178">
        <v>2</v>
      </c>
      <c r="K4178">
        <v>37</v>
      </c>
      <c r="L4178">
        <v>25</v>
      </c>
      <c r="M4178">
        <v>12</v>
      </c>
      <c r="N4178">
        <v>2E-3</v>
      </c>
      <c r="O4178">
        <v>1.7000000000000001E-2</v>
      </c>
      <c r="P4178">
        <v>0</v>
      </c>
      <c r="Q4178">
        <v>1.0999999999999999E-2</v>
      </c>
      <c r="R4178">
        <v>1.9E-2</v>
      </c>
      <c r="S4178">
        <v>1.7000000000000001E-2</v>
      </c>
      <c r="T4178">
        <v>0.57899999999999996</v>
      </c>
      <c r="U4178">
        <v>0.105</v>
      </c>
      <c r="V4178">
        <v>1</v>
      </c>
      <c r="W4178">
        <v>1090.9090000000001</v>
      </c>
      <c r="X4178" t="s">
        <v>56</v>
      </c>
      <c r="Y4178">
        <v>90.909000000000006</v>
      </c>
      <c r="Z4178">
        <v>0.84499999999999997</v>
      </c>
      <c r="AA4178">
        <v>0.90900000000000003</v>
      </c>
      <c r="AB4178">
        <v>0</v>
      </c>
      <c r="AC4178">
        <v>0.95399999999999996</v>
      </c>
      <c r="AD4178" s="19">
        <v>45824.832428194444</v>
      </c>
      <c r="AE4178" t="s">
        <v>1824</v>
      </c>
    </row>
    <row r="4179" spans="1:31" hidden="1" x14ac:dyDescent="0.35">
      <c r="A4179" t="s">
        <v>1412</v>
      </c>
      <c r="B4179" t="s">
        <v>312</v>
      </c>
      <c r="C4179">
        <v>97</v>
      </c>
      <c r="D4179" s="9">
        <v>44467.789386574077</v>
      </c>
      <c r="E4179" s="9">
        <v>44565.752824074072</v>
      </c>
      <c r="F4179" t="s">
        <v>871</v>
      </c>
      <c r="G4179" t="s">
        <v>871</v>
      </c>
      <c r="H4179">
        <v>3</v>
      </c>
      <c r="I4179">
        <v>27</v>
      </c>
      <c r="J4179">
        <v>2</v>
      </c>
      <c r="K4179" t="s">
        <v>872</v>
      </c>
      <c r="L4179">
        <v>23</v>
      </c>
      <c r="M4179">
        <v>4</v>
      </c>
      <c r="N4179">
        <v>3.3000000000000002E-2</v>
      </c>
      <c r="O4179">
        <v>0.313</v>
      </c>
      <c r="P4179">
        <v>1</v>
      </c>
      <c r="Q4179">
        <v>0.35199999999999998</v>
      </c>
      <c r="R4179">
        <v>-0.65400000000000003</v>
      </c>
      <c r="S4179">
        <v>0.314</v>
      </c>
      <c r="T4179">
        <v>-0.53800000000000003</v>
      </c>
      <c r="U4179">
        <v>9.5000000000000001E-2</v>
      </c>
      <c r="V4179">
        <v>-1.89</v>
      </c>
      <c r="W4179">
        <v>758.52300000000002</v>
      </c>
      <c r="X4179" t="s">
        <v>56</v>
      </c>
      <c r="Y4179">
        <v>2.8410000000000002</v>
      </c>
      <c r="Z4179">
        <v>0.93300000000000005</v>
      </c>
      <c r="AA4179">
        <v>0.90500000000000003</v>
      </c>
      <c r="AB4179">
        <v>1</v>
      </c>
      <c r="AC4179">
        <v>0.88500000000000001</v>
      </c>
      <c r="AD4179" s="19">
        <v>45825.09408678241</v>
      </c>
      <c r="AE4179" t="s">
        <v>2397</v>
      </c>
    </row>
    <row r="4180" spans="1:31" x14ac:dyDescent="0.35">
      <c r="A4180" t="s">
        <v>2201</v>
      </c>
      <c r="B4180" t="s">
        <v>311</v>
      </c>
      <c r="C4180">
        <v>1117</v>
      </c>
      <c r="D4180" s="9">
        <v>39899.109722222223</v>
      </c>
      <c r="E4180" s="9">
        <v>41017.06527777778</v>
      </c>
      <c r="F4180">
        <v>44</v>
      </c>
      <c r="G4180">
        <v>44</v>
      </c>
      <c r="H4180">
        <v>40</v>
      </c>
      <c r="I4180">
        <v>4</v>
      </c>
      <c r="J4180">
        <v>3</v>
      </c>
      <c r="K4180">
        <v>41</v>
      </c>
      <c r="L4180">
        <v>28</v>
      </c>
      <c r="M4180">
        <v>13</v>
      </c>
      <c r="N4180">
        <v>4.4999999999999998E-2</v>
      </c>
      <c r="O4180">
        <v>1.7000000000000001E-2</v>
      </c>
      <c r="P4180">
        <v>5.0000000000000001E-3</v>
      </c>
      <c r="Q4180">
        <v>3.3000000000000002E-2</v>
      </c>
      <c r="R4180">
        <v>5.7000000000000002E-2</v>
      </c>
      <c r="S4180">
        <v>4.7E-2</v>
      </c>
      <c r="T4180">
        <v>0.57899999999999996</v>
      </c>
      <c r="U4180">
        <v>0.72599999999999998</v>
      </c>
      <c r="V4180">
        <v>0.91900000000000004</v>
      </c>
      <c r="W4180">
        <v>393.93900000000002</v>
      </c>
      <c r="X4180" t="s">
        <v>56</v>
      </c>
      <c r="Y4180">
        <v>30.303000000000001</v>
      </c>
      <c r="Z4180">
        <v>0.89</v>
      </c>
      <c r="AA4180">
        <v>0.60699999999999998</v>
      </c>
      <c r="AB4180">
        <v>0.78400000000000003</v>
      </c>
      <c r="AC4180">
        <v>0.75</v>
      </c>
      <c r="AD4180" s="19">
        <v>45824.955849293983</v>
      </c>
      <c r="AE4180" t="s">
        <v>2215</v>
      </c>
    </row>
    <row r="4181" spans="1:31" hidden="1" x14ac:dyDescent="0.35">
      <c r="A4181" t="s">
        <v>1413</v>
      </c>
      <c r="B4181" t="s">
        <v>312</v>
      </c>
      <c r="C4181">
        <v>81</v>
      </c>
      <c r="D4181" s="9">
        <v>44471.981006944443</v>
      </c>
      <c r="E4181" s="9">
        <v>44553.905636574076</v>
      </c>
      <c r="F4181" t="s">
        <v>871</v>
      </c>
      <c r="G4181" t="s">
        <v>871</v>
      </c>
      <c r="H4181">
        <v>3</v>
      </c>
      <c r="I4181">
        <v>11</v>
      </c>
      <c r="J4181">
        <v>1</v>
      </c>
      <c r="K4181" t="s">
        <v>872</v>
      </c>
      <c r="L4181">
        <v>12</v>
      </c>
      <c r="M4181">
        <v>1</v>
      </c>
      <c r="N4181">
        <v>2.5999999999999999E-2</v>
      </c>
      <c r="O4181">
        <v>0.124</v>
      </c>
      <c r="P4181" t="s">
        <v>874</v>
      </c>
      <c r="Q4181">
        <v>0.128</v>
      </c>
      <c r="R4181">
        <v>0.15</v>
      </c>
      <c r="S4181">
        <v>0.14799999999999999</v>
      </c>
      <c r="T4181" t="s">
        <v>874</v>
      </c>
      <c r="U4181" t="s">
        <v>874</v>
      </c>
      <c r="V4181" t="s">
        <v>874</v>
      </c>
      <c r="W4181" t="s">
        <v>874</v>
      </c>
      <c r="X4181" t="s">
        <v>56</v>
      </c>
      <c r="Y4181">
        <v>7.8120000000000003</v>
      </c>
      <c r="Z4181">
        <v>0.94799999999999995</v>
      </c>
      <c r="AA4181">
        <v>0.98399999999999999</v>
      </c>
      <c r="AB4181" t="s">
        <v>874</v>
      </c>
      <c r="AC4181">
        <v>0.95599999999999996</v>
      </c>
      <c r="AD4181" s="19">
        <v>45825.094303611113</v>
      </c>
      <c r="AE4181" t="s">
        <v>2397</v>
      </c>
    </row>
    <row r="4182" spans="1:31" x14ac:dyDescent="0.35">
      <c r="A4182" t="s">
        <v>198</v>
      </c>
      <c r="B4182" t="s">
        <v>311</v>
      </c>
      <c r="C4182">
        <v>1379</v>
      </c>
      <c r="D4182" s="9">
        <v>44228.200694444444</v>
      </c>
      <c r="E4182" s="9">
        <v>45607.84375</v>
      </c>
      <c r="F4182">
        <v>971</v>
      </c>
      <c r="G4182">
        <v>847</v>
      </c>
      <c r="H4182">
        <v>840</v>
      </c>
      <c r="I4182">
        <v>7</v>
      </c>
      <c r="J4182">
        <v>149</v>
      </c>
      <c r="K4182">
        <v>698</v>
      </c>
      <c r="L4182">
        <v>389</v>
      </c>
      <c r="M4182">
        <v>309</v>
      </c>
      <c r="N4182">
        <v>0.60599999999999998</v>
      </c>
      <c r="O4182">
        <v>8.9999999999999993E-3</v>
      </c>
      <c r="P4182">
        <v>0.11600000000000001</v>
      </c>
      <c r="Q4182">
        <v>0.28899999999999998</v>
      </c>
      <c r="R4182">
        <v>0.499</v>
      </c>
      <c r="S4182">
        <v>0.51100000000000001</v>
      </c>
      <c r="T4182">
        <v>0.57899999999999996</v>
      </c>
      <c r="U4182">
        <v>0.98499999999999999</v>
      </c>
      <c r="V4182">
        <v>0.81100000000000005</v>
      </c>
      <c r="W4182">
        <v>1069.204</v>
      </c>
      <c r="X4182" t="s">
        <v>56</v>
      </c>
      <c r="Y4182">
        <v>3.46</v>
      </c>
      <c r="Z4182">
        <v>0.92900000000000005</v>
      </c>
      <c r="AA4182">
        <v>0.94699999999999995</v>
      </c>
      <c r="AB4182">
        <v>0.88400000000000001</v>
      </c>
      <c r="AC4182">
        <v>0.98899999999999999</v>
      </c>
      <c r="AD4182" s="19">
        <v>3.3328703703703701E-2</v>
      </c>
      <c r="AE4182" t="s">
        <v>1108</v>
      </c>
    </row>
    <row r="4183" spans="1:31" hidden="1" x14ac:dyDescent="0.35">
      <c r="A4183" t="s">
        <v>1414</v>
      </c>
      <c r="B4183" t="s">
        <v>312</v>
      </c>
      <c r="C4183">
        <v>0</v>
      </c>
      <c r="D4183" s="9">
        <v>41984.099976851852</v>
      </c>
      <c r="E4183" s="9">
        <v>41984.099976851852</v>
      </c>
      <c r="F4183" t="s">
        <v>871</v>
      </c>
      <c r="G4183" t="s">
        <v>871</v>
      </c>
      <c r="H4183">
        <v>1</v>
      </c>
      <c r="I4183">
        <v>1</v>
      </c>
      <c r="J4183">
        <v>1</v>
      </c>
      <c r="K4183" t="s">
        <v>872</v>
      </c>
      <c r="L4183">
        <v>1</v>
      </c>
      <c r="M4183">
        <v>0</v>
      </c>
      <c r="N4183" t="s">
        <v>874</v>
      </c>
      <c r="O4183" t="s">
        <v>874</v>
      </c>
      <c r="P4183" t="s">
        <v>874</v>
      </c>
      <c r="Q4183" t="s">
        <v>874</v>
      </c>
      <c r="R4183">
        <v>0</v>
      </c>
      <c r="S4183" t="s">
        <v>874</v>
      </c>
      <c r="T4183" t="s">
        <v>874</v>
      </c>
      <c r="U4183" t="s">
        <v>874</v>
      </c>
      <c r="V4183" t="s">
        <v>874</v>
      </c>
      <c r="W4183" t="s">
        <v>874</v>
      </c>
      <c r="X4183" t="s">
        <v>56</v>
      </c>
      <c r="Y4183" t="s">
        <v>874</v>
      </c>
      <c r="Z4183" t="s">
        <v>874</v>
      </c>
      <c r="AA4183" t="s">
        <v>874</v>
      </c>
      <c r="AB4183" t="s">
        <v>874</v>
      </c>
      <c r="AC4183" t="s">
        <v>874</v>
      </c>
      <c r="AD4183" s="19">
        <v>45825.094510949071</v>
      </c>
      <c r="AE4183" t="s">
        <v>2397</v>
      </c>
    </row>
    <row r="4184" spans="1:31" x14ac:dyDescent="0.35">
      <c r="A4184" t="s">
        <v>198</v>
      </c>
      <c r="B4184" t="s">
        <v>311</v>
      </c>
      <c r="C4184">
        <v>1379</v>
      </c>
      <c r="D4184" s="9">
        <v>44228.200694444444</v>
      </c>
      <c r="E4184" s="9">
        <v>45607.84375</v>
      </c>
      <c r="F4184">
        <v>971</v>
      </c>
      <c r="G4184">
        <v>847</v>
      </c>
      <c r="H4184">
        <v>840</v>
      </c>
      <c r="I4184">
        <v>7</v>
      </c>
      <c r="J4184">
        <v>149</v>
      </c>
      <c r="K4184">
        <v>698</v>
      </c>
      <c r="L4184">
        <v>389</v>
      </c>
      <c r="M4184">
        <v>309</v>
      </c>
      <c r="N4184">
        <v>0.60599999999999998</v>
      </c>
      <c r="O4184">
        <v>8.9999999999999993E-3</v>
      </c>
      <c r="P4184">
        <v>0.11600000000000001</v>
      </c>
      <c r="Q4184">
        <v>0.28899999999999998</v>
      </c>
      <c r="R4184">
        <v>0.499</v>
      </c>
      <c r="S4184">
        <v>0.51100000000000001</v>
      </c>
      <c r="T4184">
        <v>0.57899999999999996</v>
      </c>
      <c r="U4184">
        <v>0.98499999999999999</v>
      </c>
      <c r="V4184">
        <v>0.81100000000000005</v>
      </c>
      <c r="W4184">
        <v>1069.204</v>
      </c>
      <c r="X4184" t="s">
        <v>56</v>
      </c>
      <c r="Y4184">
        <v>3.46</v>
      </c>
      <c r="Z4184">
        <v>0.92900000000000005</v>
      </c>
      <c r="AA4184">
        <v>0.94699999999999995</v>
      </c>
      <c r="AB4184">
        <v>0.88400000000000001</v>
      </c>
      <c r="AC4184">
        <v>0.98899999999999999</v>
      </c>
      <c r="AD4184" s="19">
        <v>7.0810185185185177E-3</v>
      </c>
      <c r="AE4184" t="s">
        <v>1108</v>
      </c>
    </row>
    <row r="4185" spans="1:31" hidden="1" x14ac:dyDescent="0.35">
      <c r="A4185" t="s">
        <v>1415</v>
      </c>
      <c r="B4185" t="s">
        <v>312</v>
      </c>
      <c r="C4185">
        <v>98</v>
      </c>
      <c r="D4185" s="9">
        <v>44460.437824074077</v>
      </c>
      <c r="E4185" s="9">
        <v>44559.336284722223</v>
      </c>
      <c r="F4185" t="s">
        <v>871</v>
      </c>
      <c r="G4185" t="s">
        <v>871</v>
      </c>
      <c r="H4185">
        <v>19</v>
      </c>
      <c r="I4185">
        <v>4</v>
      </c>
      <c r="J4185">
        <v>1</v>
      </c>
      <c r="K4185" t="s">
        <v>872</v>
      </c>
      <c r="L4185">
        <v>16</v>
      </c>
      <c r="M4185">
        <v>6</v>
      </c>
      <c r="N4185">
        <v>0.11700000000000001</v>
      </c>
      <c r="O4185" t="s">
        <v>874</v>
      </c>
      <c r="P4185" t="s">
        <v>874</v>
      </c>
      <c r="Q4185">
        <v>9.4E-2</v>
      </c>
      <c r="R4185">
        <v>0</v>
      </c>
      <c r="S4185">
        <v>0.14499999999999999</v>
      </c>
      <c r="T4185" t="s">
        <v>874</v>
      </c>
      <c r="U4185" t="s">
        <v>874</v>
      </c>
      <c r="V4185" t="s">
        <v>874</v>
      </c>
      <c r="W4185" t="s">
        <v>874</v>
      </c>
      <c r="X4185" t="s">
        <v>56</v>
      </c>
      <c r="Y4185">
        <v>10.638</v>
      </c>
      <c r="Z4185">
        <v>0.58099999999999996</v>
      </c>
      <c r="AA4185" t="s">
        <v>874</v>
      </c>
      <c r="AB4185" t="s">
        <v>874</v>
      </c>
      <c r="AC4185">
        <v>0.373</v>
      </c>
      <c r="AD4185" s="19">
        <v>45825.094730648147</v>
      </c>
      <c r="AE4185" t="s">
        <v>2397</v>
      </c>
    </row>
    <row r="4186" spans="1:31" x14ac:dyDescent="0.35">
      <c r="A4186" t="s">
        <v>2125</v>
      </c>
      <c r="B4186" t="s">
        <v>311</v>
      </c>
      <c r="C4186">
        <v>1627</v>
      </c>
      <c r="D4186" s="9">
        <v>39354.154861111114</v>
      </c>
      <c r="E4186" s="9">
        <v>40982.066666666666</v>
      </c>
      <c r="F4186">
        <v>406</v>
      </c>
      <c r="G4186">
        <v>406</v>
      </c>
      <c r="H4186">
        <v>157</v>
      </c>
      <c r="I4186">
        <v>249</v>
      </c>
      <c r="J4186">
        <v>46</v>
      </c>
      <c r="K4186">
        <v>360</v>
      </c>
      <c r="L4186">
        <v>215</v>
      </c>
      <c r="M4186">
        <v>145</v>
      </c>
      <c r="N4186">
        <v>0.38</v>
      </c>
      <c r="O4186">
        <v>0.65200000000000002</v>
      </c>
      <c r="P4186">
        <v>5.3999999999999999E-2</v>
      </c>
      <c r="Q4186">
        <v>0.56499999999999995</v>
      </c>
      <c r="R4186">
        <v>0.97799999999999998</v>
      </c>
      <c r="S4186">
        <v>0.78300000000000003</v>
      </c>
      <c r="T4186">
        <v>0.57799999999999996</v>
      </c>
      <c r="U4186">
        <v>0.36799999999999999</v>
      </c>
      <c r="V4186">
        <v>0.94799999999999995</v>
      </c>
      <c r="W4186">
        <v>256.637</v>
      </c>
      <c r="X4186" t="s">
        <v>56</v>
      </c>
      <c r="Y4186">
        <v>1.77</v>
      </c>
      <c r="Z4186">
        <v>0.871</v>
      </c>
      <c r="AA4186">
        <v>0.94499999999999995</v>
      </c>
      <c r="AB4186">
        <v>0.59899999999999998</v>
      </c>
      <c r="AC4186">
        <v>0.86499999999999999</v>
      </c>
      <c r="AD4186" s="19">
        <v>45824.933710254627</v>
      </c>
      <c r="AE4186" t="s">
        <v>2215</v>
      </c>
    </row>
    <row r="4187" spans="1:31" hidden="1" x14ac:dyDescent="0.35">
      <c r="A4187" t="s">
        <v>1416</v>
      </c>
      <c r="B4187" t="s">
        <v>312</v>
      </c>
      <c r="C4187">
        <v>0</v>
      </c>
      <c r="D4187" s="9">
        <v>44529.780150462961</v>
      </c>
      <c r="E4187" s="9">
        <v>44529.780150462961</v>
      </c>
      <c r="F4187" t="s">
        <v>871</v>
      </c>
      <c r="G4187" t="s">
        <v>871</v>
      </c>
      <c r="H4187">
        <v>1</v>
      </c>
      <c r="I4187">
        <v>1</v>
      </c>
      <c r="J4187">
        <v>1</v>
      </c>
      <c r="K4187" t="s">
        <v>872</v>
      </c>
      <c r="L4187">
        <v>1</v>
      </c>
      <c r="M4187">
        <v>0</v>
      </c>
      <c r="N4187" t="s">
        <v>874</v>
      </c>
      <c r="O4187" t="s">
        <v>874</v>
      </c>
      <c r="P4187" t="s">
        <v>874</v>
      </c>
      <c r="Q4187" t="s">
        <v>874</v>
      </c>
      <c r="R4187">
        <v>0</v>
      </c>
      <c r="S4187" t="s">
        <v>874</v>
      </c>
      <c r="T4187" t="s">
        <v>874</v>
      </c>
      <c r="U4187" t="s">
        <v>874</v>
      </c>
      <c r="V4187" t="s">
        <v>874</v>
      </c>
      <c r="W4187" t="s">
        <v>874</v>
      </c>
      <c r="X4187" t="s">
        <v>80</v>
      </c>
      <c r="Y4187" t="s">
        <v>874</v>
      </c>
      <c r="Z4187" t="s">
        <v>874</v>
      </c>
      <c r="AA4187" t="s">
        <v>874</v>
      </c>
      <c r="AB4187" t="s">
        <v>874</v>
      </c>
      <c r="AC4187" t="s">
        <v>874</v>
      </c>
      <c r="AD4187" s="19">
        <v>45825.094936018519</v>
      </c>
      <c r="AE4187" t="s">
        <v>2397</v>
      </c>
    </row>
    <row r="4188" spans="1:31" x14ac:dyDescent="0.35">
      <c r="A4188" t="s">
        <v>943</v>
      </c>
      <c r="B4188" t="s">
        <v>311</v>
      </c>
      <c r="C4188">
        <v>5318</v>
      </c>
      <c r="D4188" s="9">
        <v>39247.267627314817</v>
      </c>
      <c r="E4188" s="9">
        <v>44565.826782407406</v>
      </c>
      <c r="F4188">
        <v>11936</v>
      </c>
      <c r="G4188">
        <v>11936</v>
      </c>
      <c r="H4188">
        <v>0</v>
      </c>
      <c r="I4188">
        <v>11936</v>
      </c>
      <c r="J4188">
        <v>5325</v>
      </c>
      <c r="K4188">
        <v>6611</v>
      </c>
      <c r="L4188">
        <v>3906</v>
      </c>
      <c r="M4188">
        <v>2705</v>
      </c>
      <c r="N4188">
        <v>0</v>
      </c>
      <c r="O4188">
        <v>3.0070000000000001</v>
      </c>
      <c r="P4188">
        <v>1.2</v>
      </c>
      <c r="Q4188">
        <v>1.0449999999999999</v>
      </c>
      <c r="R4188">
        <v>1.8069999999999999</v>
      </c>
      <c r="S4188">
        <v>1.821</v>
      </c>
      <c r="T4188">
        <v>0.57799999999999996</v>
      </c>
      <c r="U4188">
        <v>0</v>
      </c>
      <c r="V4188">
        <v>0.60099999999999998</v>
      </c>
      <c r="W4188">
        <v>2588.5169999999998</v>
      </c>
      <c r="X4188" t="s">
        <v>56</v>
      </c>
      <c r="Y4188">
        <v>0.95699999999999996</v>
      </c>
      <c r="Z4188">
        <v>0</v>
      </c>
      <c r="AA4188">
        <v>0.98299999999999998</v>
      </c>
      <c r="AB4188">
        <v>0.92200000000000004</v>
      </c>
      <c r="AC4188">
        <v>0.89200000000000002</v>
      </c>
      <c r="AD4188" s="19">
        <v>45825.188192719907</v>
      </c>
      <c r="AE4188" t="s">
        <v>2392</v>
      </c>
    </row>
    <row r="4189" spans="1:31" hidden="1" x14ac:dyDescent="0.35">
      <c r="A4189" t="s">
        <v>1417</v>
      </c>
      <c r="B4189" t="s">
        <v>312</v>
      </c>
      <c r="C4189">
        <v>99</v>
      </c>
      <c r="D4189" s="9">
        <v>44466.754259259258</v>
      </c>
      <c r="E4189" s="9">
        <v>44566.752152777779</v>
      </c>
      <c r="F4189" t="s">
        <v>871</v>
      </c>
      <c r="G4189" t="s">
        <v>871</v>
      </c>
      <c r="H4189">
        <v>24</v>
      </c>
      <c r="I4189">
        <v>259</v>
      </c>
      <c r="J4189">
        <v>25</v>
      </c>
      <c r="K4189" t="s">
        <v>872</v>
      </c>
      <c r="L4189">
        <v>238</v>
      </c>
      <c r="M4189">
        <v>19</v>
      </c>
      <c r="N4189">
        <v>0.23400000000000001</v>
      </c>
      <c r="O4189">
        <v>2.5979999999999999</v>
      </c>
      <c r="P4189">
        <v>0.224</v>
      </c>
      <c r="Q4189">
        <v>2.4409999999999998</v>
      </c>
      <c r="R4189" s="24" t="s">
        <v>2245</v>
      </c>
      <c r="S4189">
        <v>2.6240000000000001</v>
      </c>
      <c r="T4189">
        <v>0.93600000000000005</v>
      </c>
      <c r="U4189">
        <v>8.3000000000000004E-2</v>
      </c>
      <c r="V4189">
        <v>0.92100000000000004</v>
      </c>
      <c r="W4189">
        <v>1150.758</v>
      </c>
      <c r="X4189" t="s">
        <v>56</v>
      </c>
      <c r="Y4189">
        <v>0.41</v>
      </c>
      <c r="Z4189">
        <v>0.95299999999999996</v>
      </c>
      <c r="AA4189">
        <v>0.99299999999999999</v>
      </c>
      <c r="AB4189">
        <v>0.95499999999999996</v>
      </c>
      <c r="AC4189">
        <v>0.99399999999999999</v>
      </c>
      <c r="AD4189" s="19">
        <v>45825.09529986111</v>
      </c>
      <c r="AE4189" t="s">
        <v>2397</v>
      </c>
    </row>
    <row r="4190" spans="1:31" x14ac:dyDescent="0.35">
      <c r="A4190" t="s">
        <v>1025</v>
      </c>
      <c r="B4190" t="s">
        <v>311</v>
      </c>
      <c r="C4190">
        <v>3340</v>
      </c>
      <c r="D4190" s="9">
        <v>41219.987858796296</v>
      </c>
      <c r="E4190" s="9">
        <v>44560.125949074078</v>
      </c>
      <c r="F4190">
        <v>1930</v>
      </c>
      <c r="G4190">
        <v>1930</v>
      </c>
      <c r="H4190">
        <v>708</v>
      </c>
      <c r="I4190">
        <v>1222</v>
      </c>
      <c r="J4190">
        <v>497</v>
      </c>
      <c r="K4190">
        <v>1433</v>
      </c>
      <c r="L4190">
        <v>812</v>
      </c>
      <c r="M4190">
        <v>621</v>
      </c>
      <c r="N4190">
        <v>0.246</v>
      </c>
      <c r="O4190">
        <v>0.46300000000000002</v>
      </c>
      <c r="P4190">
        <v>0.19800000000000001</v>
      </c>
      <c r="Q4190">
        <v>0.29499999999999998</v>
      </c>
      <c r="R4190">
        <v>0.51100000000000001</v>
      </c>
      <c r="S4190">
        <v>0.48699999999999999</v>
      </c>
      <c r="T4190">
        <v>0.57699999999999996</v>
      </c>
      <c r="U4190">
        <v>0.34699999999999998</v>
      </c>
      <c r="V4190">
        <v>0.72099999999999997</v>
      </c>
      <c r="W4190">
        <v>2105.085</v>
      </c>
      <c r="X4190" t="s">
        <v>56</v>
      </c>
      <c r="Y4190">
        <v>3.39</v>
      </c>
      <c r="Z4190">
        <v>0.93899999999999995</v>
      </c>
      <c r="AA4190" s="19">
        <v>0.996</v>
      </c>
      <c r="AB4190">
        <v>0.96499999999999997</v>
      </c>
      <c r="AC4190" s="23">
        <v>0.98499999999999999</v>
      </c>
      <c r="AD4190" s="19">
        <v>45825.210206724536</v>
      </c>
      <c r="AE4190" t="s">
        <v>2388</v>
      </c>
    </row>
    <row r="4191" spans="1:31" hidden="1" x14ac:dyDescent="0.35">
      <c r="A4191" t="s">
        <v>1418</v>
      </c>
      <c r="B4191" t="s">
        <v>312</v>
      </c>
      <c r="C4191">
        <v>84</v>
      </c>
      <c r="D4191" s="9">
        <v>44446.871180555558</v>
      </c>
      <c r="E4191" s="9">
        <v>44531.588900462964</v>
      </c>
      <c r="F4191" t="s">
        <v>871</v>
      </c>
      <c r="G4191" t="s">
        <v>871</v>
      </c>
      <c r="H4191">
        <v>1</v>
      </c>
      <c r="I4191">
        <v>2</v>
      </c>
      <c r="J4191">
        <v>1</v>
      </c>
      <c r="K4191" t="s">
        <v>872</v>
      </c>
      <c r="L4191">
        <v>1</v>
      </c>
      <c r="M4191">
        <v>0</v>
      </c>
      <c r="N4191" t="s">
        <v>874</v>
      </c>
      <c r="O4191">
        <v>1.2E-2</v>
      </c>
      <c r="P4191" t="s">
        <v>874</v>
      </c>
      <c r="Q4191" t="s">
        <v>874</v>
      </c>
      <c r="R4191">
        <v>0</v>
      </c>
      <c r="S4191">
        <v>6.0000000000000001E-3</v>
      </c>
      <c r="T4191" t="s">
        <v>874</v>
      </c>
      <c r="U4191" t="s">
        <v>874</v>
      </c>
      <c r="V4191" t="s">
        <v>874</v>
      </c>
      <c r="W4191" t="s">
        <v>874</v>
      </c>
      <c r="X4191" t="s">
        <v>56</v>
      </c>
      <c r="Y4191" t="s">
        <v>874</v>
      </c>
      <c r="Z4191" t="s">
        <v>874</v>
      </c>
      <c r="AA4191">
        <v>1</v>
      </c>
      <c r="AB4191" t="s">
        <v>874</v>
      </c>
      <c r="AC4191" t="s">
        <v>874</v>
      </c>
      <c r="AD4191" s="19">
        <v>45825.095516631947</v>
      </c>
      <c r="AE4191" t="s">
        <v>2397</v>
      </c>
    </row>
    <row r="4192" spans="1:31" x14ac:dyDescent="0.35">
      <c r="A4192" t="s">
        <v>1639</v>
      </c>
      <c r="B4192" t="s">
        <v>311</v>
      </c>
      <c r="C4192">
        <v>3066</v>
      </c>
      <c r="D4192" s="9">
        <v>40928.398472222223</v>
      </c>
      <c r="E4192" s="9">
        <v>43994.606400462966</v>
      </c>
      <c r="F4192">
        <v>182</v>
      </c>
      <c r="G4192">
        <v>182</v>
      </c>
      <c r="H4192">
        <v>45</v>
      </c>
      <c r="I4192">
        <v>137</v>
      </c>
      <c r="J4192">
        <v>73</v>
      </c>
      <c r="K4192">
        <v>109</v>
      </c>
      <c r="L4192">
        <v>109</v>
      </c>
      <c r="M4192">
        <v>0</v>
      </c>
      <c r="N4192">
        <v>2.9000000000000001E-2</v>
      </c>
      <c r="O4192">
        <v>0.14599999999999999</v>
      </c>
      <c r="P4192">
        <v>1.9E-2</v>
      </c>
      <c r="Q4192">
        <v>0.09</v>
      </c>
      <c r="R4192">
        <v>0.156</v>
      </c>
      <c r="S4192">
        <v>3.5999999999999997E-2</v>
      </c>
      <c r="T4192">
        <v>0.57699999999999996</v>
      </c>
      <c r="U4192">
        <v>0.16600000000000001</v>
      </c>
      <c r="V4192">
        <v>0.89100000000000001</v>
      </c>
      <c r="W4192">
        <v>0</v>
      </c>
      <c r="X4192" t="s">
        <v>80</v>
      </c>
      <c r="Y4192">
        <v>11.111000000000001</v>
      </c>
      <c r="Z4192">
        <v>0.95599999999999996</v>
      </c>
      <c r="AA4192">
        <v>0.80500000000000005</v>
      </c>
      <c r="AB4192">
        <v>0.46700000000000003</v>
      </c>
      <c r="AC4192">
        <v>0.875</v>
      </c>
      <c r="AD4192" s="19">
        <v>45825.150530844905</v>
      </c>
      <c r="AE4192" t="s">
        <v>2397</v>
      </c>
    </row>
    <row r="4193" spans="1:31" hidden="1" x14ac:dyDescent="0.35">
      <c r="A4193" t="s">
        <v>1419</v>
      </c>
      <c r="B4193" t="s">
        <v>312</v>
      </c>
      <c r="C4193">
        <v>99</v>
      </c>
      <c r="D4193" s="9">
        <v>44466.731979166667</v>
      </c>
      <c r="E4193" s="9">
        <v>44566.722025462965</v>
      </c>
      <c r="F4193" t="s">
        <v>871</v>
      </c>
      <c r="G4193" t="s">
        <v>871</v>
      </c>
      <c r="H4193">
        <v>25</v>
      </c>
      <c r="I4193">
        <v>264</v>
      </c>
      <c r="J4193">
        <v>72</v>
      </c>
      <c r="K4193" t="s">
        <v>872</v>
      </c>
      <c r="L4193">
        <v>93</v>
      </c>
      <c r="M4193">
        <v>125</v>
      </c>
      <c r="N4193">
        <v>0.21099999999999999</v>
      </c>
      <c r="O4193">
        <v>2.5230000000000001</v>
      </c>
      <c r="P4193">
        <v>0.747</v>
      </c>
      <c r="Q4193">
        <v>0.89700000000000002</v>
      </c>
      <c r="R4193">
        <v>1.9870000000000001</v>
      </c>
      <c r="S4193">
        <v>2.0129999999999999</v>
      </c>
      <c r="T4193">
        <v>0.45100000000000001</v>
      </c>
      <c r="U4193">
        <v>7.6999999999999999E-2</v>
      </c>
      <c r="V4193">
        <v>0.72699999999999998</v>
      </c>
      <c r="W4193">
        <v>3696.7669999999998</v>
      </c>
      <c r="X4193" t="s">
        <v>56</v>
      </c>
      <c r="Y4193">
        <v>1.115</v>
      </c>
      <c r="Z4193">
        <v>0.91300000000000003</v>
      </c>
      <c r="AA4193">
        <v>0.995</v>
      </c>
      <c r="AB4193">
        <v>0.98</v>
      </c>
      <c r="AC4193">
        <v>0.98599999999999999</v>
      </c>
      <c r="AD4193" s="19">
        <v>45825.095830659724</v>
      </c>
      <c r="AE4193" t="s">
        <v>2397</v>
      </c>
    </row>
    <row r="4194" spans="1:31" x14ac:dyDescent="0.35">
      <c r="A4194" t="s">
        <v>251</v>
      </c>
      <c r="B4194" t="s">
        <v>311</v>
      </c>
      <c r="C4194">
        <v>2074</v>
      </c>
      <c r="D4194" s="9">
        <v>43537.469444444447</v>
      </c>
      <c r="E4194" s="9">
        <v>45611.663888888892</v>
      </c>
      <c r="F4194">
        <v>12378</v>
      </c>
      <c r="G4194">
        <v>12050</v>
      </c>
      <c r="H4194">
        <v>2643</v>
      </c>
      <c r="I4194">
        <v>9407</v>
      </c>
      <c r="J4194">
        <v>2373</v>
      </c>
      <c r="K4194">
        <v>9677</v>
      </c>
      <c r="L4194">
        <v>3705</v>
      </c>
      <c r="M4194">
        <v>5972</v>
      </c>
      <c r="N4194">
        <v>3.8050000000000002</v>
      </c>
      <c r="O4194">
        <v>17.166</v>
      </c>
      <c r="P4194">
        <v>5.5030000000000001</v>
      </c>
      <c r="Q4194">
        <v>8.9149999999999991</v>
      </c>
      <c r="R4194">
        <v>15.468</v>
      </c>
      <c r="S4194">
        <v>16.347000000000001</v>
      </c>
      <c r="T4194">
        <v>0.57599999999999996</v>
      </c>
      <c r="U4194">
        <v>0.18099999999999999</v>
      </c>
      <c r="V4194">
        <v>0.73799999999999999</v>
      </c>
      <c r="W4194">
        <v>669.88199999999995</v>
      </c>
      <c r="X4194" t="s">
        <v>56</v>
      </c>
      <c r="Y4194">
        <v>0.112</v>
      </c>
      <c r="Z4194">
        <v>0.82499999999999996</v>
      </c>
      <c r="AA4194">
        <v>0.93500000000000005</v>
      </c>
      <c r="AB4194">
        <v>0.97899999999999998</v>
      </c>
      <c r="AC4194">
        <v>0.89800000000000002</v>
      </c>
      <c r="AD4194" s="19">
        <v>4.0502314814814817E-2</v>
      </c>
      <c r="AE4194" t="s">
        <v>1108</v>
      </c>
    </row>
    <row r="4195" spans="1:31" hidden="1" x14ac:dyDescent="0.35">
      <c r="A4195" t="s">
        <v>1420</v>
      </c>
      <c r="B4195" t="s">
        <v>312</v>
      </c>
      <c r="C4195">
        <v>54</v>
      </c>
      <c r="D4195" s="9">
        <v>44508.277222222219</v>
      </c>
      <c r="E4195" s="9">
        <v>44562.565833333334</v>
      </c>
      <c r="F4195" t="s">
        <v>871</v>
      </c>
      <c r="G4195" t="s">
        <v>871</v>
      </c>
      <c r="H4195">
        <v>1</v>
      </c>
      <c r="I4195">
        <v>5</v>
      </c>
      <c r="J4195">
        <v>1</v>
      </c>
      <c r="K4195" t="s">
        <v>872</v>
      </c>
      <c r="L4195">
        <v>1</v>
      </c>
      <c r="M4195">
        <v>3</v>
      </c>
      <c r="N4195" t="s">
        <v>874</v>
      </c>
      <c r="O4195">
        <v>6.7000000000000004E-2</v>
      </c>
      <c r="P4195" t="s">
        <v>874</v>
      </c>
      <c r="Q4195" t="s">
        <v>874</v>
      </c>
      <c r="R4195">
        <v>0</v>
      </c>
      <c r="S4195">
        <v>6.7000000000000004E-2</v>
      </c>
      <c r="T4195" t="s">
        <v>874</v>
      </c>
      <c r="U4195" t="s">
        <v>874</v>
      </c>
      <c r="V4195" t="s">
        <v>874</v>
      </c>
      <c r="W4195" t="s">
        <v>874</v>
      </c>
      <c r="X4195" t="s">
        <v>62</v>
      </c>
      <c r="Y4195" t="s">
        <v>874</v>
      </c>
      <c r="Z4195" t="s">
        <v>874</v>
      </c>
      <c r="AA4195">
        <v>0.92800000000000005</v>
      </c>
      <c r="AB4195" t="s">
        <v>874</v>
      </c>
      <c r="AC4195" t="s">
        <v>874</v>
      </c>
      <c r="AD4195" s="19">
        <v>45825.09605295139</v>
      </c>
      <c r="AE4195" t="s">
        <v>2397</v>
      </c>
    </row>
    <row r="4196" spans="1:31" x14ac:dyDescent="0.35">
      <c r="A4196" t="s">
        <v>251</v>
      </c>
      <c r="B4196" t="s">
        <v>311</v>
      </c>
      <c r="C4196">
        <v>2074</v>
      </c>
      <c r="D4196" s="9">
        <v>43537.469444444447</v>
      </c>
      <c r="E4196" s="9">
        <v>45611.663888888892</v>
      </c>
      <c r="F4196">
        <v>12378</v>
      </c>
      <c r="G4196">
        <v>12050</v>
      </c>
      <c r="H4196">
        <v>2643</v>
      </c>
      <c r="I4196">
        <v>9407</v>
      </c>
      <c r="J4196">
        <v>2373</v>
      </c>
      <c r="K4196">
        <v>9677</v>
      </c>
      <c r="L4196">
        <v>3705</v>
      </c>
      <c r="M4196">
        <v>5972</v>
      </c>
      <c r="N4196">
        <v>3.8050000000000002</v>
      </c>
      <c r="O4196">
        <v>17.166</v>
      </c>
      <c r="P4196">
        <v>5.5030000000000001</v>
      </c>
      <c r="Q4196">
        <v>8.9149999999999991</v>
      </c>
      <c r="R4196">
        <v>15.468</v>
      </c>
      <c r="S4196">
        <v>16.347000000000001</v>
      </c>
      <c r="T4196">
        <v>0.57599999999999996</v>
      </c>
      <c r="U4196">
        <v>0.18099999999999999</v>
      </c>
      <c r="V4196">
        <v>0.73799999999999999</v>
      </c>
      <c r="W4196">
        <v>669.88199999999995</v>
      </c>
      <c r="X4196" t="s">
        <v>56</v>
      </c>
      <c r="Y4196">
        <v>0.112</v>
      </c>
      <c r="Z4196">
        <v>0.82499999999999996</v>
      </c>
      <c r="AA4196">
        <v>0.93500000000000005</v>
      </c>
      <c r="AB4196">
        <v>0.97899999999999998</v>
      </c>
      <c r="AC4196">
        <v>0.89800000000000002</v>
      </c>
      <c r="AD4196" s="19">
        <v>2.1336805555555557E-2</v>
      </c>
      <c r="AE4196" t="s">
        <v>1108</v>
      </c>
    </row>
    <row r="4197" spans="1:31" hidden="1" x14ac:dyDescent="0.35">
      <c r="A4197" t="s">
        <v>1421</v>
      </c>
      <c r="B4197" t="s">
        <v>312</v>
      </c>
      <c r="C4197">
        <v>38</v>
      </c>
      <c r="D4197" s="9">
        <v>44411.271458333336</v>
      </c>
      <c r="E4197" s="9">
        <v>44449.434918981482</v>
      </c>
      <c r="F4197" t="s">
        <v>871</v>
      </c>
      <c r="G4197" t="s">
        <v>871</v>
      </c>
      <c r="H4197">
        <v>3</v>
      </c>
      <c r="I4197">
        <v>1</v>
      </c>
      <c r="J4197">
        <v>1</v>
      </c>
      <c r="K4197" t="s">
        <v>872</v>
      </c>
      <c r="L4197">
        <v>1</v>
      </c>
      <c r="M4197">
        <v>3</v>
      </c>
      <c r="N4197">
        <v>0.14199999999999999</v>
      </c>
      <c r="O4197" t="s">
        <v>874</v>
      </c>
      <c r="P4197" t="s">
        <v>874</v>
      </c>
      <c r="Q4197" t="s">
        <v>874</v>
      </c>
      <c r="R4197">
        <v>0</v>
      </c>
      <c r="S4197">
        <v>7.1999999999999995E-2</v>
      </c>
      <c r="T4197" t="s">
        <v>874</v>
      </c>
      <c r="U4197" t="s">
        <v>874</v>
      </c>
      <c r="V4197" t="s">
        <v>874</v>
      </c>
      <c r="W4197" t="s">
        <v>874</v>
      </c>
      <c r="X4197" t="s">
        <v>56</v>
      </c>
      <c r="Y4197" t="s">
        <v>874</v>
      </c>
      <c r="Z4197">
        <v>0.99299999999999999</v>
      </c>
      <c r="AA4197" t="s">
        <v>874</v>
      </c>
      <c r="AB4197" t="s">
        <v>874</v>
      </c>
      <c r="AC4197" t="s">
        <v>874</v>
      </c>
      <c r="AD4197" s="19">
        <v>45825.096260810184</v>
      </c>
      <c r="AE4197" t="s">
        <v>2397</v>
      </c>
    </row>
    <row r="4198" spans="1:31" x14ac:dyDescent="0.35">
      <c r="A4198" t="s">
        <v>995</v>
      </c>
      <c r="B4198" t="s">
        <v>311</v>
      </c>
      <c r="C4198">
        <v>1219</v>
      </c>
      <c r="D4198" s="9">
        <v>43332.227476851855</v>
      </c>
      <c r="E4198" s="9">
        <v>44551.350810185184</v>
      </c>
      <c r="F4198">
        <v>676</v>
      </c>
      <c r="G4198">
        <v>676</v>
      </c>
      <c r="H4198">
        <v>170</v>
      </c>
      <c r="I4198">
        <v>506</v>
      </c>
      <c r="J4198">
        <v>36</v>
      </c>
      <c r="K4198">
        <v>640</v>
      </c>
      <c r="L4198">
        <v>349</v>
      </c>
      <c r="M4198">
        <v>291</v>
      </c>
      <c r="N4198">
        <v>0.13100000000000001</v>
      </c>
      <c r="O4198">
        <v>0.53</v>
      </c>
      <c r="P4198">
        <v>3.5999999999999997E-2</v>
      </c>
      <c r="Q4198">
        <v>0.36</v>
      </c>
      <c r="R4198">
        <v>0.625</v>
      </c>
      <c r="S4198">
        <v>0.60399999999999998</v>
      </c>
      <c r="T4198">
        <v>0.57599999999999996</v>
      </c>
      <c r="U4198">
        <v>0.19800000000000001</v>
      </c>
      <c r="V4198">
        <v>0.94599999999999995</v>
      </c>
      <c r="W4198">
        <v>808.33299999999997</v>
      </c>
      <c r="X4198" t="s">
        <v>56</v>
      </c>
      <c r="Y4198">
        <v>2.778</v>
      </c>
      <c r="Z4198">
        <v>0.755</v>
      </c>
      <c r="AA4198" s="19">
        <v>0.79</v>
      </c>
      <c r="AB4198">
        <v>0.94699999999999995</v>
      </c>
      <c r="AC4198" s="23">
        <v>0.81499999999999995</v>
      </c>
      <c r="AD4198" s="19">
        <v>45825.202639456016</v>
      </c>
      <c r="AE4198" t="s">
        <v>2388</v>
      </c>
    </row>
    <row r="4199" spans="1:31" hidden="1" x14ac:dyDescent="0.35">
      <c r="A4199" t="s">
        <v>1422</v>
      </c>
      <c r="B4199" t="s">
        <v>312</v>
      </c>
      <c r="C4199">
        <v>82</v>
      </c>
      <c r="D4199" s="9">
        <v>43645.405266203707</v>
      </c>
      <c r="E4199" s="9">
        <v>43728.30195601852</v>
      </c>
      <c r="F4199" t="s">
        <v>871</v>
      </c>
      <c r="G4199" t="s">
        <v>871</v>
      </c>
      <c r="H4199">
        <v>12</v>
      </c>
      <c r="I4199">
        <v>8</v>
      </c>
      <c r="J4199">
        <v>2</v>
      </c>
      <c r="K4199" t="s">
        <v>872</v>
      </c>
      <c r="L4199">
        <v>18</v>
      </c>
      <c r="M4199">
        <v>-1</v>
      </c>
      <c r="N4199">
        <v>0.23100000000000001</v>
      </c>
      <c r="O4199">
        <v>7.9000000000000001E-2</v>
      </c>
      <c r="P4199">
        <v>3.7999999999999999E-2</v>
      </c>
      <c r="Q4199">
        <v>0.24199999999999999</v>
      </c>
      <c r="R4199">
        <v>0.27200000000000002</v>
      </c>
      <c r="S4199">
        <v>0.24399999999999999</v>
      </c>
      <c r="T4199">
        <v>0.89</v>
      </c>
      <c r="U4199">
        <v>0.745</v>
      </c>
      <c r="V4199">
        <v>0.877</v>
      </c>
      <c r="W4199">
        <v>607.43799999999999</v>
      </c>
      <c r="X4199" t="s">
        <v>56</v>
      </c>
      <c r="Y4199">
        <v>4.1319999999999997</v>
      </c>
      <c r="Z4199">
        <v>0.93100000000000005</v>
      </c>
      <c r="AA4199">
        <v>0.94</v>
      </c>
      <c r="AB4199">
        <v>1</v>
      </c>
      <c r="AC4199">
        <v>0.86699999999999999</v>
      </c>
      <c r="AD4199" s="19">
        <v>45825.096537824073</v>
      </c>
      <c r="AE4199" t="s">
        <v>2397</v>
      </c>
    </row>
    <row r="4200" spans="1:31" x14ac:dyDescent="0.35">
      <c r="A4200" t="s">
        <v>1372</v>
      </c>
      <c r="B4200" t="s">
        <v>311</v>
      </c>
      <c r="C4200">
        <v>4236</v>
      </c>
      <c r="D4200" s="9">
        <v>40211.790011574078</v>
      </c>
      <c r="E4200" s="9">
        <v>44448.139803240738</v>
      </c>
      <c r="F4200">
        <v>118</v>
      </c>
      <c r="G4200">
        <v>118</v>
      </c>
      <c r="H4200">
        <v>54</v>
      </c>
      <c r="I4200">
        <v>64</v>
      </c>
      <c r="J4200">
        <v>9</v>
      </c>
      <c r="K4200">
        <v>109</v>
      </c>
      <c r="L4200">
        <v>104</v>
      </c>
      <c r="M4200">
        <v>5</v>
      </c>
      <c r="N4200">
        <v>2.4E-2</v>
      </c>
      <c r="O4200">
        <v>1.7999999999999999E-2</v>
      </c>
      <c r="P4200">
        <v>2E-3</v>
      </c>
      <c r="Q4200">
        <v>2.3E-2</v>
      </c>
      <c r="R4200">
        <v>0.04</v>
      </c>
      <c r="S4200">
        <v>3.4000000000000002E-2</v>
      </c>
      <c r="T4200">
        <v>0.57499999999999996</v>
      </c>
      <c r="U4200">
        <v>0.57099999999999995</v>
      </c>
      <c r="V4200">
        <v>0.95199999999999996</v>
      </c>
      <c r="W4200">
        <v>217.39099999999999</v>
      </c>
      <c r="X4200" t="s">
        <v>56</v>
      </c>
      <c r="Y4200">
        <v>43.478000000000002</v>
      </c>
      <c r="Z4200">
        <v>0.56599999999999995</v>
      </c>
      <c r="AA4200">
        <v>0.60399999999999998</v>
      </c>
      <c r="AB4200">
        <v>0.91200000000000003</v>
      </c>
      <c r="AC4200">
        <v>0.41699999999999998</v>
      </c>
      <c r="AD4200" s="19">
        <v>45825.084505752318</v>
      </c>
      <c r="AE4200" t="s">
        <v>2397</v>
      </c>
    </row>
    <row r="4201" spans="1:31" hidden="1" x14ac:dyDescent="0.35">
      <c r="A4201" t="s">
        <v>1423</v>
      </c>
      <c r="B4201" t="s">
        <v>312</v>
      </c>
      <c r="C4201">
        <v>62</v>
      </c>
      <c r="D4201" s="9">
        <v>42406.778854166667</v>
      </c>
      <c r="E4201" s="9">
        <v>42468.854513888888</v>
      </c>
      <c r="F4201" t="s">
        <v>871</v>
      </c>
      <c r="G4201" t="s">
        <v>871</v>
      </c>
      <c r="H4201">
        <v>46</v>
      </c>
      <c r="I4201">
        <v>17</v>
      </c>
      <c r="J4201">
        <v>2</v>
      </c>
      <c r="K4201" t="s">
        <v>872</v>
      </c>
      <c r="L4201">
        <v>32</v>
      </c>
      <c r="M4201">
        <v>28</v>
      </c>
      <c r="N4201">
        <v>1.133</v>
      </c>
      <c r="O4201">
        <v>0.26200000000000001</v>
      </c>
      <c r="P4201">
        <v>9.0999999999999998E-2</v>
      </c>
      <c r="Q4201">
        <v>0.99</v>
      </c>
      <c r="R4201">
        <v>1.304</v>
      </c>
      <c r="S4201">
        <v>1.244</v>
      </c>
      <c r="T4201">
        <v>0.75900000000000001</v>
      </c>
      <c r="U4201">
        <v>0.81200000000000006</v>
      </c>
      <c r="V4201">
        <v>0.93500000000000005</v>
      </c>
      <c r="W4201">
        <v>29.292999999999999</v>
      </c>
      <c r="X4201" t="s">
        <v>80</v>
      </c>
      <c r="Y4201">
        <v>1.01</v>
      </c>
      <c r="Z4201">
        <v>0.52</v>
      </c>
      <c r="AA4201">
        <v>0.89600000000000002</v>
      </c>
      <c r="AB4201">
        <v>1</v>
      </c>
      <c r="AC4201">
        <v>0.874</v>
      </c>
      <c r="AD4201" s="19">
        <v>45825.096806851849</v>
      </c>
      <c r="AE4201" t="s">
        <v>2397</v>
      </c>
    </row>
    <row r="4202" spans="1:31" x14ac:dyDescent="0.35">
      <c r="A4202" t="s">
        <v>1612</v>
      </c>
      <c r="B4202" t="s">
        <v>311</v>
      </c>
      <c r="C4202">
        <v>2203</v>
      </c>
      <c r="D4202" s="9">
        <v>42362.302118055559</v>
      </c>
      <c r="E4202" s="9">
        <v>44566.186562499999</v>
      </c>
      <c r="F4202">
        <v>1392</v>
      </c>
      <c r="G4202">
        <v>1392</v>
      </c>
      <c r="H4202">
        <v>149</v>
      </c>
      <c r="I4202">
        <v>1243</v>
      </c>
      <c r="J4202">
        <v>156</v>
      </c>
      <c r="K4202">
        <v>1236</v>
      </c>
      <c r="L4202">
        <v>649</v>
      </c>
      <c r="M4202">
        <v>587</v>
      </c>
      <c r="N4202">
        <v>6.3E-2</v>
      </c>
      <c r="O4202">
        <v>0.50700000000000001</v>
      </c>
      <c r="P4202">
        <v>8.1000000000000003E-2</v>
      </c>
      <c r="Q4202">
        <v>0.28100000000000003</v>
      </c>
      <c r="R4202">
        <v>0.48899999999999999</v>
      </c>
      <c r="S4202">
        <v>0.49199999999999999</v>
      </c>
      <c r="T4202">
        <v>0.57499999999999996</v>
      </c>
      <c r="U4202">
        <v>0.111</v>
      </c>
      <c r="V4202">
        <v>0.85799999999999998</v>
      </c>
      <c r="W4202">
        <v>2088.9679999999998</v>
      </c>
      <c r="X4202" t="s">
        <v>56</v>
      </c>
      <c r="Y4202">
        <v>3.5590000000000002</v>
      </c>
      <c r="Z4202">
        <v>0.98</v>
      </c>
      <c r="AA4202">
        <v>0.97099999999999997</v>
      </c>
      <c r="AB4202">
        <v>0.95699999999999996</v>
      </c>
      <c r="AC4202">
        <v>0.95799999999999996</v>
      </c>
      <c r="AD4202" s="19">
        <v>45825.143311006941</v>
      </c>
      <c r="AE4202" t="s">
        <v>2397</v>
      </c>
    </row>
    <row r="4203" spans="1:31" hidden="1" x14ac:dyDescent="0.35">
      <c r="A4203" t="s">
        <v>1424</v>
      </c>
      <c r="B4203" t="s">
        <v>312</v>
      </c>
      <c r="C4203">
        <v>1</v>
      </c>
      <c r="D4203" s="9">
        <v>43228.325856481482</v>
      </c>
      <c r="E4203" s="9">
        <v>43229.524456018517</v>
      </c>
      <c r="F4203" t="s">
        <v>871</v>
      </c>
      <c r="G4203" t="s">
        <v>871</v>
      </c>
      <c r="H4203">
        <v>1</v>
      </c>
      <c r="I4203">
        <v>1</v>
      </c>
      <c r="J4203">
        <v>1</v>
      </c>
      <c r="K4203" t="s">
        <v>872</v>
      </c>
      <c r="L4203">
        <v>1</v>
      </c>
      <c r="M4203">
        <v>-1</v>
      </c>
      <c r="N4203" t="s">
        <v>874</v>
      </c>
      <c r="O4203" t="s">
        <v>874</v>
      </c>
      <c r="P4203" t="s">
        <v>874</v>
      </c>
      <c r="Q4203" t="s">
        <v>874</v>
      </c>
      <c r="R4203">
        <v>0</v>
      </c>
      <c r="S4203">
        <v>-0.5</v>
      </c>
      <c r="T4203" t="s">
        <v>874</v>
      </c>
      <c r="U4203" t="s">
        <v>874</v>
      </c>
      <c r="V4203" t="s">
        <v>874</v>
      </c>
      <c r="W4203" t="s">
        <v>874</v>
      </c>
      <c r="X4203" t="s">
        <v>56</v>
      </c>
      <c r="Y4203" t="s">
        <v>874</v>
      </c>
      <c r="Z4203" t="s">
        <v>874</v>
      </c>
      <c r="AA4203" t="s">
        <v>874</v>
      </c>
      <c r="AB4203" t="s">
        <v>874</v>
      </c>
      <c r="AC4203" t="s">
        <v>874</v>
      </c>
      <c r="AD4203" s="19">
        <v>45825.097027326388</v>
      </c>
      <c r="AE4203" t="s">
        <v>2397</v>
      </c>
    </row>
    <row r="4204" spans="1:31" x14ac:dyDescent="0.35">
      <c r="A4204" t="s">
        <v>1269</v>
      </c>
      <c r="B4204" t="s">
        <v>311</v>
      </c>
      <c r="C4204">
        <v>2019</v>
      </c>
      <c r="D4204" s="9">
        <v>41596.612500000003</v>
      </c>
      <c r="E4204" s="9">
        <v>43616.300694444442</v>
      </c>
      <c r="F4204">
        <v>1265</v>
      </c>
      <c r="G4204">
        <v>1265</v>
      </c>
      <c r="H4204">
        <v>831</v>
      </c>
      <c r="I4204">
        <v>434</v>
      </c>
      <c r="J4204">
        <v>142</v>
      </c>
      <c r="K4204">
        <v>1123</v>
      </c>
      <c r="L4204">
        <v>661</v>
      </c>
      <c r="M4204">
        <v>462</v>
      </c>
      <c r="N4204">
        <v>1.0509999999999999</v>
      </c>
      <c r="O4204">
        <v>0.31</v>
      </c>
      <c r="P4204">
        <v>0.18099999999999999</v>
      </c>
      <c r="Q4204">
        <v>0.67700000000000005</v>
      </c>
      <c r="R4204">
        <v>1.18</v>
      </c>
      <c r="S4204">
        <v>1.099</v>
      </c>
      <c r="T4204">
        <v>0.57399999999999995</v>
      </c>
      <c r="U4204">
        <v>0.77200000000000002</v>
      </c>
      <c r="V4204">
        <v>0.86699999999999999</v>
      </c>
      <c r="W4204">
        <v>682.42200000000003</v>
      </c>
      <c r="X4204" t="s">
        <v>56</v>
      </c>
      <c r="Y4204">
        <v>1.4770000000000001</v>
      </c>
      <c r="Z4204">
        <v>0.89700000000000002</v>
      </c>
      <c r="AA4204">
        <v>0.78400000000000003</v>
      </c>
      <c r="AB4204">
        <v>0.93200000000000005</v>
      </c>
      <c r="AC4204">
        <v>0.81799999999999995</v>
      </c>
      <c r="AD4204" s="19">
        <v>45825.03707875</v>
      </c>
      <c r="AE4204" t="s">
        <v>1766</v>
      </c>
    </row>
    <row r="4205" spans="1:31" hidden="1" x14ac:dyDescent="0.35">
      <c r="A4205" t="s">
        <v>1425</v>
      </c>
      <c r="B4205" t="s">
        <v>312</v>
      </c>
      <c r="C4205">
        <v>96</v>
      </c>
      <c r="D4205" s="9">
        <v>44451.574953703705</v>
      </c>
      <c r="E4205" s="9">
        <v>44547.584074074075</v>
      </c>
      <c r="F4205" t="s">
        <v>871</v>
      </c>
      <c r="G4205" t="s">
        <v>871</v>
      </c>
      <c r="H4205">
        <v>3</v>
      </c>
      <c r="I4205">
        <v>13</v>
      </c>
      <c r="J4205">
        <v>6</v>
      </c>
      <c r="K4205" t="s">
        <v>872</v>
      </c>
      <c r="L4205">
        <v>11</v>
      </c>
      <c r="M4205">
        <v>-2</v>
      </c>
      <c r="N4205">
        <v>2.3E-2</v>
      </c>
      <c r="O4205">
        <v>9.9000000000000005E-2</v>
      </c>
      <c r="P4205">
        <v>6.2E-2</v>
      </c>
      <c r="Q4205">
        <v>7.8E-2</v>
      </c>
      <c r="R4205">
        <v>0.06</v>
      </c>
      <c r="S4205">
        <v>5.1999999999999998E-2</v>
      </c>
      <c r="T4205">
        <v>1.3</v>
      </c>
      <c r="U4205">
        <v>0.189</v>
      </c>
      <c r="V4205">
        <v>0.49199999999999999</v>
      </c>
      <c r="W4205">
        <v>166.667</v>
      </c>
      <c r="X4205" t="s">
        <v>62</v>
      </c>
      <c r="Y4205">
        <v>12.821</v>
      </c>
      <c r="Z4205">
        <v>0.85699999999999998</v>
      </c>
      <c r="AA4205">
        <v>0.90400000000000003</v>
      </c>
      <c r="AB4205">
        <v>0.95599999999999996</v>
      </c>
      <c r="AC4205">
        <v>0.77800000000000002</v>
      </c>
      <c r="AD4205" s="19">
        <v>45825.097337164349</v>
      </c>
      <c r="AE4205" t="s">
        <v>2397</v>
      </c>
    </row>
    <row r="4206" spans="1:31" x14ac:dyDescent="0.35">
      <c r="A4206" t="s">
        <v>1353</v>
      </c>
      <c r="B4206" t="s">
        <v>311</v>
      </c>
      <c r="C4206">
        <v>4118</v>
      </c>
      <c r="D4206" s="9">
        <v>37503.328472222223</v>
      </c>
      <c r="E4206" s="9">
        <v>41621.868750000001</v>
      </c>
      <c r="F4206">
        <v>1729</v>
      </c>
      <c r="G4206">
        <v>1729</v>
      </c>
      <c r="H4206">
        <v>190</v>
      </c>
      <c r="I4206">
        <v>1539</v>
      </c>
      <c r="J4206">
        <v>532</v>
      </c>
      <c r="K4206">
        <v>1197</v>
      </c>
      <c r="L4206">
        <v>1035</v>
      </c>
      <c r="M4206">
        <v>162</v>
      </c>
      <c r="N4206">
        <v>0.06</v>
      </c>
      <c r="O4206">
        <v>0.54600000000000004</v>
      </c>
      <c r="P4206">
        <v>0.11899999999999999</v>
      </c>
      <c r="Q4206">
        <v>0.27900000000000003</v>
      </c>
      <c r="R4206">
        <v>0.48699999999999999</v>
      </c>
      <c r="S4206">
        <v>0.36099999999999999</v>
      </c>
      <c r="T4206">
        <v>0.57299999999999995</v>
      </c>
      <c r="U4206">
        <v>9.9000000000000005E-2</v>
      </c>
      <c r="V4206">
        <v>0.80400000000000005</v>
      </c>
      <c r="W4206">
        <v>580.64499999999998</v>
      </c>
      <c r="X4206" t="s">
        <v>56</v>
      </c>
      <c r="Y4206">
        <v>3.5840000000000001</v>
      </c>
      <c r="Z4206">
        <v>0.879</v>
      </c>
      <c r="AA4206">
        <v>0.874</v>
      </c>
      <c r="AB4206">
        <v>0.93899999999999995</v>
      </c>
      <c r="AC4206">
        <v>0.90700000000000003</v>
      </c>
      <c r="AD4206" s="19">
        <v>45824.777749375004</v>
      </c>
      <c r="AE4206" t="s">
        <v>1824</v>
      </c>
    </row>
    <row r="4207" spans="1:31" hidden="1" x14ac:dyDescent="0.35">
      <c r="A4207" t="s">
        <v>1426</v>
      </c>
      <c r="B4207" t="s">
        <v>312</v>
      </c>
      <c r="C4207">
        <v>0</v>
      </c>
      <c r="D4207" s="9">
        <v>44414.509062500001</v>
      </c>
      <c r="E4207" s="9">
        <v>44414.509062500001</v>
      </c>
      <c r="F4207" t="s">
        <v>871</v>
      </c>
      <c r="G4207" t="s">
        <v>871</v>
      </c>
      <c r="H4207">
        <v>1</v>
      </c>
      <c r="I4207">
        <v>1</v>
      </c>
      <c r="J4207">
        <v>1</v>
      </c>
      <c r="K4207" t="s">
        <v>872</v>
      </c>
      <c r="L4207">
        <v>1</v>
      </c>
      <c r="M4207">
        <v>0</v>
      </c>
      <c r="N4207" t="s">
        <v>874</v>
      </c>
      <c r="O4207" t="s">
        <v>874</v>
      </c>
      <c r="P4207" t="s">
        <v>874</v>
      </c>
      <c r="Q4207" t="s">
        <v>874</v>
      </c>
      <c r="R4207">
        <v>0</v>
      </c>
      <c r="S4207" t="s">
        <v>874</v>
      </c>
      <c r="T4207" t="s">
        <v>874</v>
      </c>
      <c r="U4207" t="s">
        <v>874</v>
      </c>
      <c r="V4207" t="s">
        <v>874</v>
      </c>
      <c r="W4207" t="s">
        <v>874</v>
      </c>
      <c r="X4207" t="s">
        <v>56</v>
      </c>
      <c r="Y4207" t="s">
        <v>874</v>
      </c>
      <c r="Z4207" t="s">
        <v>874</v>
      </c>
      <c r="AA4207" t="s">
        <v>874</v>
      </c>
      <c r="AB4207" t="s">
        <v>874</v>
      </c>
      <c r="AC4207" t="s">
        <v>874</v>
      </c>
      <c r="AD4207" s="19">
        <v>45825.097548356483</v>
      </c>
      <c r="AE4207" t="s">
        <v>2397</v>
      </c>
    </row>
    <row r="4208" spans="1:31" x14ac:dyDescent="0.35">
      <c r="A4208" t="s">
        <v>1929</v>
      </c>
      <c r="B4208" t="s">
        <v>311</v>
      </c>
      <c r="C4208">
        <v>902</v>
      </c>
      <c r="D4208" s="9">
        <v>38072.8125</v>
      </c>
      <c r="E4208" s="9">
        <v>38974.97152777778</v>
      </c>
      <c r="F4208">
        <v>40</v>
      </c>
      <c r="G4208">
        <v>40</v>
      </c>
      <c r="H4208">
        <v>2</v>
      </c>
      <c r="I4208">
        <v>38</v>
      </c>
      <c r="J4208">
        <v>15</v>
      </c>
      <c r="K4208">
        <v>25</v>
      </c>
      <c r="L4208">
        <v>17</v>
      </c>
      <c r="M4208">
        <v>8</v>
      </c>
      <c r="N4208">
        <v>5.0000000000000001E-3</v>
      </c>
      <c r="O4208">
        <v>3.5999999999999997E-2</v>
      </c>
      <c r="P4208">
        <v>1.2999999999999999E-2</v>
      </c>
      <c r="Q4208">
        <v>1.6E-2</v>
      </c>
      <c r="R4208">
        <v>2.8000000000000001E-2</v>
      </c>
      <c r="S4208">
        <v>2.3E-2</v>
      </c>
      <c r="T4208">
        <v>0.57099999999999995</v>
      </c>
      <c r="U4208">
        <v>0.122</v>
      </c>
      <c r="V4208">
        <v>0.68300000000000005</v>
      </c>
      <c r="W4208">
        <v>500</v>
      </c>
      <c r="X4208" t="s">
        <v>56</v>
      </c>
      <c r="Y4208">
        <v>62.5</v>
      </c>
      <c r="Z4208">
        <v>1</v>
      </c>
      <c r="AA4208">
        <v>0.95499999999999996</v>
      </c>
      <c r="AB4208">
        <v>0.91300000000000003</v>
      </c>
      <c r="AC4208">
        <v>0.90500000000000003</v>
      </c>
      <c r="AD4208" s="19">
        <v>45824.876325358797</v>
      </c>
      <c r="AE4208" t="s">
        <v>2024</v>
      </c>
    </row>
    <row r="4209" spans="1:31" hidden="1" x14ac:dyDescent="0.35">
      <c r="A4209" t="s">
        <v>1427</v>
      </c>
      <c r="B4209" t="s">
        <v>312</v>
      </c>
      <c r="C4209">
        <v>89</v>
      </c>
      <c r="D4209" s="9">
        <v>44476.802615740744</v>
      </c>
      <c r="E4209" s="9">
        <v>44565.955694444441</v>
      </c>
      <c r="F4209" t="s">
        <v>871</v>
      </c>
      <c r="G4209" t="s">
        <v>871</v>
      </c>
      <c r="H4209">
        <v>6</v>
      </c>
      <c r="I4209">
        <v>24</v>
      </c>
      <c r="J4209">
        <v>1</v>
      </c>
      <c r="K4209" t="s">
        <v>872</v>
      </c>
      <c r="L4209">
        <v>23</v>
      </c>
      <c r="M4209">
        <v>5</v>
      </c>
      <c r="N4209">
        <v>0.05</v>
      </c>
      <c r="O4209">
        <v>0.54900000000000004</v>
      </c>
      <c r="P4209" t="s">
        <v>874</v>
      </c>
      <c r="Q4209">
        <v>1.105</v>
      </c>
      <c r="R4209" s="24" t="s">
        <v>2246</v>
      </c>
      <c r="S4209">
        <v>0.34</v>
      </c>
      <c r="T4209" t="s">
        <v>874</v>
      </c>
      <c r="U4209" t="s">
        <v>874</v>
      </c>
      <c r="V4209" t="s">
        <v>874</v>
      </c>
      <c r="W4209" t="s">
        <v>874</v>
      </c>
      <c r="X4209" t="s">
        <v>56</v>
      </c>
      <c r="Y4209">
        <v>0.90500000000000003</v>
      </c>
      <c r="Z4209">
        <v>0.80800000000000005</v>
      </c>
      <c r="AA4209">
        <v>0.78300000000000003</v>
      </c>
      <c r="AB4209" t="s">
        <v>874</v>
      </c>
      <c r="AC4209">
        <v>0.878</v>
      </c>
      <c r="AD4209" s="19">
        <v>45825.097770405089</v>
      </c>
      <c r="AE4209" t="s">
        <v>2397</v>
      </c>
    </row>
    <row r="4210" spans="1:31" x14ac:dyDescent="0.35">
      <c r="A4210" t="s">
        <v>139</v>
      </c>
      <c r="B4210" t="s">
        <v>311</v>
      </c>
      <c r="C4210">
        <v>3462</v>
      </c>
      <c r="D4210" s="9">
        <v>42019.836111111108</v>
      </c>
      <c r="E4210" s="9">
        <v>45482.788888888892</v>
      </c>
      <c r="F4210">
        <v>1105</v>
      </c>
      <c r="G4210">
        <v>1105</v>
      </c>
      <c r="H4210">
        <v>543</v>
      </c>
      <c r="I4210">
        <v>562</v>
      </c>
      <c r="J4210">
        <v>308</v>
      </c>
      <c r="K4210">
        <v>797</v>
      </c>
      <c r="L4210">
        <v>756</v>
      </c>
      <c r="M4210">
        <v>41</v>
      </c>
      <c r="N4210">
        <v>0.436</v>
      </c>
      <c r="O4210">
        <v>0.70199999999999996</v>
      </c>
      <c r="P4210">
        <v>0.17899999999999999</v>
      </c>
      <c r="Q4210">
        <v>0.54800000000000004</v>
      </c>
      <c r="R4210">
        <v>0.95899999999999996</v>
      </c>
      <c r="S4210">
        <v>0.59499999999999997</v>
      </c>
      <c r="T4210">
        <v>0.57099999999999995</v>
      </c>
      <c r="U4210">
        <v>0.38300000000000001</v>
      </c>
      <c r="V4210">
        <v>0.84299999999999997</v>
      </c>
      <c r="W4210">
        <v>74.817999999999998</v>
      </c>
      <c r="X4210" t="s">
        <v>56</v>
      </c>
      <c r="Y4210">
        <v>1.825</v>
      </c>
      <c r="Z4210">
        <v>0.66400000000000003</v>
      </c>
      <c r="AA4210">
        <v>0.748</v>
      </c>
      <c r="AB4210">
        <v>0.59199999999999997</v>
      </c>
      <c r="AC4210">
        <v>0.53</v>
      </c>
      <c r="AD4210" s="19">
        <v>2.5747685185185182E-2</v>
      </c>
      <c r="AE4210" t="s">
        <v>1108</v>
      </c>
    </row>
    <row r="4211" spans="1:31" hidden="1" x14ac:dyDescent="0.35">
      <c r="A4211" t="s">
        <v>1428</v>
      </c>
      <c r="B4211" t="s">
        <v>312</v>
      </c>
      <c r="C4211">
        <v>82</v>
      </c>
      <c r="D4211" s="9">
        <v>44484.508321759262</v>
      </c>
      <c r="E4211" s="9">
        <v>44566.729224537034</v>
      </c>
      <c r="F4211" t="s">
        <v>871</v>
      </c>
      <c r="G4211" t="s">
        <v>871</v>
      </c>
      <c r="H4211">
        <v>2</v>
      </c>
      <c r="I4211">
        <v>1</v>
      </c>
      <c r="J4211">
        <v>1</v>
      </c>
      <c r="K4211" t="s">
        <v>872</v>
      </c>
      <c r="L4211">
        <v>1</v>
      </c>
      <c r="M4211">
        <v>1</v>
      </c>
      <c r="N4211">
        <v>1.4E-2</v>
      </c>
      <c r="O4211" t="s">
        <v>874</v>
      </c>
      <c r="P4211" t="s">
        <v>874</v>
      </c>
      <c r="Q4211" t="s">
        <v>874</v>
      </c>
      <c r="R4211">
        <v>0</v>
      </c>
      <c r="S4211">
        <v>2.5999999999999999E-2</v>
      </c>
      <c r="T4211" t="s">
        <v>874</v>
      </c>
      <c r="U4211" t="s">
        <v>874</v>
      </c>
      <c r="V4211" t="s">
        <v>874</v>
      </c>
      <c r="W4211" t="s">
        <v>874</v>
      </c>
      <c r="X4211" t="s">
        <v>56</v>
      </c>
      <c r="Y4211" t="s">
        <v>874</v>
      </c>
      <c r="Z4211">
        <v>1</v>
      </c>
      <c r="AA4211" t="s">
        <v>874</v>
      </c>
      <c r="AB4211" t="s">
        <v>874</v>
      </c>
      <c r="AC4211" t="s">
        <v>874</v>
      </c>
      <c r="AD4211" s="19">
        <v>45825.097997256948</v>
      </c>
      <c r="AE4211" t="s">
        <v>2397</v>
      </c>
    </row>
    <row r="4212" spans="1:31" x14ac:dyDescent="0.35">
      <c r="A4212" t="s">
        <v>139</v>
      </c>
      <c r="B4212" t="s">
        <v>311</v>
      </c>
      <c r="C4212">
        <v>3462</v>
      </c>
      <c r="D4212" s="9">
        <v>42019.836111111108</v>
      </c>
      <c r="E4212" s="9">
        <v>45482.788888888892</v>
      </c>
      <c r="F4212">
        <v>1105</v>
      </c>
      <c r="G4212">
        <v>1105</v>
      </c>
      <c r="H4212">
        <v>543</v>
      </c>
      <c r="I4212">
        <v>562</v>
      </c>
      <c r="J4212">
        <v>308</v>
      </c>
      <c r="K4212">
        <v>797</v>
      </c>
      <c r="L4212">
        <v>756</v>
      </c>
      <c r="M4212">
        <v>41</v>
      </c>
      <c r="N4212">
        <v>0.436</v>
      </c>
      <c r="O4212">
        <v>0.70199999999999996</v>
      </c>
      <c r="P4212">
        <v>0.17899999999999999</v>
      </c>
      <c r="Q4212">
        <v>0.54800000000000004</v>
      </c>
      <c r="R4212">
        <v>0.95899999999999996</v>
      </c>
      <c r="S4212">
        <v>0.59499999999999997</v>
      </c>
      <c r="T4212">
        <v>0.57099999999999995</v>
      </c>
      <c r="U4212">
        <v>0.38300000000000001</v>
      </c>
      <c r="V4212">
        <v>0.84299999999999997</v>
      </c>
      <c r="W4212">
        <v>74.817999999999998</v>
      </c>
      <c r="X4212" t="s">
        <v>56</v>
      </c>
      <c r="Y4212">
        <v>1.825</v>
      </c>
      <c r="Z4212">
        <v>0.66400000000000003</v>
      </c>
      <c r="AA4212">
        <v>0.748</v>
      </c>
      <c r="AB4212">
        <v>0.59199999999999997</v>
      </c>
      <c r="AC4212">
        <v>0.53</v>
      </c>
      <c r="AD4212" s="19">
        <v>3.3365740740740744E-2</v>
      </c>
      <c r="AE4212" t="s">
        <v>1108</v>
      </c>
    </row>
    <row r="4213" spans="1:31" hidden="1" x14ac:dyDescent="0.35">
      <c r="A4213" t="s">
        <v>1429</v>
      </c>
      <c r="B4213" t="s">
        <v>312</v>
      </c>
      <c r="C4213">
        <v>0</v>
      </c>
      <c r="D4213" s="9">
        <v>44159.346539351849</v>
      </c>
      <c r="E4213" s="9">
        <v>44159.346539351849</v>
      </c>
      <c r="F4213" t="s">
        <v>871</v>
      </c>
      <c r="G4213" t="s">
        <v>871</v>
      </c>
      <c r="H4213">
        <v>1</v>
      </c>
      <c r="I4213">
        <v>1</v>
      </c>
      <c r="J4213">
        <v>1</v>
      </c>
      <c r="K4213" t="s">
        <v>872</v>
      </c>
      <c r="L4213">
        <v>1</v>
      </c>
      <c r="M4213">
        <v>0</v>
      </c>
      <c r="N4213" t="s">
        <v>874</v>
      </c>
      <c r="O4213" t="s">
        <v>874</v>
      </c>
      <c r="P4213" t="s">
        <v>874</v>
      </c>
      <c r="Q4213" t="s">
        <v>874</v>
      </c>
      <c r="R4213">
        <v>0</v>
      </c>
      <c r="S4213" t="s">
        <v>874</v>
      </c>
      <c r="T4213" t="s">
        <v>874</v>
      </c>
      <c r="U4213" t="s">
        <v>874</v>
      </c>
      <c r="V4213" t="s">
        <v>874</v>
      </c>
      <c r="W4213" t="s">
        <v>874</v>
      </c>
      <c r="X4213" t="s">
        <v>62</v>
      </c>
      <c r="Y4213" t="s">
        <v>874</v>
      </c>
      <c r="Z4213" t="s">
        <v>874</v>
      </c>
      <c r="AA4213" t="s">
        <v>874</v>
      </c>
      <c r="AB4213" t="s">
        <v>874</v>
      </c>
      <c r="AC4213" t="s">
        <v>874</v>
      </c>
      <c r="AD4213" s="19">
        <v>45825.098197962965</v>
      </c>
      <c r="AE4213" t="s">
        <v>2397</v>
      </c>
    </row>
    <row r="4214" spans="1:31" x14ac:dyDescent="0.35">
      <c r="A4214" t="s">
        <v>979</v>
      </c>
      <c r="B4214" t="s">
        <v>311</v>
      </c>
      <c r="C4214">
        <v>2648</v>
      </c>
      <c r="D4214" s="9">
        <v>41315.715960648151</v>
      </c>
      <c r="E4214" s="9">
        <v>43963.905358796299</v>
      </c>
      <c r="F4214">
        <v>30</v>
      </c>
      <c r="G4214">
        <v>30</v>
      </c>
      <c r="H4214">
        <v>13</v>
      </c>
      <c r="I4214">
        <v>17</v>
      </c>
      <c r="J4214">
        <v>8</v>
      </c>
      <c r="K4214">
        <v>22</v>
      </c>
      <c r="L4214">
        <v>22</v>
      </c>
      <c r="M4214">
        <v>0</v>
      </c>
      <c r="N4214">
        <v>5.0000000000000001E-3</v>
      </c>
      <c r="O4214">
        <v>1.2999999999999999E-2</v>
      </c>
      <c r="P4214">
        <v>4.0000000000000001E-3</v>
      </c>
      <c r="Q4214">
        <v>8.0000000000000002E-3</v>
      </c>
      <c r="R4214">
        <v>1.4E-2</v>
      </c>
      <c r="S4214">
        <v>8.0000000000000002E-3</v>
      </c>
      <c r="T4214">
        <v>0.57099999999999995</v>
      </c>
      <c r="U4214">
        <v>0.27800000000000002</v>
      </c>
      <c r="V4214">
        <v>0.77800000000000002</v>
      </c>
      <c r="W4214">
        <v>0</v>
      </c>
      <c r="X4214" t="s">
        <v>80</v>
      </c>
      <c r="Y4214">
        <v>125</v>
      </c>
      <c r="Z4214">
        <v>0.94899999999999995</v>
      </c>
      <c r="AA4214" s="19">
        <v>0.98299999999999998</v>
      </c>
      <c r="AB4214">
        <v>0.55600000000000005</v>
      </c>
      <c r="AC4214" s="23">
        <v>0.88600000000000001</v>
      </c>
      <c r="AD4214" s="19">
        <v>45825.198878530093</v>
      </c>
      <c r="AE4214" t="s">
        <v>2388</v>
      </c>
    </row>
    <row r="4215" spans="1:31" hidden="1" x14ac:dyDescent="0.35">
      <c r="A4215" t="s">
        <v>1430</v>
      </c>
      <c r="B4215" t="s">
        <v>312</v>
      </c>
      <c r="C4215">
        <v>5</v>
      </c>
      <c r="D4215" s="9">
        <v>40934.673206018517</v>
      </c>
      <c r="E4215" s="9">
        <v>40939.693854166668</v>
      </c>
      <c r="F4215" t="s">
        <v>871</v>
      </c>
      <c r="G4215" t="s">
        <v>871</v>
      </c>
      <c r="H4215">
        <v>1</v>
      </c>
      <c r="I4215">
        <v>1</v>
      </c>
      <c r="J4215">
        <v>1</v>
      </c>
      <c r="K4215" t="s">
        <v>872</v>
      </c>
      <c r="L4215">
        <v>1</v>
      </c>
      <c r="M4215">
        <v>-1</v>
      </c>
      <c r="N4215" t="s">
        <v>874</v>
      </c>
      <c r="O4215" t="s">
        <v>874</v>
      </c>
      <c r="P4215" t="s">
        <v>874</v>
      </c>
      <c r="Q4215" t="s">
        <v>874</v>
      </c>
      <c r="R4215">
        <v>0</v>
      </c>
      <c r="S4215">
        <v>-0.16700000000000001</v>
      </c>
      <c r="T4215" t="s">
        <v>874</v>
      </c>
      <c r="U4215" t="s">
        <v>874</v>
      </c>
      <c r="V4215" t="s">
        <v>874</v>
      </c>
      <c r="W4215" t="s">
        <v>874</v>
      </c>
      <c r="X4215" t="s">
        <v>56</v>
      </c>
      <c r="Y4215" t="s">
        <v>874</v>
      </c>
      <c r="Z4215" t="s">
        <v>874</v>
      </c>
      <c r="AA4215" t="s">
        <v>874</v>
      </c>
      <c r="AB4215" t="s">
        <v>874</v>
      </c>
      <c r="AC4215" t="s">
        <v>874</v>
      </c>
      <c r="AD4215" s="19">
        <v>45825.098421481482</v>
      </c>
      <c r="AE4215" t="s">
        <v>2397</v>
      </c>
    </row>
    <row r="4216" spans="1:31" x14ac:dyDescent="0.35">
      <c r="A4216" t="s">
        <v>193</v>
      </c>
      <c r="B4216" t="s">
        <v>311</v>
      </c>
      <c r="C4216">
        <v>2185</v>
      </c>
      <c r="D4216" s="9">
        <v>41815.841585648152</v>
      </c>
      <c r="E4216" s="9">
        <v>44001.644687499997</v>
      </c>
      <c r="F4216">
        <v>92</v>
      </c>
      <c r="G4216">
        <v>92</v>
      </c>
      <c r="H4216">
        <v>26</v>
      </c>
      <c r="I4216">
        <v>66</v>
      </c>
      <c r="J4216">
        <v>24</v>
      </c>
      <c r="K4216">
        <v>68</v>
      </c>
      <c r="L4216">
        <v>40</v>
      </c>
      <c r="M4216">
        <v>28</v>
      </c>
      <c r="N4216">
        <v>0.01</v>
      </c>
      <c r="O4216">
        <v>2.9000000000000001E-2</v>
      </c>
      <c r="P4216">
        <v>1.0999999999999999E-2</v>
      </c>
      <c r="Q4216">
        <v>1.6E-2</v>
      </c>
      <c r="R4216">
        <v>2.8000000000000001E-2</v>
      </c>
      <c r="S4216">
        <v>2.5999999999999999E-2</v>
      </c>
      <c r="T4216">
        <v>0.57099999999999995</v>
      </c>
      <c r="U4216">
        <v>0.25600000000000001</v>
      </c>
      <c r="V4216">
        <v>0.71799999999999997</v>
      </c>
      <c r="W4216">
        <v>1750</v>
      </c>
      <c r="X4216" t="s">
        <v>56</v>
      </c>
      <c r="Y4216">
        <v>62.5</v>
      </c>
      <c r="Z4216">
        <v>0.85099999999999998</v>
      </c>
      <c r="AA4216" s="19">
        <v>0.86199999999999999</v>
      </c>
      <c r="AB4216">
        <v>0.9</v>
      </c>
      <c r="AC4216" s="23">
        <v>0.86</v>
      </c>
      <c r="AD4216" s="19">
        <v>45825.200739733795</v>
      </c>
      <c r="AE4216" t="s">
        <v>2388</v>
      </c>
    </row>
    <row r="4217" spans="1:31" hidden="1" x14ac:dyDescent="0.35">
      <c r="A4217" t="s">
        <v>1431</v>
      </c>
      <c r="B4217" t="s">
        <v>312</v>
      </c>
      <c r="C4217">
        <v>69</v>
      </c>
      <c r="D4217" s="9">
        <v>44449.192939814813</v>
      </c>
      <c r="E4217" s="9">
        <v>44518.670358796298</v>
      </c>
      <c r="F4217" t="s">
        <v>871</v>
      </c>
      <c r="G4217" t="s">
        <v>871</v>
      </c>
      <c r="H4217">
        <v>1</v>
      </c>
      <c r="I4217">
        <v>2</v>
      </c>
      <c r="J4217">
        <v>1</v>
      </c>
      <c r="K4217" t="s">
        <v>872</v>
      </c>
      <c r="L4217">
        <v>1</v>
      </c>
      <c r="M4217">
        <v>1</v>
      </c>
      <c r="N4217" t="s">
        <v>874</v>
      </c>
      <c r="O4217">
        <v>1.4E-2</v>
      </c>
      <c r="P4217" t="s">
        <v>874</v>
      </c>
      <c r="Q4217" t="s">
        <v>874</v>
      </c>
      <c r="R4217">
        <v>0</v>
      </c>
      <c r="S4217">
        <v>1.4E-2</v>
      </c>
      <c r="T4217" t="s">
        <v>874</v>
      </c>
      <c r="U4217" t="s">
        <v>874</v>
      </c>
      <c r="V4217" t="s">
        <v>874</v>
      </c>
      <c r="W4217" t="s">
        <v>874</v>
      </c>
      <c r="X4217" t="s">
        <v>62</v>
      </c>
      <c r="Y4217" t="s">
        <v>874</v>
      </c>
      <c r="Z4217" t="s">
        <v>874</v>
      </c>
      <c r="AA4217">
        <v>1</v>
      </c>
      <c r="AB4217" t="s">
        <v>874</v>
      </c>
      <c r="AC4217" t="s">
        <v>874</v>
      </c>
      <c r="AD4217" s="19">
        <v>45825.098622372687</v>
      </c>
      <c r="AE4217" t="s">
        <v>2397</v>
      </c>
    </row>
    <row r="4218" spans="1:31" x14ac:dyDescent="0.35">
      <c r="A4218" t="s">
        <v>1579</v>
      </c>
      <c r="B4218" t="s">
        <v>311</v>
      </c>
      <c r="C4218">
        <v>3358</v>
      </c>
      <c r="D4218" s="9">
        <v>41206.528634259259</v>
      </c>
      <c r="E4218" s="9">
        <v>44564.822847222225</v>
      </c>
      <c r="F4218">
        <v>709</v>
      </c>
      <c r="G4218">
        <v>709</v>
      </c>
      <c r="H4218">
        <v>183</v>
      </c>
      <c r="I4218">
        <v>526</v>
      </c>
      <c r="J4218">
        <v>80</v>
      </c>
      <c r="K4218">
        <v>629</v>
      </c>
      <c r="L4218">
        <v>354</v>
      </c>
      <c r="M4218">
        <v>275</v>
      </c>
      <c r="N4218">
        <v>0.05</v>
      </c>
      <c r="O4218">
        <v>0.16300000000000001</v>
      </c>
      <c r="P4218">
        <v>1.4999999999999999E-2</v>
      </c>
      <c r="Q4218">
        <v>0.113</v>
      </c>
      <c r="R4218">
        <v>0.19800000000000001</v>
      </c>
      <c r="S4218">
        <v>0.182</v>
      </c>
      <c r="T4218">
        <v>0.57099999999999995</v>
      </c>
      <c r="U4218">
        <v>0.23499999999999999</v>
      </c>
      <c r="V4218">
        <v>0.93</v>
      </c>
      <c r="W4218">
        <v>2433.6280000000002</v>
      </c>
      <c r="X4218" t="s">
        <v>56</v>
      </c>
      <c r="Y4218">
        <v>8.85</v>
      </c>
      <c r="Z4218">
        <v>0.81699999999999995</v>
      </c>
      <c r="AA4218">
        <v>0.88500000000000001</v>
      </c>
      <c r="AB4218">
        <v>0.80400000000000005</v>
      </c>
      <c r="AC4218">
        <v>0.77</v>
      </c>
      <c r="AD4218" s="19">
        <v>45825.13439579861</v>
      </c>
      <c r="AE4218" t="s">
        <v>2397</v>
      </c>
    </row>
    <row r="4219" spans="1:31" hidden="1" x14ac:dyDescent="0.35">
      <c r="A4219" t="s">
        <v>1432</v>
      </c>
      <c r="B4219" t="s">
        <v>312</v>
      </c>
      <c r="C4219">
        <v>0</v>
      </c>
      <c r="D4219" s="9">
        <v>44461.30840277778</v>
      </c>
      <c r="E4219" s="9">
        <v>44461.602546296293</v>
      </c>
      <c r="F4219" t="s">
        <v>871</v>
      </c>
      <c r="G4219" t="s">
        <v>871</v>
      </c>
      <c r="H4219">
        <v>1</v>
      </c>
      <c r="I4219">
        <v>1</v>
      </c>
      <c r="J4219">
        <v>1</v>
      </c>
      <c r="K4219" t="s">
        <v>872</v>
      </c>
      <c r="L4219">
        <v>1</v>
      </c>
      <c r="M4219">
        <v>-1</v>
      </c>
      <c r="N4219" t="s">
        <v>874</v>
      </c>
      <c r="O4219" t="s">
        <v>874</v>
      </c>
      <c r="P4219" t="s">
        <v>874</v>
      </c>
      <c r="Q4219" t="s">
        <v>874</v>
      </c>
      <c r="R4219">
        <v>0</v>
      </c>
      <c r="S4219" t="s">
        <v>874</v>
      </c>
      <c r="T4219" t="s">
        <v>874</v>
      </c>
      <c r="U4219" t="s">
        <v>874</v>
      </c>
      <c r="V4219" t="s">
        <v>874</v>
      </c>
      <c r="W4219" t="s">
        <v>874</v>
      </c>
      <c r="X4219" t="s">
        <v>62</v>
      </c>
      <c r="Y4219" t="s">
        <v>874</v>
      </c>
      <c r="Z4219" t="s">
        <v>874</v>
      </c>
      <c r="AA4219" t="s">
        <v>874</v>
      </c>
      <c r="AB4219" t="s">
        <v>874</v>
      </c>
      <c r="AC4219" t="s">
        <v>874</v>
      </c>
      <c r="AD4219" s="19">
        <v>45825.098849097223</v>
      </c>
      <c r="AE4219" t="s">
        <v>2397</v>
      </c>
    </row>
    <row r="4220" spans="1:31" x14ac:dyDescent="0.35">
      <c r="A4220" t="s">
        <v>1623</v>
      </c>
      <c r="B4220" t="s">
        <v>311</v>
      </c>
      <c r="C4220">
        <v>2421</v>
      </c>
      <c r="D4220" s="9">
        <v>39716.922824074078</v>
      </c>
      <c r="E4220" s="9">
        <v>42138.574861111112</v>
      </c>
      <c r="F4220">
        <v>235</v>
      </c>
      <c r="G4220">
        <v>235</v>
      </c>
      <c r="H4220">
        <v>124</v>
      </c>
      <c r="I4220">
        <v>111</v>
      </c>
      <c r="J4220">
        <v>10</v>
      </c>
      <c r="K4220">
        <v>225</v>
      </c>
      <c r="L4220">
        <v>151</v>
      </c>
      <c r="M4220">
        <v>74</v>
      </c>
      <c r="N4220">
        <v>7.9000000000000001E-2</v>
      </c>
      <c r="O4220">
        <v>4.3999999999999997E-2</v>
      </c>
      <c r="P4220">
        <v>4.0000000000000001E-3</v>
      </c>
      <c r="Q4220">
        <v>6.8000000000000005E-2</v>
      </c>
      <c r="R4220">
        <v>0.11899999999999999</v>
      </c>
      <c r="S4220">
        <v>0.109</v>
      </c>
      <c r="T4220">
        <v>0.57099999999999995</v>
      </c>
      <c r="U4220">
        <v>0.64200000000000002</v>
      </c>
      <c r="V4220">
        <v>0.96699999999999997</v>
      </c>
      <c r="W4220">
        <v>1088.2349999999999</v>
      </c>
      <c r="X4220" t="s">
        <v>56</v>
      </c>
      <c r="Y4220">
        <v>14.706</v>
      </c>
      <c r="Z4220">
        <v>0.93600000000000005</v>
      </c>
      <c r="AA4220">
        <v>0.96799999999999997</v>
      </c>
      <c r="AB4220">
        <v>0.96</v>
      </c>
      <c r="AC4220">
        <v>0.97199999999999998</v>
      </c>
      <c r="AD4220" s="19">
        <v>45825.14625597222</v>
      </c>
      <c r="AE4220" t="s">
        <v>2397</v>
      </c>
    </row>
    <row r="4221" spans="1:31" hidden="1" x14ac:dyDescent="0.35">
      <c r="A4221" t="s">
        <v>1433</v>
      </c>
      <c r="B4221" t="s">
        <v>312</v>
      </c>
      <c r="C4221">
        <v>0</v>
      </c>
      <c r="D4221" s="9">
        <v>44429.708391203705</v>
      </c>
      <c r="E4221" s="9">
        <v>44429.708391203705</v>
      </c>
      <c r="F4221" t="s">
        <v>871</v>
      </c>
      <c r="G4221" t="s">
        <v>871</v>
      </c>
      <c r="H4221">
        <v>1</v>
      </c>
      <c r="I4221">
        <v>1</v>
      </c>
      <c r="J4221">
        <v>1</v>
      </c>
      <c r="K4221" t="s">
        <v>872</v>
      </c>
      <c r="L4221">
        <v>1</v>
      </c>
      <c r="M4221">
        <v>0</v>
      </c>
      <c r="N4221" t="s">
        <v>874</v>
      </c>
      <c r="O4221" t="s">
        <v>874</v>
      </c>
      <c r="P4221" t="s">
        <v>874</v>
      </c>
      <c r="Q4221" t="s">
        <v>874</v>
      </c>
      <c r="R4221">
        <v>0</v>
      </c>
      <c r="S4221" t="s">
        <v>874</v>
      </c>
      <c r="T4221" t="s">
        <v>874</v>
      </c>
      <c r="U4221" t="s">
        <v>874</v>
      </c>
      <c r="V4221" t="s">
        <v>874</v>
      </c>
      <c r="W4221" t="s">
        <v>874</v>
      </c>
      <c r="X4221" t="s">
        <v>62</v>
      </c>
      <c r="Y4221" t="s">
        <v>874</v>
      </c>
      <c r="Z4221" t="s">
        <v>874</v>
      </c>
      <c r="AA4221" t="s">
        <v>874</v>
      </c>
      <c r="AB4221" t="s">
        <v>874</v>
      </c>
      <c r="AC4221" t="s">
        <v>874</v>
      </c>
      <c r="AD4221" s="19">
        <v>45825.099055011575</v>
      </c>
      <c r="AE4221" t="s">
        <v>2397</v>
      </c>
    </row>
    <row r="4222" spans="1:31" x14ac:dyDescent="0.35">
      <c r="A4222" t="s">
        <v>1884</v>
      </c>
      <c r="B4222" t="s">
        <v>311</v>
      </c>
      <c r="C4222">
        <v>1112</v>
      </c>
      <c r="D4222" s="9">
        <v>39120.984722222223</v>
      </c>
      <c r="E4222" s="9">
        <v>40233.027777777781</v>
      </c>
      <c r="F4222">
        <v>232</v>
      </c>
      <c r="G4222">
        <v>232</v>
      </c>
      <c r="H4222">
        <v>62</v>
      </c>
      <c r="I4222">
        <v>170</v>
      </c>
      <c r="J4222">
        <v>41</v>
      </c>
      <c r="K4222">
        <v>191</v>
      </c>
      <c r="L4222">
        <v>82</v>
      </c>
      <c r="M4222">
        <v>109</v>
      </c>
      <c r="N4222">
        <v>7.2999999999999995E-2</v>
      </c>
      <c r="O4222">
        <v>0.22700000000000001</v>
      </c>
      <c r="P4222">
        <v>5.8000000000000003E-2</v>
      </c>
      <c r="Q4222">
        <v>0.13800000000000001</v>
      </c>
      <c r="R4222">
        <v>0.24199999999999999</v>
      </c>
      <c r="S4222">
        <v>0.217</v>
      </c>
      <c r="T4222">
        <v>0.56999999999999995</v>
      </c>
      <c r="U4222">
        <v>0.24299999999999999</v>
      </c>
      <c r="V4222">
        <v>0.80700000000000005</v>
      </c>
      <c r="W4222">
        <v>789.85500000000002</v>
      </c>
      <c r="X4222" t="s">
        <v>56</v>
      </c>
      <c r="Y4222">
        <v>7.2460000000000004</v>
      </c>
      <c r="Z4222">
        <v>0.86199999999999999</v>
      </c>
      <c r="AA4222">
        <v>0.90800000000000003</v>
      </c>
      <c r="AB4222">
        <v>0.67700000000000005</v>
      </c>
      <c r="AC4222">
        <v>0.95399999999999996</v>
      </c>
      <c r="AD4222" s="19">
        <v>45824.863681574076</v>
      </c>
      <c r="AE4222" t="s">
        <v>2024</v>
      </c>
    </row>
    <row r="4223" spans="1:31" hidden="1" x14ac:dyDescent="0.35">
      <c r="A4223" t="s">
        <v>1434</v>
      </c>
      <c r="B4223" t="s">
        <v>312</v>
      </c>
      <c r="C4223">
        <v>58</v>
      </c>
      <c r="D4223" s="9">
        <v>44506.774502314816</v>
      </c>
      <c r="E4223" s="9">
        <v>44565.437395833331</v>
      </c>
      <c r="F4223" t="s">
        <v>871</v>
      </c>
      <c r="G4223" t="s">
        <v>871</v>
      </c>
      <c r="H4223">
        <v>1</v>
      </c>
      <c r="I4223">
        <v>2</v>
      </c>
      <c r="J4223">
        <v>1</v>
      </c>
      <c r="K4223" t="s">
        <v>872</v>
      </c>
      <c r="L4223">
        <v>1</v>
      </c>
      <c r="M4223">
        <v>1</v>
      </c>
      <c r="N4223" t="s">
        <v>874</v>
      </c>
      <c r="O4223">
        <v>1.7000000000000001E-2</v>
      </c>
      <c r="P4223" t="s">
        <v>874</v>
      </c>
      <c r="Q4223" t="s">
        <v>874</v>
      </c>
      <c r="R4223">
        <v>0</v>
      </c>
      <c r="S4223">
        <v>1.7000000000000001E-2</v>
      </c>
      <c r="T4223" t="s">
        <v>874</v>
      </c>
      <c r="U4223" t="s">
        <v>874</v>
      </c>
      <c r="V4223" t="s">
        <v>874</v>
      </c>
      <c r="W4223" t="s">
        <v>874</v>
      </c>
      <c r="X4223" t="s">
        <v>56</v>
      </c>
      <c r="Y4223" t="s">
        <v>874</v>
      </c>
      <c r="Z4223" t="s">
        <v>874</v>
      </c>
      <c r="AA4223">
        <v>1</v>
      </c>
      <c r="AB4223" t="s">
        <v>874</v>
      </c>
      <c r="AC4223" t="s">
        <v>874</v>
      </c>
      <c r="AD4223" s="19">
        <v>45825.099255497684</v>
      </c>
      <c r="AE4223" t="s">
        <v>2397</v>
      </c>
    </row>
    <row r="4224" spans="1:31" x14ac:dyDescent="0.35">
      <c r="A4224" t="s">
        <v>1336</v>
      </c>
      <c r="B4224" t="s">
        <v>311</v>
      </c>
      <c r="C4224">
        <v>466</v>
      </c>
      <c r="D4224" s="9">
        <v>44081.369826388887</v>
      </c>
      <c r="E4224" s="9">
        <v>44547.414386574077</v>
      </c>
      <c r="F4224">
        <v>76</v>
      </c>
      <c r="G4224">
        <v>76</v>
      </c>
      <c r="H4224">
        <v>27</v>
      </c>
      <c r="I4224">
        <v>49</v>
      </c>
      <c r="J4224">
        <v>5</v>
      </c>
      <c r="K4224">
        <v>71</v>
      </c>
      <c r="L4224">
        <v>47</v>
      </c>
      <c r="M4224">
        <v>24</v>
      </c>
      <c r="N4224">
        <v>9.5000000000000001E-2</v>
      </c>
      <c r="O4224">
        <v>0.112</v>
      </c>
      <c r="P4224">
        <v>2.1000000000000001E-2</v>
      </c>
      <c r="Q4224">
        <v>0.106</v>
      </c>
      <c r="R4224">
        <v>0.186</v>
      </c>
      <c r="S4224">
        <v>0.18</v>
      </c>
      <c r="T4224">
        <v>0.56999999999999995</v>
      </c>
      <c r="U4224">
        <v>0.45900000000000002</v>
      </c>
      <c r="V4224">
        <v>0.89900000000000002</v>
      </c>
      <c r="W4224">
        <v>226.41499999999999</v>
      </c>
      <c r="X4224" t="s">
        <v>56</v>
      </c>
      <c r="Y4224">
        <v>9.4339999999999993</v>
      </c>
      <c r="Z4224">
        <v>0.80700000000000005</v>
      </c>
      <c r="AA4224">
        <v>0.98699999999999999</v>
      </c>
      <c r="AB4224">
        <v>0.85</v>
      </c>
      <c r="AC4224">
        <v>0.96599999999999997</v>
      </c>
      <c r="AD4224" s="19">
        <v>45825.076081620369</v>
      </c>
      <c r="AE4224" t="s">
        <v>2397</v>
      </c>
    </row>
    <row r="4225" spans="1:31" hidden="1" x14ac:dyDescent="0.35">
      <c r="A4225" t="s">
        <v>1435</v>
      </c>
      <c r="B4225" t="s">
        <v>312</v>
      </c>
      <c r="C4225">
        <v>32</v>
      </c>
      <c r="D4225" s="9">
        <v>44519.658391203702</v>
      </c>
      <c r="E4225" s="9">
        <v>44552.387627314813</v>
      </c>
      <c r="F4225" t="s">
        <v>871</v>
      </c>
      <c r="G4225" t="s">
        <v>871</v>
      </c>
      <c r="H4225">
        <v>1</v>
      </c>
      <c r="I4225">
        <v>2</v>
      </c>
      <c r="J4225">
        <v>1</v>
      </c>
      <c r="K4225" t="s">
        <v>872</v>
      </c>
      <c r="L4225">
        <v>2</v>
      </c>
      <c r="M4225">
        <v>0</v>
      </c>
      <c r="N4225" t="s">
        <v>874</v>
      </c>
      <c r="O4225">
        <v>0.16700000000000001</v>
      </c>
      <c r="P4225" t="s">
        <v>874</v>
      </c>
      <c r="Q4225">
        <v>0.111</v>
      </c>
      <c r="R4225">
        <v>0</v>
      </c>
      <c r="S4225">
        <v>5.2999999999999999E-2</v>
      </c>
      <c r="T4225" t="s">
        <v>874</v>
      </c>
      <c r="U4225" t="s">
        <v>874</v>
      </c>
      <c r="V4225" t="s">
        <v>874</v>
      </c>
      <c r="W4225" t="s">
        <v>874</v>
      </c>
      <c r="X4225" t="s">
        <v>56</v>
      </c>
      <c r="Y4225">
        <v>9.0090000000000003</v>
      </c>
      <c r="Z4225" t="s">
        <v>874</v>
      </c>
      <c r="AA4225">
        <v>1</v>
      </c>
      <c r="AB4225" t="s">
        <v>874</v>
      </c>
      <c r="AC4225">
        <v>1</v>
      </c>
      <c r="AD4225" s="19">
        <v>45825.099479872682</v>
      </c>
      <c r="AE4225" t="s">
        <v>2397</v>
      </c>
    </row>
    <row r="4226" spans="1:31" x14ac:dyDescent="0.35">
      <c r="A4226" t="s">
        <v>1517</v>
      </c>
      <c r="B4226" t="s">
        <v>311</v>
      </c>
      <c r="C4226">
        <v>463</v>
      </c>
      <c r="D4226" s="9">
        <v>44082.569814814815</v>
      </c>
      <c r="E4226" s="9">
        <v>44546.191238425927</v>
      </c>
      <c r="F4226">
        <v>77</v>
      </c>
      <c r="G4226">
        <v>77</v>
      </c>
      <c r="H4226">
        <v>34</v>
      </c>
      <c r="I4226">
        <v>43</v>
      </c>
      <c r="J4226">
        <v>7</v>
      </c>
      <c r="K4226">
        <v>70</v>
      </c>
      <c r="L4226">
        <v>31</v>
      </c>
      <c r="M4226">
        <v>39</v>
      </c>
      <c r="N4226">
        <v>6.2E-2</v>
      </c>
      <c r="O4226">
        <v>9.9000000000000005E-2</v>
      </c>
      <c r="P4226">
        <v>1.2E-2</v>
      </c>
      <c r="Q4226">
        <v>8.5000000000000006E-2</v>
      </c>
      <c r="R4226">
        <v>0.14899999999999999</v>
      </c>
      <c r="S4226">
        <v>0.13500000000000001</v>
      </c>
      <c r="T4226">
        <v>0.56999999999999995</v>
      </c>
      <c r="U4226">
        <v>0.38500000000000001</v>
      </c>
      <c r="V4226">
        <v>0.92500000000000004</v>
      </c>
      <c r="W4226">
        <v>458.82400000000001</v>
      </c>
      <c r="X4226" t="s">
        <v>56</v>
      </c>
      <c r="Y4226">
        <v>11.765000000000001</v>
      </c>
      <c r="Z4226">
        <v>0.90500000000000003</v>
      </c>
      <c r="AA4226">
        <v>0.85199999999999998</v>
      </c>
      <c r="AB4226">
        <v>0.879</v>
      </c>
      <c r="AC4226">
        <v>0.93300000000000005</v>
      </c>
      <c r="AD4226" s="19">
        <v>45825.118312800929</v>
      </c>
      <c r="AE4226" t="s">
        <v>2397</v>
      </c>
    </row>
    <row r="4227" spans="1:31" hidden="1" x14ac:dyDescent="0.35">
      <c r="A4227" t="s">
        <v>1436</v>
      </c>
      <c r="B4227" t="s">
        <v>312</v>
      </c>
      <c r="C4227">
        <v>97</v>
      </c>
      <c r="D4227" s="9">
        <v>44468.413819444446</v>
      </c>
      <c r="E4227" s="9">
        <v>44565.655532407407</v>
      </c>
      <c r="F4227" t="s">
        <v>871</v>
      </c>
      <c r="G4227" t="s">
        <v>871</v>
      </c>
      <c r="H4227">
        <v>9</v>
      </c>
      <c r="I4227">
        <v>12</v>
      </c>
      <c r="J4227">
        <v>4</v>
      </c>
      <c r="K4227" t="s">
        <v>872</v>
      </c>
      <c r="L4227">
        <v>18</v>
      </c>
      <c r="M4227">
        <v>0</v>
      </c>
      <c r="N4227">
        <v>7.1999999999999995E-2</v>
      </c>
      <c r="O4227">
        <v>9.7000000000000003E-2</v>
      </c>
      <c r="P4227">
        <v>2</v>
      </c>
      <c r="Q4227">
        <v>0.189</v>
      </c>
      <c r="R4227">
        <v>-1.831</v>
      </c>
      <c r="S4227">
        <v>0.121</v>
      </c>
      <c r="T4227">
        <v>-0.10299999999999999</v>
      </c>
      <c r="U4227">
        <v>0.42599999999999999</v>
      </c>
      <c r="V4227">
        <v>-10.834</v>
      </c>
      <c r="W4227">
        <v>306.87799999999999</v>
      </c>
      <c r="X4227" t="s">
        <v>56</v>
      </c>
      <c r="Y4227">
        <v>5.2910000000000004</v>
      </c>
      <c r="Z4227">
        <v>0.64800000000000002</v>
      </c>
      <c r="AA4227">
        <v>0.82899999999999996</v>
      </c>
      <c r="AB4227">
        <v>0.8</v>
      </c>
      <c r="AC4227">
        <v>0.61299999999999999</v>
      </c>
      <c r="AD4227" s="19">
        <v>45825.099762187499</v>
      </c>
      <c r="AE4227" t="s">
        <v>2397</v>
      </c>
    </row>
    <row r="4228" spans="1:31" x14ac:dyDescent="0.35">
      <c r="A4228" t="s">
        <v>1579</v>
      </c>
      <c r="B4228" t="s">
        <v>311</v>
      </c>
      <c r="C4228">
        <v>415</v>
      </c>
      <c r="D4228" s="9">
        <v>41206.861805555556</v>
      </c>
      <c r="E4228" s="9">
        <v>41622.502083333333</v>
      </c>
      <c r="F4228">
        <v>263</v>
      </c>
      <c r="G4228">
        <v>263</v>
      </c>
      <c r="H4228">
        <v>88</v>
      </c>
      <c r="I4228">
        <v>175</v>
      </c>
      <c r="J4228">
        <v>11</v>
      </c>
      <c r="K4228">
        <v>252</v>
      </c>
      <c r="L4228">
        <v>148</v>
      </c>
      <c r="M4228">
        <v>104</v>
      </c>
      <c r="N4228">
        <v>0.224</v>
      </c>
      <c r="O4228">
        <v>0.42599999999999999</v>
      </c>
      <c r="P4228">
        <v>3.1E-2</v>
      </c>
      <c r="Q4228">
        <v>0.35199999999999998</v>
      </c>
      <c r="R4228">
        <v>0.61899999999999999</v>
      </c>
      <c r="S4228">
        <v>0.62</v>
      </c>
      <c r="T4228">
        <v>0.56899999999999995</v>
      </c>
      <c r="U4228">
        <v>0.34499999999999997</v>
      </c>
      <c r="V4228">
        <v>0.95199999999999996</v>
      </c>
      <c r="W4228">
        <v>295.45499999999998</v>
      </c>
      <c r="X4228" t="s">
        <v>56</v>
      </c>
      <c r="Y4228">
        <v>2.8410000000000002</v>
      </c>
      <c r="Z4228">
        <v>0.97299999999999998</v>
      </c>
      <c r="AA4228">
        <v>0.98099999999999998</v>
      </c>
      <c r="AB4228">
        <v>0.87</v>
      </c>
      <c r="AC4228">
        <v>0.94599999999999995</v>
      </c>
      <c r="AD4228" s="19">
        <v>45824.803325069443</v>
      </c>
      <c r="AE4228" t="s">
        <v>1824</v>
      </c>
    </row>
    <row r="4229" spans="1:31" hidden="1" x14ac:dyDescent="0.35">
      <c r="A4229" t="s">
        <v>1437</v>
      </c>
      <c r="B4229" t="s">
        <v>312</v>
      </c>
      <c r="C4229">
        <v>98</v>
      </c>
      <c r="D4229" s="9">
        <v>44454.62054398148</v>
      </c>
      <c r="E4229" s="9">
        <v>44553.596307870372</v>
      </c>
      <c r="F4229" t="s">
        <v>871</v>
      </c>
      <c r="G4229" t="s">
        <v>871</v>
      </c>
      <c r="H4229">
        <v>1</v>
      </c>
      <c r="I4229">
        <v>3</v>
      </c>
      <c r="J4229">
        <v>1</v>
      </c>
      <c r="K4229" t="s">
        <v>872</v>
      </c>
      <c r="L4229">
        <v>2</v>
      </c>
      <c r="M4229">
        <v>0</v>
      </c>
      <c r="N4229" t="s">
        <v>874</v>
      </c>
      <c r="O4229">
        <v>0.02</v>
      </c>
      <c r="P4229" t="s">
        <v>874</v>
      </c>
      <c r="Q4229">
        <v>1.6E-2</v>
      </c>
      <c r="R4229">
        <v>0</v>
      </c>
      <c r="S4229">
        <v>1.7999999999999999E-2</v>
      </c>
      <c r="T4229" t="s">
        <v>874</v>
      </c>
      <c r="U4229" t="s">
        <v>874</v>
      </c>
      <c r="V4229" t="s">
        <v>874</v>
      </c>
      <c r="W4229" t="s">
        <v>874</v>
      </c>
      <c r="X4229" t="s">
        <v>56</v>
      </c>
      <c r="Y4229">
        <v>62.5</v>
      </c>
      <c r="Z4229" t="s">
        <v>874</v>
      </c>
      <c r="AA4229">
        <v>0.97599999999999998</v>
      </c>
      <c r="AB4229" t="s">
        <v>874</v>
      </c>
      <c r="AC4229">
        <v>1</v>
      </c>
      <c r="AD4229" s="19">
        <v>45825.099984722219</v>
      </c>
      <c r="AE4229" t="s">
        <v>2397</v>
      </c>
    </row>
    <row r="4230" spans="1:31" x14ac:dyDescent="0.35">
      <c r="A4230" t="s">
        <v>226</v>
      </c>
      <c r="B4230" t="s">
        <v>311</v>
      </c>
      <c r="C4230">
        <v>858</v>
      </c>
      <c r="D4230" s="9">
        <v>43706.093599537038</v>
      </c>
      <c r="E4230" s="9">
        <v>44564.663460648146</v>
      </c>
      <c r="F4230">
        <v>341</v>
      </c>
      <c r="G4230">
        <v>341</v>
      </c>
      <c r="H4230">
        <v>190</v>
      </c>
      <c r="I4230">
        <v>151</v>
      </c>
      <c r="J4230">
        <v>56</v>
      </c>
      <c r="K4230">
        <v>285</v>
      </c>
      <c r="L4230">
        <v>148</v>
      </c>
      <c r="M4230">
        <v>137</v>
      </c>
      <c r="N4230">
        <v>0.19</v>
      </c>
      <c r="O4230">
        <v>0.17100000000000001</v>
      </c>
      <c r="P4230">
        <v>6.2E-2</v>
      </c>
      <c r="Q4230">
        <v>0.17</v>
      </c>
      <c r="R4230">
        <v>0.29899999999999999</v>
      </c>
      <c r="S4230">
        <v>0.29199999999999998</v>
      </c>
      <c r="T4230">
        <v>0.56899999999999995</v>
      </c>
      <c r="U4230">
        <v>0.52600000000000002</v>
      </c>
      <c r="V4230">
        <v>0.82799999999999996</v>
      </c>
      <c r="W4230">
        <v>805.88199999999995</v>
      </c>
      <c r="X4230" t="s">
        <v>56</v>
      </c>
      <c r="Y4230">
        <v>5.8819999999999997</v>
      </c>
      <c r="Z4230">
        <v>0.96199999999999997</v>
      </c>
      <c r="AA4230">
        <v>0.99199999999999999</v>
      </c>
      <c r="AB4230">
        <v>0.98899999999999999</v>
      </c>
      <c r="AC4230">
        <v>0.98699999999999999</v>
      </c>
      <c r="AD4230" s="19">
        <v>45825.251087534722</v>
      </c>
      <c r="AE4230" t="s">
        <v>2357</v>
      </c>
    </row>
    <row r="4231" spans="1:31" hidden="1" x14ac:dyDescent="0.35">
      <c r="A4231" t="s">
        <v>1438</v>
      </c>
      <c r="B4231" t="s">
        <v>312</v>
      </c>
      <c r="C4231">
        <v>45</v>
      </c>
      <c r="D4231" s="9">
        <v>44142.337384259263</v>
      </c>
      <c r="E4231" s="9">
        <v>44187.57980324074</v>
      </c>
      <c r="F4231" t="s">
        <v>871</v>
      </c>
      <c r="G4231" t="s">
        <v>871</v>
      </c>
      <c r="H4231">
        <v>1</v>
      </c>
      <c r="I4231">
        <v>1</v>
      </c>
      <c r="J4231">
        <v>2</v>
      </c>
      <c r="K4231" t="s">
        <v>872</v>
      </c>
      <c r="L4231">
        <v>1</v>
      </c>
      <c r="M4231">
        <v>-3</v>
      </c>
      <c r="N4231" t="s">
        <v>874</v>
      </c>
      <c r="O4231" t="s">
        <v>874</v>
      </c>
      <c r="P4231" t="s">
        <v>874</v>
      </c>
      <c r="Q4231" t="s">
        <v>874</v>
      </c>
      <c r="R4231">
        <v>0</v>
      </c>
      <c r="S4231">
        <v>-3.3000000000000002E-2</v>
      </c>
      <c r="T4231" t="s">
        <v>874</v>
      </c>
      <c r="U4231" t="s">
        <v>874</v>
      </c>
      <c r="V4231" t="s">
        <v>874</v>
      </c>
      <c r="W4231" t="s">
        <v>874</v>
      </c>
      <c r="X4231" t="s">
        <v>92</v>
      </c>
      <c r="Y4231" t="s">
        <v>874</v>
      </c>
      <c r="Z4231" t="s">
        <v>874</v>
      </c>
      <c r="AA4231" t="s">
        <v>874</v>
      </c>
      <c r="AB4231" t="s">
        <v>874</v>
      </c>
      <c r="AC4231" t="s">
        <v>874</v>
      </c>
      <c r="AD4231" s="19">
        <v>45825.100200439818</v>
      </c>
      <c r="AE4231" t="s">
        <v>2397</v>
      </c>
    </row>
    <row r="4232" spans="1:31" x14ac:dyDescent="0.35">
      <c r="A4232" t="s">
        <v>261</v>
      </c>
      <c r="B4232" t="s">
        <v>311</v>
      </c>
      <c r="C4232">
        <v>829</v>
      </c>
      <c r="D4232" s="9">
        <v>43727.633356481485</v>
      </c>
      <c r="E4232" s="9">
        <v>44557.588148148148</v>
      </c>
      <c r="F4232">
        <v>571</v>
      </c>
      <c r="G4232">
        <v>571</v>
      </c>
      <c r="H4232">
        <v>563</v>
      </c>
      <c r="I4232">
        <v>8</v>
      </c>
      <c r="J4232">
        <v>0</v>
      </c>
      <c r="K4232">
        <v>571</v>
      </c>
      <c r="L4232">
        <v>276</v>
      </c>
      <c r="M4232">
        <v>295</v>
      </c>
      <c r="N4232">
        <v>1.6379999999999999</v>
      </c>
      <c r="O4232">
        <v>2.3E-2</v>
      </c>
      <c r="P4232">
        <v>0</v>
      </c>
      <c r="Q4232">
        <v>0.94099999999999995</v>
      </c>
      <c r="R4232">
        <v>1.661</v>
      </c>
      <c r="S4232">
        <v>1.661</v>
      </c>
      <c r="T4232">
        <v>0.56699999999999995</v>
      </c>
      <c r="U4232">
        <v>0.98599999999999999</v>
      </c>
      <c r="V4232">
        <v>1</v>
      </c>
      <c r="W4232">
        <v>313.49599999999998</v>
      </c>
      <c r="X4232" t="s">
        <v>56</v>
      </c>
      <c r="Y4232">
        <v>1.0629999999999999</v>
      </c>
      <c r="Z4232">
        <v>0.92500000000000004</v>
      </c>
      <c r="AA4232">
        <v>0.92100000000000004</v>
      </c>
      <c r="AB4232">
        <v>0</v>
      </c>
      <c r="AC4232">
        <v>0.878</v>
      </c>
      <c r="AD4232" s="19">
        <v>45825.244725300923</v>
      </c>
      <c r="AE4232" t="s">
        <v>2357</v>
      </c>
    </row>
    <row r="4233" spans="1:31" hidden="1" x14ac:dyDescent="0.35">
      <c r="A4233" t="s">
        <v>1439</v>
      </c>
      <c r="B4233" t="s">
        <v>312</v>
      </c>
      <c r="C4233">
        <v>0</v>
      </c>
      <c r="D4233" s="9">
        <v>42437.27715277778</v>
      </c>
      <c r="E4233" s="9">
        <v>42437.27857638889</v>
      </c>
      <c r="F4233" t="s">
        <v>871</v>
      </c>
      <c r="G4233" t="s">
        <v>871</v>
      </c>
      <c r="H4233">
        <v>1</v>
      </c>
      <c r="I4233">
        <v>1</v>
      </c>
      <c r="J4233">
        <v>1</v>
      </c>
      <c r="K4233" t="s">
        <v>872</v>
      </c>
      <c r="L4233">
        <v>1</v>
      </c>
      <c r="M4233">
        <v>-1</v>
      </c>
      <c r="N4233" t="s">
        <v>874</v>
      </c>
      <c r="O4233" t="s">
        <v>874</v>
      </c>
      <c r="P4233" t="s">
        <v>874</v>
      </c>
      <c r="Q4233" t="s">
        <v>874</v>
      </c>
      <c r="R4233">
        <v>0</v>
      </c>
      <c r="S4233" t="s">
        <v>874</v>
      </c>
      <c r="T4233" t="s">
        <v>874</v>
      </c>
      <c r="U4233" t="s">
        <v>874</v>
      </c>
      <c r="V4233" t="s">
        <v>874</v>
      </c>
      <c r="W4233" t="s">
        <v>874</v>
      </c>
      <c r="X4233" t="s">
        <v>56</v>
      </c>
      <c r="Y4233" t="s">
        <v>874</v>
      </c>
      <c r="Z4233" t="s">
        <v>874</v>
      </c>
      <c r="AA4233" t="s">
        <v>874</v>
      </c>
      <c r="AB4233" t="s">
        <v>874</v>
      </c>
      <c r="AC4233" t="s">
        <v>874</v>
      </c>
      <c r="AD4233" s="19">
        <v>45825.100420185183</v>
      </c>
      <c r="AE4233" t="s">
        <v>2397</v>
      </c>
    </row>
    <row r="4234" spans="1:31" x14ac:dyDescent="0.35">
      <c r="A4234" t="s">
        <v>1016</v>
      </c>
      <c r="B4234" t="s">
        <v>311</v>
      </c>
      <c r="C4234">
        <v>2155</v>
      </c>
      <c r="D4234" s="9">
        <v>42149.137002314812</v>
      </c>
      <c r="E4234" s="9">
        <v>44304.837835648148</v>
      </c>
      <c r="F4234">
        <v>174</v>
      </c>
      <c r="G4234">
        <v>174</v>
      </c>
      <c r="H4234">
        <v>34</v>
      </c>
      <c r="I4234">
        <v>140</v>
      </c>
      <c r="J4234">
        <v>43</v>
      </c>
      <c r="K4234">
        <v>131</v>
      </c>
      <c r="L4234">
        <v>77</v>
      </c>
      <c r="M4234">
        <v>54</v>
      </c>
      <c r="N4234">
        <v>1.7000000000000001E-2</v>
      </c>
      <c r="O4234">
        <v>7.1999999999999995E-2</v>
      </c>
      <c r="P4234">
        <v>2.1999999999999999E-2</v>
      </c>
      <c r="Q4234">
        <v>3.7999999999999999E-2</v>
      </c>
      <c r="R4234">
        <v>6.7000000000000004E-2</v>
      </c>
      <c r="S4234">
        <v>6.5000000000000002E-2</v>
      </c>
      <c r="T4234">
        <v>0.56699999999999995</v>
      </c>
      <c r="U4234">
        <v>0.191</v>
      </c>
      <c r="V4234">
        <v>0.753</v>
      </c>
      <c r="W4234">
        <v>1421.0530000000001</v>
      </c>
      <c r="X4234" t="s">
        <v>56</v>
      </c>
      <c r="Y4234">
        <v>26.315999999999999</v>
      </c>
      <c r="Z4234">
        <v>0.96799999999999997</v>
      </c>
      <c r="AA4234" s="19">
        <v>0.96699999999999997</v>
      </c>
      <c r="AB4234">
        <v>0.96699999999999997</v>
      </c>
      <c r="AC4234" s="23">
        <v>0.98299999999999998</v>
      </c>
      <c r="AD4234" s="19">
        <v>45825.207935636572</v>
      </c>
      <c r="AE4234" t="s">
        <v>2388</v>
      </c>
    </row>
    <row r="4235" spans="1:31" hidden="1" x14ac:dyDescent="0.35">
      <c r="A4235" t="s">
        <v>1440</v>
      </c>
      <c r="B4235" t="s">
        <v>312</v>
      </c>
      <c r="C4235">
        <v>8</v>
      </c>
      <c r="D4235" s="9">
        <v>44475.822442129633</v>
      </c>
      <c r="E4235" s="9">
        <v>44484.458055555559</v>
      </c>
      <c r="F4235" t="s">
        <v>871</v>
      </c>
      <c r="G4235" t="s">
        <v>871</v>
      </c>
      <c r="H4235">
        <v>1</v>
      </c>
      <c r="I4235">
        <v>1</v>
      </c>
      <c r="J4235">
        <v>1</v>
      </c>
      <c r="K4235" t="s">
        <v>872</v>
      </c>
      <c r="L4235">
        <v>1</v>
      </c>
      <c r="M4235">
        <v>-1</v>
      </c>
      <c r="N4235" t="s">
        <v>874</v>
      </c>
      <c r="O4235" t="s">
        <v>874</v>
      </c>
      <c r="P4235" t="s">
        <v>874</v>
      </c>
      <c r="Q4235" t="s">
        <v>874</v>
      </c>
      <c r="R4235">
        <v>0</v>
      </c>
      <c r="S4235">
        <v>8.0000000000000002E-3</v>
      </c>
      <c r="T4235" t="s">
        <v>874</v>
      </c>
      <c r="U4235" t="s">
        <v>874</v>
      </c>
      <c r="V4235" t="s">
        <v>874</v>
      </c>
      <c r="W4235" t="s">
        <v>874</v>
      </c>
      <c r="X4235" t="s">
        <v>56</v>
      </c>
      <c r="Y4235" t="s">
        <v>874</v>
      </c>
      <c r="Z4235" t="s">
        <v>874</v>
      </c>
      <c r="AA4235" t="s">
        <v>874</v>
      </c>
      <c r="AB4235" t="s">
        <v>874</v>
      </c>
      <c r="AC4235" t="s">
        <v>874</v>
      </c>
      <c r="AD4235" s="19">
        <v>45825.100636944444</v>
      </c>
      <c r="AE4235" t="s">
        <v>2397</v>
      </c>
    </row>
    <row r="4236" spans="1:31" x14ac:dyDescent="0.35">
      <c r="A4236" t="s">
        <v>1179</v>
      </c>
      <c r="B4236" t="s">
        <v>311</v>
      </c>
      <c r="C4236">
        <v>1050</v>
      </c>
      <c r="D4236" s="9">
        <v>40533.384722222225</v>
      </c>
      <c r="E4236" s="9">
        <v>41584.290972222225</v>
      </c>
      <c r="F4236">
        <v>139</v>
      </c>
      <c r="G4236">
        <v>139</v>
      </c>
      <c r="H4236">
        <v>41</v>
      </c>
      <c r="I4236">
        <v>98</v>
      </c>
      <c r="J4236">
        <v>12</v>
      </c>
      <c r="K4236">
        <v>127</v>
      </c>
      <c r="L4236">
        <v>75</v>
      </c>
      <c r="M4236">
        <v>52</v>
      </c>
      <c r="N4236">
        <v>4.4999999999999998E-2</v>
      </c>
      <c r="O4236">
        <v>0.10299999999999999</v>
      </c>
      <c r="P4236">
        <v>1.2E-2</v>
      </c>
      <c r="Q4236">
        <v>7.6999999999999999E-2</v>
      </c>
      <c r="R4236">
        <v>0.13600000000000001</v>
      </c>
      <c r="S4236">
        <v>0.13500000000000001</v>
      </c>
      <c r="T4236">
        <v>0.56599999999999995</v>
      </c>
      <c r="U4236">
        <v>0.30399999999999999</v>
      </c>
      <c r="V4236">
        <v>0.91900000000000004</v>
      </c>
      <c r="W4236">
        <v>675.32500000000005</v>
      </c>
      <c r="X4236" t="s">
        <v>56</v>
      </c>
      <c r="Y4236">
        <v>12.987</v>
      </c>
      <c r="Z4236">
        <v>0.95099999999999996</v>
      </c>
      <c r="AA4236">
        <v>0.95099999999999996</v>
      </c>
      <c r="AB4236">
        <v>0.874</v>
      </c>
      <c r="AC4236">
        <v>0.95699999999999996</v>
      </c>
      <c r="AD4236" s="19">
        <v>45824.96607603009</v>
      </c>
      <c r="AE4236" t="s">
        <v>2225</v>
      </c>
    </row>
    <row r="4237" spans="1:31" hidden="1" x14ac:dyDescent="0.35">
      <c r="A4237" t="s">
        <v>1441</v>
      </c>
      <c r="B4237" t="s">
        <v>312</v>
      </c>
      <c r="C4237">
        <v>0</v>
      </c>
      <c r="D4237" s="9">
        <v>42997.937592592592</v>
      </c>
      <c r="E4237" s="9">
        <v>42997.937615740739</v>
      </c>
      <c r="F4237" t="s">
        <v>871</v>
      </c>
      <c r="G4237" t="s">
        <v>871</v>
      </c>
      <c r="H4237">
        <v>1</v>
      </c>
      <c r="I4237">
        <v>1</v>
      </c>
      <c r="J4237">
        <v>5</v>
      </c>
      <c r="K4237" t="s">
        <v>872</v>
      </c>
      <c r="L4237">
        <v>1</v>
      </c>
      <c r="M4237">
        <v>-4</v>
      </c>
      <c r="N4237" t="s">
        <v>874</v>
      </c>
      <c r="O4237" t="s">
        <v>874</v>
      </c>
      <c r="P4237">
        <v>2.5</v>
      </c>
      <c r="Q4237" t="s">
        <v>874</v>
      </c>
      <c r="R4237">
        <v>0</v>
      </c>
      <c r="S4237">
        <v>-2.5</v>
      </c>
      <c r="T4237" t="s">
        <v>874</v>
      </c>
      <c r="U4237" t="s">
        <v>874</v>
      </c>
      <c r="V4237" t="s">
        <v>874</v>
      </c>
      <c r="W4237" t="s">
        <v>874</v>
      </c>
      <c r="X4237" t="s">
        <v>80</v>
      </c>
      <c r="Y4237" t="s">
        <v>874</v>
      </c>
      <c r="Z4237" t="s">
        <v>874</v>
      </c>
      <c r="AA4237" t="s">
        <v>874</v>
      </c>
      <c r="AB4237">
        <v>0.75</v>
      </c>
      <c r="AC4237" t="s">
        <v>874</v>
      </c>
      <c r="AD4237" s="19">
        <v>45825.100841504631</v>
      </c>
      <c r="AE4237" t="s">
        <v>2397</v>
      </c>
    </row>
    <row r="4238" spans="1:31" x14ac:dyDescent="0.35">
      <c r="A4238" t="s">
        <v>1370</v>
      </c>
      <c r="B4238" t="s">
        <v>311</v>
      </c>
      <c r="C4238">
        <v>161</v>
      </c>
      <c r="D4238" s="9">
        <v>41353.770138888889</v>
      </c>
      <c r="E4238" s="9">
        <v>41515.30972222222</v>
      </c>
      <c r="F4238">
        <v>40</v>
      </c>
      <c r="G4238">
        <v>40</v>
      </c>
      <c r="H4238">
        <v>17</v>
      </c>
      <c r="I4238">
        <v>23</v>
      </c>
      <c r="J4238">
        <v>1</v>
      </c>
      <c r="K4238">
        <v>39</v>
      </c>
      <c r="L4238">
        <v>22</v>
      </c>
      <c r="M4238">
        <v>17</v>
      </c>
      <c r="N4238">
        <v>0.09</v>
      </c>
      <c r="O4238">
        <v>0.126</v>
      </c>
      <c r="P4238">
        <v>0</v>
      </c>
      <c r="Q4238">
        <v>0.122</v>
      </c>
      <c r="R4238">
        <v>0.216</v>
      </c>
      <c r="S4238">
        <v>0.20200000000000001</v>
      </c>
      <c r="T4238">
        <v>0.56499999999999995</v>
      </c>
      <c r="U4238">
        <v>0.41699999999999998</v>
      </c>
      <c r="V4238">
        <v>1</v>
      </c>
      <c r="W4238">
        <v>139.34399999999999</v>
      </c>
      <c r="X4238" t="s">
        <v>56</v>
      </c>
      <c r="Y4238">
        <v>8.1969999999999992</v>
      </c>
      <c r="Z4238">
        <v>0.63700000000000001</v>
      </c>
      <c r="AA4238">
        <v>0.91100000000000003</v>
      </c>
      <c r="AB4238">
        <v>0</v>
      </c>
      <c r="AC4238">
        <v>0.88800000000000001</v>
      </c>
      <c r="AD4238" s="19">
        <v>45824.78491775463</v>
      </c>
      <c r="AE4238" t="s">
        <v>1824</v>
      </c>
    </row>
    <row r="4239" spans="1:31" hidden="1" x14ac:dyDescent="0.35">
      <c r="A4239" t="s">
        <v>1442</v>
      </c>
      <c r="B4239" t="s">
        <v>312</v>
      </c>
      <c r="C4239">
        <v>69</v>
      </c>
      <c r="D4239" s="9">
        <v>44496.48537037037</v>
      </c>
      <c r="E4239" s="9">
        <v>44565.751550925925</v>
      </c>
      <c r="F4239" t="s">
        <v>871</v>
      </c>
      <c r="G4239" t="s">
        <v>871</v>
      </c>
      <c r="H4239">
        <v>3</v>
      </c>
      <c r="I4239">
        <v>4</v>
      </c>
      <c r="J4239">
        <v>1</v>
      </c>
      <c r="K4239" t="s">
        <v>872</v>
      </c>
      <c r="L4239">
        <v>7</v>
      </c>
      <c r="M4239">
        <v>-2</v>
      </c>
      <c r="N4239">
        <v>0.375</v>
      </c>
      <c r="O4239">
        <v>3.9E-2</v>
      </c>
      <c r="P4239" t="s">
        <v>874</v>
      </c>
      <c r="Q4239">
        <v>1.8149999999999999</v>
      </c>
      <c r="R4239">
        <v>0.41399999999999998</v>
      </c>
      <c r="S4239">
        <v>6.5000000000000002E-2</v>
      </c>
      <c r="T4239" t="s">
        <v>874</v>
      </c>
      <c r="U4239" t="s">
        <v>874</v>
      </c>
      <c r="V4239" t="s">
        <v>874</v>
      </c>
      <c r="W4239" t="s">
        <v>874</v>
      </c>
      <c r="X4239" t="s">
        <v>56</v>
      </c>
      <c r="Y4239">
        <v>0.55100000000000005</v>
      </c>
      <c r="Z4239">
        <v>0.75</v>
      </c>
      <c r="AA4239">
        <v>0.81799999999999995</v>
      </c>
      <c r="AB4239" t="s">
        <v>874</v>
      </c>
      <c r="AC4239">
        <v>0.90700000000000003</v>
      </c>
      <c r="AD4239" s="19">
        <v>45825.101082673609</v>
      </c>
      <c r="AE4239" t="s">
        <v>2397</v>
      </c>
    </row>
    <row r="4240" spans="1:31" x14ac:dyDescent="0.35">
      <c r="A4240" t="s">
        <v>1477</v>
      </c>
      <c r="B4240" t="s">
        <v>311</v>
      </c>
      <c r="C4240">
        <v>3532</v>
      </c>
      <c r="D4240" s="9">
        <v>40590.966666666667</v>
      </c>
      <c r="E4240" s="9">
        <v>44123.703472222223</v>
      </c>
      <c r="F4240">
        <v>7874</v>
      </c>
      <c r="G4240">
        <v>7874</v>
      </c>
      <c r="H4240">
        <v>462</v>
      </c>
      <c r="I4240">
        <v>7412</v>
      </c>
      <c r="J4240">
        <v>1187</v>
      </c>
      <c r="K4240">
        <v>6687</v>
      </c>
      <c r="L4240">
        <v>4218</v>
      </c>
      <c r="M4240">
        <v>2469</v>
      </c>
      <c r="N4240">
        <v>0.21199999999999999</v>
      </c>
      <c r="O4240">
        <v>3.28</v>
      </c>
      <c r="P4240">
        <v>0.498</v>
      </c>
      <c r="Q4240">
        <v>1.6919999999999999</v>
      </c>
      <c r="R4240">
        <v>2.9940000000000002</v>
      </c>
      <c r="S4240">
        <v>2.9980000000000002</v>
      </c>
      <c r="T4240">
        <v>0.56499999999999995</v>
      </c>
      <c r="U4240">
        <v>6.0999999999999999E-2</v>
      </c>
      <c r="V4240">
        <v>0.85699999999999998</v>
      </c>
      <c r="W4240">
        <v>1459.22</v>
      </c>
      <c r="X4240" t="s">
        <v>56</v>
      </c>
      <c r="Y4240">
        <v>0.59099999999999997</v>
      </c>
      <c r="Z4240">
        <v>0.90900000000000003</v>
      </c>
      <c r="AA4240">
        <v>0.96</v>
      </c>
      <c r="AB4240">
        <v>0.98199999999999998</v>
      </c>
      <c r="AC4240">
        <v>0.98299999999999998</v>
      </c>
      <c r="AD4240" s="19">
        <v>45825.036802025461</v>
      </c>
      <c r="AE4240" t="s">
        <v>1766</v>
      </c>
    </row>
    <row r="4241" spans="1:31" hidden="1" x14ac:dyDescent="0.35">
      <c r="A4241" t="s">
        <v>1443</v>
      </c>
      <c r="B4241" t="s">
        <v>312</v>
      </c>
      <c r="C4241">
        <v>73</v>
      </c>
      <c r="D4241" s="9">
        <v>44484.511006944442</v>
      </c>
      <c r="E4241" s="9">
        <v>44557.571168981478</v>
      </c>
      <c r="F4241" t="s">
        <v>871</v>
      </c>
      <c r="G4241" t="s">
        <v>871</v>
      </c>
      <c r="H4241">
        <v>1</v>
      </c>
      <c r="I4241">
        <v>2</v>
      </c>
      <c r="J4241">
        <v>1</v>
      </c>
      <c r="K4241" t="s">
        <v>872</v>
      </c>
      <c r="L4241">
        <v>7</v>
      </c>
      <c r="M4241">
        <v>-6</v>
      </c>
      <c r="N4241" t="s">
        <v>874</v>
      </c>
      <c r="O4241">
        <v>8.3000000000000004E-2</v>
      </c>
      <c r="P4241" t="s">
        <v>874</v>
      </c>
      <c r="Q4241" t="s">
        <v>874</v>
      </c>
      <c r="R4241">
        <v>0</v>
      </c>
      <c r="S4241">
        <v>1.0999999999999999E-2</v>
      </c>
      <c r="T4241" t="s">
        <v>874</v>
      </c>
      <c r="U4241" t="s">
        <v>874</v>
      </c>
      <c r="V4241" t="s">
        <v>874</v>
      </c>
      <c r="W4241" t="s">
        <v>874</v>
      </c>
      <c r="X4241" t="s">
        <v>56</v>
      </c>
      <c r="Y4241" t="s">
        <v>874</v>
      </c>
      <c r="Z4241" t="s">
        <v>874</v>
      </c>
      <c r="AA4241">
        <v>1</v>
      </c>
      <c r="AB4241" t="s">
        <v>874</v>
      </c>
      <c r="AC4241" t="s">
        <v>874</v>
      </c>
      <c r="AD4241" s="19">
        <v>45825.101305057869</v>
      </c>
      <c r="AE4241" t="s">
        <v>2397</v>
      </c>
    </row>
    <row r="4242" spans="1:31" x14ac:dyDescent="0.35">
      <c r="A4242" t="s">
        <v>1370</v>
      </c>
      <c r="B4242" t="s">
        <v>311</v>
      </c>
      <c r="C4242">
        <v>161</v>
      </c>
      <c r="D4242" s="9">
        <v>41353.436805555553</v>
      </c>
      <c r="E4242" s="9">
        <v>41514.977025462962</v>
      </c>
      <c r="F4242">
        <v>40</v>
      </c>
      <c r="G4242">
        <v>40</v>
      </c>
      <c r="H4242">
        <v>17</v>
      </c>
      <c r="I4242">
        <v>23</v>
      </c>
      <c r="J4242">
        <v>1</v>
      </c>
      <c r="K4242">
        <v>39</v>
      </c>
      <c r="L4242">
        <v>22</v>
      </c>
      <c r="M4242">
        <v>17</v>
      </c>
      <c r="N4242">
        <v>0.09</v>
      </c>
      <c r="O4242">
        <v>0.126</v>
      </c>
      <c r="P4242">
        <v>0</v>
      </c>
      <c r="Q4242">
        <v>0.122</v>
      </c>
      <c r="R4242">
        <v>0.216</v>
      </c>
      <c r="S4242">
        <v>0.20200000000000001</v>
      </c>
      <c r="T4242">
        <v>0.56499999999999995</v>
      </c>
      <c r="U4242">
        <v>0.41699999999999998</v>
      </c>
      <c r="V4242">
        <v>1</v>
      </c>
      <c r="W4242">
        <v>139.34399999999999</v>
      </c>
      <c r="X4242" t="s">
        <v>56</v>
      </c>
      <c r="Y4242">
        <v>8.1969999999999992</v>
      </c>
      <c r="Z4242">
        <v>0.63700000000000001</v>
      </c>
      <c r="AA4242">
        <v>0.91100000000000003</v>
      </c>
      <c r="AB4242">
        <v>0</v>
      </c>
      <c r="AC4242">
        <v>0.88800000000000001</v>
      </c>
      <c r="AD4242" s="19">
        <v>45825.084015</v>
      </c>
      <c r="AE4242" t="s">
        <v>2397</v>
      </c>
    </row>
    <row r="4243" spans="1:31" hidden="1" x14ac:dyDescent="0.35">
      <c r="A4243" t="s">
        <v>1444</v>
      </c>
      <c r="B4243" t="s">
        <v>312</v>
      </c>
      <c r="C4243">
        <v>88</v>
      </c>
      <c r="D4243" s="9">
        <v>44472.31653935185</v>
      </c>
      <c r="E4243" s="9">
        <v>44560.594039351854</v>
      </c>
      <c r="F4243" t="s">
        <v>871</v>
      </c>
      <c r="G4243" t="s">
        <v>871</v>
      </c>
      <c r="H4243">
        <v>13</v>
      </c>
      <c r="I4243">
        <v>10</v>
      </c>
      <c r="J4243">
        <v>1</v>
      </c>
      <c r="K4243" t="s">
        <v>872</v>
      </c>
      <c r="L4243">
        <v>17</v>
      </c>
      <c r="M4243">
        <v>4</v>
      </c>
      <c r="N4243">
        <v>0.14299999999999999</v>
      </c>
      <c r="O4243">
        <v>9.8000000000000004E-2</v>
      </c>
      <c r="P4243" t="s">
        <v>874</v>
      </c>
      <c r="Q4243">
        <v>0.191</v>
      </c>
      <c r="R4243">
        <v>0.24099999999999999</v>
      </c>
      <c r="S4243">
        <v>0.21099999999999999</v>
      </c>
      <c r="T4243" t="s">
        <v>874</v>
      </c>
      <c r="U4243" t="s">
        <v>874</v>
      </c>
      <c r="V4243" t="s">
        <v>874</v>
      </c>
      <c r="W4243" t="s">
        <v>874</v>
      </c>
      <c r="X4243" t="s">
        <v>56</v>
      </c>
      <c r="Y4243">
        <v>5.2359999999999998</v>
      </c>
      <c r="Z4243">
        <v>0.94899999999999995</v>
      </c>
      <c r="AA4243">
        <v>0.79300000000000004</v>
      </c>
      <c r="AB4243" t="s">
        <v>874</v>
      </c>
      <c r="AC4243">
        <v>0.79400000000000004</v>
      </c>
      <c r="AD4243" s="19">
        <v>45825.101523634257</v>
      </c>
      <c r="AE4243" t="s">
        <v>2397</v>
      </c>
    </row>
    <row r="4244" spans="1:31" x14ac:dyDescent="0.35">
      <c r="A4244" t="s">
        <v>102</v>
      </c>
      <c r="B4244" t="s">
        <v>311</v>
      </c>
      <c r="C4244">
        <v>712</v>
      </c>
      <c r="D4244" s="9">
        <v>43853.795532407406</v>
      </c>
      <c r="E4244" s="9">
        <v>44565.81517361111</v>
      </c>
      <c r="F4244">
        <v>1748</v>
      </c>
      <c r="G4244">
        <v>1748</v>
      </c>
      <c r="H4244">
        <v>1210</v>
      </c>
      <c r="I4244">
        <v>538</v>
      </c>
      <c r="J4244">
        <v>0</v>
      </c>
      <c r="K4244">
        <v>1748</v>
      </c>
      <c r="L4244">
        <v>890</v>
      </c>
      <c r="M4244">
        <v>858</v>
      </c>
      <c r="N4244">
        <v>2.0249999999999999</v>
      </c>
      <c r="O4244">
        <v>0.94399999999999995</v>
      </c>
      <c r="P4244">
        <v>0</v>
      </c>
      <c r="Q4244">
        <v>1.6719999999999999</v>
      </c>
      <c r="R4244">
        <v>2.9689999999999999</v>
      </c>
      <c r="S4244">
        <v>2.956</v>
      </c>
      <c r="T4244">
        <v>0.56299999999999994</v>
      </c>
      <c r="U4244">
        <v>0.68200000000000005</v>
      </c>
      <c r="V4244">
        <v>1</v>
      </c>
      <c r="W4244">
        <v>513.15800000000002</v>
      </c>
      <c r="X4244" t="s">
        <v>56</v>
      </c>
      <c r="Y4244">
        <v>0.59799999999999998</v>
      </c>
      <c r="Z4244">
        <v>0.996</v>
      </c>
      <c r="AA4244">
        <v>0.99299999999999999</v>
      </c>
      <c r="AB4244">
        <v>0</v>
      </c>
      <c r="AC4244">
        <v>0.92100000000000004</v>
      </c>
      <c r="AD4244" s="19">
        <v>45825.280831493059</v>
      </c>
      <c r="AE4244" t="s">
        <v>2357</v>
      </c>
    </row>
    <row r="4245" spans="1:31" hidden="1" x14ac:dyDescent="0.35">
      <c r="A4245" t="s">
        <v>1445</v>
      </c>
      <c r="B4245" t="s">
        <v>312</v>
      </c>
      <c r="C4245">
        <v>8</v>
      </c>
      <c r="D4245" s="9">
        <v>43585.745694444442</v>
      </c>
      <c r="E4245" s="9">
        <v>43594.713541666664</v>
      </c>
      <c r="F4245" t="s">
        <v>871</v>
      </c>
      <c r="G4245" t="s">
        <v>871</v>
      </c>
      <c r="H4245">
        <v>1</v>
      </c>
      <c r="I4245">
        <v>1</v>
      </c>
      <c r="J4245">
        <v>1</v>
      </c>
      <c r="K4245" t="s">
        <v>872</v>
      </c>
      <c r="L4245">
        <v>1</v>
      </c>
      <c r="M4245">
        <v>-1</v>
      </c>
      <c r="N4245" t="s">
        <v>874</v>
      </c>
      <c r="O4245" t="s">
        <v>874</v>
      </c>
      <c r="P4245" t="s">
        <v>874</v>
      </c>
      <c r="Q4245" t="s">
        <v>874</v>
      </c>
      <c r="R4245">
        <v>0</v>
      </c>
      <c r="S4245" t="s">
        <v>874</v>
      </c>
      <c r="T4245" t="s">
        <v>874</v>
      </c>
      <c r="U4245" t="s">
        <v>874</v>
      </c>
      <c r="V4245" t="s">
        <v>874</v>
      </c>
      <c r="W4245" t="s">
        <v>874</v>
      </c>
      <c r="X4245" t="s">
        <v>92</v>
      </c>
      <c r="Y4245" t="s">
        <v>874</v>
      </c>
      <c r="Z4245" t="s">
        <v>874</v>
      </c>
      <c r="AA4245" t="s">
        <v>874</v>
      </c>
      <c r="AB4245" t="s">
        <v>874</v>
      </c>
      <c r="AC4245" t="s">
        <v>874</v>
      </c>
      <c r="AD4245" s="19">
        <v>45825.101743287036</v>
      </c>
      <c r="AE4245" t="s">
        <v>2397</v>
      </c>
    </row>
    <row r="4246" spans="1:31" x14ac:dyDescent="0.35">
      <c r="A4246" t="s">
        <v>1580</v>
      </c>
      <c r="B4246" t="s">
        <v>311</v>
      </c>
      <c r="C4246">
        <v>565</v>
      </c>
      <c r="D4246" s="9">
        <v>41281.87809027778</v>
      </c>
      <c r="E4246" s="9">
        <v>41847.287442129629</v>
      </c>
      <c r="F4246">
        <v>52</v>
      </c>
      <c r="G4246">
        <v>52</v>
      </c>
      <c r="H4246">
        <v>16</v>
      </c>
      <c r="I4246">
        <v>36</v>
      </c>
      <c r="J4246">
        <v>2</v>
      </c>
      <c r="K4246">
        <v>50</v>
      </c>
      <c r="L4246">
        <v>33</v>
      </c>
      <c r="M4246">
        <v>17</v>
      </c>
      <c r="N4246">
        <v>2.1999999999999999E-2</v>
      </c>
      <c r="O4246">
        <v>4.9000000000000002E-2</v>
      </c>
      <c r="P4246">
        <v>0</v>
      </c>
      <c r="Q4246">
        <v>0.04</v>
      </c>
      <c r="R4246">
        <v>7.0999999999999994E-2</v>
      </c>
      <c r="S4246">
        <v>6.4000000000000001E-2</v>
      </c>
      <c r="T4246">
        <v>0.56299999999999994</v>
      </c>
      <c r="U4246">
        <v>0.31</v>
      </c>
      <c r="V4246">
        <v>1</v>
      </c>
      <c r="W4246">
        <v>425</v>
      </c>
      <c r="X4246" t="s">
        <v>56</v>
      </c>
      <c r="Y4246">
        <v>25</v>
      </c>
      <c r="Z4246">
        <v>0.56699999999999995</v>
      </c>
      <c r="AA4246">
        <v>0.89400000000000002</v>
      </c>
      <c r="AB4246">
        <v>0</v>
      </c>
      <c r="AC4246">
        <v>0.85599999999999998</v>
      </c>
      <c r="AD4246" s="19">
        <v>45825.134605810184</v>
      </c>
      <c r="AE4246" t="s">
        <v>2397</v>
      </c>
    </row>
    <row r="4247" spans="1:31" hidden="1" x14ac:dyDescent="0.35">
      <c r="A4247" t="s">
        <v>1446</v>
      </c>
      <c r="B4247" t="s">
        <v>312</v>
      </c>
      <c r="C4247">
        <v>56</v>
      </c>
      <c r="D4247" s="9">
        <v>44506.34715277778</v>
      </c>
      <c r="E4247" s="9">
        <v>44562.708854166667</v>
      </c>
      <c r="F4247" t="s">
        <v>871</v>
      </c>
      <c r="G4247" t="s">
        <v>871</v>
      </c>
      <c r="H4247">
        <v>4</v>
      </c>
      <c r="I4247">
        <v>1</v>
      </c>
      <c r="J4247">
        <v>1</v>
      </c>
      <c r="K4247" t="s">
        <v>872</v>
      </c>
      <c r="L4247">
        <v>7</v>
      </c>
      <c r="M4247">
        <v>-3</v>
      </c>
      <c r="N4247">
        <v>6.5000000000000002E-2</v>
      </c>
      <c r="O4247" t="s">
        <v>874</v>
      </c>
      <c r="P4247" t="s">
        <v>874</v>
      </c>
      <c r="Q4247">
        <v>0.154</v>
      </c>
      <c r="R4247">
        <v>0</v>
      </c>
      <c r="S4247">
        <v>5.5E-2</v>
      </c>
      <c r="T4247" t="s">
        <v>874</v>
      </c>
      <c r="U4247" t="s">
        <v>874</v>
      </c>
      <c r="V4247" t="s">
        <v>874</v>
      </c>
      <c r="W4247" t="s">
        <v>874</v>
      </c>
      <c r="X4247" t="s">
        <v>56</v>
      </c>
      <c r="Y4247">
        <v>6.4939999999999998</v>
      </c>
      <c r="Z4247">
        <v>0.625</v>
      </c>
      <c r="AA4247" t="s">
        <v>874</v>
      </c>
      <c r="AB4247" t="s">
        <v>874</v>
      </c>
      <c r="AC4247">
        <v>0.65500000000000003</v>
      </c>
      <c r="AD4247" s="19">
        <v>45825.101972673612</v>
      </c>
      <c r="AE4247" t="s">
        <v>2397</v>
      </c>
    </row>
    <row r="4248" spans="1:31" x14ac:dyDescent="0.35">
      <c r="A4248" t="s">
        <v>1903</v>
      </c>
      <c r="B4248" t="s">
        <v>311</v>
      </c>
      <c r="C4248">
        <v>677</v>
      </c>
      <c r="D4248" s="9">
        <v>38087.35</v>
      </c>
      <c r="E4248" s="9">
        <v>38765.01458333333</v>
      </c>
      <c r="F4248">
        <v>58</v>
      </c>
      <c r="G4248">
        <v>58</v>
      </c>
      <c r="H4248">
        <v>16</v>
      </c>
      <c r="I4248">
        <v>42</v>
      </c>
      <c r="J4248">
        <v>3</v>
      </c>
      <c r="K4248">
        <v>55</v>
      </c>
      <c r="L4248">
        <v>26</v>
      </c>
      <c r="M4248">
        <v>29</v>
      </c>
      <c r="N4248">
        <v>2.9000000000000001E-2</v>
      </c>
      <c r="O4248">
        <v>8.2000000000000003E-2</v>
      </c>
      <c r="P4248">
        <v>6.0000000000000001E-3</v>
      </c>
      <c r="Q4248">
        <v>5.8999999999999997E-2</v>
      </c>
      <c r="R4248">
        <v>0.105</v>
      </c>
      <c r="S4248">
        <v>0.104</v>
      </c>
      <c r="T4248">
        <v>0.56200000000000006</v>
      </c>
      <c r="U4248">
        <v>0.26100000000000001</v>
      </c>
      <c r="V4248">
        <v>0.94599999999999995</v>
      </c>
      <c r="W4248">
        <v>491.52499999999998</v>
      </c>
      <c r="X4248" t="s">
        <v>56</v>
      </c>
      <c r="Y4248">
        <v>16.949000000000002</v>
      </c>
      <c r="Z4248">
        <v>0.80200000000000005</v>
      </c>
      <c r="AA4248">
        <v>0.93100000000000005</v>
      </c>
      <c r="AB4248">
        <v>0.75</v>
      </c>
      <c r="AC4248">
        <v>0.92600000000000005</v>
      </c>
      <c r="AD4248" s="19">
        <v>45824.868671331016</v>
      </c>
      <c r="AE4248" t="s">
        <v>2024</v>
      </c>
    </row>
    <row r="4249" spans="1:31" hidden="1" x14ac:dyDescent="0.35">
      <c r="A4249" t="s">
        <v>1447</v>
      </c>
      <c r="B4249" t="s">
        <v>312</v>
      </c>
      <c r="C4249">
        <v>0</v>
      </c>
      <c r="D4249" s="9">
        <v>44484.460277777776</v>
      </c>
      <c r="E4249" s="9">
        <v>44484.460277777776</v>
      </c>
      <c r="F4249" t="s">
        <v>871</v>
      </c>
      <c r="G4249" t="s">
        <v>871</v>
      </c>
      <c r="H4249">
        <v>1</v>
      </c>
      <c r="I4249">
        <v>1</v>
      </c>
      <c r="J4249">
        <v>1</v>
      </c>
      <c r="K4249" t="s">
        <v>872</v>
      </c>
      <c r="L4249">
        <v>1</v>
      </c>
      <c r="M4249">
        <v>0</v>
      </c>
      <c r="N4249" t="s">
        <v>874</v>
      </c>
      <c r="O4249" t="s">
        <v>874</v>
      </c>
      <c r="P4249" t="s">
        <v>874</v>
      </c>
      <c r="Q4249" t="s">
        <v>874</v>
      </c>
      <c r="R4249">
        <v>0</v>
      </c>
      <c r="S4249" t="s">
        <v>874</v>
      </c>
      <c r="T4249" t="s">
        <v>874</v>
      </c>
      <c r="U4249" t="s">
        <v>874</v>
      </c>
      <c r="V4249" t="s">
        <v>874</v>
      </c>
      <c r="W4249" t="s">
        <v>874</v>
      </c>
      <c r="X4249" t="s">
        <v>62</v>
      </c>
      <c r="Y4249" t="s">
        <v>874</v>
      </c>
      <c r="Z4249" t="s">
        <v>874</v>
      </c>
      <c r="AA4249" t="s">
        <v>874</v>
      </c>
      <c r="AB4249" t="s">
        <v>874</v>
      </c>
      <c r="AC4249" t="s">
        <v>874</v>
      </c>
      <c r="AD4249" s="19">
        <v>45825.102175995373</v>
      </c>
      <c r="AE4249" t="s">
        <v>2397</v>
      </c>
    </row>
    <row r="4250" spans="1:31" x14ac:dyDescent="0.35">
      <c r="A4250" t="s">
        <v>199</v>
      </c>
      <c r="B4250" t="s">
        <v>311</v>
      </c>
      <c r="C4250">
        <v>249</v>
      </c>
      <c r="D4250" s="9">
        <v>44316.719201388885</v>
      </c>
      <c r="E4250" s="9">
        <v>44565.827638888892</v>
      </c>
      <c r="F4250">
        <v>108</v>
      </c>
      <c r="G4250">
        <v>108</v>
      </c>
      <c r="H4250">
        <v>104</v>
      </c>
      <c r="I4250">
        <v>4</v>
      </c>
      <c r="J4250">
        <v>0</v>
      </c>
      <c r="K4250">
        <v>108</v>
      </c>
      <c r="L4250">
        <v>56</v>
      </c>
      <c r="M4250">
        <v>52</v>
      </c>
      <c r="N4250">
        <v>0.47599999999999998</v>
      </c>
      <c r="O4250">
        <v>3.1E-2</v>
      </c>
      <c r="P4250">
        <v>0</v>
      </c>
      <c r="Q4250">
        <v>0.28499999999999998</v>
      </c>
      <c r="R4250">
        <v>0.50700000000000001</v>
      </c>
      <c r="S4250">
        <v>0.498</v>
      </c>
      <c r="T4250">
        <v>0.56200000000000006</v>
      </c>
      <c r="U4250">
        <v>0.93899999999999995</v>
      </c>
      <c r="V4250">
        <v>1</v>
      </c>
      <c r="W4250">
        <v>182.45599999999999</v>
      </c>
      <c r="X4250" t="s">
        <v>56</v>
      </c>
      <c r="Y4250">
        <v>3.5089999999999999</v>
      </c>
      <c r="Z4250">
        <v>0.89</v>
      </c>
      <c r="AA4250">
        <v>0.91</v>
      </c>
      <c r="AB4250">
        <v>0</v>
      </c>
      <c r="AC4250">
        <v>0.81899999999999995</v>
      </c>
      <c r="AD4250" s="19">
        <v>45825.255087094905</v>
      </c>
      <c r="AE4250" t="s">
        <v>2357</v>
      </c>
    </row>
    <row r="4251" spans="1:31" hidden="1" x14ac:dyDescent="0.35">
      <c r="A4251" t="s">
        <v>1448</v>
      </c>
      <c r="B4251" t="s">
        <v>312</v>
      </c>
      <c r="C4251">
        <v>0</v>
      </c>
      <c r="D4251" s="9">
        <v>44444.550451388888</v>
      </c>
      <c r="E4251" s="9">
        <v>44444.550451388888</v>
      </c>
      <c r="F4251" t="s">
        <v>871</v>
      </c>
      <c r="G4251" t="s">
        <v>871</v>
      </c>
      <c r="H4251">
        <v>1</v>
      </c>
      <c r="I4251">
        <v>1</v>
      </c>
      <c r="J4251">
        <v>1</v>
      </c>
      <c r="K4251" t="s">
        <v>872</v>
      </c>
      <c r="L4251">
        <v>1</v>
      </c>
      <c r="M4251">
        <v>0</v>
      </c>
      <c r="N4251" t="s">
        <v>874</v>
      </c>
      <c r="O4251" t="s">
        <v>874</v>
      </c>
      <c r="P4251" t="s">
        <v>874</v>
      </c>
      <c r="Q4251" t="s">
        <v>874</v>
      </c>
      <c r="R4251">
        <v>0</v>
      </c>
      <c r="S4251" t="s">
        <v>874</v>
      </c>
      <c r="T4251" t="s">
        <v>874</v>
      </c>
      <c r="U4251" t="s">
        <v>874</v>
      </c>
      <c r="V4251" t="s">
        <v>874</v>
      </c>
      <c r="W4251" t="s">
        <v>874</v>
      </c>
      <c r="X4251" t="s">
        <v>56</v>
      </c>
      <c r="Y4251" t="s">
        <v>874</v>
      </c>
      <c r="Z4251" t="s">
        <v>874</v>
      </c>
      <c r="AA4251" t="s">
        <v>874</v>
      </c>
      <c r="AB4251" t="s">
        <v>874</v>
      </c>
      <c r="AC4251" t="s">
        <v>874</v>
      </c>
      <c r="AD4251" s="19">
        <v>45825.10238128472</v>
      </c>
      <c r="AE4251" t="s">
        <v>2397</v>
      </c>
    </row>
    <row r="4252" spans="1:31" x14ac:dyDescent="0.35">
      <c r="A4252" t="s">
        <v>1335</v>
      </c>
      <c r="B4252" t="s">
        <v>311</v>
      </c>
      <c r="C4252">
        <v>106</v>
      </c>
      <c r="D4252" s="9">
        <v>41516.294444444444</v>
      </c>
      <c r="E4252" s="9">
        <v>41622.388888888891</v>
      </c>
      <c r="F4252">
        <v>58</v>
      </c>
      <c r="G4252">
        <v>58</v>
      </c>
      <c r="H4252">
        <v>11</v>
      </c>
      <c r="I4252">
        <v>47</v>
      </c>
      <c r="J4252">
        <v>2</v>
      </c>
      <c r="K4252">
        <v>56</v>
      </c>
      <c r="L4252">
        <v>31</v>
      </c>
      <c r="M4252">
        <v>25</v>
      </c>
      <c r="N4252">
        <v>0.11</v>
      </c>
      <c r="O4252">
        <v>0.50800000000000001</v>
      </c>
      <c r="P4252">
        <v>2.8000000000000001E-2</v>
      </c>
      <c r="Q4252">
        <v>0.33100000000000002</v>
      </c>
      <c r="R4252">
        <v>0.59</v>
      </c>
      <c r="S4252">
        <v>0.59899999999999998</v>
      </c>
      <c r="T4252">
        <v>0.56100000000000005</v>
      </c>
      <c r="U4252">
        <v>0.17799999999999999</v>
      </c>
      <c r="V4252">
        <v>0.95499999999999996</v>
      </c>
      <c r="W4252">
        <v>75.528999999999996</v>
      </c>
      <c r="X4252" t="s">
        <v>56</v>
      </c>
      <c r="Y4252">
        <v>3.0209999999999999</v>
      </c>
      <c r="Z4252">
        <v>0.85699999999999998</v>
      </c>
      <c r="AA4252">
        <v>0.98099999999999998</v>
      </c>
      <c r="AB4252">
        <v>1</v>
      </c>
      <c r="AC4252">
        <v>0.96199999999999997</v>
      </c>
      <c r="AD4252" s="19">
        <v>45824.780159606482</v>
      </c>
      <c r="AE4252" t="s">
        <v>1824</v>
      </c>
    </row>
    <row r="4253" spans="1:31" hidden="1" x14ac:dyDescent="0.35">
      <c r="A4253" t="s">
        <v>1449</v>
      </c>
      <c r="B4253" t="s">
        <v>312</v>
      </c>
      <c r="C4253">
        <v>90</v>
      </c>
      <c r="D4253" s="9">
        <v>44465.936354166668</v>
      </c>
      <c r="E4253" s="9">
        <v>44556.911226851851</v>
      </c>
      <c r="F4253" t="s">
        <v>871</v>
      </c>
      <c r="G4253" t="s">
        <v>871</v>
      </c>
      <c r="H4253">
        <v>7</v>
      </c>
      <c r="I4253">
        <v>6</v>
      </c>
      <c r="J4253">
        <v>2</v>
      </c>
      <c r="K4253" t="s">
        <v>872</v>
      </c>
      <c r="L4253">
        <v>13</v>
      </c>
      <c r="M4253">
        <v>-1</v>
      </c>
      <c r="N4253">
        <v>7.2999999999999995E-2</v>
      </c>
      <c r="O4253">
        <v>6.3E-2</v>
      </c>
      <c r="P4253">
        <v>0.111</v>
      </c>
      <c r="Q4253">
        <v>0.121</v>
      </c>
      <c r="R4253">
        <v>2.5000000000000001E-2</v>
      </c>
      <c r="S4253">
        <v>0.123</v>
      </c>
      <c r="T4253">
        <v>4.84</v>
      </c>
      <c r="U4253">
        <v>0.53700000000000003</v>
      </c>
      <c r="V4253">
        <v>0.184</v>
      </c>
      <c r="W4253">
        <v>66.116</v>
      </c>
      <c r="X4253" t="s">
        <v>62</v>
      </c>
      <c r="Y4253">
        <v>8.2639999999999993</v>
      </c>
      <c r="Z4253">
        <v>0.66300000000000003</v>
      </c>
      <c r="AA4253">
        <v>0.752</v>
      </c>
      <c r="AB4253">
        <v>1</v>
      </c>
      <c r="AC4253">
        <v>0.88800000000000001</v>
      </c>
      <c r="AD4253" s="19">
        <v>45825.102654513888</v>
      </c>
      <c r="AE4253" t="s">
        <v>2397</v>
      </c>
    </row>
    <row r="4254" spans="1:31" x14ac:dyDescent="0.35">
      <c r="A4254" t="s">
        <v>222</v>
      </c>
      <c r="B4254" t="s">
        <v>311</v>
      </c>
      <c r="C4254">
        <v>399</v>
      </c>
      <c r="D4254" s="9">
        <v>44154.131851851853</v>
      </c>
      <c r="E4254" s="9">
        <v>44553.651134259257</v>
      </c>
      <c r="F4254">
        <v>433</v>
      </c>
      <c r="G4254">
        <v>433</v>
      </c>
      <c r="H4254">
        <v>430</v>
      </c>
      <c r="I4254">
        <v>3</v>
      </c>
      <c r="J4254">
        <v>0</v>
      </c>
      <c r="K4254">
        <v>433</v>
      </c>
      <c r="L4254">
        <v>241</v>
      </c>
      <c r="M4254">
        <v>192</v>
      </c>
      <c r="N4254">
        <v>1.218</v>
      </c>
      <c r="O4254">
        <v>1.2999999999999999E-2</v>
      </c>
      <c r="P4254">
        <v>0</v>
      </c>
      <c r="Q4254">
        <v>0.69099999999999995</v>
      </c>
      <c r="R4254">
        <v>1.2310000000000001</v>
      </c>
      <c r="S4254">
        <v>1.2250000000000001</v>
      </c>
      <c r="T4254">
        <v>0.56100000000000005</v>
      </c>
      <c r="U4254">
        <v>0.98899999999999999</v>
      </c>
      <c r="V4254">
        <v>1</v>
      </c>
      <c r="W4254">
        <v>277.858</v>
      </c>
      <c r="X4254" t="s">
        <v>56</v>
      </c>
      <c r="Y4254">
        <v>1.4470000000000001</v>
      </c>
      <c r="Z4254">
        <v>0.98699999999999999</v>
      </c>
      <c r="AA4254">
        <v>0.88400000000000001</v>
      </c>
      <c r="AB4254">
        <v>0</v>
      </c>
      <c r="AC4254">
        <v>0.97699999999999998</v>
      </c>
      <c r="AD4254" s="19">
        <v>45825.252030231481</v>
      </c>
      <c r="AE4254" t="s">
        <v>2357</v>
      </c>
    </row>
    <row r="4255" spans="1:31" hidden="1" x14ac:dyDescent="0.35">
      <c r="A4255" t="s">
        <v>1450</v>
      </c>
      <c r="B4255" t="s">
        <v>312</v>
      </c>
      <c r="C4255">
        <v>85</v>
      </c>
      <c r="D4255" s="9">
        <v>44439.727777777778</v>
      </c>
      <c r="E4255" s="9">
        <v>44525.599444444444</v>
      </c>
      <c r="F4255" t="s">
        <v>871</v>
      </c>
      <c r="G4255" t="s">
        <v>871</v>
      </c>
      <c r="H4255">
        <v>2</v>
      </c>
      <c r="I4255">
        <v>7</v>
      </c>
      <c r="J4255">
        <v>1</v>
      </c>
      <c r="K4255" t="s">
        <v>872</v>
      </c>
      <c r="L4255">
        <v>10</v>
      </c>
      <c r="M4255">
        <v>-2</v>
      </c>
      <c r="N4255">
        <v>0.16700000000000001</v>
      </c>
      <c r="O4255">
        <v>5.2999999999999999E-2</v>
      </c>
      <c r="P4255" t="s">
        <v>874</v>
      </c>
      <c r="Q4255">
        <v>9.2999999999999999E-2</v>
      </c>
      <c r="R4255">
        <v>0.22</v>
      </c>
      <c r="S4255">
        <v>8.3000000000000004E-2</v>
      </c>
      <c r="T4255" t="s">
        <v>874</v>
      </c>
      <c r="U4255" t="s">
        <v>874</v>
      </c>
      <c r="V4255" t="s">
        <v>874</v>
      </c>
      <c r="W4255" t="s">
        <v>874</v>
      </c>
      <c r="X4255" t="s">
        <v>56</v>
      </c>
      <c r="Y4255">
        <v>10.753</v>
      </c>
      <c r="Z4255">
        <v>1</v>
      </c>
      <c r="AA4255">
        <v>0.56799999999999995</v>
      </c>
      <c r="AB4255" t="s">
        <v>874</v>
      </c>
      <c r="AC4255">
        <v>0.67100000000000004</v>
      </c>
      <c r="AD4255" s="19">
        <v>45825.102873460652</v>
      </c>
      <c r="AE4255" t="s">
        <v>2397</v>
      </c>
    </row>
    <row r="4256" spans="1:31" x14ac:dyDescent="0.35">
      <c r="A4256" t="s">
        <v>1485</v>
      </c>
      <c r="B4256" t="s">
        <v>311</v>
      </c>
      <c r="C4256">
        <v>2983</v>
      </c>
      <c r="D4256" s="9">
        <v>38638.186805555553</v>
      </c>
      <c r="E4256" s="9">
        <v>41621.700694444444</v>
      </c>
      <c r="F4256">
        <v>154</v>
      </c>
      <c r="G4256">
        <v>154</v>
      </c>
      <c r="H4256">
        <v>24</v>
      </c>
      <c r="I4256">
        <v>130</v>
      </c>
      <c r="J4256">
        <v>76</v>
      </c>
      <c r="K4256">
        <v>78</v>
      </c>
      <c r="L4256">
        <v>50</v>
      </c>
      <c r="M4256">
        <v>28</v>
      </c>
      <c r="N4256">
        <v>7.0000000000000001E-3</v>
      </c>
      <c r="O4256">
        <v>0.04</v>
      </c>
      <c r="P4256">
        <v>2.1999999999999999E-2</v>
      </c>
      <c r="Q4256">
        <v>1.4E-2</v>
      </c>
      <c r="R4256">
        <v>2.5000000000000001E-2</v>
      </c>
      <c r="S4256">
        <v>2.4E-2</v>
      </c>
      <c r="T4256">
        <v>0.56000000000000005</v>
      </c>
      <c r="U4256">
        <v>0.14899999999999999</v>
      </c>
      <c r="V4256">
        <v>0.53200000000000003</v>
      </c>
      <c r="W4256">
        <v>2000</v>
      </c>
      <c r="X4256" t="s">
        <v>56</v>
      </c>
      <c r="Y4256">
        <v>71.429000000000002</v>
      </c>
      <c r="Z4256">
        <v>0.99</v>
      </c>
      <c r="AA4256">
        <v>0.96599999999999997</v>
      </c>
      <c r="AB4256">
        <v>0.97399999999999998</v>
      </c>
      <c r="AC4256">
        <v>0.96799999999999997</v>
      </c>
      <c r="AD4256" s="19">
        <v>45824.885493773145</v>
      </c>
      <c r="AE4256" t="s">
        <v>2024</v>
      </c>
    </row>
    <row r="4257" spans="1:31" hidden="1" x14ac:dyDescent="0.35">
      <c r="A4257" t="s">
        <v>1451</v>
      </c>
      <c r="B4257" t="s">
        <v>312</v>
      </c>
      <c r="C4257">
        <v>2</v>
      </c>
      <c r="D4257" s="9">
        <v>44394.927523148152</v>
      </c>
      <c r="E4257" s="9">
        <v>44397.745706018519</v>
      </c>
      <c r="F4257" t="s">
        <v>871</v>
      </c>
      <c r="G4257" t="s">
        <v>871</v>
      </c>
      <c r="H4257">
        <v>1</v>
      </c>
      <c r="I4257">
        <v>1</v>
      </c>
      <c r="J4257">
        <v>2</v>
      </c>
      <c r="K4257" t="s">
        <v>872</v>
      </c>
      <c r="L4257">
        <v>1</v>
      </c>
      <c r="M4257">
        <v>-2</v>
      </c>
      <c r="N4257" t="s">
        <v>874</v>
      </c>
      <c r="O4257" t="s">
        <v>874</v>
      </c>
      <c r="P4257">
        <v>0.33300000000000002</v>
      </c>
      <c r="Q4257" t="s">
        <v>874</v>
      </c>
      <c r="R4257">
        <v>0</v>
      </c>
      <c r="S4257">
        <v>-0.33300000000000002</v>
      </c>
      <c r="T4257" t="s">
        <v>874</v>
      </c>
      <c r="U4257" t="s">
        <v>874</v>
      </c>
      <c r="V4257" t="s">
        <v>874</v>
      </c>
      <c r="W4257" t="s">
        <v>874</v>
      </c>
      <c r="X4257" t="s">
        <v>56</v>
      </c>
      <c r="Y4257" t="s">
        <v>874</v>
      </c>
      <c r="Z4257" t="s">
        <v>874</v>
      </c>
      <c r="AA4257" t="s">
        <v>874</v>
      </c>
      <c r="AB4257">
        <v>1</v>
      </c>
      <c r="AC4257" t="s">
        <v>874</v>
      </c>
      <c r="AD4257" s="19">
        <v>45825.103075300925</v>
      </c>
      <c r="AE4257" t="s">
        <v>2397</v>
      </c>
    </row>
    <row r="4258" spans="1:31" x14ac:dyDescent="0.35">
      <c r="A4258" t="s">
        <v>1997</v>
      </c>
      <c r="B4258" t="s">
        <v>311</v>
      </c>
      <c r="C4258">
        <v>1518</v>
      </c>
      <c r="D4258" s="9">
        <v>39108.96875</v>
      </c>
      <c r="E4258" s="9">
        <v>40627.179861111108</v>
      </c>
      <c r="F4258">
        <v>2864</v>
      </c>
      <c r="G4258">
        <v>2864</v>
      </c>
      <c r="H4258">
        <v>462</v>
      </c>
      <c r="I4258">
        <v>2402</v>
      </c>
      <c r="J4258">
        <v>427</v>
      </c>
      <c r="K4258">
        <v>2437</v>
      </c>
      <c r="L4258">
        <v>1390</v>
      </c>
      <c r="M4258">
        <v>1047</v>
      </c>
      <c r="N4258">
        <v>0.35799999999999998</v>
      </c>
      <c r="O4258">
        <v>1.9430000000000001</v>
      </c>
      <c r="P4258">
        <v>0.35599999999999998</v>
      </c>
      <c r="Q4258">
        <v>1.089</v>
      </c>
      <c r="R4258">
        <v>1.9450000000000001</v>
      </c>
      <c r="S4258">
        <v>1.9870000000000001</v>
      </c>
      <c r="T4258">
        <v>0.56000000000000005</v>
      </c>
      <c r="U4258">
        <v>0.156</v>
      </c>
      <c r="V4258">
        <v>0.84499999999999997</v>
      </c>
      <c r="W4258">
        <v>961.43299999999999</v>
      </c>
      <c r="X4258" t="s">
        <v>56</v>
      </c>
      <c r="Y4258">
        <v>0.91800000000000004</v>
      </c>
      <c r="Z4258">
        <v>0.95699999999999996</v>
      </c>
      <c r="AA4258">
        <v>0.96499999999999997</v>
      </c>
      <c r="AB4258">
        <v>0.93400000000000005</v>
      </c>
      <c r="AC4258">
        <v>0.97199999999999998</v>
      </c>
      <c r="AD4258" s="19">
        <v>45824.896246574077</v>
      </c>
      <c r="AE4258" t="s">
        <v>2024</v>
      </c>
    </row>
    <row r="4259" spans="1:31" hidden="1" x14ac:dyDescent="0.35">
      <c r="A4259" t="s">
        <v>1452</v>
      </c>
      <c r="B4259" t="s">
        <v>312</v>
      </c>
      <c r="C4259">
        <v>99</v>
      </c>
      <c r="D4259" s="9">
        <v>44465.952569444446</v>
      </c>
      <c r="E4259" s="9">
        <v>44565.339097222219</v>
      </c>
      <c r="F4259" t="s">
        <v>871</v>
      </c>
      <c r="G4259" t="s">
        <v>871</v>
      </c>
      <c r="H4259">
        <v>5</v>
      </c>
      <c r="I4259">
        <v>8</v>
      </c>
      <c r="J4259">
        <v>1</v>
      </c>
      <c r="K4259" t="s">
        <v>872</v>
      </c>
      <c r="L4259">
        <v>13</v>
      </c>
      <c r="M4259">
        <v>0</v>
      </c>
      <c r="N4259">
        <v>5.6000000000000001E-2</v>
      </c>
      <c r="O4259">
        <v>8.1000000000000003E-2</v>
      </c>
      <c r="P4259" t="s">
        <v>874</v>
      </c>
      <c r="Q4259">
        <v>0.13700000000000001</v>
      </c>
      <c r="R4259">
        <v>0.13700000000000001</v>
      </c>
      <c r="S4259">
        <v>0.123</v>
      </c>
      <c r="T4259" t="s">
        <v>874</v>
      </c>
      <c r="U4259" t="s">
        <v>874</v>
      </c>
      <c r="V4259" t="s">
        <v>874</v>
      </c>
      <c r="W4259" t="s">
        <v>874</v>
      </c>
      <c r="X4259" t="s">
        <v>56</v>
      </c>
      <c r="Y4259">
        <v>7.2990000000000004</v>
      </c>
      <c r="Z4259">
        <v>0.93200000000000005</v>
      </c>
      <c r="AA4259">
        <v>0.82599999999999996</v>
      </c>
      <c r="AB4259" t="s">
        <v>874</v>
      </c>
      <c r="AC4259">
        <v>0.88300000000000001</v>
      </c>
      <c r="AD4259" s="19">
        <v>45825.103300752315</v>
      </c>
      <c r="AE4259" t="s">
        <v>2397</v>
      </c>
    </row>
    <row r="4260" spans="1:31" x14ac:dyDescent="0.35">
      <c r="A4260" t="s">
        <v>1562</v>
      </c>
      <c r="B4260" t="s">
        <v>311</v>
      </c>
      <c r="C4260">
        <v>6365</v>
      </c>
      <c r="D4260" s="9">
        <v>38079.349942129629</v>
      </c>
      <c r="E4260" s="9">
        <v>44445.2421412037</v>
      </c>
      <c r="F4260">
        <v>330</v>
      </c>
      <c r="G4260">
        <v>330</v>
      </c>
      <c r="H4260">
        <v>79</v>
      </c>
      <c r="I4260">
        <v>251</v>
      </c>
      <c r="J4260">
        <v>28</v>
      </c>
      <c r="K4260">
        <v>302</v>
      </c>
      <c r="L4260">
        <v>282</v>
      </c>
      <c r="M4260">
        <v>20</v>
      </c>
      <c r="N4260">
        <v>3.5999999999999997E-2</v>
      </c>
      <c r="O4260">
        <v>0.10199999999999999</v>
      </c>
      <c r="P4260">
        <v>4.0000000000000001E-3</v>
      </c>
      <c r="Q4260">
        <v>7.4999999999999997E-2</v>
      </c>
      <c r="R4260">
        <v>0.13400000000000001</v>
      </c>
      <c r="S4260">
        <v>8.4000000000000005E-2</v>
      </c>
      <c r="T4260">
        <v>0.56000000000000005</v>
      </c>
      <c r="U4260">
        <v>0.26100000000000001</v>
      </c>
      <c r="V4260">
        <v>0.97099999999999997</v>
      </c>
      <c r="W4260">
        <v>266.66699999999997</v>
      </c>
      <c r="X4260" t="s">
        <v>56</v>
      </c>
      <c r="Y4260">
        <v>13.333</v>
      </c>
      <c r="Z4260">
        <v>0.79700000000000004</v>
      </c>
      <c r="AA4260">
        <v>0.77200000000000002</v>
      </c>
      <c r="AB4260">
        <v>0.84499999999999997</v>
      </c>
      <c r="AC4260">
        <v>0.52500000000000002</v>
      </c>
      <c r="AD4260" s="19">
        <v>45825.12994673611</v>
      </c>
      <c r="AE4260" t="s">
        <v>2397</v>
      </c>
    </row>
    <row r="4261" spans="1:31" hidden="1" x14ac:dyDescent="0.35">
      <c r="A4261" t="s">
        <v>1453</v>
      </c>
      <c r="B4261" t="s">
        <v>312</v>
      </c>
      <c r="C4261">
        <v>90</v>
      </c>
      <c r="D4261" s="9">
        <v>44326.706770833334</v>
      </c>
      <c r="E4261" s="9">
        <v>44416.824212962965</v>
      </c>
      <c r="F4261" t="s">
        <v>871</v>
      </c>
      <c r="G4261" t="s">
        <v>871</v>
      </c>
      <c r="H4261">
        <v>1</v>
      </c>
      <c r="I4261">
        <v>2</v>
      </c>
      <c r="J4261">
        <v>1</v>
      </c>
      <c r="K4261" t="s">
        <v>872</v>
      </c>
      <c r="L4261">
        <v>1</v>
      </c>
      <c r="M4261">
        <v>1</v>
      </c>
      <c r="N4261" t="s">
        <v>874</v>
      </c>
      <c r="O4261">
        <v>1.0999999999999999E-2</v>
      </c>
      <c r="P4261" t="s">
        <v>874</v>
      </c>
      <c r="Q4261" t="s">
        <v>874</v>
      </c>
      <c r="R4261">
        <v>0</v>
      </c>
      <c r="S4261">
        <v>1.0999999999999999E-2</v>
      </c>
      <c r="T4261" t="s">
        <v>874</v>
      </c>
      <c r="U4261" t="s">
        <v>874</v>
      </c>
      <c r="V4261" t="s">
        <v>874</v>
      </c>
      <c r="W4261" t="s">
        <v>874</v>
      </c>
      <c r="X4261" t="s">
        <v>56</v>
      </c>
      <c r="Y4261" t="s">
        <v>874</v>
      </c>
      <c r="Z4261" t="s">
        <v>874</v>
      </c>
      <c r="AA4261">
        <v>1</v>
      </c>
      <c r="AB4261" t="s">
        <v>874</v>
      </c>
      <c r="AC4261" t="s">
        <v>874</v>
      </c>
      <c r="AD4261" s="19">
        <v>45825.103505219908</v>
      </c>
      <c r="AE4261" t="s">
        <v>2397</v>
      </c>
    </row>
    <row r="4262" spans="1:31" x14ac:dyDescent="0.35">
      <c r="A4262" t="s">
        <v>1888</v>
      </c>
      <c r="B4262" t="s">
        <v>311</v>
      </c>
      <c r="C4262">
        <v>821</v>
      </c>
      <c r="D4262" s="9">
        <v>39403.791666666664</v>
      </c>
      <c r="E4262" s="9">
        <v>40225.789583333331</v>
      </c>
      <c r="F4262">
        <v>36</v>
      </c>
      <c r="G4262">
        <v>36</v>
      </c>
      <c r="H4262">
        <v>7</v>
      </c>
      <c r="I4262">
        <v>29</v>
      </c>
      <c r="J4262">
        <v>1</v>
      </c>
      <c r="K4262">
        <v>35</v>
      </c>
      <c r="L4262">
        <v>13</v>
      </c>
      <c r="M4262">
        <v>22</v>
      </c>
      <c r="N4262">
        <v>2.5000000000000001E-2</v>
      </c>
      <c r="O4262">
        <v>3.4000000000000002E-2</v>
      </c>
      <c r="P4262">
        <v>0</v>
      </c>
      <c r="Q4262">
        <v>3.3000000000000002E-2</v>
      </c>
      <c r="R4262">
        <v>5.8999999999999997E-2</v>
      </c>
      <c r="S4262">
        <v>4.2999999999999997E-2</v>
      </c>
      <c r="T4262">
        <v>0.55900000000000005</v>
      </c>
      <c r="U4262">
        <v>0.42399999999999999</v>
      </c>
      <c r="V4262">
        <v>1</v>
      </c>
      <c r="W4262">
        <v>666.66700000000003</v>
      </c>
      <c r="X4262" t="s">
        <v>56</v>
      </c>
      <c r="Y4262">
        <v>30.303000000000001</v>
      </c>
      <c r="Z4262">
        <v>0.94299999999999995</v>
      </c>
      <c r="AA4262">
        <v>0.80100000000000005</v>
      </c>
      <c r="AB4262">
        <v>0</v>
      </c>
      <c r="AC4262">
        <v>0.88200000000000001</v>
      </c>
      <c r="AD4262" s="19">
        <v>45824.864587002317</v>
      </c>
      <c r="AE4262" t="s">
        <v>2024</v>
      </c>
    </row>
    <row r="4263" spans="1:31" hidden="1" x14ac:dyDescent="0.35">
      <c r="A4263" t="s">
        <v>1454</v>
      </c>
      <c r="B4263" t="s">
        <v>312</v>
      </c>
      <c r="C4263">
        <v>64</v>
      </c>
      <c r="D4263" s="9">
        <v>44419.676678240743</v>
      </c>
      <c r="E4263" s="9">
        <v>44484.511284722219</v>
      </c>
      <c r="F4263" t="s">
        <v>871</v>
      </c>
      <c r="G4263" t="s">
        <v>871</v>
      </c>
      <c r="H4263">
        <v>2</v>
      </c>
      <c r="I4263">
        <v>5</v>
      </c>
      <c r="J4263">
        <v>4</v>
      </c>
      <c r="K4263" t="s">
        <v>872</v>
      </c>
      <c r="L4263">
        <v>1</v>
      </c>
      <c r="M4263">
        <v>1</v>
      </c>
      <c r="N4263">
        <v>1</v>
      </c>
      <c r="O4263">
        <v>5.7000000000000002E-2</v>
      </c>
      <c r="P4263">
        <v>2</v>
      </c>
      <c r="Q4263" t="s">
        <v>874</v>
      </c>
      <c r="R4263">
        <v>-0.94299999999999995</v>
      </c>
      <c r="S4263">
        <v>2.1999999999999999E-2</v>
      </c>
      <c r="T4263" t="s">
        <v>874</v>
      </c>
      <c r="U4263" t="s">
        <v>874</v>
      </c>
      <c r="V4263" t="s">
        <v>874</v>
      </c>
      <c r="W4263" t="s">
        <v>874</v>
      </c>
      <c r="X4263" t="s">
        <v>62</v>
      </c>
      <c r="Y4263" t="s">
        <v>874</v>
      </c>
      <c r="Z4263">
        <v>1</v>
      </c>
      <c r="AA4263">
        <v>0.82</v>
      </c>
      <c r="AB4263">
        <v>0.6</v>
      </c>
      <c r="AC4263" t="s">
        <v>874</v>
      </c>
      <c r="AD4263" s="19">
        <v>45825.10372525463</v>
      </c>
      <c r="AE4263" t="s">
        <v>2397</v>
      </c>
    </row>
    <row r="4264" spans="1:31" x14ac:dyDescent="0.35">
      <c r="A4264" t="s">
        <v>1214</v>
      </c>
      <c r="B4264" t="s">
        <v>311</v>
      </c>
      <c r="C4264">
        <v>1154</v>
      </c>
      <c r="D4264" s="9">
        <v>40425.206250000003</v>
      </c>
      <c r="E4264" s="9">
        <v>41579.689583333333</v>
      </c>
      <c r="F4264">
        <v>44</v>
      </c>
      <c r="G4264">
        <v>44</v>
      </c>
      <c r="H4264">
        <v>13</v>
      </c>
      <c r="I4264">
        <v>31</v>
      </c>
      <c r="J4264">
        <v>6</v>
      </c>
      <c r="K4264">
        <v>38</v>
      </c>
      <c r="L4264">
        <v>13</v>
      </c>
      <c r="M4264">
        <v>25</v>
      </c>
      <c r="N4264">
        <v>1.9E-2</v>
      </c>
      <c r="O4264">
        <v>2.8000000000000001E-2</v>
      </c>
      <c r="P4264">
        <v>1.2999999999999999E-2</v>
      </c>
      <c r="Q4264">
        <v>1.9E-2</v>
      </c>
      <c r="R4264">
        <v>3.4000000000000002E-2</v>
      </c>
      <c r="S4264">
        <v>3.4000000000000002E-2</v>
      </c>
      <c r="T4264">
        <v>0.55900000000000005</v>
      </c>
      <c r="U4264">
        <v>0.40400000000000003</v>
      </c>
      <c r="V4264">
        <v>0.72299999999999998</v>
      </c>
      <c r="W4264">
        <v>1315.789</v>
      </c>
      <c r="X4264" t="s">
        <v>56</v>
      </c>
      <c r="Y4264">
        <v>52.631999999999998</v>
      </c>
      <c r="Z4264">
        <v>0.97199999999999998</v>
      </c>
      <c r="AA4264">
        <v>0.98799999999999999</v>
      </c>
      <c r="AB4264">
        <v>0.95499999999999996</v>
      </c>
      <c r="AC4264">
        <v>0.89700000000000002</v>
      </c>
      <c r="AD4264" s="19">
        <v>45824.968273958337</v>
      </c>
      <c r="AE4264" t="s">
        <v>2225</v>
      </c>
    </row>
    <row r="4265" spans="1:31" hidden="1" x14ac:dyDescent="0.35">
      <c r="A4265" t="s">
        <v>1455</v>
      </c>
      <c r="B4265" t="s">
        <v>312</v>
      </c>
      <c r="C4265">
        <v>98</v>
      </c>
      <c r="D4265" s="9">
        <v>44430.431759259256</v>
      </c>
      <c r="E4265" s="9">
        <v>44528.861273148148</v>
      </c>
      <c r="F4265" t="s">
        <v>871</v>
      </c>
      <c r="G4265" t="s">
        <v>871</v>
      </c>
      <c r="H4265">
        <v>1</v>
      </c>
      <c r="I4265">
        <v>1</v>
      </c>
      <c r="J4265">
        <v>1</v>
      </c>
      <c r="K4265" t="s">
        <v>872</v>
      </c>
      <c r="L4265">
        <v>4</v>
      </c>
      <c r="M4265">
        <v>-3</v>
      </c>
      <c r="N4265" t="s">
        <v>874</v>
      </c>
      <c r="O4265" t="s">
        <v>874</v>
      </c>
      <c r="P4265" t="s">
        <v>874</v>
      </c>
      <c r="Q4265">
        <v>2.1000000000000001E-2</v>
      </c>
      <c r="R4265">
        <v>0</v>
      </c>
      <c r="S4265">
        <v>0.01</v>
      </c>
      <c r="T4265" t="s">
        <v>874</v>
      </c>
      <c r="U4265" t="s">
        <v>874</v>
      </c>
      <c r="V4265" t="s">
        <v>874</v>
      </c>
      <c r="W4265" t="s">
        <v>874</v>
      </c>
      <c r="X4265" t="s">
        <v>56</v>
      </c>
      <c r="Y4265">
        <v>47.619</v>
      </c>
      <c r="Z4265" t="s">
        <v>874</v>
      </c>
      <c r="AA4265" t="s">
        <v>874</v>
      </c>
      <c r="AB4265" t="s">
        <v>874</v>
      </c>
      <c r="AC4265">
        <v>0.80400000000000005</v>
      </c>
      <c r="AD4265" s="19">
        <v>45825.103943680559</v>
      </c>
      <c r="AE4265" t="s">
        <v>2397</v>
      </c>
    </row>
    <row r="4266" spans="1:31" x14ac:dyDescent="0.35">
      <c r="A4266" t="s">
        <v>1730</v>
      </c>
      <c r="B4266" t="s">
        <v>311</v>
      </c>
      <c r="C4266">
        <v>578</v>
      </c>
      <c r="D4266" s="9">
        <v>42657.556122685186</v>
      </c>
      <c r="E4266" s="9">
        <v>43236.22320601852</v>
      </c>
      <c r="F4266">
        <v>411</v>
      </c>
      <c r="G4266">
        <v>411</v>
      </c>
      <c r="H4266">
        <v>308</v>
      </c>
      <c r="I4266">
        <v>103</v>
      </c>
      <c r="J4266">
        <v>27</v>
      </c>
      <c r="K4266">
        <v>384</v>
      </c>
      <c r="L4266">
        <v>211</v>
      </c>
      <c r="M4266">
        <v>173</v>
      </c>
      <c r="N4266">
        <v>0.78900000000000003</v>
      </c>
      <c r="O4266">
        <v>0.28799999999999998</v>
      </c>
      <c r="P4266">
        <v>0.13800000000000001</v>
      </c>
      <c r="Q4266">
        <v>0.52400000000000002</v>
      </c>
      <c r="R4266">
        <v>0.93899999999999995</v>
      </c>
      <c r="S4266">
        <v>0.97699999999999998</v>
      </c>
      <c r="T4266">
        <v>0.55800000000000005</v>
      </c>
      <c r="U4266">
        <v>0.73299999999999998</v>
      </c>
      <c r="V4266">
        <v>0.872</v>
      </c>
      <c r="W4266">
        <v>330.15300000000002</v>
      </c>
      <c r="X4266" t="s">
        <v>56</v>
      </c>
      <c r="Y4266">
        <v>1.9079999999999999</v>
      </c>
      <c r="Z4266">
        <v>0.95599999999999996</v>
      </c>
      <c r="AA4266">
        <v>0.90600000000000003</v>
      </c>
      <c r="AB4266">
        <v>0.64100000000000001</v>
      </c>
      <c r="AC4266">
        <v>0.94399999999999995</v>
      </c>
      <c r="AD4266" s="19">
        <v>45825.172496909719</v>
      </c>
      <c r="AE4266" t="s">
        <v>2397</v>
      </c>
    </row>
    <row r="4267" spans="1:31" hidden="1" x14ac:dyDescent="0.35">
      <c r="A4267" t="s">
        <v>1456</v>
      </c>
      <c r="B4267" t="s">
        <v>312</v>
      </c>
      <c r="C4267">
        <v>86</v>
      </c>
      <c r="D4267" s="9">
        <v>40239.349768518521</v>
      </c>
      <c r="E4267" s="9">
        <v>40325.932824074072</v>
      </c>
      <c r="F4267" t="s">
        <v>871</v>
      </c>
      <c r="G4267" t="s">
        <v>871</v>
      </c>
      <c r="H4267">
        <v>1</v>
      </c>
      <c r="I4267">
        <v>2</v>
      </c>
      <c r="J4267">
        <v>1</v>
      </c>
      <c r="K4267" t="s">
        <v>872</v>
      </c>
      <c r="L4267">
        <v>1</v>
      </c>
      <c r="M4267">
        <v>1</v>
      </c>
      <c r="N4267" t="s">
        <v>874</v>
      </c>
      <c r="O4267">
        <v>1.0999999999999999E-2</v>
      </c>
      <c r="P4267" t="s">
        <v>874</v>
      </c>
      <c r="Q4267" t="s">
        <v>874</v>
      </c>
      <c r="R4267">
        <v>0</v>
      </c>
      <c r="S4267">
        <v>1.0999999999999999E-2</v>
      </c>
      <c r="T4267" t="s">
        <v>874</v>
      </c>
      <c r="U4267" t="s">
        <v>874</v>
      </c>
      <c r="V4267" t="s">
        <v>874</v>
      </c>
      <c r="W4267" t="s">
        <v>874</v>
      </c>
      <c r="X4267" t="s">
        <v>62</v>
      </c>
      <c r="Y4267" t="s">
        <v>874</v>
      </c>
      <c r="Z4267" t="s">
        <v>874</v>
      </c>
      <c r="AA4267">
        <v>1</v>
      </c>
      <c r="AB4267" t="s">
        <v>874</v>
      </c>
      <c r="AC4267" t="s">
        <v>874</v>
      </c>
      <c r="AD4267" s="19">
        <v>45825.104157997688</v>
      </c>
      <c r="AE4267" t="s">
        <v>2397</v>
      </c>
    </row>
    <row r="4268" spans="1:31" x14ac:dyDescent="0.35">
      <c r="A4268" t="s">
        <v>1354</v>
      </c>
      <c r="B4268" t="s">
        <v>311</v>
      </c>
      <c r="C4268">
        <v>453</v>
      </c>
      <c r="D4268" s="9">
        <v>42725.429201388892</v>
      </c>
      <c r="E4268" s="9">
        <v>43179.310196759259</v>
      </c>
      <c r="F4268">
        <v>374</v>
      </c>
      <c r="G4268">
        <v>374</v>
      </c>
      <c r="H4268">
        <v>58</v>
      </c>
      <c r="I4268">
        <v>316</v>
      </c>
      <c r="J4268">
        <v>55</v>
      </c>
      <c r="K4268">
        <v>319</v>
      </c>
      <c r="L4268">
        <v>175</v>
      </c>
      <c r="M4268">
        <v>144</v>
      </c>
      <c r="N4268">
        <v>0.10299999999999999</v>
      </c>
      <c r="O4268">
        <v>0.70399999999999996</v>
      </c>
      <c r="P4268">
        <v>0.11</v>
      </c>
      <c r="Q4268">
        <v>0.38800000000000001</v>
      </c>
      <c r="R4268">
        <v>0.69699999999999995</v>
      </c>
      <c r="S4268">
        <v>0.67200000000000004</v>
      </c>
      <c r="T4268">
        <v>0.55700000000000005</v>
      </c>
      <c r="U4268">
        <v>0.128</v>
      </c>
      <c r="V4268">
        <v>0.86399999999999999</v>
      </c>
      <c r="W4268">
        <v>371.13400000000001</v>
      </c>
      <c r="X4268" t="s">
        <v>56</v>
      </c>
      <c r="Y4268">
        <v>2.577</v>
      </c>
      <c r="Z4268">
        <v>0.96099999999999997</v>
      </c>
      <c r="AA4268">
        <v>0.96299999999999997</v>
      </c>
      <c r="AB4268">
        <v>0.84799999999999998</v>
      </c>
      <c r="AC4268">
        <v>0.96799999999999997</v>
      </c>
      <c r="AD4268" s="19">
        <v>45825.080007766206</v>
      </c>
      <c r="AE4268" t="s">
        <v>2397</v>
      </c>
    </row>
    <row r="4269" spans="1:31" hidden="1" x14ac:dyDescent="0.35">
      <c r="A4269" t="s">
        <v>1457</v>
      </c>
      <c r="B4269" t="s">
        <v>312</v>
      </c>
      <c r="C4269">
        <v>0</v>
      </c>
      <c r="D4269" s="9">
        <v>42766.829143518517</v>
      </c>
      <c r="E4269" s="9">
        <v>42766.829143518517</v>
      </c>
      <c r="F4269" t="s">
        <v>871</v>
      </c>
      <c r="G4269" t="s">
        <v>871</v>
      </c>
      <c r="H4269">
        <v>1</v>
      </c>
      <c r="I4269">
        <v>1</v>
      </c>
      <c r="J4269">
        <v>1</v>
      </c>
      <c r="K4269" t="s">
        <v>872</v>
      </c>
      <c r="L4269">
        <v>1</v>
      </c>
      <c r="M4269">
        <v>0</v>
      </c>
      <c r="N4269" t="s">
        <v>874</v>
      </c>
      <c r="O4269" t="s">
        <v>874</v>
      </c>
      <c r="P4269" t="s">
        <v>874</v>
      </c>
      <c r="Q4269" t="s">
        <v>874</v>
      </c>
      <c r="R4269">
        <v>0</v>
      </c>
      <c r="S4269" t="s">
        <v>874</v>
      </c>
      <c r="T4269" t="s">
        <v>874</v>
      </c>
      <c r="U4269" t="s">
        <v>874</v>
      </c>
      <c r="V4269" t="s">
        <v>874</v>
      </c>
      <c r="W4269" t="s">
        <v>874</v>
      </c>
      <c r="X4269" t="s">
        <v>62</v>
      </c>
      <c r="Y4269" t="s">
        <v>874</v>
      </c>
      <c r="Z4269" t="s">
        <v>874</v>
      </c>
      <c r="AA4269" t="s">
        <v>874</v>
      </c>
      <c r="AB4269" t="s">
        <v>874</v>
      </c>
      <c r="AC4269" t="s">
        <v>874</v>
      </c>
      <c r="AD4269" s="19">
        <v>45825.104351585651</v>
      </c>
      <c r="AE4269" t="s">
        <v>2397</v>
      </c>
    </row>
    <row r="4270" spans="1:31" x14ac:dyDescent="0.35">
      <c r="A4270" t="s">
        <v>1367</v>
      </c>
      <c r="B4270" t="s">
        <v>311</v>
      </c>
      <c r="C4270">
        <v>2339</v>
      </c>
      <c r="D4270" s="9">
        <v>42164.562372685185</v>
      </c>
      <c r="E4270" s="9">
        <v>44503.588553240741</v>
      </c>
      <c r="F4270">
        <v>137</v>
      </c>
      <c r="G4270">
        <v>137</v>
      </c>
      <c r="H4270">
        <v>51</v>
      </c>
      <c r="I4270">
        <v>86</v>
      </c>
      <c r="J4270">
        <v>13</v>
      </c>
      <c r="K4270">
        <v>124</v>
      </c>
      <c r="L4270">
        <v>83</v>
      </c>
      <c r="M4270">
        <v>41</v>
      </c>
      <c r="N4270">
        <v>2.7E-2</v>
      </c>
      <c r="O4270">
        <v>5.8000000000000003E-2</v>
      </c>
      <c r="P4270">
        <v>6.0000000000000001E-3</v>
      </c>
      <c r="Q4270">
        <v>4.3999999999999997E-2</v>
      </c>
      <c r="R4270">
        <v>7.9000000000000001E-2</v>
      </c>
      <c r="S4270">
        <v>7.1999999999999995E-2</v>
      </c>
      <c r="T4270">
        <v>0.55700000000000005</v>
      </c>
      <c r="U4270">
        <v>0.318</v>
      </c>
      <c r="V4270">
        <v>0.92900000000000005</v>
      </c>
      <c r="W4270">
        <v>931.81799999999998</v>
      </c>
      <c r="X4270" t="s">
        <v>56</v>
      </c>
      <c r="Y4270">
        <v>22.727</v>
      </c>
      <c r="Z4270">
        <v>0.90600000000000003</v>
      </c>
      <c r="AA4270">
        <v>0.83299999999999996</v>
      </c>
      <c r="AB4270">
        <v>0.71599999999999997</v>
      </c>
      <c r="AC4270">
        <v>0.81499999999999995</v>
      </c>
      <c r="AD4270" s="19">
        <v>45825.083302141204</v>
      </c>
      <c r="AE4270" t="s">
        <v>2397</v>
      </c>
    </row>
    <row r="4271" spans="1:31" hidden="1" x14ac:dyDescent="0.35">
      <c r="A4271" t="s">
        <v>1458</v>
      </c>
      <c r="B4271" t="s">
        <v>312</v>
      </c>
      <c r="C4271">
        <v>96</v>
      </c>
      <c r="D4271" s="9">
        <v>44447.787465277775</v>
      </c>
      <c r="E4271" s="9">
        <v>44543.963750000003</v>
      </c>
      <c r="F4271" t="s">
        <v>871</v>
      </c>
      <c r="G4271" t="s">
        <v>871</v>
      </c>
      <c r="H4271">
        <v>1</v>
      </c>
      <c r="I4271">
        <v>11</v>
      </c>
      <c r="J4271">
        <v>3</v>
      </c>
      <c r="K4271" t="s">
        <v>872</v>
      </c>
      <c r="L4271">
        <v>5</v>
      </c>
      <c r="M4271">
        <v>3</v>
      </c>
      <c r="N4271" t="s">
        <v>874</v>
      </c>
      <c r="O4271">
        <v>0.09</v>
      </c>
      <c r="P4271">
        <v>2.1999999999999999E-2</v>
      </c>
      <c r="Q4271">
        <v>0.03</v>
      </c>
      <c r="R4271">
        <v>6.8000000000000005E-2</v>
      </c>
      <c r="S4271">
        <v>5.8999999999999997E-2</v>
      </c>
      <c r="T4271" t="s">
        <v>874</v>
      </c>
      <c r="U4271" t="s">
        <v>874</v>
      </c>
      <c r="V4271" t="s">
        <v>874</v>
      </c>
      <c r="W4271" t="s">
        <v>874</v>
      </c>
      <c r="X4271" t="s">
        <v>56</v>
      </c>
      <c r="Y4271">
        <v>33.332999999999998</v>
      </c>
      <c r="Z4271" t="s">
        <v>874</v>
      </c>
      <c r="AA4271">
        <v>0.871</v>
      </c>
      <c r="AB4271">
        <v>0.82099999999999995</v>
      </c>
      <c r="AC4271">
        <v>0.77600000000000002</v>
      </c>
      <c r="AD4271" s="19">
        <v>45825.104572939817</v>
      </c>
      <c r="AE4271" t="s">
        <v>2397</v>
      </c>
    </row>
    <row r="4272" spans="1:31" x14ac:dyDescent="0.35">
      <c r="A4272" t="s">
        <v>996</v>
      </c>
      <c r="B4272" t="s">
        <v>311</v>
      </c>
      <c r="C4272">
        <v>3178</v>
      </c>
      <c r="D4272" s="9">
        <v>40569.188287037039</v>
      </c>
      <c r="E4272" s="9">
        <v>43748.068865740737</v>
      </c>
      <c r="F4272">
        <v>40</v>
      </c>
      <c r="G4272">
        <v>40</v>
      </c>
      <c r="H4272">
        <v>5</v>
      </c>
      <c r="I4272">
        <v>35</v>
      </c>
      <c r="J4272">
        <v>3</v>
      </c>
      <c r="K4272">
        <v>37</v>
      </c>
      <c r="L4272">
        <v>27</v>
      </c>
      <c r="M4272">
        <v>10</v>
      </c>
      <c r="N4272">
        <v>5.0000000000000001E-3</v>
      </c>
      <c r="O4272">
        <v>1.4E-2</v>
      </c>
      <c r="P4272">
        <v>1E-3</v>
      </c>
      <c r="Q4272">
        <v>0.01</v>
      </c>
      <c r="R4272">
        <v>1.7999999999999999E-2</v>
      </c>
      <c r="S4272">
        <v>1.6E-2</v>
      </c>
      <c r="T4272">
        <v>0.55600000000000005</v>
      </c>
      <c r="U4272">
        <v>0.26300000000000001</v>
      </c>
      <c r="V4272">
        <v>0.94699999999999995</v>
      </c>
      <c r="W4272">
        <v>1000</v>
      </c>
      <c r="X4272" t="s">
        <v>56</v>
      </c>
      <c r="Y4272">
        <v>100</v>
      </c>
      <c r="Z4272">
        <v>0.94899999999999995</v>
      </c>
      <c r="AA4272" s="19">
        <v>0.94299999999999995</v>
      </c>
      <c r="AB4272">
        <v>0.91700000000000004</v>
      </c>
      <c r="AC4272" s="23">
        <v>0.69399999999999995</v>
      </c>
      <c r="AD4272" s="19">
        <v>45825.202845729167</v>
      </c>
      <c r="AE4272" t="s">
        <v>2388</v>
      </c>
    </row>
    <row r="4273" spans="1:31" hidden="1" x14ac:dyDescent="0.35">
      <c r="A4273" t="s">
        <v>1459</v>
      </c>
      <c r="B4273" t="s">
        <v>312</v>
      </c>
      <c r="C4273">
        <v>99</v>
      </c>
      <c r="D4273" s="9">
        <v>44463.789548611108</v>
      </c>
      <c r="E4273" s="9">
        <v>44563.642812500002</v>
      </c>
      <c r="F4273" t="s">
        <v>871</v>
      </c>
      <c r="G4273" t="s">
        <v>871</v>
      </c>
      <c r="H4273">
        <v>23</v>
      </c>
      <c r="I4273">
        <v>57</v>
      </c>
      <c r="J4273">
        <v>17</v>
      </c>
      <c r="K4273" t="s">
        <v>872</v>
      </c>
      <c r="L4273">
        <v>40</v>
      </c>
      <c r="M4273">
        <v>24</v>
      </c>
      <c r="N4273">
        <v>0.19800000000000001</v>
      </c>
      <c r="O4273">
        <v>0.52400000000000002</v>
      </c>
      <c r="P4273">
        <v>0.158</v>
      </c>
      <c r="Q4273">
        <v>0.312</v>
      </c>
      <c r="R4273">
        <v>0.56399999999999995</v>
      </c>
      <c r="S4273">
        <v>0.55400000000000005</v>
      </c>
      <c r="T4273">
        <v>0.55300000000000005</v>
      </c>
      <c r="U4273">
        <v>0.27400000000000002</v>
      </c>
      <c r="V4273">
        <v>0.78100000000000003</v>
      </c>
      <c r="W4273">
        <v>1403.846</v>
      </c>
      <c r="X4273" t="s">
        <v>56</v>
      </c>
      <c r="Y4273">
        <v>3.2050000000000001</v>
      </c>
      <c r="Z4273">
        <v>0.94199999999999995</v>
      </c>
      <c r="AA4273">
        <v>0.96499999999999997</v>
      </c>
      <c r="AB4273">
        <v>0.93500000000000005</v>
      </c>
      <c r="AC4273">
        <v>0.92100000000000004</v>
      </c>
      <c r="AD4273" s="19">
        <v>45825.104899756945</v>
      </c>
      <c r="AE4273" t="s">
        <v>2397</v>
      </c>
    </row>
    <row r="4274" spans="1:31" x14ac:dyDescent="0.35">
      <c r="A4274" t="s">
        <v>1514</v>
      </c>
      <c r="B4274" t="s">
        <v>311</v>
      </c>
      <c r="C4274">
        <v>6134</v>
      </c>
      <c r="D4274" s="9">
        <v>38412.287430555552</v>
      </c>
      <c r="E4274" s="9">
        <v>44546.339479166665</v>
      </c>
      <c r="F4274">
        <v>676</v>
      </c>
      <c r="G4274">
        <v>676</v>
      </c>
      <c r="H4274">
        <v>112</v>
      </c>
      <c r="I4274">
        <v>564</v>
      </c>
      <c r="J4274">
        <v>203</v>
      </c>
      <c r="K4274">
        <v>473</v>
      </c>
      <c r="L4274">
        <v>250</v>
      </c>
      <c r="M4274">
        <v>223</v>
      </c>
      <c r="N4274">
        <v>2.1000000000000001E-2</v>
      </c>
      <c r="O4274">
        <v>9.5000000000000001E-2</v>
      </c>
      <c r="P4274">
        <v>0.04</v>
      </c>
      <c r="Q4274">
        <v>4.2000000000000003E-2</v>
      </c>
      <c r="R4274">
        <v>7.5999999999999998E-2</v>
      </c>
      <c r="S4274">
        <v>7.4999999999999997E-2</v>
      </c>
      <c r="T4274">
        <v>0.55300000000000005</v>
      </c>
      <c r="U4274">
        <v>0.18099999999999999</v>
      </c>
      <c r="V4274">
        <v>0.65500000000000003</v>
      </c>
      <c r="W4274">
        <v>5309.5240000000003</v>
      </c>
      <c r="X4274" t="s">
        <v>56</v>
      </c>
      <c r="Y4274">
        <v>23.81</v>
      </c>
      <c r="Z4274">
        <v>0.95599999999999996</v>
      </c>
      <c r="AA4274">
        <v>0.996</v>
      </c>
      <c r="AB4274">
        <v>0.94699999999999995</v>
      </c>
      <c r="AC4274">
        <v>0.97699999999999998</v>
      </c>
      <c r="AD4274" s="19">
        <v>45825.117572916664</v>
      </c>
      <c r="AE4274" t="s">
        <v>2397</v>
      </c>
    </row>
    <row r="4275" spans="1:31" hidden="1" x14ac:dyDescent="0.35">
      <c r="A4275" t="s">
        <v>1460</v>
      </c>
      <c r="B4275" t="s">
        <v>312</v>
      </c>
      <c r="C4275">
        <v>99</v>
      </c>
      <c r="D4275" s="9">
        <v>44441.154131944444</v>
      </c>
      <c r="E4275" s="9">
        <v>44540.26059027778</v>
      </c>
      <c r="F4275" t="s">
        <v>871</v>
      </c>
      <c r="G4275" t="s">
        <v>871</v>
      </c>
      <c r="H4275">
        <v>10</v>
      </c>
      <c r="I4275">
        <v>5</v>
      </c>
      <c r="J4275">
        <v>3</v>
      </c>
      <c r="K4275" t="s">
        <v>872</v>
      </c>
      <c r="L4275">
        <v>20</v>
      </c>
      <c r="M4275">
        <v>-9</v>
      </c>
      <c r="N4275">
        <v>0.08</v>
      </c>
      <c r="O4275">
        <v>5.6000000000000001E-2</v>
      </c>
      <c r="P4275">
        <v>5.3999999999999999E-2</v>
      </c>
      <c r="Q4275">
        <v>0.27800000000000002</v>
      </c>
      <c r="R4275">
        <v>8.2000000000000003E-2</v>
      </c>
      <c r="S4275">
        <v>9.8000000000000004E-2</v>
      </c>
      <c r="T4275">
        <v>3.39</v>
      </c>
      <c r="U4275">
        <v>0.58799999999999997</v>
      </c>
      <c r="V4275">
        <v>0.60299999999999998</v>
      </c>
      <c r="W4275">
        <v>115.108</v>
      </c>
      <c r="X4275" t="s">
        <v>62</v>
      </c>
      <c r="Y4275">
        <v>3.597</v>
      </c>
      <c r="Z4275">
        <v>0.86399999999999999</v>
      </c>
      <c r="AA4275">
        <v>0.89900000000000002</v>
      </c>
      <c r="AB4275">
        <v>0.75</v>
      </c>
      <c r="AC4275">
        <v>0.84199999999999997</v>
      </c>
      <c r="AD4275" s="19">
        <v>45825.105174340279</v>
      </c>
      <c r="AE4275" t="s">
        <v>2397</v>
      </c>
    </row>
    <row r="4276" spans="1:31" x14ac:dyDescent="0.35">
      <c r="A4276" t="s">
        <v>1536</v>
      </c>
      <c r="B4276" t="s">
        <v>311</v>
      </c>
      <c r="C4276">
        <v>1355</v>
      </c>
      <c r="D4276" s="9">
        <v>38080.12222222222</v>
      </c>
      <c r="E4276" s="9">
        <v>39435.849305555559</v>
      </c>
      <c r="F4276">
        <v>116</v>
      </c>
      <c r="G4276">
        <v>116</v>
      </c>
      <c r="H4276">
        <v>8</v>
      </c>
      <c r="I4276">
        <v>108</v>
      </c>
      <c r="J4276">
        <v>11</v>
      </c>
      <c r="K4276">
        <v>105</v>
      </c>
      <c r="L4276">
        <v>62</v>
      </c>
      <c r="M4276">
        <v>44</v>
      </c>
      <c r="N4276">
        <v>1.2999999999999999E-2</v>
      </c>
      <c r="O4276">
        <v>0.11</v>
      </c>
      <c r="P4276">
        <v>5.0000000000000001E-3</v>
      </c>
      <c r="Q4276">
        <v>6.5000000000000002E-2</v>
      </c>
      <c r="R4276">
        <v>0.11799999999999999</v>
      </c>
      <c r="S4276">
        <v>9.6000000000000002E-2</v>
      </c>
      <c r="T4276">
        <v>0.55100000000000005</v>
      </c>
      <c r="U4276">
        <v>0.106</v>
      </c>
      <c r="V4276">
        <v>0.95899999999999996</v>
      </c>
      <c r="W4276">
        <v>676.923</v>
      </c>
      <c r="X4276" t="s">
        <v>56</v>
      </c>
      <c r="Y4276">
        <v>15.385</v>
      </c>
      <c r="Z4276">
        <v>0.629</v>
      </c>
      <c r="AA4276">
        <v>0.73399999999999999</v>
      </c>
      <c r="AB4276">
        <v>0.38300000000000001</v>
      </c>
      <c r="AC4276">
        <v>0.69</v>
      </c>
      <c r="AD4276" s="19">
        <v>45824.804188842594</v>
      </c>
      <c r="AE4276" t="s">
        <v>1824</v>
      </c>
    </row>
    <row r="4277" spans="1:31" hidden="1" x14ac:dyDescent="0.35">
      <c r="A4277" t="s">
        <v>1461</v>
      </c>
      <c r="B4277" t="s">
        <v>312</v>
      </c>
      <c r="C4277">
        <v>1</v>
      </c>
      <c r="D4277" s="9">
        <v>44350.513784722221</v>
      </c>
      <c r="E4277" s="9">
        <v>44351.924421296295</v>
      </c>
      <c r="F4277" t="s">
        <v>871</v>
      </c>
      <c r="G4277" t="s">
        <v>871</v>
      </c>
      <c r="H4277">
        <v>1</v>
      </c>
      <c r="I4277">
        <v>1</v>
      </c>
      <c r="J4277">
        <v>1</v>
      </c>
      <c r="K4277" t="s">
        <v>872</v>
      </c>
      <c r="L4277">
        <v>1</v>
      </c>
      <c r="M4277">
        <v>-1</v>
      </c>
      <c r="N4277" t="s">
        <v>874</v>
      </c>
      <c r="O4277" t="s">
        <v>874</v>
      </c>
      <c r="P4277" t="s">
        <v>874</v>
      </c>
      <c r="Q4277" t="s">
        <v>874</v>
      </c>
      <c r="R4277">
        <v>0</v>
      </c>
      <c r="S4277">
        <v>-0.5</v>
      </c>
      <c r="T4277" t="s">
        <v>874</v>
      </c>
      <c r="U4277" t="s">
        <v>874</v>
      </c>
      <c r="V4277" t="s">
        <v>874</v>
      </c>
      <c r="W4277" t="s">
        <v>874</v>
      </c>
      <c r="X4277" t="s">
        <v>56</v>
      </c>
      <c r="Y4277" t="s">
        <v>874</v>
      </c>
      <c r="Z4277" t="s">
        <v>874</v>
      </c>
      <c r="AA4277" t="s">
        <v>874</v>
      </c>
      <c r="AB4277" t="s">
        <v>874</v>
      </c>
      <c r="AC4277" t="s">
        <v>874</v>
      </c>
      <c r="AD4277" s="19">
        <v>45825.105392662037</v>
      </c>
      <c r="AE4277" t="s">
        <v>2397</v>
      </c>
    </row>
    <row r="4278" spans="1:31" x14ac:dyDescent="0.35">
      <c r="A4278" t="s">
        <v>1365</v>
      </c>
      <c r="B4278" t="s">
        <v>311</v>
      </c>
      <c r="C4278">
        <v>777</v>
      </c>
      <c r="D4278" s="9">
        <v>42478.851018518515</v>
      </c>
      <c r="E4278" s="9">
        <v>43256.837025462963</v>
      </c>
      <c r="F4278">
        <v>121</v>
      </c>
      <c r="G4278">
        <v>121</v>
      </c>
      <c r="H4278">
        <v>32</v>
      </c>
      <c r="I4278">
        <v>89</v>
      </c>
      <c r="J4278">
        <v>5</v>
      </c>
      <c r="K4278">
        <v>116</v>
      </c>
      <c r="L4278">
        <v>63</v>
      </c>
      <c r="M4278">
        <v>53</v>
      </c>
      <c r="N4278">
        <v>3.4000000000000002E-2</v>
      </c>
      <c r="O4278">
        <v>0.112</v>
      </c>
      <c r="P4278">
        <v>8.0000000000000002E-3</v>
      </c>
      <c r="Q4278">
        <v>7.5999999999999998E-2</v>
      </c>
      <c r="R4278">
        <v>0.13800000000000001</v>
      </c>
      <c r="S4278">
        <v>0.13800000000000001</v>
      </c>
      <c r="T4278">
        <v>0.55100000000000005</v>
      </c>
      <c r="U4278">
        <v>0.23300000000000001</v>
      </c>
      <c r="V4278">
        <v>0.94499999999999995</v>
      </c>
      <c r="W4278">
        <v>697.36800000000005</v>
      </c>
      <c r="X4278" t="s">
        <v>56</v>
      </c>
      <c r="Y4278">
        <v>13.157999999999999</v>
      </c>
      <c r="Z4278">
        <v>0.92</v>
      </c>
      <c r="AA4278">
        <v>0.92400000000000004</v>
      </c>
      <c r="AB4278">
        <v>0.79900000000000004</v>
      </c>
      <c r="AC4278">
        <v>0.95099999999999996</v>
      </c>
      <c r="AD4278" s="19">
        <v>45825.0828612037</v>
      </c>
      <c r="AE4278" t="s">
        <v>2397</v>
      </c>
    </row>
    <row r="4279" spans="1:31" hidden="1" x14ac:dyDescent="0.35">
      <c r="A4279" t="s">
        <v>1462</v>
      </c>
      <c r="B4279" t="s">
        <v>312</v>
      </c>
      <c r="C4279">
        <v>97</v>
      </c>
      <c r="D4279" s="9">
        <v>44137.688923611109</v>
      </c>
      <c r="E4279" s="9">
        <v>44235.475057870368</v>
      </c>
      <c r="F4279" t="s">
        <v>871</v>
      </c>
      <c r="G4279" t="s">
        <v>871</v>
      </c>
      <c r="H4279">
        <v>2</v>
      </c>
      <c r="I4279">
        <v>10</v>
      </c>
      <c r="J4279">
        <v>3</v>
      </c>
      <c r="K4279" t="s">
        <v>872</v>
      </c>
      <c r="L4279">
        <v>18</v>
      </c>
      <c r="M4279">
        <v>-10</v>
      </c>
      <c r="N4279">
        <v>0.02</v>
      </c>
      <c r="O4279">
        <v>8.6999999999999994E-2</v>
      </c>
      <c r="P4279">
        <v>6.8000000000000005E-2</v>
      </c>
      <c r="Q4279">
        <v>0.22700000000000001</v>
      </c>
      <c r="R4279">
        <v>3.8999999999999903E-2</v>
      </c>
      <c r="S4279">
        <v>6.3E-2</v>
      </c>
      <c r="T4279">
        <v>5.8209999999999997</v>
      </c>
      <c r="U4279">
        <v>0.187</v>
      </c>
      <c r="V4279">
        <v>0.36399999999999999</v>
      </c>
      <c r="W4279">
        <v>8.8109999999999999</v>
      </c>
      <c r="X4279" t="s">
        <v>92</v>
      </c>
      <c r="Y4279">
        <v>4.4050000000000002</v>
      </c>
      <c r="Z4279">
        <v>1</v>
      </c>
      <c r="AA4279">
        <v>0.70299999999999996</v>
      </c>
      <c r="AB4279">
        <v>0.98099999999999998</v>
      </c>
      <c r="AC4279">
        <v>0.90900000000000003</v>
      </c>
      <c r="AD4279" s="19">
        <v>45825.105662986112</v>
      </c>
      <c r="AE4279" t="s">
        <v>2397</v>
      </c>
    </row>
    <row r="4280" spans="1:31" x14ac:dyDescent="0.35">
      <c r="A4280" t="s">
        <v>2177</v>
      </c>
      <c r="B4280" t="s">
        <v>311</v>
      </c>
      <c r="C4280">
        <v>1986</v>
      </c>
      <c r="D4280" s="9">
        <v>39633.492361111108</v>
      </c>
      <c r="E4280" s="9">
        <v>41620.488194444442</v>
      </c>
      <c r="F4280">
        <v>58</v>
      </c>
      <c r="G4280">
        <v>58</v>
      </c>
      <c r="H4280">
        <v>36</v>
      </c>
      <c r="I4280">
        <v>22</v>
      </c>
      <c r="J4280">
        <v>14</v>
      </c>
      <c r="K4280">
        <v>44</v>
      </c>
      <c r="L4280">
        <v>31</v>
      </c>
      <c r="M4280">
        <v>13</v>
      </c>
      <c r="N4280">
        <v>1.2E-2</v>
      </c>
      <c r="O4280">
        <v>3.5000000000000003E-2</v>
      </c>
      <c r="P4280">
        <v>2.7E-2</v>
      </c>
      <c r="Q4280">
        <v>1.0999999999999999E-2</v>
      </c>
      <c r="R4280">
        <v>0.02</v>
      </c>
      <c r="S4280">
        <v>1.2999999999999999E-2</v>
      </c>
      <c r="T4280">
        <v>0.55000000000000004</v>
      </c>
      <c r="U4280">
        <v>0.255</v>
      </c>
      <c r="V4280">
        <v>0.42599999999999999</v>
      </c>
      <c r="W4280">
        <v>1181.818</v>
      </c>
      <c r="X4280" t="s">
        <v>56</v>
      </c>
      <c r="Y4280">
        <v>90.909000000000006</v>
      </c>
      <c r="Z4280">
        <v>0.85399999999999998</v>
      </c>
      <c r="AA4280">
        <v>0.95099999999999996</v>
      </c>
      <c r="AB4280">
        <v>0.81599999999999995</v>
      </c>
      <c r="AC4280">
        <v>0.85099999999999998</v>
      </c>
      <c r="AD4280" s="19">
        <v>45824.949286342591</v>
      </c>
      <c r="AE4280" t="s">
        <v>2215</v>
      </c>
    </row>
    <row r="4281" spans="1:31" hidden="1" x14ac:dyDescent="0.35">
      <c r="A4281" t="s">
        <v>1463</v>
      </c>
      <c r="B4281" t="s">
        <v>312</v>
      </c>
      <c r="C4281">
        <v>92</v>
      </c>
      <c r="D4281" s="9">
        <v>44458.278680555559</v>
      </c>
      <c r="E4281" s="9">
        <v>44550.875104166669</v>
      </c>
      <c r="F4281" t="s">
        <v>871</v>
      </c>
      <c r="G4281" t="s">
        <v>871</v>
      </c>
      <c r="H4281">
        <v>2</v>
      </c>
      <c r="I4281">
        <v>10</v>
      </c>
      <c r="J4281">
        <v>1</v>
      </c>
      <c r="K4281" t="s">
        <v>872</v>
      </c>
      <c r="L4281">
        <v>2</v>
      </c>
      <c r="M4281">
        <v>9</v>
      </c>
      <c r="N4281">
        <v>4.4999999999999998E-2</v>
      </c>
      <c r="O4281">
        <v>9.5000000000000001E-2</v>
      </c>
      <c r="P4281" t="s">
        <v>874</v>
      </c>
      <c r="Q4281">
        <v>1.2E-2</v>
      </c>
      <c r="R4281">
        <v>0.14000000000000001</v>
      </c>
      <c r="S4281">
        <v>0.124</v>
      </c>
      <c r="T4281" t="s">
        <v>874</v>
      </c>
      <c r="U4281" t="s">
        <v>874</v>
      </c>
      <c r="V4281" t="s">
        <v>874</v>
      </c>
      <c r="W4281" t="s">
        <v>874</v>
      </c>
      <c r="X4281" t="s">
        <v>56</v>
      </c>
      <c r="Y4281">
        <v>83.332999999999998</v>
      </c>
      <c r="Z4281">
        <v>1</v>
      </c>
      <c r="AA4281">
        <v>0.97399999999999998</v>
      </c>
      <c r="AB4281" t="s">
        <v>874</v>
      </c>
      <c r="AC4281">
        <v>1</v>
      </c>
      <c r="AD4281" s="19">
        <v>45825.105889988423</v>
      </c>
      <c r="AE4281" t="s">
        <v>2397</v>
      </c>
    </row>
    <row r="4282" spans="1:31" x14ac:dyDescent="0.35">
      <c r="A4282" t="s">
        <v>273</v>
      </c>
      <c r="B4282" t="s">
        <v>311</v>
      </c>
      <c r="C4282">
        <v>319</v>
      </c>
      <c r="D4282" s="9">
        <v>44232.658437500002</v>
      </c>
      <c r="E4282" s="9">
        <v>44552.636701388888</v>
      </c>
      <c r="F4282">
        <v>107</v>
      </c>
      <c r="G4282">
        <v>107</v>
      </c>
      <c r="H4282">
        <v>107</v>
      </c>
      <c r="I4282">
        <v>0</v>
      </c>
      <c r="J4282">
        <v>0</v>
      </c>
      <c r="K4282">
        <v>107</v>
      </c>
      <c r="L4282">
        <v>44</v>
      </c>
      <c r="M4282">
        <v>63</v>
      </c>
      <c r="N4282">
        <v>0.32200000000000001</v>
      </c>
      <c r="O4282">
        <v>0</v>
      </c>
      <c r="P4282">
        <v>0</v>
      </c>
      <c r="Q4282">
        <v>0.17699999999999999</v>
      </c>
      <c r="R4282">
        <v>0.32200000000000001</v>
      </c>
      <c r="S4282">
        <v>0.32200000000000001</v>
      </c>
      <c r="T4282">
        <v>0.55000000000000004</v>
      </c>
      <c r="U4282">
        <v>1</v>
      </c>
      <c r="V4282">
        <v>1</v>
      </c>
      <c r="W4282">
        <v>355.93200000000002</v>
      </c>
      <c r="X4282" t="s">
        <v>56</v>
      </c>
      <c r="Y4282">
        <v>5.65</v>
      </c>
      <c r="Z4282">
        <v>0.95799999999999996</v>
      </c>
      <c r="AA4282">
        <v>0</v>
      </c>
      <c r="AB4282">
        <v>0</v>
      </c>
      <c r="AC4282">
        <v>0.95</v>
      </c>
      <c r="AD4282" s="19">
        <v>45825.242824004628</v>
      </c>
      <c r="AE4282" t="s">
        <v>2357</v>
      </c>
    </row>
    <row r="4283" spans="1:31" hidden="1" x14ac:dyDescent="0.35">
      <c r="A4283" t="s">
        <v>1464</v>
      </c>
      <c r="B4283" t="s">
        <v>312</v>
      </c>
      <c r="C4283">
        <v>0</v>
      </c>
      <c r="D4283" s="9">
        <v>44430.886365740742</v>
      </c>
      <c r="E4283" s="9">
        <v>44430.893148148149</v>
      </c>
      <c r="F4283" t="s">
        <v>871</v>
      </c>
      <c r="G4283" t="s">
        <v>871</v>
      </c>
      <c r="H4283">
        <v>1</v>
      </c>
      <c r="I4283">
        <v>1</v>
      </c>
      <c r="J4283">
        <v>1</v>
      </c>
      <c r="K4283" t="s">
        <v>872</v>
      </c>
      <c r="L4283">
        <v>1</v>
      </c>
      <c r="M4283">
        <v>-1</v>
      </c>
      <c r="N4283" t="s">
        <v>874</v>
      </c>
      <c r="O4283" t="s">
        <v>874</v>
      </c>
      <c r="P4283" t="s">
        <v>874</v>
      </c>
      <c r="Q4283" t="s">
        <v>874</v>
      </c>
      <c r="R4283">
        <v>0</v>
      </c>
      <c r="S4283" t="s">
        <v>874</v>
      </c>
      <c r="T4283" t="s">
        <v>874</v>
      </c>
      <c r="U4283" t="s">
        <v>874</v>
      </c>
      <c r="V4283" t="s">
        <v>874</v>
      </c>
      <c r="W4283" t="s">
        <v>874</v>
      </c>
      <c r="X4283" t="s">
        <v>62</v>
      </c>
      <c r="Y4283" t="s">
        <v>874</v>
      </c>
      <c r="Z4283" t="s">
        <v>874</v>
      </c>
      <c r="AA4283" t="s">
        <v>874</v>
      </c>
      <c r="AB4283" t="s">
        <v>874</v>
      </c>
      <c r="AC4283" t="s">
        <v>874</v>
      </c>
      <c r="AD4283" s="19">
        <v>45825.1061112963</v>
      </c>
      <c r="AE4283" t="s">
        <v>2397</v>
      </c>
    </row>
    <row r="4284" spans="1:31" x14ac:dyDescent="0.35">
      <c r="A4284" t="s">
        <v>1617</v>
      </c>
      <c r="B4284" t="s">
        <v>311</v>
      </c>
      <c r="C4284">
        <v>231</v>
      </c>
      <c r="D4284" s="9">
        <v>41393.601388888892</v>
      </c>
      <c r="E4284" s="9">
        <v>41624.62777777778</v>
      </c>
      <c r="F4284">
        <v>166</v>
      </c>
      <c r="G4284">
        <v>166</v>
      </c>
      <c r="H4284">
        <v>17</v>
      </c>
      <c r="I4284">
        <v>149</v>
      </c>
      <c r="J4284">
        <v>17</v>
      </c>
      <c r="K4284">
        <v>149</v>
      </c>
      <c r="L4284">
        <v>77</v>
      </c>
      <c r="M4284">
        <v>72</v>
      </c>
      <c r="N4284">
        <v>0.10100000000000001</v>
      </c>
      <c r="O4284">
        <v>0.63300000000000001</v>
      </c>
      <c r="P4284">
        <v>6.7000000000000004E-2</v>
      </c>
      <c r="Q4284">
        <v>0.36599999999999999</v>
      </c>
      <c r="R4284">
        <v>0.66700000000000004</v>
      </c>
      <c r="S4284">
        <v>0.65600000000000003</v>
      </c>
      <c r="T4284">
        <v>0.54900000000000004</v>
      </c>
      <c r="U4284">
        <v>0.13800000000000001</v>
      </c>
      <c r="V4284">
        <v>0.90900000000000003</v>
      </c>
      <c r="W4284">
        <v>196.721</v>
      </c>
      <c r="X4284" t="s">
        <v>56</v>
      </c>
      <c r="Y4284">
        <v>2.7320000000000002</v>
      </c>
      <c r="Z4284">
        <v>0.91300000000000003</v>
      </c>
      <c r="AA4284">
        <v>0.97599999999999998</v>
      </c>
      <c r="AB4284">
        <v>0.89800000000000002</v>
      </c>
      <c r="AC4284">
        <v>0.98099999999999998</v>
      </c>
      <c r="AD4284" s="19">
        <v>45824.816931689813</v>
      </c>
      <c r="AE4284" t="s">
        <v>1824</v>
      </c>
    </row>
    <row r="4285" spans="1:31" hidden="1" x14ac:dyDescent="0.35">
      <c r="A4285" t="s">
        <v>1465</v>
      </c>
      <c r="B4285" t="s">
        <v>312</v>
      </c>
      <c r="C4285">
        <v>82</v>
      </c>
      <c r="D4285" s="9">
        <v>44484.50980324074</v>
      </c>
      <c r="E4285" s="9">
        <v>44566.751643518517</v>
      </c>
      <c r="F4285" t="s">
        <v>871</v>
      </c>
      <c r="G4285" t="s">
        <v>871</v>
      </c>
      <c r="H4285">
        <v>3</v>
      </c>
      <c r="I4285">
        <v>2</v>
      </c>
      <c r="J4285">
        <v>1</v>
      </c>
      <c r="K4285" t="s">
        <v>872</v>
      </c>
      <c r="L4285">
        <v>6</v>
      </c>
      <c r="M4285">
        <v>-3</v>
      </c>
      <c r="N4285">
        <v>2.3E-2</v>
      </c>
      <c r="O4285">
        <v>1.7999999999999999E-2</v>
      </c>
      <c r="P4285" t="s">
        <v>874</v>
      </c>
      <c r="Q4285">
        <v>0.17599999999999999</v>
      </c>
      <c r="R4285" s="24" t="s">
        <v>2247</v>
      </c>
      <c r="S4285">
        <v>3.3000000000000002E-2</v>
      </c>
      <c r="T4285" t="s">
        <v>874</v>
      </c>
      <c r="U4285" t="s">
        <v>874</v>
      </c>
      <c r="V4285" t="s">
        <v>874</v>
      </c>
      <c r="W4285" t="s">
        <v>874</v>
      </c>
      <c r="X4285" t="s">
        <v>56</v>
      </c>
      <c r="Y4285">
        <v>5.6820000000000004</v>
      </c>
      <c r="Z4285">
        <v>0.94599999999999995</v>
      </c>
      <c r="AA4285">
        <v>1</v>
      </c>
      <c r="AB4285" t="s">
        <v>874</v>
      </c>
      <c r="AC4285">
        <v>0.42899999999999999</v>
      </c>
      <c r="AD4285" s="19">
        <v>45825.106333958334</v>
      </c>
      <c r="AE4285" t="s">
        <v>2397</v>
      </c>
    </row>
    <row r="4286" spans="1:31" x14ac:dyDescent="0.35">
      <c r="A4286" t="s">
        <v>88</v>
      </c>
      <c r="B4286" t="s">
        <v>311</v>
      </c>
      <c r="C4286">
        <v>38</v>
      </c>
      <c r="D4286" s="9">
        <v>44523.557337962964</v>
      </c>
      <c r="E4286" s="9">
        <v>44561.594224537039</v>
      </c>
      <c r="F4286">
        <v>81</v>
      </c>
      <c r="G4286">
        <v>81</v>
      </c>
      <c r="H4286">
        <v>77</v>
      </c>
      <c r="I4286">
        <v>4</v>
      </c>
      <c r="J4286">
        <v>3</v>
      </c>
      <c r="K4286">
        <v>78</v>
      </c>
      <c r="L4286">
        <v>38</v>
      </c>
      <c r="M4286">
        <v>40</v>
      </c>
      <c r="N4286">
        <v>1.845</v>
      </c>
      <c r="O4286">
        <v>0.13800000000000001</v>
      </c>
      <c r="P4286">
        <v>0.3</v>
      </c>
      <c r="Q4286">
        <v>0.92400000000000004</v>
      </c>
      <c r="R4286">
        <v>1.6830000000000001</v>
      </c>
      <c r="S4286">
        <v>1.907</v>
      </c>
      <c r="T4286">
        <v>0.54900000000000004</v>
      </c>
      <c r="U4286">
        <v>0.93</v>
      </c>
      <c r="V4286">
        <v>0.84899999999999998</v>
      </c>
      <c r="W4286">
        <v>43.29</v>
      </c>
      <c r="X4286" t="s">
        <v>56</v>
      </c>
      <c r="Y4286">
        <v>1.0820000000000001</v>
      </c>
      <c r="Z4286">
        <v>0.72299999999999998</v>
      </c>
      <c r="AA4286" s="19">
        <v>0.98199999999999998</v>
      </c>
      <c r="AB4286">
        <v>0.75</v>
      </c>
      <c r="AC4286" s="23">
        <v>0.96499999999999997</v>
      </c>
      <c r="AD4286" s="19">
        <v>45825.234227013891</v>
      </c>
      <c r="AE4286" t="s">
        <v>2362</v>
      </c>
    </row>
    <row r="4287" spans="1:31" hidden="1" x14ac:dyDescent="0.35">
      <c r="A4287" t="s">
        <v>1466</v>
      </c>
      <c r="B4287" t="s">
        <v>312</v>
      </c>
      <c r="C4287">
        <v>92</v>
      </c>
      <c r="D4287" s="9">
        <v>44455.5387962963</v>
      </c>
      <c r="E4287" s="9">
        <v>44547.860949074071</v>
      </c>
      <c r="F4287" t="s">
        <v>871</v>
      </c>
      <c r="G4287" t="s">
        <v>871</v>
      </c>
      <c r="H4287">
        <v>2</v>
      </c>
      <c r="I4287">
        <v>9</v>
      </c>
      <c r="J4287">
        <v>4</v>
      </c>
      <c r="K4287" t="s">
        <v>872</v>
      </c>
      <c r="L4287">
        <v>7</v>
      </c>
      <c r="M4287">
        <v>-1</v>
      </c>
      <c r="N4287">
        <v>1.9E-2</v>
      </c>
      <c r="O4287">
        <v>0.20100000000000001</v>
      </c>
      <c r="P4287">
        <v>0.11799999999999999</v>
      </c>
      <c r="Q4287">
        <v>7.0000000000000007E-2</v>
      </c>
      <c r="R4287" s="24" t="s">
        <v>2003</v>
      </c>
      <c r="S4287">
        <v>4.9000000000000002E-2</v>
      </c>
      <c r="T4287">
        <v>0.68600000000000005</v>
      </c>
      <c r="U4287">
        <v>8.5999999999999993E-2</v>
      </c>
      <c r="V4287">
        <v>0.46400000000000002</v>
      </c>
      <c r="W4287">
        <v>242.857</v>
      </c>
      <c r="X4287" t="s">
        <v>56</v>
      </c>
      <c r="Y4287">
        <v>14.286</v>
      </c>
      <c r="Z4287">
        <v>1</v>
      </c>
      <c r="AA4287">
        <v>0.81799999999999995</v>
      </c>
      <c r="AB4287">
        <v>0.6</v>
      </c>
      <c r="AC4287">
        <v>0.77</v>
      </c>
      <c r="AD4287" s="19">
        <v>45825.10660511574</v>
      </c>
      <c r="AE4287" t="s">
        <v>2397</v>
      </c>
    </row>
    <row r="4288" spans="1:31" x14ac:dyDescent="0.35">
      <c r="A4288" t="s">
        <v>1716</v>
      </c>
      <c r="B4288" t="s">
        <v>311</v>
      </c>
      <c r="C4288">
        <v>5770</v>
      </c>
      <c r="D4288" s="9">
        <v>38728.112557870372</v>
      </c>
      <c r="E4288" s="9">
        <v>44498.688402777778</v>
      </c>
      <c r="F4288">
        <v>1674</v>
      </c>
      <c r="G4288">
        <v>1674</v>
      </c>
      <c r="H4288">
        <v>134</v>
      </c>
      <c r="I4288">
        <v>1540</v>
      </c>
      <c r="J4288">
        <v>132</v>
      </c>
      <c r="K4288">
        <v>1542</v>
      </c>
      <c r="L4288">
        <v>1312</v>
      </c>
      <c r="M4288">
        <v>230</v>
      </c>
      <c r="N4288">
        <v>3.7999999999999999E-2</v>
      </c>
      <c r="O4288">
        <v>0.47699999999999998</v>
      </c>
      <c r="P4288">
        <v>0.02</v>
      </c>
      <c r="Q4288">
        <v>0.27200000000000002</v>
      </c>
      <c r="R4288">
        <v>0.495</v>
      </c>
      <c r="S4288">
        <v>0.40300000000000002</v>
      </c>
      <c r="T4288">
        <v>0.54900000000000004</v>
      </c>
      <c r="U4288">
        <v>7.3999999999999996E-2</v>
      </c>
      <c r="V4288">
        <v>0.96099999999999997</v>
      </c>
      <c r="W4288">
        <v>845.58799999999997</v>
      </c>
      <c r="X4288" t="s">
        <v>56</v>
      </c>
      <c r="Y4288">
        <v>3.6760000000000002</v>
      </c>
      <c r="Z4288">
        <v>0.61099999999999999</v>
      </c>
      <c r="AA4288">
        <v>0.71599999999999997</v>
      </c>
      <c r="AB4288">
        <v>0.77800000000000002</v>
      </c>
      <c r="AC4288">
        <v>0.495</v>
      </c>
      <c r="AD4288" s="19">
        <v>45825.168945381942</v>
      </c>
      <c r="AE4288" t="s">
        <v>2397</v>
      </c>
    </row>
    <row r="4289" spans="1:31" hidden="1" x14ac:dyDescent="0.35">
      <c r="A4289" t="s">
        <v>1467</v>
      </c>
      <c r="B4289" t="s">
        <v>312</v>
      </c>
      <c r="C4289">
        <v>10</v>
      </c>
      <c r="D4289" s="9">
        <v>44539.764004629629</v>
      </c>
      <c r="E4289" s="9">
        <v>44550.706990740742</v>
      </c>
      <c r="F4289" t="s">
        <v>871</v>
      </c>
      <c r="G4289" t="s">
        <v>871</v>
      </c>
      <c r="H4289">
        <v>1</v>
      </c>
      <c r="I4289">
        <v>1</v>
      </c>
      <c r="J4289">
        <v>1</v>
      </c>
      <c r="K4289" t="s">
        <v>872</v>
      </c>
      <c r="L4289">
        <v>2</v>
      </c>
      <c r="M4289">
        <v>-2</v>
      </c>
      <c r="N4289" t="s">
        <v>874</v>
      </c>
      <c r="O4289" t="s">
        <v>874</v>
      </c>
      <c r="P4289" t="s">
        <v>874</v>
      </c>
      <c r="Q4289">
        <v>0.125</v>
      </c>
      <c r="R4289">
        <v>0</v>
      </c>
      <c r="S4289" t="s">
        <v>874</v>
      </c>
      <c r="T4289" t="s">
        <v>874</v>
      </c>
      <c r="U4289" t="s">
        <v>874</v>
      </c>
      <c r="V4289" t="s">
        <v>874</v>
      </c>
      <c r="W4289" t="s">
        <v>874</v>
      </c>
      <c r="X4289" t="s">
        <v>56</v>
      </c>
      <c r="Y4289">
        <v>8</v>
      </c>
      <c r="Z4289" t="s">
        <v>874</v>
      </c>
      <c r="AA4289" t="s">
        <v>874</v>
      </c>
      <c r="AB4289" t="s">
        <v>874</v>
      </c>
      <c r="AC4289">
        <v>1</v>
      </c>
      <c r="AD4289" s="19">
        <v>45825.106822349539</v>
      </c>
      <c r="AE4289" t="s">
        <v>2397</v>
      </c>
    </row>
    <row r="4290" spans="1:31" x14ac:dyDescent="0.35">
      <c r="A4290" t="s">
        <v>146</v>
      </c>
      <c r="B4290" t="s">
        <v>311</v>
      </c>
      <c r="C4290">
        <v>697</v>
      </c>
      <c r="D4290" s="9">
        <v>43854.401192129626</v>
      </c>
      <c r="E4290" s="9">
        <v>44551.596261574072</v>
      </c>
      <c r="F4290">
        <v>214</v>
      </c>
      <c r="G4290">
        <v>214</v>
      </c>
      <c r="H4290">
        <v>200</v>
      </c>
      <c r="I4290">
        <v>14</v>
      </c>
      <c r="J4290">
        <v>0</v>
      </c>
      <c r="K4290">
        <v>214</v>
      </c>
      <c r="L4290">
        <v>122</v>
      </c>
      <c r="M4290">
        <v>92</v>
      </c>
      <c r="N4290">
        <v>0.247</v>
      </c>
      <c r="O4290">
        <v>1.4E-2</v>
      </c>
      <c r="P4290">
        <v>0</v>
      </c>
      <c r="Q4290">
        <v>0.14299999999999999</v>
      </c>
      <c r="R4290">
        <v>0.26100000000000001</v>
      </c>
      <c r="S4290">
        <v>0.26400000000000001</v>
      </c>
      <c r="T4290">
        <v>0.54800000000000004</v>
      </c>
      <c r="U4290">
        <v>0.94599999999999995</v>
      </c>
      <c r="V4290">
        <v>1</v>
      </c>
      <c r="W4290">
        <v>643.35699999999997</v>
      </c>
      <c r="X4290" t="s">
        <v>56</v>
      </c>
      <c r="Y4290">
        <v>6.9930000000000003</v>
      </c>
      <c r="Z4290">
        <v>0.92900000000000005</v>
      </c>
      <c r="AA4290">
        <v>0.44800000000000001</v>
      </c>
      <c r="AB4290">
        <v>0</v>
      </c>
      <c r="AC4290">
        <v>0.84299999999999997</v>
      </c>
      <c r="AD4290" s="19">
        <v>45825.269213726853</v>
      </c>
      <c r="AE4290" t="s">
        <v>2357</v>
      </c>
    </row>
    <row r="4291" spans="1:31" hidden="1" x14ac:dyDescent="0.35">
      <c r="A4291" t="s">
        <v>1468</v>
      </c>
      <c r="B4291" t="s">
        <v>312</v>
      </c>
      <c r="C4291">
        <v>99</v>
      </c>
      <c r="D4291" s="9">
        <v>44467.375833333332</v>
      </c>
      <c r="E4291" s="9">
        <v>44566.685960648145</v>
      </c>
      <c r="F4291" t="s">
        <v>871</v>
      </c>
      <c r="G4291" t="s">
        <v>871</v>
      </c>
      <c r="H4291">
        <v>17</v>
      </c>
      <c r="I4291">
        <v>45</v>
      </c>
      <c r="J4291">
        <v>5</v>
      </c>
      <c r="K4291" t="s">
        <v>872</v>
      </c>
      <c r="L4291">
        <v>52</v>
      </c>
      <c r="M4291">
        <v>6</v>
      </c>
      <c r="N4291">
        <v>0.152</v>
      </c>
      <c r="O4291">
        <v>0.39500000000000002</v>
      </c>
      <c r="P4291">
        <v>4.4999999999999998E-2</v>
      </c>
      <c r="Q4291">
        <v>0.51</v>
      </c>
      <c r="R4291">
        <v>0.502</v>
      </c>
      <c r="S4291">
        <v>0.51400000000000001</v>
      </c>
      <c r="T4291">
        <v>1.016</v>
      </c>
      <c r="U4291">
        <v>0.27800000000000002</v>
      </c>
      <c r="V4291">
        <v>0.91800000000000004</v>
      </c>
      <c r="W4291">
        <v>794.11800000000005</v>
      </c>
      <c r="X4291" t="s">
        <v>62</v>
      </c>
      <c r="Y4291">
        <v>1.9610000000000001</v>
      </c>
      <c r="Z4291">
        <v>0.97199999999999998</v>
      </c>
      <c r="AA4291">
        <v>0.97699999999999998</v>
      </c>
      <c r="AB4291">
        <v>0.92600000000000005</v>
      </c>
      <c r="AC4291">
        <v>0.94199999999999995</v>
      </c>
      <c r="AD4291" s="19">
        <v>45825.107112916667</v>
      </c>
      <c r="AE4291" t="s">
        <v>2397</v>
      </c>
    </row>
    <row r="4292" spans="1:31" x14ac:dyDescent="0.35">
      <c r="A4292" t="s">
        <v>1405</v>
      </c>
      <c r="B4292" t="s">
        <v>311</v>
      </c>
      <c r="C4292">
        <v>5896</v>
      </c>
      <c r="D4292" s="9">
        <v>38664.734016203707</v>
      </c>
      <c r="E4292" s="9">
        <v>44561.702557870369</v>
      </c>
      <c r="F4292">
        <v>250</v>
      </c>
      <c r="G4292">
        <v>250</v>
      </c>
      <c r="H4292">
        <v>22</v>
      </c>
      <c r="I4292">
        <v>228</v>
      </c>
      <c r="J4292">
        <v>46</v>
      </c>
      <c r="K4292">
        <v>204</v>
      </c>
      <c r="L4292">
        <v>150</v>
      </c>
      <c r="M4292">
        <v>54</v>
      </c>
      <c r="N4292">
        <v>7.0000000000000001E-3</v>
      </c>
      <c r="O4292">
        <v>5.2999999999999999E-2</v>
      </c>
      <c r="P4292">
        <v>7.0000000000000001E-3</v>
      </c>
      <c r="Q4292">
        <v>2.9000000000000001E-2</v>
      </c>
      <c r="R4292">
        <v>5.2999999999999999E-2</v>
      </c>
      <c r="S4292">
        <v>4.4999999999999998E-2</v>
      </c>
      <c r="T4292">
        <v>0.54700000000000004</v>
      </c>
      <c r="U4292">
        <v>0.11700000000000001</v>
      </c>
      <c r="V4292">
        <v>0.88300000000000001</v>
      </c>
      <c r="W4292">
        <v>1862.069</v>
      </c>
      <c r="X4292" t="s">
        <v>56</v>
      </c>
      <c r="Y4292">
        <v>34.482999999999997</v>
      </c>
      <c r="Z4292">
        <v>0.71799999999999997</v>
      </c>
      <c r="AA4292">
        <v>0.745</v>
      </c>
      <c r="AB4292">
        <v>0.64200000000000002</v>
      </c>
      <c r="AC4292">
        <v>0.61399999999999999</v>
      </c>
      <c r="AD4292" s="19">
        <v>45825.092247048611</v>
      </c>
      <c r="AE4292" t="s">
        <v>2397</v>
      </c>
    </row>
    <row r="4293" spans="1:31" hidden="1" x14ac:dyDescent="0.35">
      <c r="A4293" t="s">
        <v>1469</v>
      </c>
      <c r="B4293" t="s">
        <v>312</v>
      </c>
      <c r="C4293">
        <v>73</v>
      </c>
      <c r="D4293" s="9">
        <v>44242.678460648145</v>
      </c>
      <c r="E4293" s="9">
        <v>44315.683541666665</v>
      </c>
      <c r="F4293" t="s">
        <v>871</v>
      </c>
      <c r="G4293" t="s">
        <v>871</v>
      </c>
      <c r="H4293">
        <v>1</v>
      </c>
      <c r="I4293">
        <v>3</v>
      </c>
      <c r="J4293">
        <v>3</v>
      </c>
      <c r="K4293" t="s">
        <v>872</v>
      </c>
      <c r="L4293">
        <v>5</v>
      </c>
      <c r="M4293">
        <v>-5</v>
      </c>
      <c r="N4293" t="s">
        <v>874</v>
      </c>
      <c r="O4293">
        <v>2.9000000000000001E-2</v>
      </c>
      <c r="P4293" t="s">
        <v>874</v>
      </c>
      <c r="Q4293">
        <v>2.5</v>
      </c>
      <c r="R4293">
        <v>0</v>
      </c>
      <c r="S4293">
        <v>-3.0000000000000001E-3</v>
      </c>
      <c r="T4293" t="s">
        <v>874</v>
      </c>
      <c r="U4293" t="s">
        <v>874</v>
      </c>
      <c r="V4293" t="s">
        <v>874</v>
      </c>
      <c r="W4293" t="s">
        <v>874</v>
      </c>
      <c r="X4293" t="s">
        <v>80</v>
      </c>
      <c r="Y4293">
        <v>0.4</v>
      </c>
      <c r="Z4293" t="s">
        <v>874</v>
      </c>
      <c r="AA4293">
        <v>0.75</v>
      </c>
      <c r="AB4293" t="s">
        <v>874</v>
      </c>
      <c r="AC4293">
        <v>0.5</v>
      </c>
      <c r="AD4293" s="19">
        <v>45825.107329479164</v>
      </c>
      <c r="AE4293" t="s">
        <v>2397</v>
      </c>
    </row>
    <row r="4294" spans="1:31" x14ac:dyDescent="0.35">
      <c r="A4294" t="s">
        <v>1520</v>
      </c>
      <c r="B4294" t="s">
        <v>311</v>
      </c>
      <c r="C4294">
        <v>2002</v>
      </c>
      <c r="D4294" s="9">
        <v>39609.352777777778</v>
      </c>
      <c r="E4294" s="9">
        <v>41611.352777777778</v>
      </c>
      <c r="F4294">
        <v>183</v>
      </c>
      <c r="G4294">
        <v>183</v>
      </c>
      <c r="H4294">
        <v>19</v>
      </c>
      <c r="I4294">
        <v>164</v>
      </c>
      <c r="J4294">
        <v>28</v>
      </c>
      <c r="K4294">
        <v>155</v>
      </c>
      <c r="L4294">
        <v>79</v>
      </c>
      <c r="M4294">
        <v>76</v>
      </c>
      <c r="N4294">
        <v>0.01</v>
      </c>
      <c r="O4294">
        <v>7.0000000000000007E-2</v>
      </c>
      <c r="P4294">
        <v>1.4E-2</v>
      </c>
      <c r="Q4294">
        <v>3.5999999999999997E-2</v>
      </c>
      <c r="R4294">
        <v>6.6000000000000003E-2</v>
      </c>
      <c r="S4294">
        <v>6.5000000000000002E-2</v>
      </c>
      <c r="T4294">
        <v>0.54500000000000004</v>
      </c>
      <c r="U4294">
        <v>0.125</v>
      </c>
      <c r="V4294">
        <v>0.82499999999999996</v>
      </c>
      <c r="W4294">
        <v>2111.1109999999999</v>
      </c>
      <c r="X4294" t="s">
        <v>56</v>
      </c>
      <c r="Y4294">
        <v>27.777999999999999</v>
      </c>
      <c r="Z4294">
        <v>0.95399999999999996</v>
      </c>
      <c r="AA4294">
        <v>0.97399999999999998</v>
      </c>
      <c r="AB4294">
        <v>0.97499999999999998</v>
      </c>
      <c r="AC4294">
        <v>0.97</v>
      </c>
      <c r="AD4294" s="19">
        <v>45824.796077800929</v>
      </c>
      <c r="AE4294" t="s">
        <v>1824</v>
      </c>
    </row>
    <row r="4295" spans="1:31" hidden="1" x14ac:dyDescent="0.35">
      <c r="A4295" t="s">
        <v>1470</v>
      </c>
      <c r="B4295" t="s">
        <v>312</v>
      </c>
      <c r="C4295">
        <v>93</v>
      </c>
      <c r="D4295" s="9">
        <v>44450.431064814817</v>
      </c>
      <c r="E4295" s="9">
        <v>44543.960532407407</v>
      </c>
      <c r="F4295" t="s">
        <v>871</v>
      </c>
      <c r="G4295" t="s">
        <v>871</v>
      </c>
      <c r="H4295">
        <v>1</v>
      </c>
      <c r="I4295">
        <v>1</v>
      </c>
      <c r="J4295">
        <v>1</v>
      </c>
      <c r="K4295" t="s">
        <v>872</v>
      </c>
      <c r="L4295">
        <v>1</v>
      </c>
      <c r="M4295">
        <v>-1</v>
      </c>
      <c r="N4295" t="s">
        <v>874</v>
      </c>
      <c r="O4295" t="s">
        <v>874</v>
      </c>
      <c r="P4295" t="s">
        <v>874</v>
      </c>
      <c r="Q4295" t="s">
        <v>874</v>
      </c>
      <c r="R4295">
        <v>0</v>
      </c>
      <c r="S4295">
        <v>8.0000000000000002E-3</v>
      </c>
      <c r="T4295" t="s">
        <v>874</v>
      </c>
      <c r="U4295" t="s">
        <v>874</v>
      </c>
      <c r="V4295" t="s">
        <v>874</v>
      </c>
      <c r="W4295" t="s">
        <v>874</v>
      </c>
      <c r="X4295" t="s">
        <v>62</v>
      </c>
      <c r="Y4295" t="s">
        <v>874</v>
      </c>
      <c r="Z4295" t="s">
        <v>874</v>
      </c>
      <c r="AA4295" t="s">
        <v>874</v>
      </c>
      <c r="AB4295" t="s">
        <v>874</v>
      </c>
      <c r="AC4295" t="s">
        <v>874</v>
      </c>
      <c r="AD4295" s="19">
        <v>45825.107551250003</v>
      </c>
      <c r="AE4295" t="s">
        <v>2397</v>
      </c>
    </row>
    <row r="4296" spans="1:31" x14ac:dyDescent="0.35">
      <c r="A4296" t="s">
        <v>2199</v>
      </c>
      <c r="B4296" t="s">
        <v>311</v>
      </c>
      <c r="C4296">
        <v>1090</v>
      </c>
      <c r="D4296" s="9">
        <v>40536.03402777778</v>
      </c>
      <c r="E4296" s="9">
        <v>41626.150694444441</v>
      </c>
      <c r="F4296">
        <v>156</v>
      </c>
      <c r="G4296">
        <v>156</v>
      </c>
      <c r="H4296">
        <v>107</v>
      </c>
      <c r="I4296">
        <v>49</v>
      </c>
      <c r="J4296">
        <v>6</v>
      </c>
      <c r="K4296">
        <v>150</v>
      </c>
      <c r="L4296">
        <v>60</v>
      </c>
      <c r="M4296">
        <v>90</v>
      </c>
      <c r="N4296">
        <v>0.106</v>
      </c>
      <c r="O4296">
        <v>5.6000000000000001E-2</v>
      </c>
      <c r="P4296">
        <v>6.0000000000000001E-3</v>
      </c>
      <c r="Q4296">
        <v>8.5000000000000006E-2</v>
      </c>
      <c r="R4296">
        <v>0.156</v>
      </c>
      <c r="S4296">
        <v>0.154</v>
      </c>
      <c r="T4296">
        <v>0.54500000000000004</v>
      </c>
      <c r="U4296">
        <v>0.65400000000000003</v>
      </c>
      <c r="V4296">
        <v>0.96299999999999997</v>
      </c>
      <c r="W4296">
        <v>1058.8240000000001</v>
      </c>
      <c r="X4296" t="s">
        <v>56</v>
      </c>
      <c r="Y4296">
        <v>11.765000000000001</v>
      </c>
      <c r="Z4296">
        <v>0.97099999999999997</v>
      </c>
      <c r="AA4296">
        <v>0.95499999999999996</v>
      </c>
      <c r="AB4296">
        <v>0.76600000000000001</v>
      </c>
      <c r="AC4296">
        <v>0.95899999999999996</v>
      </c>
      <c r="AD4296" s="19">
        <v>45824.954981388888</v>
      </c>
      <c r="AE4296" t="s">
        <v>2215</v>
      </c>
    </row>
    <row r="4297" spans="1:31" hidden="1" x14ac:dyDescent="0.35">
      <c r="A4297" t="s">
        <v>1471</v>
      </c>
      <c r="B4297" t="s">
        <v>312</v>
      </c>
      <c r="C4297">
        <v>74</v>
      </c>
      <c r="D4297" s="9">
        <v>44457.318206018521</v>
      </c>
      <c r="E4297" s="9">
        <v>44532.100868055553</v>
      </c>
      <c r="F4297" t="s">
        <v>871</v>
      </c>
      <c r="G4297" t="s">
        <v>871</v>
      </c>
      <c r="H4297">
        <v>2</v>
      </c>
      <c r="I4297">
        <v>5</v>
      </c>
      <c r="J4297">
        <v>2</v>
      </c>
      <c r="K4297" t="s">
        <v>872</v>
      </c>
      <c r="L4297">
        <v>11</v>
      </c>
      <c r="M4297">
        <v>-5</v>
      </c>
      <c r="N4297">
        <v>2.4E-2</v>
      </c>
      <c r="O4297">
        <v>6.8000000000000005E-2</v>
      </c>
      <c r="P4297">
        <v>1.2999999999999999E-2</v>
      </c>
      <c r="Q4297">
        <v>9.8000000000000004E-2</v>
      </c>
      <c r="R4297">
        <v>7.9000000000000001E-2</v>
      </c>
      <c r="S4297">
        <v>8.2000000000000003E-2</v>
      </c>
      <c r="T4297">
        <v>1.2410000000000001</v>
      </c>
      <c r="U4297">
        <v>0.26100000000000001</v>
      </c>
      <c r="V4297">
        <v>0.85899999999999999</v>
      </c>
      <c r="W4297">
        <v>602.04100000000005</v>
      </c>
      <c r="X4297" t="s">
        <v>62</v>
      </c>
      <c r="Y4297">
        <v>10.204000000000001</v>
      </c>
      <c r="Z4297">
        <v>1</v>
      </c>
      <c r="AA4297">
        <v>0.92800000000000005</v>
      </c>
      <c r="AB4297">
        <v>1</v>
      </c>
      <c r="AC4297">
        <v>0.74399999999999999</v>
      </c>
      <c r="AD4297" s="19">
        <v>45825.107823715276</v>
      </c>
      <c r="AE4297" t="s">
        <v>2397</v>
      </c>
    </row>
    <row r="4298" spans="1:31" x14ac:dyDescent="0.35">
      <c r="A4298" t="s">
        <v>1230</v>
      </c>
      <c r="B4298" t="s">
        <v>311</v>
      </c>
      <c r="C4298">
        <v>2485</v>
      </c>
      <c r="D4298" s="9">
        <v>42080.618900462963</v>
      </c>
      <c r="E4298" s="9">
        <v>44566.085138888891</v>
      </c>
      <c r="F4298">
        <v>5153</v>
      </c>
      <c r="G4298">
        <v>5153</v>
      </c>
      <c r="H4298">
        <v>562</v>
      </c>
      <c r="I4298">
        <v>4591</v>
      </c>
      <c r="J4298">
        <v>443</v>
      </c>
      <c r="K4298">
        <v>4710</v>
      </c>
      <c r="L4298">
        <v>2636</v>
      </c>
      <c r="M4298">
        <v>2074</v>
      </c>
      <c r="N4298">
        <v>0.24099999999999999</v>
      </c>
      <c r="O4298">
        <v>2.0179999999999998</v>
      </c>
      <c r="P4298">
        <v>0.2</v>
      </c>
      <c r="Q4298">
        <v>1.121</v>
      </c>
      <c r="R4298">
        <v>2.0590000000000002</v>
      </c>
      <c r="S4298">
        <v>2.056</v>
      </c>
      <c r="T4298">
        <v>0.54400000000000004</v>
      </c>
      <c r="U4298">
        <v>0.107</v>
      </c>
      <c r="V4298">
        <v>0.91100000000000003</v>
      </c>
      <c r="W4298">
        <v>1850.134</v>
      </c>
      <c r="X4298" t="s">
        <v>56</v>
      </c>
      <c r="Y4298">
        <v>0.89200000000000002</v>
      </c>
      <c r="Z4298">
        <v>0.95399999999999996</v>
      </c>
      <c r="AA4298">
        <v>0.96499999999999997</v>
      </c>
      <c r="AB4298">
        <v>0.95</v>
      </c>
      <c r="AC4298">
        <v>0.95599999999999996</v>
      </c>
      <c r="AD4298" s="19">
        <v>45825.050315497683</v>
      </c>
      <c r="AE4298" t="s">
        <v>2397</v>
      </c>
    </row>
    <row r="4299" spans="1:31" hidden="1" x14ac:dyDescent="0.35">
      <c r="A4299" t="s">
        <v>1472</v>
      </c>
      <c r="B4299" t="s">
        <v>312</v>
      </c>
      <c r="C4299">
        <v>73</v>
      </c>
      <c r="D4299" s="9">
        <v>43616.642083333332</v>
      </c>
      <c r="E4299" s="9">
        <v>43690.371932870374</v>
      </c>
      <c r="F4299" t="s">
        <v>871</v>
      </c>
      <c r="G4299" t="s">
        <v>871</v>
      </c>
      <c r="H4299">
        <v>8</v>
      </c>
      <c r="I4299">
        <v>3</v>
      </c>
      <c r="J4299">
        <v>25</v>
      </c>
      <c r="K4299" t="s">
        <v>872</v>
      </c>
      <c r="L4299">
        <v>9</v>
      </c>
      <c r="M4299">
        <v>-22</v>
      </c>
      <c r="N4299" t="s">
        <v>874</v>
      </c>
      <c r="O4299">
        <v>0.375</v>
      </c>
      <c r="P4299">
        <v>0.17299999999999999</v>
      </c>
      <c r="Q4299">
        <v>6.2E-2</v>
      </c>
      <c r="R4299">
        <v>0.20200000000000001</v>
      </c>
      <c r="S4299">
        <v>-0.04</v>
      </c>
      <c r="T4299" t="s">
        <v>874</v>
      </c>
      <c r="U4299" t="s">
        <v>874</v>
      </c>
      <c r="V4299" t="s">
        <v>874</v>
      </c>
      <c r="W4299" t="s">
        <v>874</v>
      </c>
      <c r="X4299" t="s">
        <v>56</v>
      </c>
      <c r="Y4299">
        <v>16.129000000000001</v>
      </c>
      <c r="Z4299" t="s">
        <v>874</v>
      </c>
      <c r="AA4299">
        <v>0.75</v>
      </c>
      <c r="AB4299">
        <v>0.73199999999999998</v>
      </c>
      <c r="AC4299">
        <v>0.76</v>
      </c>
      <c r="AD4299" s="19">
        <v>45825.108042002314</v>
      </c>
      <c r="AE4299" t="s">
        <v>2397</v>
      </c>
    </row>
    <row r="4300" spans="1:31" x14ac:dyDescent="0.35">
      <c r="A4300" t="s">
        <v>2087</v>
      </c>
      <c r="B4300" t="s">
        <v>311</v>
      </c>
      <c r="C4300">
        <v>455</v>
      </c>
      <c r="D4300" s="9">
        <v>41117.90902777778</v>
      </c>
      <c r="E4300" s="9">
        <v>41572.992361111108</v>
      </c>
      <c r="F4300">
        <v>90</v>
      </c>
      <c r="G4300">
        <v>90</v>
      </c>
      <c r="H4300">
        <v>83</v>
      </c>
      <c r="I4300">
        <v>7</v>
      </c>
      <c r="J4300">
        <v>2</v>
      </c>
      <c r="K4300">
        <v>88</v>
      </c>
      <c r="L4300">
        <v>60</v>
      </c>
      <c r="M4300">
        <v>28</v>
      </c>
      <c r="N4300">
        <v>0.17799999999999999</v>
      </c>
      <c r="O4300">
        <v>3.2000000000000001E-2</v>
      </c>
      <c r="P4300">
        <v>0</v>
      </c>
      <c r="Q4300">
        <v>0.114</v>
      </c>
      <c r="R4300">
        <v>0.21</v>
      </c>
      <c r="S4300">
        <v>0.185</v>
      </c>
      <c r="T4300">
        <v>0.54300000000000004</v>
      </c>
      <c r="U4300">
        <v>0.84799999999999998</v>
      </c>
      <c r="V4300">
        <v>1</v>
      </c>
      <c r="W4300">
        <v>245.614</v>
      </c>
      <c r="X4300" t="s">
        <v>56</v>
      </c>
      <c r="Y4300">
        <v>8.7720000000000002</v>
      </c>
      <c r="Z4300">
        <v>0.92300000000000004</v>
      </c>
      <c r="AA4300">
        <v>0.88700000000000001</v>
      </c>
      <c r="AB4300">
        <v>0</v>
      </c>
      <c r="AC4300">
        <v>0.92800000000000005</v>
      </c>
      <c r="AD4300" s="19">
        <v>45824.922453391206</v>
      </c>
      <c r="AE4300" t="s">
        <v>2215</v>
      </c>
    </row>
    <row r="4301" spans="1:31" hidden="1" x14ac:dyDescent="0.35">
      <c r="A4301" t="s">
        <v>1473</v>
      </c>
      <c r="B4301" t="s">
        <v>312</v>
      </c>
      <c r="C4301">
        <v>0</v>
      </c>
      <c r="D4301" s="9">
        <v>44545.36041666667</v>
      </c>
      <c r="E4301" s="9">
        <v>44545.729363425926</v>
      </c>
      <c r="F4301" t="s">
        <v>871</v>
      </c>
      <c r="G4301" t="s">
        <v>871</v>
      </c>
      <c r="H4301">
        <v>1</v>
      </c>
      <c r="I4301">
        <v>1</v>
      </c>
      <c r="J4301">
        <v>1</v>
      </c>
      <c r="K4301" t="s">
        <v>872</v>
      </c>
      <c r="L4301">
        <v>1</v>
      </c>
      <c r="M4301">
        <v>-1</v>
      </c>
      <c r="N4301" t="s">
        <v>874</v>
      </c>
      <c r="O4301" t="s">
        <v>874</v>
      </c>
      <c r="P4301" t="s">
        <v>874</v>
      </c>
      <c r="Q4301" t="s">
        <v>874</v>
      </c>
      <c r="R4301">
        <v>0</v>
      </c>
      <c r="S4301" t="s">
        <v>874</v>
      </c>
      <c r="T4301" t="s">
        <v>874</v>
      </c>
      <c r="U4301" t="s">
        <v>874</v>
      </c>
      <c r="V4301" t="s">
        <v>874</v>
      </c>
      <c r="W4301" t="s">
        <v>874</v>
      </c>
      <c r="X4301" t="s">
        <v>56</v>
      </c>
      <c r="Y4301" t="s">
        <v>874</v>
      </c>
      <c r="Z4301" t="s">
        <v>874</v>
      </c>
      <c r="AA4301" t="s">
        <v>874</v>
      </c>
      <c r="AB4301" t="s">
        <v>874</v>
      </c>
      <c r="AC4301" t="s">
        <v>874</v>
      </c>
      <c r="AD4301" s="19">
        <v>45825.108259687499</v>
      </c>
      <c r="AE4301" t="s">
        <v>2397</v>
      </c>
    </row>
    <row r="4302" spans="1:31" x14ac:dyDescent="0.35">
      <c r="A4302" t="s">
        <v>259</v>
      </c>
      <c r="B4302" t="s">
        <v>311</v>
      </c>
      <c r="C4302">
        <v>375</v>
      </c>
      <c r="D4302" s="9">
        <v>45034.45416666667</v>
      </c>
      <c r="E4302" s="9">
        <v>45410.080555555556</v>
      </c>
      <c r="F4302">
        <v>44</v>
      </c>
      <c r="G4302">
        <v>44</v>
      </c>
      <c r="H4302">
        <v>0</v>
      </c>
      <c r="I4302">
        <v>44</v>
      </c>
      <c r="J4302">
        <v>9</v>
      </c>
      <c r="K4302">
        <v>35</v>
      </c>
      <c r="L4302">
        <v>5</v>
      </c>
      <c r="M4302">
        <v>30</v>
      </c>
      <c r="N4302">
        <v>0</v>
      </c>
      <c r="O4302">
        <v>0.108</v>
      </c>
      <c r="P4302">
        <v>1.6E-2</v>
      </c>
      <c r="Q4302">
        <v>0.05</v>
      </c>
      <c r="R4302">
        <v>9.1999999999999998E-2</v>
      </c>
      <c r="S4302">
        <v>9.8000000000000004E-2</v>
      </c>
      <c r="T4302">
        <v>0.54300000000000004</v>
      </c>
      <c r="U4302">
        <v>0</v>
      </c>
      <c r="V4302">
        <v>0.85199999999999998</v>
      </c>
      <c r="W4302">
        <v>600</v>
      </c>
      <c r="X4302" t="s">
        <v>56</v>
      </c>
      <c r="Y4302">
        <v>20</v>
      </c>
      <c r="Z4302">
        <v>0</v>
      </c>
      <c r="AA4302">
        <v>0.98499999999999999</v>
      </c>
      <c r="AB4302">
        <v>0.81499999999999995</v>
      </c>
      <c r="AC4302">
        <v>0.97099999999999997</v>
      </c>
      <c r="AD4302" s="19">
        <v>3.2407407407407408E-5</v>
      </c>
      <c r="AE4302" t="s">
        <v>1108</v>
      </c>
    </row>
    <row r="4303" spans="1:31" hidden="1" x14ac:dyDescent="0.35">
      <c r="A4303" t="s">
        <v>1474</v>
      </c>
      <c r="B4303" t="s">
        <v>312</v>
      </c>
      <c r="C4303">
        <v>0</v>
      </c>
      <c r="D4303" s="9">
        <v>41178.416898148149</v>
      </c>
      <c r="E4303" s="9">
        <v>41178.416898148149</v>
      </c>
      <c r="F4303" t="s">
        <v>871</v>
      </c>
      <c r="G4303" t="s">
        <v>871</v>
      </c>
      <c r="H4303">
        <v>1</v>
      </c>
      <c r="I4303">
        <v>1</v>
      </c>
      <c r="J4303">
        <v>1</v>
      </c>
      <c r="K4303" t="s">
        <v>872</v>
      </c>
      <c r="L4303">
        <v>1</v>
      </c>
      <c r="M4303">
        <v>0</v>
      </c>
      <c r="N4303" t="s">
        <v>874</v>
      </c>
      <c r="O4303" t="s">
        <v>874</v>
      </c>
      <c r="P4303" t="s">
        <v>874</v>
      </c>
      <c r="Q4303" t="s">
        <v>874</v>
      </c>
      <c r="R4303">
        <v>0</v>
      </c>
      <c r="S4303" t="s">
        <v>874</v>
      </c>
      <c r="T4303" t="s">
        <v>874</v>
      </c>
      <c r="U4303" t="s">
        <v>874</v>
      </c>
      <c r="V4303" t="s">
        <v>874</v>
      </c>
      <c r="W4303" t="s">
        <v>874</v>
      </c>
      <c r="X4303" t="s">
        <v>56</v>
      </c>
      <c r="Y4303" t="s">
        <v>874</v>
      </c>
      <c r="Z4303" t="s">
        <v>874</v>
      </c>
      <c r="AA4303" t="s">
        <v>874</v>
      </c>
      <c r="AB4303" t="s">
        <v>874</v>
      </c>
      <c r="AC4303" t="s">
        <v>874</v>
      </c>
      <c r="AD4303" s="19">
        <v>45825.108454629626</v>
      </c>
      <c r="AE4303" t="s">
        <v>2397</v>
      </c>
    </row>
    <row r="4304" spans="1:31" x14ac:dyDescent="0.35">
      <c r="A4304" t="s">
        <v>259</v>
      </c>
      <c r="B4304" t="s">
        <v>311</v>
      </c>
      <c r="C4304">
        <v>375</v>
      </c>
      <c r="D4304" s="9">
        <v>45034.45416666667</v>
      </c>
      <c r="E4304" s="9">
        <v>45410.080555555556</v>
      </c>
      <c r="F4304">
        <v>44</v>
      </c>
      <c r="G4304">
        <v>44</v>
      </c>
      <c r="H4304">
        <v>0</v>
      </c>
      <c r="I4304">
        <v>44</v>
      </c>
      <c r="J4304">
        <v>9</v>
      </c>
      <c r="K4304">
        <v>35</v>
      </c>
      <c r="L4304">
        <v>5</v>
      </c>
      <c r="M4304">
        <v>30</v>
      </c>
      <c r="N4304">
        <v>0</v>
      </c>
      <c r="O4304">
        <v>0.108</v>
      </c>
      <c r="P4304">
        <v>1.6E-2</v>
      </c>
      <c r="Q4304">
        <v>0.05</v>
      </c>
      <c r="R4304">
        <v>9.1999999999999998E-2</v>
      </c>
      <c r="S4304">
        <v>9.8000000000000004E-2</v>
      </c>
      <c r="T4304">
        <v>0.54300000000000004</v>
      </c>
      <c r="U4304">
        <v>0</v>
      </c>
      <c r="V4304">
        <v>0.85199999999999998</v>
      </c>
      <c r="W4304">
        <v>600</v>
      </c>
      <c r="X4304" t="s">
        <v>56</v>
      </c>
      <c r="Y4304">
        <v>20</v>
      </c>
      <c r="Z4304">
        <v>0</v>
      </c>
      <c r="AA4304">
        <v>0.98499999999999999</v>
      </c>
      <c r="AB4304">
        <v>0.81499999999999995</v>
      </c>
      <c r="AC4304">
        <v>0.97099999999999997</v>
      </c>
      <c r="AD4304" s="19">
        <v>2.3519675925925927E-2</v>
      </c>
      <c r="AE4304" t="s">
        <v>1108</v>
      </c>
    </row>
    <row r="4305" spans="1:31" hidden="1" x14ac:dyDescent="0.35">
      <c r="A4305" t="s">
        <v>1475</v>
      </c>
      <c r="B4305" t="s">
        <v>312</v>
      </c>
      <c r="C4305">
        <v>46</v>
      </c>
      <c r="D4305" s="9">
        <v>44160.496979166666</v>
      </c>
      <c r="E4305" s="9">
        <v>44207.168877314813</v>
      </c>
      <c r="F4305" t="s">
        <v>871</v>
      </c>
      <c r="G4305" t="s">
        <v>871</v>
      </c>
      <c r="H4305">
        <v>1</v>
      </c>
      <c r="I4305">
        <v>3</v>
      </c>
      <c r="J4305">
        <v>1</v>
      </c>
      <c r="K4305" t="s">
        <v>872</v>
      </c>
      <c r="L4305">
        <v>3</v>
      </c>
      <c r="M4305">
        <v>-1</v>
      </c>
      <c r="N4305" t="s">
        <v>874</v>
      </c>
      <c r="O4305">
        <v>3.6999999999999998E-2</v>
      </c>
      <c r="P4305">
        <v>0</v>
      </c>
      <c r="Q4305">
        <v>5.3999999999999999E-2</v>
      </c>
      <c r="R4305">
        <v>3.6999999999999998E-2</v>
      </c>
      <c r="S4305">
        <v>3.6999999999999998E-2</v>
      </c>
      <c r="T4305" t="s">
        <v>874</v>
      </c>
      <c r="U4305" t="s">
        <v>874</v>
      </c>
      <c r="V4305" t="s">
        <v>874</v>
      </c>
      <c r="W4305" t="s">
        <v>874</v>
      </c>
      <c r="X4305" t="s">
        <v>56</v>
      </c>
      <c r="Y4305">
        <v>18.518999999999998</v>
      </c>
      <c r="Z4305" t="s">
        <v>874</v>
      </c>
      <c r="AA4305">
        <v>0.873</v>
      </c>
      <c r="AB4305">
        <v>0</v>
      </c>
      <c r="AC4305">
        <v>0.75</v>
      </c>
      <c r="AD4305" s="19">
        <v>45825.10867898148</v>
      </c>
      <c r="AE4305" t="s">
        <v>2397</v>
      </c>
    </row>
    <row r="4306" spans="1:31" x14ac:dyDescent="0.35">
      <c r="A4306" t="s">
        <v>1707</v>
      </c>
      <c r="B4306" t="s">
        <v>311</v>
      </c>
      <c r="C4306">
        <v>3906</v>
      </c>
      <c r="D4306" s="9">
        <v>37566.402083333334</v>
      </c>
      <c r="E4306" s="9">
        <v>41472.604861111111</v>
      </c>
      <c r="F4306">
        <v>73</v>
      </c>
      <c r="G4306">
        <v>73</v>
      </c>
      <c r="H4306">
        <v>2</v>
      </c>
      <c r="I4306">
        <v>71</v>
      </c>
      <c r="J4306">
        <v>7</v>
      </c>
      <c r="K4306">
        <v>66</v>
      </c>
      <c r="L4306">
        <v>44</v>
      </c>
      <c r="M4306">
        <v>22</v>
      </c>
      <c r="N4306">
        <v>1E-3</v>
      </c>
      <c r="O4306">
        <v>2.3E-2</v>
      </c>
      <c r="P4306">
        <v>0</v>
      </c>
      <c r="Q4306">
        <v>1.2999999999999999E-2</v>
      </c>
      <c r="R4306">
        <v>2.4E-2</v>
      </c>
      <c r="S4306">
        <v>0.02</v>
      </c>
      <c r="T4306">
        <v>0.54200000000000004</v>
      </c>
      <c r="U4306">
        <v>4.2000000000000003E-2</v>
      </c>
      <c r="V4306">
        <v>1</v>
      </c>
      <c r="W4306">
        <v>1692.308</v>
      </c>
      <c r="X4306" t="s">
        <v>56</v>
      </c>
      <c r="Y4306">
        <v>76.923000000000002</v>
      </c>
      <c r="Z4306">
        <v>1</v>
      </c>
      <c r="AA4306">
        <v>0.82099999999999995</v>
      </c>
      <c r="AB4306">
        <v>0</v>
      </c>
      <c r="AC4306">
        <v>0.32900000000000001</v>
      </c>
      <c r="AD4306" s="19">
        <v>45824.825334351852</v>
      </c>
      <c r="AE4306" t="s">
        <v>1824</v>
      </c>
    </row>
    <row r="4307" spans="1:31" hidden="1" x14ac:dyDescent="0.35">
      <c r="A4307" t="s">
        <v>1476</v>
      </c>
      <c r="B4307" t="s">
        <v>312</v>
      </c>
      <c r="C4307">
        <v>88</v>
      </c>
      <c r="D4307" s="9">
        <v>44239.610219907408</v>
      </c>
      <c r="E4307" s="9">
        <v>44328.36855324074</v>
      </c>
      <c r="F4307" t="s">
        <v>871</v>
      </c>
      <c r="G4307" t="s">
        <v>871</v>
      </c>
      <c r="H4307">
        <v>1</v>
      </c>
      <c r="I4307">
        <v>5</v>
      </c>
      <c r="J4307">
        <v>1</v>
      </c>
      <c r="K4307" t="s">
        <v>872</v>
      </c>
      <c r="L4307">
        <v>1</v>
      </c>
      <c r="M4307">
        <v>4</v>
      </c>
      <c r="N4307" t="s">
        <v>874</v>
      </c>
      <c r="O4307">
        <v>4.2999999999999997E-2</v>
      </c>
      <c r="P4307" t="s">
        <v>874</v>
      </c>
      <c r="Q4307" t="s">
        <v>874</v>
      </c>
      <c r="R4307">
        <v>0</v>
      </c>
      <c r="S4307">
        <v>4.2999999999999997E-2</v>
      </c>
      <c r="T4307" t="s">
        <v>874</v>
      </c>
      <c r="U4307" t="s">
        <v>874</v>
      </c>
      <c r="V4307" t="s">
        <v>874</v>
      </c>
      <c r="W4307" t="s">
        <v>874</v>
      </c>
      <c r="X4307" t="s">
        <v>56</v>
      </c>
      <c r="Y4307" t="s">
        <v>874</v>
      </c>
      <c r="Z4307" t="s">
        <v>874</v>
      </c>
      <c r="AA4307">
        <v>0.82699999999999996</v>
      </c>
      <c r="AB4307" t="s">
        <v>874</v>
      </c>
      <c r="AC4307" t="s">
        <v>874</v>
      </c>
      <c r="AD4307" s="19">
        <v>45825.10888010417</v>
      </c>
      <c r="AE4307" t="s">
        <v>2397</v>
      </c>
    </row>
    <row r="4308" spans="1:31" x14ac:dyDescent="0.35">
      <c r="A4308" t="s">
        <v>1269</v>
      </c>
      <c r="B4308" t="s">
        <v>311</v>
      </c>
      <c r="C4308">
        <v>1898</v>
      </c>
      <c r="D4308" s="9">
        <v>41596.611805555556</v>
      </c>
      <c r="E4308" s="9">
        <v>43495.029166666667</v>
      </c>
      <c r="F4308">
        <v>913</v>
      </c>
      <c r="G4308">
        <v>913</v>
      </c>
      <c r="H4308">
        <v>831</v>
      </c>
      <c r="I4308">
        <v>82</v>
      </c>
      <c r="J4308">
        <v>91</v>
      </c>
      <c r="K4308">
        <v>822</v>
      </c>
      <c r="L4308">
        <v>466</v>
      </c>
      <c r="M4308">
        <v>356</v>
      </c>
      <c r="N4308">
        <v>1.0509999999999999</v>
      </c>
      <c r="O4308">
        <v>4.5999999999999999E-2</v>
      </c>
      <c r="P4308">
        <v>0.123</v>
      </c>
      <c r="Q4308">
        <v>0.52800000000000002</v>
      </c>
      <c r="R4308">
        <v>0.97399999999999998</v>
      </c>
      <c r="S4308">
        <v>0.89700000000000002</v>
      </c>
      <c r="T4308">
        <v>0.54200000000000004</v>
      </c>
      <c r="U4308">
        <v>0.95799999999999996</v>
      </c>
      <c r="V4308">
        <v>0.88800000000000001</v>
      </c>
      <c r="W4308">
        <v>674.24199999999996</v>
      </c>
      <c r="X4308" t="s">
        <v>56</v>
      </c>
      <c r="Y4308">
        <v>1.8939999999999999</v>
      </c>
      <c r="Z4308">
        <v>0.89600000000000002</v>
      </c>
      <c r="AA4308">
        <v>0.81</v>
      </c>
      <c r="AB4308">
        <v>0.89900000000000002</v>
      </c>
      <c r="AC4308">
        <v>0.90300000000000002</v>
      </c>
      <c r="AD4308" s="19">
        <v>45825.049295671299</v>
      </c>
      <c r="AE4308" t="s">
        <v>2226</v>
      </c>
    </row>
    <row r="4309" spans="1:31" hidden="1" x14ac:dyDescent="0.35">
      <c r="A4309" t="s">
        <v>1477</v>
      </c>
      <c r="B4309" t="s">
        <v>312</v>
      </c>
      <c r="C4309">
        <v>97</v>
      </c>
      <c r="D4309" s="9">
        <v>44455.865810185183</v>
      </c>
      <c r="E4309" s="9">
        <v>44553.254606481481</v>
      </c>
      <c r="F4309" t="s">
        <v>871</v>
      </c>
      <c r="G4309" t="s">
        <v>871</v>
      </c>
      <c r="H4309">
        <v>1</v>
      </c>
      <c r="I4309">
        <v>5</v>
      </c>
      <c r="J4309">
        <v>6</v>
      </c>
      <c r="K4309" t="s">
        <v>872</v>
      </c>
      <c r="L4309">
        <v>4</v>
      </c>
      <c r="M4309">
        <v>-6</v>
      </c>
      <c r="N4309" t="s">
        <v>874</v>
      </c>
      <c r="O4309">
        <v>3.6999999999999998E-2</v>
      </c>
      <c r="P4309">
        <v>0.10299999999999999</v>
      </c>
      <c r="Q4309">
        <v>9.7000000000000003E-2</v>
      </c>
      <c r="R4309">
        <v>-6.6000000000000003E-2</v>
      </c>
      <c r="S4309">
        <v>-3.0000000000000001E-3</v>
      </c>
      <c r="T4309" t="s">
        <v>874</v>
      </c>
      <c r="U4309" t="s">
        <v>874</v>
      </c>
      <c r="V4309" t="s">
        <v>874</v>
      </c>
      <c r="W4309" t="s">
        <v>874</v>
      </c>
      <c r="X4309" t="s">
        <v>56</v>
      </c>
      <c r="Y4309">
        <v>10.308999999999999</v>
      </c>
      <c r="Z4309" t="s">
        <v>874</v>
      </c>
      <c r="AA4309">
        <v>0.82899999999999996</v>
      </c>
      <c r="AB4309">
        <v>0.59299999999999997</v>
      </c>
      <c r="AC4309">
        <v>0.84</v>
      </c>
      <c r="AD4309" s="19">
        <v>45825.109169421296</v>
      </c>
      <c r="AE4309" t="s">
        <v>2397</v>
      </c>
    </row>
    <row r="4310" spans="1:31" x14ac:dyDescent="0.35">
      <c r="A4310" t="s">
        <v>216</v>
      </c>
      <c r="B4310" t="s">
        <v>311</v>
      </c>
      <c r="C4310">
        <v>900</v>
      </c>
      <c r="D4310" s="9">
        <v>44658.82708333333</v>
      </c>
      <c r="E4310" s="9">
        <v>45559.313888888886</v>
      </c>
      <c r="F4310">
        <v>161</v>
      </c>
      <c r="G4310">
        <v>129</v>
      </c>
      <c r="H4310">
        <v>94</v>
      </c>
      <c r="I4310">
        <v>35</v>
      </c>
      <c r="J4310">
        <v>14</v>
      </c>
      <c r="K4310">
        <v>115</v>
      </c>
      <c r="L4310">
        <v>74</v>
      </c>
      <c r="M4310">
        <v>41</v>
      </c>
      <c r="N4310">
        <v>0.11700000000000001</v>
      </c>
      <c r="O4310">
        <v>4.1000000000000002E-2</v>
      </c>
      <c r="P4310">
        <v>1.6E-2</v>
      </c>
      <c r="Q4310">
        <v>7.6999999999999999E-2</v>
      </c>
      <c r="R4310">
        <v>0.14199999999999999</v>
      </c>
      <c r="S4310">
        <v>0.13600000000000001</v>
      </c>
      <c r="T4310">
        <v>0.54200000000000004</v>
      </c>
      <c r="U4310">
        <v>0.74099999999999999</v>
      </c>
      <c r="V4310">
        <v>0.89900000000000002</v>
      </c>
      <c r="W4310">
        <v>532.46799999999996</v>
      </c>
      <c r="X4310" t="s">
        <v>56</v>
      </c>
      <c r="Y4310">
        <v>12.987</v>
      </c>
      <c r="Z4310">
        <v>0.91900000000000004</v>
      </c>
      <c r="AA4310">
        <v>0.82799999999999996</v>
      </c>
      <c r="AB4310">
        <v>0.90700000000000003</v>
      </c>
      <c r="AC4310">
        <v>0.91200000000000003</v>
      </c>
      <c r="AD4310" s="19">
        <v>3.5729166666666666E-2</v>
      </c>
      <c r="AE4310" t="s">
        <v>1108</v>
      </c>
    </row>
    <row r="4311" spans="1:31" hidden="1" x14ac:dyDescent="0.35">
      <c r="A4311" t="s">
        <v>1478</v>
      </c>
      <c r="B4311" t="s">
        <v>312</v>
      </c>
      <c r="C4311">
        <v>81</v>
      </c>
      <c r="D4311" s="9">
        <v>44471.593541666669</v>
      </c>
      <c r="E4311" s="9">
        <v>44552.898657407408</v>
      </c>
      <c r="F4311" t="s">
        <v>871</v>
      </c>
      <c r="G4311" t="s">
        <v>871</v>
      </c>
      <c r="H4311">
        <v>2</v>
      </c>
      <c r="I4311">
        <v>8</v>
      </c>
      <c r="J4311">
        <v>1</v>
      </c>
      <c r="K4311" t="s">
        <v>872</v>
      </c>
      <c r="L4311">
        <v>6</v>
      </c>
      <c r="M4311">
        <v>5</v>
      </c>
      <c r="N4311">
        <v>0.02</v>
      </c>
      <c r="O4311">
        <v>7.2999999999999995E-2</v>
      </c>
      <c r="P4311" t="s">
        <v>874</v>
      </c>
      <c r="Q4311">
        <v>7.4999999999999997E-2</v>
      </c>
      <c r="R4311">
        <v>9.2999999999999999E-2</v>
      </c>
      <c r="S4311">
        <v>9.5000000000000001E-2</v>
      </c>
      <c r="T4311" t="s">
        <v>874</v>
      </c>
      <c r="U4311" t="s">
        <v>874</v>
      </c>
      <c r="V4311" t="s">
        <v>874</v>
      </c>
      <c r="W4311" t="s">
        <v>874</v>
      </c>
      <c r="X4311" t="s">
        <v>56</v>
      </c>
      <c r="Y4311">
        <v>13.333</v>
      </c>
      <c r="Z4311">
        <v>1</v>
      </c>
      <c r="AA4311">
        <v>0.92700000000000005</v>
      </c>
      <c r="AB4311" t="s">
        <v>874</v>
      </c>
      <c r="AC4311">
        <v>0.55600000000000005</v>
      </c>
      <c r="AD4311" s="19">
        <v>45825.109391967591</v>
      </c>
      <c r="AE4311" t="s">
        <v>2397</v>
      </c>
    </row>
    <row r="4312" spans="1:31" x14ac:dyDescent="0.35">
      <c r="A4312" t="s">
        <v>216</v>
      </c>
      <c r="B4312" t="s">
        <v>311</v>
      </c>
      <c r="C4312">
        <v>900</v>
      </c>
      <c r="D4312" s="9">
        <v>44658.82708333333</v>
      </c>
      <c r="E4312" s="9">
        <v>45559.313888888886</v>
      </c>
      <c r="F4312">
        <v>161</v>
      </c>
      <c r="G4312">
        <v>129</v>
      </c>
      <c r="H4312">
        <v>94</v>
      </c>
      <c r="I4312">
        <v>35</v>
      </c>
      <c r="J4312">
        <v>14</v>
      </c>
      <c r="K4312">
        <v>115</v>
      </c>
      <c r="L4312">
        <v>74</v>
      </c>
      <c r="M4312">
        <v>41</v>
      </c>
      <c r="N4312">
        <v>0.11700000000000001</v>
      </c>
      <c r="O4312">
        <v>4.1000000000000002E-2</v>
      </c>
      <c r="P4312">
        <v>1.6E-2</v>
      </c>
      <c r="Q4312">
        <v>7.6999999999999999E-2</v>
      </c>
      <c r="R4312">
        <v>0.14199999999999999</v>
      </c>
      <c r="S4312">
        <v>0.13600000000000001</v>
      </c>
      <c r="T4312">
        <v>0.54200000000000004</v>
      </c>
      <c r="U4312">
        <v>0.74099999999999999</v>
      </c>
      <c r="V4312">
        <v>0.89900000000000002</v>
      </c>
      <c r="W4312">
        <v>532.46799999999996</v>
      </c>
      <c r="X4312" t="s">
        <v>56</v>
      </c>
      <c r="Y4312">
        <v>12.987</v>
      </c>
      <c r="Z4312">
        <v>0.91900000000000004</v>
      </c>
      <c r="AA4312">
        <v>0.82799999999999996</v>
      </c>
      <c r="AB4312">
        <v>0.90700000000000003</v>
      </c>
      <c r="AC4312">
        <v>0.91200000000000003</v>
      </c>
      <c r="AD4312" s="19">
        <v>1.1873842592592594E-2</v>
      </c>
      <c r="AE4312" t="s">
        <v>1108</v>
      </c>
    </row>
    <row r="4313" spans="1:31" hidden="1" x14ac:dyDescent="0.35">
      <c r="A4313" t="s">
        <v>1479</v>
      </c>
      <c r="B4313" t="s">
        <v>312</v>
      </c>
      <c r="C4313">
        <v>60</v>
      </c>
      <c r="D4313" s="9">
        <v>44484.462210648147</v>
      </c>
      <c r="E4313" s="9">
        <v>44545.316284722219</v>
      </c>
      <c r="F4313" t="s">
        <v>871</v>
      </c>
      <c r="G4313" t="s">
        <v>871</v>
      </c>
      <c r="H4313">
        <v>1</v>
      </c>
      <c r="I4313">
        <v>1</v>
      </c>
      <c r="J4313">
        <v>1</v>
      </c>
      <c r="K4313" t="s">
        <v>872</v>
      </c>
      <c r="L4313">
        <v>1</v>
      </c>
      <c r="M4313">
        <v>0</v>
      </c>
      <c r="N4313" t="s">
        <v>874</v>
      </c>
      <c r="O4313" t="s">
        <v>874</v>
      </c>
      <c r="P4313" t="s">
        <v>874</v>
      </c>
      <c r="Q4313" t="s">
        <v>874</v>
      </c>
      <c r="R4313">
        <v>0</v>
      </c>
      <c r="S4313">
        <v>8.0000000000000002E-3</v>
      </c>
      <c r="T4313" t="s">
        <v>874</v>
      </c>
      <c r="U4313" t="s">
        <v>874</v>
      </c>
      <c r="V4313" t="s">
        <v>874</v>
      </c>
      <c r="W4313" t="s">
        <v>874</v>
      </c>
      <c r="X4313" t="s">
        <v>62</v>
      </c>
      <c r="Y4313" t="s">
        <v>874</v>
      </c>
      <c r="Z4313" t="s">
        <v>874</v>
      </c>
      <c r="AA4313" t="s">
        <v>874</v>
      </c>
      <c r="AB4313" t="s">
        <v>874</v>
      </c>
      <c r="AC4313" t="s">
        <v>874</v>
      </c>
      <c r="AD4313" s="19">
        <v>45825.109614155095</v>
      </c>
      <c r="AE4313" t="s">
        <v>2397</v>
      </c>
    </row>
    <row r="4314" spans="1:31" x14ac:dyDescent="0.35">
      <c r="A4314" t="s">
        <v>1707</v>
      </c>
      <c r="B4314" t="s">
        <v>311</v>
      </c>
      <c r="C4314">
        <v>3906</v>
      </c>
      <c r="D4314" s="9">
        <v>37566.069374999999</v>
      </c>
      <c r="E4314" s="9">
        <v>41472.271932870368</v>
      </c>
      <c r="F4314">
        <v>73</v>
      </c>
      <c r="G4314">
        <v>73</v>
      </c>
      <c r="H4314">
        <v>2</v>
      </c>
      <c r="I4314">
        <v>71</v>
      </c>
      <c r="J4314">
        <v>7</v>
      </c>
      <c r="K4314">
        <v>66</v>
      </c>
      <c r="L4314">
        <v>44</v>
      </c>
      <c r="M4314">
        <v>22</v>
      </c>
      <c r="N4314">
        <v>1E-3</v>
      </c>
      <c r="O4314">
        <v>2.3E-2</v>
      </c>
      <c r="P4314">
        <v>0</v>
      </c>
      <c r="Q4314">
        <v>1.2999999999999999E-2</v>
      </c>
      <c r="R4314">
        <v>2.4E-2</v>
      </c>
      <c r="S4314">
        <v>0.02</v>
      </c>
      <c r="T4314">
        <v>0.54200000000000004</v>
      </c>
      <c r="U4314">
        <v>4.2000000000000003E-2</v>
      </c>
      <c r="V4314">
        <v>1</v>
      </c>
      <c r="W4314">
        <v>1692.308</v>
      </c>
      <c r="X4314" t="s">
        <v>56</v>
      </c>
      <c r="Y4314">
        <v>76.923000000000002</v>
      </c>
      <c r="Z4314">
        <v>1</v>
      </c>
      <c r="AA4314">
        <v>0.82099999999999995</v>
      </c>
      <c r="AB4314">
        <v>0</v>
      </c>
      <c r="AC4314">
        <v>0.32900000000000001</v>
      </c>
      <c r="AD4314" s="19">
        <v>45825.166855567128</v>
      </c>
      <c r="AE4314" t="s">
        <v>2397</v>
      </c>
    </row>
    <row r="4315" spans="1:31" hidden="1" x14ac:dyDescent="0.35">
      <c r="A4315" t="s">
        <v>1480</v>
      </c>
      <c r="B4315" t="s">
        <v>312</v>
      </c>
      <c r="C4315">
        <v>76</v>
      </c>
      <c r="D4315" s="9">
        <v>44472.763622685183</v>
      </c>
      <c r="E4315" s="9">
        <v>44548.789537037039</v>
      </c>
      <c r="F4315" t="s">
        <v>871</v>
      </c>
      <c r="G4315" t="s">
        <v>871</v>
      </c>
      <c r="H4315">
        <v>6</v>
      </c>
      <c r="I4315">
        <v>3</v>
      </c>
      <c r="J4315">
        <v>1</v>
      </c>
      <c r="K4315" t="s">
        <v>872</v>
      </c>
      <c r="L4315">
        <v>10</v>
      </c>
      <c r="M4315">
        <v>-2</v>
      </c>
      <c r="N4315">
        <v>4.5999999999999999E-2</v>
      </c>
      <c r="O4315">
        <v>0.28999999999999998</v>
      </c>
      <c r="P4315" t="s">
        <v>874</v>
      </c>
      <c r="Q4315">
        <v>7.3999999999999996E-2</v>
      </c>
      <c r="R4315" s="24" t="s">
        <v>2248</v>
      </c>
      <c r="S4315">
        <v>6.7000000000000004E-2</v>
      </c>
      <c r="T4315" t="s">
        <v>874</v>
      </c>
      <c r="U4315" t="s">
        <v>874</v>
      </c>
      <c r="V4315" t="s">
        <v>874</v>
      </c>
      <c r="W4315" t="s">
        <v>874</v>
      </c>
      <c r="X4315" t="s">
        <v>80</v>
      </c>
      <c r="Y4315">
        <v>13.513999999999999</v>
      </c>
      <c r="Z4315">
        <v>0.77700000000000002</v>
      </c>
      <c r="AA4315">
        <v>0.871</v>
      </c>
      <c r="AB4315" t="s">
        <v>874</v>
      </c>
      <c r="AC4315">
        <v>0.78700000000000003</v>
      </c>
      <c r="AD4315" s="19">
        <v>45825.109833692128</v>
      </c>
      <c r="AE4315" t="s">
        <v>2397</v>
      </c>
    </row>
    <row r="4316" spans="1:31" x14ac:dyDescent="0.35">
      <c r="A4316" t="s">
        <v>95</v>
      </c>
      <c r="B4316" t="s">
        <v>311</v>
      </c>
      <c r="C4316">
        <v>1417</v>
      </c>
      <c r="D4316" s="9">
        <v>43955.092361111114</v>
      </c>
      <c r="E4316" s="9">
        <v>45372.87222222222</v>
      </c>
      <c r="F4316">
        <v>78</v>
      </c>
      <c r="G4316">
        <v>78</v>
      </c>
      <c r="H4316">
        <v>72</v>
      </c>
      <c r="I4316">
        <v>6</v>
      </c>
      <c r="J4316">
        <v>0</v>
      </c>
      <c r="K4316">
        <v>78</v>
      </c>
      <c r="L4316">
        <v>42</v>
      </c>
      <c r="M4316">
        <v>36</v>
      </c>
      <c r="N4316">
        <v>5.8000000000000003E-2</v>
      </c>
      <c r="O4316">
        <v>5.0000000000000001E-3</v>
      </c>
      <c r="P4316">
        <v>0</v>
      </c>
      <c r="Q4316">
        <v>3.4000000000000002E-2</v>
      </c>
      <c r="R4316">
        <v>6.3E-2</v>
      </c>
      <c r="S4316">
        <v>6.4000000000000001E-2</v>
      </c>
      <c r="T4316">
        <v>0.54</v>
      </c>
      <c r="U4316">
        <v>0.92100000000000004</v>
      </c>
      <c r="V4316">
        <v>1</v>
      </c>
      <c r="W4316">
        <v>1058.8240000000001</v>
      </c>
      <c r="X4316" t="s">
        <v>56</v>
      </c>
      <c r="Y4316">
        <v>29.411999999999999</v>
      </c>
      <c r="Z4316">
        <v>0.84599999999999997</v>
      </c>
      <c r="AA4316">
        <v>0.75</v>
      </c>
      <c r="AB4316">
        <v>0</v>
      </c>
      <c r="AC4316">
        <v>0.94199999999999995</v>
      </c>
      <c r="AD4316" s="19">
        <v>2.0118055555555556E-2</v>
      </c>
      <c r="AE4316" t="s">
        <v>1108</v>
      </c>
    </row>
    <row r="4317" spans="1:31" hidden="1" x14ac:dyDescent="0.35">
      <c r="A4317" t="s">
        <v>1481</v>
      </c>
      <c r="B4317" t="s">
        <v>312</v>
      </c>
      <c r="C4317">
        <v>78</v>
      </c>
      <c r="D4317" s="9">
        <v>42284.772048611114</v>
      </c>
      <c r="E4317" s="9">
        <v>42363.492604166669</v>
      </c>
      <c r="F4317" t="s">
        <v>871</v>
      </c>
      <c r="G4317" t="s">
        <v>871</v>
      </c>
      <c r="H4317">
        <v>1</v>
      </c>
      <c r="I4317">
        <v>1</v>
      </c>
      <c r="J4317">
        <v>59</v>
      </c>
      <c r="K4317" t="s">
        <v>872</v>
      </c>
      <c r="L4317">
        <v>1</v>
      </c>
      <c r="M4317">
        <v>-59</v>
      </c>
      <c r="N4317" t="s">
        <v>874</v>
      </c>
      <c r="O4317" t="s">
        <v>874</v>
      </c>
      <c r="P4317">
        <v>29.5</v>
      </c>
      <c r="Q4317" t="s">
        <v>874</v>
      </c>
      <c r="R4317">
        <v>0</v>
      </c>
      <c r="S4317">
        <v>-0.437</v>
      </c>
      <c r="T4317" t="s">
        <v>874</v>
      </c>
      <c r="U4317" t="s">
        <v>874</v>
      </c>
      <c r="V4317" t="s">
        <v>874</v>
      </c>
      <c r="W4317" t="s">
        <v>874</v>
      </c>
      <c r="X4317" t="s">
        <v>80</v>
      </c>
      <c r="Y4317" t="s">
        <v>874</v>
      </c>
      <c r="Z4317" t="s">
        <v>874</v>
      </c>
      <c r="AA4317" t="s">
        <v>874</v>
      </c>
      <c r="AB4317">
        <v>0.59299999999999997</v>
      </c>
      <c r="AC4317" t="s">
        <v>874</v>
      </c>
      <c r="AD4317" s="19">
        <v>45825.110058981481</v>
      </c>
      <c r="AE4317" t="s">
        <v>2397</v>
      </c>
    </row>
    <row r="4318" spans="1:31" x14ac:dyDescent="0.35">
      <c r="A4318" t="s">
        <v>95</v>
      </c>
      <c r="B4318" t="s">
        <v>311</v>
      </c>
      <c r="C4318">
        <v>1417</v>
      </c>
      <c r="D4318" s="9">
        <v>43955.092361111114</v>
      </c>
      <c r="E4318" s="9">
        <v>45372.87222222222</v>
      </c>
      <c r="F4318">
        <v>78</v>
      </c>
      <c r="G4318">
        <v>78</v>
      </c>
      <c r="H4318">
        <v>72</v>
      </c>
      <c r="I4318">
        <v>6</v>
      </c>
      <c r="J4318">
        <v>0</v>
      </c>
      <c r="K4318">
        <v>78</v>
      </c>
      <c r="L4318">
        <v>42</v>
      </c>
      <c r="M4318">
        <v>36</v>
      </c>
      <c r="N4318">
        <v>5.8000000000000003E-2</v>
      </c>
      <c r="O4318">
        <v>5.0000000000000001E-3</v>
      </c>
      <c r="P4318">
        <v>0</v>
      </c>
      <c r="Q4318">
        <v>3.4000000000000002E-2</v>
      </c>
      <c r="R4318">
        <v>6.3E-2</v>
      </c>
      <c r="S4318">
        <v>6.4000000000000001E-2</v>
      </c>
      <c r="T4318">
        <v>0.54</v>
      </c>
      <c r="U4318">
        <v>0.92100000000000004</v>
      </c>
      <c r="V4318">
        <v>1</v>
      </c>
      <c r="W4318">
        <v>1058.8240000000001</v>
      </c>
      <c r="X4318" t="s">
        <v>56</v>
      </c>
      <c r="Y4318">
        <v>29.411999999999999</v>
      </c>
      <c r="Z4318">
        <v>0.84599999999999997</v>
      </c>
      <c r="AA4318">
        <v>0.75</v>
      </c>
      <c r="AB4318">
        <v>0</v>
      </c>
      <c r="AC4318">
        <v>0.94199999999999995</v>
      </c>
      <c r="AD4318" s="19">
        <v>2.2185185185185186E-2</v>
      </c>
      <c r="AE4318" t="s">
        <v>1108</v>
      </c>
    </row>
    <row r="4319" spans="1:31" hidden="1" x14ac:dyDescent="0.35">
      <c r="A4319" t="s">
        <v>1482</v>
      </c>
      <c r="B4319" t="s">
        <v>312</v>
      </c>
      <c r="C4319">
        <v>72</v>
      </c>
      <c r="D4319" s="9">
        <v>44484.467233796298</v>
      </c>
      <c r="E4319" s="9">
        <v>44556.562418981484</v>
      </c>
      <c r="F4319" t="s">
        <v>871</v>
      </c>
      <c r="G4319" t="s">
        <v>871</v>
      </c>
      <c r="H4319">
        <v>2</v>
      </c>
      <c r="I4319">
        <v>1</v>
      </c>
      <c r="J4319">
        <v>1</v>
      </c>
      <c r="K4319" t="s">
        <v>872</v>
      </c>
      <c r="L4319">
        <v>1</v>
      </c>
      <c r="M4319">
        <v>2</v>
      </c>
      <c r="N4319">
        <v>1.4E-2</v>
      </c>
      <c r="O4319" t="s">
        <v>874</v>
      </c>
      <c r="P4319" t="s">
        <v>874</v>
      </c>
      <c r="Q4319" t="s">
        <v>874</v>
      </c>
      <c r="R4319">
        <v>0</v>
      </c>
      <c r="S4319">
        <v>2.7E-2</v>
      </c>
      <c r="T4319" t="s">
        <v>874</v>
      </c>
      <c r="U4319" t="s">
        <v>874</v>
      </c>
      <c r="V4319" t="s">
        <v>874</v>
      </c>
      <c r="W4319" t="s">
        <v>874</v>
      </c>
      <c r="X4319" t="s">
        <v>56</v>
      </c>
      <c r="Y4319" t="s">
        <v>874</v>
      </c>
      <c r="Z4319">
        <v>1</v>
      </c>
      <c r="AA4319" t="s">
        <v>874</v>
      </c>
      <c r="AB4319" t="s">
        <v>874</v>
      </c>
      <c r="AC4319" t="s">
        <v>874</v>
      </c>
      <c r="AD4319" s="19">
        <v>45825.110263680559</v>
      </c>
      <c r="AE4319" t="s">
        <v>2397</v>
      </c>
    </row>
    <row r="4320" spans="1:31" x14ac:dyDescent="0.35">
      <c r="A4320" t="s">
        <v>1628</v>
      </c>
      <c r="B4320" t="s">
        <v>311</v>
      </c>
      <c r="C4320">
        <v>2012</v>
      </c>
      <c r="D4320" s="9">
        <v>40591.834270833337</v>
      </c>
      <c r="E4320" s="9">
        <v>42604.797303240739</v>
      </c>
      <c r="F4320">
        <v>75</v>
      </c>
      <c r="G4320">
        <v>75</v>
      </c>
      <c r="H4320">
        <v>28</v>
      </c>
      <c r="I4320">
        <v>47</v>
      </c>
      <c r="J4320">
        <v>3</v>
      </c>
      <c r="K4320">
        <v>72</v>
      </c>
      <c r="L4320">
        <v>53</v>
      </c>
      <c r="M4320">
        <v>19</v>
      </c>
      <c r="N4320">
        <v>3.4000000000000002E-2</v>
      </c>
      <c r="O4320">
        <v>2.1999999999999999E-2</v>
      </c>
      <c r="P4320">
        <v>6.0000000000000001E-3</v>
      </c>
      <c r="Q4320">
        <v>2.7E-2</v>
      </c>
      <c r="R4320">
        <v>0.05</v>
      </c>
      <c r="S4320">
        <v>3.4000000000000002E-2</v>
      </c>
      <c r="T4320">
        <v>0.54</v>
      </c>
      <c r="U4320">
        <v>0.60699999999999998</v>
      </c>
      <c r="V4320">
        <v>0.89300000000000002</v>
      </c>
      <c r="W4320">
        <v>703.70399999999995</v>
      </c>
      <c r="X4320" t="s">
        <v>56</v>
      </c>
      <c r="Y4320">
        <v>37.036999999999999</v>
      </c>
      <c r="Z4320">
        <v>0.66900000000000004</v>
      </c>
      <c r="AA4320">
        <v>0.93700000000000006</v>
      </c>
      <c r="AB4320">
        <v>0.75</v>
      </c>
      <c r="AC4320">
        <v>0.94799999999999995</v>
      </c>
      <c r="AD4320" s="19">
        <v>45825.148096354169</v>
      </c>
      <c r="AE4320" t="s">
        <v>2397</v>
      </c>
    </row>
    <row r="4321" spans="1:31" hidden="1" x14ac:dyDescent="0.35">
      <c r="A4321" t="s">
        <v>1483</v>
      </c>
      <c r="B4321" t="s">
        <v>312</v>
      </c>
      <c r="C4321">
        <v>21</v>
      </c>
      <c r="D4321" s="9">
        <v>44308.68072916667</v>
      </c>
      <c r="E4321" s="9">
        <v>44330.346990740742</v>
      </c>
      <c r="F4321" t="s">
        <v>871</v>
      </c>
      <c r="G4321" t="s">
        <v>871</v>
      </c>
      <c r="H4321">
        <v>1</v>
      </c>
      <c r="I4321">
        <v>1</v>
      </c>
      <c r="J4321">
        <v>1</v>
      </c>
      <c r="K4321" t="s">
        <v>872</v>
      </c>
      <c r="L4321">
        <v>2</v>
      </c>
      <c r="M4321">
        <v>-1</v>
      </c>
      <c r="N4321" t="s">
        <v>874</v>
      </c>
      <c r="O4321" t="s">
        <v>874</v>
      </c>
      <c r="P4321" t="s">
        <v>874</v>
      </c>
      <c r="Q4321">
        <v>4.4999999999999998E-2</v>
      </c>
      <c r="R4321">
        <v>0</v>
      </c>
      <c r="S4321" t="s">
        <v>874</v>
      </c>
      <c r="T4321" t="s">
        <v>874</v>
      </c>
      <c r="U4321" t="s">
        <v>874</v>
      </c>
      <c r="V4321" t="s">
        <v>874</v>
      </c>
      <c r="W4321" t="s">
        <v>874</v>
      </c>
      <c r="X4321" t="s">
        <v>92</v>
      </c>
      <c r="Y4321">
        <v>22.222000000000001</v>
      </c>
      <c r="Z4321" t="s">
        <v>874</v>
      </c>
      <c r="AA4321" t="s">
        <v>874</v>
      </c>
      <c r="AB4321" t="s">
        <v>874</v>
      </c>
      <c r="AC4321">
        <v>1</v>
      </c>
      <c r="AD4321" s="19">
        <v>45825.110477268521</v>
      </c>
      <c r="AE4321" t="s">
        <v>2397</v>
      </c>
    </row>
    <row r="4322" spans="1:31" x14ac:dyDescent="0.35">
      <c r="A4322" t="s">
        <v>1656</v>
      </c>
      <c r="B4322" t="s">
        <v>311</v>
      </c>
      <c r="C4322">
        <v>1809</v>
      </c>
      <c r="D4322" s="9">
        <v>38698.218553240738</v>
      </c>
      <c r="E4322" s="9">
        <v>40507.228506944448</v>
      </c>
      <c r="F4322">
        <v>67</v>
      </c>
      <c r="G4322">
        <v>67</v>
      </c>
      <c r="H4322">
        <v>13</v>
      </c>
      <c r="I4322">
        <v>54</v>
      </c>
      <c r="J4322">
        <v>4</v>
      </c>
      <c r="K4322">
        <v>63</v>
      </c>
      <c r="L4322">
        <v>59</v>
      </c>
      <c r="M4322">
        <v>4</v>
      </c>
      <c r="N4322">
        <v>1.4E-2</v>
      </c>
      <c r="O4322">
        <v>5.0999999999999997E-2</v>
      </c>
      <c r="P4322">
        <v>2E-3</v>
      </c>
      <c r="Q4322">
        <v>3.4000000000000002E-2</v>
      </c>
      <c r="R4322">
        <v>6.3E-2</v>
      </c>
      <c r="S4322">
        <v>4.7E-2</v>
      </c>
      <c r="T4322">
        <v>0.54</v>
      </c>
      <c r="U4322">
        <v>0.215</v>
      </c>
      <c r="V4322">
        <v>0.96899999999999997</v>
      </c>
      <c r="W4322">
        <v>117.64700000000001</v>
      </c>
      <c r="X4322" t="s">
        <v>56</v>
      </c>
      <c r="Y4322">
        <v>29.411999999999999</v>
      </c>
      <c r="Z4322">
        <v>0.747</v>
      </c>
      <c r="AA4322">
        <v>0.88800000000000001</v>
      </c>
      <c r="AB4322">
        <v>0.9</v>
      </c>
      <c r="AC4322">
        <v>0.68100000000000005</v>
      </c>
      <c r="AD4322" s="19">
        <v>45825.154554409724</v>
      </c>
      <c r="AE4322" t="s">
        <v>2397</v>
      </c>
    </row>
    <row r="4323" spans="1:31" hidden="1" x14ac:dyDescent="0.35">
      <c r="A4323" t="s">
        <v>1484</v>
      </c>
      <c r="B4323" t="s">
        <v>312</v>
      </c>
      <c r="C4323">
        <v>0</v>
      </c>
      <c r="D4323" s="9">
        <v>44288.52752314815</v>
      </c>
      <c r="E4323" s="9">
        <v>44288.52752314815</v>
      </c>
      <c r="F4323" t="s">
        <v>871</v>
      </c>
      <c r="G4323" t="s">
        <v>871</v>
      </c>
      <c r="H4323">
        <v>1</v>
      </c>
      <c r="I4323">
        <v>1</v>
      </c>
      <c r="J4323">
        <v>1</v>
      </c>
      <c r="K4323" t="s">
        <v>872</v>
      </c>
      <c r="L4323">
        <v>1</v>
      </c>
      <c r="M4323">
        <v>0</v>
      </c>
      <c r="N4323" t="s">
        <v>874</v>
      </c>
      <c r="O4323" t="s">
        <v>874</v>
      </c>
      <c r="P4323" t="s">
        <v>874</v>
      </c>
      <c r="Q4323" t="s">
        <v>874</v>
      </c>
      <c r="R4323">
        <v>0</v>
      </c>
      <c r="S4323" t="s">
        <v>874</v>
      </c>
      <c r="T4323" t="s">
        <v>874</v>
      </c>
      <c r="U4323" t="s">
        <v>874</v>
      </c>
      <c r="V4323" t="s">
        <v>874</v>
      </c>
      <c r="W4323" t="s">
        <v>874</v>
      </c>
      <c r="X4323" t="s">
        <v>62</v>
      </c>
      <c r="Y4323" t="s">
        <v>874</v>
      </c>
      <c r="Z4323" t="s">
        <v>874</v>
      </c>
      <c r="AA4323" t="s">
        <v>874</v>
      </c>
      <c r="AB4323" t="s">
        <v>874</v>
      </c>
      <c r="AC4323" t="s">
        <v>874</v>
      </c>
      <c r="AD4323" s="19">
        <v>45825.110678263889</v>
      </c>
      <c r="AE4323" t="s">
        <v>2397</v>
      </c>
    </row>
    <row r="4324" spans="1:31" x14ac:dyDescent="0.35">
      <c r="A4324" t="s">
        <v>1191</v>
      </c>
      <c r="B4324" t="s">
        <v>311</v>
      </c>
      <c r="C4324">
        <v>1581</v>
      </c>
      <c r="D4324" s="9">
        <v>39717.336805555555</v>
      </c>
      <c r="E4324" s="9">
        <v>41299.313888888886</v>
      </c>
      <c r="F4324">
        <v>33</v>
      </c>
      <c r="G4324">
        <v>33</v>
      </c>
      <c r="H4324">
        <v>19</v>
      </c>
      <c r="I4324">
        <v>14</v>
      </c>
      <c r="J4324">
        <v>3</v>
      </c>
      <c r="K4324">
        <v>30</v>
      </c>
      <c r="L4324">
        <v>18</v>
      </c>
      <c r="M4324">
        <v>12</v>
      </c>
      <c r="N4324">
        <v>1.7000000000000001E-2</v>
      </c>
      <c r="O4324">
        <v>1.0999999999999999E-2</v>
      </c>
      <c r="P4324">
        <v>2E-3</v>
      </c>
      <c r="Q4324">
        <v>1.4E-2</v>
      </c>
      <c r="R4324">
        <v>2.5999999999999999E-2</v>
      </c>
      <c r="S4324">
        <v>2.5999999999999999E-2</v>
      </c>
      <c r="T4324">
        <v>0.53800000000000003</v>
      </c>
      <c r="U4324">
        <v>0.60699999999999998</v>
      </c>
      <c r="V4324">
        <v>0.92900000000000005</v>
      </c>
      <c r="W4324">
        <v>857.14300000000003</v>
      </c>
      <c r="X4324" t="s">
        <v>56</v>
      </c>
      <c r="Y4324">
        <v>71.429000000000002</v>
      </c>
      <c r="Z4324">
        <v>0.85899999999999999</v>
      </c>
      <c r="AA4324">
        <v>0.92600000000000005</v>
      </c>
      <c r="AB4324">
        <v>0.76200000000000001</v>
      </c>
      <c r="AC4324">
        <v>0.83899999999999997</v>
      </c>
      <c r="AD4324" s="19">
        <v>45824.966688541666</v>
      </c>
      <c r="AE4324" t="s">
        <v>2225</v>
      </c>
    </row>
    <row r="4325" spans="1:31" hidden="1" x14ac:dyDescent="0.35">
      <c r="A4325" t="s">
        <v>1485</v>
      </c>
      <c r="B4325" t="s">
        <v>312</v>
      </c>
      <c r="C4325">
        <v>79</v>
      </c>
      <c r="D4325" s="9">
        <v>44480.474999999999</v>
      </c>
      <c r="E4325" s="9">
        <v>44559.521064814813</v>
      </c>
      <c r="F4325" t="s">
        <v>871</v>
      </c>
      <c r="G4325" t="s">
        <v>871</v>
      </c>
      <c r="H4325">
        <v>1</v>
      </c>
      <c r="I4325">
        <v>2</v>
      </c>
      <c r="J4325">
        <v>4</v>
      </c>
      <c r="K4325" t="s">
        <v>872</v>
      </c>
      <c r="L4325">
        <v>3</v>
      </c>
      <c r="M4325">
        <v>-6</v>
      </c>
      <c r="N4325" t="s">
        <v>874</v>
      </c>
      <c r="O4325">
        <v>1.9E-2</v>
      </c>
      <c r="P4325" t="s">
        <v>874</v>
      </c>
      <c r="Q4325">
        <v>7.0999999999999994E-2</v>
      </c>
      <c r="R4325">
        <v>0</v>
      </c>
      <c r="S4325">
        <v>-2.1999999999999999E-2</v>
      </c>
      <c r="T4325" t="s">
        <v>874</v>
      </c>
      <c r="U4325" t="s">
        <v>874</v>
      </c>
      <c r="V4325" t="s">
        <v>874</v>
      </c>
      <c r="W4325" t="s">
        <v>874</v>
      </c>
      <c r="X4325" t="s">
        <v>56</v>
      </c>
      <c r="Y4325">
        <v>14.085000000000001</v>
      </c>
      <c r="Z4325" t="s">
        <v>874</v>
      </c>
      <c r="AA4325">
        <v>1</v>
      </c>
      <c r="AB4325" t="s">
        <v>874</v>
      </c>
      <c r="AC4325">
        <v>0.81499999999999995</v>
      </c>
      <c r="AD4325" s="19">
        <v>45825.110901446758</v>
      </c>
      <c r="AE4325" t="s">
        <v>2397</v>
      </c>
    </row>
    <row r="4326" spans="1:31" x14ac:dyDescent="0.35">
      <c r="A4326" t="s">
        <v>1191</v>
      </c>
      <c r="B4326" t="s">
        <v>311</v>
      </c>
      <c r="C4326">
        <v>1581</v>
      </c>
      <c r="D4326" s="9">
        <v>39716.712372685186</v>
      </c>
      <c r="E4326" s="9">
        <v>41298.647731481484</v>
      </c>
      <c r="F4326">
        <v>33</v>
      </c>
      <c r="G4326">
        <v>33</v>
      </c>
      <c r="H4326">
        <v>19</v>
      </c>
      <c r="I4326">
        <v>14</v>
      </c>
      <c r="J4326">
        <v>3</v>
      </c>
      <c r="K4326">
        <v>30</v>
      </c>
      <c r="L4326">
        <v>18</v>
      </c>
      <c r="M4326">
        <v>12</v>
      </c>
      <c r="N4326">
        <v>1.7000000000000001E-2</v>
      </c>
      <c r="O4326">
        <v>1.0999999999999999E-2</v>
      </c>
      <c r="P4326">
        <v>2E-3</v>
      </c>
      <c r="Q4326">
        <v>1.4E-2</v>
      </c>
      <c r="R4326">
        <v>2.5999999999999999E-2</v>
      </c>
      <c r="S4326">
        <v>2.5999999999999999E-2</v>
      </c>
      <c r="T4326">
        <v>0.53800000000000003</v>
      </c>
      <c r="U4326">
        <v>0.60699999999999998</v>
      </c>
      <c r="V4326">
        <v>0.92900000000000005</v>
      </c>
      <c r="W4326">
        <v>857.14300000000003</v>
      </c>
      <c r="X4326" t="s">
        <v>56</v>
      </c>
      <c r="Y4326">
        <v>71.429000000000002</v>
      </c>
      <c r="Z4326">
        <v>0.85899999999999999</v>
      </c>
      <c r="AA4326">
        <v>0.92600000000000005</v>
      </c>
      <c r="AB4326">
        <v>0.76200000000000001</v>
      </c>
      <c r="AC4326">
        <v>0.83899999999999997</v>
      </c>
      <c r="AD4326" s="19">
        <v>45825.301292430559</v>
      </c>
      <c r="AE4326" t="s">
        <v>2333</v>
      </c>
    </row>
    <row r="4327" spans="1:31" hidden="1" x14ac:dyDescent="0.35">
      <c r="A4327" t="s">
        <v>1486</v>
      </c>
      <c r="B4327" t="s">
        <v>312</v>
      </c>
      <c r="C4327">
        <v>97</v>
      </c>
      <c r="D4327" s="9">
        <v>44447.391331018516</v>
      </c>
      <c r="E4327" s="9">
        <v>44545.05982638889</v>
      </c>
      <c r="F4327" t="s">
        <v>871</v>
      </c>
      <c r="G4327" t="s">
        <v>871</v>
      </c>
      <c r="H4327">
        <v>3</v>
      </c>
      <c r="I4327">
        <v>14</v>
      </c>
      <c r="J4327">
        <v>3</v>
      </c>
      <c r="K4327" t="s">
        <v>872</v>
      </c>
      <c r="L4327">
        <v>8</v>
      </c>
      <c r="M4327">
        <v>5</v>
      </c>
      <c r="N4327">
        <v>6.4000000000000001E-2</v>
      </c>
      <c r="O4327">
        <v>0.115</v>
      </c>
      <c r="P4327">
        <v>0.10100000000000001</v>
      </c>
      <c r="Q4327">
        <v>7.3999999999999996E-2</v>
      </c>
      <c r="R4327">
        <v>7.7999999999999903E-2</v>
      </c>
      <c r="S4327">
        <v>0.108</v>
      </c>
      <c r="T4327">
        <v>0.94899999999999995</v>
      </c>
      <c r="U4327">
        <v>0.35799999999999998</v>
      </c>
      <c r="V4327">
        <v>0.436</v>
      </c>
      <c r="W4327">
        <v>1797.297</v>
      </c>
      <c r="X4327" t="s">
        <v>56</v>
      </c>
      <c r="Y4327">
        <v>13.513999999999999</v>
      </c>
      <c r="Z4327">
        <v>0.997</v>
      </c>
      <c r="AA4327">
        <v>0.88200000000000001</v>
      </c>
      <c r="AB4327">
        <v>0.90700000000000003</v>
      </c>
      <c r="AC4327">
        <v>0.83799999999999997</v>
      </c>
      <c r="AD4327" s="19">
        <v>45825.111180555556</v>
      </c>
      <c r="AE4327" t="s">
        <v>2397</v>
      </c>
    </row>
    <row r="4328" spans="1:31" x14ac:dyDescent="0.35">
      <c r="A4328" t="s">
        <v>1968</v>
      </c>
      <c r="B4328" t="s">
        <v>311</v>
      </c>
      <c r="C4328">
        <v>758</v>
      </c>
      <c r="D4328" s="9">
        <v>39741.878472222219</v>
      </c>
      <c r="E4328" s="9">
        <v>40499.893750000003</v>
      </c>
      <c r="F4328">
        <v>73</v>
      </c>
      <c r="G4328">
        <v>73</v>
      </c>
      <c r="H4328">
        <v>25</v>
      </c>
      <c r="I4328">
        <v>48</v>
      </c>
      <c r="J4328">
        <v>4</v>
      </c>
      <c r="K4328">
        <v>69</v>
      </c>
      <c r="L4328">
        <v>47</v>
      </c>
      <c r="M4328">
        <v>22</v>
      </c>
      <c r="N4328">
        <v>2.8000000000000001E-2</v>
      </c>
      <c r="O4328">
        <v>4.7E-2</v>
      </c>
      <c r="P4328">
        <v>6.0000000000000001E-3</v>
      </c>
      <c r="Q4328">
        <v>3.6999999999999998E-2</v>
      </c>
      <c r="R4328">
        <v>6.9000000000000006E-2</v>
      </c>
      <c r="S4328">
        <v>6.6000000000000003E-2</v>
      </c>
      <c r="T4328">
        <v>0.53600000000000003</v>
      </c>
      <c r="U4328">
        <v>0.373</v>
      </c>
      <c r="V4328">
        <v>0.92</v>
      </c>
      <c r="W4328">
        <v>594.59500000000003</v>
      </c>
      <c r="X4328" t="s">
        <v>56</v>
      </c>
      <c r="Y4328">
        <v>27.027000000000001</v>
      </c>
      <c r="Z4328">
        <v>0.59099999999999997</v>
      </c>
      <c r="AA4328">
        <v>0.92800000000000005</v>
      </c>
      <c r="AB4328">
        <v>0.6</v>
      </c>
      <c r="AC4328">
        <v>0.81499999999999995</v>
      </c>
      <c r="AD4328" s="19">
        <v>45824.88728318287</v>
      </c>
      <c r="AE4328" t="s">
        <v>2024</v>
      </c>
    </row>
    <row r="4329" spans="1:31" hidden="1" x14ac:dyDescent="0.35">
      <c r="A4329" t="s">
        <v>1487</v>
      </c>
      <c r="B4329" t="s">
        <v>312</v>
      </c>
      <c r="C4329">
        <v>80</v>
      </c>
      <c r="D4329" s="9">
        <v>44484.468715277777</v>
      </c>
      <c r="E4329" s="9">
        <v>44565.452916666669</v>
      </c>
      <c r="F4329" t="s">
        <v>871</v>
      </c>
      <c r="G4329" t="s">
        <v>871</v>
      </c>
      <c r="H4329">
        <v>2</v>
      </c>
      <c r="I4329">
        <v>6</v>
      </c>
      <c r="J4329">
        <v>1</v>
      </c>
      <c r="K4329" t="s">
        <v>872</v>
      </c>
      <c r="L4329">
        <v>1</v>
      </c>
      <c r="M4329">
        <v>5</v>
      </c>
      <c r="N4329">
        <v>3.4000000000000002E-2</v>
      </c>
      <c r="O4329">
        <v>0.06</v>
      </c>
      <c r="P4329" t="s">
        <v>874</v>
      </c>
      <c r="Q4329" t="s">
        <v>874</v>
      </c>
      <c r="R4329">
        <v>9.4E-2</v>
      </c>
      <c r="S4329">
        <v>6.9000000000000006E-2</v>
      </c>
      <c r="T4329" t="s">
        <v>874</v>
      </c>
      <c r="U4329" t="s">
        <v>874</v>
      </c>
      <c r="V4329" t="s">
        <v>874</v>
      </c>
      <c r="W4329" t="s">
        <v>874</v>
      </c>
      <c r="X4329" t="s">
        <v>56</v>
      </c>
      <c r="Y4329" t="s">
        <v>874</v>
      </c>
      <c r="Z4329">
        <v>1</v>
      </c>
      <c r="AA4329">
        <v>0.95399999999999996</v>
      </c>
      <c r="AB4329" t="s">
        <v>874</v>
      </c>
      <c r="AC4329" t="s">
        <v>874</v>
      </c>
      <c r="AD4329" s="19">
        <v>45825.1114084375</v>
      </c>
      <c r="AE4329" t="s">
        <v>2397</v>
      </c>
    </row>
    <row r="4330" spans="1:31" x14ac:dyDescent="0.35">
      <c r="A4330" t="s">
        <v>215</v>
      </c>
      <c r="B4330" t="s">
        <v>311</v>
      </c>
      <c r="C4330">
        <v>962</v>
      </c>
      <c r="D4330" s="9">
        <v>44628.657638888886</v>
      </c>
      <c r="E4330" s="9">
        <v>45590.686805555553</v>
      </c>
      <c r="F4330">
        <v>212</v>
      </c>
      <c r="G4330">
        <v>183</v>
      </c>
      <c r="H4330">
        <v>163</v>
      </c>
      <c r="I4330">
        <v>20</v>
      </c>
      <c r="J4330">
        <v>28</v>
      </c>
      <c r="K4330">
        <v>155</v>
      </c>
      <c r="L4330">
        <v>106</v>
      </c>
      <c r="M4330">
        <v>49</v>
      </c>
      <c r="N4330">
        <v>0.249</v>
      </c>
      <c r="O4330">
        <v>1.7999999999999999E-2</v>
      </c>
      <c r="P4330">
        <v>4.2999999999999997E-2</v>
      </c>
      <c r="Q4330">
        <v>0.12</v>
      </c>
      <c r="R4330">
        <v>0.224</v>
      </c>
      <c r="S4330">
        <v>0.19600000000000001</v>
      </c>
      <c r="T4330">
        <v>0.53600000000000003</v>
      </c>
      <c r="U4330">
        <v>0.93300000000000005</v>
      </c>
      <c r="V4330">
        <v>0.83899999999999997</v>
      </c>
      <c r="W4330">
        <v>408.33300000000003</v>
      </c>
      <c r="X4330" t="s">
        <v>56</v>
      </c>
      <c r="Y4330">
        <v>8.3330000000000002</v>
      </c>
      <c r="Z4330">
        <v>0.91100000000000003</v>
      </c>
      <c r="AA4330">
        <v>0.92200000000000004</v>
      </c>
      <c r="AB4330">
        <v>0.85599999999999998</v>
      </c>
      <c r="AC4330">
        <v>0.85699999999999998</v>
      </c>
      <c r="AD4330" s="19">
        <v>3.5635416666666669E-2</v>
      </c>
      <c r="AE4330" t="s">
        <v>1108</v>
      </c>
    </row>
    <row r="4331" spans="1:31" hidden="1" x14ac:dyDescent="0.35">
      <c r="A4331" t="s">
        <v>1488</v>
      </c>
      <c r="B4331" t="s">
        <v>312</v>
      </c>
      <c r="C4331">
        <v>62</v>
      </c>
      <c r="D4331" s="9">
        <v>44484.512638888889</v>
      </c>
      <c r="E4331" s="9">
        <v>44547.300752314812</v>
      </c>
      <c r="F4331" t="s">
        <v>871</v>
      </c>
      <c r="G4331" t="s">
        <v>871</v>
      </c>
      <c r="H4331">
        <v>1</v>
      </c>
      <c r="I4331">
        <v>1</v>
      </c>
      <c r="J4331">
        <v>1</v>
      </c>
      <c r="K4331" t="s">
        <v>872</v>
      </c>
      <c r="L4331">
        <v>1</v>
      </c>
      <c r="M4331">
        <v>1</v>
      </c>
      <c r="N4331" t="s">
        <v>874</v>
      </c>
      <c r="O4331" t="s">
        <v>874</v>
      </c>
      <c r="P4331" t="s">
        <v>874</v>
      </c>
      <c r="Q4331" t="s">
        <v>874</v>
      </c>
      <c r="R4331">
        <v>0</v>
      </c>
      <c r="S4331">
        <v>1.6E-2</v>
      </c>
      <c r="T4331" t="s">
        <v>874</v>
      </c>
      <c r="U4331" t="s">
        <v>874</v>
      </c>
      <c r="V4331" t="s">
        <v>874</v>
      </c>
      <c r="W4331" t="s">
        <v>874</v>
      </c>
      <c r="X4331" t="s">
        <v>62</v>
      </c>
      <c r="Y4331" t="s">
        <v>874</v>
      </c>
      <c r="Z4331" t="s">
        <v>874</v>
      </c>
      <c r="AA4331" t="s">
        <v>874</v>
      </c>
      <c r="AB4331" t="s">
        <v>874</v>
      </c>
      <c r="AC4331" t="s">
        <v>874</v>
      </c>
      <c r="AD4331" s="19">
        <v>45825.111645185185</v>
      </c>
      <c r="AE4331" t="s">
        <v>2397</v>
      </c>
    </row>
    <row r="4332" spans="1:31" x14ac:dyDescent="0.35">
      <c r="A4332" t="s">
        <v>215</v>
      </c>
      <c r="B4332" t="s">
        <v>311</v>
      </c>
      <c r="C4332">
        <v>962</v>
      </c>
      <c r="D4332" s="9">
        <v>44628.657638888886</v>
      </c>
      <c r="E4332" s="9">
        <v>45590.686805555553</v>
      </c>
      <c r="F4332">
        <v>212</v>
      </c>
      <c r="G4332">
        <v>183</v>
      </c>
      <c r="H4332">
        <v>163</v>
      </c>
      <c r="I4332">
        <v>20</v>
      </c>
      <c r="J4332">
        <v>28</v>
      </c>
      <c r="K4332">
        <v>155</v>
      </c>
      <c r="L4332">
        <v>106</v>
      </c>
      <c r="M4332">
        <v>49</v>
      </c>
      <c r="N4332">
        <v>0.249</v>
      </c>
      <c r="O4332">
        <v>1.7999999999999999E-2</v>
      </c>
      <c r="P4332">
        <v>4.2999999999999997E-2</v>
      </c>
      <c r="Q4332">
        <v>0.12</v>
      </c>
      <c r="R4332">
        <v>0.224</v>
      </c>
      <c r="S4332">
        <v>0.19600000000000001</v>
      </c>
      <c r="T4332">
        <v>0.53600000000000003</v>
      </c>
      <c r="U4332">
        <v>0.93300000000000005</v>
      </c>
      <c r="V4332">
        <v>0.83899999999999997</v>
      </c>
      <c r="W4332">
        <v>408.33300000000003</v>
      </c>
      <c r="X4332" t="s">
        <v>56</v>
      </c>
      <c r="Y4332">
        <v>8.3330000000000002</v>
      </c>
      <c r="Z4332">
        <v>0.91100000000000003</v>
      </c>
      <c r="AA4332">
        <v>0.92200000000000004</v>
      </c>
      <c r="AB4332">
        <v>0.85599999999999998</v>
      </c>
      <c r="AC4332">
        <v>0.85699999999999998</v>
      </c>
      <c r="AD4332" s="19">
        <v>1.1625E-2</v>
      </c>
      <c r="AE4332" t="s">
        <v>1108</v>
      </c>
    </row>
    <row r="4333" spans="1:31" hidden="1" x14ac:dyDescent="0.35">
      <c r="A4333" t="s">
        <v>1489</v>
      </c>
      <c r="B4333" t="s">
        <v>312</v>
      </c>
      <c r="C4333">
        <v>90</v>
      </c>
      <c r="D4333" s="9">
        <v>44439.173530092594</v>
      </c>
      <c r="E4333" s="9">
        <v>44530.066921296297</v>
      </c>
      <c r="F4333" t="s">
        <v>871</v>
      </c>
      <c r="G4333" t="s">
        <v>871</v>
      </c>
      <c r="H4333">
        <v>1</v>
      </c>
      <c r="I4333">
        <v>3</v>
      </c>
      <c r="J4333">
        <v>1</v>
      </c>
      <c r="K4333" t="s">
        <v>872</v>
      </c>
      <c r="L4333">
        <v>3</v>
      </c>
      <c r="M4333">
        <v>-2</v>
      </c>
      <c r="N4333" t="s">
        <v>874</v>
      </c>
      <c r="O4333">
        <v>2.3E-2</v>
      </c>
      <c r="P4333" t="s">
        <v>874</v>
      </c>
      <c r="Q4333">
        <v>0.16700000000000001</v>
      </c>
      <c r="R4333">
        <v>0</v>
      </c>
      <c r="S4333">
        <v>1.2E-2</v>
      </c>
      <c r="T4333" t="s">
        <v>874</v>
      </c>
      <c r="U4333" t="s">
        <v>874</v>
      </c>
      <c r="V4333" t="s">
        <v>874</v>
      </c>
      <c r="W4333" t="s">
        <v>874</v>
      </c>
      <c r="X4333" t="s">
        <v>56</v>
      </c>
      <c r="Y4333">
        <v>5.9880000000000004</v>
      </c>
      <c r="Z4333" t="s">
        <v>874</v>
      </c>
      <c r="AA4333">
        <v>0.78300000000000003</v>
      </c>
      <c r="AB4333" t="s">
        <v>874</v>
      </c>
      <c r="AC4333">
        <v>0.75</v>
      </c>
      <c r="AD4333" s="19">
        <v>45825.111910173611</v>
      </c>
      <c r="AE4333" t="s">
        <v>2397</v>
      </c>
    </row>
    <row r="4334" spans="1:31" x14ac:dyDescent="0.35">
      <c r="A4334" t="s">
        <v>1677</v>
      </c>
      <c r="B4334" t="s">
        <v>311</v>
      </c>
      <c r="C4334">
        <v>4419</v>
      </c>
      <c r="D4334" s="9">
        <v>40147.081886574073</v>
      </c>
      <c r="E4334" s="9">
        <v>44566.445219907408</v>
      </c>
      <c r="F4334">
        <v>401</v>
      </c>
      <c r="G4334">
        <v>401</v>
      </c>
      <c r="H4334">
        <v>161</v>
      </c>
      <c r="I4334">
        <v>240</v>
      </c>
      <c r="J4334">
        <v>170</v>
      </c>
      <c r="K4334">
        <v>231</v>
      </c>
      <c r="L4334">
        <v>118</v>
      </c>
      <c r="M4334">
        <v>113</v>
      </c>
      <c r="N4334">
        <v>3.4000000000000002E-2</v>
      </c>
      <c r="O4334">
        <v>5.7000000000000002E-2</v>
      </c>
      <c r="P4334">
        <v>3.5000000000000003E-2</v>
      </c>
      <c r="Q4334">
        <v>0.03</v>
      </c>
      <c r="R4334">
        <v>5.6000000000000001E-2</v>
      </c>
      <c r="S4334">
        <v>4.8000000000000001E-2</v>
      </c>
      <c r="T4334">
        <v>0.53600000000000003</v>
      </c>
      <c r="U4334">
        <v>0.374</v>
      </c>
      <c r="V4334">
        <v>0.61499999999999999</v>
      </c>
      <c r="W4334">
        <v>3766.6669999999999</v>
      </c>
      <c r="X4334" t="s">
        <v>56</v>
      </c>
      <c r="Y4334">
        <v>33.332999999999998</v>
      </c>
      <c r="Z4334">
        <v>0.98799999999999999</v>
      </c>
      <c r="AA4334">
        <v>0.92</v>
      </c>
      <c r="AB4334">
        <v>0.58299999999999996</v>
      </c>
      <c r="AC4334">
        <v>0.89</v>
      </c>
      <c r="AD4334" s="19">
        <v>45825.159527233795</v>
      </c>
      <c r="AE4334" t="s">
        <v>2397</v>
      </c>
    </row>
    <row r="4335" spans="1:31" hidden="1" x14ac:dyDescent="0.35">
      <c r="A4335" t="s">
        <v>1490</v>
      </c>
      <c r="B4335" t="s">
        <v>312</v>
      </c>
      <c r="C4335">
        <v>0</v>
      </c>
      <c r="D4335" s="9">
        <v>44539.436956018515</v>
      </c>
      <c r="E4335" s="9">
        <v>44539.436956018515</v>
      </c>
      <c r="F4335" t="s">
        <v>871</v>
      </c>
      <c r="G4335" t="s">
        <v>871</v>
      </c>
      <c r="H4335">
        <v>1</v>
      </c>
      <c r="I4335">
        <v>1</v>
      </c>
      <c r="J4335">
        <v>1</v>
      </c>
      <c r="K4335" t="s">
        <v>872</v>
      </c>
      <c r="L4335">
        <v>1</v>
      </c>
      <c r="M4335">
        <v>0</v>
      </c>
      <c r="N4335" t="s">
        <v>874</v>
      </c>
      <c r="O4335" t="s">
        <v>874</v>
      </c>
      <c r="P4335" t="s">
        <v>874</v>
      </c>
      <c r="Q4335" t="s">
        <v>874</v>
      </c>
      <c r="R4335">
        <v>0</v>
      </c>
      <c r="S4335" t="s">
        <v>874</v>
      </c>
      <c r="T4335" t="s">
        <v>874</v>
      </c>
      <c r="U4335" t="s">
        <v>874</v>
      </c>
      <c r="V4335" t="s">
        <v>874</v>
      </c>
      <c r="W4335" t="s">
        <v>874</v>
      </c>
      <c r="X4335" t="s">
        <v>56</v>
      </c>
      <c r="Y4335" t="s">
        <v>874</v>
      </c>
      <c r="Z4335" t="s">
        <v>874</v>
      </c>
      <c r="AA4335" t="s">
        <v>874</v>
      </c>
      <c r="AB4335" t="s">
        <v>874</v>
      </c>
      <c r="AC4335" t="s">
        <v>874</v>
      </c>
      <c r="AD4335" s="19">
        <v>45825.112155983799</v>
      </c>
      <c r="AE4335" t="s">
        <v>2397</v>
      </c>
    </row>
    <row r="4336" spans="1:31" x14ac:dyDescent="0.35">
      <c r="A4336" t="s">
        <v>934</v>
      </c>
      <c r="B4336" t="s">
        <v>311</v>
      </c>
      <c r="C4336">
        <v>4765</v>
      </c>
      <c r="D4336" s="9">
        <v>39747.129965277774</v>
      </c>
      <c r="E4336" s="9">
        <v>44512.596250000002</v>
      </c>
      <c r="F4336">
        <v>1267</v>
      </c>
      <c r="G4336">
        <v>1267</v>
      </c>
      <c r="H4336">
        <v>273</v>
      </c>
      <c r="I4336">
        <v>994</v>
      </c>
      <c r="J4336">
        <v>88</v>
      </c>
      <c r="K4336">
        <v>1179</v>
      </c>
      <c r="L4336">
        <v>652</v>
      </c>
      <c r="M4336">
        <v>527</v>
      </c>
      <c r="N4336">
        <v>6.2E-2</v>
      </c>
      <c r="O4336">
        <v>0.252</v>
      </c>
      <c r="P4336">
        <v>2.4E-2</v>
      </c>
      <c r="Q4336">
        <v>0.155</v>
      </c>
      <c r="R4336">
        <v>0.28999999999999998</v>
      </c>
      <c r="S4336">
        <v>0.28799999999999998</v>
      </c>
      <c r="T4336">
        <v>0.53400000000000003</v>
      </c>
      <c r="U4336">
        <v>0.19700000000000001</v>
      </c>
      <c r="V4336">
        <v>0.92400000000000004</v>
      </c>
      <c r="W4336">
        <v>3400</v>
      </c>
      <c r="X4336" t="s">
        <v>56</v>
      </c>
      <c r="Y4336">
        <v>6.452</v>
      </c>
      <c r="Z4336">
        <v>0.98599999999999999</v>
      </c>
      <c r="AA4336">
        <v>0.98399999999999999</v>
      </c>
      <c r="AB4336">
        <v>0.98799999999999999</v>
      </c>
      <c r="AC4336">
        <v>0.96899999999999997</v>
      </c>
      <c r="AD4336" s="19">
        <v>45825.185396400462</v>
      </c>
      <c r="AE4336" t="s">
        <v>2393</v>
      </c>
    </row>
    <row r="4337" spans="1:31" hidden="1" x14ac:dyDescent="0.35">
      <c r="A4337" t="s">
        <v>1491</v>
      </c>
      <c r="B4337" t="s">
        <v>312</v>
      </c>
      <c r="C4337">
        <v>50</v>
      </c>
      <c r="D4337" s="9">
        <v>43878.846736111111</v>
      </c>
      <c r="E4337" s="9">
        <v>43928.89947916667</v>
      </c>
      <c r="F4337" t="s">
        <v>871</v>
      </c>
      <c r="G4337" t="s">
        <v>871</v>
      </c>
      <c r="H4337">
        <v>4</v>
      </c>
      <c r="I4337">
        <v>1</v>
      </c>
      <c r="J4337">
        <v>1</v>
      </c>
      <c r="K4337" t="s">
        <v>872</v>
      </c>
      <c r="L4337">
        <v>2</v>
      </c>
      <c r="M4337">
        <v>2</v>
      </c>
      <c r="N4337">
        <v>0.33300000000000002</v>
      </c>
      <c r="O4337" t="s">
        <v>874</v>
      </c>
      <c r="P4337" t="s">
        <v>874</v>
      </c>
      <c r="Q4337" t="s">
        <v>874</v>
      </c>
      <c r="R4337">
        <v>0</v>
      </c>
      <c r="S4337">
        <v>5.3999999999999999E-2</v>
      </c>
      <c r="T4337" t="s">
        <v>874</v>
      </c>
      <c r="U4337" t="s">
        <v>874</v>
      </c>
      <c r="V4337" t="s">
        <v>874</v>
      </c>
      <c r="W4337" t="s">
        <v>874</v>
      </c>
      <c r="X4337" t="s">
        <v>56</v>
      </c>
      <c r="Y4337" t="s">
        <v>874</v>
      </c>
      <c r="Z4337">
        <v>0.6</v>
      </c>
      <c r="AA4337" t="s">
        <v>874</v>
      </c>
      <c r="AB4337" t="s">
        <v>874</v>
      </c>
      <c r="AC4337" t="s">
        <v>874</v>
      </c>
      <c r="AD4337" s="19">
        <v>45825.112404282409</v>
      </c>
      <c r="AE4337" t="s">
        <v>2397</v>
      </c>
    </row>
    <row r="4338" spans="1:31" x14ac:dyDescent="0.35">
      <c r="A4338" t="s">
        <v>1487</v>
      </c>
      <c r="B4338" t="s">
        <v>311</v>
      </c>
      <c r="C4338">
        <v>3410</v>
      </c>
      <c r="D4338" s="9">
        <v>38214.521527777775</v>
      </c>
      <c r="E4338" s="9">
        <v>41624.729166666664</v>
      </c>
      <c r="F4338">
        <v>209</v>
      </c>
      <c r="G4338">
        <v>209</v>
      </c>
      <c r="H4338">
        <v>21</v>
      </c>
      <c r="I4338">
        <v>188</v>
      </c>
      <c r="J4338">
        <v>56</v>
      </c>
      <c r="K4338">
        <v>153</v>
      </c>
      <c r="L4338">
        <v>81</v>
      </c>
      <c r="M4338">
        <v>72</v>
      </c>
      <c r="N4338">
        <v>7.0000000000000001E-3</v>
      </c>
      <c r="O4338">
        <v>5.7000000000000002E-2</v>
      </c>
      <c r="P4338">
        <v>1.9E-2</v>
      </c>
      <c r="Q4338">
        <v>2.4E-2</v>
      </c>
      <c r="R4338">
        <v>4.4999999999999998E-2</v>
      </c>
      <c r="S4338">
        <v>4.4999999999999998E-2</v>
      </c>
      <c r="T4338">
        <v>0.53300000000000003</v>
      </c>
      <c r="U4338">
        <v>0.109</v>
      </c>
      <c r="V4338">
        <v>0.70299999999999996</v>
      </c>
      <c r="W4338">
        <v>3000</v>
      </c>
      <c r="X4338" t="s">
        <v>56</v>
      </c>
      <c r="Y4338">
        <v>41.667000000000002</v>
      </c>
      <c r="Z4338">
        <v>0.97499999999999998</v>
      </c>
      <c r="AA4338">
        <v>0.995</v>
      </c>
      <c r="AB4338">
        <v>0.97599999999999998</v>
      </c>
      <c r="AC4338">
        <v>0.96399999999999997</v>
      </c>
      <c r="AD4338" s="19">
        <v>45824.885767083331</v>
      </c>
      <c r="AE4338" t="s">
        <v>2024</v>
      </c>
    </row>
    <row r="4339" spans="1:31" hidden="1" x14ac:dyDescent="0.35">
      <c r="A4339" t="s">
        <v>1492</v>
      </c>
      <c r="B4339" t="s">
        <v>312</v>
      </c>
      <c r="C4339">
        <v>0</v>
      </c>
      <c r="D4339" s="9">
        <v>43047.626736111109</v>
      </c>
      <c r="E4339" s="9">
        <v>43047.627291666664</v>
      </c>
      <c r="F4339" t="s">
        <v>871</v>
      </c>
      <c r="G4339" t="s">
        <v>871</v>
      </c>
      <c r="H4339">
        <v>1</v>
      </c>
      <c r="I4339">
        <v>1</v>
      </c>
      <c r="J4339">
        <v>1</v>
      </c>
      <c r="K4339" t="s">
        <v>872</v>
      </c>
      <c r="L4339">
        <v>1</v>
      </c>
      <c r="M4339">
        <v>-1</v>
      </c>
      <c r="N4339" t="s">
        <v>874</v>
      </c>
      <c r="O4339" t="s">
        <v>874</v>
      </c>
      <c r="P4339" t="s">
        <v>874</v>
      </c>
      <c r="Q4339" t="s">
        <v>874</v>
      </c>
      <c r="R4339">
        <v>0</v>
      </c>
      <c r="S4339" t="s">
        <v>874</v>
      </c>
      <c r="T4339" t="s">
        <v>874</v>
      </c>
      <c r="U4339" t="s">
        <v>874</v>
      </c>
      <c r="V4339" t="s">
        <v>874</v>
      </c>
      <c r="W4339" t="s">
        <v>874</v>
      </c>
      <c r="X4339" t="s">
        <v>56</v>
      </c>
      <c r="Y4339" t="s">
        <v>874</v>
      </c>
      <c r="Z4339" t="s">
        <v>874</v>
      </c>
      <c r="AA4339" t="s">
        <v>874</v>
      </c>
      <c r="AB4339" t="s">
        <v>874</v>
      </c>
      <c r="AC4339" t="s">
        <v>874</v>
      </c>
      <c r="AD4339" s="19">
        <v>45825.112607083334</v>
      </c>
      <c r="AE4339" t="s">
        <v>2397</v>
      </c>
    </row>
    <row r="4340" spans="1:31" x14ac:dyDescent="0.35">
      <c r="A4340" t="s">
        <v>211</v>
      </c>
      <c r="B4340" t="s">
        <v>311</v>
      </c>
      <c r="C4340">
        <v>1850</v>
      </c>
      <c r="D4340" s="9">
        <v>43752.644444444442</v>
      </c>
      <c r="E4340" s="9">
        <v>45602.79583333333</v>
      </c>
      <c r="F4340">
        <v>439</v>
      </c>
      <c r="G4340">
        <v>411</v>
      </c>
      <c r="H4340">
        <v>409</v>
      </c>
      <c r="I4340">
        <v>2</v>
      </c>
      <c r="J4340">
        <v>87</v>
      </c>
      <c r="K4340">
        <v>324</v>
      </c>
      <c r="L4340">
        <v>186</v>
      </c>
      <c r="M4340">
        <v>138</v>
      </c>
      <c r="N4340">
        <v>0.374</v>
      </c>
      <c r="O4340">
        <v>2E-3</v>
      </c>
      <c r="P4340">
        <v>7.1999999999999995E-2</v>
      </c>
      <c r="Q4340">
        <v>0.16200000000000001</v>
      </c>
      <c r="R4340">
        <v>0.30399999999999999</v>
      </c>
      <c r="S4340">
        <v>0.28899999999999998</v>
      </c>
      <c r="T4340">
        <v>0.53300000000000003</v>
      </c>
      <c r="U4340">
        <v>0.995</v>
      </c>
      <c r="V4340">
        <v>0.80900000000000005</v>
      </c>
      <c r="W4340">
        <v>851.85199999999998</v>
      </c>
      <c r="X4340" t="s">
        <v>56</v>
      </c>
      <c r="Y4340">
        <v>6.173</v>
      </c>
      <c r="Z4340">
        <v>0.86499999999999999</v>
      </c>
      <c r="AA4340">
        <v>1</v>
      </c>
      <c r="AB4340">
        <v>0.96099999999999997</v>
      </c>
      <c r="AC4340">
        <v>0.92100000000000004</v>
      </c>
      <c r="AD4340" s="19">
        <v>3.5193287037037037E-2</v>
      </c>
      <c r="AE4340" t="s">
        <v>1108</v>
      </c>
    </row>
    <row r="4341" spans="1:31" hidden="1" x14ac:dyDescent="0.35">
      <c r="A4341" t="s">
        <v>1493</v>
      </c>
      <c r="B4341" t="s">
        <v>312</v>
      </c>
      <c r="C4341">
        <v>83</v>
      </c>
      <c r="D4341" s="9">
        <v>44467.778854166667</v>
      </c>
      <c r="E4341" s="9">
        <v>44551.311168981483</v>
      </c>
      <c r="F4341" t="s">
        <v>871</v>
      </c>
      <c r="G4341" t="s">
        <v>871</v>
      </c>
      <c r="H4341">
        <v>4</v>
      </c>
      <c r="I4341">
        <v>4</v>
      </c>
      <c r="J4341">
        <v>2</v>
      </c>
      <c r="K4341" t="s">
        <v>872</v>
      </c>
      <c r="L4341">
        <v>1</v>
      </c>
      <c r="M4341">
        <v>4</v>
      </c>
      <c r="N4341">
        <v>3.6999999999999998E-2</v>
      </c>
      <c r="O4341">
        <v>7.4999999999999997E-2</v>
      </c>
      <c r="P4341">
        <v>1.4E-2</v>
      </c>
      <c r="Q4341" t="s">
        <v>874</v>
      </c>
      <c r="R4341">
        <v>9.7999999999999907E-2</v>
      </c>
      <c r="S4341">
        <v>5.7000000000000002E-2</v>
      </c>
      <c r="T4341" t="s">
        <v>874</v>
      </c>
      <c r="U4341" t="s">
        <v>874</v>
      </c>
      <c r="V4341" t="s">
        <v>874</v>
      </c>
      <c r="W4341" t="s">
        <v>874</v>
      </c>
      <c r="X4341" t="s">
        <v>62</v>
      </c>
      <c r="Y4341" t="s">
        <v>874</v>
      </c>
      <c r="Z4341">
        <v>0.70499999999999996</v>
      </c>
      <c r="AA4341">
        <v>0.98799999999999999</v>
      </c>
      <c r="AB4341">
        <v>1</v>
      </c>
      <c r="AC4341" t="s">
        <v>874</v>
      </c>
      <c r="AD4341" s="19">
        <v>45825.112837627312</v>
      </c>
      <c r="AE4341" t="s">
        <v>2397</v>
      </c>
    </row>
    <row r="4342" spans="1:31" x14ac:dyDescent="0.35">
      <c r="A4342" t="s">
        <v>211</v>
      </c>
      <c r="B4342" t="s">
        <v>311</v>
      </c>
      <c r="C4342">
        <v>1850</v>
      </c>
      <c r="D4342" s="9">
        <v>43752.644444444442</v>
      </c>
      <c r="E4342" s="9">
        <v>45602.79583333333</v>
      </c>
      <c r="F4342">
        <v>439</v>
      </c>
      <c r="G4342">
        <v>411</v>
      </c>
      <c r="H4342">
        <v>409</v>
      </c>
      <c r="I4342">
        <v>2</v>
      </c>
      <c r="J4342">
        <v>87</v>
      </c>
      <c r="K4342">
        <v>324</v>
      </c>
      <c r="L4342">
        <v>186</v>
      </c>
      <c r="M4342">
        <v>138</v>
      </c>
      <c r="N4342">
        <v>0.374</v>
      </c>
      <c r="O4342">
        <v>2E-3</v>
      </c>
      <c r="P4342">
        <v>7.1999999999999995E-2</v>
      </c>
      <c r="Q4342">
        <v>0.16200000000000001</v>
      </c>
      <c r="R4342">
        <v>0.30399999999999999</v>
      </c>
      <c r="S4342">
        <v>0.28899999999999998</v>
      </c>
      <c r="T4342">
        <v>0.53300000000000003</v>
      </c>
      <c r="U4342">
        <v>0.995</v>
      </c>
      <c r="V4342">
        <v>0.80900000000000005</v>
      </c>
      <c r="W4342">
        <v>851.85199999999998</v>
      </c>
      <c r="X4342" t="s">
        <v>56</v>
      </c>
      <c r="Y4342">
        <v>6.173</v>
      </c>
      <c r="Z4342">
        <v>0.86499999999999999</v>
      </c>
      <c r="AA4342">
        <v>1</v>
      </c>
      <c r="AB4342">
        <v>0.96099999999999997</v>
      </c>
      <c r="AC4342">
        <v>0.92100000000000004</v>
      </c>
      <c r="AD4342" s="19">
        <v>1.0681712962962962E-2</v>
      </c>
      <c r="AE4342" t="s">
        <v>1108</v>
      </c>
    </row>
    <row r="4343" spans="1:31" hidden="1" x14ac:dyDescent="0.35">
      <c r="A4343" t="s">
        <v>1494</v>
      </c>
      <c r="B4343" t="s">
        <v>312</v>
      </c>
      <c r="C4343">
        <v>32</v>
      </c>
      <c r="D4343" s="9">
        <v>44484.504479166666</v>
      </c>
      <c r="E4343" s="9">
        <v>44516.830671296295</v>
      </c>
      <c r="F4343" t="s">
        <v>871</v>
      </c>
      <c r="G4343" t="s">
        <v>871</v>
      </c>
      <c r="H4343">
        <v>1</v>
      </c>
      <c r="I4343">
        <v>1</v>
      </c>
      <c r="J4343">
        <v>1</v>
      </c>
      <c r="K4343" t="s">
        <v>872</v>
      </c>
      <c r="L4343">
        <v>1</v>
      </c>
      <c r="M4343">
        <v>1</v>
      </c>
      <c r="N4343" t="s">
        <v>874</v>
      </c>
      <c r="O4343" t="s">
        <v>874</v>
      </c>
      <c r="P4343" t="s">
        <v>874</v>
      </c>
      <c r="Q4343" t="s">
        <v>874</v>
      </c>
      <c r="R4343">
        <v>0</v>
      </c>
      <c r="S4343">
        <v>0.03</v>
      </c>
      <c r="T4343" t="s">
        <v>874</v>
      </c>
      <c r="U4343" t="s">
        <v>874</v>
      </c>
      <c r="V4343" t="s">
        <v>874</v>
      </c>
      <c r="W4343" t="s">
        <v>874</v>
      </c>
      <c r="X4343" t="s">
        <v>56</v>
      </c>
      <c r="Y4343" t="s">
        <v>874</v>
      </c>
      <c r="Z4343" t="s">
        <v>874</v>
      </c>
      <c r="AA4343" t="s">
        <v>874</v>
      </c>
      <c r="AB4343" t="s">
        <v>874</v>
      </c>
      <c r="AC4343" t="s">
        <v>874</v>
      </c>
      <c r="AD4343" s="19">
        <v>45825.113052708337</v>
      </c>
      <c r="AE4343" t="s">
        <v>2397</v>
      </c>
    </row>
    <row r="4344" spans="1:31" x14ac:dyDescent="0.35">
      <c r="A4344" t="s">
        <v>930</v>
      </c>
      <c r="B4344" t="s">
        <v>311</v>
      </c>
      <c r="C4344">
        <v>5570</v>
      </c>
      <c r="D4344" s="9">
        <v>38994.513472222221</v>
      </c>
      <c r="E4344" s="9">
        <v>44565.358252314814</v>
      </c>
      <c r="F4344">
        <v>11780</v>
      </c>
      <c r="G4344">
        <v>11780</v>
      </c>
      <c r="H4344">
        <v>2490</v>
      </c>
      <c r="I4344">
        <v>9290</v>
      </c>
      <c r="J4344">
        <v>3339</v>
      </c>
      <c r="K4344">
        <v>8441</v>
      </c>
      <c r="L4344">
        <v>4985</v>
      </c>
      <c r="M4344">
        <v>3456</v>
      </c>
      <c r="N4344">
        <v>0.47</v>
      </c>
      <c r="O4344">
        <v>1.831</v>
      </c>
      <c r="P4344">
        <v>0.55300000000000005</v>
      </c>
      <c r="Q4344">
        <v>0.93200000000000005</v>
      </c>
      <c r="R4344">
        <v>1.748</v>
      </c>
      <c r="S4344">
        <v>2.0569999999999999</v>
      </c>
      <c r="T4344">
        <v>0.53300000000000003</v>
      </c>
      <c r="U4344">
        <v>0.20399999999999999</v>
      </c>
      <c r="V4344">
        <v>0.76</v>
      </c>
      <c r="W4344">
        <v>3708.1550000000002</v>
      </c>
      <c r="X4344" t="s">
        <v>56</v>
      </c>
      <c r="Y4344">
        <v>1.073</v>
      </c>
      <c r="Z4344">
        <v>0.95899999999999996</v>
      </c>
      <c r="AA4344">
        <v>0.93799999999999994</v>
      </c>
      <c r="AB4344">
        <v>0.56100000000000005</v>
      </c>
      <c r="AC4344">
        <v>0.996</v>
      </c>
      <c r="AD4344" s="19">
        <v>45825.184508761573</v>
      </c>
      <c r="AE4344" t="s">
        <v>2393</v>
      </c>
    </row>
    <row r="4345" spans="1:31" hidden="1" x14ac:dyDescent="0.35">
      <c r="A4345" t="s">
        <v>1495</v>
      </c>
      <c r="B4345" t="s">
        <v>312</v>
      </c>
      <c r="C4345">
        <v>98</v>
      </c>
      <c r="D4345" s="9">
        <v>44454.756909722222</v>
      </c>
      <c r="E4345" s="9">
        <v>44553.592569444445</v>
      </c>
      <c r="F4345" t="s">
        <v>871</v>
      </c>
      <c r="G4345" t="s">
        <v>871</v>
      </c>
      <c r="H4345">
        <v>2</v>
      </c>
      <c r="I4345">
        <v>3</v>
      </c>
      <c r="J4345">
        <v>4</v>
      </c>
      <c r="K4345" t="s">
        <v>872</v>
      </c>
      <c r="L4345">
        <v>1</v>
      </c>
      <c r="M4345">
        <v>0</v>
      </c>
      <c r="N4345">
        <v>4.2999999999999997E-2</v>
      </c>
      <c r="O4345">
        <v>1.7000000000000001E-2</v>
      </c>
      <c r="P4345">
        <v>2.3E-2</v>
      </c>
      <c r="Q4345" t="s">
        <v>874</v>
      </c>
      <c r="R4345">
        <v>3.6999999999999998E-2</v>
      </c>
      <c r="S4345">
        <v>1.0999999999999999E-2</v>
      </c>
      <c r="T4345" t="s">
        <v>874</v>
      </c>
      <c r="U4345" t="s">
        <v>874</v>
      </c>
      <c r="V4345" t="s">
        <v>874</v>
      </c>
      <c r="W4345" t="s">
        <v>874</v>
      </c>
      <c r="X4345" t="s">
        <v>56</v>
      </c>
      <c r="Y4345" t="s">
        <v>874</v>
      </c>
      <c r="Z4345">
        <v>1</v>
      </c>
      <c r="AA4345">
        <v>0.75800000000000001</v>
      </c>
      <c r="AB4345">
        <v>0.68300000000000005</v>
      </c>
      <c r="AC4345" t="s">
        <v>874</v>
      </c>
      <c r="AD4345" s="19">
        <v>45825.11327267361</v>
      </c>
      <c r="AE4345" t="s">
        <v>2397</v>
      </c>
    </row>
    <row r="4346" spans="1:31" x14ac:dyDescent="0.35">
      <c r="A4346" t="s">
        <v>1107</v>
      </c>
      <c r="B4346" t="s">
        <v>311</v>
      </c>
      <c r="C4346">
        <v>1027</v>
      </c>
      <c r="D4346" s="9">
        <v>43397.35633101852</v>
      </c>
      <c r="E4346" s="9">
        <v>44424.73027777778</v>
      </c>
      <c r="F4346">
        <v>97</v>
      </c>
      <c r="G4346">
        <v>97</v>
      </c>
      <c r="H4346">
        <v>83</v>
      </c>
      <c r="I4346">
        <v>14</v>
      </c>
      <c r="J4346">
        <v>6</v>
      </c>
      <c r="K4346">
        <v>91</v>
      </c>
      <c r="L4346">
        <v>70</v>
      </c>
      <c r="M4346">
        <v>21</v>
      </c>
      <c r="N4346">
        <v>0.111</v>
      </c>
      <c r="O4346">
        <v>5.8999999999999997E-2</v>
      </c>
      <c r="P4346">
        <v>1.2E-2</v>
      </c>
      <c r="Q4346">
        <v>8.4000000000000005E-2</v>
      </c>
      <c r="R4346">
        <v>0.158</v>
      </c>
      <c r="S4346">
        <v>0.13100000000000001</v>
      </c>
      <c r="T4346">
        <v>0.53200000000000003</v>
      </c>
      <c r="U4346">
        <v>0.65300000000000002</v>
      </c>
      <c r="V4346">
        <v>0.92900000000000005</v>
      </c>
      <c r="W4346">
        <v>250</v>
      </c>
      <c r="X4346" t="s">
        <v>56</v>
      </c>
      <c r="Y4346">
        <v>11.904999999999999</v>
      </c>
      <c r="Z4346">
        <v>0.96199999999999997</v>
      </c>
      <c r="AA4346">
        <v>0.64</v>
      </c>
      <c r="AB4346">
        <v>0.86399999999999999</v>
      </c>
      <c r="AC4346">
        <v>0.94799999999999995</v>
      </c>
      <c r="AD4346" s="19">
        <v>45825.246345011576</v>
      </c>
      <c r="AE4346" t="s">
        <v>2357</v>
      </c>
    </row>
    <row r="4347" spans="1:31" hidden="1" x14ac:dyDescent="0.35">
      <c r="A4347" t="s">
        <v>1496</v>
      </c>
      <c r="B4347" t="s">
        <v>312</v>
      </c>
      <c r="C4347">
        <v>63</v>
      </c>
      <c r="D4347" s="9">
        <v>44204.505416666667</v>
      </c>
      <c r="E4347" s="9">
        <v>44267.569652777776</v>
      </c>
      <c r="F4347" t="s">
        <v>871</v>
      </c>
      <c r="G4347" t="s">
        <v>871</v>
      </c>
      <c r="H4347">
        <v>1</v>
      </c>
      <c r="I4347">
        <v>2</v>
      </c>
      <c r="J4347">
        <v>1</v>
      </c>
      <c r="K4347" t="s">
        <v>872</v>
      </c>
      <c r="L4347">
        <v>1</v>
      </c>
      <c r="M4347">
        <v>1</v>
      </c>
      <c r="N4347" t="s">
        <v>874</v>
      </c>
      <c r="O4347">
        <v>1.6E-2</v>
      </c>
      <c r="P4347">
        <v>0</v>
      </c>
      <c r="Q4347" t="s">
        <v>874</v>
      </c>
      <c r="R4347">
        <v>1.6E-2</v>
      </c>
      <c r="S4347">
        <v>1.6E-2</v>
      </c>
      <c r="T4347" t="s">
        <v>874</v>
      </c>
      <c r="U4347" t="s">
        <v>874</v>
      </c>
      <c r="V4347" t="s">
        <v>874</v>
      </c>
      <c r="W4347" t="s">
        <v>874</v>
      </c>
      <c r="X4347" t="s">
        <v>56</v>
      </c>
      <c r="Y4347" t="s">
        <v>874</v>
      </c>
      <c r="Z4347" t="s">
        <v>874</v>
      </c>
      <c r="AA4347">
        <v>1</v>
      </c>
      <c r="AB4347">
        <v>0</v>
      </c>
      <c r="AC4347" t="s">
        <v>874</v>
      </c>
      <c r="AD4347" s="19">
        <v>45825.113470219905</v>
      </c>
      <c r="AE4347" t="s">
        <v>2397</v>
      </c>
    </row>
    <row r="4348" spans="1:31" x14ac:dyDescent="0.35">
      <c r="A4348" t="s">
        <v>1486</v>
      </c>
      <c r="B4348" t="s">
        <v>311</v>
      </c>
      <c r="C4348">
        <v>2911</v>
      </c>
      <c r="D4348" s="9">
        <v>38714.033333333333</v>
      </c>
      <c r="E4348" s="9">
        <v>41625.756944444445</v>
      </c>
      <c r="F4348">
        <v>411</v>
      </c>
      <c r="G4348">
        <v>411</v>
      </c>
      <c r="H4348">
        <v>54</v>
      </c>
      <c r="I4348">
        <v>357</v>
      </c>
      <c r="J4348">
        <v>83</v>
      </c>
      <c r="K4348">
        <v>328</v>
      </c>
      <c r="L4348">
        <v>200</v>
      </c>
      <c r="M4348">
        <v>128</v>
      </c>
      <c r="N4348">
        <v>1.9E-2</v>
      </c>
      <c r="O4348">
        <v>0.122</v>
      </c>
      <c r="P4348">
        <v>2.8000000000000001E-2</v>
      </c>
      <c r="Q4348">
        <v>0.06</v>
      </c>
      <c r="R4348">
        <v>0.113</v>
      </c>
      <c r="S4348">
        <v>0.113</v>
      </c>
      <c r="T4348">
        <v>0.53100000000000003</v>
      </c>
      <c r="U4348">
        <v>0.13500000000000001</v>
      </c>
      <c r="V4348">
        <v>0.80100000000000005</v>
      </c>
      <c r="W4348">
        <v>2133.3330000000001</v>
      </c>
      <c r="X4348" t="s">
        <v>56</v>
      </c>
      <c r="Y4348">
        <v>16.667000000000002</v>
      </c>
      <c r="Z4348">
        <v>0.96</v>
      </c>
      <c r="AA4348">
        <v>0.99399999999999999</v>
      </c>
      <c r="AB4348">
        <v>0.97399999999999998</v>
      </c>
      <c r="AC4348">
        <v>0.96199999999999997</v>
      </c>
      <c r="AD4348" s="19">
        <v>45824.887717604164</v>
      </c>
      <c r="AE4348" t="s">
        <v>2024</v>
      </c>
    </row>
    <row r="4349" spans="1:31" hidden="1" x14ac:dyDescent="0.35">
      <c r="A4349" t="s">
        <v>1497</v>
      </c>
      <c r="B4349" t="s">
        <v>312</v>
      </c>
      <c r="C4349">
        <v>0</v>
      </c>
      <c r="D4349" s="9">
        <v>44250.628437500003</v>
      </c>
      <c r="E4349" s="9">
        <v>44250.628437500003</v>
      </c>
      <c r="F4349" t="s">
        <v>871</v>
      </c>
      <c r="G4349" t="s">
        <v>871</v>
      </c>
      <c r="H4349">
        <v>1</v>
      </c>
      <c r="I4349">
        <v>1</v>
      </c>
      <c r="J4349">
        <v>1</v>
      </c>
      <c r="K4349" t="s">
        <v>872</v>
      </c>
      <c r="L4349">
        <v>1</v>
      </c>
      <c r="M4349">
        <v>0</v>
      </c>
      <c r="N4349" t="s">
        <v>874</v>
      </c>
      <c r="O4349" t="s">
        <v>874</v>
      </c>
      <c r="P4349" t="s">
        <v>874</v>
      </c>
      <c r="Q4349" t="s">
        <v>874</v>
      </c>
      <c r="R4349">
        <v>0</v>
      </c>
      <c r="S4349" t="s">
        <v>874</v>
      </c>
      <c r="T4349" t="s">
        <v>874</v>
      </c>
      <c r="U4349" t="s">
        <v>874</v>
      </c>
      <c r="V4349" t="s">
        <v>874</v>
      </c>
      <c r="W4349" t="s">
        <v>874</v>
      </c>
      <c r="X4349" t="s">
        <v>56</v>
      </c>
      <c r="Y4349" t="s">
        <v>874</v>
      </c>
      <c r="Z4349" t="s">
        <v>874</v>
      </c>
      <c r="AA4349" t="s">
        <v>874</v>
      </c>
      <c r="AB4349" t="s">
        <v>874</v>
      </c>
      <c r="AC4349" t="s">
        <v>874</v>
      </c>
      <c r="AD4349" s="19">
        <v>45825.113679166665</v>
      </c>
      <c r="AE4349" t="s">
        <v>2397</v>
      </c>
    </row>
    <row r="4350" spans="1:31" x14ac:dyDescent="0.35">
      <c r="A4350" t="s">
        <v>234</v>
      </c>
      <c r="B4350" t="s">
        <v>311</v>
      </c>
      <c r="C4350">
        <v>318</v>
      </c>
      <c r="D4350" s="9">
        <v>44229.362164351849</v>
      </c>
      <c r="E4350" s="9">
        <v>44547.825486111113</v>
      </c>
      <c r="F4350">
        <v>144</v>
      </c>
      <c r="G4350">
        <v>144</v>
      </c>
      <c r="H4350">
        <v>141</v>
      </c>
      <c r="I4350">
        <v>3</v>
      </c>
      <c r="J4350">
        <v>0</v>
      </c>
      <c r="K4350">
        <v>144</v>
      </c>
      <c r="L4350">
        <v>81</v>
      </c>
      <c r="M4350">
        <v>63</v>
      </c>
      <c r="N4350">
        <v>0.53</v>
      </c>
      <c r="O4350">
        <v>1.6E-2</v>
      </c>
      <c r="P4350">
        <v>0</v>
      </c>
      <c r="Q4350">
        <v>0.28899999999999998</v>
      </c>
      <c r="R4350">
        <v>0.54600000000000004</v>
      </c>
      <c r="S4350">
        <v>0.54400000000000004</v>
      </c>
      <c r="T4350">
        <v>0.52900000000000003</v>
      </c>
      <c r="U4350">
        <v>0.97099999999999997</v>
      </c>
      <c r="V4350">
        <v>1</v>
      </c>
      <c r="W4350">
        <v>217.99299999999999</v>
      </c>
      <c r="X4350" t="s">
        <v>56</v>
      </c>
      <c r="Y4350">
        <v>3.46</v>
      </c>
      <c r="Z4350">
        <v>0.97699999999999998</v>
      </c>
      <c r="AA4350">
        <v>0.89200000000000002</v>
      </c>
      <c r="AB4350">
        <v>0</v>
      </c>
      <c r="AC4350">
        <v>0.97699999999999998</v>
      </c>
      <c r="AD4350" s="19">
        <v>45825.249051527775</v>
      </c>
      <c r="AE4350" t="s">
        <v>2357</v>
      </c>
    </row>
    <row r="4351" spans="1:31" hidden="1" x14ac:dyDescent="0.35">
      <c r="A4351" t="s">
        <v>1498</v>
      </c>
      <c r="B4351" t="s">
        <v>312</v>
      </c>
      <c r="C4351">
        <v>92</v>
      </c>
      <c r="D4351" s="9">
        <v>44195.899618055555</v>
      </c>
      <c r="E4351" s="9">
        <v>44288.579837962963</v>
      </c>
      <c r="F4351" t="s">
        <v>871</v>
      </c>
      <c r="G4351" t="s">
        <v>871</v>
      </c>
      <c r="H4351">
        <v>1</v>
      </c>
      <c r="I4351">
        <v>1</v>
      </c>
      <c r="J4351">
        <v>1</v>
      </c>
      <c r="K4351" t="s">
        <v>872</v>
      </c>
      <c r="L4351">
        <v>2</v>
      </c>
      <c r="M4351">
        <v>1</v>
      </c>
      <c r="N4351" t="s">
        <v>874</v>
      </c>
      <c r="O4351" t="s">
        <v>874</v>
      </c>
      <c r="P4351" t="s">
        <v>874</v>
      </c>
      <c r="Q4351">
        <v>0.25</v>
      </c>
      <c r="R4351">
        <v>0</v>
      </c>
      <c r="S4351">
        <v>1.0999999999999999E-2</v>
      </c>
      <c r="T4351" t="s">
        <v>874</v>
      </c>
      <c r="U4351" t="s">
        <v>874</v>
      </c>
      <c r="V4351" t="s">
        <v>874</v>
      </c>
      <c r="W4351" t="s">
        <v>874</v>
      </c>
      <c r="X4351" t="s">
        <v>62</v>
      </c>
      <c r="Y4351">
        <v>4</v>
      </c>
      <c r="Z4351" t="s">
        <v>874</v>
      </c>
      <c r="AA4351" t="s">
        <v>874</v>
      </c>
      <c r="AB4351" t="s">
        <v>874</v>
      </c>
      <c r="AC4351">
        <v>1</v>
      </c>
      <c r="AD4351" s="19">
        <v>45825.113897395837</v>
      </c>
      <c r="AE4351" t="s">
        <v>2397</v>
      </c>
    </row>
    <row r="4352" spans="1:31" x14ac:dyDescent="0.35">
      <c r="A4352" t="s">
        <v>1252</v>
      </c>
      <c r="B4352" t="s">
        <v>311</v>
      </c>
      <c r="C4352">
        <v>4340</v>
      </c>
      <c r="D4352" s="9">
        <v>40013.885208333333</v>
      </c>
      <c r="E4352" s="9">
        <v>44354.372407407405</v>
      </c>
      <c r="F4352">
        <v>382</v>
      </c>
      <c r="G4352">
        <v>382</v>
      </c>
      <c r="H4352">
        <v>84</v>
      </c>
      <c r="I4352">
        <v>298</v>
      </c>
      <c r="J4352">
        <v>27</v>
      </c>
      <c r="K4352">
        <v>355</v>
      </c>
      <c r="L4352">
        <v>308</v>
      </c>
      <c r="M4352">
        <v>47</v>
      </c>
      <c r="N4352">
        <v>5.3999999999999999E-2</v>
      </c>
      <c r="O4352">
        <v>0.183</v>
      </c>
      <c r="P4352">
        <v>0.01</v>
      </c>
      <c r="Q4352">
        <v>0.12</v>
      </c>
      <c r="R4352">
        <v>0.22700000000000001</v>
      </c>
      <c r="S4352">
        <v>0.20699999999999999</v>
      </c>
      <c r="T4352">
        <v>0.52900000000000003</v>
      </c>
      <c r="U4352">
        <v>0.22800000000000001</v>
      </c>
      <c r="V4352">
        <v>0.95799999999999996</v>
      </c>
      <c r="W4352">
        <v>391.66699999999997</v>
      </c>
      <c r="X4352" t="s">
        <v>56</v>
      </c>
      <c r="Y4352">
        <v>8.3330000000000002</v>
      </c>
      <c r="Z4352">
        <v>0.96</v>
      </c>
      <c r="AA4352">
        <v>0.95799999999999996</v>
      </c>
      <c r="AB4352">
        <v>0.70499999999999996</v>
      </c>
      <c r="AC4352">
        <v>0.63400000000000001</v>
      </c>
      <c r="AD4352" s="19">
        <v>45825.055481006944</v>
      </c>
      <c r="AE4352" t="s">
        <v>2397</v>
      </c>
    </row>
    <row r="4353" spans="1:31" hidden="1" x14ac:dyDescent="0.35">
      <c r="A4353" t="s">
        <v>1499</v>
      </c>
      <c r="B4353" t="s">
        <v>312</v>
      </c>
      <c r="C4353">
        <v>99</v>
      </c>
      <c r="D4353" s="9">
        <v>44465.986932870372</v>
      </c>
      <c r="E4353" s="9">
        <v>44565.672349537039</v>
      </c>
      <c r="F4353" t="s">
        <v>871</v>
      </c>
      <c r="G4353" t="s">
        <v>871</v>
      </c>
      <c r="H4353">
        <v>2</v>
      </c>
      <c r="I4353">
        <v>7</v>
      </c>
      <c r="J4353">
        <v>2</v>
      </c>
      <c r="K4353" t="s">
        <v>872</v>
      </c>
      <c r="L4353">
        <v>2</v>
      </c>
      <c r="M4353">
        <v>4</v>
      </c>
      <c r="N4353">
        <v>0.01</v>
      </c>
      <c r="O4353">
        <v>0.108</v>
      </c>
      <c r="P4353">
        <v>9.0999999999999998E-2</v>
      </c>
      <c r="Q4353">
        <v>1.4E-2</v>
      </c>
      <c r="R4353" s="24" t="s">
        <v>2249</v>
      </c>
      <c r="S4353">
        <v>6.3E-2</v>
      </c>
      <c r="T4353">
        <v>0.51900000000000002</v>
      </c>
      <c r="U4353">
        <v>8.5000000000000006E-2</v>
      </c>
      <c r="V4353">
        <v>0.22900000000000001</v>
      </c>
      <c r="W4353">
        <v>114285.71400000001</v>
      </c>
      <c r="X4353" t="s">
        <v>56</v>
      </c>
      <c r="Y4353">
        <v>71.429000000000002</v>
      </c>
      <c r="Z4353">
        <v>1</v>
      </c>
      <c r="AA4353">
        <v>0.97199999999999998</v>
      </c>
      <c r="AB4353">
        <v>1</v>
      </c>
      <c r="AC4353">
        <v>1</v>
      </c>
      <c r="AD4353" s="19">
        <v>45825.114210023145</v>
      </c>
      <c r="AE4353" t="s">
        <v>2397</v>
      </c>
    </row>
    <row r="4354" spans="1:31" x14ac:dyDescent="0.35">
      <c r="A4354" t="s">
        <v>1549</v>
      </c>
      <c r="B4354" t="s">
        <v>311</v>
      </c>
      <c r="C4354">
        <v>219</v>
      </c>
      <c r="D4354" s="9">
        <v>41402.377083333333</v>
      </c>
      <c r="E4354" s="9">
        <v>41622.314583333333</v>
      </c>
      <c r="F4354">
        <v>362</v>
      </c>
      <c r="G4354">
        <v>362</v>
      </c>
      <c r="H4354">
        <v>51</v>
      </c>
      <c r="I4354">
        <v>311</v>
      </c>
      <c r="J4354">
        <v>37</v>
      </c>
      <c r="K4354">
        <v>325</v>
      </c>
      <c r="L4354">
        <v>182</v>
      </c>
      <c r="M4354">
        <v>143</v>
      </c>
      <c r="N4354">
        <v>0.224</v>
      </c>
      <c r="O4354">
        <v>1.3919999999999999</v>
      </c>
      <c r="P4354">
        <v>0.157</v>
      </c>
      <c r="Q4354">
        <v>0.77</v>
      </c>
      <c r="R4354">
        <v>1.4590000000000001</v>
      </c>
      <c r="S4354">
        <v>1.4630000000000001</v>
      </c>
      <c r="T4354">
        <v>0.52800000000000002</v>
      </c>
      <c r="U4354">
        <v>0.13900000000000001</v>
      </c>
      <c r="V4354">
        <v>0.90300000000000002</v>
      </c>
      <c r="W4354">
        <v>185.714</v>
      </c>
      <c r="X4354" t="s">
        <v>56</v>
      </c>
      <c r="Y4354">
        <v>1.2989999999999999</v>
      </c>
      <c r="Z4354">
        <v>0.93200000000000005</v>
      </c>
      <c r="AA4354">
        <v>0.99</v>
      </c>
      <c r="AB4354">
        <v>0.84399999999999997</v>
      </c>
      <c r="AC4354">
        <v>0.99099999999999999</v>
      </c>
      <c r="AD4354" s="19">
        <v>45824.798074930557</v>
      </c>
      <c r="AE4354" t="s">
        <v>1824</v>
      </c>
    </row>
    <row r="4355" spans="1:31" hidden="1" x14ac:dyDescent="0.35">
      <c r="A4355" t="s">
        <v>1500</v>
      </c>
      <c r="B4355" t="s">
        <v>312</v>
      </c>
      <c r="C4355">
        <v>0</v>
      </c>
      <c r="D4355" s="9">
        <v>43133.500173611108</v>
      </c>
      <c r="E4355" s="9">
        <v>43133.500173611108</v>
      </c>
      <c r="F4355" t="s">
        <v>871</v>
      </c>
      <c r="G4355" t="s">
        <v>871</v>
      </c>
      <c r="H4355">
        <v>1</v>
      </c>
      <c r="I4355">
        <v>1</v>
      </c>
      <c r="J4355">
        <v>1</v>
      </c>
      <c r="K4355" t="s">
        <v>872</v>
      </c>
      <c r="L4355">
        <v>1</v>
      </c>
      <c r="M4355">
        <v>0</v>
      </c>
      <c r="N4355" t="s">
        <v>874</v>
      </c>
      <c r="O4355" t="s">
        <v>874</v>
      </c>
      <c r="P4355" t="s">
        <v>874</v>
      </c>
      <c r="Q4355" t="s">
        <v>874</v>
      </c>
      <c r="R4355">
        <v>0</v>
      </c>
      <c r="S4355" t="s">
        <v>874</v>
      </c>
      <c r="T4355" t="s">
        <v>874</v>
      </c>
      <c r="U4355" t="s">
        <v>874</v>
      </c>
      <c r="V4355" t="s">
        <v>874</v>
      </c>
      <c r="W4355" t="s">
        <v>874</v>
      </c>
      <c r="X4355" t="s">
        <v>92</v>
      </c>
      <c r="Y4355" t="s">
        <v>874</v>
      </c>
      <c r="Z4355" t="s">
        <v>874</v>
      </c>
      <c r="AA4355" t="s">
        <v>874</v>
      </c>
      <c r="AB4355" t="s">
        <v>874</v>
      </c>
      <c r="AC4355" t="s">
        <v>874</v>
      </c>
      <c r="AD4355" s="19">
        <v>45825.11441775463</v>
      </c>
      <c r="AE4355" t="s">
        <v>2397</v>
      </c>
    </row>
    <row r="4356" spans="1:31" x14ac:dyDescent="0.35">
      <c r="A4356" t="s">
        <v>1181</v>
      </c>
      <c r="B4356" t="s">
        <v>311</v>
      </c>
      <c r="C4356">
        <v>133</v>
      </c>
      <c r="D4356" s="9">
        <v>40217.955868055556</v>
      </c>
      <c r="E4356" s="9">
        <v>40350.985798611109</v>
      </c>
      <c r="F4356">
        <v>51</v>
      </c>
      <c r="G4356">
        <v>51</v>
      </c>
      <c r="H4356">
        <v>39</v>
      </c>
      <c r="I4356">
        <v>12</v>
      </c>
      <c r="J4356">
        <v>0</v>
      </c>
      <c r="K4356">
        <v>51</v>
      </c>
      <c r="L4356">
        <v>28</v>
      </c>
      <c r="M4356">
        <v>23</v>
      </c>
      <c r="N4356">
        <v>0.26900000000000002</v>
      </c>
      <c r="O4356">
        <v>9.2999999999999999E-2</v>
      </c>
      <c r="P4356">
        <v>0</v>
      </c>
      <c r="Q4356">
        <v>0.19</v>
      </c>
      <c r="R4356">
        <v>0.36199999999999999</v>
      </c>
      <c r="S4356">
        <v>0.38800000000000001</v>
      </c>
      <c r="T4356">
        <v>0.52500000000000002</v>
      </c>
      <c r="U4356">
        <v>0.74299999999999999</v>
      </c>
      <c r="V4356">
        <v>1</v>
      </c>
      <c r="W4356">
        <v>121.053</v>
      </c>
      <c r="X4356" t="s">
        <v>56</v>
      </c>
      <c r="Y4356">
        <v>5.2629999999999999</v>
      </c>
      <c r="Z4356">
        <v>0.77200000000000002</v>
      </c>
      <c r="AA4356">
        <v>0.47899999999999998</v>
      </c>
      <c r="AB4356">
        <v>0</v>
      </c>
      <c r="AC4356">
        <v>0.74</v>
      </c>
      <c r="AD4356" s="19">
        <v>45825.298672245372</v>
      </c>
      <c r="AE4356" t="s">
        <v>2333</v>
      </c>
    </row>
    <row r="4357" spans="1:31" hidden="1" x14ac:dyDescent="0.35">
      <c r="A4357" t="s">
        <v>1501</v>
      </c>
      <c r="B4357" t="s">
        <v>312</v>
      </c>
      <c r="C4357">
        <v>96</v>
      </c>
      <c r="D4357" s="9">
        <v>44407.953298611108</v>
      </c>
      <c r="E4357" s="9">
        <v>44504.674166666664</v>
      </c>
      <c r="F4357" t="s">
        <v>871</v>
      </c>
      <c r="G4357" t="s">
        <v>871</v>
      </c>
      <c r="H4357">
        <v>1</v>
      </c>
      <c r="I4357">
        <v>3</v>
      </c>
      <c r="J4357">
        <v>1</v>
      </c>
      <c r="K4357" t="s">
        <v>872</v>
      </c>
      <c r="L4357">
        <v>1</v>
      </c>
      <c r="M4357">
        <v>2</v>
      </c>
      <c r="N4357" t="s">
        <v>874</v>
      </c>
      <c r="O4357">
        <v>1.6E-2</v>
      </c>
      <c r="P4357" t="s">
        <v>874</v>
      </c>
      <c r="Q4357" t="s">
        <v>874</v>
      </c>
      <c r="R4357">
        <v>0</v>
      </c>
      <c r="S4357">
        <v>2.5000000000000001E-2</v>
      </c>
      <c r="T4357" t="s">
        <v>874</v>
      </c>
      <c r="U4357" t="s">
        <v>874</v>
      </c>
      <c r="V4357" t="s">
        <v>874</v>
      </c>
      <c r="W4357" t="s">
        <v>874</v>
      </c>
      <c r="X4357" t="s">
        <v>62</v>
      </c>
      <c r="Y4357" t="s">
        <v>874</v>
      </c>
      <c r="Z4357" t="s">
        <v>874</v>
      </c>
      <c r="AA4357">
        <v>0.76500000000000001</v>
      </c>
      <c r="AB4357" t="s">
        <v>874</v>
      </c>
      <c r="AC4357" t="s">
        <v>874</v>
      </c>
      <c r="AD4357" s="19">
        <v>45825.114637638886</v>
      </c>
      <c r="AE4357" t="s">
        <v>2397</v>
      </c>
    </row>
    <row r="4358" spans="1:31" x14ac:dyDescent="0.35">
      <c r="A4358" t="s">
        <v>1296</v>
      </c>
      <c r="B4358" t="s">
        <v>311</v>
      </c>
      <c r="C4358">
        <v>312</v>
      </c>
      <c r="D4358" s="9">
        <v>42662.672592592593</v>
      </c>
      <c r="E4358" s="9">
        <v>42975.66883101852</v>
      </c>
      <c r="F4358">
        <v>553</v>
      </c>
      <c r="G4358">
        <v>553</v>
      </c>
      <c r="H4358">
        <v>73</v>
      </c>
      <c r="I4358">
        <v>480</v>
      </c>
      <c r="J4358">
        <v>34</v>
      </c>
      <c r="K4358">
        <v>519</v>
      </c>
      <c r="L4358">
        <v>292</v>
      </c>
      <c r="M4358">
        <v>227</v>
      </c>
      <c r="N4358">
        <v>0.249</v>
      </c>
      <c r="O4358">
        <v>1.5289999999999999</v>
      </c>
      <c r="P4358">
        <v>0.10299999999999999</v>
      </c>
      <c r="Q4358">
        <v>0.88</v>
      </c>
      <c r="R4358">
        <v>1.675</v>
      </c>
      <c r="S4358">
        <v>1.694</v>
      </c>
      <c r="T4358">
        <v>0.52500000000000002</v>
      </c>
      <c r="U4358">
        <v>0.14000000000000001</v>
      </c>
      <c r="V4358">
        <v>0.94199999999999995</v>
      </c>
      <c r="W4358">
        <v>257.95499999999998</v>
      </c>
      <c r="X4358" t="s">
        <v>56</v>
      </c>
      <c r="Y4358">
        <v>1.1359999999999999</v>
      </c>
      <c r="Z4358">
        <v>0.92200000000000004</v>
      </c>
      <c r="AA4358">
        <v>0.97599999999999998</v>
      </c>
      <c r="AB4358">
        <v>0.88800000000000001</v>
      </c>
      <c r="AC4358">
        <v>0.96799999999999997</v>
      </c>
      <c r="AD4358" s="19">
        <v>45825.06566443287</v>
      </c>
      <c r="AE4358" t="s">
        <v>2397</v>
      </c>
    </row>
    <row r="4359" spans="1:31" hidden="1" x14ac:dyDescent="0.35">
      <c r="A4359" t="s">
        <v>1502</v>
      </c>
      <c r="B4359" t="s">
        <v>312</v>
      </c>
      <c r="C4359">
        <v>18</v>
      </c>
      <c r="D4359" s="9">
        <v>43618.596828703703</v>
      </c>
      <c r="E4359" s="9">
        <v>43637.43608796296</v>
      </c>
      <c r="F4359" t="s">
        <v>871</v>
      </c>
      <c r="G4359" t="s">
        <v>871</v>
      </c>
      <c r="H4359">
        <v>1</v>
      </c>
      <c r="I4359">
        <v>1</v>
      </c>
      <c r="J4359">
        <v>5</v>
      </c>
      <c r="K4359" t="s">
        <v>872</v>
      </c>
      <c r="L4359">
        <v>1</v>
      </c>
      <c r="M4359">
        <v>-5</v>
      </c>
      <c r="N4359" t="s">
        <v>874</v>
      </c>
      <c r="O4359" t="s">
        <v>874</v>
      </c>
      <c r="P4359" t="s">
        <v>874</v>
      </c>
      <c r="Q4359" t="s">
        <v>874</v>
      </c>
      <c r="R4359">
        <v>0</v>
      </c>
      <c r="S4359" t="s">
        <v>874</v>
      </c>
      <c r="T4359" t="s">
        <v>874</v>
      </c>
      <c r="U4359" t="s">
        <v>874</v>
      </c>
      <c r="V4359" t="s">
        <v>874</v>
      </c>
      <c r="W4359" t="s">
        <v>874</v>
      </c>
      <c r="X4359" t="s">
        <v>80</v>
      </c>
      <c r="Y4359" t="s">
        <v>874</v>
      </c>
      <c r="Z4359" t="s">
        <v>874</v>
      </c>
      <c r="AA4359" t="s">
        <v>874</v>
      </c>
      <c r="AB4359" t="s">
        <v>874</v>
      </c>
      <c r="AC4359" t="s">
        <v>874</v>
      </c>
      <c r="AD4359" s="19">
        <v>45825.114843750001</v>
      </c>
      <c r="AE4359" t="s">
        <v>2397</v>
      </c>
    </row>
    <row r="4360" spans="1:31" x14ac:dyDescent="0.35">
      <c r="A4360" t="s">
        <v>1309</v>
      </c>
      <c r="B4360" t="s">
        <v>311</v>
      </c>
      <c r="C4360">
        <v>141</v>
      </c>
      <c r="D4360" s="9">
        <v>41480.724999999999</v>
      </c>
      <c r="E4360" s="9">
        <v>41621.938888888886</v>
      </c>
      <c r="F4360">
        <v>168</v>
      </c>
      <c r="G4360">
        <v>168</v>
      </c>
      <c r="H4360">
        <v>64</v>
      </c>
      <c r="I4360">
        <v>104</v>
      </c>
      <c r="J4360">
        <v>9</v>
      </c>
      <c r="K4360">
        <v>159</v>
      </c>
      <c r="L4360">
        <v>83</v>
      </c>
      <c r="M4360">
        <v>76</v>
      </c>
      <c r="N4360">
        <v>0.36799999999999999</v>
      </c>
      <c r="O4360">
        <v>0.58199999999999996</v>
      </c>
      <c r="P4360">
        <v>4.8000000000000001E-2</v>
      </c>
      <c r="Q4360">
        <v>0.47299999999999998</v>
      </c>
      <c r="R4360">
        <v>0.90200000000000002</v>
      </c>
      <c r="S4360">
        <v>0.91300000000000003</v>
      </c>
      <c r="T4360">
        <v>0.52400000000000002</v>
      </c>
      <c r="U4360">
        <v>0.38700000000000001</v>
      </c>
      <c r="V4360">
        <v>0.94899999999999995</v>
      </c>
      <c r="W4360">
        <v>160.67699999999999</v>
      </c>
      <c r="X4360" t="s">
        <v>56</v>
      </c>
      <c r="Y4360">
        <v>2.1139999999999999</v>
      </c>
      <c r="Z4360">
        <v>0.97799999999999998</v>
      </c>
      <c r="AA4360">
        <v>0.95099999999999996</v>
      </c>
      <c r="AB4360">
        <v>0.82599999999999996</v>
      </c>
      <c r="AC4360">
        <v>0.95799999999999996</v>
      </c>
      <c r="AD4360" s="19">
        <v>45824.776711724538</v>
      </c>
      <c r="AE4360" t="s">
        <v>1824</v>
      </c>
    </row>
    <row r="4361" spans="1:31" hidden="1" x14ac:dyDescent="0.35">
      <c r="A4361" t="s">
        <v>1503</v>
      </c>
      <c r="B4361" t="s">
        <v>312</v>
      </c>
      <c r="C4361">
        <v>0</v>
      </c>
      <c r="D4361" s="9">
        <v>44445.077604166669</v>
      </c>
      <c r="E4361" s="9">
        <v>44445.083726851852</v>
      </c>
      <c r="F4361" t="s">
        <v>871</v>
      </c>
      <c r="G4361" t="s">
        <v>871</v>
      </c>
      <c r="H4361">
        <v>1</v>
      </c>
      <c r="I4361">
        <v>1</v>
      </c>
      <c r="J4361">
        <v>1</v>
      </c>
      <c r="K4361" t="s">
        <v>872</v>
      </c>
      <c r="L4361">
        <v>3</v>
      </c>
      <c r="M4361">
        <v>-3</v>
      </c>
      <c r="N4361" t="s">
        <v>874</v>
      </c>
      <c r="O4361" t="s">
        <v>874</v>
      </c>
      <c r="P4361" t="s">
        <v>874</v>
      </c>
      <c r="Q4361" t="s">
        <v>874</v>
      </c>
      <c r="R4361">
        <v>0</v>
      </c>
      <c r="S4361" t="s">
        <v>874</v>
      </c>
      <c r="T4361" t="s">
        <v>874</v>
      </c>
      <c r="U4361" t="s">
        <v>874</v>
      </c>
      <c r="V4361" t="s">
        <v>874</v>
      </c>
      <c r="W4361" t="s">
        <v>874</v>
      </c>
      <c r="X4361" t="s">
        <v>56</v>
      </c>
      <c r="Y4361" t="s">
        <v>874</v>
      </c>
      <c r="Z4361" t="s">
        <v>874</v>
      </c>
      <c r="AA4361" t="s">
        <v>874</v>
      </c>
      <c r="AB4361" t="s">
        <v>874</v>
      </c>
      <c r="AC4361" t="s">
        <v>874</v>
      </c>
      <c r="AD4361" s="19">
        <v>45825.115047384257</v>
      </c>
      <c r="AE4361" t="s">
        <v>2397</v>
      </c>
    </row>
    <row r="4362" spans="1:31" x14ac:dyDescent="0.35">
      <c r="A4362" t="s">
        <v>1942</v>
      </c>
      <c r="B4362" t="s">
        <v>311</v>
      </c>
      <c r="C4362">
        <v>911</v>
      </c>
      <c r="D4362" s="9">
        <v>39863.856944444444</v>
      </c>
      <c r="E4362" s="9">
        <v>40774.87777777778</v>
      </c>
      <c r="F4362">
        <v>222</v>
      </c>
      <c r="G4362">
        <v>222</v>
      </c>
      <c r="H4362">
        <v>60</v>
      </c>
      <c r="I4362">
        <v>162</v>
      </c>
      <c r="J4362">
        <v>17</v>
      </c>
      <c r="K4362">
        <v>205</v>
      </c>
      <c r="L4362">
        <v>115</v>
      </c>
      <c r="M4362">
        <v>90</v>
      </c>
      <c r="N4362">
        <v>8.3000000000000004E-2</v>
      </c>
      <c r="O4362">
        <v>0.215</v>
      </c>
      <c r="P4362">
        <v>1.9E-2</v>
      </c>
      <c r="Q4362">
        <v>0.14599999999999999</v>
      </c>
      <c r="R4362">
        <v>0.27900000000000003</v>
      </c>
      <c r="S4362">
        <v>0.26100000000000001</v>
      </c>
      <c r="T4362">
        <v>0.52300000000000002</v>
      </c>
      <c r="U4362">
        <v>0.27900000000000003</v>
      </c>
      <c r="V4362">
        <v>0.93600000000000005</v>
      </c>
      <c r="W4362">
        <v>616.43799999999999</v>
      </c>
      <c r="X4362" t="s">
        <v>56</v>
      </c>
      <c r="Y4362">
        <v>6.8490000000000002</v>
      </c>
      <c r="Z4362">
        <v>0.82499999999999996</v>
      </c>
      <c r="AA4362">
        <v>0.81599999999999995</v>
      </c>
      <c r="AB4362">
        <v>0.72299999999999998</v>
      </c>
      <c r="AC4362">
        <v>0.91</v>
      </c>
      <c r="AD4362" s="19">
        <v>45824.879157025462</v>
      </c>
      <c r="AE4362" t="s">
        <v>2024</v>
      </c>
    </row>
    <row r="4363" spans="1:31" hidden="1" x14ac:dyDescent="0.35">
      <c r="A4363" t="s">
        <v>1504</v>
      </c>
      <c r="B4363" t="s">
        <v>312</v>
      </c>
      <c r="C4363">
        <v>2</v>
      </c>
      <c r="D4363" s="9">
        <v>44444.508611111109</v>
      </c>
      <c r="E4363" s="9">
        <v>44447.134247685186</v>
      </c>
      <c r="F4363" t="s">
        <v>871</v>
      </c>
      <c r="G4363" t="s">
        <v>871</v>
      </c>
      <c r="H4363">
        <v>1</v>
      </c>
      <c r="I4363">
        <v>2</v>
      </c>
      <c r="J4363">
        <v>1</v>
      </c>
      <c r="K4363" t="s">
        <v>872</v>
      </c>
      <c r="L4363">
        <v>4</v>
      </c>
      <c r="M4363">
        <v>-4</v>
      </c>
      <c r="N4363" t="s">
        <v>874</v>
      </c>
      <c r="O4363" t="s">
        <v>874</v>
      </c>
      <c r="P4363" t="s">
        <v>874</v>
      </c>
      <c r="Q4363">
        <v>0.66700000000000004</v>
      </c>
      <c r="R4363">
        <v>0</v>
      </c>
      <c r="S4363" t="s">
        <v>874</v>
      </c>
      <c r="T4363" t="s">
        <v>874</v>
      </c>
      <c r="U4363" t="s">
        <v>874</v>
      </c>
      <c r="V4363" t="s">
        <v>874</v>
      </c>
      <c r="W4363" t="s">
        <v>874</v>
      </c>
      <c r="X4363" t="s">
        <v>56</v>
      </c>
      <c r="Y4363">
        <v>1.4990000000000001</v>
      </c>
      <c r="Z4363" t="s">
        <v>874</v>
      </c>
      <c r="AA4363" t="s">
        <v>874</v>
      </c>
      <c r="AB4363" t="s">
        <v>874</v>
      </c>
      <c r="AC4363">
        <v>0.6</v>
      </c>
      <c r="AD4363" s="19">
        <v>45825.115267361114</v>
      </c>
      <c r="AE4363" t="s">
        <v>2397</v>
      </c>
    </row>
    <row r="4364" spans="1:31" x14ac:dyDescent="0.35">
      <c r="A4364" t="s">
        <v>1181</v>
      </c>
      <c r="B4364" t="s">
        <v>311</v>
      </c>
      <c r="C4364">
        <v>132</v>
      </c>
      <c r="D4364" s="9">
        <v>40218.62222222222</v>
      </c>
      <c r="E4364" s="9">
        <v>40351.61041666667</v>
      </c>
      <c r="F4364">
        <v>51</v>
      </c>
      <c r="G4364">
        <v>51</v>
      </c>
      <c r="H4364">
        <v>39</v>
      </c>
      <c r="I4364">
        <v>12</v>
      </c>
      <c r="J4364">
        <v>0</v>
      </c>
      <c r="K4364">
        <v>51</v>
      </c>
      <c r="L4364">
        <v>28</v>
      </c>
      <c r="M4364">
        <v>23</v>
      </c>
      <c r="N4364">
        <v>0.27</v>
      </c>
      <c r="O4364">
        <v>9.2999999999999999E-2</v>
      </c>
      <c r="P4364">
        <v>0</v>
      </c>
      <c r="Q4364">
        <v>0.19</v>
      </c>
      <c r="R4364">
        <v>0.36299999999999999</v>
      </c>
      <c r="S4364">
        <v>0.39</v>
      </c>
      <c r="T4364">
        <v>0.52300000000000002</v>
      </c>
      <c r="U4364">
        <v>0.74399999999999999</v>
      </c>
      <c r="V4364">
        <v>1</v>
      </c>
      <c r="W4364">
        <v>121.053</v>
      </c>
      <c r="X4364" t="s">
        <v>56</v>
      </c>
      <c r="Y4364">
        <v>5.2629999999999999</v>
      </c>
      <c r="Z4364">
        <v>0.77200000000000002</v>
      </c>
      <c r="AA4364">
        <v>0.47299999999999998</v>
      </c>
      <c r="AB4364">
        <v>0</v>
      </c>
      <c r="AC4364">
        <v>0.74</v>
      </c>
      <c r="AD4364" s="19">
        <v>45824.964783009258</v>
      </c>
      <c r="AE4364" t="s">
        <v>2225</v>
      </c>
    </row>
    <row r="4365" spans="1:31" hidden="1" x14ac:dyDescent="0.35">
      <c r="A4365" t="s">
        <v>1505</v>
      </c>
      <c r="B4365" t="s">
        <v>312</v>
      </c>
      <c r="C4365">
        <v>0</v>
      </c>
      <c r="D4365" s="9">
        <v>44544.011956018519</v>
      </c>
      <c r="E4365" s="9">
        <v>44544.011956018519</v>
      </c>
      <c r="F4365" t="s">
        <v>871</v>
      </c>
      <c r="G4365" t="s">
        <v>871</v>
      </c>
      <c r="H4365">
        <v>1</v>
      </c>
      <c r="I4365">
        <v>1</v>
      </c>
      <c r="J4365">
        <v>1</v>
      </c>
      <c r="K4365" t="s">
        <v>872</v>
      </c>
      <c r="L4365">
        <v>1</v>
      </c>
      <c r="M4365">
        <v>0</v>
      </c>
      <c r="N4365" t="s">
        <v>874</v>
      </c>
      <c r="O4365" t="s">
        <v>874</v>
      </c>
      <c r="P4365" t="s">
        <v>874</v>
      </c>
      <c r="Q4365" t="s">
        <v>874</v>
      </c>
      <c r="R4365">
        <v>0</v>
      </c>
      <c r="S4365" t="s">
        <v>874</v>
      </c>
      <c r="T4365" t="s">
        <v>874</v>
      </c>
      <c r="U4365" t="s">
        <v>874</v>
      </c>
      <c r="V4365" t="s">
        <v>874</v>
      </c>
      <c r="W4365" t="s">
        <v>874</v>
      </c>
      <c r="X4365" t="s">
        <v>62</v>
      </c>
      <c r="Y4365" t="s">
        <v>874</v>
      </c>
      <c r="Z4365" t="s">
        <v>874</v>
      </c>
      <c r="AA4365" t="s">
        <v>874</v>
      </c>
      <c r="AB4365" t="s">
        <v>874</v>
      </c>
      <c r="AC4365" t="s">
        <v>874</v>
      </c>
      <c r="AD4365" s="19">
        <v>45825.115494062498</v>
      </c>
      <c r="AE4365" t="s">
        <v>2397</v>
      </c>
    </row>
    <row r="4366" spans="1:31" x14ac:dyDescent="0.35">
      <c r="A4366" t="s">
        <v>1606</v>
      </c>
      <c r="B4366" t="s">
        <v>311</v>
      </c>
      <c r="C4366">
        <v>6890</v>
      </c>
      <c r="D4366" s="9">
        <v>37576.555</v>
      </c>
      <c r="E4366" s="9">
        <v>44466.656307870369</v>
      </c>
      <c r="F4366">
        <v>1182</v>
      </c>
      <c r="G4366">
        <v>1182</v>
      </c>
      <c r="H4366">
        <v>254</v>
      </c>
      <c r="I4366">
        <v>928</v>
      </c>
      <c r="J4366">
        <v>135</v>
      </c>
      <c r="K4366">
        <v>1047</v>
      </c>
      <c r="L4366">
        <v>671</v>
      </c>
      <c r="M4366">
        <v>376</v>
      </c>
      <c r="N4366">
        <v>7.0999999999999994E-2</v>
      </c>
      <c r="O4366">
        <v>0.318</v>
      </c>
      <c r="P4366">
        <v>2.7E-2</v>
      </c>
      <c r="Q4366">
        <v>0.189</v>
      </c>
      <c r="R4366">
        <v>0.36199999999999999</v>
      </c>
      <c r="S4366">
        <v>0.311</v>
      </c>
      <c r="T4366">
        <v>0.52200000000000002</v>
      </c>
      <c r="U4366">
        <v>0.183</v>
      </c>
      <c r="V4366">
        <v>0.93100000000000005</v>
      </c>
      <c r="W4366">
        <v>1989.4179999999999</v>
      </c>
      <c r="X4366" t="s">
        <v>56</v>
      </c>
      <c r="Y4366">
        <v>5.2910000000000004</v>
      </c>
      <c r="Z4366">
        <v>0.71899999999999997</v>
      </c>
      <c r="AA4366">
        <v>0.79100000000000004</v>
      </c>
      <c r="AB4366">
        <v>0.59599999999999997</v>
      </c>
      <c r="AC4366">
        <v>0.751</v>
      </c>
      <c r="AD4366" s="19">
        <v>45825.141485416665</v>
      </c>
      <c r="AE4366" t="s">
        <v>2397</v>
      </c>
    </row>
    <row r="4367" spans="1:31" hidden="1" x14ac:dyDescent="0.35">
      <c r="A4367" t="s">
        <v>1506</v>
      </c>
      <c r="B4367" t="s">
        <v>312</v>
      </c>
      <c r="C4367">
        <v>78</v>
      </c>
      <c r="D4367" s="9">
        <v>44487.792245370372</v>
      </c>
      <c r="E4367" s="9">
        <v>44566.111400462964</v>
      </c>
      <c r="F4367" t="s">
        <v>871</v>
      </c>
      <c r="G4367" t="s">
        <v>871</v>
      </c>
      <c r="H4367">
        <v>1</v>
      </c>
      <c r="I4367">
        <v>2</v>
      </c>
      <c r="J4367">
        <v>1</v>
      </c>
      <c r="K4367" t="s">
        <v>872</v>
      </c>
      <c r="L4367">
        <v>3</v>
      </c>
      <c r="M4367">
        <v>-2</v>
      </c>
      <c r="N4367" t="s">
        <v>874</v>
      </c>
      <c r="O4367">
        <v>1.2999999999999999E-2</v>
      </c>
      <c r="P4367" t="s">
        <v>874</v>
      </c>
      <c r="Q4367">
        <v>1.9E-2</v>
      </c>
      <c r="R4367">
        <v>0</v>
      </c>
      <c r="S4367">
        <v>1.2999999999999999E-2</v>
      </c>
      <c r="T4367" t="s">
        <v>874</v>
      </c>
      <c r="U4367" t="s">
        <v>874</v>
      </c>
      <c r="V4367" t="s">
        <v>874</v>
      </c>
      <c r="W4367" t="s">
        <v>874</v>
      </c>
      <c r="X4367" t="s">
        <v>56</v>
      </c>
      <c r="Y4367">
        <v>52.631999999999998</v>
      </c>
      <c r="Z4367" t="s">
        <v>874</v>
      </c>
      <c r="AA4367">
        <v>1</v>
      </c>
      <c r="AB4367" t="s">
        <v>874</v>
      </c>
      <c r="AC4367">
        <v>0.75900000000000001</v>
      </c>
      <c r="AD4367" s="19">
        <v>45825.115723090275</v>
      </c>
      <c r="AE4367" t="s">
        <v>2397</v>
      </c>
    </row>
    <row r="4368" spans="1:31" x14ac:dyDescent="0.35">
      <c r="A4368" t="s">
        <v>1244</v>
      </c>
      <c r="B4368" t="s">
        <v>311</v>
      </c>
      <c r="C4368">
        <v>659</v>
      </c>
      <c r="D4368" s="9">
        <v>38910.489583333336</v>
      </c>
      <c r="E4368" s="9">
        <v>39569.993750000001</v>
      </c>
      <c r="F4368">
        <v>589</v>
      </c>
      <c r="G4368">
        <v>589</v>
      </c>
      <c r="H4368">
        <v>15</v>
      </c>
      <c r="I4368">
        <v>574</v>
      </c>
      <c r="J4368">
        <v>58</v>
      </c>
      <c r="K4368">
        <v>531</v>
      </c>
      <c r="L4368">
        <v>243</v>
      </c>
      <c r="M4368">
        <v>288</v>
      </c>
      <c r="N4368">
        <v>2.7E-2</v>
      </c>
      <c r="O4368">
        <v>1.1120000000000001</v>
      </c>
      <c r="P4368">
        <v>0.112</v>
      </c>
      <c r="Q4368">
        <v>0.53400000000000003</v>
      </c>
      <c r="R4368">
        <v>1.0269999999999999</v>
      </c>
      <c r="S4368">
        <v>0.99199999999999999</v>
      </c>
      <c r="T4368">
        <v>0.52</v>
      </c>
      <c r="U4368">
        <v>2.4E-2</v>
      </c>
      <c r="V4368">
        <v>0.90200000000000002</v>
      </c>
      <c r="W4368">
        <v>539.32600000000002</v>
      </c>
      <c r="X4368" t="s">
        <v>56</v>
      </c>
      <c r="Y4368">
        <v>1.873</v>
      </c>
      <c r="Z4368">
        <v>0.77800000000000002</v>
      </c>
      <c r="AA4368">
        <v>0.86799999999999999</v>
      </c>
      <c r="AB4368">
        <v>0.75700000000000001</v>
      </c>
      <c r="AC4368">
        <v>0.85899999999999999</v>
      </c>
      <c r="AD4368" s="19">
        <v>45824.757424837961</v>
      </c>
      <c r="AE4368" t="s">
        <v>1824</v>
      </c>
    </row>
    <row r="4369" spans="1:31" hidden="1" x14ac:dyDescent="0.35">
      <c r="A4369" t="s">
        <v>1507</v>
      </c>
      <c r="B4369" t="s">
        <v>312</v>
      </c>
      <c r="C4369">
        <v>32</v>
      </c>
      <c r="D4369" s="9">
        <v>43928.893310185187</v>
      </c>
      <c r="E4369" s="9">
        <v>43961.744409722225</v>
      </c>
      <c r="F4369" t="s">
        <v>871</v>
      </c>
      <c r="G4369" t="s">
        <v>871</v>
      </c>
      <c r="H4369">
        <v>1</v>
      </c>
      <c r="I4369">
        <v>1</v>
      </c>
      <c r="J4369">
        <v>1</v>
      </c>
      <c r="K4369" t="s">
        <v>872</v>
      </c>
      <c r="L4369">
        <v>2</v>
      </c>
      <c r="M4369">
        <v>-1</v>
      </c>
      <c r="N4369" t="s">
        <v>874</v>
      </c>
      <c r="O4369" t="s">
        <v>874</v>
      </c>
      <c r="P4369" t="s">
        <v>874</v>
      </c>
      <c r="Q4369">
        <v>1</v>
      </c>
      <c r="R4369">
        <v>0</v>
      </c>
      <c r="S4369">
        <v>0.03</v>
      </c>
      <c r="T4369" t="s">
        <v>874</v>
      </c>
      <c r="U4369" t="s">
        <v>874</v>
      </c>
      <c r="V4369" t="s">
        <v>874</v>
      </c>
      <c r="W4369" t="s">
        <v>874</v>
      </c>
      <c r="X4369" t="s">
        <v>62</v>
      </c>
      <c r="Y4369">
        <v>1</v>
      </c>
      <c r="Z4369" t="s">
        <v>874</v>
      </c>
      <c r="AA4369" t="s">
        <v>874</v>
      </c>
      <c r="AB4369" t="s">
        <v>874</v>
      </c>
      <c r="AC4369">
        <v>1</v>
      </c>
      <c r="AD4369" s="19">
        <v>45825.11593565972</v>
      </c>
      <c r="AE4369" t="s">
        <v>2397</v>
      </c>
    </row>
    <row r="4370" spans="1:31" x14ac:dyDescent="0.35">
      <c r="A4370" t="s">
        <v>302</v>
      </c>
      <c r="B4370" t="s">
        <v>311</v>
      </c>
      <c r="C4370">
        <v>4149</v>
      </c>
      <c r="D4370" s="9">
        <v>41403.345138888886</v>
      </c>
      <c r="E4370" s="9">
        <v>45552.543749999997</v>
      </c>
      <c r="F4370">
        <v>3596</v>
      </c>
      <c r="G4370">
        <v>3469</v>
      </c>
      <c r="H4370">
        <v>2121</v>
      </c>
      <c r="I4370">
        <v>1348</v>
      </c>
      <c r="J4370">
        <v>461</v>
      </c>
      <c r="K4370">
        <v>3008</v>
      </c>
      <c r="L4370">
        <v>1686</v>
      </c>
      <c r="M4370">
        <v>1322</v>
      </c>
      <c r="N4370">
        <v>0.55000000000000004</v>
      </c>
      <c r="O4370">
        <v>0.38500000000000001</v>
      </c>
      <c r="P4370">
        <v>0.121</v>
      </c>
      <c r="Q4370">
        <v>0.42299999999999999</v>
      </c>
      <c r="R4370">
        <v>0.81399999999999995</v>
      </c>
      <c r="S4370">
        <v>0.80900000000000005</v>
      </c>
      <c r="T4370">
        <v>0.52</v>
      </c>
      <c r="U4370">
        <v>0.58799999999999997</v>
      </c>
      <c r="V4370">
        <v>0.871</v>
      </c>
      <c r="W4370">
        <v>3125.2959999999998</v>
      </c>
      <c r="X4370" t="s">
        <v>56</v>
      </c>
      <c r="Y4370">
        <v>2.3639999999999999</v>
      </c>
      <c r="Z4370">
        <v>0.99299999999999999</v>
      </c>
      <c r="AA4370">
        <v>0.98199999999999998</v>
      </c>
      <c r="AB4370">
        <v>0.96099999999999997</v>
      </c>
      <c r="AC4370">
        <v>0.99299999999999999</v>
      </c>
      <c r="AD4370" s="19">
        <v>5.5868055555555558E-3</v>
      </c>
      <c r="AE4370" t="s">
        <v>1108</v>
      </c>
    </row>
    <row r="4371" spans="1:31" hidden="1" x14ac:dyDescent="0.35">
      <c r="A4371" t="s">
        <v>1508</v>
      </c>
      <c r="B4371" t="s">
        <v>312</v>
      </c>
      <c r="C4371">
        <v>96</v>
      </c>
      <c r="D4371" s="9">
        <v>43132.035798611112</v>
      </c>
      <c r="E4371" s="9">
        <v>43228.469155092593</v>
      </c>
      <c r="F4371" t="s">
        <v>871</v>
      </c>
      <c r="G4371" t="s">
        <v>871</v>
      </c>
      <c r="H4371">
        <v>1</v>
      </c>
      <c r="I4371">
        <v>3</v>
      </c>
      <c r="J4371">
        <v>2</v>
      </c>
      <c r="K4371" t="s">
        <v>872</v>
      </c>
      <c r="L4371">
        <v>1</v>
      </c>
      <c r="M4371">
        <v>0</v>
      </c>
      <c r="N4371" t="s">
        <v>874</v>
      </c>
      <c r="O4371">
        <v>9.7000000000000003E-2</v>
      </c>
      <c r="P4371">
        <v>1.2999999999999999E-2</v>
      </c>
      <c r="Q4371" t="s">
        <v>874</v>
      </c>
      <c r="R4371">
        <v>8.4000000000000005E-2</v>
      </c>
      <c r="S4371">
        <v>5.0000000000000001E-3</v>
      </c>
      <c r="T4371" t="s">
        <v>874</v>
      </c>
      <c r="U4371" t="s">
        <v>874</v>
      </c>
      <c r="V4371" t="s">
        <v>874</v>
      </c>
      <c r="W4371" t="s">
        <v>874</v>
      </c>
      <c r="X4371" t="s">
        <v>56</v>
      </c>
      <c r="Y4371" t="s">
        <v>874</v>
      </c>
      <c r="Z4371" t="s">
        <v>874</v>
      </c>
      <c r="AA4371">
        <v>0.97099999999999997</v>
      </c>
      <c r="AB4371">
        <v>1</v>
      </c>
      <c r="AC4371" t="s">
        <v>874</v>
      </c>
      <c r="AD4371" s="19">
        <v>45825.116155173608</v>
      </c>
      <c r="AE4371" t="s">
        <v>2397</v>
      </c>
    </row>
    <row r="4372" spans="1:31" x14ac:dyDescent="0.35">
      <c r="A4372" t="s">
        <v>302</v>
      </c>
      <c r="B4372" t="s">
        <v>311</v>
      </c>
      <c r="C4372">
        <v>4149</v>
      </c>
      <c r="D4372" s="9">
        <v>41403.345138888886</v>
      </c>
      <c r="E4372" s="9">
        <v>45552.543749999997</v>
      </c>
      <c r="F4372">
        <v>3596</v>
      </c>
      <c r="G4372">
        <v>3469</v>
      </c>
      <c r="H4372">
        <v>2121</v>
      </c>
      <c r="I4372">
        <v>1348</v>
      </c>
      <c r="J4372">
        <v>461</v>
      </c>
      <c r="K4372">
        <v>3008</v>
      </c>
      <c r="L4372">
        <v>1686</v>
      </c>
      <c r="M4372">
        <v>1322</v>
      </c>
      <c r="N4372">
        <v>0.55000000000000004</v>
      </c>
      <c r="O4372">
        <v>0.38500000000000001</v>
      </c>
      <c r="P4372">
        <v>0.121</v>
      </c>
      <c r="Q4372">
        <v>0.42299999999999999</v>
      </c>
      <c r="R4372">
        <v>0.81399999999999995</v>
      </c>
      <c r="S4372">
        <v>0.80900000000000005</v>
      </c>
      <c r="T4372">
        <v>0.52</v>
      </c>
      <c r="U4372">
        <v>0.58799999999999997</v>
      </c>
      <c r="V4372">
        <v>0.871</v>
      </c>
      <c r="W4372">
        <v>3125.2959999999998</v>
      </c>
      <c r="X4372" t="s">
        <v>56</v>
      </c>
      <c r="Y4372">
        <v>2.3639999999999999</v>
      </c>
      <c r="Z4372">
        <v>0.99299999999999999</v>
      </c>
      <c r="AA4372">
        <v>0.98199999999999998</v>
      </c>
      <c r="AB4372">
        <v>0.96099999999999997</v>
      </c>
      <c r="AC4372">
        <v>0.99299999999999999</v>
      </c>
      <c r="AD4372" s="19">
        <v>3.4758101851851853E-2</v>
      </c>
      <c r="AE4372" t="s">
        <v>1108</v>
      </c>
    </row>
    <row r="4373" spans="1:31" hidden="1" x14ac:dyDescent="0.35">
      <c r="A4373" t="s">
        <v>1509</v>
      </c>
      <c r="B4373" t="s">
        <v>312</v>
      </c>
      <c r="C4373">
        <v>1</v>
      </c>
      <c r="D4373" s="9">
        <v>44538.060324074075</v>
      </c>
      <c r="E4373" s="9">
        <v>44539.789710648147</v>
      </c>
      <c r="F4373" t="s">
        <v>871</v>
      </c>
      <c r="G4373" t="s">
        <v>871</v>
      </c>
      <c r="H4373">
        <v>1</v>
      </c>
      <c r="I4373">
        <v>1</v>
      </c>
      <c r="J4373">
        <v>19</v>
      </c>
      <c r="K4373" t="s">
        <v>872</v>
      </c>
      <c r="L4373">
        <v>13</v>
      </c>
      <c r="M4373">
        <v>-31</v>
      </c>
      <c r="N4373" t="s">
        <v>874</v>
      </c>
      <c r="O4373" t="s">
        <v>874</v>
      </c>
      <c r="P4373">
        <v>9.5</v>
      </c>
      <c r="Q4373">
        <v>3.25</v>
      </c>
      <c r="R4373">
        <v>0</v>
      </c>
      <c r="S4373">
        <v>-9.5</v>
      </c>
      <c r="T4373" t="s">
        <v>874</v>
      </c>
      <c r="U4373" t="s">
        <v>874</v>
      </c>
      <c r="V4373" t="s">
        <v>874</v>
      </c>
      <c r="W4373" t="s">
        <v>874</v>
      </c>
      <c r="X4373" t="s">
        <v>80</v>
      </c>
      <c r="Y4373">
        <v>0.308</v>
      </c>
      <c r="Z4373" t="s">
        <v>874</v>
      </c>
      <c r="AA4373" t="s">
        <v>874</v>
      </c>
      <c r="AB4373">
        <v>0.15</v>
      </c>
      <c r="AC4373">
        <v>0.214</v>
      </c>
      <c r="AD4373" s="19">
        <v>45825.116367743052</v>
      </c>
      <c r="AE4373" t="s">
        <v>2397</v>
      </c>
    </row>
    <row r="4374" spans="1:31" x14ac:dyDescent="0.35">
      <c r="A4374" t="s">
        <v>1244</v>
      </c>
      <c r="B4374" t="s">
        <v>311</v>
      </c>
      <c r="C4374">
        <v>659</v>
      </c>
      <c r="D4374" s="9">
        <v>38910.156307870369</v>
      </c>
      <c r="E4374" s="9">
        <v>39569.660555555558</v>
      </c>
      <c r="F4374">
        <v>589</v>
      </c>
      <c r="G4374">
        <v>589</v>
      </c>
      <c r="H4374">
        <v>15</v>
      </c>
      <c r="I4374">
        <v>574</v>
      </c>
      <c r="J4374">
        <v>58</v>
      </c>
      <c r="K4374">
        <v>531</v>
      </c>
      <c r="L4374">
        <v>243</v>
      </c>
      <c r="M4374">
        <v>288</v>
      </c>
      <c r="N4374">
        <v>2.7E-2</v>
      </c>
      <c r="O4374">
        <v>1.1120000000000001</v>
      </c>
      <c r="P4374">
        <v>0.112</v>
      </c>
      <c r="Q4374">
        <v>0.53400000000000003</v>
      </c>
      <c r="R4374">
        <v>1.0269999999999999</v>
      </c>
      <c r="S4374">
        <v>0.99199999999999999</v>
      </c>
      <c r="T4374">
        <v>0.52</v>
      </c>
      <c r="U4374">
        <v>2.4E-2</v>
      </c>
      <c r="V4374">
        <v>0.90200000000000002</v>
      </c>
      <c r="W4374">
        <v>539.32600000000002</v>
      </c>
      <c r="X4374" t="s">
        <v>56</v>
      </c>
      <c r="Y4374">
        <v>1.873</v>
      </c>
      <c r="Z4374">
        <v>0.77800000000000002</v>
      </c>
      <c r="AA4374">
        <v>0.86799999999999999</v>
      </c>
      <c r="AB4374">
        <v>0.75700000000000001</v>
      </c>
      <c r="AC4374">
        <v>0.85899999999999999</v>
      </c>
      <c r="AD4374" s="19">
        <v>45825.053693935188</v>
      </c>
      <c r="AE4374" t="s">
        <v>2397</v>
      </c>
    </row>
    <row r="4375" spans="1:31" hidden="1" x14ac:dyDescent="0.35">
      <c r="A4375" t="s">
        <v>1510</v>
      </c>
      <c r="B4375" t="s">
        <v>312</v>
      </c>
      <c r="C4375">
        <v>99</v>
      </c>
      <c r="D4375" s="9">
        <v>44466.803194444445</v>
      </c>
      <c r="E4375" s="9">
        <v>44566.652581018519</v>
      </c>
      <c r="F4375" t="s">
        <v>871</v>
      </c>
      <c r="G4375" t="s">
        <v>871</v>
      </c>
      <c r="H4375">
        <v>64</v>
      </c>
      <c r="I4375">
        <v>150</v>
      </c>
      <c r="J4375">
        <v>28</v>
      </c>
      <c r="K4375" t="s">
        <v>872</v>
      </c>
      <c r="L4375">
        <v>135</v>
      </c>
      <c r="M4375">
        <v>52</v>
      </c>
      <c r="N4375">
        <v>0.58499999999999996</v>
      </c>
      <c r="O4375">
        <v>1.454</v>
      </c>
      <c r="P4375">
        <v>0.316</v>
      </c>
      <c r="Q4375">
        <v>1.2889999999999999</v>
      </c>
      <c r="R4375" s="24" t="s">
        <v>2250</v>
      </c>
      <c r="S4375">
        <v>1.7250000000000001</v>
      </c>
      <c r="T4375">
        <v>0.748</v>
      </c>
      <c r="U4375">
        <v>0.28699999999999998</v>
      </c>
      <c r="V4375">
        <v>0.84499999999999997</v>
      </c>
      <c r="W4375">
        <v>1430.566</v>
      </c>
      <c r="X4375" t="s">
        <v>56</v>
      </c>
      <c r="Y4375">
        <v>0.77600000000000002</v>
      </c>
      <c r="Z4375">
        <v>0.98199999999999998</v>
      </c>
      <c r="AA4375">
        <v>0.995</v>
      </c>
      <c r="AB4375">
        <v>0.95299999999999996</v>
      </c>
      <c r="AC4375">
        <v>0.98299999999999998</v>
      </c>
      <c r="AD4375" s="19">
        <v>45825.11671613426</v>
      </c>
      <c r="AE4375" t="s">
        <v>2397</v>
      </c>
    </row>
    <row r="4376" spans="1:31" x14ac:dyDescent="0.35">
      <c r="A4376" t="s">
        <v>1703</v>
      </c>
      <c r="B4376" t="s">
        <v>311</v>
      </c>
      <c r="C4376">
        <v>2492</v>
      </c>
      <c r="D4376" s="9">
        <v>41807.375706018516</v>
      </c>
      <c r="E4376" s="9">
        <v>44299.742210648146</v>
      </c>
      <c r="F4376">
        <v>595</v>
      </c>
      <c r="G4376">
        <v>595</v>
      </c>
      <c r="H4376">
        <v>43</v>
      </c>
      <c r="I4376">
        <v>552</v>
      </c>
      <c r="J4376">
        <v>34</v>
      </c>
      <c r="K4376">
        <v>561</v>
      </c>
      <c r="L4376">
        <v>278</v>
      </c>
      <c r="M4376">
        <v>283</v>
      </c>
      <c r="N4376">
        <v>2.1000000000000001E-2</v>
      </c>
      <c r="O4376">
        <v>0.34300000000000003</v>
      </c>
      <c r="P4376">
        <v>2.1999999999999999E-2</v>
      </c>
      <c r="Q4376">
        <v>0.17799999999999999</v>
      </c>
      <c r="R4376">
        <v>0.34200000000000003</v>
      </c>
      <c r="S4376">
        <v>0.34399999999999997</v>
      </c>
      <c r="T4376">
        <v>0.52</v>
      </c>
      <c r="U4376">
        <v>5.8000000000000003E-2</v>
      </c>
      <c r="V4376">
        <v>0.94</v>
      </c>
      <c r="W4376">
        <v>1589.8879999999999</v>
      </c>
      <c r="X4376" t="s">
        <v>56</v>
      </c>
      <c r="Y4376">
        <v>5.6180000000000003</v>
      </c>
      <c r="Z4376">
        <v>0.874</v>
      </c>
      <c r="AA4376">
        <v>0.92400000000000004</v>
      </c>
      <c r="AB4376">
        <v>0.90400000000000003</v>
      </c>
      <c r="AC4376">
        <v>0.86899999999999999</v>
      </c>
      <c r="AD4376" s="19">
        <v>45825.16596298611</v>
      </c>
      <c r="AE4376" t="s">
        <v>2397</v>
      </c>
    </row>
    <row r="4377" spans="1:31" hidden="1" x14ac:dyDescent="0.35">
      <c r="A4377" t="s">
        <v>1511</v>
      </c>
      <c r="B4377" t="s">
        <v>312</v>
      </c>
      <c r="C4377">
        <v>0</v>
      </c>
      <c r="D4377" s="9">
        <v>44566.488877314812</v>
      </c>
      <c r="E4377" s="9">
        <v>44566.488877314812</v>
      </c>
      <c r="F4377" t="s">
        <v>871</v>
      </c>
      <c r="G4377" t="s">
        <v>871</v>
      </c>
      <c r="H4377">
        <v>1</v>
      </c>
      <c r="I4377">
        <v>1</v>
      </c>
      <c r="J4377">
        <v>1</v>
      </c>
      <c r="K4377" t="s">
        <v>872</v>
      </c>
      <c r="L4377">
        <v>1</v>
      </c>
      <c r="M4377">
        <v>0</v>
      </c>
      <c r="N4377" t="s">
        <v>874</v>
      </c>
      <c r="O4377" t="s">
        <v>874</v>
      </c>
      <c r="P4377" t="s">
        <v>874</v>
      </c>
      <c r="Q4377" t="s">
        <v>874</v>
      </c>
      <c r="R4377">
        <v>0</v>
      </c>
      <c r="S4377" t="s">
        <v>874</v>
      </c>
      <c r="T4377" t="s">
        <v>874</v>
      </c>
      <c r="U4377" t="s">
        <v>874</v>
      </c>
      <c r="V4377" t="s">
        <v>874</v>
      </c>
      <c r="W4377" t="s">
        <v>874</v>
      </c>
      <c r="X4377" t="s">
        <v>62</v>
      </c>
      <c r="Y4377" t="s">
        <v>874</v>
      </c>
      <c r="Z4377" t="s">
        <v>874</v>
      </c>
      <c r="AA4377" t="s">
        <v>874</v>
      </c>
      <c r="AB4377" t="s">
        <v>874</v>
      </c>
      <c r="AC4377" t="s">
        <v>874</v>
      </c>
      <c r="AD4377" s="19">
        <v>45825.116919814813</v>
      </c>
      <c r="AE4377" t="s">
        <v>2397</v>
      </c>
    </row>
    <row r="4378" spans="1:31" x14ac:dyDescent="0.35">
      <c r="A4378" t="s">
        <v>163</v>
      </c>
      <c r="B4378" t="s">
        <v>311</v>
      </c>
      <c r="C4378">
        <v>3957</v>
      </c>
      <c r="D4378" s="9">
        <v>39313.965277777781</v>
      </c>
      <c r="E4378" s="9">
        <v>43271.777083333334</v>
      </c>
      <c r="F4378">
        <v>55</v>
      </c>
      <c r="G4378">
        <v>55</v>
      </c>
      <c r="H4378">
        <v>35</v>
      </c>
      <c r="I4378">
        <v>20</v>
      </c>
      <c r="J4378">
        <v>5</v>
      </c>
      <c r="K4378">
        <v>50</v>
      </c>
      <c r="L4378">
        <v>38</v>
      </c>
      <c r="M4378">
        <v>12</v>
      </c>
      <c r="N4378">
        <v>4.7E-2</v>
      </c>
      <c r="O4378">
        <v>8.0000000000000002E-3</v>
      </c>
      <c r="P4378">
        <v>1E-3</v>
      </c>
      <c r="Q4378">
        <v>2.8000000000000001E-2</v>
      </c>
      <c r="R4378">
        <v>5.3999999999999999E-2</v>
      </c>
      <c r="S4378">
        <v>1.4E-2</v>
      </c>
      <c r="T4378">
        <v>0.51900000000000002</v>
      </c>
      <c r="U4378">
        <v>0.85499999999999998</v>
      </c>
      <c r="V4378">
        <v>0.98199999999999998</v>
      </c>
      <c r="W4378">
        <v>428.57100000000003</v>
      </c>
      <c r="X4378" t="s">
        <v>56</v>
      </c>
      <c r="Y4378">
        <v>35.713999999999999</v>
      </c>
      <c r="Z4378">
        <v>0.94499999999999995</v>
      </c>
      <c r="AA4378">
        <v>0.82099999999999995</v>
      </c>
      <c r="AB4378">
        <v>0.80900000000000005</v>
      </c>
      <c r="AC4378">
        <v>0.75700000000000001</v>
      </c>
      <c r="AD4378" s="19">
        <v>2.8989583333333332E-2</v>
      </c>
      <c r="AE4378" t="s">
        <v>1108</v>
      </c>
    </row>
    <row r="4379" spans="1:31" hidden="1" x14ac:dyDescent="0.35">
      <c r="A4379" t="s">
        <v>1512</v>
      </c>
      <c r="B4379" t="s">
        <v>312</v>
      </c>
      <c r="C4379">
        <v>26</v>
      </c>
      <c r="D4379" s="9">
        <v>44536.323020833333</v>
      </c>
      <c r="E4379" s="9">
        <v>44563.071134259262</v>
      </c>
      <c r="F4379" t="s">
        <v>871</v>
      </c>
      <c r="G4379" t="s">
        <v>871</v>
      </c>
      <c r="H4379">
        <v>1</v>
      </c>
      <c r="I4379">
        <v>12</v>
      </c>
      <c r="J4379">
        <v>2</v>
      </c>
      <c r="K4379" t="s">
        <v>872</v>
      </c>
      <c r="L4379">
        <v>12</v>
      </c>
      <c r="M4379">
        <v>-3</v>
      </c>
      <c r="N4379" t="s">
        <v>874</v>
      </c>
      <c r="O4379">
        <v>0.41699999999999998</v>
      </c>
      <c r="P4379">
        <v>0.1</v>
      </c>
      <c r="Q4379">
        <v>0.51</v>
      </c>
      <c r="R4379" s="24" t="s">
        <v>2251</v>
      </c>
      <c r="S4379">
        <v>0.315</v>
      </c>
      <c r="T4379" t="s">
        <v>874</v>
      </c>
      <c r="U4379" t="s">
        <v>874</v>
      </c>
      <c r="V4379" t="s">
        <v>874</v>
      </c>
      <c r="W4379" t="s">
        <v>874</v>
      </c>
      <c r="X4379" t="s">
        <v>56</v>
      </c>
      <c r="Y4379">
        <v>1.9610000000000001</v>
      </c>
      <c r="Z4379" t="s">
        <v>874</v>
      </c>
      <c r="AA4379">
        <v>0.77900000000000003</v>
      </c>
      <c r="AB4379">
        <v>1</v>
      </c>
      <c r="AC4379">
        <v>0.84499999999999997</v>
      </c>
      <c r="AD4379" s="19">
        <v>45825.117145763892</v>
      </c>
      <c r="AE4379" t="s">
        <v>2397</v>
      </c>
    </row>
    <row r="4380" spans="1:31" x14ac:dyDescent="0.35">
      <c r="A4380" t="s">
        <v>163</v>
      </c>
      <c r="B4380" t="s">
        <v>311</v>
      </c>
      <c r="C4380">
        <v>3957</v>
      </c>
      <c r="D4380" s="9">
        <v>39313.965277777781</v>
      </c>
      <c r="E4380" s="9">
        <v>43271.777083333334</v>
      </c>
      <c r="F4380">
        <v>55</v>
      </c>
      <c r="G4380">
        <v>55</v>
      </c>
      <c r="H4380">
        <v>35</v>
      </c>
      <c r="I4380">
        <v>20</v>
      </c>
      <c r="J4380">
        <v>5</v>
      </c>
      <c r="K4380">
        <v>50</v>
      </c>
      <c r="L4380">
        <v>38</v>
      </c>
      <c r="M4380">
        <v>12</v>
      </c>
      <c r="N4380">
        <v>4.7E-2</v>
      </c>
      <c r="O4380">
        <v>8.0000000000000002E-3</v>
      </c>
      <c r="P4380">
        <v>1E-3</v>
      </c>
      <c r="Q4380">
        <v>2.8000000000000001E-2</v>
      </c>
      <c r="R4380">
        <v>5.3999999999999999E-2</v>
      </c>
      <c r="S4380">
        <v>1.4E-2</v>
      </c>
      <c r="T4380">
        <v>0.51900000000000002</v>
      </c>
      <c r="U4380">
        <v>0.85499999999999998</v>
      </c>
      <c r="V4380">
        <v>0.98199999999999998</v>
      </c>
      <c r="W4380">
        <v>428.57100000000003</v>
      </c>
      <c r="X4380" t="s">
        <v>56</v>
      </c>
      <c r="Y4380">
        <v>35.713999999999999</v>
      </c>
      <c r="Z4380">
        <v>0.94499999999999995</v>
      </c>
      <c r="AA4380">
        <v>0.82099999999999995</v>
      </c>
      <c r="AB4380">
        <v>0.80900000000000005</v>
      </c>
      <c r="AC4380">
        <v>0.75700000000000001</v>
      </c>
      <c r="AD4380" s="19">
        <v>3.9863425925925927E-2</v>
      </c>
      <c r="AE4380" t="s">
        <v>1108</v>
      </c>
    </row>
    <row r="4381" spans="1:31" hidden="1" x14ac:dyDescent="0.35">
      <c r="A4381" t="s">
        <v>1513</v>
      </c>
      <c r="B4381" t="s">
        <v>312</v>
      </c>
      <c r="C4381">
        <v>0</v>
      </c>
      <c r="D4381" s="9">
        <v>43764.910671296297</v>
      </c>
      <c r="E4381" s="9">
        <v>43764.910671296297</v>
      </c>
      <c r="F4381" t="s">
        <v>871</v>
      </c>
      <c r="G4381" t="s">
        <v>871</v>
      </c>
      <c r="H4381">
        <v>1</v>
      </c>
      <c r="I4381">
        <v>1</v>
      </c>
      <c r="J4381">
        <v>1</v>
      </c>
      <c r="K4381" t="s">
        <v>872</v>
      </c>
      <c r="L4381">
        <v>1</v>
      </c>
      <c r="M4381">
        <v>0</v>
      </c>
      <c r="N4381" t="s">
        <v>874</v>
      </c>
      <c r="O4381" t="s">
        <v>874</v>
      </c>
      <c r="P4381" t="s">
        <v>874</v>
      </c>
      <c r="Q4381" t="s">
        <v>874</v>
      </c>
      <c r="R4381">
        <v>0</v>
      </c>
      <c r="S4381" t="s">
        <v>874</v>
      </c>
      <c r="T4381" t="s">
        <v>874</v>
      </c>
      <c r="U4381" t="s">
        <v>874</v>
      </c>
      <c r="V4381" t="s">
        <v>874</v>
      </c>
      <c r="W4381" t="s">
        <v>874</v>
      </c>
      <c r="X4381" t="s">
        <v>62</v>
      </c>
      <c r="Y4381" t="s">
        <v>874</v>
      </c>
      <c r="Z4381" t="s">
        <v>874</v>
      </c>
      <c r="AA4381" t="s">
        <v>874</v>
      </c>
      <c r="AB4381" t="s">
        <v>874</v>
      </c>
      <c r="AC4381" t="s">
        <v>874</v>
      </c>
      <c r="AD4381" s="19">
        <v>45825.117346053237</v>
      </c>
      <c r="AE4381" t="s">
        <v>2397</v>
      </c>
    </row>
    <row r="4382" spans="1:31" x14ac:dyDescent="0.35">
      <c r="A4382" t="s">
        <v>163</v>
      </c>
      <c r="B4382" t="s">
        <v>311</v>
      </c>
      <c r="C4382">
        <v>3957</v>
      </c>
      <c r="D4382" s="9">
        <v>39313.965613425928</v>
      </c>
      <c r="E4382" s="9">
        <v>43271.777233796296</v>
      </c>
      <c r="F4382">
        <v>55</v>
      </c>
      <c r="G4382">
        <v>55</v>
      </c>
      <c r="H4382">
        <v>35</v>
      </c>
      <c r="I4382">
        <v>20</v>
      </c>
      <c r="J4382">
        <v>5</v>
      </c>
      <c r="K4382">
        <v>50</v>
      </c>
      <c r="L4382">
        <v>38</v>
      </c>
      <c r="M4382">
        <v>12</v>
      </c>
      <c r="N4382">
        <v>4.7E-2</v>
      </c>
      <c r="O4382">
        <v>8.0000000000000002E-3</v>
      </c>
      <c r="P4382">
        <v>1E-3</v>
      </c>
      <c r="Q4382">
        <v>2.8000000000000001E-2</v>
      </c>
      <c r="R4382">
        <v>5.3999999999999999E-2</v>
      </c>
      <c r="S4382">
        <v>1.4E-2</v>
      </c>
      <c r="T4382">
        <v>0.51900000000000002</v>
      </c>
      <c r="U4382">
        <v>0.85499999999999998</v>
      </c>
      <c r="V4382">
        <v>0.98199999999999998</v>
      </c>
      <c r="W4382">
        <v>428.57100000000003</v>
      </c>
      <c r="X4382" t="s">
        <v>56</v>
      </c>
      <c r="Y4382">
        <v>35.713999999999999</v>
      </c>
      <c r="Z4382">
        <v>0.94499999999999995</v>
      </c>
      <c r="AA4382">
        <v>0.82099999999999995</v>
      </c>
      <c r="AB4382">
        <v>0.80900000000000005</v>
      </c>
      <c r="AC4382">
        <v>0.75700000000000001</v>
      </c>
      <c r="AD4382" s="19">
        <v>45825.263526770832</v>
      </c>
      <c r="AE4382" t="s">
        <v>2357</v>
      </c>
    </row>
    <row r="4383" spans="1:31" hidden="1" x14ac:dyDescent="0.35">
      <c r="A4383" t="s">
        <v>1514</v>
      </c>
      <c r="B4383" t="s">
        <v>312</v>
      </c>
      <c r="C4383">
        <v>98</v>
      </c>
      <c r="D4383" s="9">
        <v>44448.002847222226</v>
      </c>
      <c r="E4383" s="9">
        <v>44546.339479166665</v>
      </c>
      <c r="F4383" t="s">
        <v>871</v>
      </c>
      <c r="G4383" t="s">
        <v>871</v>
      </c>
      <c r="H4383">
        <v>1</v>
      </c>
      <c r="I4383">
        <v>9</v>
      </c>
      <c r="J4383">
        <v>9</v>
      </c>
      <c r="K4383" t="s">
        <v>872</v>
      </c>
      <c r="L4383">
        <v>2</v>
      </c>
      <c r="M4383">
        <v>-3</v>
      </c>
      <c r="N4383" t="s">
        <v>874</v>
      </c>
      <c r="O4383">
        <v>6.6000000000000003E-2</v>
      </c>
      <c r="P4383">
        <v>0.19600000000000001</v>
      </c>
      <c r="Q4383" t="s">
        <v>874</v>
      </c>
      <c r="R4383">
        <v>-0.13</v>
      </c>
      <c r="S4383">
        <v>-4.7E-2</v>
      </c>
      <c r="T4383" t="s">
        <v>874</v>
      </c>
      <c r="U4383" t="s">
        <v>874</v>
      </c>
      <c r="V4383" t="s">
        <v>874</v>
      </c>
      <c r="W4383" t="s">
        <v>874</v>
      </c>
      <c r="X4383" t="s">
        <v>56</v>
      </c>
      <c r="Y4383" t="s">
        <v>874</v>
      </c>
      <c r="Z4383" t="s">
        <v>874</v>
      </c>
      <c r="AA4383">
        <v>0.93200000000000005</v>
      </c>
      <c r="AB4383">
        <v>0.3</v>
      </c>
      <c r="AC4383" t="s">
        <v>874</v>
      </c>
      <c r="AD4383" s="19">
        <v>45825.117572962961</v>
      </c>
      <c r="AE4383" t="s">
        <v>2397</v>
      </c>
    </row>
    <row r="4384" spans="1:31" x14ac:dyDescent="0.35">
      <c r="A4384" t="s">
        <v>1263</v>
      </c>
      <c r="B4384" t="s">
        <v>311</v>
      </c>
      <c r="C4384">
        <v>1608</v>
      </c>
      <c r="D4384" s="9">
        <v>40008.681250000001</v>
      </c>
      <c r="E4384" s="9">
        <v>41616.693055555559</v>
      </c>
      <c r="F4384">
        <v>58</v>
      </c>
      <c r="G4384">
        <v>58</v>
      </c>
      <c r="H4384">
        <v>19</v>
      </c>
      <c r="I4384">
        <v>39</v>
      </c>
      <c r="J4384">
        <v>3</v>
      </c>
      <c r="K4384">
        <v>55</v>
      </c>
      <c r="L4384">
        <v>27</v>
      </c>
      <c r="M4384">
        <v>28</v>
      </c>
      <c r="N4384">
        <v>8.9999999999999993E-3</v>
      </c>
      <c r="O4384">
        <v>2.8000000000000001E-2</v>
      </c>
      <c r="P4384">
        <v>4.0000000000000001E-3</v>
      </c>
      <c r="Q4384">
        <v>1.7000000000000001E-2</v>
      </c>
      <c r="R4384">
        <v>3.3000000000000002E-2</v>
      </c>
      <c r="S4384">
        <v>3.3000000000000002E-2</v>
      </c>
      <c r="T4384">
        <v>0.51500000000000001</v>
      </c>
      <c r="U4384">
        <v>0.24299999999999999</v>
      </c>
      <c r="V4384">
        <v>0.89200000000000002</v>
      </c>
      <c r="W4384">
        <v>1647.059</v>
      </c>
      <c r="X4384" t="s">
        <v>56</v>
      </c>
      <c r="Y4384">
        <v>58.823999999999998</v>
      </c>
      <c r="Z4384">
        <v>0.82299999999999995</v>
      </c>
      <c r="AA4384">
        <v>0.70299999999999996</v>
      </c>
      <c r="AB4384">
        <v>0.75</v>
      </c>
      <c r="AC4384">
        <v>0.746</v>
      </c>
      <c r="AD4384" s="19">
        <v>45824.762765740743</v>
      </c>
      <c r="AE4384" t="s">
        <v>1824</v>
      </c>
    </row>
    <row r="4385" spans="1:31" hidden="1" x14ac:dyDescent="0.35">
      <c r="A4385" t="s">
        <v>1515</v>
      </c>
      <c r="B4385" t="s">
        <v>312</v>
      </c>
      <c r="C4385">
        <v>99</v>
      </c>
      <c r="D4385" s="9">
        <v>44466.879155092596</v>
      </c>
      <c r="E4385" s="9">
        <v>44566.784456018519</v>
      </c>
      <c r="F4385" t="s">
        <v>871</v>
      </c>
      <c r="G4385" t="s">
        <v>871</v>
      </c>
      <c r="H4385">
        <v>22</v>
      </c>
      <c r="I4385">
        <v>128</v>
      </c>
      <c r="J4385">
        <v>38</v>
      </c>
      <c r="K4385" t="s">
        <v>872</v>
      </c>
      <c r="L4385">
        <v>77</v>
      </c>
      <c r="M4385">
        <v>34</v>
      </c>
      <c r="N4385">
        <v>0.46200000000000002</v>
      </c>
      <c r="O4385">
        <v>1.3779999999999999</v>
      </c>
      <c r="P4385">
        <v>0.505</v>
      </c>
      <c r="Q4385">
        <v>0.93700000000000006</v>
      </c>
      <c r="R4385">
        <v>1.335</v>
      </c>
      <c r="S4385">
        <v>1.238</v>
      </c>
      <c r="T4385">
        <v>0.70199999999999996</v>
      </c>
      <c r="U4385">
        <v>0.251</v>
      </c>
      <c r="V4385">
        <v>0.72599999999999998</v>
      </c>
      <c r="W4385">
        <v>878.33500000000004</v>
      </c>
      <c r="X4385" t="s">
        <v>56</v>
      </c>
      <c r="Y4385">
        <v>1.0669999999999999</v>
      </c>
      <c r="Z4385">
        <v>0.63100000000000001</v>
      </c>
      <c r="AA4385">
        <v>0.77500000000000002</v>
      </c>
      <c r="AB4385">
        <v>0.77300000000000002</v>
      </c>
      <c r="AC4385">
        <v>0.81</v>
      </c>
      <c r="AD4385" s="19">
        <v>45825.117880150465</v>
      </c>
      <c r="AE4385" t="s">
        <v>2397</v>
      </c>
    </row>
    <row r="4386" spans="1:31" x14ac:dyDescent="0.35">
      <c r="A4386" t="s">
        <v>1514</v>
      </c>
      <c r="B4386" t="s">
        <v>311</v>
      </c>
      <c r="C4386">
        <v>3208</v>
      </c>
      <c r="D4386" s="9">
        <v>38412.620138888888</v>
      </c>
      <c r="E4386" s="9">
        <v>41620.738888888889</v>
      </c>
      <c r="F4386">
        <v>410</v>
      </c>
      <c r="G4386">
        <v>410</v>
      </c>
      <c r="H4386">
        <v>85</v>
      </c>
      <c r="I4386">
        <v>325</v>
      </c>
      <c r="J4386">
        <v>137</v>
      </c>
      <c r="K4386">
        <v>273</v>
      </c>
      <c r="L4386">
        <v>168</v>
      </c>
      <c r="M4386">
        <v>105</v>
      </c>
      <c r="N4386">
        <v>2.7E-2</v>
      </c>
      <c r="O4386">
        <v>9.4E-2</v>
      </c>
      <c r="P4386">
        <v>3.9E-2</v>
      </c>
      <c r="Q4386">
        <v>4.2000000000000003E-2</v>
      </c>
      <c r="R4386">
        <v>8.2000000000000003E-2</v>
      </c>
      <c r="S4386">
        <v>8.3000000000000004E-2</v>
      </c>
      <c r="T4386">
        <v>0.51200000000000001</v>
      </c>
      <c r="U4386">
        <v>0.223</v>
      </c>
      <c r="V4386">
        <v>0.67800000000000005</v>
      </c>
      <c r="W4386">
        <v>2500</v>
      </c>
      <c r="X4386" t="s">
        <v>56</v>
      </c>
      <c r="Y4386">
        <v>23.81</v>
      </c>
      <c r="Z4386">
        <v>0.99</v>
      </c>
      <c r="AA4386">
        <v>0.997</v>
      </c>
      <c r="AB4386">
        <v>0.92200000000000004</v>
      </c>
      <c r="AC4386">
        <v>0.95499999999999996</v>
      </c>
      <c r="AD4386" s="19">
        <v>45824.796536168978</v>
      </c>
      <c r="AE4386" t="s">
        <v>1824</v>
      </c>
    </row>
    <row r="4387" spans="1:31" hidden="1" x14ac:dyDescent="0.35">
      <c r="A4387" t="s">
        <v>1516</v>
      </c>
      <c r="B4387" t="s">
        <v>312</v>
      </c>
      <c r="C4387">
        <v>99</v>
      </c>
      <c r="D4387" s="9">
        <v>44460.294965277775</v>
      </c>
      <c r="E4387" s="9">
        <v>44559.311597222222</v>
      </c>
      <c r="F4387" t="s">
        <v>871</v>
      </c>
      <c r="G4387" t="s">
        <v>871</v>
      </c>
      <c r="H4387">
        <v>1</v>
      </c>
      <c r="I4387">
        <v>12</v>
      </c>
      <c r="J4387">
        <v>1</v>
      </c>
      <c r="K4387" t="s">
        <v>872</v>
      </c>
      <c r="L4387">
        <v>1</v>
      </c>
      <c r="M4387">
        <v>11</v>
      </c>
      <c r="N4387" t="s">
        <v>874</v>
      </c>
      <c r="O4387">
        <v>0.12</v>
      </c>
      <c r="P4387" t="s">
        <v>874</v>
      </c>
      <c r="Q4387" t="s">
        <v>874</v>
      </c>
      <c r="R4387">
        <v>0</v>
      </c>
      <c r="S4387">
        <v>0.12</v>
      </c>
      <c r="T4387" t="s">
        <v>874</v>
      </c>
      <c r="U4387" t="s">
        <v>874</v>
      </c>
      <c r="V4387" t="s">
        <v>874</v>
      </c>
      <c r="W4387" t="s">
        <v>874</v>
      </c>
      <c r="X4387" t="s">
        <v>56</v>
      </c>
      <c r="Y4387" t="s">
        <v>874</v>
      </c>
      <c r="Z4387" t="s">
        <v>874</v>
      </c>
      <c r="AA4387">
        <v>0.94899999999999995</v>
      </c>
      <c r="AB4387" t="s">
        <v>874</v>
      </c>
      <c r="AC4387" t="s">
        <v>874</v>
      </c>
      <c r="AD4387" s="19">
        <v>45825.118093032404</v>
      </c>
      <c r="AE4387" t="s">
        <v>2397</v>
      </c>
    </row>
    <row r="4388" spans="1:31" x14ac:dyDescent="0.35">
      <c r="A4388" t="s">
        <v>1569</v>
      </c>
      <c r="B4388" t="s">
        <v>311</v>
      </c>
      <c r="C4388">
        <v>50</v>
      </c>
      <c r="D4388" s="9">
        <v>39368.44027777778</v>
      </c>
      <c r="E4388" s="9">
        <v>39419.412499999999</v>
      </c>
      <c r="F4388">
        <v>94</v>
      </c>
      <c r="G4388">
        <v>94</v>
      </c>
      <c r="H4388">
        <v>0</v>
      </c>
      <c r="I4388">
        <v>94</v>
      </c>
      <c r="J4388">
        <v>1</v>
      </c>
      <c r="K4388">
        <v>93</v>
      </c>
      <c r="L4388">
        <v>23</v>
      </c>
      <c r="M4388">
        <v>70</v>
      </c>
      <c r="N4388">
        <v>0</v>
      </c>
      <c r="O4388">
        <v>0.94</v>
      </c>
      <c r="P4388">
        <v>0</v>
      </c>
      <c r="Q4388">
        <v>0.48099999999999998</v>
      </c>
      <c r="R4388">
        <v>0.94</v>
      </c>
      <c r="S4388">
        <v>0.94399999999999995</v>
      </c>
      <c r="T4388">
        <v>0.51200000000000001</v>
      </c>
      <c r="U4388">
        <v>0</v>
      </c>
      <c r="V4388">
        <v>1</v>
      </c>
      <c r="W4388">
        <v>145.53</v>
      </c>
      <c r="X4388" t="s">
        <v>56</v>
      </c>
      <c r="Y4388">
        <v>2.0790000000000002</v>
      </c>
      <c r="Z4388">
        <v>0</v>
      </c>
      <c r="AA4388">
        <v>0.20699999999999999</v>
      </c>
      <c r="AB4388">
        <v>0</v>
      </c>
      <c r="AC4388">
        <v>0.84299999999999997</v>
      </c>
      <c r="AD4388" s="19">
        <v>45824.806214189812</v>
      </c>
      <c r="AE4388" t="s">
        <v>1824</v>
      </c>
    </row>
    <row r="4389" spans="1:31" hidden="1" x14ac:dyDescent="0.35">
      <c r="A4389" t="s">
        <v>1517</v>
      </c>
      <c r="B4389" t="s">
        <v>312</v>
      </c>
      <c r="C4389">
        <v>85</v>
      </c>
      <c r="D4389" s="9">
        <v>44460.939872685187</v>
      </c>
      <c r="E4389" s="9">
        <v>44546.191238425927</v>
      </c>
      <c r="F4389" t="s">
        <v>871</v>
      </c>
      <c r="G4389" t="s">
        <v>871</v>
      </c>
      <c r="H4389">
        <v>5</v>
      </c>
      <c r="I4389">
        <v>1</v>
      </c>
      <c r="J4389">
        <v>3</v>
      </c>
      <c r="K4389" t="s">
        <v>872</v>
      </c>
      <c r="L4389">
        <v>5</v>
      </c>
      <c r="M4389">
        <v>-3</v>
      </c>
      <c r="N4389">
        <v>3.7999999999999999E-2</v>
      </c>
      <c r="O4389" t="s">
        <v>874</v>
      </c>
      <c r="P4389">
        <v>3.5999999999999997E-2</v>
      </c>
      <c r="Q4389">
        <v>9.7000000000000003E-2</v>
      </c>
      <c r="R4389">
        <v>2E-3</v>
      </c>
      <c r="S4389">
        <v>1.2999999999999999E-2</v>
      </c>
      <c r="T4389" t="s">
        <v>874</v>
      </c>
      <c r="U4389" t="s">
        <v>874</v>
      </c>
      <c r="V4389" t="s">
        <v>874</v>
      </c>
      <c r="W4389" t="s">
        <v>874</v>
      </c>
      <c r="X4389" t="s">
        <v>56</v>
      </c>
      <c r="Y4389">
        <v>10.308999999999999</v>
      </c>
      <c r="Z4389">
        <v>0.876</v>
      </c>
      <c r="AA4389" t="s">
        <v>874</v>
      </c>
      <c r="AB4389">
        <v>0.75</v>
      </c>
      <c r="AC4389">
        <v>0.84199999999999997</v>
      </c>
      <c r="AD4389" s="19">
        <v>45825.118312824074</v>
      </c>
      <c r="AE4389" t="s">
        <v>2397</v>
      </c>
    </row>
    <row r="4390" spans="1:31" x14ac:dyDescent="0.35">
      <c r="A4390" t="s">
        <v>1119</v>
      </c>
      <c r="B4390" t="s">
        <v>311</v>
      </c>
      <c r="C4390">
        <v>1035</v>
      </c>
      <c r="D4390" s="9">
        <v>38846.23541666667</v>
      </c>
      <c r="E4390" s="9">
        <v>39882.044444444444</v>
      </c>
      <c r="F4390">
        <v>54</v>
      </c>
      <c r="G4390">
        <v>54</v>
      </c>
      <c r="H4390">
        <v>36</v>
      </c>
      <c r="I4390">
        <v>18</v>
      </c>
      <c r="J4390">
        <v>3</v>
      </c>
      <c r="K4390">
        <v>51</v>
      </c>
      <c r="L4390">
        <v>26</v>
      </c>
      <c r="M4390">
        <v>25</v>
      </c>
      <c r="N4390">
        <v>2.8000000000000001E-2</v>
      </c>
      <c r="O4390">
        <v>1.4999999999999999E-2</v>
      </c>
      <c r="P4390">
        <v>2E-3</v>
      </c>
      <c r="Q4390">
        <v>2.1000000000000001E-2</v>
      </c>
      <c r="R4390">
        <v>4.1000000000000002E-2</v>
      </c>
      <c r="S4390">
        <v>3.7999999999999999E-2</v>
      </c>
      <c r="T4390">
        <v>0.51200000000000001</v>
      </c>
      <c r="U4390">
        <v>0.65100000000000002</v>
      </c>
      <c r="V4390">
        <v>0.95299999999999996</v>
      </c>
      <c r="W4390">
        <v>1190.4760000000001</v>
      </c>
      <c r="X4390" t="s">
        <v>56</v>
      </c>
      <c r="Y4390">
        <v>47.619</v>
      </c>
      <c r="Z4390">
        <v>0.79400000000000004</v>
      </c>
      <c r="AA4390">
        <v>0.89400000000000002</v>
      </c>
      <c r="AB4390">
        <v>0.93799999999999994</v>
      </c>
      <c r="AC4390">
        <v>0.88400000000000001</v>
      </c>
      <c r="AD4390" s="19">
        <v>45824.937430185186</v>
      </c>
      <c r="AE4390" t="s">
        <v>2215</v>
      </c>
    </row>
    <row r="4391" spans="1:31" hidden="1" x14ac:dyDescent="0.35">
      <c r="A4391" t="s">
        <v>1518</v>
      </c>
      <c r="B4391" t="s">
        <v>312</v>
      </c>
      <c r="C4391">
        <v>99</v>
      </c>
      <c r="D4391" s="9">
        <v>43522.897858796299</v>
      </c>
      <c r="E4391" s="9">
        <v>43622.766909722224</v>
      </c>
      <c r="F4391" t="s">
        <v>871</v>
      </c>
      <c r="G4391" t="s">
        <v>871</v>
      </c>
      <c r="H4391">
        <v>1</v>
      </c>
      <c r="I4391">
        <v>9</v>
      </c>
      <c r="J4391">
        <v>1</v>
      </c>
      <c r="K4391" t="s">
        <v>872</v>
      </c>
      <c r="L4391">
        <v>3</v>
      </c>
      <c r="M4391">
        <v>5</v>
      </c>
      <c r="N4391" t="s">
        <v>874</v>
      </c>
      <c r="O4391">
        <v>7.5999999999999998E-2</v>
      </c>
      <c r="P4391" t="s">
        <v>874</v>
      </c>
      <c r="Q4391">
        <v>0.214</v>
      </c>
      <c r="R4391">
        <v>0</v>
      </c>
      <c r="S4391">
        <v>7.5999999999999998E-2</v>
      </c>
      <c r="T4391" t="s">
        <v>874</v>
      </c>
      <c r="U4391" t="s">
        <v>874</v>
      </c>
      <c r="V4391" t="s">
        <v>874</v>
      </c>
      <c r="W4391" t="s">
        <v>874</v>
      </c>
      <c r="X4391" t="s">
        <v>56</v>
      </c>
      <c r="Y4391">
        <v>4.673</v>
      </c>
      <c r="Z4391" t="s">
        <v>874</v>
      </c>
      <c r="AA4391">
        <v>0.96799999999999997</v>
      </c>
      <c r="AB4391" t="s">
        <v>874</v>
      </c>
      <c r="AC4391">
        <v>0.75</v>
      </c>
      <c r="AD4391" s="19">
        <v>45825.11853954861</v>
      </c>
      <c r="AE4391" t="s">
        <v>2397</v>
      </c>
    </row>
    <row r="4392" spans="1:31" x14ac:dyDescent="0.35">
      <c r="A4392" t="s">
        <v>943</v>
      </c>
      <c r="B4392" t="s">
        <v>311</v>
      </c>
      <c r="C4392">
        <v>4879</v>
      </c>
      <c r="D4392" s="9">
        <v>39247.309027777781</v>
      </c>
      <c r="E4392" s="9">
        <v>44127.031944444447</v>
      </c>
      <c r="F4392">
        <v>11702</v>
      </c>
      <c r="G4392">
        <v>10718</v>
      </c>
      <c r="H4392">
        <v>0</v>
      </c>
      <c r="I4392">
        <v>10718</v>
      </c>
      <c r="J4392">
        <v>3134</v>
      </c>
      <c r="K4392">
        <v>7584</v>
      </c>
      <c r="L4392">
        <v>3623</v>
      </c>
      <c r="M4392">
        <v>3961</v>
      </c>
      <c r="N4392">
        <v>0</v>
      </c>
      <c r="O4392">
        <v>3.06</v>
      </c>
      <c r="P4392">
        <v>0.93100000000000005</v>
      </c>
      <c r="Q4392">
        <v>1.0880000000000001</v>
      </c>
      <c r="R4392">
        <v>2.129</v>
      </c>
      <c r="S4392">
        <v>2.0910000000000002</v>
      </c>
      <c r="T4392">
        <v>0.51100000000000001</v>
      </c>
      <c r="U4392">
        <v>0</v>
      </c>
      <c r="V4392">
        <v>0.69599999999999995</v>
      </c>
      <c r="W4392">
        <v>3640.625</v>
      </c>
      <c r="X4392" t="s">
        <v>56</v>
      </c>
      <c r="Y4392">
        <v>0.91900000000000004</v>
      </c>
      <c r="Z4392">
        <v>0</v>
      </c>
      <c r="AA4392">
        <v>0.97699999999999998</v>
      </c>
      <c r="AB4392">
        <v>0.92900000000000005</v>
      </c>
      <c r="AC4392">
        <v>0.88200000000000001</v>
      </c>
      <c r="AD4392" s="19">
        <v>45825.040184953701</v>
      </c>
      <c r="AE4392" t="s">
        <v>1766</v>
      </c>
    </row>
    <row r="4393" spans="1:31" hidden="1" x14ac:dyDescent="0.35">
      <c r="A4393" t="s">
        <v>1519</v>
      </c>
      <c r="B4393" t="s">
        <v>312</v>
      </c>
      <c r="C4393">
        <v>34</v>
      </c>
      <c r="D4393" s="9">
        <v>43962.167048611111</v>
      </c>
      <c r="E4393" s="9">
        <v>43997.091134259259</v>
      </c>
      <c r="F4393" t="s">
        <v>871</v>
      </c>
      <c r="G4393" t="s">
        <v>871</v>
      </c>
      <c r="H4393">
        <v>1</v>
      </c>
      <c r="I4393">
        <v>3</v>
      </c>
      <c r="J4393">
        <v>1</v>
      </c>
      <c r="K4393" t="s">
        <v>872</v>
      </c>
      <c r="L4393">
        <v>1</v>
      </c>
      <c r="M4393">
        <v>3</v>
      </c>
      <c r="N4393" t="s">
        <v>874</v>
      </c>
      <c r="O4393">
        <v>1.5</v>
      </c>
      <c r="P4393" t="s">
        <v>874</v>
      </c>
      <c r="Q4393" t="s">
        <v>874</v>
      </c>
      <c r="R4393">
        <v>0</v>
      </c>
      <c r="S4393">
        <v>5.8999999999999997E-2</v>
      </c>
      <c r="T4393" t="s">
        <v>874</v>
      </c>
      <c r="U4393" t="s">
        <v>874</v>
      </c>
      <c r="V4393" t="s">
        <v>874</v>
      </c>
      <c r="W4393" t="s">
        <v>874</v>
      </c>
      <c r="X4393" t="s">
        <v>56</v>
      </c>
      <c r="Y4393" t="s">
        <v>874</v>
      </c>
      <c r="Z4393" t="s">
        <v>874</v>
      </c>
      <c r="AA4393">
        <v>0.75</v>
      </c>
      <c r="AB4393" t="s">
        <v>874</v>
      </c>
      <c r="AC4393" t="s">
        <v>874</v>
      </c>
      <c r="AD4393" s="19">
        <v>45825.118746435182</v>
      </c>
      <c r="AE4393" t="s">
        <v>2397</v>
      </c>
    </row>
    <row r="4394" spans="1:31" x14ac:dyDescent="0.35">
      <c r="A4394" t="s">
        <v>1111</v>
      </c>
      <c r="B4394" t="s">
        <v>311</v>
      </c>
      <c r="C4394">
        <v>849</v>
      </c>
      <c r="D4394" s="9">
        <v>43705.38758101852</v>
      </c>
      <c r="E4394" s="9">
        <v>44554.620868055557</v>
      </c>
      <c r="F4394">
        <v>394</v>
      </c>
      <c r="G4394">
        <v>394</v>
      </c>
      <c r="H4394">
        <v>290</v>
      </c>
      <c r="I4394">
        <v>104</v>
      </c>
      <c r="J4394">
        <v>0</v>
      </c>
      <c r="K4394">
        <v>394</v>
      </c>
      <c r="L4394">
        <v>140</v>
      </c>
      <c r="M4394">
        <v>254</v>
      </c>
      <c r="N4394">
        <v>0.33700000000000002</v>
      </c>
      <c r="O4394">
        <v>0.13900000000000001</v>
      </c>
      <c r="P4394">
        <v>0</v>
      </c>
      <c r="Q4394">
        <v>0.24299999999999999</v>
      </c>
      <c r="R4394">
        <v>0.47599999999999998</v>
      </c>
      <c r="S4394">
        <v>0.47099999999999997</v>
      </c>
      <c r="T4394">
        <v>0.51100000000000001</v>
      </c>
      <c r="U4394">
        <v>0.70799999999999996</v>
      </c>
      <c r="V4394">
        <v>1</v>
      </c>
      <c r="W4394">
        <v>1045.2670000000001</v>
      </c>
      <c r="X4394" t="s">
        <v>56</v>
      </c>
      <c r="Y4394">
        <v>4.1150000000000002</v>
      </c>
      <c r="Z4394">
        <v>0.98499999999999999</v>
      </c>
      <c r="AA4394">
        <v>0.92300000000000004</v>
      </c>
      <c r="AB4394">
        <v>0</v>
      </c>
      <c r="AC4394">
        <v>0.71699999999999997</v>
      </c>
      <c r="AD4394" s="19">
        <v>45825.250815752312</v>
      </c>
      <c r="AE4394" t="s">
        <v>2357</v>
      </c>
    </row>
    <row r="4395" spans="1:31" hidden="1" x14ac:dyDescent="0.35">
      <c r="A4395" t="s">
        <v>1520</v>
      </c>
      <c r="B4395" t="s">
        <v>312</v>
      </c>
      <c r="C4395">
        <v>96</v>
      </c>
      <c r="D4395" s="9">
        <v>44455.259340277778</v>
      </c>
      <c r="E4395" s="9">
        <v>44551.822858796295</v>
      </c>
      <c r="F4395" t="s">
        <v>871</v>
      </c>
      <c r="G4395" t="s">
        <v>871</v>
      </c>
      <c r="H4395">
        <v>1</v>
      </c>
      <c r="I4395">
        <v>5</v>
      </c>
      <c r="J4395">
        <v>2</v>
      </c>
      <c r="K4395" t="s">
        <v>872</v>
      </c>
      <c r="L4395">
        <v>3</v>
      </c>
      <c r="M4395">
        <v>0</v>
      </c>
      <c r="N4395" t="s">
        <v>874</v>
      </c>
      <c r="O4395">
        <v>3.4000000000000002E-2</v>
      </c>
      <c r="P4395" t="s">
        <v>874</v>
      </c>
      <c r="Q4395">
        <v>6.9000000000000006E-2</v>
      </c>
      <c r="R4395">
        <v>0</v>
      </c>
      <c r="S4395">
        <v>1.7999999999999999E-2</v>
      </c>
      <c r="T4395" t="s">
        <v>874</v>
      </c>
      <c r="U4395" t="s">
        <v>874</v>
      </c>
      <c r="V4395" t="s">
        <v>874</v>
      </c>
      <c r="W4395" t="s">
        <v>874</v>
      </c>
      <c r="X4395" t="s">
        <v>62</v>
      </c>
      <c r="Y4395">
        <v>14.493</v>
      </c>
      <c r="Z4395" t="s">
        <v>874</v>
      </c>
      <c r="AA4395">
        <v>0.747</v>
      </c>
      <c r="AB4395" t="s">
        <v>874</v>
      </c>
      <c r="AC4395">
        <v>1</v>
      </c>
      <c r="AD4395" s="19">
        <v>45825.118963275461</v>
      </c>
      <c r="AE4395" t="s">
        <v>2397</v>
      </c>
    </row>
    <row r="4396" spans="1:31" x14ac:dyDescent="0.35">
      <c r="A4396" t="s">
        <v>2033</v>
      </c>
      <c r="B4396" t="s">
        <v>311</v>
      </c>
      <c r="C4396">
        <v>1146</v>
      </c>
      <c r="D4396" s="9">
        <v>40471.417361111111</v>
      </c>
      <c r="E4396" s="9">
        <v>41617.740277777775</v>
      </c>
      <c r="F4396">
        <v>94</v>
      </c>
      <c r="G4396">
        <v>94</v>
      </c>
      <c r="H4396">
        <v>27</v>
      </c>
      <c r="I4396">
        <v>67</v>
      </c>
      <c r="J4396">
        <v>14</v>
      </c>
      <c r="K4396">
        <v>80</v>
      </c>
      <c r="L4396">
        <v>45</v>
      </c>
      <c r="M4396">
        <v>35</v>
      </c>
      <c r="N4396">
        <v>2.1000000000000001E-2</v>
      </c>
      <c r="O4396">
        <v>3.7999999999999999E-2</v>
      </c>
      <c r="P4396">
        <v>0.01</v>
      </c>
      <c r="Q4396">
        <v>2.5000000000000001E-2</v>
      </c>
      <c r="R4396">
        <v>4.9000000000000002E-2</v>
      </c>
      <c r="S4396">
        <v>4.8000000000000001E-2</v>
      </c>
      <c r="T4396">
        <v>0.51</v>
      </c>
      <c r="U4396">
        <v>0.35599999999999998</v>
      </c>
      <c r="V4396">
        <v>0.83099999999999996</v>
      </c>
      <c r="W4396">
        <v>1400</v>
      </c>
      <c r="X4396" t="s">
        <v>56</v>
      </c>
      <c r="Y4396">
        <v>40</v>
      </c>
      <c r="Z4396">
        <v>0.41699999999999998</v>
      </c>
      <c r="AA4396">
        <v>0.40899999999999997</v>
      </c>
      <c r="AB4396">
        <v>0.23699999999999999</v>
      </c>
      <c r="AC4396">
        <v>0.22900000000000001</v>
      </c>
      <c r="AD4396" s="19">
        <v>45824.905369085645</v>
      </c>
      <c r="AE4396" t="s">
        <v>2043</v>
      </c>
    </row>
    <row r="4397" spans="1:31" hidden="1" x14ac:dyDescent="0.35">
      <c r="A4397" t="s">
        <v>1521</v>
      </c>
      <c r="B4397" t="s">
        <v>312</v>
      </c>
      <c r="C4397">
        <v>89</v>
      </c>
      <c r="D4397" s="9">
        <v>44471.407708333332</v>
      </c>
      <c r="E4397" s="9">
        <v>44560.656504629631</v>
      </c>
      <c r="F4397" t="s">
        <v>871</v>
      </c>
      <c r="G4397" t="s">
        <v>871</v>
      </c>
      <c r="H4397">
        <v>2</v>
      </c>
      <c r="I4397">
        <v>5</v>
      </c>
      <c r="J4397">
        <v>3</v>
      </c>
      <c r="K4397" t="s">
        <v>872</v>
      </c>
      <c r="L4397">
        <v>3</v>
      </c>
      <c r="M4397">
        <v>0</v>
      </c>
      <c r="N4397">
        <v>8.3000000000000004E-2</v>
      </c>
      <c r="O4397">
        <v>0.04</v>
      </c>
      <c r="P4397">
        <v>2.4E-2</v>
      </c>
      <c r="Q4397">
        <v>0.107</v>
      </c>
      <c r="R4397">
        <v>9.9000000000000005E-2</v>
      </c>
      <c r="S4397">
        <v>3.9E-2</v>
      </c>
      <c r="T4397">
        <v>1.081</v>
      </c>
      <c r="U4397">
        <v>0.67500000000000004</v>
      </c>
      <c r="V4397">
        <v>0.80500000000000005</v>
      </c>
      <c r="W4397">
        <v>2009.346</v>
      </c>
      <c r="X4397" t="s">
        <v>62</v>
      </c>
      <c r="Y4397">
        <v>9.3460000000000001</v>
      </c>
      <c r="Z4397">
        <v>1</v>
      </c>
      <c r="AA4397">
        <v>0.93899999999999995</v>
      </c>
      <c r="AB4397">
        <v>0.82599999999999996</v>
      </c>
      <c r="AC4397">
        <v>0.75</v>
      </c>
      <c r="AD4397" s="19">
        <v>45825.119245983798</v>
      </c>
      <c r="AE4397" t="s">
        <v>2397</v>
      </c>
    </row>
    <row r="4398" spans="1:31" x14ac:dyDescent="0.35">
      <c r="A4398" t="s">
        <v>1987</v>
      </c>
      <c r="B4398" t="s">
        <v>311</v>
      </c>
      <c r="C4398">
        <v>4097</v>
      </c>
      <c r="D4398" s="9">
        <v>37521.161805555559</v>
      </c>
      <c r="E4398" s="9">
        <v>41619.102777777778</v>
      </c>
      <c r="F4398">
        <v>214</v>
      </c>
      <c r="G4398">
        <v>214</v>
      </c>
      <c r="H4398">
        <v>37</v>
      </c>
      <c r="I4398">
        <v>177</v>
      </c>
      <c r="J4398">
        <v>35</v>
      </c>
      <c r="K4398">
        <v>179</v>
      </c>
      <c r="L4398">
        <v>98</v>
      </c>
      <c r="M4398">
        <v>81</v>
      </c>
      <c r="N4398">
        <v>1.6E-2</v>
      </c>
      <c r="O4398">
        <v>0.05</v>
      </c>
      <c r="P4398">
        <v>1.0999999999999999E-2</v>
      </c>
      <c r="Q4398">
        <v>2.8000000000000001E-2</v>
      </c>
      <c r="R4398">
        <v>5.5E-2</v>
      </c>
      <c r="S4398">
        <v>5.1999999999999998E-2</v>
      </c>
      <c r="T4398">
        <v>0.50900000000000001</v>
      </c>
      <c r="U4398">
        <v>0.24199999999999999</v>
      </c>
      <c r="V4398">
        <v>0.83299999999999996</v>
      </c>
      <c r="W4398">
        <v>2892.857</v>
      </c>
      <c r="X4398" t="s">
        <v>56</v>
      </c>
      <c r="Y4398">
        <v>35.713999999999999</v>
      </c>
      <c r="Z4398">
        <v>0.86199999999999999</v>
      </c>
      <c r="AA4398">
        <v>0.751</v>
      </c>
      <c r="AB4398">
        <v>0.76200000000000001</v>
      </c>
      <c r="AC4398">
        <v>0.69399999999999995</v>
      </c>
      <c r="AD4398" s="19">
        <v>45824.893849745371</v>
      </c>
      <c r="AE4398" t="s">
        <v>2024</v>
      </c>
    </row>
    <row r="4399" spans="1:31" hidden="1" x14ac:dyDescent="0.35">
      <c r="A4399" t="s">
        <v>1522</v>
      </c>
      <c r="B4399" t="s">
        <v>312</v>
      </c>
      <c r="C4399">
        <v>63</v>
      </c>
      <c r="D4399" s="9">
        <v>43940.152291666665</v>
      </c>
      <c r="E4399" s="9">
        <v>44003.283333333333</v>
      </c>
      <c r="F4399" t="s">
        <v>871</v>
      </c>
      <c r="G4399" t="s">
        <v>871</v>
      </c>
      <c r="H4399">
        <v>1</v>
      </c>
      <c r="I4399">
        <v>1</v>
      </c>
      <c r="J4399">
        <v>1</v>
      </c>
      <c r="K4399" t="s">
        <v>872</v>
      </c>
      <c r="L4399">
        <v>1</v>
      </c>
      <c r="M4399">
        <v>0</v>
      </c>
      <c r="N4399" t="s">
        <v>874</v>
      </c>
      <c r="O4399" t="s">
        <v>874</v>
      </c>
      <c r="P4399" t="s">
        <v>874</v>
      </c>
      <c r="Q4399" t="s">
        <v>874</v>
      </c>
      <c r="R4399">
        <v>0</v>
      </c>
      <c r="S4399">
        <v>8.0000000000000002E-3</v>
      </c>
      <c r="T4399" t="s">
        <v>874</v>
      </c>
      <c r="U4399" t="s">
        <v>874</v>
      </c>
      <c r="V4399" t="s">
        <v>874</v>
      </c>
      <c r="W4399" t="s">
        <v>874</v>
      </c>
      <c r="X4399" t="s">
        <v>62</v>
      </c>
      <c r="Y4399" t="s">
        <v>874</v>
      </c>
      <c r="Z4399" t="s">
        <v>874</v>
      </c>
      <c r="AA4399" t="s">
        <v>874</v>
      </c>
      <c r="AB4399" t="s">
        <v>874</v>
      </c>
      <c r="AC4399" t="s">
        <v>874</v>
      </c>
      <c r="AD4399" s="19">
        <v>45825.119471574071</v>
      </c>
      <c r="AE4399" t="s">
        <v>2397</v>
      </c>
    </row>
    <row r="4400" spans="1:31" x14ac:dyDescent="0.35">
      <c r="A4400" t="s">
        <v>910</v>
      </c>
      <c r="B4400" t="s">
        <v>311</v>
      </c>
      <c r="C4400">
        <v>1771</v>
      </c>
      <c r="D4400" s="9">
        <v>42569.709687499999</v>
      </c>
      <c r="E4400" s="9">
        <v>44340.848773148151</v>
      </c>
      <c r="F4400">
        <v>1572</v>
      </c>
      <c r="G4400">
        <v>1572</v>
      </c>
      <c r="H4400">
        <v>384</v>
      </c>
      <c r="I4400">
        <v>1188</v>
      </c>
      <c r="J4400">
        <v>0</v>
      </c>
      <c r="K4400">
        <v>1572</v>
      </c>
      <c r="L4400">
        <v>1168</v>
      </c>
      <c r="M4400">
        <v>404</v>
      </c>
      <c r="N4400">
        <v>0.40500000000000003</v>
      </c>
      <c r="O4400">
        <v>1.2330000000000001</v>
      </c>
      <c r="P4400">
        <v>0</v>
      </c>
      <c r="Q4400">
        <v>0.83299999999999996</v>
      </c>
      <c r="R4400">
        <v>1.6379999999999999</v>
      </c>
      <c r="S4400">
        <v>1.6220000000000001</v>
      </c>
      <c r="T4400">
        <v>0.50900000000000001</v>
      </c>
      <c r="U4400">
        <v>0.247</v>
      </c>
      <c r="V4400">
        <v>1</v>
      </c>
      <c r="W4400">
        <v>484.99400000000003</v>
      </c>
      <c r="X4400" t="s">
        <v>56</v>
      </c>
      <c r="Y4400">
        <v>1.2</v>
      </c>
      <c r="Z4400">
        <v>0.80500000000000005</v>
      </c>
      <c r="AA4400">
        <v>0.89300000000000002</v>
      </c>
      <c r="AB4400">
        <v>0</v>
      </c>
      <c r="AC4400">
        <v>0.76600000000000001</v>
      </c>
      <c r="AD4400" s="19">
        <v>45825.17860309028</v>
      </c>
      <c r="AE4400" t="s">
        <v>2396</v>
      </c>
    </row>
    <row r="4401" spans="1:31" hidden="1" x14ac:dyDescent="0.35">
      <c r="A4401" t="s">
        <v>1523</v>
      </c>
      <c r="B4401" t="s">
        <v>312</v>
      </c>
      <c r="C4401">
        <v>99</v>
      </c>
      <c r="D4401" s="9">
        <v>44465.349745370368</v>
      </c>
      <c r="E4401" s="9">
        <v>44565.321932870371</v>
      </c>
      <c r="F4401" t="s">
        <v>871</v>
      </c>
      <c r="G4401" t="s">
        <v>871</v>
      </c>
      <c r="H4401">
        <v>5</v>
      </c>
      <c r="I4401">
        <v>49</v>
      </c>
      <c r="J4401">
        <v>12</v>
      </c>
      <c r="K4401" t="s">
        <v>872</v>
      </c>
      <c r="L4401">
        <v>35</v>
      </c>
      <c r="M4401">
        <v>6</v>
      </c>
      <c r="N4401">
        <v>7.9000000000000001E-2</v>
      </c>
      <c r="O4401">
        <v>0.60699999999999998</v>
      </c>
      <c r="P4401">
        <v>0.17100000000000001</v>
      </c>
      <c r="Q4401">
        <v>0.55100000000000005</v>
      </c>
      <c r="R4401" s="24" t="s">
        <v>2252</v>
      </c>
      <c r="S4401">
        <v>0.502</v>
      </c>
      <c r="T4401">
        <v>1.07</v>
      </c>
      <c r="U4401">
        <v>0.115</v>
      </c>
      <c r="V4401">
        <v>0.751</v>
      </c>
      <c r="W4401">
        <v>1050.817</v>
      </c>
      <c r="X4401" t="s">
        <v>62</v>
      </c>
      <c r="Y4401">
        <v>1.8149999999999999</v>
      </c>
      <c r="Z4401">
        <v>0.81399999999999995</v>
      </c>
      <c r="AA4401">
        <v>0.94</v>
      </c>
      <c r="AB4401">
        <v>0.74099999999999999</v>
      </c>
      <c r="AC4401">
        <v>0.58099999999999996</v>
      </c>
      <c r="AD4401" s="19">
        <v>45825.119783217589</v>
      </c>
      <c r="AE4401" t="s">
        <v>2397</v>
      </c>
    </row>
    <row r="4402" spans="1:31" x14ac:dyDescent="0.35">
      <c r="A4402" t="s">
        <v>1263</v>
      </c>
      <c r="B4402" t="s">
        <v>311</v>
      </c>
      <c r="C4402">
        <v>4224</v>
      </c>
      <c r="D4402" s="9">
        <v>40008.348009259258</v>
      </c>
      <c r="E4402" s="9">
        <v>44232.809733796297</v>
      </c>
      <c r="F4402">
        <v>199</v>
      </c>
      <c r="G4402">
        <v>199</v>
      </c>
      <c r="H4402">
        <v>59</v>
      </c>
      <c r="I4402">
        <v>140</v>
      </c>
      <c r="J4402">
        <v>7</v>
      </c>
      <c r="K4402">
        <v>192</v>
      </c>
      <c r="L4402">
        <v>96</v>
      </c>
      <c r="M4402">
        <v>96</v>
      </c>
      <c r="N4402">
        <v>2.1999999999999999E-2</v>
      </c>
      <c r="O4402">
        <v>5.7000000000000002E-2</v>
      </c>
      <c r="P4402">
        <v>2E-3</v>
      </c>
      <c r="Q4402">
        <v>3.9E-2</v>
      </c>
      <c r="R4402">
        <v>7.6999999999999999E-2</v>
      </c>
      <c r="S4402">
        <v>7.4999999999999997E-2</v>
      </c>
      <c r="T4402">
        <v>0.50600000000000001</v>
      </c>
      <c r="U4402">
        <v>0.27800000000000002</v>
      </c>
      <c r="V4402">
        <v>0.97499999999999998</v>
      </c>
      <c r="W4402">
        <v>2461.538</v>
      </c>
      <c r="X4402" t="s">
        <v>56</v>
      </c>
      <c r="Y4402">
        <v>25.640999999999998</v>
      </c>
      <c r="Z4402">
        <v>0.88300000000000001</v>
      </c>
      <c r="AA4402">
        <v>0.874</v>
      </c>
      <c r="AB4402">
        <v>0.85899999999999999</v>
      </c>
      <c r="AC4402">
        <v>0.877</v>
      </c>
      <c r="AD4402" s="19">
        <v>45825.057986030093</v>
      </c>
      <c r="AE4402" t="s">
        <v>2397</v>
      </c>
    </row>
    <row r="4403" spans="1:31" hidden="1" x14ac:dyDescent="0.35">
      <c r="A4403" t="s">
        <v>1524</v>
      </c>
      <c r="B4403" t="s">
        <v>312</v>
      </c>
      <c r="C4403">
        <v>95</v>
      </c>
      <c r="D4403" s="9">
        <v>44470.940266203703</v>
      </c>
      <c r="E4403" s="9">
        <v>44566.289317129631</v>
      </c>
      <c r="F4403" t="s">
        <v>871</v>
      </c>
      <c r="G4403" t="s">
        <v>871</v>
      </c>
      <c r="H4403">
        <v>6</v>
      </c>
      <c r="I4403">
        <v>16</v>
      </c>
      <c r="J4403">
        <v>3</v>
      </c>
      <c r="K4403" t="s">
        <v>872</v>
      </c>
      <c r="L4403">
        <v>14</v>
      </c>
      <c r="M4403">
        <v>4</v>
      </c>
      <c r="N4403">
        <v>9.1999999999999998E-2</v>
      </c>
      <c r="O4403">
        <v>0.17699999999999999</v>
      </c>
      <c r="P4403">
        <v>0.64300000000000002</v>
      </c>
      <c r="Q4403">
        <v>0.14599999999999999</v>
      </c>
      <c r="R4403">
        <v>-0.374</v>
      </c>
      <c r="S4403">
        <v>0.20899999999999999</v>
      </c>
      <c r="T4403">
        <v>-0.39</v>
      </c>
      <c r="U4403">
        <v>0.34200000000000003</v>
      </c>
      <c r="V4403">
        <v>-1.39</v>
      </c>
      <c r="W4403">
        <v>5198.63</v>
      </c>
      <c r="X4403" t="s">
        <v>56</v>
      </c>
      <c r="Y4403">
        <v>6.8490000000000002</v>
      </c>
      <c r="Z4403">
        <v>0.97399999999999998</v>
      </c>
      <c r="AA4403">
        <v>0.98399999999999999</v>
      </c>
      <c r="AB4403">
        <v>0.96399999999999997</v>
      </c>
      <c r="AC4403">
        <v>0.86199999999999999</v>
      </c>
      <c r="AD4403" s="19">
        <v>45825.120079745371</v>
      </c>
      <c r="AE4403" t="s">
        <v>2397</v>
      </c>
    </row>
    <row r="4404" spans="1:31" x14ac:dyDescent="0.35">
      <c r="A4404" t="s">
        <v>1446</v>
      </c>
      <c r="B4404" t="s">
        <v>311</v>
      </c>
      <c r="C4404">
        <v>3024</v>
      </c>
      <c r="D4404" s="9">
        <v>38602.905555555553</v>
      </c>
      <c r="E4404" s="9">
        <v>41627.14166666667</v>
      </c>
      <c r="F4404">
        <v>836</v>
      </c>
      <c r="G4404">
        <v>836</v>
      </c>
      <c r="H4404">
        <v>74</v>
      </c>
      <c r="I4404">
        <v>762</v>
      </c>
      <c r="J4404">
        <v>262</v>
      </c>
      <c r="K4404">
        <v>574</v>
      </c>
      <c r="L4404">
        <v>309</v>
      </c>
      <c r="M4404">
        <v>265</v>
      </c>
      <c r="N4404">
        <v>2.5999999999999999E-2</v>
      </c>
      <c r="O4404">
        <v>0.26</v>
      </c>
      <c r="P4404">
        <v>0.09</v>
      </c>
      <c r="Q4404">
        <v>9.9000000000000005E-2</v>
      </c>
      <c r="R4404">
        <v>0.19600000000000001</v>
      </c>
      <c r="S4404">
        <v>0.20100000000000001</v>
      </c>
      <c r="T4404">
        <v>0.505</v>
      </c>
      <c r="U4404">
        <v>9.0999999999999998E-2</v>
      </c>
      <c r="V4404">
        <v>0.68500000000000005</v>
      </c>
      <c r="W4404">
        <v>2676.768</v>
      </c>
      <c r="X4404" t="s">
        <v>56</v>
      </c>
      <c r="Y4404">
        <v>10.101000000000001</v>
      </c>
      <c r="Z4404">
        <v>0.99299999999999999</v>
      </c>
      <c r="AA4404">
        <v>0.99399999999999999</v>
      </c>
      <c r="AB4404">
        <v>0.93500000000000005</v>
      </c>
      <c r="AC4404">
        <v>0.98299999999999998</v>
      </c>
      <c r="AD4404" s="19">
        <v>45824.873716006943</v>
      </c>
      <c r="AE4404" t="s">
        <v>2024</v>
      </c>
    </row>
    <row r="4405" spans="1:31" hidden="1" x14ac:dyDescent="0.35">
      <c r="A4405" t="s">
        <v>1525</v>
      </c>
      <c r="B4405" t="s">
        <v>312</v>
      </c>
      <c r="C4405">
        <v>99</v>
      </c>
      <c r="D4405" s="9">
        <v>44466.749502314815</v>
      </c>
      <c r="E4405" s="9">
        <v>44566.529907407406</v>
      </c>
      <c r="F4405" t="s">
        <v>871</v>
      </c>
      <c r="G4405" t="s">
        <v>871</v>
      </c>
      <c r="H4405">
        <v>11</v>
      </c>
      <c r="I4405">
        <v>18</v>
      </c>
      <c r="J4405">
        <v>13</v>
      </c>
      <c r="K4405" t="s">
        <v>872</v>
      </c>
      <c r="L4405">
        <v>26</v>
      </c>
      <c r="M4405">
        <v>-11</v>
      </c>
      <c r="N4405">
        <v>0.114</v>
      </c>
      <c r="O4405">
        <v>0.17100000000000001</v>
      </c>
      <c r="P4405">
        <v>0.155</v>
      </c>
      <c r="Q4405">
        <v>0.251</v>
      </c>
      <c r="R4405" s="24" t="s">
        <v>2253</v>
      </c>
      <c r="S4405">
        <v>0.151</v>
      </c>
      <c r="T4405">
        <v>1.931</v>
      </c>
      <c r="U4405">
        <v>0.4</v>
      </c>
      <c r="V4405">
        <v>0.45600000000000002</v>
      </c>
      <c r="W4405">
        <v>1151.394</v>
      </c>
      <c r="X4405" t="s">
        <v>62</v>
      </c>
      <c r="Y4405">
        <v>3.984</v>
      </c>
      <c r="Z4405">
        <v>0.94099999999999995</v>
      </c>
      <c r="AA4405">
        <v>0.92800000000000005</v>
      </c>
      <c r="AB4405">
        <v>0.72299999999999998</v>
      </c>
      <c r="AC4405">
        <v>0.85</v>
      </c>
      <c r="AD4405" s="19">
        <v>45825.120369131946</v>
      </c>
      <c r="AE4405" t="s">
        <v>2397</v>
      </c>
    </row>
    <row r="4406" spans="1:31" x14ac:dyDescent="0.35">
      <c r="A4406" t="s">
        <v>213</v>
      </c>
      <c r="B4406" t="s">
        <v>311</v>
      </c>
      <c r="C4406">
        <v>1829</v>
      </c>
      <c r="D4406" s="9">
        <v>43774.550694444442</v>
      </c>
      <c r="E4406" s="9">
        <v>45603.59375</v>
      </c>
      <c r="F4406">
        <v>1850</v>
      </c>
      <c r="G4406">
        <v>1591</v>
      </c>
      <c r="H4406">
        <v>1001</v>
      </c>
      <c r="I4406">
        <v>590</v>
      </c>
      <c r="J4406">
        <v>209</v>
      </c>
      <c r="K4406">
        <v>1382</v>
      </c>
      <c r="L4406">
        <v>1309</v>
      </c>
      <c r="M4406">
        <v>73</v>
      </c>
      <c r="N4406">
        <v>0.628</v>
      </c>
      <c r="O4406">
        <v>1.1930000000000001</v>
      </c>
      <c r="P4406">
        <v>0.14799999999999999</v>
      </c>
      <c r="Q4406">
        <v>0.84399999999999997</v>
      </c>
      <c r="R4406">
        <v>1.673</v>
      </c>
      <c r="S4406">
        <v>0.86899999999999999</v>
      </c>
      <c r="T4406">
        <v>0.504</v>
      </c>
      <c r="U4406">
        <v>0.34499999999999997</v>
      </c>
      <c r="V4406">
        <v>0.91900000000000004</v>
      </c>
      <c r="W4406">
        <v>86.492999999999995</v>
      </c>
      <c r="X4406" t="s">
        <v>56</v>
      </c>
      <c r="Y4406">
        <v>1.1850000000000001</v>
      </c>
      <c r="Z4406">
        <v>0.95199999999999996</v>
      </c>
      <c r="AA4406">
        <v>0.77100000000000002</v>
      </c>
      <c r="AB4406">
        <v>0.72099999999999997</v>
      </c>
      <c r="AC4406">
        <v>0.84599999999999997</v>
      </c>
      <c r="AD4406" s="19">
        <v>3.5446759259259261E-2</v>
      </c>
      <c r="AE4406" t="s">
        <v>1108</v>
      </c>
    </row>
    <row r="4407" spans="1:31" hidden="1" x14ac:dyDescent="0.35">
      <c r="A4407" t="s">
        <v>1526</v>
      </c>
      <c r="B4407" t="s">
        <v>312</v>
      </c>
      <c r="C4407">
        <v>99</v>
      </c>
      <c r="D4407" s="9">
        <v>44465.664594907408</v>
      </c>
      <c r="E4407" s="9">
        <v>44564.716689814813</v>
      </c>
      <c r="F4407" t="s">
        <v>871</v>
      </c>
      <c r="G4407" t="s">
        <v>871</v>
      </c>
      <c r="H4407">
        <v>30</v>
      </c>
      <c r="I4407">
        <v>25</v>
      </c>
      <c r="J4407">
        <v>9</v>
      </c>
      <c r="K4407" t="s">
        <v>872</v>
      </c>
      <c r="L4407">
        <v>40</v>
      </c>
      <c r="M4407">
        <v>7</v>
      </c>
      <c r="N4407">
        <v>0.30599999999999999</v>
      </c>
      <c r="O4407">
        <v>0.215</v>
      </c>
      <c r="P4407">
        <v>9.5000000000000001E-2</v>
      </c>
      <c r="Q4407">
        <v>0.435</v>
      </c>
      <c r="R4407" s="24" t="s">
        <v>2254</v>
      </c>
      <c r="S4407">
        <v>0.41899999999999998</v>
      </c>
      <c r="T4407">
        <v>1.0209999999999999</v>
      </c>
      <c r="U4407">
        <v>0.58699999999999997</v>
      </c>
      <c r="V4407">
        <v>0.81799999999999995</v>
      </c>
      <c r="W4407">
        <v>1379.31</v>
      </c>
      <c r="X4407" t="s">
        <v>62</v>
      </c>
      <c r="Y4407">
        <v>2.2989999999999999</v>
      </c>
      <c r="Z4407">
        <v>0.97899999999999998</v>
      </c>
      <c r="AA4407">
        <v>0.91500000000000004</v>
      </c>
      <c r="AB4407">
        <v>0.73399999999999999</v>
      </c>
      <c r="AC4407">
        <v>0.89700000000000002</v>
      </c>
      <c r="AD4407" s="19">
        <v>45825.120702546294</v>
      </c>
      <c r="AE4407" t="s">
        <v>2397</v>
      </c>
    </row>
    <row r="4408" spans="1:31" x14ac:dyDescent="0.35">
      <c r="A4408" t="s">
        <v>213</v>
      </c>
      <c r="B4408" t="s">
        <v>311</v>
      </c>
      <c r="C4408">
        <v>1829</v>
      </c>
      <c r="D4408" s="9">
        <v>43774.550694444442</v>
      </c>
      <c r="E4408" s="9">
        <v>45603.59375</v>
      </c>
      <c r="F4408">
        <v>1850</v>
      </c>
      <c r="G4408">
        <v>1591</v>
      </c>
      <c r="H4408">
        <v>1001</v>
      </c>
      <c r="I4408">
        <v>590</v>
      </c>
      <c r="J4408">
        <v>209</v>
      </c>
      <c r="K4408">
        <v>1382</v>
      </c>
      <c r="L4408">
        <v>1309</v>
      </c>
      <c r="M4408">
        <v>73</v>
      </c>
      <c r="N4408">
        <v>0.628</v>
      </c>
      <c r="O4408">
        <v>1.1930000000000001</v>
      </c>
      <c r="P4408">
        <v>0.14799999999999999</v>
      </c>
      <c r="Q4408">
        <v>0.84399999999999997</v>
      </c>
      <c r="R4408">
        <v>1.673</v>
      </c>
      <c r="S4408">
        <v>0.86899999999999999</v>
      </c>
      <c r="T4408">
        <v>0.504</v>
      </c>
      <c r="U4408">
        <v>0.34499999999999997</v>
      </c>
      <c r="V4408">
        <v>0.91900000000000004</v>
      </c>
      <c r="W4408">
        <v>86.492999999999995</v>
      </c>
      <c r="X4408" t="s">
        <v>56</v>
      </c>
      <c r="Y4408">
        <v>1.1850000000000001</v>
      </c>
      <c r="Z4408">
        <v>0.95199999999999996</v>
      </c>
      <c r="AA4408">
        <v>0.77100000000000002</v>
      </c>
      <c r="AB4408">
        <v>0.72099999999999997</v>
      </c>
      <c r="AC4408">
        <v>0.84599999999999997</v>
      </c>
      <c r="AD4408" s="19">
        <v>1.1195601851851851E-2</v>
      </c>
      <c r="AE4408" t="s">
        <v>1108</v>
      </c>
    </row>
    <row r="4409" spans="1:31" hidden="1" x14ac:dyDescent="0.35">
      <c r="A4409" t="s">
        <v>1527</v>
      </c>
      <c r="B4409" t="s">
        <v>312</v>
      </c>
      <c r="C4409">
        <v>2</v>
      </c>
      <c r="D4409" s="9">
        <v>41989.389004629629</v>
      </c>
      <c r="E4409" s="9">
        <v>41992.185543981483</v>
      </c>
      <c r="F4409" t="s">
        <v>871</v>
      </c>
      <c r="G4409" t="s">
        <v>871</v>
      </c>
      <c r="H4409">
        <v>1</v>
      </c>
      <c r="I4409">
        <v>2</v>
      </c>
      <c r="J4409">
        <v>1</v>
      </c>
      <c r="K4409" t="s">
        <v>872</v>
      </c>
      <c r="L4409">
        <v>1</v>
      </c>
      <c r="M4409">
        <v>1</v>
      </c>
      <c r="N4409" t="s">
        <v>874</v>
      </c>
      <c r="O4409">
        <v>0.33300000000000002</v>
      </c>
      <c r="P4409" t="s">
        <v>874</v>
      </c>
      <c r="Q4409" t="s">
        <v>874</v>
      </c>
      <c r="R4409">
        <v>0</v>
      </c>
      <c r="S4409">
        <v>0.33300000000000002</v>
      </c>
      <c r="T4409" t="s">
        <v>874</v>
      </c>
      <c r="U4409" t="s">
        <v>874</v>
      </c>
      <c r="V4409" t="s">
        <v>874</v>
      </c>
      <c r="W4409" t="s">
        <v>874</v>
      </c>
      <c r="X4409" t="s">
        <v>62</v>
      </c>
      <c r="Y4409" t="s">
        <v>874</v>
      </c>
      <c r="Z4409" t="s">
        <v>874</v>
      </c>
      <c r="AA4409">
        <v>1</v>
      </c>
      <c r="AB4409" t="s">
        <v>874</v>
      </c>
      <c r="AC4409" t="s">
        <v>874</v>
      </c>
      <c r="AD4409" s="19">
        <v>45825.12090371528</v>
      </c>
      <c r="AE4409" t="s">
        <v>2397</v>
      </c>
    </row>
    <row r="4410" spans="1:31" x14ac:dyDescent="0.35">
      <c r="A4410" t="s">
        <v>1873</v>
      </c>
      <c r="B4410" t="s">
        <v>311</v>
      </c>
      <c r="C4410">
        <v>3303</v>
      </c>
      <c r="D4410" s="9">
        <v>38097.772222222222</v>
      </c>
      <c r="E4410" s="9">
        <v>41401.714583333334</v>
      </c>
      <c r="F4410">
        <v>31</v>
      </c>
      <c r="G4410">
        <v>31</v>
      </c>
      <c r="H4410">
        <v>8</v>
      </c>
      <c r="I4410">
        <v>23</v>
      </c>
      <c r="J4410">
        <v>0</v>
      </c>
      <c r="K4410">
        <v>31</v>
      </c>
      <c r="L4410">
        <v>12</v>
      </c>
      <c r="M4410">
        <v>19</v>
      </c>
      <c r="N4410">
        <v>3.0000000000000001E-3</v>
      </c>
      <c r="O4410">
        <v>7.0000000000000001E-3</v>
      </c>
      <c r="P4410">
        <v>0</v>
      </c>
      <c r="Q4410">
        <v>5.0000000000000001E-3</v>
      </c>
      <c r="R4410">
        <v>0.01</v>
      </c>
      <c r="S4410">
        <v>0.01</v>
      </c>
      <c r="T4410">
        <v>0.5</v>
      </c>
      <c r="U4410">
        <v>0.3</v>
      </c>
      <c r="V4410">
        <v>1</v>
      </c>
      <c r="W4410">
        <v>3800</v>
      </c>
      <c r="X4410" t="s">
        <v>56</v>
      </c>
      <c r="Y4410">
        <v>200</v>
      </c>
      <c r="Z4410">
        <v>0.83599999999999997</v>
      </c>
      <c r="AA4410">
        <v>0.93500000000000005</v>
      </c>
      <c r="AB4410">
        <v>0</v>
      </c>
      <c r="AC4410">
        <v>0.69199999999999995</v>
      </c>
      <c r="AD4410" s="19">
        <v>45824.861359907409</v>
      </c>
      <c r="AE4410" t="s">
        <v>2024</v>
      </c>
    </row>
    <row r="4411" spans="1:31" hidden="1" x14ac:dyDescent="0.35">
      <c r="A4411" t="s">
        <v>1066</v>
      </c>
      <c r="B4411" t="s">
        <v>312</v>
      </c>
      <c r="C4411">
        <v>99</v>
      </c>
      <c r="D4411" s="9">
        <v>44466.37327546296</v>
      </c>
      <c r="E4411" s="9">
        <v>44566.357800925929</v>
      </c>
      <c r="F4411" t="s">
        <v>871</v>
      </c>
      <c r="G4411" t="s">
        <v>871</v>
      </c>
      <c r="H4411">
        <v>16</v>
      </c>
      <c r="I4411">
        <v>203</v>
      </c>
      <c r="J4411">
        <v>25</v>
      </c>
      <c r="K4411" t="s">
        <v>872</v>
      </c>
      <c r="L4411">
        <v>68</v>
      </c>
      <c r="M4411">
        <v>127</v>
      </c>
      <c r="N4411">
        <v>0.186</v>
      </c>
      <c r="O4411">
        <v>2.2029999999999998</v>
      </c>
      <c r="P4411">
        <v>0.27</v>
      </c>
      <c r="Q4411">
        <v>0.86799999999999999</v>
      </c>
      <c r="R4411" s="24" t="s">
        <v>2255</v>
      </c>
      <c r="S4411">
        <v>2.1</v>
      </c>
      <c r="T4411">
        <v>0.41</v>
      </c>
      <c r="U4411">
        <v>7.8E-2</v>
      </c>
      <c r="V4411">
        <v>0.88700000000000001</v>
      </c>
      <c r="W4411">
        <v>3917.0509999999999</v>
      </c>
      <c r="X4411" t="s">
        <v>56</v>
      </c>
      <c r="Y4411">
        <v>1.1519999999999999</v>
      </c>
      <c r="Z4411">
        <v>0.872</v>
      </c>
      <c r="AA4411">
        <v>0.99299999999999999</v>
      </c>
      <c r="AB4411">
        <v>0.97199999999999998</v>
      </c>
      <c r="AC4411">
        <v>0.95599999999999996</v>
      </c>
      <c r="AD4411" s="19">
        <v>45825.121252777775</v>
      </c>
      <c r="AE4411" t="s">
        <v>2397</v>
      </c>
    </row>
    <row r="4412" spans="1:31" x14ac:dyDescent="0.35">
      <c r="A4412" t="s">
        <v>1879</v>
      </c>
      <c r="B4412" t="s">
        <v>311</v>
      </c>
      <c r="C4412">
        <v>1024</v>
      </c>
      <c r="D4412" s="9">
        <v>40264.629861111112</v>
      </c>
      <c r="E4412" s="9">
        <v>41289.056944444441</v>
      </c>
      <c r="F4412">
        <v>56</v>
      </c>
      <c r="G4412">
        <v>56</v>
      </c>
      <c r="H4412">
        <v>21</v>
      </c>
      <c r="I4412">
        <v>35</v>
      </c>
      <c r="J4412">
        <v>4</v>
      </c>
      <c r="K4412">
        <v>52</v>
      </c>
      <c r="L4412">
        <v>28</v>
      </c>
      <c r="M4412">
        <v>24</v>
      </c>
      <c r="N4412">
        <v>3.3000000000000002E-2</v>
      </c>
      <c r="O4412">
        <v>3.5999999999999997E-2</v>
      </c>
      <c r="P4412">
        <v>5.0000000000000001E-3</v>
      </c>
      <c r="Q4412">
        <v>3.2000000000000001E-2</v>
      </c>
      <c r="R4412">
        <v>6.4000000000000001E-2</v>
      </c>
      <c r="S4412">
        <v>5.5E-2</v>
      </c>
      <c r="T4412">
        <v>0.5</v>
      </c>
      <c r="U4412">
        <v>0.47799999999999998</v>
      </c>
      <c r="V4412">
        <v>0.92800000000000005</v>
      </c>
      <c r="W4412">
        <v>750</v>
      </c>
      <c r="X4412" t="s">
        <v>56</v>
      </c>
      <c r="Y4412">
        <v>31.25</v>
      </c>
      <c r="Z4412">
        <v>0.629</v>
      </c>
      <c r="AA4412">
        <v>0.76</v>
      </c>
      <c r="AB4412">
        <v>0.91200000000000003</v>
      </c>
      <c r="AC4412">
        <v>0.46500000000000002</v>
      </c>
      <c r="AD4412" s="19">
        <v>45824.862587314812</v>
      </c>
      <c r="AE4412" t="s">
        <v>2024</v>
      </c>
    </row>
    <row r="4413" spans="1:31" hidden="1" x14ac:dyDescent="0.35">
      <c r="A4413" t="s">
        <v>1528</v>
      </c>
      <c r="B4413" t="s">
        <v>312</v>
      </c>
      <c r="C4413">
        <v>3</v>
      </c>
      <c r="D4413" s="9">
        <v>44543.353101851855</v>
      </c>
      <c r="E4413" s="9">
        <v>44546.449976851851</v>
      </c>
      <c r="F4413" t="s">
        <v>871</v>
      </c>
      <c r="G4413" t="s">
        <v>871</v>
      </c>
      <c r="H4413">
        <v>2</v>
      </c>
      <c r="I4413">
        <v>1</v>
      </c>
      <c r="J4413">
        <v>1</v>
      </c>
      <c r="K4413" t="s">
        <v>872</v>
      </c>
      <c r="L4413">
        <v>3</v>
      </c>
      <c r="M4413">
        <v>-1</v>
      </c>
      <c r="N4413">
        <v>1</v>
      </c>
      <c r="O4413" t="s">
        <v>874</v>
      </c>
      <c r="P4413" t="s">
        <v>874</v>
      </c>
      <c r="Q4413">
        <v>1.5</v>
      </c>
      <c r="R4413">
        <v>0</v>
      </c>
      <c r="S4413">
        <v>0.46200000000000002</v>
      </c>
      <c r="T4413" t="s">
        <v>874</v>
      </c>
      <c r="U4413" t="s">
        <v>874</v>
      </c>
      <c r="V4413" t="s">
        <v>874</v>
      </c>
      <c r="W4413" t="s">
        <v>874</v>
      </c>
      <c r="X4413" t="s">
        <v>62</v>
      </c>
      <c r="Y4413">
        <v>0.66700000000000004</v>
      </c>
      <c r="Z4413">
        <v>1</v>
      </c>
      <c r="AA4413" t="s">
        <v>874</v>
      </c>
      <c r="AB4413" t="s">
        <v>874</v>
      </c>
      <c r="AC4413">
        <v>0.75</v>
      </c>
      <c r="AD4413" s="19">
        <v>45825.121471516206</v>
      </c>
      <c r="AE4413" t="s">
        <v>2397</v>
      </c>
    </row>
    <row r="4414" spans="1:31" x14ac:dyDescent="0.35">
      <c r="A4414" t="s">
        <v>1906</v>
      </c>
      <c r="B4414" t="s">
        <v>311</v>
      </c>
      <c r="C4414">
        <v>2085</v>
      </c>
      <c r="D4414" s="9">
        <v>39472.085416666669</v>
      </c>
      <c r="E4414" s="9">
        <v>41557.171527777777</v>
      </c>
      <c r="F4414">
        <v>70</v>
      </c>
      <c r="G4414">
        <v>70</v>
      </c>
      <c r="H4414">
        <v>10</v>
      </c>
      <c r="I4414">
        <v>60</v>
      </c>
      <c r="J4414">
        <v>22</v>
      </c>
      <c r="K4414">
        <v>48</v>
      </c>
      <c r="L4414">
        <v>46</v>
      </c>
      <c r="M4414">
        <v>2</v>
      </c>
      <c r="N4414">
        <v>1.4E-2</v>
      </c>
      <c r="O4414">
        <v>0.03</v>
      </c>
      <c r="P4414">
        <v>8.0000000000000002E-3</v>
      </c>
      <c r="Q4414">
        <v>1.7999999999999999E-2</v>
      </c>
      <c r="R4414">
        <v>3.5999999999999997E-2</v>
      </c>
      <c r="S4414">
        <v>2.3E-2</v>
      </c>
      <c r="T4414">
        <v>0.5</v>
      </c>
      <c r="U4414">
        <v>0.318</v>
      </c>
      <c r="V4414">
        <v>0.81799999999999995</v>
      </c>
      <c r="W4414">
        <v>111.111</v>
      </c>
      <c r="X4414" t="s">
        <v>56</v>
      </c>
      <c r="Y4414">
        <v>55.555999999999997</v>
      </c>
      <c r="Z4414">
        <v>0.86899999999999999</v>
      </c>
      <c r="AA4414">
        <v>0.749</v>
      </c>
      <c r="AB4414">
        <v>0.85599999999999998</v>
      </c>
      <c r="AC4414">
        <v>0.90400000000000003</v>
      </c>
      <c r="AD4414" s="19">
        <v>45824.869532442128</v>
      </c>
      <c r="AE4414" t="s">
        <v>2024</v>
      </c>
    </row>
    <row r="4415" spans="1:31" hidden="1" x14ac:dyDescent="0.35">
      <c r="A4415" t="s">
        <v>1529</v>
      </c>
      <c r="B4415" t="s">
        <v>312</v>
      </c>
      <c r="C4415">
        <v>0</v>
      </c>
      <c r="D4415" s="9">
        <v>44461.207627314812</v>
      </c>
      <c r="E4415" s="9">
        <v>44461.207627314812</v>
      </c>
      <c r="F4415" t="s">
        <v>871</v>
      </c>
      <c r="G4415" t="s">
        <v>871</v>
      </c>
      <c r="H4415">
        <v>1</v>
      </c>
      <c r="I4415">
        <v>1</v>
      </c>
      <c r="J4415">
        <v>1</v>
      </c>
      <c r="K4415" t="s">
        <v>872</v>
      </c>
      <c r="L4415">
        <v>1</v>
      </c>
      <c r="M4415">
        <v>0</v>
      </c>
      <c r="N4415" t="s">
        <v>874</v>
      </c>
      <c r="O4415" t="s">
        <v>874</v>
      </c>
      <c r="P4415" t="s">
        <v>874</v>
      </c>
      <c r="Q4415" t="s">
        <v>874</v>
      </c>
      <c r="R4415">
        <v>0</v>
      </c>
      <c r="S4415" t="s">
        <v>874</v>
      </c>
      <c r="T4415" t="s">
        <v>874</v>
      </c>
      <c r="U4415" t="s">
        <v>874</v>
      </c>
      <c r="V4415" t="s">
        <v>874</v>
      </c>
      <c r="W4415" t="s">
        <v>874</v>
      </c>
      <c r="X4415" t="s">
        <v>62</v>
      </c>
      <c r="Y4415" t="s">
        <v>874</v>
      </c>
      <c r="Z4415" t="s">
        <v>874</v>
      </c>
      <c r="AA4415" t="s">
        <v>874</v>
      </c>
      <c r="AB4415" t="s">
        <v>874</v>
      </c>
      <c r="AC4415" t="s">
        <v>874</v>
      </c>
      <c r="AD4415" s="19">
        <v>45825.121674016205</v>
      </c>
      <c r="AE4415" t="s">
        <v>2397</v>
      </c>
    </row>
    <row r="4416" spans="1:31" x14ac:dyDescent="0.35">
      <c r="A4416" t="s">
        <v>2038</v>
      </c>
      <c r="B4416" t="s">
        <v>311</v>
      </c>
      <c r="C4416">
        <v>2066</v>
      </c>
      <c r="D4416" s="9">
        <v>39161.530555555553</v>
      </c>
      <c r="E4416" s="9">
        <v>41228.10833333333</v>
      </c>
      <c r="F4416">
        <v>64</v>
      </c>
      <c r="G4416">
        <v>64</v>
      </c>
      <c r="H4416">
        <v>33</v>
      </c>
      <c r="I4416">
        <v>31</v>
      </c>
      <c r="J4416">
        <v>3</v>
      </c>
      <c r="K4416">
        <v>61</v>
      </c>
      <c r="L4416">
        <v>40</v>
      </c>
      <c r="M4416">
        <v>21</v>
      </c>
      <c r="N4416">
        <v>0.122</v>
      </c>
      <c r="O4416">
        <v>1.4E-2</v>
      </c>
      <c r="P4416">
        <v>1.2E-2</v>
      </c>
      <c r="Q4416">
        <v>6.2E-2</v>
      </c>
      <c r="R4416">
        <v>0.124</v>
      </c>
      <c r="S4416">
        <v>2.8000000000000001E-2</v>
      </c>
      <c r="T4416">
        <v>0.5</v>
      </c>
      <c r="U4416">
        <v>0.89700000000000002</v>
      </c>
      <c r="V4416">
        <v>0.91200000000000003</v>
      </c>
      <c r="W4416">
        <v>338.71</v>
      </c>
      <c r="X4416" t="s">
        <v>56</v>
      </c>
      <c r="Y4416">
        <v>16.129000000000001</v>
      </c>
      <c r="Z4416">
        <v>0.41799999999999998</v>
      </c>
      <c r="AA4416">
        <v>0.72699999999999998</v>
      </c>
      <c r="AB4416">
        <v>0.97</v>
      </c>
      <c r="AC4416">
        <v>0.52</v>
      </c>
      <c r="AD4416" s="19">
        <v>45824.906586898149</v>
      </c>
      <c r="AE4416" t="s">
        <v>2043</v>
      </c>
    </row>
    <row r="4417" spans="1:31" hidden="1" x14ac:dyDescent="0.35">
      <c r="A4417" t="s">
        <v>1530</v>
      </c>
      <c r="B4417" t="s">
        <v>312</v>
      </c>
      <c r="C4417">
        <v>0</v>
      </c>
      <c r="D4417" s="9">
        <v>44099.583587962959</v>
      </c>
      <c r="E4417" s="9">
        <v>44099.710370370369</v>
      </c>
      <c r="F4417" t="s">
        <v>871</v>
      </c>
      <c r="G4417" t="s">
        <v>871</v>
      </c>
      <c r="H4417">
        <v>1</v>
      </c>
      <c r="I4417">
        <v>1</v>
      </c>
      <c r="J4417">
        <v>1</v>
      </c>
      <c r="K4417" t="s">
        <v>872</v>
      </c>
      <c r="L4417">
        <v>2</v>
      </c>
      <c r="M4417">
        <v>-2</v>
      </c>
      <c r="N4417" t="s">
        <v>874</v>
      </c>
      <c r="O4417" t="s">
        <v>874</v>
      </c>
      <c r="P4417" t="s">
        <v>874</v>
      </c>
      <c r="Q4417" t="s">
        <v>874</v>
      </c>
      <c r="R4417">
        <v>0</v>
      </c>
      <c r="S4417" t="s">
        <v>874</v>
      </c>
      <c r="T4417" t="s">
        <v>874</v>
      </c>
      <c r="U4417" t="s">
        <v>874</v>
      </c>
      <c r="V4417" t="s">
        <v>874</v>
      </c>
      <c r="W4417" t="s">
        <v>874</v>
      </c>
      <c r="X4417" t="s">
        <v>56</v>
      </c>
      <c r="Y4417" t="s">
        <v>874</v>
      </c>
      <c r="Z4417" t="s">
        <v>874</v>
      </c>
      <c r="AA4417" t="s">
        <v>874</v>
      </c>
      <c r="AB4417" t="s">
        <v>874</v>
      </c>
      <c r="AC4417" t="s">
        <v>874</v>
      </c>
      <c r="AD4417" s="19">
        <v>45825.121892164352</v>
      </c>
      <c r="AE4417" t="s">
        <v>2397</v>
      </c>
    </row>
    <row r="4418" spans="1:31" x14ac:dyDescent="0.35">
      <c r="A4418" t="s">
        <v>1012</v>
      </c>
      <c r="B4418" t="s">
        <v>311</v>
      </c>
      <c r="C4418">
        <v>3956</v>
      </c>
      <c r="D4418" s="9">
        <v>40468.689236111109</v>
      </c>
      <c r="E4418" s="9">
        <v>44425.172627314816</v>
      </c>
      <c r="F4418">
        <v>41</v>
      </c>
      <c r="G4418">
        <v>41</v>
      </c>
      <c r="H4418">
        <v>14</v>
      </c>
      <c r="I4418">
        <v>27</v>
      </c>
      <c r="J4418">
        <v>4</v>
      </c>
      <c r="K4418">
        <v>37</v>
      </c>
      <c r="L4418">
        <v>17</v>
      </c>
      <c r="M4418">
        <v>20</v>
      </c>
      <c r="N4418">
        <v>3.0000000000000001E-3</v>
      </c>
      <c r="O4418">
        <v>1.0999999999999999E-2</v>
      </c>
      <c r="P4418">
        <v>2E-3</v>
      </c>
      <c r="Q4418">
        <v>6.0000000000000001E-3</v>
      </c>
      <c r="R4418">
        <v>1.2E-2</v>
      </c>
      <c r="S4418">
        <v>1.0999999999999999E-2</v>
      </c>
      <c r="T4418">
        <v>0.5</v>
      </c>
      <c r="U4418">
        <v>0.214</v>
      </c>
      <c r="V4418">
        <v>0.85699999999999998</v>
      </c>
      <c r="W4418">
        <v>3333.3330000000001</v>
      </c>
      <c r="X4418" t="s">
        <v>56</v>
      </c>
      <c r="Y4418">
        <v>166.667</v>
      </c>
      <c r="Z4418">
        <v>0.85699999999999998</v>
      </c>
      <c r="AA4418" s="19">
        <v>0.97</v>
      </c>
      <c r="AB4418">
        <v>0.60499999999999998</v>
      </c>
      <c r="AC4418" s="23">
        <v>0.85299999999999998</v>
      </c>
      <c r="AD4418" s="19">
        <v>45825.206956909722</v>
      </c>
      <c r="AE4418" t="s">
        <v>2388</v>
      </c>
    </row>
    <row r="4419" spans="1:31" hidden="1" x14ac:dyDescent="0.35">
      <c r="A4419" t="s">
        <v>1531</v>
      </c>
      <c r="B4419" t="s">
        <v>312</v>
      </c>
      <c r="C4419">
        <v>49</v>
      </c>
      <c r="D4419" s="9">
        <v>44356.931863425925</v>
      </c>
      <c r="E4419" s="9">
        <v>44405.943159722221</v>
      </c>
      <c r="F4419" t="s">
        <v>871</v>
      </c>
      <c r="G4419" t="s">
        <v>871</v>
      </c>
      <c r="H4419">
        <v>1</v>
      </c>
      <c r="I4419">
        <v>1</v>
      </c>
      <c r="J4419">
        <v>1</v>
      </c>
      <c r="K4419" t="s">
        <v>872</v>
      </c>
      <c r="L4419">
        <v>1</v>
      </c>
      <c r="M4419">
        <v>-1</v>
      </c>
      <c r="N4419" t="s">
        <v>874</v>
      </c>
      <c r="O4419" t="s">
        <v>874</v>
      </c>
      <c r="P4419" t="s">
        <v>874</v>
      </c>
      <c r="Q4419" t="s">
        <v>874</v>
      </c>
      <c r="R4419">
        <v>0</v>
      </c>
      <c r="S4419" t="s">
        <v>874</v>
      </c>
      <c r="T4419" t="s">
        <v>874</v>
      </c>
      <c r="U4419" t="s">
        <v>874</v>
      </c>
      <c r="V4419" t="s">
        <v>874</v>
      </c>
      <c r="W4419" t="s">
        <v>874</v>
      </c>
      <c r="X4419" t="s">
        <v>56</v>
      </c>
      <c r="Y4419" t="s">
        <v>874</v>
      </c>
      <c r="Z4419" t="s">
        <v>874</v>
      </c>
      <c r="AA4419" t="s">
        <v>874</v>
      </c>
      <c r="AB4419" t="s">
        <v>874</v>
      </c>
      <c r="AC4419" t="s">
        <v>874</v>
      </c>
      <c r="AD4419" s="19">
        <v>45825.122122337962</v>
      </c>
      <c r="AE4419" t="s">
        <v>2397</v>
      </c>
    </row>
    <row r="4420" spans="1:31" x14ac:dyDescent="0.35">
      <c r="A4420" t="s">
        <v>227</v>
      </c>
      <c r="B4420" t="s">
        <v>311</v>
      </c>
      <c r="C4420">
        <v>423</v>
      </c>
      <c r="D4420" s="9">
        <v>44126.53633101852</v>
      </c>
      <c r="E4420" s="9">
        <v>44550.454328703701</v>
      </c>
      <c r="F4420">
        <v>205</v>
      </c>
      <c r="G4420">
        <v>205</v>
      </c>
      <c r="H4420">
        <v>202</v>
      </c>
      <c r="I4420">
        <v>3</v>
      </c>
      <c r="J4420">
        <v>0</v>
      </c>
      <c r="K4420">
        <v>205</v>
      </c>
      <c r="L4420">
        <v>101</v>
      </c>
      <c r="M4420">
        <v>104</v>
      </c>
      <c r="N4420">
        <v>0.45500000000000002</v>
      </c>
      <c r="O4420">
        <v>5.0000000000000001E-3</v>
      </c>
      <c r="P4420">
        <v>0</v>
      </c>
      <c r="Q4420">
        <v>0.22900000000000001</v>
      </c>
      <c r="R4420">
        <v>0.46</v>
      </c>
      <c r="S4420">
        <v>0.45900000000000002</v>
      </c>
      <c r="T4420">
        <v>0.498</v>
      </c>
      <c r="U4420">
        <v>0.98899999999999999</v>
      </c>
      <c r="V4420">
        <v>1</v>
      </c>
      <c r="W4420">
        <v>454.14800000000002</v>
      </c>
      <c r="X4420" t="s">
        <v>56</v>
      </c>
      <c r="Y4420">
        <v>4.367</v>
      </c>
      <c r="Z4420">
        <v>0.98799999999999999</v>
      </c>
      <c r="AA4420">
        <v>0.76</v>
      </c>
      <c r="AB4420">
        <v>0</v>
      </c>
      <c r="AC4420">
        <v>0.96199999999999997</v>
      </c>
      <c r="AD4420" s="19">
        <v>45825.250555324077</v>
      </c>
      <c r="AE4420" t="s">
        <v>2357</v>
      </c>
    </row>
    <row r="4421" spans="1:31" hidden="1" x14ac:dyDescent="0.35">
      <c r="A4421" t="s">
        <v>1532</v>
      </c>
      <c r="B4421" t="s">
        <v>312</v>
      </c>
      <c r="C4421">
        <v>99</v>
      </c>
      <c r="D4421" s="9">
        <v>44462.392384259256</v>
      </c>
      <c r="E4421" s="9">
        <v>44561.734525462962</v>
      </c>
      <c r="F4421" t="s">
        <v>871</v>
      </c>
      <c r="G4421" t="s">
        <v>871</v>
      </c>
      <c r="H4421">
        <v>2</v>
      </c>
      <c r="I4421">
        <v>18</v>
      </c>
      <c r="J4421">
        <v>4</v>
      </c>
      <c r="K4421" t="s">
        <v>872</v>
      </c>
      <c r="L4421">
        <v>20</v>
      </c>
      <c r="M4421">
        <v>-3</v>
      </c>
      <c r="N4421">
        <v>4.2999999999999997E-2</v>
      </c>
      <c r="O4421">
        <v>0.13</v>
      </c>
      <c r="P4421">
        <v>4.2000000000000003E-2</v>
      </c>
      <c r="Q4421">
        <v>0.183</v>
      </c>
      <c r="R4421" s="24" t="s">
        <v>2256</v>
      </c>
      <c r="S4421">
        <v>0.105</v>
      </c>
      <c r="T4421">
        <v>1.397</v>
      </c>
      <c r="U4421">
        <v>0.249</v>
      </c>
      <c r="V4421">
        <v>0.75700000000000001</v>
      </c>
      <c r="W4421">
        <v>814.20799999999997</v>
      </c>
      <c r="X4421" t="s">
        <v>62</v>
      </c>
      <c r="Y4421">
        <v>5.4640000000000004</v>
      </c>
      <c r="Z4421">
        <v>1</v>
      </c>
      <c r="AA4421">
        <v>0.92200000000000004</v>
      </c>
      <c r="AB4421">
        <v>0.93799999999999994</v>
      </c>
      <c r="AC4421">
        <v>0.84299999999999997</v>
      </c>
      <c r="AD4421" s="19">
        <v>45825.122399537038</v>
      </c>
      <c r="AE4421" t="s">
        <v>2397</v>
      </c>
    </row>
    <row r="4422" spans="1:31" x14ac:dyDescent="0.35">
      <c r="A4422" t="s">
        <v>1259</v>
      </c>
      <c r="B4422" t="s">
        <v>311</v>
      </c>
      <c r="C4422">
        <v>253</v>
      </c>
      <c r="D4422" s="9">
        <v>44234.153009259258</v>
      </c>
      <c r="E4422" s="9">
        <v>44488.00540509259</v>
      </c>
      <c r="F4422">
        <v>35</v>
      </c>
      <c r="G4422">
        <v>35</v>
      </c>
      <c r="H4422">
        <v>14</v>
      </c>
      <c r="I4422">
        <v>21</v>
      </c>
      <c r="J4422">
        <v>0</v>
      </c>
      <c r="K4422">
        <v>35</v>
      </c>
      <c r="L4422">
        <v>19</v>
      </c>
      <c r="M4422">
        <v>16</v>
      </c>
      <c r="N4422">
        <v>4.2999999999999997E-2</v>
      </c>
      <c r="O4422">
        <v>5.6000000000000001E-2</v>
      </c>
      <c r="P4422">
        <v>0</v>
      </c>
      <c r="Q4422">
        <v>4.9000000000000002E-2</v>
      </c>
      <c r="R4422">
        <v>9.9000000000000005E-2</v>
      </c>
      <c r="S4422">
        <v>9.8000000000000004E-2</v>
      </c>
      <c r="T4422">
        <v>0.495</v>
      </c>
      <c r="U4422">
        <v>0.434</v>
      </c>
      <c r="V4422">
        <v>1</v>
      </c>
      <c r="W4422">
        <v>326.53100000000001</v>
      </c>
      <c r="X4422" t="s">
        <v>56</v>
      </c>
      <c r="Y4422">
        <v>20.408000000000001</v>
      </c>
      <c r="Z4422">
        <v>0.76700000000000002</v>
      </c>
      <c r="AA4422">
        <v>0.84899999999999998</v>
      </c>
      <c r="AB4422">
        <v>0</v>
      </c>
      <c r="AC4422">
        <v>0.84099999999999997</v>
      </c>
      <c r="AD4422" s="19">
        <v>45825.057075636571</v>
      </c>
      <c r="AE4422" t="s">
        <v>2397</v>
      </c>
    </row>
    <row r="4423" spans="1:31" hidden="1" x14ac:dyDescent="0.35">
      <c r="A4423" t="s">
        <v>1533</v>
      </c>
      <c r="B4423" t="s">
        <v>312</v>
      </c>
      <c r="C4423">
        <v>51</v>
      </c>
      <c r="D4423" s="9">
        <v>44445.294108796297</v>
      </c>
      <c r="E4423" s="9">
        <v>44496.380659722221</v>
      </c>
      <c r="F4423" t="s">
        <v>871</v>
      </c>
      <c r="G4423" t="s">
        <v>871</v>
      </c>
      <c r="H4423">
        <v>1</v>
      </c>
      <c r="I4423">
        <v>1</v>
      </c>
      <c r="J4423">
        <v>1</v>
      </c>
      <c r="K4423" t="s">
        <v>872</v>
      </c>
      <c r="L4423">
        <v>2</v>
      </c>
      <c r="M4423">
        <v>1</v>
      </c>
      <c r="N4423" t="s">
        <v>874</v>
      </c>
      <c r="O4423" t="s">
        <v>874</v>
      </c>
      <c r="P4423" t="s">
        <v>874</v>
      </c>
      <c r="Q4423" t="s">
        <v>874</v>
      </c>
      <c r="R4423">
        <v>0</v>
      </c>
      <c r="S4423">
        <v>2.5999999999999999E-2</v>
      </c>
      <c r="T4423" t="s">
        <v>874</v>
      </c>
      <c r="U4423" t="s">
        <v>874</v>
      </c>
      <c r="V4423" t="s">
        <v>874</v>
      </c>
      <c r="W4423" t="s">
        <v>874</v>
      </c>
      <c r="X4423" t="s">
        <v>62</v>
      </c>
      <c r="Y4423" t="s">
        <v>874</v>
      </c>
      <c r="Z4423" t="s">
        <v>874</v>
      </c>
      <c r="AA4423" t="s">
        <v>874</v>
      </c>
      <c r="AB4423" t="s">
        <v>874</v>
      </c>
      <c r="AC4423" t="s">
        <v>874</v>
      </c>
      <c r="AD4423" s="19">
        <v>45825.122616099536</v>
      </c>
      <c r="AE4423" t="s">
        <v>2397</v>
      </c>
    </row>
    <row r="4424" spans="1:31" x14ac:dyDescent="0.35">
      <c r="A4424" t="s">
        <v>1744</v>
      </c>
      <c r="B4424" t="s">
        <v>311</v>
      </c>
      <c r="C4424">
        <v>630</v>
      </c>
      <c r="D4424" s="9">
        <v>43017.209074074075</v>
      </c>
      <c r="E4424" s="9">
        <v>43648.09715277778</v>
      </c>
      <c r="F4424">
        <v>64</v>
      </c>
      <c r="G4424">
        <v>64</v>
      </c>
      <c r="H4424">
        <v>25</v>
      </c>
      <c r="I4424">
        <v>39</v>
      </c>
      <c r="J4424">
        <v>6</v>
      </c>
      <c r="K4424">
        <v>58</v>
      </c>
      <c r="L4424">
        <v>31</v>
      </c>
      <c r="M4424">
        <v>27</v>
      </c>
      <c r="N4424">
        <v>4.5999999999999999E-2</v>
      </c>
      <c r="O4424">
        <v>6.5000000000000002E-2</v>
      </c>
      <c r="P4424">
        <v>1.6E-2</v>
      </c>
      <c r="Q4424">
        <v>4.7E-2</v>
      </c>
      <c r="R4424">
        <v>9.5000000000000001E-2</v>
      </c>
      <c r="S4424">
        <v>9.9000000000000005E-2</v>
      </c>
      <c r="T4424">
        <v>0.495</v>
      </c>
      <c r="U4424">
        <v>0.41399999999999998</v>
      </c>
      <c r="V4424">
        <v>0.85599999999999998</v>
      </c>
      <c r="W4424">
        <v>574.46799999999996</v>
      </c>
      <c r="X4424" t="s">
        <v>56</v>
      </c>
      <c r="Y4424">
        <v>21.277000000000001</v>
      </c>
      <c r="Z4424">
        <v>0.95699999999999996</v>
      </c>
      <c r="AA4424">
        <v>0.88200000000000001</v>
      </c>
      <c r="AB4424">
        <v>0.72099999999999997</v>
      </c>
      <c r="AC4424">
        <v>0.96499999999999997</v>
      </c>
      <c r="AD4424" s="19">
        <v>45825.175764560183</v>
      </c>
      <c r="AE4424" t="s">
        <v>2397</v>
      </c>
    </row>
    <row r="4425" spans="1:31" hidden="1" x14ac:dyDescent="0.35">
      <c r="A4425" t="s">
        <v>1534</v>
      </c>
      <c r="B4425" t="s">
        <v>312</v>
      </c>
      <c r="C4425">
        <v>0</v>
      </c>
      <c r="D4425" s="9">
        <v>44445.287430555552</v>
      </c>
      <c r="E4425" s="9">
        <v>44445.287430555552</v>
      </c>
      <c r="F4425" t="s">
        <v>871</v>
      </c>
      <c r="G4425" t="s">
        <v>871</v>
      </c>
      <c r="H4425">
        <v>1</v>
      </c>
      <c r="I4425">
        <v>1</v>
      </c>
      <c r="J4425">
        <v>1</v>
      </c>
      <c r="K4425" t="s">
        <v>872</v>
      </c>
      <c r="L4425">
        <v>1</v>
      </c>
      <c r="M4425">
        <v>0</v>
      </c>
      <c r="N4425" t="s">
        <v>874</v>
      </c>
      <c r="O4425" t="s">
        <v>874</v>
      </c>
      <c r="P4425" t="s">
        <v>874</v>
      </c>
      <c r="Q4425" t="s">
        <v>874</v>
      </c>
      <c r="R4425">
        <v>0</v>
      </c>
      <c r="S4425" t="s">
        <v>874</v>
      </c>
      <c r="T4425" t="s">
        <v>874</v>
      </c>
      <c r="U4425" t="s">
        <v>874</v>
      </c>
      <c r="V4425" t="s">
        <v>874</v>
      </c>
      <c r="W4425" t="s">
        <v>874</v>
      </c>
      <c r="X4425" t="s">
        <v>56</v>
      </c>
      <c r="Y4425" t="s">
        <v>874</v>
      </c>
      <c r="Z4425" t="s">
        <v>874</v>
      </c>
      <c r="AA4425" t="s">
        <v>874</v>
      </c>
      <c r="AB4425" t="s">
        <v>874</v>
      </c>
      <c r="AC4425" t="s">
        <v>874</v>
      </c>
      <c r="AD4425" s="19">
        <v>45825.12281828704</v>
      </c>
      <c r="AE4425" t="s">
        <v>2397</v>
      </c>
    </row>
    <row r="4426" spans="1:31" x14ac:dyDescent="0.35">
      <c r="A4426" t="s">
        <v>1699</v>
      </c>
      <c r="B4426" t="s">
        <v>311</v>
      </c>
      <c r="C4426">
        <v>2652</v>
      </c>
      <c r="D4426" s="9">
        <v>38071.734027777777</v>
      </c>
      <c r="E4426" s="9">
        <v>40724.486111111109</v>
      </c>
      <c r="F4426">
        <v>176</v>
      </c>
      <c r="G4426">
        <v>176</v>
      </c>
      <c r="H4426">
        <v>33</v>
      </c>
      <c r="I4426">
        <v>143</v>
      </c>
      <c r="J4426">
        <v>25</v>
      </c>
      <c r="K4426">
        <v>151</v>
      </c>
      <c r="L4426">
        <v>75</v>
      </c>
      <c r="M4426">
        <v>76</v>
      </c>
      <c r="N4426">
        <v>1.9E-2</v>
      </c>
      <c r="O4426">
        <v>5.6000000000000001E-2</v>
      </c>
      <c r="P4426">
        <v>0.01</v>
      </c>
      <c r="Q4426">
        <v>3.2000000000000001E-2</v>
      </c>
      <c r="R4426">
        <v>6.5000000000000002E-2</v>
      </c>
      <c r="S4426">
        <v>6.0999999999999999E-2</v>
      </c>
      <c r="T4426">
        <v>0.49199999999999999</v>
      </c>
      <c r="U4426">
        <v>0.253</v>
      </c>
      <c r="V4426">
        <v>0.86699999999999999</v>
      </c>
      <c r="W4426">
        <v>2375</v>
      </c>
      <c r="X4426" t="s">
        <v>56</v>
      </c>
      <c r="Y4426">
        <v>31.25</v>
      </c>
      <c r="Z4426">
        <v>0.53800000000000003</v>
      </c>
      <c r="AA4426">
        <v>0.72</v>
      </c>
      <c r="AB4426">
        <v>0.86699999999999999</v>
      </c>
      <c r="AC4426">
        <v>0.85099999999999998</v>
      </c>
      <c r="AD4426" s="19">
        <v>45824.832634918981</v>
      </c>
      <c r="AE4426" t="s">
        <v>1824</v>
      </c>
    </row>
    <row r="4427" spans="1:31" hidden="1" x14ac:dyDescent="0.35">
      <c r="A4427" t="s">
        <v>1535</v>
      </c>
      <c r="B4427" t="s">
        <v>312</v>
      </c>
      <c r="C4427">
        <v>62</v>
      </c>
      <c r="D4427" s="9">
        <v>44202.784363425926</v>
      </c>
      <c r="E4427" s="9">
        <v>44265.084432870368</v>
      </c>
      <c r="F4427" t="s">
        <v>871</v>
      </c>
      <c r="G4427" t="s">
        <v>871</v>
      </c>
      <c r="H4427">
        <v>1</v>
      </c>
      <c r="I4427">
        <v>2</v>
      </c>
      <c r="J4427">
        <v>1</v>
      </c>
      <c r="K4427" t="s">
        <v>872</v>
      </c>
      <c r="L4427">
        <v>1</v>
      </c>
      <c r="M4427">
        <v>1</v>
      </c>
      <c r="N4427" t="s">
        <v>874</v>
      </c>
      <c r="O4427" t="s">
        <v>874</v>
      </c>
      <c r="P4427" t="s">
        <v>874</v>
      </c>
      <c r="Q4427" t="s">
        <v>874</v>
      </c>
      <c r="R4427">
        <v>0</v>
      </c>
      <c r="S4427">
        <v>2.4E-2</v>
      </c>
      <c r="T4427" t="s">
        <v>874</v>
      </c>
      <c r="U4427" t="s">
        <v>874</v>
      </c>
      <c r="V4427" t="s">
        <v>874</v>
      </c>
      <c r="W4427" t="s">
        <v>874</v>
      </c>
      <c r="X4427" t="s">
        <v>56</v>
      </c>
      <c r="Y4427" t="s">
        <v>874</v>
      </c>
      <c r="Z4427" t="s">
        <v>874</v>
      </c>
      <c r="AA4427" t="s">
        <v>874</v>
      </c>
      <c r="AB4427" t="s">
        <v>874</v>
      </c>
      <c r="AC4427" t="s">
        <v>874</v>
      </c>
      <c r="AD4427" s="19">
        <v>45825.12304791667</v>
      </c>
      <c r="AE4427" t="s">
        <v>2397</v>
      </c>
    </row>
    <row r="4428" spans="1:31" x14ac:dyDescent="0.35">
      <c r="A4428" t="s">
        <v>163</v>
      </c>
      <c r="B4428" t="s">
        <v>311</v>
      </c>
      <c r="C4428">
        <v>1925</v>
      </c>
      <c r="D4428" s="9">
        <v>39314.465277777781</v>
      </c>
      <c r="E4428" s="9">
        <v>41240.322222222225</v>
      </c>
      <c r="F4428">
        <v>56</v>
      </c>
      <c r="G4428">
        <v>56</v>
      </c>
      <c r="H4428">
        <v>37</v>
      </c>
      <c r="I4428">
        <v>19</v>
      </c>
      <c r="J4428">
        <v>2</v>
      </c>
      <c r="K4428">
        <v>54</v>
      </c>
      <c r="L4428">
        <v>40</v>
      </c>
      <c r="M4428">
        <v>14</v>
      </c>
      <c r="N4428">
        <v>5.0999999999999997E-2</v>
      </c>
      <c r="O4428">
        <v>1.0999999999999999E-2</v>
      </c>
      <c r="P4428">
        <v>1E-3</v>
      </c>
      <c r="Q4428">
        <v>0.03</v>
      </c>
      <c r="R4428">
        <v>6.0999999999999999E-2</v>
      </c>
      <c r="S4428">
        <v>3.3000000000000002E-2</v>
      </c>
      <c r="T4428">
        <v>0.49199999999999999</v>
      </c>
      <c r="U4428">
        <v>0.82299999999999995</v>
      </c>
      <c r="V4428">
        <v>0.98399999999999999</v>
      </c>
      <c r="W4428">
        <v>466.66699999999997</v>
      </c>
      <c r="X4428" t="s">
        <v>56</v>
      </c>
      <c r="Y4428">
        <v>33.332999999999998</v>
      </c>
      <c r="Z4428">
        <v>0.95299999999999996</v>
      </c>
      <c r="AA4428">
        <v>0.93500000000000005</v>
      </c>
      <c r="AB4428">
        <v>1</v>
      </c>
      <c r="AC4428">
        <v>0.748</v>
      </c>
      <c r="AD4428" s="19">
        <v>45824.942358981483</v>
      </c>
      <c r="AE4428" t="s">
        <v>2215</v>
      </c>
    </row>
    <row r="4429" spans="1:31" hidden="1" x14ac:dyDescent="0.35">
      <c r="A4429" t="s">
        <v>1536</v>
      </c>
      <c r="B4429" t="s">
        <v>312</v>
      </c>
      <c r="C4429">
        <v>0</v>
      </c>
      <c r="D4429" s="9">
        <v>44498.910451388889</v>
      </c>
      <c r="E4429" s="9">
        <v>44498.911435185182</v>
      </c>
      <c r="F4429" t="s">
        <v>871</v>
      </c>
      <c r="G4429" t="s">
        <v>871</v>
      </c>
      <c r="H4429">
        <v>2</v>
      </c>
      <c r="I4429">
        <v>1</v>
      </c>
      <c r="J4429">
        <v>1</v>
      </c>
      <c r="K4429" t="s">
        <v>872</v>
      </c>
      <c r="L4429">
        <v>1</v>
      </c>
      <c r="M4429">
        <v>1</v>
      </c>
      <c r="N4429">
        <v>1</v>
      </c>
      <c r="O4429" t="s">
        <v>874</v>
      </c>
      <c r="P4429" t="s">
        <v>874</v>
      </c>
      <c r="Q4429" t="s">
        <v>874</v>
      </c>
      <c r="R4429">
        <v>0</v>
      </c>
      <c r="S4429">
        <v>1</v>
      </c>
      <c r="T4429" t="s">
        <v>874</v>
      </c>
      <c r="U4429" t="s">
        <v>874</v>
      </c>
      <c r="V4429" t="s">
        <v>874</v>
      </c>
      <c r="W4429" t="s">
        <v>874</v>
      </c>
      <c r="X4429" t="s">
        <v>62</v>
      </c>
      <c r="Y4429" t="s">
        <v>874</v>
      </c>
      <c r="Z4429">
        <v>1</v>
      </c>
      <c r="AA4429" t="s">
        <v>874</v>
      </c>
      <c r="AB4429" t="s">
        <v>874</v>
      </c>
      <c r="AC4429" t="s">
        <v>874</v>
      </c>
      <c r="AD4429" s="19">
        <v>45825.123253171296</v>
      </c>
      <c r="AE4429" t="s">
        <v>2397</v>
      </c>
    </row>
    <row r="4430" spans="1:31" x14ac:dyDescent="0.35">
      <c r="A4430" t="s">
        <v>1910</v>
      </c>
      <c r="B4430" t="s">
        <v>311</v>
      </c>
      <c r="C4430">
        <v>1985</v>
      </c>
      <c r="D4430" s="9">
        <v>39636.94027777778</v>
      </c>
      <c r="E4430" s="9">
        <v>41622.186111111114</v>
      </c>
      <c r="F4430">
        <v>241</v>
      </c>
      <c r="G4430">
        <v>241</v>
      </c>
      <c r="H4430">
        <v>67</v>
      </c>
      <c r="I4430">
        <v>174</v>
      </c>
      <c r="J4430">
        <v>64</v>
      </c>
      <c r="K4430">
        <v>177</v>
      </c>
      <c r="L4430">
        <v>103</v>
      </c>
      <c r="M4430">
        <v>74</v>
      </c>
      <c r="N4430">
        <v>3.6999999999999998E-2</v>
      </c>
      <c r="O4430">
        <v>8.4000000000000005E-2</v>
      </c>
      <c r="P4430">
        <v>2.7E-2</v>
      </c>
      <c r="Q4430">
        <v>4.5999999999999999E-2</v>
      </c>
      <c r="R4430">
        <v>9.4E-2</v>
      </c>
      <c r="S4430">
        <v>0.09</v>
      </c>
      <c r="T4430">
        <v>0.48899999999999999</v>
      </c>
      <c r="U4430">
        <v>0.30599999999999999</v>
      </c>
      <c r="V4430">
        <v>0.77700000000000002</v>
      </c>
      <c r="W4430">
        <v>1608.6959999999999</v>
      </c>
      <c r="X4430" t="s">
        <v>56</v>
      </c>
      <c r="Y4430">
        <v>21.739000000000001</v>
      </c>
      <c r="Z4430">
        <v>0.94299999999999995</v>
      </c>
      <c r="AA4430">
        <v>0.98299999999999998</v>
      </c>
      <c r="AB4430">
        <v>0.93200000000000005</v>
      </c>
      <c r="AC4430">
        <v>0.88500000000000001</v>
      </c>
      <c r="AD4430" s="19">
        <v>45824.870398483799</v>
      </c>
      <c r="AE4430" t="s">
        <v>2024</v>
      </c>
    </row>
    <row r="4431" spans="1:31" hidden="1" x14ac:dyDescent="0.35">
      <c r="A4431" t="s">
        <v>1537</v>
      </c>
      <c r="B4431" t="s">
        <v>312</v>
      </c>
      <c r="C4431">
        <v>0</v>
      </c>
      <c r="D4431" s="9">
        <v>44513.295752314814</v>
      </c>
      <c r="E4431" s="9">
        <v>44513.295752314814</v>
      </c>
      <c r="F4431" t="s">
        <v>871</v>
      </c>
      <c r="G4431" t="s">
        <v>871</v>
      </c>
      <c r="H4431">
        <v>1</v>
      </c>
      <c r="I4431">
        <v>1</v>
      </c>
      <c r="J4431">
        <v>1</v>
      </c>
      <c r="K4431" t="s">
        <v>872</v>
      </c>
      <c r="L4431">
        <v>1</v>
      </c>
      <c r="M4431">
        <v>0</v>
      </c>
      <c r="N4431" t="s">
        <v>874</v>
      </c>
      <c r="O4431" t="s">
        <v>874</v>
      </c>
      <c r="P4431" t="s">
        <v>874</v>
      </c>
      <c r="Q4431" t="s">
        <v>874</v>
      </c>
      <c r="R4431">
        <v>0</v>
      </c>
      <c r="S4431" t="s">
        <v>874</v>
      </c>
      <c r="T4431" t="s">
        <v>874</v>
      </c>
      <c r="U4431" t="s">
        <v>874</v>
      </c>
      <c r="V4431" t="s">
        <v>874</v>
      </c>
      <c r="W4431" t="s">
        <v>874</v>
      </c>
      <c r="X4431" t="s">
        <v>62</v>
      </c>
      <c r="Y4431" t="s">
        <v>874</v>
      </c>
      <c r="Z4431" t="s">
        <v>874</v>
      </c>
      <c r="AA4431" t="s">
        <v>874</v>
      </c>
      <c r="AB4431" t="s">
        <v>874</v>
      </c>
      <c r="AC4431" t="s">
        <v>874</v>
      </c>
      <c r="AD4431" s="19">
        <v>45825.123458773145</v>
      </c>
      <c r="AE4431" t="s">
        <v>2397</v>
      </c>
    </row>
    <row r="4432" spans="1:31" x14ac:dyDescent="0.35">
      <c r="A4432" t="s">
        <v>149</v>
      </c>
      <c r="B4432" t="s">
        <v>311</v>
      </c>
      <c r="C4432">
        <v>1083</v>
      </c>
      <c r="D4432" s="9">
        <v>43423.726284722223</v>
      </c>
      <c r="E4432" s="9">
        <v>44507.088379629633</v>
      </c>
      <c r="F4432">
        <v>1058</v>
      </c>
      <c r="G4432">
        <v>1058</v>
      </c>
      <c r="H4432">
        <v>741</v>
      </c>
      <c r="I4432">
        <v>317</v>
      </c>
      <c r="J4432">
        <v>0</v>
      </c>
      <c r="K4432">
        <v>1058</v>
      </c>
      <c r="L4432">
        <v>529</v>
      </c>
      <c r="M4432">
        <v>529</v>
      </c>
      <c r="N4432">
        <v>0.66700000000000004</v>
      </c>
      <c r="O4432">
        <v>0.26</v>
      </c>
      <c r="P4432">
        <v>0</v>
      </c>
      <c r="Q4432">
        <v>0.45300000000000001</v>
      </c>
      <c r="R4432">
        <v>0.92700000000000005</v>
      </c>
      <c r="S4432">
        <v>0.90500000000000003</v>
      </c>
      <c r="T4432">
        <v>0.48899999999999999</v>
      </c>
      <c r="U4432">
        <v>0.72</v>
      </c>
      <c r="V4432">
        <v>1</v>
      </c>
      <c r="W4432">
        <v>1167.77</v>
      </c>
      <c r="X4432" t="s">
        <v>56</v>
      </c>
      <c r="Y4432">
        <v>2.2080000000000002</v>
      </c>
      <c r="Z4432">
        <v>0.89600000000000002</v>
      </c>
      <c r="AA4432">
        <v>0.94</v>
      </c>
      <c r="AB4432">
        <v>0</v>
      </c>
      <c r="AC4432">
        <v>0.93899999999999995</v>
      </c>
      <c r="AD4432" s="19">
        <v>45825.179216770834</v>
      </c>
      <c r="AE4432" t="s">
        <v>2396</v>
      </c>
    </row>
    <row r="4433" spans="1:31" hidden="1" x14ac:dyDescent="0.35">
      <c r="A4433" t="s">
        <v>1538</v>
      </c>
      <c r="B4433" t="s">
        <v>312</v>
      </c>
      <c r="C4433">
        <v>85</v>
      </c>
      <c r="D4433" s="9">
        <v>44460.373171296298</v>
      </c>
      <c r="E4433" s="9">
        <v>44545.817384259259</v>
      </c>
      <c r="F4433" t="s">
        <v>871</v>
      </c>
      <c r="G4433" t="s">
        <v>871</v>
      </c>
      <c r="H4433">
        <v>3</v>
      </c>
      <c r="I4433">
        <v>3</v>
      </c>
      <c r="J4433">
        <v>1</v>
      </c>
      <c r="K4433" t="s">
        <v>872</v>
      </c>
      <c r="L4433">
        <v>4</v>
      </c>
      <c r="M4433">
        <v>1</v>
      </c>
      <c r="N4433">
        <v>0.03</v>
      </c>
      <c r="O4433">
        <v>2.4E-2</v>
      </c>
      <c r="P4433" t="s">
        <v>874</v>
      </c>
      <c r="Q4433">
        <v>3.7999999999999999E-2</v>
      </c>
      <c r="R4433">
        <v>5.3999999999999999E-2</v>
      </c>
      <c r="S4433">
        <v>5.0999999999999997E-2</v>
      </c>
      <c r="T4433" t="s">
        <v>874</v>
      </c>
      <c r="U4433" t="s">
        <v>874</v>
      </c>
      <c r="V4433" t="s">
        <v>874</v>
      </c>
      <c r="W4433" t="s">
        <v>874</v>
      </c>
      <c r="X4433" t="s">
        <v>56</v>
      </c>
      <c r="Y4433">
        <v>26.315999999999999</v>
      </c>
      <c r="Z4433">
        <v>0.93400000000000005</v>
      </c>
      <c r="AA4433">
        <v>0.94199999999999995</v>
      </c>
      <c r="AB4433" t="s">
        <v>874</v>
      </c>
      <c r="AC4433">
        <v>0.89300000000000002</v>
      </c>
      <c r="AD4433" s="19">
        <v>45825.123678935182</v>
      </c>
      <c r="AE4433" t="s">
        <v>2397</v>
      </c>
    </row>
    <row r="4434" spans="1:31" x14ac:dyDescent="0.35">
      <c r="A4434" t="s">
        <v>1923</v>
      </c>
      <c r="B4434" t="s">
        <v>311</v>
      </c>
      <c r="C4434">
        <v>928</v>
      </c>
      <c r="D4434" s="9">
        <v>38134.760416666664</v>
      </c>
      <c r="E4434" s="9">
        <v>39063.616666666669</v>
      </c>
      <c r="F4434">
        <v>42</v>
      </c>
      <c r="G4434">
        <v>42</v>
      </c>
      <c r="H4434">
        <v>6</v>
      </c>
      <c r="I4434">
        <v>36</v>
      </c>
      <c r="J4434">
        <v>13</v>
      </c>
      <c r="K4434">
        <v>29</v>
      </c>
      <c r="L4434">
        <v>18</v>
      </c>
      <c r="M4434">
        <v>11</v>
      </c>
      <c r="N4434">
        <v>1.2999999999999999E-2</v>
      </c>
      <c r="O4434">
        <v>4.5999999999999999E-2</v>
      </c>
      <c r="P4434">
        <v>1.7999999999999999E-2</v>
      </c>
      <c r="Q4434">
        <v>0.02</v>
      </c>
      <c r="R4434">
        <v>4.1000000000000002E-2</v>
      </c>
      <c r="S4434">
        <v>3.5000000000000003E-2</v>
      </c>
      <c r="T4434">
        <v>0.48799999999999999</v>
      </c>
      <c r="U4434">
        <v>0.22</v>
      </c>
      <c r="V4434">
        <v>0.69499999999999995</v>
      </c>
      <c r="W4434">
        <v>550</v>
      </c>
      <c r="X4434" t="s">
        <v>56</v>
      </c>
      <c r="Y4434">
        <v>50</v>
      </c>
      <c r="Z4434">
        <v>0.90300000000000002</v>
      </c>
      <c r="AA4434">
        <v>0.89500000000000002</v>
      </c>
      <c r="AB4434">
        <v>0.78800000000000003</v>
      </c>
      <c r="AC4434">
        <v>0.61</v>
      </c>
      <c r="AD4434" s="19">
        <v>45824.874794780095</v>
      </c>
      <c r="AE4434" t="s">
        <v>2024</v>
      </c>
    </row>
    <row r="4435" spans="1:31" hidden="1" x14ac:dyDescent="0.35">
      <c r="A4435" t="s">
        <v>1539</v>
      </c>
      <c r="B4435" t="s">
        <v>312</v>
      </c>
      <c r="C4435">
        <v>31</v>
      </c>
      <c r="D4435" s="9">
        <v>44502.101678240739</v>
      </c>
      <c r="E4435" s="9">
        <v>44533.284375000003</v>
      </c>
      <c r="F4435" t="s">
        <v>871</v>
      </c>
      <c r="G4435" t="s">
        <v>871</v>
      </c>
      <c r="H4435">
        <v>1</v>
      </c>
      <c r="I4435">
        <v>3</v>
      </c>
      <c r="J4435">
        <v>1</v>
      </c>
      <c r="K4435" t="s">
        <v>872</v>
      </c>
      <c r="L4435">
        <v>2</v>
      </c>
      <c r="M4435">
        <v>-1</v>
      </c>
      <c r="N4435" t="s">
        <v>874</v>
      </c>
      <c r="O4435">
        <v>5.8999999999999997E-2</v>
      </c>
      <c r="P4435" t="s">
        <v>874</v>
      </c>
      <c r="Q4435">
        <v>0.5</v>
      </c>
      <c r="R4435">
        <v>0</v>
      </c>
      <c r="S4435">
        <v>4.8000000000000001E-2</v>
      </c>
      <c r="T4435" t="s">
        <v>874</v>
      </c>
      <c r="U4435" t="s">
        <v>874</v>
      </c>
      <c r="V4435" t="s">
        <v>874</v>
      </c>
      <c r="W4435" t="s">
        <v>874</v>
      </c>
      <c r="X4435" t="s">
        <v>62</v>
      </c>
      <c r="Y4435">
        <v>2</v>
      </c>
      <c r="Z4435" t="s">
        <v>874</v>
      </c>
      <c r="AA4435">
        <v>0.90900000000000003</v>
      </c>
      <c r="AB4435" t="s">
        <v>874</v>
      </c>
      <c r="AC4435">
        <v>1</v>
      </c>
      <c r="AD4435" s="19">
        <v>45825.123896921294</v>
      </c>
      <c r="AE4435" t="s">
        <v>2397</v>
      </c>
    </row>
    <row r="4436" spans="1:31" x14ac:dyDescent="0.35">
      <c r="A4436" t="s">
        <v>188</v>
      </c>
      <c r="B4436" t="s">
        <v>311</v>
      </c>
      <c r="C4436">
        <v>2583</v>
      </c>
      <c r="D4436" s="9">
        <v>41982.896261574075</v>
      </c>
      <c r="E4436" s="9">
        <v>44566.056608796294</v>
      </c>
      <c r="F4436">
        <v>786</v>
      </c>
      <c r="G4436">
        <v>786</v>
      </c>
      <c r="H4436">
        <v>0</v>
      </c>
      <c r="I4436">
        <v>786</v>
      </c>
      <c r="J4436">
        <v>55</v>
      </c>
      <c r="K4436">
        <v>731</v>
      </c>
      <c r="L4436">
        <v>223</v>
      </c>
      <c r="M4436">
        <v>508</v>
      </c>
      <c r="N4436">
        <v>0</v>
      </c>
      <c r="O4436">
        <v>0.52</v>
      </c>
      <c r="P4436">
        <v>6.3E-2</v>
      </c>
      <c r="Q4436">
        <v>0.223</v>
      </c>
      <c r="R4436">
        <v>0.45700000000000002</v>
      </c>
      <c r="S4436">
        <v>0.49199999999999999</v>
      </c>
      <c r="T4436">
        <v>0.48799999999999999</v>
      </c>
      <c r="U4436">
        <v>0</v>
      </c>
      <c r="V4436">
        <v>0.879</v>
      </c>
      <c r="W4436">
        <v>2278.027</v>
      </c>
      <c r="X4436" t="s">
        <v>56</v>
      </c>
      <c r="Y4436">
        <v>4.484</v>
      </c>
      <c r="Z4436">
        <v>0</v>
      </c>
      <c r="AA4436">
        <v>0.77100000000000002</v>
      </c>
      <c r="AB4436">
        <v>0.96799999999999997</v>
      </c>
      <c r="AC4436">
        <v>0.874</v>
      </c>
      <c r="AD4436" s="19">
        <v>45825.18727962963</v>
      </c>
      <c r="AE4436" t="s">
        <v>2392</v>
      </c>
    </row>
    <row r="4437" spans="1:31" hidden="1" x14ac:dyDescent="0.35">
      <c r="A4437" t="s">
        <v>1540</v>
      </c>
      <c r="B4437" t="s">
        <v>312</v>
      </c>
      <c r="C4437">
        <v>99</v>
      </c>
      <c r="D4437" s="9">
        <v>44466.300775462965</v>
      </c>
      <c r="E4437" s="9">
        <v>44565.957118055558</v>
      </c>
      <c r="F4437" t="s">
        <v>871</v>
      </c>
      <c r="G4437" t="s">
        <v>871</v>
      </c>
      <c r="H4437">
        <v>25</v>
      </c>
      <c r="I4437">
        <v>46</v>
      </c>
      <c r="J4437">
        <v>7</v>
      </c>
      <c r="K4437" t="s">
        <v>872</v>
      </c>
      <c r="L4437">
        <v>59</v>
      </c>
      <c r="M4437">
        <v>4</v>
      </c>
      <c r="N4437">
        <v>0.23899999999999999</v>
      </c>
      <c r="O4437">
        <v>0.41299999999999998</v>
      </c>
      <c r="P4437">
        <v>7.2999999999999995E-2</v>
      </c>
      <c r="Q4437">
        <v>0.51800000000000002</v>
      </c>
      <c r="R4437">
        <v>0.57899999999999996</v>
      </c>
      <c r="S4437">
        <v>0.55300000000000005</v>
      </c>
      <c r="T4437">
        <v>0.89500000000000002</v>
      </c>
      <c r="U4437">
        <v>0.36699999999999999</v>
      </c>
      <c r="V4437">
        <v>0.88800000000000001</v>
      </c>
      <c r="W4437">
        <v>281.85300000000001</v>
      </c>
      <c r="X4437" t="s">
        <v>56</v>
      </c>
      <c r="Y4437">
        <v>1.931</v>
      </c>
      <c r="Z4437">
        <v>0.68400000000000005</v>
      </c>
      <c r="AA4437">
        <v>0.98499999999999999</v>
      </c>
      <c r="AB4437">
        <v>0.91</v>
      </c>
      <c r="AC4437">
        <v>0.95699999999999996</v>
      </c>
      <c r="AD4437" s="19">
        <v>45825.124189756942</v>
      </c>
      <c r="AE4437" t="s">
        <v>2397</v>
      </c>
    </row>
    <row r="4438" spans="1:31" x14ac:dyDescent="0.35">
      <c r="A4438" t="s">
        <v>1351</v>
      </c>
      <c r="B4438" t="s">
        <v>311</v>
      </c>
      <c r="C4438">
        <v>1985</v>
      </c>
      <c r="D4438" s="9">
        <v>42286.721273148149</v>
      </c>
      <c r="E4438" s="9">
        <v>44272.506840277776</v>
      </c>
      <c r="F4438">
        <v>428</v>
      </c>
      <c r="G4438">
        <v>428</v>
      </c>
      <c r="H4438">
        <v>139</v>
      </c>
      <c r="I4438">
        <v>289</v>
      </c>
      <c r="J4438">
        <v>27</v>
      </c>
      <c r="K4438">
        <v>401</v>
      </c>
      <c r="L4438">
        <v>227</v>
      </c>
      <c r="M4438">
        <v>174</v>
      </c>
      <c r="N4438">
        <v>0.104</v>
      </c>
      <c r="O4438">
        <v>0.20799999999999999</v>
      </c>
      <c r="P4438">
        <v>1.2999999999999999E-2</v>
      </c>
      <c r="Q4438">
        <v>0.14599999999999999</v>
      </c>
      <c r="R4438">
        <v>0.29899999999999999</v>
      </c>
      <c r="S4438">
        <v>0.28199999999999997</v>
      </c>
      <c r="T4438">
        <v>0.48799999999999999</v>
      </c>
      <c r="U4438">
        <v>0.33300000000000002</v>
      </c>
      <c r="V4438">
        <v>0.95799999999999996</v>
      </c>
      <c r="W4438">
        <v>1191.7809999999999</v>
      </c>
      <c r="X4438" t="s">
        <v>56</v>
      </c>
      <c r="Y4438">
        <v>6.8490000000000002</v>
      </c>
      <c r="Z4438">
        <v>0.85</v>
      </c>
      <c r="AA4438">
        <v>0.84099999999999997</v>
      </c>
      <c r="AB4438">
        <v>0.79600000000000004</v>
      </c>
      <c r="AC4438">
        <v>0.80700000000000005</v>
      </c>
      <c r="AD4438" s="19">
        <v>45825.079326770836</v>
      </c>
      <c r="AE4438" t="s">
        <v>2397</v>
      </c>
    </row>
    <row r="4439" spans="1:31" hidden="1" x14ac:dyDescent="0.35">
      <c r="A4439" t="s">
        <v>1541</v>
      </c>
      <c r="B4439" t="s">
        <v>312</v>
      </c>
      <c r="C4439">
        <v>0</v>
      </c>
      <c r="D4439" s="9">
        <v>43545.733136574076</v>
      </c>
      <c r="E4439" s="9">
        <v>43545.733136574076</v>
      </c>
      <c r="F4439" t="s">
        <v>871</v>
      </c>
      <c r="G4439" t="s">
        <v>871</v>
      </c>
      <c r="H4439">
        <v>1</v>
      </c>
      <c r="I4439">
        <v>1</v>
      </c>
      <c r="J4439">
        <v>1</v>
      </c>
      <c r="K4439" t="s">
        <v>872</v>
      </c>
      <c r="L4439">
        <v>1</v>
      </c>
      <c r="M4439">
        <v>0</v>
      </c>
      <c r="N4439" t="s">
        <v>874</v>
      </c>
      <c r="O4439" t="s">
        <v>874</v>
      </c>
      <c r="P4439" t="s">
        <v>874</v>
      </c>
      <c r="Q4439" t="s">
        <v>874</v>
      </c>
      <c r="R4439">
        <v>0</v>
      </c>
      <c r="S4439" t="s">
        <v>874</v>
      </c>
      <c r="T4439" t="s">
        <v>874</v>
      </c>
      <c r="U4439" t="s">
        <v>874</v>
      </c>
      <c r="V4439" t="s">
        <v>874</v>
      </c>
      <c r="W4439" t="s">
        <v>874</v>
      </c>
      <c r="X4439" t="s">
        <v>56</v>
      </c>
      <c r="Y4439" t="s">
        <v>874</v>
      </c>
      <c r="Z4439" t="s">
        <v>874</v>
      </c>
      <c r="AA4439" t="s">
        <v>874</v>
      </c>
      <c r="AB4439" t="s">
        <v>874</v>
      </c>
      <c r="AC4439" t="s">
        <v>874</v>
      </c>
      <c r="AD4439" s="19">
        <v>45825.124397453706</v>
      </c>
      <c r="AE4439" t="s">
        <v>2397</v>
      </c>
    </row>
    <row r="4440" spans="1:31" x14ac:dyDescent="0.35">
      <c r="A4440" t="s">
        <v>1481</v>
      </c>
      <c r="B4440" t="s">
        <v>311</v>
      </c>
      <c r="C4440">
        <v>3948</v>
      </c>
      <c r="D4440" s="9">
        <v>38414.795023148145</v>
      </c>
      <c r="E4440" s="9">
        <v>42363.492604166669</v>
      </c>
      <c r="F4440">
        <v>721</v>
      </c>
      <c r="G4440">
        <v>721</v>
      </c>
      <c r="H4440">
        <v>84</v>
      </c>
      <c r="I4440">
        <v>637</v>
      </c>
      <c r="J4440">
        <v>492</v>
      </c>
      <c r="K4440">
        <v>229</v>
      </c>
      <c r="L4440">
        <v>229</v>
      </c>
      <c r="M4440">
        <v>0</v>
      </c>
      <c r="N4440">
        <v>2.4E-2</v>
      </c>
      <c r="O4440">
        <v>0.24</v>
      </c>
      <c r="P4440">
        <v>0.10100000000000001</v>
      </c>
      <c r="Q4440">
        <v>7.9000000000000001E-2</v>
      </c>
      <c r="R4440">
        <v>0.16300000000000001</v>
      </c>
      <c r="S4440">
        <v>7.4999999999999997E-2</v>
      </c>
      <c r="T4440">
        <v>0.48499999999999999</v>
      </c>
      <c r="U4440">
        <v>9.0999999999999998E-2</v>
      </c>
      <c r="V4440">
        <v>0.61699999999999999</v>
      </c>
      <c r="W4440">
        <v>0</v>
      </c>
      <c r="X4440" t="s">
        <v>80</v>
      </c>
      <c r="Y4440">
        <v>12.657999999999999</v>
      </c>
      <c r="Z4440">
        <v>0.71599999999999997</v>
      </c>
      <c r="AA4440">
        <v>0.90800000000000003</v>
      </c>
      <c r="AB4440">
        <v>0.751</v>
      </c>
      <c r="AC4440">
        <v>0.82</v>
      </c>
      <c r="AD4440" s="19">
        <v>45825.11005891204</v>
      </c>
      <c r="AE4440" t="s">
        <v>2397</v>
      </c>
    </row>
    <row r="4441" spans="1:31" hidden="1" x14ac:dyDescent="0.35">
      <c r="A4441" t="s">
        <v>1542</v>
      </c>
      <c r="B4441" t="s">
        <v>312</v>
      </c>
      <c r="C4441">
        <v>33</v>
      </c>
      <c r="D4441" s="9">
        <v>44525.808240740742</v>
      </c>
      <c r="E4441" s="9">
        <v>44559.525000000001</v>
      </c>
      <c r="F4441" t="s">
        <v>871</v>
      </c>
      <c r="G4441" t="s">
        <v>871</v>
      </c>
      <c r="H4441">
        <v>1</v>
      </c>
      <c r="I4441">
        <v>2</v>
      </c>
      <c r="J4441">
        <v>1</v>
      </c>
      <c r="K4441" t="s">
        <v>872</v>
      </c>
      <c r="L4441">
        <v>2</v>
      </c>
      <c r="M4441">
        <v>1</v>
      </c>
      <c r="N4441" t="s">
        <v>874</v>
      </c>
      <c r="O4441">
        <v>1</v>
      </c>
      <c r="P4441" t="s">
        <v>874</v>
      </c>
      <c r="Q4441">
        <v>2.9000000000000001E-2</v>
      </c>
      <c r="R4441">
        <v>0</v>
      </c>
      <c r="S4441">
        <v>1</v>
      </c>
      <c r="T4441" t="s">
        <v>874</v>
      </c>
      <c r="U4441" t="s">
        <v>874</v>
      </c>
      <c r="V4441" t="s">
        <v>874</v>
      </c>
      <c r="W4441" t="s">
        <v>874</v>
      </c>
      <c r="X4441" t="s">
        <v>56</v>
      </c>
      <c r="Y4441">
        <v>34.482999999999997</v>
      </c>
      <c r="Z4441" t="s">
        <v>874</v>
      </c>
      <c r="AA4441">
        <v>1</v>
      </c>
      <c r="AB4441" t="s">
        <v>874</v>
      </c>
      <c r="AC4441">
        <v>1</v>
      </c>
      <c r="AD4441" s="19">
        <v>45825.124620590279</v>
      </c>
      <c r="AE4441" t="s">
        <v>2397</v>
      </c>
    </row>
    <row r="4442" spans="1:31" x14ac:dyDescent="0.35">
      <c r="A4442" t="s">
        <v>301</v>
      </c>
      <c r="B4442" t="s">
        <v>311</v>
      </c>
      <c r="C4442">
        <v>3990</v>
      </c>
      <c r="D4442" s="9">
        <v>41557.647916666669</v>
      </c>
      <c r="E4442" s="9">
        <v>45547.65625</v>
      </c>
      <c r="F4442">
        <v>691</v>
      </c>
      <c r="G4442">
        <v>660</v>
      </c>
      <c r="H4442">
        <v>486</v>
      </c>
      <c r="I4442">
        <v>174</v>
      </c>
      <c r="J4442">
        <v>66</v>
      </c>
      <c r="K4442">
        <v>594</v>
      </c>
      <c r="L4442">
        <v>256</v>
      </c>
      <c r="M4442">
        <v>338</v>
      </c>
      <c r="N4442">
        <v>0.13</v>
      </c>
      <c r="O4442">
        <v>4.5999999999999999E-2</v>
      </c>
      <c r="P4442">
        <v>1.9E-2</v>
      </c>
      <c r="Q4442">
        <v>7.5999999999999998E-2</v>
      </c>
      <c r="R4442">
        <v>0.157</v>
      </c>
      <c r="S4442">
        <v>0.156</v>
      </c>
      <c r="T4442">
        <v>0.48399999999999999</v>
      </c>
      <c r="U4442">
        <v>0.73899999999999999</v>
      </c>
      <c r="V4442">
        <v>0.89200000000000002</v>
      </c>
      <c r="W4442">
        <v>4447.3680000000004</v>
      </c>
      <c r="X4442" t="s">
        <v>56</v>
      </c>
      <c r="Y4442">
        <v>13.157999999999999</v>
      </c>
      <c r="Z4442">
        <v>0.97699999999999998</v>
      </c>
      <c r="AA4442">
        <v>0.94899999999999995</v>
      </c>
      <c r="AB4442">
        <v>0.85899999999999999</v>
      </c>
      <c r="AC4442">
        <v>0.98</v>
      </c>
      <c r="AD4442" s="19">
        <v>5.4733796296296293E-3</v>
      </c>
      <c r="AE4442" t="s">
        <v>1108</v>
      </c>
    </row>
    <row r="4443" spans="1:31" hidden="1" x14ac:dyDescent="0.35">
      <c r="A4443" t="s">
        <v>1543</v>
      </c>
      <c r="B4443" t="s">
        <v>312</v>
      </c>
      <c r="C4443">
        <v>0</v>
      </c>
      <c r="D4443" s="9">
        <v>44547.096087962964</v>
      </c>
      <c r="E4443" s="9">
        <v>44547.096087962964</v>
      </c>
      <c r="F4443" t="s">
        <v>871</v>
      </c>
      <c r="G4443" t="s">
        <v>871</v>
      </c>
      <c r="H4443">
        <v>1</v>
      </c>
      <c r="I4443">
        <v>1</v>
      </c>
      <c r="J4443">
        <v>1</v>
      </c>
      <c r="K4443" t="s">
        <v>872</v>
      </c>
      <c r="L4443">
        <v>1</v>
      </c>
      <c r="M4443">
        <v>0</v>
      </c>
      <c r="N4443" t="s">
        <v>874</v>
      </c>
      <c r="O4443" t="s">
        <v>874</v>
      </c>
      <c r="P4443" t="s">
        <v>874</v>
      </c>
      <c r="Q4443" t="s">
        <v>874</v>
      </c>
      <c r="R4443">
        <v>0</v>
      </c>
      <c r="S4443" t="s">
        <v>874</v>
      </c>
      <c r="T4443" t="s">
        <v>874</v>
      </c>
      <c r="U4443" t="s">
        <v>874</v>
      </c>
      <c r="V4443" t="s">
        <v>874</v>
      </c>
      <c r="W4443" t="s">
        <v>874</v>
      </c>
      <c r="X4443" t="s">
        <v>56</v>
      </c>
      <c r="Y4443" t="s">
        <v>874</v>
      </c>
      <c r="Z4443" t="s">
        <v>874</v>
      </c>
      <c r="AA4443" t="s">
        <v>874</v>
      </c>
      <c r="AB4443" t="s">
        <v>874</v>
      </c>
      <c r="AC4443" t="s">
        <v>874</v>
      </c>
      <c r="AD4443" s="19">
        <v>45825.124818750002</v>
      </c>
      <c r="AE4443" t="s">
        <v>2397</v>
      </c>
    </row>
    <row r="4444" spans="1:31" x14ac:dyDescent="0.35">
      <c r="A4444" t="s">
        <v>301</v>
      </c>
      <c r="B4444" t="s">
        <v>311</v>
      </c>
      <c r="C4444">
        <v>3990</v>
      </c>
      <c r="D4444" s="9">
        <v>41557.647916666669</v>
      </c>
      <c r="E4444" s="9">
        <v>45547.65625</v>
      </c>
      <c r="F4444">
        <v>691</v>
      </c>
      <c r="G4444">
        <v>660</v>
      </c>
      <c r="H4444">
        <v>486</v>
      </c>
      <c r="I4444">
        <v>174</v>
      </c>
      <c r="J4444">
        <v>66</v>
      </c>
      <c r="K4444">
        <v>594</v>
      </c>
      <c r="L4444">
        <v>256</v>
      </c>
      <c r="M4444">
        <v>338</v>
      </c>
      <c r="N4444">
        <v>0.13</v>
      </c>
      <c r="O4444">
        <v>4.5999999999999999E-2</v>
      </c>
      <c r="P4444">
        <v>1.9E-2</v>
      </c>
      <c r="Q4444">
        <v>7.5999999999999998E-2</v>
      </c>
      <c r="R4444">
        <v>0.157</v>
      </c>
      <c r="S4444">
        <v>0.156</v>
      </c>
      <c r="T4444">
        <v>0.48399999999999999</v>
      </c>
      <c r="U4444">
        <v>0.73899999999999999</v>
      </c>
      <c r="V4444">
        <v>0.89200000000000002</v>
      </c>
      <c r="W4444">
        <v>4447.3680000000004</v>
      </c>
      <c r="X4444" t="s">
        <v>56</v>
      </c>
      <c r="Y4444">
        <v>13.157999999999999</v>
      </c>
      <c r="Z4444">
        <v>0.97699999999999998</v>
      </c>
      <c r="AA4444">
        <v>0.94899999999999995</v>
      </c>
      <c r="AB4444">
        <v>0.85899999999999999</v>
      </c>
      <c r="AC4444">
        <v>0.98</v>
      </c>
      <c r="AD4444" s="19">
        <v>3.4506944444444444E-2</v>
      </c>
      <c r="AE4444" t="s">
        <v>1108</v>
      </c>
    </row>
    <row r="4445" spans="1:31" hidden="1" x14ac:dyDescent="0.35">
      <c r="A4445" t="s">
        <v>1544</v>
      </c>
      <c r="B4445" t="s">
        <v>312</v>
      </c>
      <c r="C4445">
        <v>24</v>
      </c>
      <c r="D4445" s="9">
        <v>44528.676342592589</v>
      </c>
      <c r="E4445" s="9">
        <v>44553.637372685182</v>
      </c>
      <c r="F4445" t="s">
        <v>871</v>
      </c>
      <c r="G4445" t="s">
        <v>871</v>
      </c>
      <c r="H4445">
        <v>1</v>
      </c>
      <c r="I4445">
        <v>1</v>
      </c>
      <c r="J4445">
        <v>2</v>
      </c>
      <c r="K4445" t="s">
        <v>872</v>
      </c>
      <c r="L4445">
        <v>3</v>
      </c>
      <c r="M4445">
        <v>-3</v>
      </c>
      <c r="N4445" t="s">
        <v>874</v>
      </c>
      <c r="O4445" t="s">
        <v>874</v>
      </c>
      <c r="P4445" t="s">
        <v>874</v>
      </c>
      <c r="Q4445">
        <v>6.2E-2</v>
      </c>
      <c r="R4445">
        <v>0</v>
      </c>
      <c r="S4445">
        <v>0.05</v>
      </c>
      <c r="T4445" t="s">
        <v>874</v>
      </c>
      <c r="U4445" t="s">
        <v>874</v>
      </c>
      <c r="V4445" t="s">
        <v>874</v>
      </c>
      <c r="W4445" t="s">
        <v>874</v>
      </c>
      <c r="X4445" t="s">
        <v>92</v>
      </c>
      <c r="Y4445">
        <v>16.129000000000001</v>
      </c>
      <c r="Z4445" t="s">
        <v>874</v>
      </c>
      <c r="AA4445" t="s">
        <v>874</v>
      </c>
      <c r="AB4445" t="s">
        <v>874</v>
      </c>
      <c r="AC4445">
        <v>0.78</v>
      </c>
      <c r="AD4445" s="19">
        <v>45825.125044351851</v>
      </c>
      <c r="AE4445" t="s">
        <v>2397</v>
      </c>
    </row>
    <row r="4446" spans="1:31" x14ac:dyDescent="0.35">
      <c r="A4446" t="s">
        <v>2027</v>
      </c>
      <c r="B4446" t="s">
        <v>311</v>
      </c>
      <c r="C4446">
        <v>3524</v>
      </c>
      <c r="D4446" s="9">
        <v>38094.081250000003</v>
      </c>
      <c r="E4446" s="9">
        <v>41618.472222222219</v>
      </c>
      <c r="F4446">
        <v>8345</v>
      </c>
      <c r="G4446">
        <v>8345</v>
      </c>
      <c r="H4446">
        <v>1281</v>
      </c>
      <c r="I4446">
        <v>7064</v>
      </c>
      <c r="J4446">
        <v>2423</v>
      </c>
      <c r="K4446">
        <v>5922</v>
      </c>
      <c r="L4446">
        <v>3221</v>
      </c>
      <c r="M4446">
        <v>2701</v>
      </c>
      <c r="N4446">
        <v>0.372</v>
      </c>
      <c r="O4446">
        <v>2.0720000000000001</v>
      </c>
      <c r="P4446">
        <v>0.58099999999999996</v>
      </c>
      <c r="Q4446">
        <v>0.89700000000000002</v>
      </c>
      <c r="R4446">
        <v>1.863</v>
      </c>
      <c r="S4446">
        <v>1.8979999999999999</v>
      </c>
      <c r="T4446">
        <v>0.48099999999999998</v>
      </c>
      <c r="U4446">
        <v>0.152</v>
      </c>
      <c r="V4446">
        <v>0.76200000000000001</v>
      </c>
      <c r="W4446">
        <v>3011.1480000000001</v>
      </c>
      <c r="X4446" t="s">
        <v>56</v>
      </c>
      <c r="Y4446">
        <v>1.115</v>
      </c>
      <c r="Z4446">
        <v>0.97099999999999997</v>
      </c>
      <c r="AA4446">
        <v>0.997</v>
      </c>
      <c r="AB4446">
        <v>0.97199999999999998</v>
      </c>
      <c r="AC4446">
        <v>0.95</v>
      </c>
      <c r="AD4446" s="19">
        <v>45824.903962928242</v>
      </c>
      <c r="AE4446" t="s">
        <v>2043</v>
      </c>
    </row>
    <row r="4447" spans="1:31" hidden="1" x14ac:dyDescent="0.35">
      <c r="A4447" t="s">
        <v>1545</v>
      </c>
      <c r="B4447" t="s">
        <v>312</v>
      </c>
      <c r="C4447">
        <v>91</v>
      </c>
      <c r="D4447" s="9">
        <v>44474.594699074078</v>
      </c>
      <c r="E4447" s="9">
        <v>44566.566412037035</v>
      </c>
      <c r="F4447" t="s">
        <v>871</v>
      </c>
      <c r="G4447" t="s">
        <v>871</v>
      </c>
      <c r="H4447">
        <v>1</v>
      </c>
      <c r="I4447">
        <v>18</v>
      </c>
      <c r="J4447">
        <v>1</v>
      </c>
      <c r="K4447" t="s">
        <v>872</v>
      </c>
      <c r="L4447">
        <v>21</v>
      </c>
      <c r="M4447">
        <v>-3</v>
      </c>
      <c r="N4447" t="s">
        <v>874</v>
      </c>
      <c r="O4447">
        <v>0.17</v>
      </c>
      <c r="P4447" t="s">
        <v>874</v>
      </c>
      <c r="Q4447">
        <v>0.191</v>
      </c>
      <c r="R4447">
        <v>0</v>
      </c>
      <c r="S4447">
        <v>0.156</v>
      </c>
      <c r="T4447" t="s">
        <v>874</v>
      </c>
      <c r="U4447" t="s">
        <v>874</v>
      </c>
      <c r="V4447" t="s">
        <v>874</v>
      </c>
      <c r="W4447" t="s">
        <v>874</v>
      </c>
      <c r="X4447" t="s">
        <v>56</v>
      </c>
      <c r="Y4447">
        <v>5.2359999999999998</v>
      </c>
      <c r="Z4447" t="s">
        <v>874</v>
      </c>
      <c r="AA4447">
        <v>0.96199999999999997</v>
      </c>
      <c r="AB4447" t="s">
        <v>874</v>
      </c>
      <c r="AC4447">
        <v>0.95799999999999996</v>
      </c>
      <c r="AD4447" s="19">
        <v>45825.125268483796</v>
      </c>
      <c r="AE4447" t="s">
        <v>2397</v>
      </c>
    </row>
    <row r="4448" spans="1:31" x14ac:dyDescent="0.35">
      <c r="A4448" t="s">
        <v>2185</v>
      </c>
      <c r="B4448" t="s">
        <v>311</v>
      </c>
      <c r="C4448">
        <v>575</v>
      </c>
      <c r="D4448" s="9">
        <v>39595.099305555559</v>
      </c>
      <c r="E4448" s="9">
        <v>40171.009027777778</v>
      </c>
      <c r="F4448">
        <v>77</v>
      </c>
      <c r="G4448">
        <v>77</v>
      </c>
      <c r="H4448">
        <v>53</v>
      </c>
      <c r="I4448">
        <v>24</v>
      </c>
      <c r="J4448">
        <v>28</v>
      </c>
      <c r="K4448">
        <v>49</v>
      </c>
      <c r="L4448">
        <v>43</v>
      </c>
      <c r="M4448">
        <v>6</v>
      </c>
      <c r="N4448">
        <v>0.29799999999999999</v>
      </c>
      <c r="O4448">
        <v>4.1000000000000002E-2</v>
      </c>
      <c r="P4448">
        <v>8.5999999999999993E-2</v>
      </c>
      <c r="Q4448">
        <v>0.121</v>
      </c>
      <c r="R4448">
        <v>0.253</v>
      </c>
      <c r="S4448">
        <v>9.8000000000000004E-2</v>
      </c>
      <c r="T4448">
        <v>0.47799999999999998</v>
      </c>
      <c r="U4448">
        <v>0.879</v>
      </c>
      <c r="V4448">
        <v>0.746</v>
      </c>
      <c r="W4448">
        <v>49.587000000000003</v>
      </c>
      <c r="X4448" t="s">
        <v>56</v>
      </c>
      <c r="Y4448">
        <v>8.2639999999999993</v>
      </c>
      <c r="Z4448">
        <v>0.97799999999999998</v>
      </c>
      <c r="AA4448">
        <v>0.94499999999999995</v>
      </c>
      <c r="AB4448">
        <v>0.27500000000000002</v>
      </c>
      <c r="AC4448">
        <v>0.66300000000000003</v>
      </c>
      <c r="AD4448" s="19">
        <v>45824.952196342594</v>
      </c>
      <c r="AE4448" t="s">
        <v>2215</v>
      </c>
    </row>
    <row r="4449" spans="1:31" hidden="1" x14ac:dyDescent="0.35">
      <c r="A4449" t="s">
        <v>1546</v>
      </c>
      <c r="B4449" t="s">
        <v>312</v>
      </c>
      <c r="C4449">
        <v>44</v>
      </c>
      <c r="D4449" s="9">
        <v>43072.652233796296</v>
      </c>
      <c r="E4449" s="9">
        <v>43117.636377314811</v>
      </c>
      <c r="F4449" t="s">
        <v>871</v>
      </c>
      <c r="G4449" t="s">
        <v>871</v>
      </c>
      <c r="H4449">
        <v>1</v>
      </c>
      <c r="I4449">
        <v>2</v>
      </c>
      <c r="J4449">
        <v>1</v>
      </c>
      <c r="K4449" t="s">
        <v>872</v>
      </c>
      <c r="L4449">
        <v>2</v>
      </c>
      <c r="M4449">
        <v>-1</v>
      </c>
      <c r="N4449" t="s">
        <v>874</v>
      </c>
      <c r="O4449">
        <v>2.1999999999999999E-2</v>
      </c>
      <c r="P4449" t="s">
        <v>874</v>
      </c>
      <c r="Q4449">
        <v>0.1</v>
      </c>
      <c r="R4449">
        <v>0</v>
      </c>
      <c r="S4449">
        <v>2.1999999999999999E-2</v>
      </c>
      <c r="T4449" t="s">
        <v>874</v>
      </c>
      <c r="U4449" t="s">
        <v>874</v>
      </c>
      <c r="V4449" t="s">
        <v>874</v>
      </c>
      <c r="W4449" t="s">
        <v>874</v>
      </c>
      <c r="X4449" t="s">
        <v>56</v>
      </c>
      <c r="Y4449">
        <v>10</v>
      </c>
      <c r="Z4449" t="s">
        <v>874</v>
      </c>
      <c r="AA4449">
        <v>1</v>
      </c>
      <c r="AB4449" t="s">
        <v>874</v>
      </c>
      <c r="AC4449">
        <v>1</v>
      </c>
      <c r="AD4449" s="19">
        <v>45825.125486481484</v>
      </c>
      <c r="AE4449" t="s">
        <v>2397</v>
      </c>
    </row>
    <row r="4450" spans="1:31" x14ac:dyDescent="0.35">
      <c r="A4450" t="s">
        <v>1749</v>
      </c>
      <c r="B4450" t="s">
        <v>311</v>
      </c>
      <c r="C4450">
        <v>364</v>
      </c>
      <c r="D4450" s="9">
        <v>44201.323935185188</v>
      </c>
      <c r="E4450" s="9">
        <v>44566.03875</v>
      </c>
      <c r="F4450">
        <v>72</v>
      </c>
      <c r="G4450">
        <v>72</v>
      </c>
      <c r="H4450">
        <v>58</v>
      </c>
      <c r="I4450">
        <v>14</v>
      </c>
      <c r="J4450">
        <v>0</v>
      </c>
      <c r="K4450">
        <v>72</v>
      </c>
      <c r="L4450">
        <v>34</v>
      </c>
      <c r="M4450">
        <v>38</v>
      </c>
      <c r="N4450">
        <v>0.26800000000000002</v>
      </c>
      <c r="O4450">
        <v>7.0999999999999994E-2</v>
      </c>
      <c r="P4450">
        <v>0</v>
      </c>
      <c r="Q4450">
        <v>0.16200000000000001</v>
      </c>
      <c r="R4450">
        <v>0.33900000000000002</v>
      </c>
      <c r="S4450">
        <v>0.35</v>
      </c>
      <c r="T4450">
        <v>0.47799999999999998</v>
      </c>
      <c r="U4450">
        <v>0.79100000000000004</v>
      </c>
      <c r="V4450">
        <v>1</v>
      </c>
      <c r="W4450">
        <v>234.56800000000001</v>
      </c>
      <c r="X4450" t="s">
        <v>56</v>
      </c>
      <c r="Y4450">
        <v>6.173</v>
      </c>
      <c r="Z4450">
        <v>0.64100000000000001</v>
      </c>
      <c r="AA4450">
        <v>0.92600000000000005</v>
      </c>
      <c r="AB4450">
        <v>0</v>
      </c>
      <c r="AC4450">
        <v>0.92500000000000004</v>
      </c>
      <c r="AD4450" s="19">
        <v>45825.176968831016</v>
      </c>
      <c r="AE4450" t="s">
        <v>2397</v>
      </c>
    </row>
    <row r="4451" spans="1:31" hidden="1" x14ac:dyDescent="0.35">
      <c r="A4451" t="s">
        <v>1547</v>
      </c>
      <c r="B4451" t="s">
        <v>312</v>
      </c>
      <c r="C4451">
        <v>0</v>
      </c>
      <c r="D4451" s="9">
        <v>42268.118067129632</v>
      </c>
      <c r="E4451" s="9">
        <v>42268.118067129632</v>
      </c>
      <c r="F4451" t="s">
        <v>871</v>
      </c>
      <c r="G4451" t="s">
        <v>871</v>
      </c>
      <c r="H4451">
        <v>1</v>
      </c>
      <c r="I4451">
        <v>1</v>
      </c>
      <c r="J4451">
        <v>1</v>
      </c>
      <c r="K4451" t="s">
        <v>872</v>
      </c>
      <c r="L4451">
        <v>1</v>
      </c>
      <c r="M4451">
        <v>0</v>
      </c>
      <c r="N4451" t="s">
        <v>874</v>
      </c>
      <c r="O4451" t="s">
        <v>874</v>
      </c>
      <c r="P4451" t="s">
        <v>874</v>
      </c>
      <c r="Q4451" t="s">
        <v>874</v>
      </c>
      <c r="R4451">
        <v>0</v>
      </c>
      <c r="S4451" t="s">
        <v>874</v>
      </c>
      <c r="T4451" t="s">
        <v>874</v>
      </c>
      <c r="U4451" t="s">
        <v>874</v>
      </c>
      <c r="V4451" t="s">
        <v>874</v>
      </c>
      <c r="W4451" t="s">
        <v>874</v>
      </c>
      <c r="X4451" t="s">
        <v>62</v>
      </c>
      <c r="Y4451" t="s">
        <v>874</v>
      </c>
      <c r="Z4451" t="s">
        <v>874</v>
      </c>
      <c r="AA4451" t="s">
        <v>874</v>
      </c>
      <c r="AB4451" t="s">
        <v>874</v>
      </c>
      <c r="AC4451" t="s">
        <v>874</v>
      </c>
      <c r="AD4451" s="19">
        <v>45825.12568636574</v>
      </c>
      <c r="AE4451" t="s">
        <v>2397</v>
      </c>
    </row>
    <row r="4452" spans="1:31" x14ac:dyDescent="0.35">
      <c r="A4452" t="s">
        <v>1208</v>
      </c>
      <c r="B4452" t="s">
        <v>311</v>
      </c>
      <c r="C4452">
        <v>3178</v>
      </c>
      <c r="D4452" s="9">
        <v>41015.279039351852</v>
      </c>
      <c r="E4452" s="9">
        <v>44193.670682870368</v>
      </c>
      <c r="F4452">
        <v>1564</v>
      </c>
      <c r="G4452">
        <v>1564</v>
      </c>
      <c r="H4452">
        <v>429</v>
      </c>
      <c r="I4452">
        <v>1135</v>
      </c>
      <c r="J4452">
        <v>136</v>
      </c>
      <c r="K4452">
        <v>1428</v>
      </c>
      <c r="L4452">
        <v>725</v>
      </c>
      <c r="M4452">
        <v>703</v>
      </c>
      <c r="N4452">
        <v>0.14499999999999999</v>
      </c>
      <c r="O4452">
        <v>0.436</v>
      </c>
      <c r="P4452">
        <v>5.5E-2</v>
      </c>
      <c r="Q4452">
        <v>0.251</v>
      </c>
      <c r="R4452">
        <v>0.52600000000000002</v>
      </c>
      <c r="S4452">
        <v>0.51100000000000001</v>
      </c>
      <c r="T4452">
        <v>0.47699999999999998</v>
      </c>
      <c r="U4452">
        <v>0.25</v>
      </c>
      <c r="V4452">
        <v>0.90500000000000003</v>
      </c>
      <c r="W4452">
        <v>2800.797</v>
      </c>
      <c r="X4452" t="s">
        <v>56</v>
      </c>
      <c r="Y4452">
        <v>3.984</v>
      </c>
      <c r="Z4452">
        <v>0.98699999999999999</v>
      </c>
      <c r="AA4452">
        <v>0.96899999999999997</v>
      </c>
      <c r="AB4452">
        <v>0.97899999999999998</v>
      </c>
      <c r="AC4452">
        <v>0.98599999999999999</v>
      </c>
      <c r="AD4452" s="19">
        <v>45825.305784699071</v>
      </c>
      <c r="AE4452" t="s">
        <v>2333</v>
      </c>
    </row>
    <row r="4453" spans="1:31" hidden="1" x14ac:dyDescent="0.35">
      <c r="A4453" t="s">
        <v>1548</v>
      </c>
      <c r="B4453" t="s">
        <v>312</v>
      </c>
      <c r="C4453">
        <v>97</v>
      </c>
      <c r="D4453" s="9">
        <v>44466.469537037039</v>
      </c>
      <c r="E4453" s="9">
        <v>44564.337650462963</v>
      </c>
      <c r="F4453" t="s">
        <v>871</v>
      </c>
      <c r="G4453" t="s">
        <v>871</v>
      </c>
      <c r="H4453">
        <v>24</v>
      </c>
      <c r="I4453">
        <v>3</v>
      </c>
      <c r="J4453">
        <v>3</v>
      </c>
      <c r="K4453" t="s">
        <v>872</v>
      </c>
      <c r="L4453">
        <v>22</v>
      </c>
      <c r="M4453">
        <v>1</v>
      </c>
      <c r="N4453">
        <v>0.23799999999999999</v>
      </c>
      <c r="O4453">
        <v>3.9E-2</v>
      </c>
      <c r="P4453">
        <v>1.5</v>
      </c>
      <c r="Q4453">
        <v>0.23</v>
      </c>
      <c r="R4453">
        <v>-1.2230000000000001</v>
      </c>
      <c r="S4453">
        <v>0.23699999999999999</v>
      </c>
      <c r="T4453">
        <v>-0.188</v>
      </c>
      <c r="U4453">
        <v>0.85899999999999999</v>
      </c>
      <c r="V4453">
        <v>-4.415</v>
      </c>
      <c r="W4453">
        <v>2500</v>
      </c>
      <c r="X4453" t="s">
        <v>56</v>
      </c>
      <c r="Y4453">
        <v>4.3479999999999999</v>
      </c>
      <c r="Z4453">
        <v>0.94699999999999995</v>
      </c>
      <c r="AA4453">
        <v>0.85</v>
      </c>
      <c r="AB4453">
        <v>0.75</v>
      </c>
      <c r="AC4453">
        <v>0.93200000000000005</v>
      </c>
      <c r="AD4453" s="19">
        <v>45825.125993657406</v>
      </c>
      <c r="AE4453" t="s">
        <v>2397</v>
      </c>
    </row>
    <row r="4454" spans="1:31" x14ac:dyDescent="0.35">
      <c r="A4454" t="s">
        <v>1358</v>
      </c>
      <c r="B4454" t="s">
        <v>311</v>
      </c>
      <c r="C4454">
        <v>2680</v>
      </c>
      <c r="D4454" s="9">
        <v>37286.265972222223</v>
      </c>
      <c r="E4454" s="9">
        <v>39967.25</v>
      </c>
      <c r="F4454">
        <v>41</v>
      </c>
      <c r="G4454">
        <v>41</v>
      </c>
      <c r="H4454">
        <v>0</v>
      </c>
      <c r="I4454">
        <v>41</v>
      </c>
      <c r="J4454">
        <v>11</v>
      </c>
      <c r="K4454">
        <v>30</v>
      </c>
      <c r="L4454">
        <v>23</v>
      </c>
      <c r="M4454">
        <v>7</v>
      </c>
      <c r="N4454">
        <v>0</v>
      </c>
      <c r="O4454">
        <v>2.1000000000000001E-2</v>
      </c>
      <c r="P4454">
        <v>0</v>
      </c>
      <c r="Q4454">
        <v>0.01</v>
      </c>
      <c r="R4454">
        <v>2.1000000000000001E-2</v>
      </c>
      <c r="S4454">
        <v>2.1000000000000001E-2</v>
      </c>
      <c r="T4454">
        <v>0.47599999999999998</v>
      </c>
      <c r="U4454">
        <v>0</v>
      </c>
      <c r="V4454">
        <v>1</v>
      </c>
      <c r="W4454">
        <v>700</v>
      </c>
      <c r="X4454" t="s">
        <v>56</v>
      </c>
      <c r="Y4454">
        <v>100</v>
      </c>
      <c r="Z4454">
        <v>0</v>
      </c>
      <c r="AA4454">
        <v>0.59399999999999997</v>
      </c>
      <c r="AB4454">
        <v>0</v>
      </c>
      <c r="AC4454">
        <v>0.34100000000000003</v>
      </c>
      <c r="AD4454" s="19">
        <v>45824.778885405096</v>
      </c>
      <c r="AE4454" t="s">
        <v>1824</v>
      </c>
    </row>
    <row r="4455" spans="1:31" hidden="1" x14ac:dyDescent="0.35">
      <c r="A4455" t="s">
        <v>1549</v>
      </c>
      <c r="B4455" t="s">
        <v>312</v>
      </c>
      <c r="C4455">
        <v>92</v>
      </c>
      <c r="D4455" s="9">
        <v>44474.311122685183</v>
      </c>
      <c r="E4455" s="9">
        <v>44566.344953703701</v>
      </c>
      <c r="F4455" t="s">
        <v>871</v>
      </c>
      <c r="G4455" t="s">
        <v>871</v>
      </c>
      <c r="H4455">
        <v>1</v>
      </c>
      <c r="I4455">
        <v>8</v>
      </c>
      <c r="J4455">
        <v>1</v>
      </c>
      <c r="K4455" t="s">
        <v>872</v>
      </c>
      <c r="L4455">
        <v>5</v>
      </c>
      <c r="M4455">
        <v>2</v>
      </c>
      <c r="N4455" t="s">
        <v>874</v>
      </c>
      <c r="O4455">
        <v>7.0999999999999994E-2</v>
      </c>
      <c r="P4455" t="s">
        <v>874</v>
      </c>
      <c r="Q4455">
        <v>6.6000000000000003E-2</v>
      </c>
      <c r="R4455">
        <v>0</v>
      </c>
      <c r="S4455">
        <v>7.2999999999999995E-2</v>
      </c>
      <c r="T4455" t="s">
        <v>874</v>
      </c>
      <c r="U4455" t="s">
        <v>874</v>
      </c>
      <c r="V4455" t="s">
        <v>874</v>
      </c>
      <c r="W4455" t="s">
        <v>874</v>
      </c>
      <c r="X4455" t="s">
        <v>56</v>
      </c>
      <c r="Y4455">
        <v>15.151999999999999</v>
      </c>
      <c r="Z4455" t="s">
        <v>874</v>
      </c>
      <c r="AA4455">
        <v>0.92200000000000004</v>
      </c>
      <c r="AB4455" t="s">
        <v>874</v>
      </c>
      <c r="AC4455">
        <v>0.85899999999999999</v>
      </c>
      <c r="AD4455" s="19">
        <v>45825.126227372682</v>
      </c>
      <c r="AE4455" t="s">
        <v>2397</v>
      </c>
    </row>
    <row r="4456" spans="1:31" x14ac:dyDescent="0.35">
      <c r="A4456" t="s">
        <v>1358</v>
      </c>
      <c r="B4456" t="s">
        <v>311</v>
      </c>
      <c r="C4456">
        <v>2680</v>
      </c>
      <c r="D4456" s="9">
        <v>37285.932928240742</v>
      </c>
      <c r="E4456" s="9">
        <v>39966.91710648148</v>
      </c>
      <c r="F4456">
        <v>41</v>
      </c>
      <c r="G4456">
        <v>41</v>
      </c>
      <c r="H4456">
        <v>0</v>
      </c>
      <c r="I4456">
        <v>41</v>
      </c>
      <c r="J4456">
        <v>11</v>
      </c>
      <c r="K4456">
        <v>30</v>
      </c>
      <c r="L4456">
        <v>23</v>
      </c>
      <c r="M4456">
        <v>7</v>
      </c>
      <c r="N4456">
        <v>0</v>
      </c>
      <c r="O4456">
        <v>2.1000000000000001E-2</v>
      </c>
      <c r="P4456">
        <v>0</v>
      </c>
      <c r="Q4456">
        <v>0.01</v>
      </c>
      <c r="R4456">
        <v>2.1000000000000001E-2</v>
      </c>
      <c r="S4456">
        <v>2.1000000000000001E-2</v>
      </c>
      <c r="T4456">
        <v>0.47599999999999998</v>
      </c>
      <c r="U4456">
        <v>0</v>
      </c>
      <c r="V4456">
        <v>1</v>
      </c>
      <c r="W4456">
        <v>700</v>
      </c>
      <c r="X4456" t="s">
        <v>56</v>
      </c>
      <c r="Y4456">
        <v>100</v>
      </c>
      <c r="Z4456">
        <v>0</v>
      </c>
      <c r="AA4456">
        <v>0.59399999999999997</v>
      </c>
      <c r="AB4456">
        <v>0</v>
      </c>
      <c r="AC4456">
        <v>0.34100000000000003</v>
      </c>
      <c r="AD4456" s="19">
        <v>45825.080963553242</v>
      </c>
      <c r="AE4456" t="s">
        <v>2397</v>
      </c>
    </row>
    <row r="4457" spans="1:31" hidden="1" x14ac:dyDescent="0.35">
      <c r="A4457" t="s">
        <v>1550</v>
      </c>
      <c r="B4457" t="s">
        <v>312</v>
      </c>
      <c r="C4457">
        <v>0</v>
      </c>
      <c r="D4457" s="9">
        <v>44035.432291666664</v>
      </c>
      <c r="E4457" s="9">
        <v>44035.598865740743</v>
      </c>
      <c r="F4457" t="s">
        <v>871</v>
      </c>
      <c r="G4457" t="s">
        <v>871</v>
      </c>
      <c r="H4457">
        <v>1</v>
      </c>
      <c r="I4457">
        <v>2</v>
      </c>
      <c r="J4457">
        <v>1</v>
      </c>
      <c r="K4457" t="s">
        <v>872</v>
      </c>
      <c r="L4457">
        <v>1</v>
      </c>
      <c r="M4457">
        <v>1</v>
      </c>
      <c r="N4457" t="s">
        <v>874</v>
      </c>
      <c r="O4457">
        <v>1</v>
      </c>
      <c r="P4457" t="s">
        <v>874</v>
      </c>
      <c r="Q4457" t="s">
        <v>874</v>
      </c>
      <c r="R4457">
        <v>0</v>
      </c>
      <c r="S4457">
        <v>1</v>
      </c>
      <c r="T4457" t="s">
        <v>874</v>
      </c>
      <c r="U4457" t="s">
        <v>874</v>
      </c>
      <c r="V4457" t="s">
        <v>874</v>
      </c>
      <c r="W4457" t="s">
        <v>874</v>
      </c>
      <c r="X4457" t="s">
        <v>62</v>
      </c>
      <c r="Y4457" t="s">
        <v>874</v>
      </c>
      <c r="Z4457" t="s">
        <v>874</v>
      </c>
      <c r="AA4457">
        <v>1</v>
      </c>
      <c r="AB4457" t="s">
        <v>874</v>
      </c>
      <c r="AC4457" t="s">
        <v>874</v>
      </c>
      <c r="AD4457" s="19">
        <v>45825.126428900461</v>
      </c>
      <c r="AE4457" t="s">
        <v>2397</v>
      </c>
    </row>
    <row r="4458" spans="1:31" x14ac:dyDescent="0.35">
      <c r="A4458" t="s">
        <v>1238</v>
      </c>
      <c r="B4458" t="s">
        <v>311</v>
      </c>
      <c r="C4458">
        <v>6666</v>
      </c>
      <c r="D4458" s="9">
        <v>37897.142268518517</v>
      </c>
      <c r="E4458" s="9">
        <v>44563.912812499999</v>
      </c>
      <c r="F4458">
        <v>582</v>
      </c>
      <c r="G4458">
        <v>582</v>
      </c>
      <c r="H4458">
        <v>53</v>
      </c>
      <c r="I4458">
        <v>529</v>
      </c>
      <c r="J4458">
        <v>174</v>
      </c>
      <c r="K4458">
        <v>408</v>
      </c>
      <c r="L4458">
        <v>246</v>
      </c>
      <c r="M4458">
        <v>162</v>
      </c>
      <c r="N4458">
        <v>7.0000000000000001E-3</v>
      </c>
      <c r="O4458">
        <v>7.2999999999999995E-2</v>
      </c>
      <c r="P4458">
        <v>2.3E-2</v>
      </c>
      <c r="Q4458">
        <v>2.7E-2</v>
      </c>
      <c r="R4458">
        <v>5.7000000000000002E-2</v>
      </c>
      <c r="S4458">
        <v>5.2999999999999999E-2</v>
      </c>
      <c r="T4458">
        <v>0.47399999999999998</v>
      </c>
      <c r="U4458">
        <v>8.7999999999999995E-2</v>
      </c>
      <c r="V4458">
        <v>0.71199999999999997</v>
      </c>
      <c r="W4458">
        <v>6000</v>
      </c>
      <c r="X4458" t="s">
        <v>56</v>
      </c>
      <c r="Y4458">
        <v>37.036999999999999</v>
      </c>
      <c r="Z4458">
        <v>0.74299999999999999</v>
      </c>
      <c r="AA4458">
        <v>0.77100000000000002</v>
      </c>
      <c r="AB4458">
        <v>0.83199999999999996</v>
      </c>
      <c r="AC4458">
        <v>0.81200000000000006</v>
      </c>
      <c r="AD4458" s="19">
        <v>45825.052373287035</v>
      </c>
      <c r="AE4458" t="s">
        <v>2397</v>
      </c>
    </row>
    <row r="4459" spans="1:31" hidden="1" x14ac:dyDescent="0.35">
      <c r="A4459" t="s">
        <v>1551</v>
      </c>
      <c r="B4459" t="s">
        <v>312</v>
      </c>
      <c r="C4459">
        <v>0</v>
      </c>
      <c r="D4459" s="9">
        <v>40675.827893518515</v>
      </c>
      <c r="E4459" s="9">
        <v>40675.827893518515</v>
      </c>
      <c r="F4459" t="s">
        <v>871</v>
      </c>
      <c r="G4459" t="s">
        <v>871</v>
      </c>
      <c r="H4459">
        <v>1</v>
      </c>
      <c r="I4459">
        <v>1</v>
      </c>
      <c r="J4459">
        <v>1</v>
      </c>
      <c r="K4459" t="s">
        <v>872</v>
      </c>
      <c r="L4459">
        <v>1</v>
      </c>
      <c r="M4459">
        <v>0</v>
      </c>
      <c r="N4459" t="s">
        <v>874</v>
      </c>
      <c r="O4459" t="s">
        <v>874</v>
      </c>
      <c r="P4459" t="s">
        <v>874</v>
      </c>
      <c r="Q4459" t="s">
        <v>874</v>
      </c>
      <c r="R4459">
        <v>0</v>
      </c>
      <c r="S4459" t="s">
        <v>874</v>
      </c>
      <c r="T4459" t="s">
        <v>874</v>
      </c>
      <c r="U4459" t="s">
        <v>874</v>
      </c>
      <c r="V4459" t="s">
        <v>874</v>
      </c>
      <c r="W4459" t="s">
        <v>874</v>
      </c>
      <c r="X4459" t="s">
        <v>56</v>
      </c>
      <c r="Y4459" t="s">
        <v>874</v>
      </c>
      <c r="Z4459" t="s">
        <v>874</v>
      </c>
      <c r="AA4459" t="s">
        <v>874</v>
      </c>
      <c r="AB4459" t="s">
        <v>874</v>
      </c>
      <c r="AC4459" t="s">
        <v>874</v>
      </c>
      <c r="AD4459" s="19">
        <v>45825.126629432867</v>
      </c>
      <c r="AE4459" t="s">
        <v>2397</v>
      </c>
    </row>
    <row r="4460" spans="1:31" x14ac:dyDescent="0.35">
      <c r="A4460" t="s">
        <v>2039</v>
      </c>
      <c r="B4460" t="s">
        <v>311</v>
      </c>
      <c r="C4460">
        <v>2151</v>
      </c>
      <c r="D4460" s="9">
        <v>39378.390972222223</v>
      </c>
      <c r="E4460" s="9">
        <v>41530.007638888892</v>
      </c>
      <c r="F4460">
        <v>44</v>
      </c>
      <c r="G4460">
        <v>44</v>
      </c>
      <c r="H4460">
        <v>13</v>
      </c>
      <c r="I4460">
        <v>31</v>
      </c>
      <c r="J4460">
        <v>7</v>
      </c>
      <c r="K4460">
        <v>37</v>
      </c>
      <c r="L4460">
        <v>20</v>
      </c>
      <c r="M4460">
        <v>17</v>
      </c>
      <c r="N4460">
        <v>5.0000000000000001E-3</v>
      </c>
      <c r="O4460">
        <v>1.6E-2</v>
      </c>
      <c r="P4460">
        <v>4.0000000000000001E-3</v>
      </c>
      <c r="Q4460">
        <v>8.0000000000000002E-3</v>
      </c>
      <c r="R4460">
        <v>1.7000000000000001E-2</v>
      </c>
      <c r="S4460">
        <v>1.7999999999999999E-2</v>
      </c>
      <c r="T4460">
        <v>0.47099999999999997</v>
      </c>
      <c r="U4460">
        <v>0.23799999999999999</v>
      </c>
      <c r="V4460">
        <v>0.81</v>
      </c>
      <c r="W4460">
        <v>2125</v>
      </c>
      <c r="X4460" t="s">
        <v>56</v>
      </c>
      <c r="Y4460">
        <v>125</v>
      </c>
      <c r="Z4460">
        <v>0.95699999999999996</v>
      </c>
      <c r="AA4460">
        <v>0.93500000000000005</v>
      </c>
      <c r="AB4460">
        <v>0.91600000000000004</v>
      </c>
      <c r="AC4460">
        <v>0.92200000000000004</v>
      </c>
      <c r="AD4460" s="19">
        <v>45824.906800925928</v>
      </c>
      <c r="AE4460" t="s">
        <v>2043</v>
      </c>
    </row>
    <row r="4461" spans="1:31" hidden="1" x14ac:dyDescent="0.35">
      <c r="A4461" t="s">
        <v>1552</v>
      </c>
      <c r="B4461" t="s">
        <v>312</v>
      </c>
      <c r="C4461">
        <v>98</v>
      </c>
      <c r="D4461" s="9">
        <v>44467.103807870371</v>
      </c>
      <c r="E4461" s="9">
        <v>44565.207268518519</v>
      </c>
      <c r="F4461" t="s">
        <v>871</v>
      </c>
      <c r="G4461" t="s">
        <v>871</v>
      </c>
      <c r="H4461">
        <v>1</v>
      </c>
      <c r="I4461">
        <v>32</v>
      </c>
      <c r="J4461">
        <v>2</v>
      </c>
      <c r="K4461" t="s">
        <v>872</v>
      </c>
      <c r="L4461">
        <v>31</v>
      </c>
      <c r="M4461">
        <v>0</v>
      </c>
      <c r="N4461" t="s">
        <v>874</v>
      </c>
      <c r="O4461">
        <v>0.33700000000000002</v>
      </c>
      <c r="P4461">
        <v>1.4E-2</v>
      </c>
      <c r="Q4461">
        <v>0.30299999999999999</v>
      </c>
      <c r="R4461">
        <v>0.32300000000000001</v>
      </c>
      <c r="S4461">
        <v>0.32800000000000001</v>
      </c>
      <c r="T4461" t="s">
        <v>874</v>
      </c>
      <c r="U4461" t="s">
        <v>874</v>
      </c>
      <c r="V4461" t="s">
        <v>874</v>
      </c>
      <c r="W4461" t="s">
        <v>874</v>
      </c>
      <c r="X4461" t="s">
        <v>56</v>
      </c>
      <c r="Y4461">
        <v>3.3</v>
      </c>
      <c r="Z4461" t="s">
        <v>874</v>
      </c>
      <c r="AA4461">
        <v>0.97099999999999997</v>
      </c>
      <c r="AB4461">
        <v>1</v>
      </c>
      <c r="AC4461">
        <v>0.95099999999999996</v>
      </c>
      <c r="AD4461" s="19">
        <v>45825.126881145836</v>
      </c>
      <c r="AE4461" t="s">
        <v>2397</v>
      </c>
    </row>
    <row r="4462" spans="1:31" x14ac:dyDescent="0.35">
      <c r="A4462" t="s">
        <v>2197</v>
      </c>
      <c r="B4462" t="s">
        <v>311</v>
      </c>
      <c r="C4462">
        <v>1869</v>
      </c>
      <c r="D4462" s="9">
        <v>39710.005555555559</v>
      </c>
      <c r="E4462" s="9">
        <v>41579.680555555555</v>
      </c>
      <c r="F4462">
        <v>139</v>
      </c>
      <c r="G4462">
        <v>139</v>
      </c>
      <c r="H4462">
        <v>106</v>
      </c>
      <c r="I4462">
        <v>33</v>
      </c>
      <c r="J4462">
        <v>6</v>
      </c>
      <c r="K4462">
        <v>133</v>
      </c>
      <c r="L4462">
        <v>64</v>
      </c>
      <c r="M4462">
        <v>69</v>
      </c>
      <c r="N4462">
        <v>0.187</v>
      </c>
      <c r="O4462">
        <v>5.1999999999999998E-2</v>
      </c>
      <c r="P4462">
        <v>2E-3</v>
      </c>
      <c r="Q4462">
        <v>0.111</v>
      </c>
      <c r="R4462">
        <v>0.23699999999999999</v>
      </c>
      <c r="S4462">
        <v>0.11799999999999999</v>
      </c>
      <c r="T4462">
        <v>0.46800000000000003</v>
      </c>
      <c r="U4462">
        <v>0.78200000000000003</v>
      </c>
      <c r="V4462">
        <v>0.99199999999999999</v>
      </c>
      <c r="W4462">
        <v>621.62199999999996</v>
      </c>
      <c r="X4462" t="s">
        <v>56</v>
      </c>
      <c r="Y4462">
        <v>9.0090000000000003</v>
      </c>
      <c r="Z4462">
        <v>0.45900000000000002</v>
      </c>
      <c r="AA4462">
        <v>0.47299999999999998</v>
      </c>
      <c r="AB4462">
        <v>0.59199999999999997</v>
      </c>
      <c r="AC4462">
        <v>0.28799999999999998</v>
      </c>
      <c r="AD4462" s="19">
        <v>45824.954546446759</v>
      </c>
      <c r="AE4462" t="s">
        <v>2215</v>
      </c>
    </row>
    <row r="4463" spans="1:31" hidden="1" x14ac:dyDescent="0.35">
      <c r="A4463" t="s">
        <v>1553</v>
      </c>
      <c r="B4463" t="s">
        <v>312</v>
      </c>
      <c r="C4463">
        <v>0</v>
      </c>
      <c r="D4463" s="9">
        <v>43950.733240740738</v>
      </c>
      <c r="E4463" s="9">
        <v>43950.733240740738</v>
      </c>
      <c r="F4463" t="s">
        <v>871</v>
      </c>
      <c r="G4463" t="s">
        <v>871</v>
      </c>
      <c r="H4463">
        <v>1</v>
      </c>
      <c r="I4463">
        <v>1</v>
      </c>
      <c r="J4463">
        <v>1</v>
      </c>
      <c r="K4463" t="s">
        <v>872</v>
      </c>
      <c r="L4463">
        <v>1</v>
      </c>
      <c r="M4463">
        <v>0</v>
      </c>
      <c r="N4463" t="s">
        <v>874</v>
      </c>
      <c r="O4463" t="s">
        <v>874</v>
      </c>
      <c r="P4463" t="s">
        <v>874</v>
      </c>
      <c r="Q4463" t="s">
        <v>874</v>
      </c>
      <c r="R4463">
        <v>0</v>
      </c>
      <c r="S4463" t="s">
        <v>874</v>
      </c>
      <c r="T4463" t="s">
        <v>874</v>
      </c>
      <c r="U4463" t="s">
        <v>874</v>
      </c>
      <c r="V4463" t="s">
        <v>874</v>
      </c>
      <c r="W4463" t="s">
        <v>874</v>
      </c>
      <c r="X4463" t="s">
        <v>62</v>
      </c>
      <c r="Y4463" t="s">
        <v>874</v>
      </c>
      <c r="Z4463" t="s">
        <v>874</v>
      </c>
      <c r="AA4463" t="s">
        <v>874</v>
      </c>
      <c r="AB4463" t="s">
        <v>874</v>
      </c>
      <c r="AC4463" t="s">
        <v>874</v>
      </c>
      <c r="AD4463" s="19">
        <v>45825.127085844906</v>
      </c>
      <c r="AE4463" t="s">
        <v>2397</v>
      </c>
    </row>
    <row r="4464" spans="1:31" x14ac:dyDescent="0.35">
      <c r="A4464" t="s">
        <v>1006</v>
      </c>
      <c r="B4464" t="s">
        <v>311</v>
      </c>
      <c r="C4464">
        <v>2224</v>
      </c>
      <c r="D4464" s="9">
        <v>41681.928865740738</v>
      </c>
      <c r="E4464" s="9">
        <v>43906.726331018515</v>
      </c>
      <c r="F4464">
        <v>35</v>
      </c>
      <c r="G4464">
        <v>35</v>
      </c>
      <c r="H4464">
        <v>16</v>
      </c>
      <c r="I4464">
        <v>19</v>
      </c>
      <c r="J4464">
        <v>2</v>
      </c>
      <c r="K4464">
        <v>33</v>
      </c>
      <c r="L4464">
        <v>24</v>
      </c>
      <c r="M4464">
        <v>9</v>
      </c>
      <c r="N4464">
        <v>1.0489999999999999</v>
      </c>
      <c r="O4464">
        <v>8.0000000000000002E-3</v>
      </c>
      <c r="P4464">
        <v>1E-3</v>
      </c>
      <c r="Q4464">
        <v>0.49399999999999999</v>
      </c>
      <c r="R4464">
        <v>1.056</v>
      </c>
      <c r="S4464">
        <v>0.01</v>
      </c>
      <c r="T4464">
        <v>0.46800000000000003</v>
      </c>
      <c r="U4464">
        <v>0.99199999999999999</v>
      </c>
      <c r="V4464">
        <v>0.999</v>
      </c>
      <c r="W4464">
        <v>18.219000000000001</v>
      </c>
      <c r="X4464" t="s">
        <v>80</v>
      </c>
      <c r="Y4464">
        <v>2.024</v>
      </c>
      <c r="Z4464">
        <v>0.749</v>
      </c>
      <c r="AA4464" s="19">
        <v>0.185</v>
      </c>
      <c r="AB4464">
        <v>1</v>
      </c>
      <c r="AC4464" s="23">
        <v>0.93799999999999994</v>
      </c>
      <c r="AD4464" s="19">
        <v>45825.205274837965</v>
      </c>
      <c r="AE4464" t="s">
        <v>2388</v>
      </c>
    </row>
    <row r="4465" spans="1:31" hidden="1" x14ac:dyDescent="0.35">
      <c r="A4465" t="s">
        <v>1554</v>
      </c>
      <c r="B4465" t="s">
        <v>312</v>
      </c>
      <c r="C4465">
        <v>72</v>
      </c>
      <c r="D4465" s="9">
        <v>44475.242673611108</v>
      </c>
      <c r="E4465" s="9">
        <v>44547.856041666666</v>
      </c>
      <c r="F4465" t="s">
        <v>871</v>
      </c>
      <c r="G4465" t="s">
        <v>871</v>
      </c>
      <c r="H4465">
        <v>1</v>
      </c>
      <c r="I4465">
        <v>4</v>
      </c>
      <c r="J4465">
        <v>1</v>
      </c>
      <c r="K4465" t="s">
        <v>872</v>
      </c>
      <c r="L4465">
        <v>2</v>
      </c>
      <c r="M4465">
        <v>1</v>
      </c>
      <c r="N4465" t="s">
        <v>874</v>
      </c>
      <c r="O4465">
        <v>3.5000000000000003E-2</v>
      </c>
      <c r="P4465" t="s">
        <v>874</v>
      </c>
      <c r="Q4465">
        <v>2.1999999999999999E-2</v>
      </c>
      <c r="R4465">
        <v>0</v>
      </c>
      <c r="S4465">
        <v>3.5000000000000003E-2</v>
      </c>
      <c r="T4465" t="s">
        <v>874</v>
      </c>
      <c r="U4465" t="s">
        <v>874</v>
      </c>
      <c r="V4465" t="s">
        <v>874</v>
      </c>
      <c r="W4465" t="s">
        <v>874</v>
      </c>
      <c r="X4465" t="s">
        <v>56</v>
      </c>
      <c r="Y4465">
        <v>45.454999999999998</v>
      </c>
      <c r="Z4465" t="s">
        <v>874</v>
      </c>
      <c r="AA4465">
        <v>0.85099999999999998</v>
      </c>
      <c r="AB4465" t="s">
        <v>874</v>
      </c>
      <c r="AC4465">
        <v>1</v>
      </c>
      <c r="AD4465" s="19">
        <v>45825.12731984954</v>
      </c>
      <c r="AE4465" t="s">
        <v>2397</v>
      </c>
    </row>
    <row r="4466" spans="1:31" x14ac:dyDescent="0.35">
      <c r="A4466" t="s">
        <v>69</v>
      </c>
      <c r="B4466" t="s">
        <v>311</v>
      </c>
      <c r="C4466">
        <v>845</v>
      </c>
      <c r="D4466" s="9">
        <v>43706.547893518517</v>
      </c>
      <c r="E4466" s="9">
        <v>44551.716747685183</v>
      </c>
      <c r="F4466">
        <v>37</v>
      </c>
      <c r="G4466">
        <v>37</v>
      </c>
      <c r="H4466">
        <v>34</v>
      </c>
      <c r="I4466">
        <v>3</v>
      </c>
      <c r="J4466">
        <v>0</v>
      </c>
      <c r="K4466">
        <v>37</v>
      </c>
      <c r="L4466">
        <v>12</v>
      </c>
      <c r="M4466">
        <v>25</v>
      </c>
      <c r="N4466">
        <v>5.3999999999999999E-2</v>
      </c>
      <c r="O4466">
        <v>3.2000000000000001E-2</v>
      </c>
      <c r="P4466">
        <v>0</v>
      </c>
      <c r="Q4466">
        <v>0.04</v>
      </c>
      <c r="R4466">
        <v>8.5999999999999993E-2</v>
      </c>
      <c r="S4466">
        <v>6.0999999999999999E-2</v>
      </c>
      <c r="T4466">
        <v>0.46500000000000002</v>
      </c>
      <c r="U4466">
        <v>0.628</v>
      </c>
      <c r="V4466">
        <v>1</v>
      </c>
      <c r="W4466">
        <v>625</v>
      </c>
      <c r="X4466" t="s">
        <v>56</v>
      </c>
      <c r="Y4466">
        <v>25</v>
      </c>
      <c r="Z4466">
        <v>0.7</v>
      </c>
      <c r="AA4466">
        <v>0.75</v>
      </c>
      <c r="AB4466">
        <v>0</v>
      </c>
      <c r="AC4466">
        <v>0.96</v>
      </c>
      <c r="AD4466" s="19">
        <v>45825.286213171297</v>
      </c>
      <c r="AE4466" t="s">
        <v>2357</v>
      </c>
    </row>
    <row r="4467" spans="1:31" hidden="1" x14ac:dyDescent="0.35">
      <c r="A4467" t="s">
        <v>1555</v>
      </c>
      <c r="B4467" t="s">
        <v>312</v>
      </c>
      <c r="C4467">
        <v>94</v>
      </c>
      <c r="D4467" s="9">
        <v>44463.373495370368</v>
      </c>
      <c r="E4467" s="9">
        <v>44557.669768518521</v>
      </c>
      <c r="F4467" t="s">
        <v>871</v>
      </c>
      <c r="G4467" t="s">
        <v>871</v>
      </c>
      <c r="H4467">
        <v>15</v>
      </c>
      <c r="I4467">
        <v>50</v>
      </c>
      <c r="J4467">
        <v>8</v>
      </c>
      <c r="K4467" t="s">
        <v>872</v>
      </c>
      <c r="L4467">
        <v>47</v>
      </c>
      <c r="M4467">
        <v>9</v>
      </c>
      <c r="N4467">
        <v>0.128</v>
      </c>
      <c r="O4467">
        <v>0.60499999999999998</v>
      </c>
      <c r="P4467">
        <v>0.20799999999999999</v>
      </c>
      <c r="Q4467">
        <v>0.52600000000000002</v>
      </c>
      <c r="R4467">
        <v>0.52500000000000002</v>
      </c>
      <c r="S4467">
        <v>0.63500000000000001</v>
      </c>
      <c r="T4467">
        <v>1.002</v>
      </c>
      <c r="U4467">
        <v>0.17499999999999999</v>
      </c>
      <c r="V4467">
        <v>0.71599999999999997</v>
      </c>
      <c r="W4467">
        <v>488.59300000000002</v>
      </c>
      <c r="X4467" t="s">
        <v>62</v>
      </c>
      <c r="Y4467">
        <v>1.901</v>
      </c>
      <c r="Z4467">
        <v>0.72599999999999998</v>
      </c>
      <c r="AA4467">
        <v>0.93400000000000005</v>
      </c>
      <c r="AB4467">
        <v>0.82799999999999996</v>
      </c>
      <c r="AC4467">
        <v>0.92300000000000004</v>
      </c>
      <c r="AD4467" s="19">
        <v>45825.12762146991</v>
      </c>
      <c r="AE4467" t="s">
        <v>2397</v>
      </c>
    </row>
    <row r="4468" spans="1:31" x14ac:dyDescent="0.35">
      <c r="A4468" t="s">
        <v>1630</v>
      </c>
      <c r="B4468" t="s">
        <v>311</v>
      </c>
      <c r="C4468">
        <v>1093</v>
      </c>
      <c r="D4468" s="9">
        <v>43155.355983796297</v>
      </c>
      <c r="E4468" s="9">
        <v>44248.742986111109</v>
      </c>
      <c r="F4468">
        <v>75</v>
      </c>
      <c r="G4468">
        <v>75</v>
      </c>
      <c r="H4468">
        <v>26</v>
      </c>
      <c r="I4468">
        <v>49</v>
      </c>
      <c r="J4468">
        <v>5</v>
      </c>
      <c r="K4468">
        <v>70</v>
      </c>
      <c r="L4468">
        <v>10</v>
      </c>
      <c r="M4468">
        <v>60</v>
      </c>
      <c r="N4468">
        <v>1.9E-2</v>
      </c>
      <c r="O4468">
        <v>2.4E-2</v>
      </c>
      <c r="P4468">
        <v>4.0000000000000001E-3</v>
      </c>
      <c r="Q4468">
        <v>1.7999999999999999E-2</v>
      </c>
      <c r="R4468">
        <v>3.9E-2</v>
      </c>
      <c r="S4468">
        <v>3.5999999999999997E-2</v>
      </c>
      <c r="T4468">
        <v>0.46200000000000002</v>
      </c>
      <c r="U4468">
        <v>0.442</v>
      </c>
      <c r="V4468">
        <v>0.90700000000000003</v>
      </c>
      <c r="W4468">
        <v>3333.3330000000001</v>
      </c>
      <c r="X4468" t="s">
        <v>56</v>
      </c>
      <c r="Y4468">
        <v>55.555999999999997</v>
      </c>
      <c r="Z4468">
        <v>0.81899999999999995</v>
      </c>
      <c r="AA4468">
        <v>0.68</v>
      </c>
      <c r="AB4468">
        <v>0.99199999999999999</v>
      </c>
      <c r="AC4468">
        <v>0.91200000000000003</v>
      </c>
      <c r="AD4468" s="19">
        <v>45825.148531307874</v>
      </c>
      <c r="AE4468" t="s">
        <v>2397</v>
      </c>
    </row>
    <row r="4469" spans="1:31" hidden="1" x14ac:dyDescent="0.35">
      <c r="A4469" t="s">
        <v>1556</v>
      </c>
      <c r="B4469" t="s">
        <v>312</v>
      </c>
      <c r="C4469">
        <v>99</v>
      </c>
      <c r="D4469" s="9">
        <v>44467.075844907406</v>
      </c>
      <c r="E4469" s="9">
        <v>44566.473796296297</v>
      </c>
      <c r="F4469" t="s">
        <v>871</v>
      </c>
      <c r="G4469" t="s">
        <v>871</v>
      </c>
      <c r="H4469">
        <v>143</v>
      </c>
      <c r="I4469">
        <v>350</v>
      </c>
      <c r="J4469">
        <v>24</v>
      </c>
      <c r="K4469" t="s">
        <v>872</v>
      </c>
      <c r="L4469">
        <v>315</v>
      </c>
      <c r="M4469">
        <v>155</v>
      </c>
      <c r="N4469">
        <v>1.367</v>
      </c>
      <c r="O4469">
        <v>3.5790000000000002</v>
      </c>
      <c r="P4469">
        <v>0.21199999999999999</v>
      </c>
      <c r="Q4469">
        <v>3.35</v>
      </c>
      <c r="R4469">
        <v>4.734</v>
      </c>
      <c r="S4469">
        <v>4.641</v>
      </c>
      <c r="T4469">
        <v>0.70799999999999996</v>
      </c>
      <c r="U4469">
        <v>0.27600000000000002</v>
      </c>
      <c r="V4469">
        <v>0.95699999999999996</v>
      </c>
      <c r="W4469">
        <v>162.09</v>
      </c>
      <c r="X4469" t="s">
        <v>56</v>
      </c>
      <c r="Y4469">
        <v>0.29899999999999999</v>
      </c>
      <c r="Z4469">
        <v>0.97</v>
      </c>
      <c r="AA4469">
        <v>0.99299999999999999</v>
      </c>
      <c r="AB4469">
        <v>0.97</v>
      </c>
      <c r="AC4469">
        <v>0.99399999999999999</v>
      </c>
      <c r="AD4469" s="19">
        <v>45825.127920185187</v>
      </c>
      <c r="AE4469" t="s">
        <v>2397</v>
      </c>
    </row>
    <row r="4470" spans="1:31" x14ac:dyDescent="0.35">
      <c r="A4470" t="s">
        <v>960</v>
      </c>
      <c r="B4470" t="s">
        <v>311</v>
      </c>
      <c r="C4470">
        <v>3109</v>
      </c>
      <c r="D4470" s="9">
        <v>41456.579409722224</v>
      </c>
      <c r="E4470" s="9">
        <v>44566.575358796297</v>
      </c>
      <c r="F4470">
        <v>527</v>
      </c>
      <c r="G4470">
        <v>527</v>
      </c>
      <c r="H4470">
        <v>0</v>
      </c>
      <c r="I4470">
        <v>527</v>
      </c>
      <c r="J4470">
        <v>104</v>
      </c>
      <c r="K4470">
        <v>423</v>
      </c>
      <c r="L4470">
        <v>142</v>
      </c>
      <c r="M4470">
        <v>281</v>
      </c>
      <c r="N4470">
        <v>0</v>
      </c>
      <c r="O4470">
        <v>0.29799999999999999</v>
      </c>
      <c r="P4470">
        <v>7.0000000000000007E-2</v>
      </c>
      <c r="Q4470">
        <v>0.105</v>
      </c>
      <c r="R4470">
        <v>0.22800000000000001</v>
      </c>
      <c r="S4470">
        <v>0.248</v>
      </c>
      <c r="T4470">
        <v>0.46100000000000002</v>
      </c>
      <c r="U4470">
        <v>0</v>
      </c>
      <c r="V4470">
        <v>0.76500000000000001</v>
      </c>
      <c r="W4470">
        <v>2676.19</v>
      </c>
      <c r="X4470" t="s">
        <v>56</v>
      </c>
      <c r="Y4470">
        <v>9.5239999999999991</v>
      </c>
      <c r="Z4470">
        <v>0</v>
      </c>
      <c r="AA4470">
        <v>0.91700000000000004</v>
      </c>
      <c r="AB4470">
        <v>0.88500000000000001</v>
      </c>
      <c r="AC4470">
        <v>0.98099999999999998</v>
      </c>
      <c r="AD4470" s="19">
        <v>45825.194665324074</v>
      </c>
      <c r="AE4470" t="s">
        <v>2392</v>
      </c>
    </row>
    <row r="4471" spans="1:31" hidden="1" x14ac:dyDescent="0.35">
      <c r="A4471" t="s">
        <v>1557</v>
      </c>
      <c r="B4471" t="s">
        <v>312</v>
      </c>
      <c r="C4471">
        <v>0</v>
      </c>
      <c r="D4471" s="9">
        <v>43971.153726851851</v>
      </c>
      <c r="E4471" s="9">
        <v>43971.153726851851</v>
      </c>
      <c r="F4471" t="s">
        <v>871</v>
      </c>
      <c r="G4471" t="s">
        <v>871</v>
      </c>
      <c r="H4471">
        <v>1</v>
      </c>
      <c r="I4471">
        <v>1</v>
      </c>
      <c r="J4471">
        <v>1</v>
      </c>
      <c r="K4471" t="s">
        <v>872</v>
      </c>
      <c r="L4471">
        <v>1</v>
      </c>
      <c r="M4471">
        <v>0</v>
      </c>
      <c r="N4471" t="s">
        <v>874</v>
      </c>
      <c r="O4471" t="s">
        <v>874</v>
      </c>
      <c r="P4471" t="s">
        <v>874</v>
      </c>
      <c r="Q4471" t="s">
        <v>874</v>
      </c>
      <c r="R4471">
        <v>0</v>
      </c>
      <c r="S4471" t="s">
        <v>874</v>
      </c>
      <c r="T4471" t="s">
        <v>874</v>
      </c>
      <c r="U4471" t="s">
        <v>874</v>
      </c>
      <c r="V4471" t="s">
        <v>874</v>
      </c>
      <c r="W4471" t="s">
        <v>874</v>
      </c>
      <c r="X4471" t="s">
        <v>62</v>
      </c>
      <c r="Y4471" t="s">
        <v>874</v>
      </c>
      <c r="Z4471" t="s">
        <v>874</v>
      </c>
      <c r="AA4471" t="s">
        <v>874</v>
      </c>
      <c r="AB4471" t="s">
        <v>874</v>
      </c>
      <c r="AC4471" t="s">
        <v>874</v>
      </c>
      <c r="AD4471" s="19">
        <v>45825.128115300926</v>
      </c>
      <c r="AE4471" t="s">
        <v>2397</v>
      </c>
    </row>
    <row r="4472" spans="1:31" x14ac:dyDescent="0.35">
      <c r="A4472" t="s">
        <v>2005</v>
      </c>
      <c r="B4472" t="s">
        <v>311</v>
      </c>
      <c r="C4472">
        <v>660</v>
      </c>
      <c r="D4472" s="9">
        <v>40765.190972222219</v>
      </c>
      <c r="E4472" s="9">
        <v>41425.845138888886</v>
      </c>
      <c r="F4472">
        <v>40</v>
      </c>
      <c r="G4472">
        <v>40</v>
      </c>
      <c r="H4472">
        <v>6</v>
      </c>
      <c r="I4472">
        <v>34</v>
      </c>
      <c r="J4472">
        <v>3</v>
      </c>
      <c r="K4472">
        <v>37</v>
      </c>
      <c r="L4472">
        <v>15</v>
      </c>
      <c r="M4472">
        <v>22</v>
      </c>
      <c r="N4472">
        <v>1.6E-2</v>
      </c>
      <c r="O4472">
        <v>4.7E-2</v>
      </c>
      <c r="P4472">
        <v>4.0000000000000001E-3</v>
      </c>
      <c r="Q4472">
        <v>2.7E-2</v>
      </c>
      <c r="R4472">
        <v>5.8999999999999997E-2</v>
      </c>
      <c r="S4472">
        <v>5.1999999999999998E-2</v>
      </c>
      <c r="T4472">
        <v>0.45800000000000002</v>
      </c>
      <c r="U4472">
        <v>0.254</v>
      </c>
      <c r="V4472">
        <v>0.93700000000000006</v>
      </c>
      <c r="W4472">
        <v>814.81500000000005</v>
      </c>
      <c r="X4472" t="s">
        <v>56</v>
      </c>
      <c r="Y4472">
        <v>37.036999999999999</v>
      </c>
      <c r="Z4472">
        <v>0.78100000000000003</v>
      </c>
      <c r="AA4472">
        <v>0.79800000000000004</v>
      </c>
      <c r="AB4472">
        <v>0.75</v>
      </c>
      <c r="AC4472">
        <v>0.58499999999999996</v>
      </c>
      <c r="AD4472" s="19">
        <v>45824.897889178239</v>
      </c>
      <c r="AE4472" t="s">
        <v>2024</v>
      </c>
    </row>
    <row r="4473" spans="1:31" hidden="1" x14ac:dyDescent="0.35">
      <c r="A4473" t="s">
        <v>905</v>
      </c>
      <c r="B4473" t="s">
        <v>312</v>
      </c>
      <c r="C4473">
        <v>95</v>
      </c>
      <c r="D4473" s="9">
        <v>44459.106238425928</v>
      </c>
      <c r="E4473" s="9">
        <v>44554.991296296299</v>
      </c>
      <c r="F4473" t="s">
        <v>871</v>
      </c>
      <c r="G4473" t="s">
        <v>871</v>
      </c>
      <c r="H4473">
        <v>1</v>
      </c>
      <c r="I4473">
        <v>8</v>
      </c>
      <c r="J4473">
        <v>1</v>
      </c>
      <c r="K4473" t="s">
        <v>872</v>
      </c>
      <c r="L4473">
        <v>13</v>
      </c>
      <c r="M4473">
        <v>-4</v>
      </c>
      <c r="N4473" t="s">
        <v>874</v>
      </c>
      <c r="O4473">
        <v>7.1999999999999995E-2</v>
      </c>
      <c r="P4473" t="s">
        <v>874</v>
      </c>
      <c r="Q4473">
        <v>0.22700000000000001</v>
      </c>
      <c r="R4473">
        <v>0</v>
      </c>
      <c r="S4473">
        <v>8.3000000000000004E-2</v>
      </c>
      <c r="T4473" t="s">
        <v>874</v>
      </c>
      <c r="U4473" t="s">
        <v>874</v>
      </c>
      <c r="V4473" t="s">
        <v>874</v>
      </c>
      <c r="W4473" t="s">
        <v>874</v>
      </c>
      <c r="X4473" t="s">
        <v>56</v>
      </c>
      <c r="Y4473">
        <v>4.4050000000000002</v>
      </c>
      <c r="Z4473" t="s">
        <v>874</v>
      </c>
      <c r="AA4473">
        <v>0.93300000000000005</v>
      </c>
      <c r="AB4473" t="s">
        <v>874</v>
      </c>
      <c r="AC4473">
        <v>0.63200000000000001</v>
      </c>
      <c r="AD4473" s="19">
        <v>45825.128342048614</v>
      </c>
      <c r="AE4473" t="s">
        <v>2397</v>
      </c>
    </row>
    <row r="4474" spans="1:31" x14ac:dyDescent="0.35">
      <c r="A4474" t="s">
        <v>303</v>
      </c>
      <c r="B4474" t="s">
        <v>311</v>
      </c>
      <c r="C4474">
        <v>315</v>
      </c>
      <c r="D4474" s="9">
        <v>44229.353078703702</v>
      </c>
      <c r="E4474" s="9">
        <v>44544.577141203707</v>
      </c>
      <c r="F4474">
        <v>63</v>
      </c>
      <c r="G4474">
        <v>63</v>
      </c>
      <c r="H4474">
        <v>62</v>
      </c>
      <c r="I4474">
        <v>1</v>
      </c>
      <c r="J4474">
        <v>0</v>
      </c>
      <c r="K4474">
        <v>63</v>
      </c>
      <c r="L4474">
        <v>28</v>
      </c>
      <c r="M4474">
        <v>35</v>
      </c>
      <c r="N4474">
        <v>0.20100000000000001</v>
      </c>
      <c r="O4474">
        <v>0</v>
      </c>
      <c r="P4474">
        <v>0</v>
      </c>
      <c r="Q4474">
        <v>9.1999999999999998E-2</v>
      </c>
      <c r="R4474">
        <v>0.20100000000000001</v>
      </c>
      <c r="S4474">
        <v>0.20499999999999999</v>
      </c>
      <c r="T4474">
        <v>0.45800000000000002</v>
      </c>
      <c r="U4474">
        <v>1</v>
      </c>
      <c r="V4474">
        <v>1</v>
      </c>
      <c r="W4474">
        <v>380.435</v>
      </c>
      <c r="X4474" t="s">
        <v>56</v>
      </c>
      <c r="Y4474">
        <v>10.87</v>
      </c>
      <c r="Z4474">
        <v>0.96399999999999997</v>
      </c>
      <c r="AA4474">
        <v>0</v>
      </c>
      <c r="AB4474">
        <v>0</v>
      </c>
      <c r="AC4474">
        <v>0.95299999999999996</v>
      </c>
      <c r="AD4474" s="19">
        <v>45825.235180891206</v>
      </c>
      <c r="AE4474" t="s">
        <v>2357</v>
      </c>
    </row>
    <row r="4475" spans="1:31" hidden="1" x14ac:dyDescent="0.35">
      <c r="A4475" t="s">
        <v>1558</v>
      </c>
      <c r="B4475" t="s">
        <v>312</v>
      </c>
      <c r="C4475">
        <v>90</v>
      </c>
      <c r="D4475" s="9">
        <v>44431.38417824074</v>
      </c>
      <c r="E4475" s="9">
        <v>44522.192118055558</v>
      </c>
      <c r="F4475" t="s">
        <v>871</v>
      </c>
      <c r="G4475" t="s">
        <v>871</v>
      </c>
      <c r="H4475">
        <v>2</v>
      </c>
      <c r="I4475">
        <v>1</v>
      </c>
      <c r="J4475">
        <v>1</v>
      </c>
      <c r="K4475" t="s">
        <v>872</v>
      </c>
      <c r="L4475">
        <v>3</v>
      </c>
      <c r="M4475">
        <v>0</v>
      </c>
      <c r="N4475">
        <v>1</v>
      </c>
      <c r="O4475" t="s">
        <v>874</v>
      </c>
      <c r="P4475" t="s">
        <v>874</v>
      </c>
      <c r="Q4475">
        <v>0.25</v>
      </c>
      <c r="R4475">
        <v>0</v>
      </c>
      <c r="S4475">
        <v>1</v>
      </c>
      <c r="T4475" t="s">
        <v>874</v>
      </c>
      <c r="U4475" t="s">
        <v>874</v>
      </c>
      <c r="V4475" t="s">
        <v>874</v>
      </c>
      <c r="W4475" t="s">
        <v>874</v>
      </c>
      <c r="X4475" t="s">
        <v>56</v>
      </c>
      <c r="Y4475">
        <v>4</v>
      </c>
      <c r="Z4475">
        <v>1</v>
      </c>
      <c r="AA4475" t="s">
        <v>874</v>
      </c>
      <c r="AB4475" t="s">
        <v>874</v>
      </c>
      <c r="AC4475">
        <v>0.75</v>
      </c>
      <c r="AD4475" s="19">
        <v>45825.128563645834</v>
      </c>
      <c r="AE4475" t="s">
        <v>2397</v>
      </c>
    </row>
    <row r="4476" spans="1:31" x14ac:dyDescent="0.35">
      <c r="A4476" t="s">
        <v>1937</v>
      </c>
      <c r="B4476" t="s">
        <v>311</v>
      </c>
      <c r="C4476">
        <v>718</v>
      </c>
      <c r="D4476" s="9">
        <v>38124.695833333331</v>
      </c>
      <c r="E4476" s="9">
        <v>38843.20208333333</v>
      </c>
      <c r="F4476">
        <v>34</v>
      </c>
      <c r="G4476">
        <v>34</v>
      </c>
      <c r="H4476">
        <v>9</v>
      </c>
      <c r="I4476">
        <v>25</v>
      </c>
      <c r="J4476">
        <v>4</v>
      </c>
      <c r="K4476">
        <v>30</v>
      </c>
      <c r="L4476">
        <v>23</v>
      </c>
      <c r="M4476">
        <v>7</v>
      </c>
      <c r="N4476">
        <v>1.9E-2</v>
      </c>
      <c r="O4476">
        <v>4.3999999999999997E-2</v>
      </c>
      <c r="P4476">
        <v>8.0000000000000002E-3</v>
      </c>
      <c r="Q4476">
        <v>2.5000000000000001E-2</v>
      </c>
      <c r="R4476">
        <v>5.5E-2</v>
      </c>
      <c r="S4476">
        <v>4.8000000000000001E-2</v>
      </c>
      <c r="T4476">
        <v>0.45500000000000002</v>
      </c>
      <c r="U4476">
        <v>0.30199999999999999</v>
      </c>
      <c r="V4476">
        <v>0.873</v>
      </c>
      <c r="W4476">
        <v>280</v>
      </c>
      <c r="X4476" t="s">
        <v>56</v>
      </c>
      <c r="Y4476">
        <v>40</v>
      </c>
      <c r="Z4476">
        <v>0.94399999999999995</v>
      </c>
      <c r="AA4476">
        <v>0.93600000000000005</v>
      </c>
      <c r="AB4476">
        <v>0.751</v>
      </c>
      <c r="AC4476">
        <v>0.81699999999999995</v>
      </c>
      <c r="AD4476" s="19">
        <v>45824.878031550928</v>
      </c>
      <c r="AE4476" t="s">
        <v>2024</v>
      </c>
    </row>
    <row r="4477" spans="1:31" hidden="1" x14ac:dyDescent="0.35">
      <c r="A4477" t="s">
        <v>1204</v>
      </c>
      <c r="B4477" t="s">
        <v>312</v>
      </c>
      <c r="C4477">
        <v>99</v>
      </c>
      <c r="D4477" s="9">
        <v>44466.671365740738</v>
      </c>
      <c r="E4477" s="9">
        <v>44566.572048611109</v>
      </c>
      <c r="F4477" t="s">
        <v>871</v>
      </c>
      <c r="G4477" t="s">
        <v>871</v>
      </c>
      <c r="H4477">
        <v>167</v>
      </c>
      <c r="I4477">
        <v>168</v>
      </c>
      <c r="J4477">
        <v>70</v>
      </c>
      <c r="K4477" t="s">
        <v>872</v>
      </c>
      <c r="L4477">
        <v>309</v>
      </c>
      <c r="M4477">
        <v>-43</v>
      </c>
      <c r="N4477">
        <v>1.5349999999999999</v>
      </c>
      <c r="O4477">
        <v>1.889</v>
      </c>
      <c r="P4477">
        <v>0.70199999999999996</v>
      </c>
      <c r="Q4477">
        <v>2.9569999999999999</v>
      </c>
      <c r="R4477">
        <v>2.722</v>
      </c>
      <c r="S4477">
        <v>2.677</v>
      </c>
      <c r="T4477">
        <v>1.0860000000000001</v>
      </c>
      <c r="U4477">
        <v>0.44800000000000001</v>
      </c>
      <c r="V4477">
        <v>0.79500000000000004</v>
      </c>
      <c r="W4477">
        <v>37.200000000000003</v>
      </c>
      <c r="X4477" t="s">
        <v>62</v>
      </c>
      <c r="Y4477">
        <v>0.33800000000000002</v>
      </c>
      <c r="Z4477">
        <v>0.98199999999999998</v>
      </c>
      <c r="AA4477">
        <v>0.97899999999999998</v>
      </c>
      <c r="AB4477">
        <v>0.98199999999999998</v>
      </c>
      <c r="AC4477">
        <v>0.99399999999999999</v>
      </c>
      <c r="AD4477" s="19">
        <v>45825.128972534723</v>
      </c>
      <c r="AE4477" t="s">
        <v>2397</v>
      </c>
    </row>
    <row r="4478" spans="1:31" x14ac:dyDescent="0.35">
      <c r="A4478" t="s">
        <v>1481</v>
      </c>
      <c r="B4478" t="s">
        <v>311</v>
      </c>
      <c r="C4478">
        <v>3177</v>
      </c>
      <c r="D4478" s="9">
        <v>38415.37777777778</v>
      </c>
      <c r="E4478" s="9">
        <v>41592.9375</v>
      </c>
      <c r="F4478">
        <v>707</v>
      </c>
      <c r="G4478">
        <v>707</v>
      </c>
      <c r="H4478">
        <v>79</v>
      </c>
      <c r="I4478">
        <v>628</v>
      </c>
      <c r="J4478">
        <v>150</v>
      </c>
      <c r="K4478">
        <v>557</v>
      </c>
      <c r="L4478">
        <v>221</v>
      </c>
      <c r="M4478">
        <v>336</v>
      </c>
      <c r="N4478">
        <v>3.4000000000000002E-2</v>
      </c>
      <c r="O4478">
        <v>0.25900000000000001</v>
      </c>
      <c r="P4478">
        <v>7.0000000000000007E-2</v>
      </c>
      <c r="Q4478">
        <v>0.10100000000000001</v>
      </c>
      <c r="R4478">
        <v>0.223</v>
      </c>
      <c r="S4478">
        <v>0.22800000000000001</v>
      </c>
      <c r="T4478">
        <v>0.45300000000000001</v>
      </c>
      <c r="U4478">
        <v>0.11600000000000001</v>
      </c>
      <c r="V4478">
        <v>0.76100000000000001</v>
      </c>
      <c r="W4478">
        <v>3326.7330000000002</v>
      </c>
      <c r="X4478" t="s">
        <v>56</v>
      </c>
      <c r="Y4478">
        <v>9.9009999999999998</v>
      </c>
      <c r="Z4478">
        <v>0.78600000000000003</v>
      </c>
      <c r="AA4478">
        <v>0.93799999999999994</v>
      </c>
      <c r="AB4478">
        <v>0.94599999999999995</v>
      </c>
      <c r="AC4478">
        <v>0.91700000000000004</v>
      </c>
      <c r="AD4478" s="19">
        <v>45824.888372071757</v>
      </c>
      <c r="AE4478" t="s">
        <v>2024</v>
      </c>
    </row>
    <row r="4479" spans="1:31" hidden="1" x14ac:dyDescent="0.35">
      <c r="A4479" t="s">
        <v>1559</v>
      </c>
      <c r="B4479" t="s">
        <v>312</v>
      </c>
      <c r="C4479">
        <v>21</v>
      </c>
      <c r="D4479" s="9">
        <v>44532.133425925924</v>
      </c>
      <c r="E4479" s="9">
        <v>44553.857766203706</v>
      </c>
      <c r="F4479" t="s">
        <v>871</v>
      </c>
      <c r="G4479" t="s">
        <v>871</v>
      </c>
      <c r="H4479">
        <v>2</v>
      </c>
      <c r="I4479">
        <v>1</v>
      </c>
      <c r="J4479">
        <v>1</v>
      </c>
      <c r="K4479" t="s">
        <v>872</v>
      </c>
      <c r="L4479">
        <v>1</v>
      </c>
      <c r="M4479">
        <v>0</v>
      </c>
      <c r="N4479">
        <v>4.4999999999999998E-2</v>
      </c>
      <c r="O4479" t="s">
        <v>874</v>
      </c>
      <c r="P4479" t="s">
        <v>874</v>
      </c>
      <c r="Q4479" t="s">
        <v>874</v>
      </c>
      <c r="R4479">
        <v>0</v>
      </c>
      <c r="S4479">
        <v>2.3E-2</v>
      </c>
      <c r="T4479" t="s">
        <v>874</v>
      </c>
      <c r="U4479" t="s">
        <v>874</v>
      </c>
      <c r="V4479" t="s">
        <v>874</v>
      </c>
      <c r="W4479" t="s">
        <v>874</v>
      </c>
      <c r="X4479" t="s">
        <v>56</v>
      </c>
      <c r="Y4479" t="s">
        <v>874</v>
      </c>
      <c r="Z4479">
        <v>1</v>
      </c>
      <c r="AA4479" t="s">
        <v>874</v>
      </c>
      <c r="AB4479" t="s">
        <v>874</v>
      </c>
      <c r="AC4479" t="s">
        <v>874</v>
      </c>
      <c r="AD4479" s="19">
        <v>45825.129196886577</v>
      </c>
      <c r="AE4479" t="s">
        <v>2397</v>
      </c>
    </row>
    <row r="4480" spans="1:31" x14ac:dyDescent="0.35">
      <c r="A4480" t="s">
        <v>298</v>
      </c>
      <c r="B4480" t="s">
        <v>311</v>
      </c>
      <c r="C4480">
        <v>345</v>
      </c>
      <c r="D4480" s="9">
        <v>44199.634120370371</v>
      </c>
      <c r="E4480" s="9">
        <v>44544.821527777778</v>
      </c>
      <c r="F4480">
        <v>141</v>
      </c>
      <c r="G4480">
        <v>141</v>
      </c>
      <c r="H4480">
        <v>140</v>
      </c>
      <c r="I4480">
        <v>1</v>
      </c>
      <c r="J4480">
        <v>0</v>
      </c>
      <c r="K4480">
        <v>141</v>
      </c>
      <c r="L4480">
        <v>53</v>
      </c>
      <c r="M4480">
        <v>88</v>
      </c>
      <c r="N4480">
        <v>0.38900000000000001</v>
      </c>
      <c r="O4480">
        <v>0</v>
      </c>
      <c r="P4480">
        <v>0</v>
      </c>
      <c r="Q4480">
        <v>0.17299999999999999</v>
      </c>
      <c r="R4480">
        <v>0.38900000000000001</v>
      </c>
      <c r="S4480">
        <v>0.39</v>
      </c>
      <c r="T4480">
        <v>0.44500000000000001</v>
      </c>
      <c r="U4480">
        <v>1</v>
      </c>
      <c r="V4480">
        <v>1</v>
      </c>
      <c r="W4480">
        <v>508.67099999999999</v>
      </c>
      <c r="X4480" t="s">
        <v>56</v>
      </c>
      <c r="Y4480">
        <v>5.78</v>
      </c>
      <c r="Z4480">
        <v>0.99099999999999999</v>
      </c>
      <c r="AA4480">
        <v>0</v>
      </c>
      <c r="AB4480">
        <v>0</v>
      </c>
      <c r="AC4480">
        <v>0.94399999999999995</v>
      </c>
      <c r="AD4480" s="19">
        <v>45825.236133171296</v>
      </c>
      <c r="AE4480" t="s">
        <v>2357</v>
      </c>
    </row>
    <row r="4481" spans="1:31" hidden="1" x14ac:dyDescent="0.35">
      <c r="A4481" t="s">
        <v>1560</v>
      </c>
      <c r="B4481" t="s">
        <v>312</v>
      </c>
      <c r="C4481">
        <v>0</v>
      </c>
      <c r="D4481" s="9">
        <v>40776.696238425924</v>
      </c>
      <c r="E4481" s="9">
        <v>40776.696238425924</v>
      </c>
      <c r="F4481" t="s">
        <v>871</v>
      </c>
      <c r="G4481" t="s">
        <v>871</v>
      </c>
      <c r="H4481">
        <v>1</v>
      </c>
      <c r="I4481">
        <v>1</v>
      </c>
      <c r="J4481">
        <v>1</v>
      </c>
      <c r="K4481" t="s">
        <v>872</v>
      </c>
      <c r="L4481">
        <v>1</v>
      </c>
      <c r="M4481">
        <v>0</v>
      </c>
      <c r="N4481" t="s">
        <v>874</v>
      </c>
      <c r="O4481" t="s">
        <v>874</v>
      </c>
      <c r="P4481" t="s">
        <v>874</v>
      </c>
      <c r="Q4481" t="s">
        <v>874</v>
      </c>
      <c r="R4481">
        <v>0</v>
      </c>
      <c r="S4481" t="s">
        <v>874</v>
      </c>
      <c r="T4481" t="s">
        <v>874</v>
      </c>
      <c r="U4481" t="s">
        <v>874</v>
      </c>
      <c r="V4481" t="s">
        <v>874</v>
      </c>
      <c r="W4481" t="s">
        <v>874</v>
      </c>
      <c r="X4481" t="s">
        <v>56</v>
      </c>
      <c r="Y4481" t="s">
        <v>874</v>
      </c>
      <c r="Z4481" t="s">
        <v>874</v>
      </c>
      <c r="AA4481" t="s">
        <v>874</v>
      </c>
      <c r="AB4481" t="s">
        <v>874</v>
      </c>
      <c r="AC4481" t="s">
        <v>874</v>
      </c>
      <c r="AD4481" s="19">
        <v>45825.12939130787</v>
      </c>
      <c r="AE4481" t="s">
        <v>2397</v>
      </c>
    </row>
    <row r="4482" spans="1:31" x14ac:dyDescent="0.35">
      <c r="A4482" t="s">
        <v>940</v>
      </c>
      <c r="B4482" t="s">
        <v>311</v>
      </c>
      <c r="C4482">
        <v>830</v>
      </c>
      <c r="D4482" s="9">
        <v>43677.234976851854</v>
      </c>
      <c r="E4482" s="9">
        <v>44508.027314814812</v>
      </c>
      <c r="F4482">
        <v>58</v>
      </c>
      <c r="G4482">
        <v>58</v>
      </c>
      <c r="H4482">
        <v>0</v>
      </c>
      <c r="I4482">
        <v>58</v>
      </c>
      <c r="J4482">
        <v>5</v>
      </c>
      <c r="K4482">
        <v>53</v>
      </c>
      <c r="L4482">
        <v>25</v>
      </c>
      <c r="M4482">
        <v>28</v>
      </c>
      <c r="N4482">
        <v>0</v>
      </c>
      <c r="O4482">
        <v>9.0999999999999998E-2</v>
      </c>
      <c r="P4482">
        <v>8.9999999999999993E-3</v>
      </c>
      <c r="Q4482">
        <v>3.5999999999999997E-2</v>
      </c>
      <c r="R4482">
        <v>8.2000000000000003E-2</v>
      </c>
      <c r="S4482">
        <v>8.5000000000000006E-2</v>
      </c>
      <c r="T4482">
        <v>0.439</v>
      </c>
      <c r="U4482">
        <v>0</v>
      </c>
      <c r="V4482">
        <v>0.90100000000000002</v>
      </c>
      <c r="W4482">
        <v>777.77800000000002</v>
      </c>
      <c r="X4482" t="s">
        <v>56</v>
      </c>
      <c r="Y4482">
        <v>27.777999999999999</v>
      </c>
      <c r="Z4482">
        <v>0</v>
      </c>
      <c r="AA4482">
        <v>0.93200000000000005</v>
      </c>
      <c r="AB4482">
        <v>0.78700000000000003</v>
      </c>
      <c r="AC4482">
        <v>0.93700000000000006</v>
      </c>
      <c r="AD4482" s="19">
        <v>45825.187063020836</v>
      </c>
      <c r="AE4482" t="s">
        <v>2392</v>
      </c>
    </row>
    <row r="4483" spans="1:31" hidden="1" x14ac:dyDescent="0.35">
      <c r="A4483" t="s">
        <v>1561</v>
      </c>
      <c r="B4483" t="s">
        <v>312</v>
      </c>
      <c r="C4483">
        <v>99</v>
      </c>
      <c r="D4483" s="9">
        <v>44466.044664351852</v>
      </c>
      <c r="E4483" s="9">
        <v>44566.008263888885</v>
      </c>
      <c r="F4483" t="s">
        <v>871</v>
      </c>
      <c r="G4483" t="s">
        <v>871</v>
      </c>
      <c r="H4483">
        <v>21</v>
      </c>
      <c r="I4483">
        <v>113</v>
      </c>
      <c r="J4483">
        <v>9</v>
      </c>
      <c r="K4483" t="s">
        <v>872</v>
      </c>
      <c r="L4483">
        <v>65</v>
      </c>
      <c r="M4483">
        <v>61</v>
      </c>
      <c r="N4483">
        <v>0.224</v>
      </c>
      <c r="O4483">
        <v>1.2090000000000001</v>
      </c>
      <c r="P4483">
        <v>0.13300000000000001</v>
      </c>
      <c r="Q4483">
        <v>0.70599999999999996</v>
      </c>
      <c r="R4483">
        <v>1.3</v>
      </c>
      <c r="S4483">
        <v>1.3260000000000001</v>
      </c>
      <c r="T4483">
        <v>0.54300000000000004</v>
      </c>
      <c r="U4483">
        <v>0.156</v>
      </c>
      <c r="V4483">
        <v>0.90700000000000003</v>
      </c>
      <c r="W4483">
        <v>2752.125</v>
      </c>
      <c r="X4483" t="s">
        <v>56</v>
      </c>
      <c r="Y4483">
        <v>1.4159999999999999</v>
      </c>
      <c r="Z4483">
        <v>0.97199999999999998</v>
      </c>
      <c r="AA4483">
        <v>0.97699999999999998</v>
      </c>
      <c r="AB4483">
        <v>0.92100000000000004</v>
      </c>
      <c r="AC4483">
        <v>0.98499999999999999</v>
      </c>
      <c r="AD4483" s="19">
        <v>45825.129738136573</v>
      </c>
      <c r="AE4483" t="s">
        <v>2397</v>
      </c>
    </row>
    <row r="4484" spans="1:31" x14ac:dyDescent="0.35">
      <c r="A4484" t="s">
        <v>1194</v>
      </c>
      <c r="B4484" t="s">
        <v>311</v>
      </c>
      <c r="C4484">
        <v>892</v>
      </c>
      <c r="D4484" s="9">
        <v>40239.145833333336</v>
      </c>
      <c r="E4484" s="9">
        <v>41131.629166666666</v>
      </c>
      <c r="F4484">
        <v>51</v>
      </c>
      <c r="G4484">
        <v>51</v>
      </c>
      <c r="H4484">
        <v>21</v>
      </c>
      <c r="I4484">
        <v>30</v>
      </c>
      <c r="J4484">
        <v>0</v>
      </c>
      <c r="K4484">
        <v>51</v>
      </c>
      <c r="L4484">
        <v>29</v>
      </c>
      <c r="M4484">
        <v>22</v>
      </c>
      <c r="N4484">
        <v>5.8000000000000003E-2</v>
      </c>
      <c r="O4484">
        <v>4.7E-2</v>
      </c>
      <c r="P4484">
        <v>0</v>
      </c>
      <c r="Q4484">
        <v>4.5999999999999999E-2</v>
      </c>
      <c r="R4484">
        <v>0.105</v>
      </c>
      <c r="S4484">
        <v>7.9000000000000001E-2</v>
      </c>
      <c r="T4484">
        <v>0.438</v>
      </c>
      <c r="U4484">
        <v>0.55200000000000005</v>
      </c>
      <c r="V4484">
        <v>1</v>
      </c>
      <c r="W4484">
        <v>478.26100000000002</v>
      </c>
      <c r="X4484" t="s">
        <v>56</v>
      </c>
      <c r="Y4484">
        <v>21.739000000000001</v>
      </c>
      <c r="Z4484">
        <v>0.89700000000000002</v>
      </c>
      <c r="AA4484">
        <v>0.83699999999999997</v>
      </c>
      <c r="AB4484">
        <v>0</v>
      </c>
      <c r="AC4484">
        <v>0.84599999999999997</v>
      </c>
      <c r="AD4484" s="19">
        <v>45824.971551053241</v>
      </c>
      <c r="AE4484" t="s">
        <v>2225</v>
      </c>
    </row>
    <row r="4485" spans="1:31" hidden="1" x14ac:dyDescent="0.35">
      <c r="A4485" t="s">
        <v>1562</v>
      </c>
      <c r="B4485" t="s">
        <v>312</v>
      </c>
      <c r="C4485">
        <v>0</v>
      </c>
      <c r="D4485" s="9">
        <v>44445.061712962961</v>
      </c>
      <c r="E4485" s="9">
        <v>44445.2421412037</v>
      </c>
      <c r="F4485" t="s">
        <v>871</v>
      </c>
      <c r="G4485" t="s">
        <v>871</v>
      </c>
      <c r="H4485">
        <v>1</v>
      </c>
      <c r="I4485">
        <v>1</v>
      </c>
      <c r="J4485">
        <v>5</v>
      </c>
      <c r="K4485" t="s">
        <v>872</v>
      </c>
      <c r="L4485">
        <v>7</v>
      </c>
      <c r="M4485">
        <v>-11</v>
      </c>
      <c r="N4485" t="s">
        <v>874</v>
      </c>
      <c r="O4485" t="s">
        <v>874</v>
      </c>
      <c r="P4485">
        <v>2.5</v>
      </c>
      <c r="Q4485" t="s">
        <v>874</v>
      </c>
      <c r="R4485">
        <v>0</v>
      </c>
      <c r="S4485">
        <v>-2.5</v>
      </c>
      <c r="T4485" t="s">
        <v>874</v>
      </c>
      <c r="U4485" t="s">
        <v>874</v>
      </c>
      <c r="V4485" t="s">
        <v>874</v>
      </c>
      <c r="W4485" t="s">
        <v>874</v>
      </c>
      <c r="X4485" t="s">
        <v>56</v>
      </c>
      <c r="Y4485" t="s">
        <v>874</v>
      </c>
      <c r="Z4485" t="s">
        <v>874</v>
      </c>
      <c r="AA4485" t="s">
        <v>874</v>
      </c>
      <c r="AB4485">
        <v>0.75</v>
      </c>
      <c r="AC4485" t="s">
        <v>874</v>
      </c>
      <c r="AD4485" s="19">
        <v>45825.12994677083</v>
      </c>
      <c r="AE4485" t="s">
        <v>2397</v>
      </c>
    </row>
    <row r="4486" spans="1:31" x14ac:dyDescent="0.35">
      <c r="A4486" t="s">
        <v>1194</v>
      </c>
      <c r="B4486" t="s">
        <v>311</v>
      </c>
      <c r="C4486">
        <v>892</v>
      </c>
      <c r="D4486" s="9">
        <v>40238.479421296295</v>
      </c>
      <c r="E4486" s="9">
        <v>41131.004236111112</v>
      </c>
      <c r="F4486">
        <v>51</v>
      </c>
      <c r="G4486">
        <v>51</v>
      </c>
      <c r="H4486">
        <v>21</v>
      </c>
      <c r="I4486">
        <v>30</v>
      </c>
      <c r="J4486">
        <v>0</v>
      </c>
      <c r="K4486">
        <v>51</v>
      </c>
      <c r="L4486">
        <v>29</v>
      </c>
      <c r="M4486">
        <v>22</v>
      </c>
      <c r="N4486">
        <v>5.8000000000000003E-2</v>
      </c>
      <c r="O4486">
        <v>4.7E-2</v>
      </c>
      <c r="P4486">
        <v>0</v>
      </c>
      <c r="Q4486">
        <v>4.5999999999999999E-2</v>
      </c>
      <c r="R4486">
        <v>0.105</v>
      </c>
      <c r="S4486">
        <v>7.9000000000000001E-2</v>
      </c>
      <c r="T4486">
        <v>0.438</v>
      </c>
      <c r="U4486">
        <v>0.55200000000000005</v>
      </c>
      <c r="V4486">
        <v>1</v>
      </c>
      <c r="W4486">
        <v>478.26100000000002</v>
      </c>
      <c r="X4486" t="s">
        <v>56</v>
      </c>
      <c r="Y4486">
        <v>21.739000000000001</v>
      </c>
      <c r="Z4486">
        <v>0.89700000000000002</v>
      </c>
      <c r="AA4486">
        <v>0.83699999999999997</v>
      </c>
      <c r="AB4486">
        <v>0</v>
      </c>
      <c r="AC4486">
        <v>0.84599999999999997</v>
      </c>
      <c r="AD4486" s="19">
        <v>45825.302298796298</v>
      </c>
      <c r="AE4486" t="s">
        <v>2333</v>
      </c>
    </row>
    <row r="4487" spans="1:31" hidden="1" x14ac:dyDescent="0.35">
      <c r="A4487" t="s">
        <v>1563</v>
      </c>
      <c r="B4487" t="s">
        <v>312</v>
      </c>
      <c r="C4487">
        <v>91</v>
      </c>
      <c r="D4487" s="9">
        <v>44435.135879629626</v>
      </c>
      <c r="E4487" s="9">
        <v>44526.920300925929</v>
      </c>
      <c r="F4487" t="s">
        <v>871</v>
      </c>
      <c r="G4487" t="s">
        <v>871</v>
      </c>
      <c r="H4487">
        <v>3</v>
      </c>
      <c r="I4487">
        <v>6</v>
      </c>
      <c r="J4487">
        <v>2</v>
      </c>
      <c r="K4487" t="s">
        <v>872</v>
      </c>
      <c r="L4487">
        <v>8</v>
      </c>
      <c r="M4487">
        <v>-2</v>
      </c>
      <c r="N4487">
        <v>2.7E-2</v>
      </c>
      <c r="O4487">
        <v>0.06</v>
      </c>
      <c r="P4487" t="s">
        <v>874</v>
      </c>
      <c r="Q4487">
        <v>9.5000000000000001E-2</v>
      </c>
      <c r="R4487">
        <v>8.6999999999999994E-2</v>
      </c>
      <c r="S4487">
        <v>5.7000000000000002E-2</v>
      </c>
      <c r="T4487" t="s">
        <v>874</v>
      </c>
      <c r="U4487" t="s">
        <v>874</v>
      </c>
      <c r="V4487" t="s">
        <v>874</v>
      </c>
      <c r="W4487" t="s">
        <v>874</v>
      </c>
      <c r="X4487" t="s">
        <v>56</v>
      </c>
      <c r="Y4487">
        <v>10.526</v>
      </c>
      <c r="Z4487">
        <v>0.90800000000000003</v>
      </c>
      <c r="AA4487">
        <v>0.84299999999999997</v>
      </c>
      <c r="AB4487" t="s">
        <v>874</v>
      </c>
      <c r="AC4487">
        <v>0.88500000000000001</v>
      </c>
      <c r="AD4487" s="19">
        <v>45825.130164097223</v>
      </c>
      <c r="AE4487" t="s">
        <v>2397</v>
      </c>
    </row>
    <row r="4488" spans="1:31" x14ac:dyDescent="0.35">
      <c r="A4488" t="s">
        <v>1347</v>
      </c>
      <c r="B4488" t="s">
        <v>311</v>
      </c>
      <c r="C4488">
        <v>129</v>
      </c>
      <c r="D4488" s="9">
        <v>41492.240972222222</v>
      </c>
      <c r="E4488" s="9">
        <v>41621.36041666667</v>
      </c>
      <c r="F4488">
        <v>105</v>
      </c>
      <c r="G4488">
        <v>105</v>
      </c>
      <c r="H4488">
        <v>2</v>
      </c>
      <c r="I4488">
        <v>103</v>
      </c>
      <c r="J4488">
        <v>4</v>
      </c>
      <c r="K4488">
        <v>101</v>
      </c>
      <c r="L4488">
        <v>39</v>
      </c>
      <c r="M4488">
        <v>62</v>
      </c>
      <c r="N4488">
        <v>1.2E-2</v>
      </c>
      <c r="O4488">
        <v>0.65700000000000003</v>
      </c>
      <c r="P4488">
        <v>2.1999999999999999E-2</v>
      </c>
      <c r="Q4488">
        <v>0.28299999999999997</v>
      </c>
      <c r="R4488">
        <v>0.64700000000000002</v>
      </c>
      <c r="S4488">
        <v>0.64500000000000002</v>
      </c>
      <c r="T4488">
        <v>0.437</v>
      </c>
      <c r="U4488">
        <v>1.7999999999999999E-2</v>
      </c>
      <c r="V4488">
        <v>0.96699999999999997</v>
      </c>
      <c r="W4488">
        <v>219.08099999999999</v>
      </c>
      <c r="X4488" t="s">
        <v>56</v>
      </c>
      <c r="Y4488">
        <v>3.5339999999999998</v>
      </c>
      <c r="Z4488">
        <v>1</v>
      </c>
      <c r="AA4488">
        <v>0.93899999999999995</v>
      </c>
      <c r="AB4488">
        <v>0.90100000000000002</v>
      </c>
      <c r="AC4488">
        <v>0.97</v>
      </c>
      <c r="AD4488" s="19">
        <v>45824.783324166667</v>
      </c>
      <c r="AE4488" t="s">
        <v>1824</v>
      </c>
    </row>
    <row r="4489" spans="1:31" hidden="1" x14ac:dyDescent="0.35">
      <c r="A4489" t="s">
        <v>1564</v>
      </c>
      <c r="B4489" t="s">
        <v>312</v>
      </c>
      <c r="C4489">
        <v>99</v>
      </c>
      <c r="D4489" s="9">
        <v>44466.769618055558</v>
      </c>
      <c r="E4489" s="9">
        <v>44566.672997685186</v>
      </c>
      <c r="F4489" t="s">
        <v>871</v>
      </c>
      <c r="G4489" t="s">
        <v>871</v>
      </c>
      <c r="H4489">
        <v>143</v>
      </c>
      <c r="I4489">
        <v>436</v>
      </c>
      <c r="J4489">
        <v>42</v>
      </c>
      <c r="K4489" t="s">
        <v>872</v>
      </c>
      <c r="L4489">
        <v>385</v>
      </c>
      <c r="M4489">
        <v>151</v>
      </c>
      <c r="N4489">
        <v>1.5309999999999999</v>
      </c>
      <c r="O4489">
        <v>4.4829999999999997</v>
      </c>
      <c r="P4489">
        <v>0.47</v>
      </c>
      <c r="Q4489">
        <v>3.9980000000000002</v>
      </c>
      <c r="R4489">
        <v>5.5439999999999996</v>
      </c>
      <c r="S4489">
        <v>5.5090000000000003</v>
      </c>
      <c r="T4489">
        <v>0.72099999999999997</v>
      </c>
      <c r="U4489">
        <v>0.255</v>
      </c>
      <c r="V4489">
        <v>0.92200000000000004</v>
      </c>
      <c r="W4489">
        <v>1012.506</v>
      </c>
      <c r="X4489" t="s">
        <v>56</v>
      </c>
      <c r="Y4489">
        <v>0.25</v>
      </c>
      <c r="Z4489">
        <v>0.97899999999999998</v>
      </c>
      <c r="AA4489">
        <v>0.995</v>
      </c>
      <c r="AB4489">
        <v>0.99</v>
      </c>
      <c r="AC4489">
        <v>0.998</v>
      </c>
      <c r="AD4489" s="19">
        <v>45825.130543425927</v>
      </c>
      <c r="AE4489" t="s">
        <v>2397</v>
      </c>
    </row>
    <row r="4490" spans="1:31" x14ac:dyDescent="0.35">
      <c r="A4490" t="s">
        <v>1718</v>
      </c>
      <c r="B4490" t="s">
        <v>311</v>
      </c>
      <c r="C4490">
        <v>7460</v>
      </c>
      <c r="D4490" s="9">
        <v>37090.684189814812</v>
      </c>
      <c r="E4490" s="9">
        <v>44551.024560185186</v>
      </c>
      <c r="F4490">
        <v>2914</v>
      </c>
      <c r="G4490">
        <v>2914</v>
      </c>
      <c r="H4490">
        <v>56</v>
      </c>
      <c r="I4490">
        <v>2858</v>
      </c>
      <c r="J4490">
        <v>529</v>
      </c>
      <c r="K4490">
        <v>2385</v>
      </c>
      <c r="L4490">
        <v>1310</v>
      </c>
      <c r="M4490">
        <v>1075</v>
      </c>
      <c r="N4490">
        <v>1.4E-2</v>
      </c>
      <c r="O4490">
        <v>0.76100000000000001</v>
      </c>
      <c r="P4490">
        <v>0.09</v>
      </c>
      <c r="Q4490">
        <v>0.29899999999999999</v>
      </c>
      <c r="R4490">
        <v>0.68500000000000005</v>
      </c>
      <c r="S4490">
        <v>0.54100000000000004</v>
      </c>
      <c r="T4490">
        <v>0.436</v>
      </c>
      <c r="U4490">
        <v>1.7999999999999999E-2</v>
      </c>
      <c r="V4490">
        <v>0.88400000000000001</v>
      </c>
      <c r="W4490">
        <v>3595.3180000000002</v>
      </c>
      <c r="X4490" t="s">
        <v>56</v>
      </c>
      <c r="Y4490">
        <v>3.3439999999999999</v>
      </c>
      <c r="Z4490">
        <v>0.7</v>
      </c>
      <c r="AA4490">
        <v>0.68300000000000005</v>
      </c>
      <c r="AB4490">
        <v>0.48199999999999998</v>
      </c>
      <c r="AC4490">
        <v>0.27800000000000002</v>
      </c>
      <c r="AD4490" s="19">
        <v>45825.169444629631</v>
      </c>
      <c r="AE4490" t="s">
        <v>2397</v>
      </c>
    </row>
    <row r="4491" spans="1:31" hidden="1" x14ac:dyDescent="0.35">
      <c r="A4491" t="s">
        <v>1565</v>
      </c>
      <c r="B4491" t="s">
        <v>312</v>
      </c>
      <c r="C4491">
        <v>92</v>
      </c>
      <c r="D4491" s="9">
        <v>40122.641400462962</v>
      </c>
      <c r="E4491" s="9">
        <v>40215.112824074073</v>
      </c>
      <c r="F4491" t="s">
        <v>871</v>
      </c>
      <c r="G4491" t="s">
        <v>871</v>
      </c>
      <c r="H4491">
        <v>1</v>
      </c>
      <c r="I4491">
        <v>6</v>
      </c>
      <c r="J4491">
        <v>1</v>
      </c>
      <c r="K4491" t="s">
        <v>872</v>
      </c>
      <c r="L4491">
        <v>1</v>
      </c>
      <c r="M4491">
        <v>5</v>
      </c>
      <c r="N4491" t="s">
        <v>874</v>
      </c>
      <c r="O4491">
        <v>4.2000000000000003E-2</v>
      </c>
      <c r="P4491" t="s">
        <v>874</v>
      </c>
      <c r="Q4491" t="s">
        <v>874</v>
      </c>
      <c r="R4491">
        <v>0</v>
      </c>
      <c r="S4491">
        <v>4.2000000000000003E-2</v>
      </c>
      <c r="T4491" t="s">
        <v>874</v>
      </c>
      <c r="U4491" t="s">
        <v>874</v>
      </c>
      <c r="V4491" t="s">
        <v>874</v>
      </c>
      <c r="W4491" t="s">
        <v>874</v>
      </c>
      <c r="X4491" t="s">
        <v>56</v>
      </c>
      <c r="Y4491" t="s">
        <v>874</v>
      </c>
      <c r="Z4491" t="s">
        <v>874</v>
      </c>
      <c r="AA4491">
        <v>0.879</v>
      </c>
      <c r="AB4491" t="s">
        <v>874</v>
      </c>
      <c r="AC4491" t="s">
        <v>874</v>
      </c>
      <c r="AD4491" s="19">
        <v>45825.130743530091</v>
      </c>
      <c r="AE4491" t="s">
        <v>2397</v>
      </c>
    </row>
    <row r="4492" spans="1:31" x14ac:dyDescent="0.35">
      <c r="A4492" t="s">
        <v>1133</v>
      </c>
      <c r="B4492" t="s">
        <v>311</v>
      </c>
      <c r="C4492">
        <v>406</v>
      </c>
      <c r="D4492" s="9">
        <v>43998.630682870367</v>
      </c>
      <c r="E4492" s="9">
        <v>44404.657233796293</v>
      </c>
      <c r="F4492">
        <v>90</v>
      </c>
      <c r="G4492">
        <v>90</v>
      </c>
      <c r="H4492">
        <v>81</v>
      </c>
      <c r="I4492">
        <v>9</v>
      </c>
      <c r="J4492">
        <v>1</v>
      </c>
      <c r="K4492">
        <v>89</v>
      </c>
      <c r="L4492">
        <v>37</v>
      </c>
      <c r="M4492">
        <v>52</v>
      </c>
      <c r="N4492">
        <v>0.27</v>
      </c>
      <c r="O4492">
        <v>1.7999999999999999E-2</v>
      </c>
      <c r="P4492">
        <v>0</v>
      </c>
      <c r="Q4492">
        <v>0.125</v>
      </c>
      <c r="R4492">
        <v>0.28799999999999998</v>
      </c>
      <c r="S4492">
        <v>0.26400000000000001</v>
      </c>
      <c r="T4492">
        <v>0.434</v>
      </c>
      <c r="U4492">
        <v>0.93799999999999994</v>
      </c>
      <c r="V4492">
        <v>1</v>
      </c>
      <c r="W4492">
        <v>416</v>
      </c>
      <c r="X4492" t="s">
        <v>56</v>
      </c>
      <c r="Y4492">
        <v>8</v>
      </c>
      <c r="Z4492">
        <v>0.84599999999999997</v>
      </c>
      <c r="AA4492">
        <v>0.879</v>
      </c>
      <c r="AB4492">
        <v>0</v>
      </c>
      <c r="AC4492">
        <v>0.88300000000000001</v>
      </c>
      <c r="AD4492" s="19">
        <v>45825.273681388891</v>
      </c>
      <c r="AE4492" t="s">
        <v>2357</v>
      </c>
    </row>
    <row r="4493" spans="1:31" hidden="1" x14ac:dyDescent="0.35">
      <c r="A4493" t="s">
        <v>1566</v>
      </c>
      <c r="B4493" t="s">
        <v>312</v>
      </c>
      <c r="C4493">
        <v>99</v>
      </c>
      <c r="D4493" s="9">
        <v>40229.401331018518</v>
      </c>
      <c r="E4493" s="9">
        <v>40329.078541666669</v>
      </c>
      <c r="F4493" t="s">
        <v>871</v>
      </c>
      <c r="G4493" t="s">
        <v>871</v>
      </c>
      <c r="H4493">
        <v>13</v>
      </c>
      <c r="I4493">
        <v>30</v>
      </c>
      <c r="J4493">
        <v>9</v>
      </c>
      <c r="K4493" t="s">
        <v>872</v>
      </c>
      <c r="L4493">
        <v>16</v>
      </c>
      <c r="M4493">
        <v>19</v>
      </c>
      <c r="N4493">
        <v>0.16500000000000001</v>
      </c>
      <c r="O4493">
        <v>0.318</v>
      </c>
      <c r="P4493">
        <v>7.5999999999999998E-2</v>
      </c>
      <c r="Q4493">
        <v>0.19600000000000001</v>
      </c>
      <c r="R4493">
        <v>0.40699999999999997</v>
      </c>
      <c r="S4493">
        <v>0.38400000000000001</v>
      </c>
      <c r="T4493">
        <v>0.48199999999999998</v>
      </c>
      <c r="U4493">
        <v>0.34200000000000003</v>
      </c>
      <c r="V4493">
        <v>0.84299999999999997</v>
      </c>
      <c r="W4493">
        <v>1061.2239999999999</v>
      </c>
      <c r="X4493" t="s">
        <v>56</v>
      </c>
      <c r="Y4493">
        <v>5.1020000000000003</v>
      </c>
      <c r="Z4493">
        <v>0.95399999999999996</v>
      </c>
      <c r="AA4493">
        <v>0.98599999999999999</v>
      </c>
      <c r="AB4493">
        <v>0.91500000000000004</v>
      </c>
      <c r="AC4493">
        <v>0.93700000000000006</v>
      </c>
      <c r="AD4493" s="19">
        <v>45825.131015937499</v>
      </c>
      <c r="AE4493" t="s">
        <v>2397</v>
      </c>
    </row>
    <row r="4494" spans="1:31" x14ac:dyDescent="0.35">
      <c r="A4494" t="s">
        <v>1160</v>
      </c>
      <c r="B4494" t="s">
        <v>311</v>
      </c>
      <c r="C4494">
        <v>3984</v>
      </c>
      <c r="D4494" s="9">
        <v>39176.420300925929</v>
      </c>
      <c r="E4494" s="9">
        <v>43161.39398148148</v>
      </c>
      <c r="F4494">
        <v>106</v>
      </c>
      <c r="G4494">
        <v>106</v>
      </c>
      <c r="H4494">
        <v>51</v>
      </c>
      <c r="I4494">
        <v>55</v>
      </c>
      <c r="J4494">
        <v>41</v>
      </c>
      <c r="K4494">
        <v>65</v>
      </c>
      <c r="L4494">
        <v>44</v>
      </c>
      <c r="M4494">
        <v>21</v>
      </c>
      <c r="N4494">
        <v>0.104</v>
      </c>
      <c r="O4494">
        <v>0.122</v>
      </c>
      <c r="P4494">
        <v>1.0999999999999999E-2</v>
      </c>
      <c r="Q4494">
        <v>9.2999999999999999E-2</v>
      </c>
      <c r="R4494">
        <v>0.215</v>
      </c>
      <c r="S4494">
        <v>2.4E-2</v>
      </c>
      <c r="T4494">
        <v>0.433</v>
      </c>
      <c r="U4494">
        <v>0.46</v>
      </c>
      <c r="V4494">
        <v>0.95099999999999996</v>
      </c>
      <c r="W4494">
        <v>225.80600000000001</v>
      </c>
      <c r="X4494" t="s">
        <v>56</v>
      </c>
      <c r="Y4494">
        <v>10.753</v>
      </c>
      <c r="Z4494">
        <v>0.77900000000000003</v>
      </c>
      <c r="AA4494">
        <v>0.79800000000000004</v>
      </c>
      <c r="AB4494">
        <v>0.35799999999999998</v>
      </c>
      <c r="AC4494">
        <v>0.89600000000000002</v>
      </c>
      <c r="AD4494" s="19">
        <v>45825.291953587963</v>
      </c>
      <c r="AE4494" t="s">
        <v>2339</v>
      </c>
    </row>
    <row r="4495" spans="1:31" hidden="1" x14ac:dyDescent="0.35">
      <c r="A4495" t="s">
        <v>1567</v>
      </c>
      <c r="B4495" t="s">
        <v>312</v>
      </c>
      <c r="C4495">
        <v>0</v>
      </c>
      <c r="D4495" s="9">
        <v>43156.404363425929</v>
      </c>
      <c r="E4495" s="9">
        <v>43156.404363425929</v>
      </c>
      <c r="F4495" t="s">
        <v>871</v>
      </c>
      <c r="G4495" t="s">
        <v>871</v>
      </c>
      <c r="H4495">
        <v>1</v>
      </c>
      <c r="I4495">
        <v>1</v>
      </c>
      <c r="J4495">
        <v>1</v>
      </c>
      <c r="K4495" t="s">
        <v>872</v>
      </c>
      <c r="L4495">
        <v>1</v>
      </c>
      <c r="M4495">
        <v>0</v>
      </c>
      <c r="N4495" t="s">
        <v>874</v>
      </c>
      <c r="O4495" t="s">
        <v>874</v>
      </c>
      <c r="P4495" t="s">
        <v>874</v>
      </c>
      <c r="Q4495" t="s">
        <v>874</v>
      </c>
      <c r="R4495">
        <v>0</v>
      </c>
      <c r="S4495" t="s">
        <v>874</v>
      </c>
      <c r="T4495" t="s">
        <v>874</v>
      </c>
      <c r="U4495" t="s">
        <v>874</v>
      </c>
      <c r="V4495" t="s">
        <v>874</v>
      </c>
      <c r="W4495" t="s">
        <v>874</v>
      </c>
      <c r="X4495" t="s">
        <v>56</v>
      </c>
      <c r="Y4495" t="s">
        <v>874</v>
      </c>
      <c r="Z4495" t="s">
        <v>874</v>
      </c>
      <c r="AA4495" t="s">
        <v>874</v>
      </c>
      <c r="AB4495" t="s">
        <v>874</v>
      </c>
      <c r="AC4495" t="s">
        <v>874</v>
      </c>
      <c r="AD4495" s="19">
        <v>45825.131219687501</v>
      </c>
      <c r="AE4495" t="s">
        <v>2397</v>
      </c>
    </row>
    <row r="4496" spans="1:31" x14ac:dyDescent="0.35">
      <c r="A4496" t="s">
        <v>1633</v>
      </c>
      <c r="B4496" t="s">
        <v>311</v>
      </c>
      <c r="C4496">
        <v>466</v>
      </c>
      <c r="D4496" s="9">
        <v>41158.023611111108</v>
      </c>
      <c r="E4496" s="9">
        <v>41624.952777777777</v>
      </c>
      <c r="F4496">
        <v>316</v>
      </c>
      <c r="G4496">
        <v>316</v>
      </c>
      <c r="H4496">
        <v>116</v>
      </c>
      <c r="I4496">
        <v>200</v>
      </c>
      <c r="J4496">
        <v>9</v>
      </c>
      <c r="K4496">
        <v>307</v>
      </c>
      <c r="L4496">
        <v>131</v>
      </c>
      <c r="M4496">
        <v>176</v>
      </c>
      <c r="N4496">
        <v>0.31</v>
      </c>
      <c r="O4496">
        <v>0.54400000000000004</v>
      </c>
      <c r="P4496">
        <v>2.5999999999999999E-2</v>
      </c>
      <c r="Q4496">
        <v>0.35799999999999998</v>
      </c>
      <c r="R4496">
        <v>0.82799999999999996</v>
      </c>
      <c r="S4496">
        <v>0.81399999999999995</v>
      </c>
      <c r="T4496">
        <v>0.432</v>
      </c>
      <c r="U4496">
        <v>0.36299999999999999</v>
      </c>
      <c r="V4496">
        <v>0.97</v>
      </c>
      <c r="W4496">
        <v>491.62</v>
      </c>
      <c r="X4496" t="s">
        <v>56</v>
      </c>
      <c r="Y4496">
        <v>2.7930000000000001</v>
      </c>
      <c r="Z4496">
        <v>0.91100000000000003</v>
      </c>
      <c r="AA4496">
        <v>0.81899999999999995</v>
      </c>
      <c r="AB4496">
        <v>0.749</v>
      </c>
      <c r="AC4496">
        <v>0.83</v>
      </c>
      <c r="AD4496" s="19">
        <v>45824.818162326388</v>
      </c>
      <c r="AE4496" t="s">
        <v>1824</v>
      </c>
    </row>
    <row r="4497" spans="1:31" hidden="1" x14ac:dyDescent="0.35">
      <c r="A4497" t="s">
        <v>1568</v>
      </c>
      <c r="B4497" t="s">
        <v>312</v>
      </c>
      <c r="C4497">
        <v>99</v>
      </c>
      <c r="D4497" s="9">
        <v>44467.142187500001</v>
      </c>
      <c r="E4497" s="9">
        <v>44566.840821759259</v>
      </c>
      <c r="F4497" t="s">
        <v>871</v>
      </c>
      <c r="G4497" t="s">
        <v>871</v>
      </c>
      <c r="H4497">
        <v>248</v>
      </c>
      <c r="I4497">
        <v>320</v>
      </c>
      <c r="J4497">
        <v>59</v>
      </c>
      <c r="K4497" t="s">
        <v>872</v>
      </c>
      <c r="L4497">
        <v>138</v>
      </c>
      <c r="M4497">
        <v>370</v>
      </c>
      <c r="N4497">
        <v>2.6440000000000001</v>
      </c>
      <c r="O4497">
        <v>3.718</v>
      </c>
      <c r="P4497">
        <v>0.59</v>
      </c>
      <c r="Q4497">
        <v>1.54</v>
      </c>
      <c r="R4497">
        <v>5.7720000000000002</v>
      </c>
      <c r="S4497">
        <v>5.758</v>
      </c>
      <c r="T4497">
        <v>0.26700000000000002</v>
      </c>
      <c r="U4497">
        <v>0.41599999999999998</v>
      </c>
      <c r="V4497">
        <v>0.90700000000000003</v>
      </c>
      <c r="W4497">
        <v>719.48099999999999</v>
      </c>
      <c r="X4497" t="s">
        <v>56</v>
      </c>
      <c r="Y4497">
        <v>0.64900000000000002</v>
      </c>
      <c r="Z4497">
        <v>0.99399999999999999</v>
      </c>
      <c r="AA4497">
        <v>0.96199999999999997</v>
      </c>
      <c r="AB4497">
        <v>0.94399999999999995</v>
      </c>
      <c r="AC4497">
        <v>0.79700000000000004</v>
      </c>
      <c r="AD4497" s="19">
        <v>45825.131518981485</v>
      </c>
      <c r="AE4497" t="s">
        <v>2397</v>
      </c>
    </row>
    <row r="4498" spans="1:31" x14ac:dyDescent="0.35">
      <c r="A4498" t="s">
        <v>140</v>
      </c>
      <c r="B4498" t="s">
        <v>311</v>
      </c>
      <c r="C4498">
        <v>799</v>
      </c>
      <c r="D4498" s="9">
        <v>44797.768750000003</v>
      </c>
      <c r="E4498" s="9">
        <v>45597.492361111108</v>
      </c>
      <c r="F4498">
        <v>261</v>
      </c>
      <c r="G4498">
        <v>261</v>
      </c>
      <c r="H4498">
        <v>241</v>
      </c>
      <c r="I4498">
        <v>20</v>
      </c>
      <c r="J4498">
        <v>207</v>
      </c>
      <c r="K4498">
        <v>54</v>
      </c>
      <c r="L4498">
        <v>39</v>
      </c>
      <c r="M4498">
        <v>15</v>
      </c>
      <c r="N4498">
        <v>0.73399999999999999</v>
      </c>
      <c r="O4498">
        <v>2.5999999999999999E-2</v>
      </c>
      <c r="P4498">
        <v>0.55800000000000005</v>
      </c>
      <c r="Q4498">
        <v>8.6999999999999994E-2</v>
      </c>
      <c r="R4498">
        <v>0.20200000000000001</v>
      </c>
      <c r="S4498">
        <v>0.13100000000000001</v>
      </c>
      <c r="T4498">
        <v>0.43099999999999999</v>
      </c>
      <c r="U4498">
        <v>0.96599999999999997</v>
      </c>
      <c r="V4498">
        <v>0.26600000000000001</v>
      </c>
      <c r="W4498">
        <v>172.41399999999999</v>
      </c>
      <c r="X4498" t="s">
        <v>56</v>
      </c>
      <c r="Y4498">
        <v>11.494</v>
      </c>
      <c r="Z4498">
        <v>0.76400000000000001</v>
      </c>
      <c r="AA4498">
        <v>0.58399999999999996</v>
      </c>
      <c r="AB4498">
        <v>0.16800000000000001</v>
      </c>
      <c r="AC4498">
        <v>0.97199999999999998</v>
      </c>
      <c r="AD4498" s="19">
        <v>2.5844907407407407E-2</v>
      </c>
      <c r="AE4498" t="s">
        <v>1108</v>
      </c>
    </row>
    <row r="4499" spans="1:31" hidden="1" x14ac:dyDescent="0.35">
      <c r="A4499" t="s">
        <v>1569</v>
      </c>
      <c r="B4499" t="s">
        <v>312</v>
      </c>
      <c r="C4499">
        <v>0</v>
      </c>
      <c r="D4499" s="9">
        <v>42963.653796296298</v>
      </c>
      <c r="E4499" s="9">
        <v>42963.653796296298</v>
      </c>
      <c r="F4499" t="s">
        <v>871</v>
      </c>
      <c r="G4499" t="s">
        <v>871</v>
      </c>
      <c r="H4499">
        <v>1</v>
      </c>
      <c r="I4499">
        <v>1</v>
      </c>
      <c r="J4499">
        <v>1</v>
      </c>
      <c r="K4499" t="s">
        <v>872</v>
      </c>
      <c r="L4499">
        <v>1</v>
      </c>
      <c r="M4499">
        <v>0</v>
      </c>
      <c r="N4499">
        <v>0</v>
      </c>
      <c r="O4499" t="s">
        <v>874</v>
      </c>
      <c r="P4499" t="s">
        <v>874</v>
      </c>
      <c r="Q4499" t="s">
        <v>874</v>
      </c>
      <c r="R4499">
        <v>0</v>
      </c>
      <c r="S4499" t="s">
        <v>874</v>
      </c>
      <c r="T4499" t="s">
        <v>874</v>
      </c>
      <c r="U4499" t="s">
        <v>874</v>
      </c>
      <c r="V4499" t="s">
        <v>874</v>
      </c>
      <c r="W4499" t="s">
        <v>874</v>
      </c>
      <c r="X4499" t="s">
        <v>62</v>
      </c>
      <c r="Y4499" t="s">
        <v>874</v>
      </c>
      <c r="Z4499">
        <v>0</v>
      </c>
      <c r="AA4499" t="s">
        <v>874</v>
      </c>
      <c r="AB4499" t="s">
        <v>874</v>
      </c>
      <c r="AC4499" t="s">
        <v>874</v>
      </c>
      <c r="AD4499" s="19">
        <v>45825.131707430555</v>
      </c>
      <c r="AE4499" t="s">
        <v>2397</v>
      </c>
    </row>
    <row r="4500" spans="1:31" x14ac:dyDescent="0.35">
      <c r="A4500" t="s">
        <v>140</v>
      </c>
      <c r="B4500" t="s">
        <v>311</v>
      </c>
      <c r="C4500">
        <v>799</v>
      </c>
      <c r="D4500" s="9">
        <v>44797.768750000003</v>
      </c>
      <c r="E4500" s="9">
        <v>45597.492361111108</v>
      </c>
      <c r="F4500">
        <v>261</v>
      </c>
      <c r="G4500">
        <v>261</v>
      </c>
      <c r="H4500">
        <v>241</v>
      </c>
      <c r="I4500">
        <v>20</v>
      </c>
      <c r="J4500">
        <v>207</v>
      </c>
      <c r="K4500">
        <v>54</v>
      </c>
      <c r="L4500">
        <v>39</v>
      </c>
      <c r="M4500">
        <v>15</v>
      </c>
      <c r="N4500">
        <v>0.73399999999999999</v>
      </c>
      <c r="O4500">
        <v>2.5999999999999999E-2</v>
      </c>
      <c r="P4500">
        <v>0.55800000000000005</v>
      </c>
      <c r="Q4500">
        <v>8.6999999999999994E-2</v>
      </c>
      <c r="R4500">
        <v>0.20200000000000001</v>
      </c>
      <c r="S4500">
        <v>0.13100000000000001</v>
      </c>
      <c r="T4500">
        <v>0.43099999999999999</v>
      </c>
      <c r="U4500">
        <v>0.96599999999999997</v>
      </c>
      <c r="V4500">
        <v>0.26600000000000001</v>
      </c>
      <c r="W4500">
        <v>172.41399999999999</v>
      </c>
      <c r="X4500" t="s">
        <v>56</v>
      </c>
      <c r="Y4500">
        <v>11.494</v>
      </c>
      <c r="Z4500">
        <v>0.76400000000000001</v>
      </c>
      <c r="AA4500">
        <v>0.58399999999999996</v>
      </c>
      <c r="AB4500">
        <v>0.16800000000000001</v>
      </c>
      <c r="AC4500">
        <v>0.97199999999999998</v>
      </c>
      <c r="AD4500" s="19">
        <v>3.3587962962962965E-2</v>
      </c>
      <c r="AE4500" t="s">
        <v>1108</v>
      </c>
    </row>
    <row r="4501" spans="1:31" hidden="1" x14ac:dyDescent="0.35">
      <c r="A4501" t="s">
        <v>1570</v>
      </c>
      <c r="B4501" t="s">
        <v>312</v>
      </c>
      <c r="C4501">
        <v>93</v>
      </c>
      <c r="D4501" s="9">
        <v>44469.298807870371</v>
      </c>
      <c r="E4501" s="9">
        <v>44562.730358796296</v>
      </c>
      <c r="F4501" t="s">
        <v>871</v>
      </c>
      <c r="G4501" t="s">
        <v>871</v>
      </c>
      <c r="H4501">
        <v>1</v>
      </c>
      <c r="I4501">
        <v>21</v>
      </c>
      <c r="J4501">
        <v>7</v>
      </c>
      <c r="K4501" t="s">
        <v>872</v>
      </c>
      <c r="L4501">
        <v>13</v>
      </c>
      <c r="M4501">
        <v>0</v>
      </c>
      <c r="N4501" t="s">
        <v>874</v>
      </c>
      <c r="O4501">
        <v>0.26500000000000001</v>
      </c>
      <c r="P4501">
        <v>8.6999999999999994E-2</v>
      </c>
      <c r="Q4501">
        <v>0.152</v>
      </c>
      <c r="R4501" s="24" t="s">
        <v>2257</v>
      </c>
      <c r="S4501">
        <v>0.17599999999999999</v>
      </c>
      <c r="T4501" t="s">
        <v>874</v>
      </c>
      <c r="U4501" t="s">
        <v>874</v>
      </c>
      <c r="V4501" t="s">
        <v>874</v>
      </c>
      <c r="W4501" t="s">
        <v>874</v>
      </c>
      <c r="X4501" t="s">
        <v>62</v>
      </c>
      <c r="Y4501">
        <v>6.5789999999999997</v>
      </c>
      <c r="Z4501" t="s">
        <v>874</v>
      </c>
      <c r="AA4501">
        <v>0.92600000000000005</v>
      </c>
      <c r="AB4501">
        <v>0.94299999999999995</v>
      </c>
      <c r="AC4501">
        <v>0.90500000000000003</v>
      </c>
      <c r="AD4501" s="19">
        <v>45825.131934722223</v>
      </c>
      <c r="AE4501" t="s">
        <v>2397</v>
      </c>
    </row>
    <row r="4502" spans="1:31" x14ac:dyDescent="0.35">
      <c r="A4502" t="s">
        <v>1684</v>
      </c>
      <c r="B4502" t="s">
        <v>311</v>
      </c>
      <c r="C4502">
        <v>2984</v>
      </c>
      <c r="D4502" s="9">
        <v>41292.832245370373</v>
      </c>
      <c r="E4502" s="9">
        <v>44277.516261574077</v>
      </c>
      <c r="F4502">
        <v>39</v>
      </c>
      <c r="G4502">
        <v>39</v>
      </c>
      <c r="H4502">
        <v>12</v>
      </c>
      <c r="I4502">
        <v>27</v>
      </c>
      <c r="J4502">
        <v>5</v>
      </c>
      <c r="K4502">
        <v>34</v>
      </c>
      <c r="L4502">
        <v>9</v>
      </c>
      <c r="M4502">
        <v>25</v>
      </c>
      <c r="N4502">
        <v>3.0000000000000001E-3</v>
      </c>
      <c r="O4502">
        <v>7.0000000000000001E-3</v>
      </c>
      <c r="P4502">
        <v>3.0000000000000001E-3</v>
      </c>
      <c r="Q4502">
        <v>3.0000000000000001E-3</v>
      </c>
      <c r="R4502">
        <v>7.0000000000000001E-3</v>
      </c>
      <c r="S4502">
        <v>8.9999999999999993E-3</v>
      </c>
      <c r="T4502">
        <v>0.42899999999999999</v>
      </c>
      <c r="U4502">
        <v>0.3</v>
      </c>
      <c r="V4502">
        <v>0.7</v>
      </c>
      <c r="W4502">
        <v>8333.3330000000005</v>
      </c>
      <c r="X4502" t="s">
        <v>56</v>
      </c>
      <c r="Y4502">
        <v>333.33300000000003</v>
      </c>
      <c r="Z4502">
        <v>0.875</v>
      </c>
      <c r="AA4502">
        <v>0.92800000000000005</v>
      </c>
      <c r="AB4502">
        <v>0.89200000000000002</v>
      </c>
      <c r="AC4502">
        <v>0.74</v>
      </c>
      <c r="AD4502" s="19">
        <v>45825.161044456021</v>
      </c>
      <c r="AE4502" t="s">
        <v>2397</v>
      </c>
    </row>
    <row r="4503" spans="1:31" hidden="1" x14ac:dyDescent="0.35">
      <c r="A4503" t="s">
        <v>1571</v>
      </c>
      <c r="B4503" t="s">
        <v>312</v>
      </c>
      <c r="C4503">
        <v>98</v>
      </c>
      <c r="D4503" s="9">
        <v>44468.246967592589</v>
      </c>
      <c r="E4503" s="9">
        <v>44566.703796296293</v>
      </c>
      <c r="F4503" t="s">
        <v>871</v>
      </c>
      <c r="G4503" t="s">
        <v>871</v>
      </c>
      <c r="H4503">
        <v>1</v>
      </c>
      <c r="I4503">
        <v>12</v>
      </c>
      <c r="J4503">
        <v>3</v>
      </c>
      <c r="K4503" t="s">
        <v>872</v>
      </c>
      <c r="L4503">
        <v>8</v>
      </c>
      <c r="M4503">
        <v>1</v>
      </c>
      <c r="N4503" t="s">
        <v>874</v>
      </c>
      <c r="O4503">
        <v>0.125</v>
      </c>
      <c r="P4503">
        <v>3.2000000000000001E-2</v>
      </c>
      <c r="Q4503">
        <v>0.106</v>
      </c>
      <c r="R4503">
        <v>9.2999999999999999E-2</v>
      </c>
      <c r="S4503">
        <v>0.10100000000000001</v>
      </c>
      <c r="T4503" t="s">
        <v>874</v>
      </c>
      <c r="U4503" t="s">
        <v>874</v>
      </c>
      <c r="V4503" t="s">
        <v>874</v>
      </c>
      <c r="W4503" t="s">
        <v>874</v>
      </c>
      <c r="X4503" t="s">
        <v>62</v>
      </c>
      <c r="Y4503">
        <v>9.4339999999999993</v>
      </c>
      <c r="Z4503" t="s">
        <v>874</v>
      </c>
      <c r="AA4503">
        <v>0.88500000000000001</v>
      </c>
      <c r="AB4503">
        <v>0.86</v>
      </c>
      <c r="AC4503">
        <v>0.78600000000000003</v>
      </c>
      <c r="AD4503" s="19">
        <v>45825.132179016204</v>
      </c>
      <c r="AE4503" t="s">
        <v>2397</v>
      </c>
    </row>
    <row r="4504" spans="1:31" x14ac:dyDescent="0.35">
      <c r="A4504" t="s">
        <v>1840</v>
      </c>
      <c r="B4504" t="s">
        <v>311</v>
      </c>
      <c r="C4504">
        <v>157</v>
      </c>
      <c r="D4504" s="9">
        <v>40276.581944444442</v>
      </c>
      <c r="E4504" s="9">
        <v>40433.622916666667</v>
      </c>
      <c r="F4504">
        <v>43</v>
      </c>
      <c r="G4504">
        <v>43</v>
      </c>
      <c r="H4504">
        <v>42</v>
      </c>
      <c r="I4504">
        <v>1</v>
      </c>
      <c r="J4504">
        <v>0</v>
      </c>
      <c r="K4504">
        <v>43</v>
      </c>
      <c r="L4504">
        <v>24</v>
      </c>
      <c r="M4504">
        <v>19</v>
      </c>
      <c r="N4504">
        <v>0.223</v>
      </c>
      <c r="O4504">
        <v>0</v>
      </c>
      <c r="P4504">
        <v>0</v>
      </c>
      <c r="Q4504">
        <v>9.5000000000000001E-2</v>
      </c>
      <c r="R4504">
        <v>0.223</v>
      </c>
      <c r="S4504">
        <v>0.23799999999999999</v>
      </c>
      <c r="T4504">
        <v>0.42599999999999999</v>
      </c>
      <c r="U4504">
        <v>1</v>
      </c>
      <c r="V4504">
        <v>1</v>
      </c>
      <c r="W4504">
        <v>200</v>
      </c>
      <c r="X4504" t="s">
        <v>56</v>
      </c>
      <c r="Y4504">
        <v>10.526</v>
      </c>
      <c r="Z4504">
        <v>0.21299999999999999</v>
      </c>
      <c r="AA4504">
        <v>0</v>
      </c>
      <c r="AB4504">
        <v>0</v>
      </c>
      <c r="AC4504">
        <v>0.34599999999999997</v>
      </c>
      <c r="AD4504" s="19">
        <v>45824.853498518518</v>
      </c>
      <c r="AE4504" t="s">
        <v>2024</v>
      </c>
    </row>
    <row r="4505" spans="1:31" hidden="1" x14ac:dyDescent="0.35">
      <c r="A4505" t="s">
        <v>1572</v>
      </c>
      <c r="B4505" t="s">
        <v>312</v>
      </c>
      <c r="C4505">
        <v>19</v>
      </c>
      <c r="D4505" s="9">
        <v>44147.239432870374</v>
      </c>
      <c r="E4505" s="9">
        <v>44166.290462962963</v>
      </c>
      <c r="F4505" t="s">
        <v>871</v>
      </c>
      <c r="G4505" t="s">
        <v>871</v>
      </c>
      <c r="H4505">
        <v>1</v>
      </c>
      <c r="I4505">
        <v>2</v>
      </c>
      <c r="J4505">
        <v>1</v>
      </c>
      <c r="K4505" t="s">
        <v>872</v>
      </c>
      <c r="L4505">
        <v>2</v>
      </c>
      <c r="M4505">
        <v>-1</v>
      </c>
      <c r="N4505" t="s">
        <v>874</v>
      </c>
      <c r="O4505">
        <v>5.2999999999999999E-2</v>
      </c>
      <c r="P4505" t="s">
        <v>874</v>
      </c>
      <c r="Q4505">
        <v>5.6000000000000001E-2</v>
      </c>
      <c r="R4505">
        <v>0</v>
      </c>
      <c r="S4505">
        <v>5.2999999999999999E-2</v>
      </c>
      <c r="T4505" t="s">
        <v>874</v>
      </c>
      <c r="U4505" t="s">
        <v>874</v>
      </c>
      <c r="V4505" t="s">
        <v>874</v>
      </c>
      <c r="W4505" t="s">
        <v>874</v>
      </c>
      <c r="X4505" t="s">
        <v>92</v>
      </c>
      <c r="Y4505">
        <v>17.856999999999999</v>
      </c>
      <c r="Z4505" t="s">
        <v>874</v>
      </c>
      <c r="AA4505">
        <v>1</v>
      </c>
      <c r="AB4505" t="s">
        <v>874</v>
      </c>
      <c r="AC4505">
        <v>1</v>
      </c>
      <c r="AD4505" s="19">
        <v>45825.132400115741</v>
      </c>
      <c r="AE4505" t="s">
        <v>2397</v>
      </c>
    </row>
    <row r="4506" spans="1:31" x14ac:dyDescent="0.35">
      <c r="A4506" t="s">
        <v>892</v>
      </c>
      <c r="B4506" t="s">
        <v>311</v>
      </c>
      <c r="C4506">
        <v>3386</v>
      </c>
      <c r="D4506" s="9">
        <v>41017.807326388887</v>
      </c>
      <c r="E4506" s="9">
        <v>44404.468807870369</v>
      </c>
      <c r="F4506">
        <v>924</v>
      </c>
      <c r="G4506">
        <v>924</v>
      </c>
      <c r="H4506">
        <v>262</v>
      </c>
      <c r="I4506">
        <v>662</v>
      </c>
      <c r="J4506">
        <v>248</v>
      </c>
      <c r="K4506">
        <v>676</v>
      </c>
      <c r="L4506">
        <v>419</v>
      </c>
      <c r="M4506">
        <v>257</v>
      </c>
      <c r="N4506">
        <v>0.20499999999999999</v>
      </c>
      <c r="O4506">
        <v>0.55800000000000005</v>
      </c>
      <c r="P4506">
        <v>0.23</v>
      </c>
      <c r="Q4506">
        <v>0.22700000000000001</v>
      </c>
      <c r="R4506">
        <v>0.53300000000000003</v>
      </c>
      <c r="S4506">
        <v>0.58799999999999997</v>
      </c>
      <c r="T4506">
        <v>0.42599999999999999</v>
      </c>
      <c r="U4506">
        <v>0.26900000000000002</v>
      </c>
      <c r="V4506">
        <v>0.69899999999999995</v>
      </c>
      <c r="W4506">
        <v>1132.1590000000001</v>
      </c>
      <c r="X4506" t="s">
        <v>56</v>
      </c>
      <c r="Y4506">
        <v>4.4050000000000002</v>
      </c>
      <c r="Z4506">
        <v>0.77800000000000002</v>
      </c>
      <c r="AA4506" s="19">
        <v>0.92600000000000005</v>
      </c>
      <c r="AB4506">
        <v>0.92100000000000004</v>
      </c>
      <c r="AC4506" s="23">
        <v>0.68400000000000005</v>
      </c>
      <c r="AD4506" s="19">
        <v>45825.206534537036</v>
      </c>
      <c r="AE4506" t="s">
        <v>2388</v>
      </c>
    </row>
    <row r="4507" spans="1:31" hidden="1" x14ac:dyDescent="0.35">
      <c r="A4507" t="s">
        <v>1573</v>
      </c>
      <c r="B4507" t="s">
        <v>312</v>
      </c>
      <c r="C4507">
        <v>93</v>
      </c>
      <c r="D4507" s="9">
        <v>43108.204236111109</v>
      </c>
      <c r="E4507" s="9">
        <v>43201.854039351849</v>
      </c>
      <c r="F4507" t="s">
        <v>871</v>
      </c>
      <c r="G4507" t="s">
        <v>871</v>
      </c>
      <c r="H4507">
        <v>1</v>
      </c>
      <c r="I4507">
        <v>2</v>
      </c>
      <c r="J4507">
        <v>1</v>
      </c>
      <c r="K4507" t="s">
        <v>872</v>
      </c>
      <c r="L4507">
        <v>2</v>
      </c>
      <c r="M4507">
        <v>-1</v>
      </c>
      <c r="N4507" t="s">
        <v>874</v>
      </c>
      <c r="O4507" t="s">
        <v>874</v>
      </c>
      <c r="P4507" t="s">
        <v>874</v>
      </c>
      <c r="Q4507">
        <v>1.0999999999999999E-2</v>
      </c>
      <c r="R4507">
        <v>0</v>
      </c>
      <c r="S4507" t="s">
        <v>874</v>
      </c>
      <c r="T4507" t="s">
        <v>874</v>
      </c>
      <c r="U4507" t="s">
        <v>874</v>
      </c>
      <c r="V4507" t="s">
        <v>874</v>
      </c>
      <c r="W4507" t="s">
        <v>874</v>
      </c>
      <c r="X4507" t="s">
        <v>56</v>
      </c>
      <c r="Y4507">
        <v>90.909000000000006</v>
      </c>
      <c r="Z4507" t="s">
        <v>874</v>
      </c>
      <c r="AA4507" t="s">
        <v>874</v>
      </c>
      <c r="AB4507" t="s">
        <v>874</v>
      </c>
      <c r="AC4507">
        <v>1</v>
      </c>
      <c r="AD4507" s="19">
        <v>45825.132623865742</v>
      </c>
      <c r="AE4507" t="s">
        <v>2397</v>
      </c>
    </row>
    <row r="4508" spans="1:31" x14ac:dyDescent="0.35">
      <c r="A4508" t="s">
        <v>1220</v>
      </c>
      <c r="B4508" t="s">
        <v>311</v>
      </c>
      <c r="C4508">
        <v>201</v>
      </c>
      <c r="D4508" s="9">
        <v>41424.099305555559</v>
      </c>
      <c r="E4508" s="9">
        <v>41625.50277777778</v>
      </c>
      <c r="F4508">
        <v>47</v>
      </c>
      <c r="G4508">
        <v>47</v>
      </c>
      <c r="H4508">
        <v>42</v>
      </c>
      <c r="I4508">
        <v>5</v>
      </c>
      <c r="J4508">
        <v>0</v>
      </c>
      <c r="K4508">
        <v>47</v>
      </c>
      <c r="L4508">
        <v>32</v>
      </c>
      <c r="M4508">
        <v>15</v>
      </c>
      <c r="N4508">
        <v>0.128</v>
      </c>
      <c r="O4508">
        <v>9.8000000000000004E-2</v>
      </c>
      <c r="P4508">
        <v>0</v>
      </c>
      <c r="Q4508">
        <v>9.6000000000000002E-2</v>
      </c>
      <c r="R4508">
        <v>0.22600000000000001</v>
      </c>
      <c r="S4508">
        <v>0.14399999999999999</v>
      </c>
      <c r="T4508">
        <v>0.42499999999999999</v>
      </c>
      <c r="U4508">
        <v>0.56599999999999995</v>
      </c>
      <c r="V4508">
        <v>1</v>
      </c>
      <c r="W4508">
        <v>156.25</v>
      </c>
      <c r="X4508" t="s">
        <v>56</v>
      </c>
      <c r="Y4508">
        <v>10.417</v>
      </c>
      <c r="Z4508">
        <v>0.77900000000000003</v>
      </c>
      <c r="AA4508">
        <v>0.79100000000000004</v>
      </c>
      <c r="AB4508">
        <v>0</v>
      </c>
      <c r="AC4508">
        <v>0.69699999999999995</v>
      </c>
      <c r="AD4508" s="19">
        <v>45824.970074930556</v>
      </c>
      <c r="AE4508" t="s">
        <v>2225</v>
      </c>
    </row>
    <row r="4509" spans="1:31" hidden="1" x14ac:dyDescent="0.35">
      <c r="A4509" t="s">
        <v>1574</v>
      </c>
      <c r="B4509" t="s">
        <v>312</v>
      </c>
      <c r="C4509">
        <v>0</v>
      </c>
      <c r="D4509" s="9">
        <v>44517.425937499997</v>
      </c>
      <c r="E4509" s="9">
        <v>44517.425937499997</v>
      </c>
      <c r="F4509" t="s">
        <v>871</v>
      </c>
      <c r="G4509" t="s">
        <v>871</v>
      </c>
      <c r="H4509">
        <v>1</v>
      </c>
      <c r="I4509">
        <v>1</v>
      </c>
      <c r="J4509">
        <v>1</v>
      </c>
      <c r="K4509" t="s">
        <v>872</v>
      </c>
      <c r="L4509">
        <v>1</v>
      </c>
      <c r="M4509">
        <v>0</v>
      </c>
      <c r="N4509" t="s">
        <v>874</v>
      </c>
      <c r="O4509" t="s">
        <v>874</v>
      </c>
      <c r="P4509">
        <v>0</v>
      </c>
      <c r="Q4509" t="s">
        <v>874</v>
      </c>
      <c r="R4509">
        <v>0</v>
      </c>
      <c r="S4509" t="s">
        <v>874</v>
      </c>
      <c r="T4509" t="s">
        <v>874</v>
      </c>
      <c r="U4509" t="s">
        <v>874</v>
      </c>
      <c r="V4509" t="s">
        <v>874</v>
      </c>
      <c r="W4509" t="s">
        <v>874</v>
      </c>
      <c r="X4509" t="s">
        <v>62</v>
      </c>
      <c r="Y4509" t="s">
        <v>874</v>
      </c>
      <c r="Z4509" t="s">
        <v>874</v>
      </c>
      <c r="AA4509" t="s">
        <v>874</v>
      </c>
      <c r="AB4509">
        <v>0</v>
      </c>
      <c r="AC4509" t="s">
        <v>874</v>
      </c>
      <c r="AD4509" s="19">
        <v>45825.132816747682</v>
      </c>
      <c r="AE4509" t="s">
        <v>2397</v>
      </c>
    </row>
    <row r="4510" spans="1:31" x14ac:dyDescent="0.35">
      <c r="A4510" t="s">
        <v>1492</v>
      </c>
      <c r="B4510" t="s">
        <v>311</v>
      </c>
      <c r="C4510">
        <v>1552</v>
      </c>
      <c r="D4510" s="9">
        <v>41494.829027777778</v>
      </c>
      <c r="E4510" s="9">
        <v>43047.627291666664</v>
      </c>
      <c r="F4510">
        <v>49</v>
      </c>
      <c r="G4510">
        <v>49</v>
      </c>
      <c r="H4510">
        <v>7</v>
      </c>
      <c r="I4510">
        <v>42</v>
      </c>
      <c r="J4510">
        <v>3</v>
      </c>
      <c r="K4510">
        <v>46</v>
      </c>
      <c r="L4510">
        <v>39</v>
      </c>
      <c r="M4510">
        <v>7</v>
      </c>
      <c r="N4510">
        <v>8.0000000000000002E-3</v>
      </c>
      <c r="O4510">
        <v>6.6000000000000003E-2</v>
      </c>
      <c r="P4510">
        <v>1E-3</v>
      </c>
      <c r="Q4510">
        <v>3.1E-2</v>
      </c>
      <c r="R4510">
        <v>7.2999999999999995E-2</v>
      </c>
      <c r="S4510">
        <v>4.2000000000000003E-2</v>
      </c>
      <c r="T4510">
        <v>0.42499999999999999</v>
      </c>
      <c r="U4510">
        <v>0.108</v>
      </c>
      <c r="V4510">
        <v>0.98599999999999999</v>
      </c>
      <c r="W4510">
        <v>225.80600000000001</v>
      </c>
      <c r="X4510" t="s">
        <v>56</v>
      </c>
      <c r="Y4510">
        <v>32.258000000000003</v>
      </c>
      <c r="Z4510">
        <v>0.76900000000000002</v>
      </c>
      <c r="AA4510">
        <v>0.81699999999999995</v>
      </c>
      <c r="AB4510">
        <v>0.75600000000000001</v>
      </c>
      <c r="AC4510">
        <v>0.59299999999999997</v>
      </c>
      <c r="AD4510" s="19">
        <v>45825.112607048613</v>
      </c>
      <c r="AE4510" t="s">
        <v>2397</v>
      </c>
    </row>
    <row r="4511" spans="1:31" hidden="1" x14ac:dyDescent="0.35">
      <c r="A4511" t="s">
        <v>1575</v>
      </c>
      <c r="B4511" t="s">
        <v>312</v>
      </c>
      <c r="C4511">
        <v>99</v>
      </c>
      <c r="D4511" s="9">
        <v>44466.858819444446</v>
      </c>
      <c r="E4511" s="9">
        <v>44566.747974537036</v>
      </c>
      <c r="F4511" t="s">
        <v>871</v>
      </c>
      <c r="G4511" t="s">
        <v>871</v>
      </c>
      <c r="H4511">
        <v>26</v>
      </c>
      <c r="I4511">
        <v>256</v>
      </c>
      <c r="J4511">
        <v>14</v>
      </c>
      <c r="K4511" t="s">
        <v>872</v>
      </c>
      <c r="L4511">
        <v>190</v>
      </c>
      <c r="M4511">
        <v>79</v>
      </c>
      <c r="N4511">
        <v>0.22800000000000001</v>
      </c>
      <c r="O4511">
        <v>2.387</v>
      </c>
      <c r="P4511">
        <v>0.11600000000000001</v>
      </c>
      <c r="Q4511">
        <v>1.76</v>
      </c>
      <c r="R4511">
        <v>2.4990000000000001</v>
      </c>
      <c r="S4511">
        <v>2.496</v>
      </c>
      <c r="T4511">
        <v>0.70399999999999996</v>
      </c>
      <c r="U4511">
        <v>8.6999999999999994E-2</v>
      </c>
      <c r="V4511">
        <v>0.95599999999999996</v>
      </c>
      <c r="W4511">
        <v>213.636</v>
      </c>
      <c r="X4511" t="s">
        <v>56</v>
      </c>
      <c r="Y4511">
        <v>0.56799999999999995</v>
      </c>
      <c r="Z4511">
        <v>0.89800000000000002</v>
      </c>
      <c r="AA4511">
        <v>0.96399999999999997</v>
      </c>
      <c r="AB4511">
        <v>0.93500000000000005</v>
      </c>
      <c r="AC4511">
        <v>0.97599999999999998</v>
      </c>
      <c r="AD4511" s="19">
        <v>45825.133111712959</v>
      </c>
      <c r="AE4511" t="s">
        <v>2397</v>
      </c>
    </row>
    <row r="4512" spans="1:31" x14ac:dyDescent="0.35">
      <c r="A4512" t="s">
        <v>1143</v>
      </c>
      <c r="B4512" t="s">
        <v>311</v>
      </c>
      <c r="C4512">
        <v>238</v>
      </c>
      <c r="D4512" s="9">
        <v>44307.65556712963</v>
      </c>
      <c r="E4512" s="9">
        <v>44545.66269675926</v>
      </c>
      <c r="F4512">
        <v>41</v>
      </c>
      <c r="G4512">
        <v>41</v>
      </c>
      <c r="H4512">
        <v>41</v>
      </c>
      <c r="I4512">
        <v>0</v>
      </c>
      <c r="J4512">
        <v>0</v>
      </c>
      <c r="K4512">
        <v>41</v>
      </c>
      <c r="L4512">
        <v>9</v>
      </c>
      <c r="M4512">
        <v>32</v>
      </c>
      <c r="N4512">
        <v>0.19900000000000001</v>
      </c>
      <c r="O4512">
        <v>0</v>
      </c>
      <c r="P4512">
        <v>0</v>
      </c>
      <c r="Q4512">
        <v>8.4000000000000005E-2</v>
      </c>
      <c r="R4512">
        <v>0.19900000000000001</v>
      </c>
      <c r="S4512">
        <v>0.19900000000000001</v>
      </c>
      <c r="T4512">
        <v>0.42199999999999999</v>
      </c>
      <c r="U4512">
        <v>1</v>
      </c>
      <c r="V4512">
        <v>1</v>
      </c>
      <c r="W4512">
        <v>380.952</v>
      </c>
      <c r="X4512" t="s">
        <v>56</v>
      </c>
      <c r="Y4512">
        <v>11.904999999999999</v>
      </c>
      <c r="Z4512">
        <v>0.56100000000000005</v>
      </c>
      <c r="AA4512">
        <v>0</v>
      </c>
      <c r="AB4512">
        <v>0</v>
      </c>
      <c r="AC4512">
        <v>0.64200000000000002</v>
      </c>
      <c r="AD4512" s="19">
        <v>45825.285242627317</v>
      </c>
      <c r="AE4512" t="s">
        <v>2357</v>
      </c>
    </row>
    <row r="4513" spans="1:31" hidden="1" x14ac:dyDescent="0.35">
      <c r="A4513" t="s">
        <v>1576</v>
      </c>
      <c r="B4513" t="s">
        <v>312</v>
      </c>
      <c r="C4513">
        <v>0</v>
      </c>
      <c r="D4513" s="9">
        <v>39778.097372685188</v>
      </c>
      <c r="E4513" s="9">
        <v>39778.097372685188</v>
      </c>
      <c r="F4513" t="s">
        <v>871</v>
      </c>
      <c r="G4513" t="s">
        <v>871</v>
      </c>
      <c r="H4513">
        <v>1</v>
      </c>
      <c r="I4513">
        <v>1</v>
      </c>
      <c r="J4513">
        <v>1</v>
      </c>
      <c r="K4513" t="s">
        <v>872</v>
      </c>
      <c r="L4513">
        <v>1</v>
      </c>
      <c r="M4513">
        <v>0</v>
      </c>
      <c r="N4513" t="s">
        <v>874</v>
      </c>
      <c r="O4513" t="s">
        <v>874</v>
      </c>
      <c r="P4513" t="s">
        <v>874</v>
      </c>
      <c r="Q4513" t="s">
        <v>874</v>
      </c>
      <c r="R4513">
        <v>0</v>
      </c>
      <c r="S4513" t="s">
        <v>874</v>
      </c>
      <c r="T4513" t="s">
        <v>874</v>
      </c>
      <c r="U4513" t="s">
        <v>874</v>
      </c>
      <c r="V4513" t="s">
        <v>874</v>
      </c>
      <c r="W4513" t="s">
        <v>874</v>
      </c>
      <c r="X4513" t="s">
        <v>56</v>
      </c>
      <c r="Y4513" t="s">
        <v>874</v>
      </c>
      <c r="Z4513" t="s">
        <v>874</v>
      </c>
      <c r="AA4513" t="s">
        <v>874</v>
      </c>
      <c r="AB4513" t="s">
        <v>874</v>
      </c>
      <c r="AC4513" t="s">
        <v>874</v>
      </c>
      <c r="AD4513" s="19">
        <v>45825.133313101855</v>
      </c>
      <c r="AE4513" t="s">
        <v>2397</v>
      </c>
    </row>
    <row r="4514" spans="1:31" x14ac:dyDescent="0.35">
      <c r="A4514" t="s">
        <v>2112</v>
      </c>
      <c r="B4514" t="s">
        <v>311</v>
      </c>
      <c r="C4514">
        <v>251</v>
      </c>
      <c r="D4514" s="9">
        <v>41376.181944444441</v>
      </c>
      <c r="E4514" s="9">
        <v>41627.85</v>
      </c>
      <c r="F4514">
        <v>99</v>
      </c>
      <c r="G4514">
        <v>99</v>
      </c>
      <c r="H4514">
        <v>88</v>
      </c>
      <c r="I4514">
        <v>11</v>
      </c>
      <c r="J4514">
        <v>4</v>
      </c>
      <c r="K4514">
        <v>95</v>
      </c>
      <c r="L4514">
        <v>38</v>
      </c>
      <c r="M4514">
        <v>57</v>
      </c>
      <c r="N4514">
        <v>0.42099999999999999</v>
      </c>
      <c r="O4514">
        <v>0.08</v>
      </c>
      <c r="P4514">
        <v>2.3E-2</v>
      </c>
      <c r="Q4514">
        <v>0.20100000000000001</v>
      </c>
      <c r="R4514">
        <v>0.47799999999999998</v>
      </c>
      <c r="S4514">
        <v>0.46800000000000003</v>
      </c>
      <c r="T4514">
        <v>0.42099999999999999</v>
      </c>
      <c r="U4514">
        <v>0.84</v>
      </c>
      <c r="V4514">
        <v>0.95399999999999996</v>
      </c>
      <c r="W4514">
        <v>283.58199999999999</v>
      </c>
      <c r="X4514" t="s">
        <v>56</v>
      </c>
      <c r="Y4514">
        <v>4.9749999999999996</v>
      </c>
      <c r="Z4514">
        <v>0.93</v>
      </c>
      <c r="AA4514">
        <v>0.88600000000000001</v>
      </c>
      <c r="AB4514">
        <v>0.95</v>
      </c>
      <c r="AC4514">
        <v>0.88600000000000001</v>
      </c>
      <c r="AD4514" s="19">
        <v>45824.929309108797</v>
      </c>
      <c r="AE4514" t="s">
        <v>2215</v>
      </c>
    </row>
    <row r="4515" spans="1:31" hidden="1" x14ac:dyDescent="0.35">
      <c r="A4515" t="s">
        <v>1577</v>
      </c>
      <c r="B4515" t="s">
        <v>312</v>
      </c>
      <c r="C4515">
        <v>3</v>
      </c>
      <c r="D4515" s="9">
        <v>44524.322337962964</v>
      </c>
      <c r="E4515" s="9">
        <v>44528.174513888887</v>
      </c>
      <c r="F4515" t="s">
        <v>871</v>
      </c>
      <c r="G4515" t="s">
        <v>871</v>
      </c>
      <c r="H4515">
        <v>1</v>
      </c>
      <c r="I4515">
        <v>1</v>
      </c>
      <c r="J4515">
        <v>1</v>
      </c>
      <c r="K4515" t="s">
        <v>872</v>
      </c>
      <c r="L4515">
        <v>1</v>
      </c>
      <c r="M4515">
        <v>-1</v>
      </c>
      <c r="N4515" t="s">
        <v>874</v>
      </c>
      <c r="O4515" t="s">
        <v>874</v>
      </c>
      <c r="P4515" t="s">
        <v>874</v>
      </c>
      <c r="Q4515" t="s">
        <v>874</v>
      </c>
      <c r="R4515">
        <v>0</v>
      </c>
      <c r="S4515" t="s">
        <v>874</v>
      </c>
      <c r="T4515" t="s">
        <v>874</v>
      </c>
      <c r="U4515" t="s">
        <v>874</v>
      </c>
      <c r="V4515" t="s">
        <v>874</v>
      </c>
      <c r="W4515" t="s">
        <v>874</v>
      </c>
      <c r="X4515" t="s">
        <v>56</v>
      </c>
      <c r="Y4515" t="s">
        <v>874</v>
      </c>
      <c r="Z4515" t="s">
        <v>874</v>
      </c>
      <c r="AA4515" t="s">
        <v>874</v>
      </c>
      <c r="AB4515" t="s">
        <v>874</v>
      </c>
      <c r="AC4515" t="s">
        <v>874</v>
      </c>
      <c r="AD4515" s="19">
        <v>45825.133534629633</v>
      </c>
      <c r="AE4515" t="s">
        <v>2397</v>
      </c>
    </row>
    <row r="4516" spans="1:31" x14ac:dyDescent="0.35">
      <c r="A4516" t="s">
        <v>210</v>
      </c>
      <c r="B4516" t="s">
        <v>311</v>
      </c>
      <c r="C4516">
        <v>355</v>
      </c>
      <c r="D4516" s="9">
        <v>44210.468738425923</v>
      </c>
      <c r="E4516" s="9">
        <v>44565.703020833331</v>
      </c>
      <c r="F4516">
        <v>173</v>
      </c>
      <c r="G4516">
        <v>173</v>
      </c>
      <c r="H4516">
        <v>172</v>
      </c>
      <c r="I4516">
        <v>1</v>
      </c>
      <c r="J4516">
        <v>0</v>
      </c>
      <c r="K4516">
        <v>173</v>
      </c>
      <c r="L4516">
        <v>73</v>
      </c>
      <c r="M4516">
        <v>100</v>
      </c>
      <c r="N4516">
        <v>0.52500000000000002</v>
      </c>
      <c r="O4516">
        <v>0</v>
      </c>
      <c r="P4516">
        <v>0</v>
      </c>
      <c r="Q4516">
        <v>0.221</v>
      </c>
      <c r="R4516">
        <v>0.52500000000000002</v>
      </c>
      <c r="S4516">
        <v>0.52900000000000003</v>
      </c>
      <c r="T4516">
        <v>0.42099999999999999</v>
      </c>
      <c r="U4516">
        <v>1</v>
      </c>
      <c r="V4516">
        <v>1</v>
      </c>
      <c r="W4516">
        <v>452.48899999999998</v>
      </c>
      <c r="X4516" t="s">
        <v>56</v>
      </c>
      <c r="Y4516">
        <v>4.5250000000000004</v>
      </c>
      <c r="Z4516">
        <v>0.98799999999999999</v>
      </c>
      <c r="AA4516">
        <v>0</v>
      </c>
      <c r="AB4516">
        <v>0</v>
      </c>
      <c r="AC4516">
        <v>0.96499999999999997</v>
      </c>
      <c r="AD4516" s="19">
        <v>45825.253863333332</v>
      </c>
      <c r="AE4516" t="s">
        <v>2357</v>
      </c>
    </row>
    <row r="4517" spans="1:31" hidden="1" x14ac:dyDescent="0.35">
      <c r="A4517" t="s">
        <v>144</v>
      </c>
      <c r="B4517" t="s">
        <v>312</v>
      </c>
      <c r="C4517">
        <v>100</v>
      </c>
      <c r="D4517" s="9">
        <v>44466.379317129627</v>
      </c>
      <c r="E4517" s="9">
        <v>44566.534780092596</v>
      </c>
      <c r="F4517" t="s">
        <v>871</v>
      </c>
      <c r="G4517" t="s">
        <v>871</v>
      </c>
      <c r="H4517">
        <v>32</v>
      </c>
      <c r="I4517">
        <v>239</v>
      </c>
      <c r="J4517">
        <v>26</v>
      </c>
      <c r="K4517" t="s">
        <v>872</v>
      </c>
      <c r="L4517">
        <v>167</v>
      </c>
      <c r="M4517">
        <v>77</v>
      </c>
      <c r="N4517">
        <v>0.38800000000000001</v>
      </c>
      <c r="O4517">
        <v>2.4390000000000001</v>
      </c>
      <c r="P4517">
        <v>0.252</v>
      </c>
      <c r="Q4517">
        <v>1.7589999999999999</v>
      </c>
      <c r="R4517">
        <v>2.5750000000000002</v>
      </c>
      <c r="S4517">
        <v>2.5659999999999998</v>
      </c>
      <c r="T4517">
        <v>0.68300000000000005</v>
      </c>
      <c r="U4517">
        <v>0.13700000000000001</v>
      </c>
      <c r="V4517">
        <v>0.91100000000000003</v>
      </c>
      <c r="W4517">
        <v>3633.8829999999998</v>
      </c>
      <c r="X4517" t="s">
        <v>56</v>
      </c>
      <c r="Y4517">
        <v>0.56899999999999995</v>
      </c>
      <c r="Z4517">
        <v>0.96299999999999997</v>
      </c>
      <c r="AA4517">
        <v>0.99099999999999999</v>
      </c>
      <c r="AB4517">
        <v>0.95299999999999996</v>
      </c>
      <c r="AC4517">
        <v>0.99299999999999999</v>
      </c>
      <c r="AD4517" s="19">
        <v>45825.13394886574</v>
      </c>
      <c r="AE4517" t="s">
        <v>2397</v>
      </c>
    </row>
    <row r="4518" spans="1:31" x14ac:dyDescent="0.35">
      <c r="A4518" t="s">
        <v>1895</v>
      </c>
      <c r="B4518" t="s">
        <v>311</v>
      </c>
      <c r="C4518">
        <v>1036</v>
      </c>
      <c r="D4518" s="9">
        <v>39198.134722222225</v>
      </c>
      <c r="E4518" s="9">
        <v>40235.027777777781</v>
      </c>
      <c r="F4518">
        <v>72</v>
      </c>
      <c r="G4518">
        <v>72</v>
      </c>
      <c r="H4518">
        <v>60</v>
      </c>
      <c r="I4518">
        <v>12</v>
      </c>
      <c r="J4518">
        <v>2</v>
      </c>
      <c r="K4518">
        <v>70</v>
      </c>
      <c r="L4518">
        <v>25</v>
      </c>
      <c r="M4518">
        <v>45</v>
      </c>
      <c r="N4518">
        <v>0.495</v>
      </c>
      <c r="O4518">
        <v>7.0000000000000001E-3</v>
      </c>
      <c r="P4518">
        <v>1.2E-2</v>
      </c>
      <c r="Q4518">
        <v>0.20599999999999999</v>
      </c>
      <c r="R4518">
        <v>0.49</v>
      </c>
      <c r="S4518">
        <v>6.6000000000000003E-2</v>
      </c>
      <c r="T4518">
        <v>0.42</v>
      </c>
      <c r="U4518">
        <v>0.98599999999999999</v>
      </c>
      <c r="V4518">
        <v>0.97599999999999998</v>
      </c>
      <c r="W4518">
        <v>218.447</v>
      </c>
      <c r="X4518" t="s">
        <v>56</v>
      </c>
      <c r="Y4518">
        <v>4.8540000000000001</v>
      </c>
      <c r="Z4518">
        <v>0.64500000000000002</v>
      </c>
      <c r="AA4518">
        <v>0.31</v>
      </c>
      <c r="AB4518">
        <v>1</v>
      </c>
      <c r="AC4518">
        <v>0.83399999999999996</v>
      </c>
      <c r="AD4518" s="19">
        <v>45824.866047766205</v>
      </c>
      <c r="AE4518" t="s">
        <v>2024</v>
      </c>
    </row>
    <row r="4519" spans="1:31" hidden="1" x14ac:dyDescent="0.35">
      <c r="A4519" t="s">
        <v>1578</v>
      </c>
      <c r="B4519" t="s">
        <v>312</v>
      </c>
      <c r="C4519">
        <v>0</v>
      </c>
      <c r="D4519" s="9">
        <v>40776.695474537039</v>
      </c>
      <c r="E4519" s="9">
        <v>40777.5468287037</v>
      </c>
      <c r="F4519" t="s">
        <v>871</v>
      </c>
      <c r="G4519" t="s">
        <v>871</v>
      </c>
      <c r="H4519">
        <v>1</v>
      </c>
      <c r="I4519">
        <v>1</v>
      </c>
      <c r="J4519">
        <v>1</v>
      </c>
      <c r="K4519" t="s">
        <v>872</v>
      </c>
      <c r="L4519">
        <v>1</v>
      </c>
      <c r="M4519">
        <v>-1</v>
      </c>
      <c r="N4519" t="s">
        <v>874</v>
      </c>
      <c r="O4519" t="s">
        <v>874</v>
      </c>
      <c r="P4519" t="s">
        <v>874</v>
      </c>
      <c r="Q4519" t="s">
        <v>874</v>
      </c>
      <c r="R4519">
        <v>0</v>
      </c>
      <c r="S4519" t="s">
        <v>874</v>
      </c>
      <c r="T4519" t="s">
        <v>874</v>
      </c>
      <c r="U4519" t="s">
        <v>874</v>
      </c>
      <c r="V4519" t="s">
        <v>874</v>
      </c>
      <c r="W4519" t="s">
        <v>874</v>
      </c>
      <c r="X4519" t="s">
        <v>56</v>
      </c>
      <c r="Y4519" t="s">
        <v>874</v>
      </c>
      <c r="Z4519" t="s">
        <v>874</v>
      </c>
      <c r="AA4519" t="s">
        <v>874</v>
      </c>
      <c r="AB4519" t="s">
        <v>874</v>
      </c>
      <c r="AC4519" t="s">
        <v>874</v>
      </c>
      <c r="AD4519" s="19">
        <v>45825.134171111109</v>
      </c>
      <c r="AE4519" t="s">
        <v>2397</v>
      </c>
    </row>
    <row r="4520" spans="1:31" x14ac:dyDescent="0.35">
      <c r="A4520" t="s">
        <v>211</v>
      </c>
      <c r="B4520" t="s">
        <v>311</v>
      </c>
      <c r="C4520">
        <v>845</v>
      </c>
      <c r="D4520" s="9">
        <v>43719.492256944446</v>
      </c>
      <c r="E4520" s="9">
        <v>44565.431296296294</v>
      </c>
      <c r="F4520">
        <v>370</v>
      </c>
      <c r="G4520">
        <v>370</v>
      </c>
      <c r="H4520">
        <v>369</v>
      </c>
      <c r="I4520">
        <v>1</v>
      </c>
      <c r="J4520">
        <v>0</v>
      </c>
      <c r="K4520">
        <v>370</v>
      </c>
      <c r="L4520">
        <v>101</v>
      </c>
      <c r="M4520">
        <v>269</v>
      </c>
      <c r="N4520">
        <v>0.54200000000000004</v>
      </c>
      <c r="O4520">
        <v>0</v>
      </c>
      <c r="P4520">
        <v>0</v>
      </c>
      <c r="Q4520">
        <v>0.22700000000000001</v>
      </c>
      <c r="R4520">
        <v>0.54200000000000004</v>
      </c>
      <c r="S4520">
        <v>0.54400000000000004</v>
      </c>
      <c r="T4520">
        <v>0.41899999999999998</v>
      </c>
      <c r="U4520">
        <v>1</v>
      </c>
      <c r="V4520">
        <v>1</v>
      </c>
      <c r="W4520">
        <v>1185.0219999999999</v>
      </c>
      <c r="X4520" t="s">
        <v>56</v>
      </c>
      <c r="Y4520">
        <v>4.4050000000000002</v>
      </c>
      <c r="Z4520">
        <v>0.95</v>
      </c>
      <c r="AA4520">
        <v>0</v>
      </c>
      <c r="AB4520">
        <v>0</v>
      </c>
      <c r="AC4520">
        <v>0.88800000000000001</v>
      </c>
      <c r="AD4520" s="19">
        <v>45825.253617407405</v>
      </c>
      <c r="AE4520" t="s">
        <v>2357</v>
      </c>
    </row>
    <row r="4521" spans="1:31" hidden="1" x14ac:dyDescent="0.35">
      <c r="A4521" t="s">
        <v>1579</v>
      </c>
      <c r="B4521" t="s">
        <v>312</v>
      </c>
      <c r="C4521">
        <v>72</v>
      </c>
      <c r="D4521" s="9">
        <v>44492.590081018519</v>
      </c>
      <c r="E4521" s="9">
        <v>44564.822847222225</v>
      </c>
      <c r="F4521" t="s">
        <v>871</v>
      </c>
      <c r="G4521" t="s">
        <v>871</v>
      </c>
      <c r="H4521">
        <v>2</v>
      </c>
      <c r="I4521">
        <v>5</v>
      </c>
      <c r="J4521">
        <v>9</v>
      </c>
      <c r="K4521" t="s">
        <v>872</v>
      </c>
      <c r="L4521">
        <v>1</v>
      </c>
      <c r="M4521">
        <v>-3</v>
      </c>
      <c r="N4521">
        <v>0.02</v>
      </c>
      <c r="O4521">
        <v>2.5</v>
      </c>
      <c r="P4521">
        <v>0.20499999999999999</v>
      </c>
      <c r="Q4521" t="s">
        <v>874</v>
      </c>
      <c r="R4521">
        <v>2.3149999999999999</v>
      </c>
      <c r="S4521">
        <v>2.1999999999999999E-2</v>
      </c>
      <c r="T4521" t="s">
        <v>874</v>
      </c>
      <c r="U4521" t="s">
        <v>874</v>
      </c>
      <c r="V4521" t="s">
        <v>874</v>
      </c>
      <c r="W4521" t="s">
        <v>874</v>
      </c>
      <c r="X4521" t="s">
        <v>56</v>
      </c>
      <c r="Y4521" t="s">
        <v>874</v>
      </c>
      <c r="Z4521">
        <v>1</v>
      </c>
      <c r="AA4521">
        <v>0.5</v>
      </c>
      <c r="AB4521">
        <v>0.3</v>
      </c>
      <c r="AC4521" t="s">
        <v>874</v>
      </c>
      <c r="AD4521" s="19">
        <v>45825.134395844907</v>
      </c>
      <c r="AE4521" t="s">
        <v>2397</v>
      </c>
    </row>
    <row r="4522" spans="1:31" x14ac:dyDescent="0.35">
      <c r="A4522" t="s">
        <v>1357</v>
      </c>
      <c r="B4522" t="s">
        <v>311</v>
      </c>
      <c r="C4522">
        <v>1006</v>
      </c>
      <c r="D4522" s="9">
        <v>41353.781863425924</v>
      </c>
      <c r="E4522" s="9">
        <v>42360.306805555556</v>
      </c>
      <c r="F4522">
        <v>105</v>
      </c>
      <c r="G4522">
        <v>105</v>
      </c>
      <c r="H4522">
        <v>13</v>
      </c>
      <c r="I4522">
        <v>92</v>
      </c>
      <c r="J4522">
        <v>6</v>
      </c>
      <c r="K4522">
        <v>99</v>
      </c>
      <c r="L4522">
        <v>43</v>
      </c>
      <c r="M4522">
        <v>56</v>
      </c>
      <c r="N4522">
        <v>1.2E-2</v>
      </c>
      <c r="O4522">
        <v>8.2000000000000003E-2</v>
      </c>
      <c r="P4522">
        <v>5.0000000000000001E-3</v>
      </c>
      <c r="Q4522">
        <v>3.6999999999999998E-2</v>
      </c>
      <c r="R4522">
        <v>8.8999999999999996E-2</v>
      </c>
      <c r="S4522">
        <v>8.5999999999999993E-2</v>
      </c>
      <c r="T4522">
        <v>0.41599999999999998</v>
      </c>
      <c r="U4522">
        <v>0.128</v>
      </c>
      <c r="V4522">
        <v>0.94699999999999995</v>
      </c>
      <c r="W4522">
        <v>1513.5139999999999</v>
      </c>
      <c r="X4522" t="s">
        <v>56</v>
      </c>
      <c r="Y4522">
        <v>27.027000000000001</v>
      </c>
      <c r="Z4522">
        <v>0.53500000000000003</v>
      </c>
      <c r="AA4522">
        <v>0.97699999999999998</v>
      </c>
      <c r="AB4522">
        <v>0.59299999999999997</v>
      </c>
      <c r="AC4522">
        <v>0.95099999999999996</v>
      </c>
      <c r="AD4522" s="19">
        <v>45825.080760694444</v>
      </c>
      <c r="AE4522" t="s">
        <v>2397</v>
      </c>
    </row>
    <row r="4523" spans="1:31" hidden="1" x14ac:dyDescent="0.35">
      <c r="A4523" t="s">
        <v>1580</v>
      </c>
      <c r="B4523" t="s">
        <v>312</v>
      </c>
      <c r="C4523">
        <v>86</v>
      </c>
      <c r="D4523" s="9">
        <v>41760.427534722221</v>
      </c>
      <c r="E4523" s="9">
        <v>41847.287442129629</v>
      </c>
      <c r="F4523" t="s">
        <v>871</v>
      </c>
      <c r="G4523" t="s">
        <v>871</v>
      </c>
      <c r="H4523">
        <v>2</v>
      </c>
      <c r="I4523">
        <v>14</v>
      </c>
      <c r="J4523">
        <v>1</v>
      </c>
      <c r="K4523" t="s">
        <v>872</v>
      </c>
      <c r="L4523">
        <v>17</v>
      </c>
      <c r="M4523">
        <v>-2</v>
      </c>
      <c r="N4523">
        <v>0.04</v>
      </c>
      <c r="O4523">
        <v>0.128</v>
      </c>
      <c r="P4523" t="s">
        <v>874</v>
      </c>
      <c r="Q4523">
        <v>0.20499999999999999</v>
      </c>
      <c r="R4523">
        <v>0.16800000000000001</v>
      </c>
      <c r="S4523">
        <v>0.158</v>
      </c>
      <c r="T4523" t="s">
        <v>874</v>
      </c>
      <c r="U4523" t="s">
        <v>874</v>
      </c>
      <c r="V4523" t="s">
        <v>874</v>
      </c>
      <c r="W4523" t="s">
        <v>874</v>
      </c>
      <c r="X4523" t="s">
        <v>56</v>
      </c>
      <c r="Y4523">
        <v>4.8780000000000001</v>
      </c>
      <c r="Z4523">
        <v>1</v>
      </c>
      <c r="AA4523">
        <v>0.63500000000000001</v>
      </c>
      <c r="AB4523" t="s">
        <v>874</v>
      </c>
      <c r="AC4523">
        <v>0.89300000000000002</v>
      </c>
      <c r="AD4523" s="19">
        <v>45825.134605844905</v>
      </c>
      <c r="AE4523" t="s">
        <v>2397</v>
      </c>
    </row>
    <row r="4524" spans="1:31" x14ac:dyDescent="0.35">
      <c r="A4524" t="s">
        <v>1357</v>
      </c>
      <c r="B4524" t="s">
        <v>311</v>
      </c>
      <c r="C4524">
        <v>260</v>
      </c>
      <c r="D4524" s="9">
        <v>41354.114583333336</v>
      </c>
      <c r="E4524" s="9">
        <v>41615.03402777778</v>
      </c>
      <c r="F4524">
        <v>47</v>
      </c>
      <c r="G4524">
        <v>47</v>
      </c>
      <c r="H4524">
        <v>11</v>
      </c>
      <c r="I4524">
        <v>36</v>
      </c>
      <c r="J4524">
        <v>5</v>
      </c>
      <c r="K4524">
        <v>42</v>
      </c>
      <c r="L4524">
        <v>14</v>
      </c>
      <c r="M4524">
        <v>28</v>
      </c>
      <c r="N4524">
        <v>0.06</v>
      </c>
      <c r="O4524">
        <v>0.13600000000000001</v>
      </c>
      <c r="P4524">
        <v>1.6E-2</v>
      </c>
      <c r="Q4524">
        <v>7.3999999999999996E-2</v>
      </c>
      <c r="R4524">
        <v>0.18</v>
      </c>
      <c r="S4524">
        <v>0.151</v>
      </c>
      <c r="T4524">
        <v>0.41099999999999998</v>
      </c>
      <c r="U4524">
        <v>0.30599999999999999</v>
      </c>
      <c r="V4524">
        <v>0.91800000000000004</v>
      </c>
      <c r="W4524">
        <v>378.37799999999999</v>
      </c>
      <c r="X4524" t="s">
        <v>56</v>
      </c>
      <c r="Y4524">
        <v>13.513999999999999</v>
      </c>
      <c r="Z4524">
        <v>0.72599999999999998</v>
      </c>
      <c r="AA4524">
        <v>0.871</v>
      </c>
      <c r="AB4524">
        <v>0.58599999999999997</v>
      </c>
      <c r="AC4524">
        <v>0.71699999999999997</v>
      </c>
      <c r="AD4524" s="19">
        <v>45824.784058993057</v>
      </c>
      <c r="AE4524" t="s">
        <v>1824</v>
      </c>
    </row>
    <row r="4525" spans="1:31" hidden="1" x14ac:dyDescent="0.35">
      <c r="A4525" t="s">
        <v>1581</v>
      </c>
      <c r="B4525" t="s">
        <v>312</v>
      </c>
      <c r="C4525">
        <v>100</v>
      </c>
      <c r="D4525" s="9">
        <v>44466.749490740738</v>
      </c>
      <c r="E4525" s="9">
        <v>44566.751689814817</v>
      </c>
      <c r="F4525" t="s">
        <v>871</v>
      </c>
      <c r="G4525" t="s">
        <v>871</v>
      </c>
      <c r="H4525">
        <v>14</v>
      </c>
      <c r="I4525">
        <v>147</v>
      </c>
      <c r="J4525">
        <v>12</v>
      </c>
      <c r="K4525" t="s">
        <v>872</v>
      </c>
      <c r="L4525">
        <v>108</v>
      </c>
      <c r="M4525">
        <v>40</v>
      </c>
      <c r="N4525">
        <v>0.155</v>
      </c>
      <c r="O4525">
        <v>1.56</v>
      </c>
      <c r="P4525">
        <v>0.151</v>
      </c>
      <c r="Q4525">
        <v>1.153</v>
      </c>
      <c r="R4525">
        <v>1.5640000000000001</v>
      </c>
      <c r="S4525">
        <v>1.5309999999999999</v>
      </c>
      <c r="T4525">
        <v>0.73699999999999999</v>
      </c>
      <c r="U4525">
        <v>0.09</v>
      </c>
      <c r="V4525">
        <v>0.91200000000000003</v>
      </c>
      <c r="W4525">
        <v>2378.1439999999998</v>
      </c>
      <c r="X4525" t="s">
        <v>56</v>
      </c>
      <c r="Y4525">
        <v>0.86699999999999999</v>
      </c>
      <c r="Z4525">
        <v>0.84499999999999997</v>
      </c>
      <c r="AA4525">
        <v>0.98199999999999998</v>
      </c>
      <c r="AB4525">
        <v>0.97299999999999998</v>
      </c>
      <c r="AC4525">
        <v>0.99099999999999999</v>
      </c>
      <c r="AD4525" s="19">
        <v>45825.134988576392</v>
      </c>
      <c r="AE4525" t="s">
        <v>2397</v>
      </c>
    </row>
    <row r="4526" spans="1:31" x14ac:dyDescent="0.35">
      <c r="A4526" t="s">
        <v>1747</v>
      </c>
      <c r="B4526" t="s">
        <v>311</v>
      </c>
      <c r="C4526">
        <v>328</v>
      </c>
      <c r="D4526" s="9">
        <v>38475.275694444441</v>
      </c>
      <c r="E4526" s="9">
        <v>38804.263888888891</v>
      </c>
      <c r="F4526">
        <v>44</v>
      </c>
      <c r="G4526">
        <v>44</v>
      </c>
      <c r="H4526">
        <v>21</v>
      </c>
      <c r="I4526">
        <v>23</v>
      </c>
      <c r="J4526">
        <v>3</v>
      </c>
      <c r="K4526">
        <v>41</v>
      </c>
      <c r="L4526">
        <v>11</v>
      </c>
      <c r="M4526">
        <v>30</v>
      </c>
      <c r="N4526">
        <v>5.8000000000000003E-2</v>
      </c>
      <c r="O4526">
        <v>5.8999999999999997E-2</v>
      </c>
      <c r="P4526">
        <v>5.6000000000000001E-2</v>
      </c>
      <c r="Q4526">
        <v>2.5000000000000001E-2</v>
      </c>
      <c r="R4526">
        <v>6.0999999999999999E-2</v>
      </c>
      <c r="S4526">
        <v>0.105</v>
      </c>
      <c r="T4526">
        <v>0.41</v>
      </c>
      <c r="U4526">
        <v>0.496</v>
      </c>
      <c r="V4526">
        <v>0.52100000000000002</v>
      </c>
      <c r="W4526">
        <v>1200</v>
      </c>
      <c r="X4526" t="s">
        <v>56</v>
      </c>
      <c r="Y4526">
        <v>40</v>
      </c>
      <c r="Z4526">
        <v>0.77600000000000002</v>
      </c>
      <c r="AA4526">
        <v>0.89400000000000002</v>
      </c>
      <c r="AB4526">
        <v>0.75</v>
      </c>
      <c r="AC4526">
        <v>0.872</v>
      </c>
      <c r="AD4526" s="19">
        <v>45824.813008101853</v>
      </c>
      <c r="AE4526" t="s">
        <v>1824</v>
      </c>
    </row>
    <row r="4527" spans="1:31" hidden="1" x14ac:dyDescent="0.35">
      <c r="A4527" t="s">
        <v>1582</v>
      </c>
      <c r="B4527" t="s">
        <v>312</v>
      </c>
      <c r="C4527">
        <v>99</v>
      </c>
      <c r="D4527" s="9">
        <v>44466.938402777778</v>
      </c>
      <c r="E4527" s="9">
        <v>44566.835752314815</v>
      </c>
      <c r="F4527" t="s">
        <v>871</v>
      </c>
      <c r="G4527" t="s">
        <v>871</v>
      </c>
      <c r="H4527">
        <v>37</v>
      </c>
      <c r="I4527">
        <v>159</v>
      </c>
      <c r="J4527">
        <v>19</v>
      </c>
      <c r="K4527" t="s">
        <v>872</v>
      </c>
      <c r="L4527">
        <v>133</v>
      </c>
      <c r="M4527">
        <v>43</v>
      </c>
      <c r="N4527">
        <v>0.39200000000000002</v>
      </c>
      <c r="O4527">
        <v>1.6180000000000001</v>
      </c>
      <c r="P4527">
        <v>0.22500000000000001</v>
      </c>
      <c r="Q4527">
        <v>1.3140000000000001</v>
      </c>
      <c r="R4527" s="24" t="s">
        <v>2258</v>
      </c>
      <c r="S4527">
        <v>1.786</v>
      </c>
      <c r="T4527">
        <v>0.73599999999999999</v>
      </c>
      <c r="U4527">
        <v>0.19500000000000001</v>
      </c>
      <c r="V4527">
        <v>0.88800000000000001</v>
      </c>
      <c r="W4527">
        <v>614.15499999999997</v>
      </c>
      <c r="X4527" t="s">
        <v>56</v>
      </c>
      <c r="Y4527">
        <v>0.76100000000000001</v>
      </c>
      <c r="Z4527">
        <v>0.95099999999999996</v>
      </c>
      <c r="AA4527">
        <v>0.99299999999999999</v>
      </c>
      <c r="AB4527">
        <v>0.96299999999999997</v>
      </c>
      <c r="AC4527">
        <v>0.99</v>
      </c>
      <c r="AD4527" s="19">
        <v>45825.135353437501</v>
      </c>
      <c r="AE4527" t="s">
        <v>2397</v>
      </c>
    </row>
    <row r="4528" spans="1:31" x14ac:dyDescent="0.35">
      <c r="A4528" t="s">
        <v>1747</v>
      </c>
      <c r="B4528" t="s">
        <v>311</v>
      </c>
      <c r="C4528">
        <v>328</v>
      </c>
      <c r="D4528" s="9">
        <v>38474.942974537036</v>
      </c>
      <c r="E4528" s="9">
        <v>38803.93068287037</v>
      </c>
      <c r="F4528">
        <v>44</v>
      </c>
      <c r="G4528">
        <v>44</v>
      </c>
      <c r="H4528">
        <v>21</v>
      </c>
      <c r="I4528">
        <v>23</v>
      </c>
      <c r="J4528">
        <v>3</v>
      </c>
      <c r="K4528">
        <v>41</v>
      </c>
      <c r="L4528">
        <v>11</v>
      </c>
      <c r="M4528">
        <v>30</v>
      </c>
      <c r="N4528">
        <v>5.8000000000000003E-2</v>
      </c>
      <c r="O4528">
        <v>5.8999999999999997E-2</v>
      </c>
      <c r="P4528">
        <v>5.6000000000000001E-2</v>
      </c>
      <c r="Q4528">
        <v>2.5000000000000001E-2</v>
      </c>
      <c r="R4528">
        <v>6.0999999999999999E-2</v>
      </c>
      <c r="S4528">
        <v>0.105</v>
      </c>
      <c r="T4528">
        <v>0.41</v>
      </c>
      <c r="U4528">
        <v>0.496</v>
      </c>
      <c r="V4528">
        <v>0.52100000000000002</v>
      </c>
      <c r="W4528">
        <v>1200</v>
      </c>
      <c r="X4528" t="s">
        <v>56</v>
      </c>
      <c r="Y4528">
        <v>40</v>
      </c>
      <c r="Z4528">
        <v>0.77600000000000002</v>
      </c>
      <c r="AA4528">
        <v>0.89400000000000002</v>
      </c>
      <c r="AB4528">
        <v>0.75</v>
      </c>
      <c r="AC4528">
        <v>0.872</v>
      </c>
      <c r="AD4528" s="19">
        <v>45825.176497731482</v>
      </c>
      <c r="AE4528" t="s">
        <v>2397</v>
      </c>
    </row>
    <row r="4529" spans="1:31" hidden="1" x14ac:dyDescent="0.35">
      <c r="A4529" t="s">
        <v>1583</v>
      </c>
      <c r="B4529" t="s">
        <v>312</v>
      </c>
      <c r="C4529">
        <v>56</v>
      </c>
      <c r="D4529" s="9">
        <v>41514.912905092591</v>
      </c>
      <c r="E4529" s="9">
        <v>41571.177002314813</v>
      </c>
      <c r="F4529" t="s">
        <v>871</v>
      </c>
      <c r="G4529" t="s">
        <v>871</v>
      </c>
      <c r="H4529">
        <v>1</v>
      </c>
      <c r="I4529">
        <v>1</v>
      </c>
      <c r="J4529">
        <v>1</v>
      </c>
      <c r="K4529" t="s">
        <v>872</v>
      </c>
      <c r="L4529">
        <v>4</v>
      </c>
      <c r="M4529">
        <v>-4</v>
      </c>
      <c r="N4529" t="s">
        <v>874</v>
      </c>
      <c r="O4529" t="s">
        <v>874</v>
      </c>
      <c r="P4529" t="s">
        <v>874</v>
      </c>
      <c r="Q4529">
        <v>3.9E-2</v>
      </c>
      <c r="R4529">
        <v>0</v>
      </c>
      <c r="S4529" t="s">
        <v>874</v>
      </c>
      <c r="T4529" t="s">
        <v>874</v>
      </c>
      <c r="U4529" t="s">
        <v>874</v>
      </c>
      <c r="V4529" t="s">
        <v>874</v>
      </c>
      <c r="W4529" t="s">
        <v>874</v>
      </c>
      <c r="X4529" t="s">
        <v>56</v>
      </c>
      <c r="Y4529">
        <v>25.640999999999998</v>
      </c>
      <c r="Z4529" t="s">
        <v>874</v>
      </c>
      <c r="AA4529" t="s">
        <v>874</v>
      </c>
      <c r="AB4529" t="s">
        <v>874</v>
      </c>
      <c r="AC4529">
        <v>0.68600000000000005</v>
      </c>
      <c r="AD4529" s="19">
        <v>45825.135600752314</v>
      </c>
      <c r="AE4529" t="s">
        <v>2397</v>
      </c>
    </row>
    <row r="4530" spans="1:31" x14ac:dyDescent="0.35">
      <c r="A4530" t="s">
        <v>1158</v>
      </c>
      <c r="B4530" t="s">
        <v>311</v>
      </c>
      <c r="C4530">
        <v>3910</v>
      </c>
      <c r="D4530" s="9">
        <v>39251.136423611111</v>
      </c>
      <c r="E4530" s="9">
        <v>43161.394652777781</v>
      </c>
      <c r="F4530">
        <v>33</v>
      </c>
      <c r="G4530">
        <v>33</v>
      </c>
      <c r="H4530">
        <v>15</v>
      </c>
      <c r="I4530">
        <v>18</v>
      </c>
      <c r="J4530">
        <v>2</v>
      </c>
      <c r="K4530">
        <v>31</v>
      </c>
      <c r="L4530">
        <v>23</v>
      </c>
      <c r="M4530">
        <v>8</v>
      </c>
      <c r="N4530">
        <v>4.0000000000000001E-3</v>
      </c>
      <c r="O4530">
        <v>2.3E-2</v>
      </c>
      <c r="P4530">
        <v>0</v>
      </c>
      <c r="Q4530">
        <v>1.0999999999999999E-2</v>
      </c>
      <c r="R4530">
        <v>2.7E-2</v>
      </c>
      <c r="S4530">
        <v>7.0000000000000001E-3</v>
      </c>
      <c r="T4530">
        <v>0.40699999999999997</v>
      </c>
      <c r="U4530">
        <v>0.14799999999999999</v>
      </c>
      <c r="V4530">
        <v>1</v>
      </c>
      <c r="W4530">
        <v>727.27300000000002</v>
      </c>
      <c r="X4530" t="s">
        <v>56</v>
      </c>
      <c r="Y4530">
        <v>90.909000000000006</v>
      </c>
      <c r="Z4530">
        <v>0.624</v>
      </c>
      <c r="AA4530">
        <v>0.72199999999999998</v>
      </c>
      <c r="AB4530">
        <v>0</v>
      </c>
      <c r="AC4530">
        <v>0.54700000000000004</v>
      </c>
      <c r="AD4530" s="19">
        <v>45825.291315011571</v>
      </c>
      <c r="AE4530" t="s">
        <v>2339</v>
      </c>
    </row>
    <row r="4531" spans="1:31" hidden="1" x14ac:dyDescent="0.35">
      <c r="A4531" t="s">
        <v>1584</v>
      </c>
      <c r="B4531" t="s">
        <v>312</v>
      </c>
      <c r="C4531">
        <v>99</v>
      </c>
      <c r="D4531" s="9">
        <v>44467.149733796294</v>
      </c>
      <c r="E4531" s="9">
        <v>44566.83384259259</v>
      </c>
      <c r="F4531" t="s">
        <v>871</v>
      </c>
      <c r="G4531" t="s">
        <v>871</v>
      </c>
      <c r="H4531">
        <v>76</v>
      </c>
      <c r="I4531">
        <v>154</v>
      </c>
      <c r="J4531">
        <v>22</v>
      </c>
      <c r="K4531" t="s">
        <v>872</v>
      </c>
      <c r="L4531">
        <v>167</v>
      </c>
      <c r="M4531">
        <v>40</v>
      </c>
      <c r="N4531">
        <v>0.72899999999999998</v>
      </c>
      <c r="O4531">
        <v>1.645</v>
      </c>
      <c r="P4531">
        <v>0.20499999999999999</v>
      </c>
      <c r="Q4531">
        <v>1.649</v>
      </c>
      <c r="R4531">
        <v>2.169</v>
      </c>
      <c r="S4531">
        <v>2.1709999999999998</v>
      </c>
      <c r="T4531">
        <v>0.76</v>
      </c>
      <c r="U4531">
        <v>0.307</v>
      </c>
      <c r="V4531">
        <v>0.91400000000000003</v>
      </c>
      <c r="W4531">
        <v>1882.3530000000001</v>
      </c>
      <c r="X4531" t="s">
        <v>56</v>
      </c>
      <c r="Y4531">
        <v>0.60599999999999998</v>
      </c>
      <c r="Z4531">
        <v>0.97</v>
      </c>
      <c r="AA4531">
        <v>0.98699999999999999</v>
      </c>
      <c r="AB4531">
        <v>0.94699999999999995</v>
      </c>
      <c r="AC4531">
        <v>0.996</v>
      </c>
      <c r="AD4531" s="19">
        <v>45825.136098877316</v>
      </c>
      <c r="AE4531" t="s">
        <v>2397</v>
      </c>
    </row>
    <row r="4532" spans="1:31" x14ac:dyDescent="0.35">
      <c r="A4532" t="s">
        <v>2171</v>
      </c>
      <c r="B4532" t="s">
        <v>311</v>
      </c>
      <c r="C4532">
        <v>1829</v>
      </c>
      <c r="D4532" s="9">
        <v>39282.182638888888</v>
      </c>
      <c r="E4532" s="9">
        <v>41111.254861111112</v>
      </c>
      <c r="F4532">
        <v>292</v>
      </c>
      <c r="G4532">
        <v>292</v>
      </c>
      <c r="H4532">
        <v>67</v>
      </c>
      <c r="I4532">
        <v>225</v>
      </c>
      <c r="J4532">
        <v>41</v>
      </c>
      <c r="K4532">
        <v>251</v>
      </c>
      <c r="L4532">
        <v>138</v>
      </c>
      <c r="M4532">
        <v>113</v>
      </c>
      <c r="N4532">
        <v>6.8000000000000005E-2</v>
      </c>
      <c r="O4532">
        <v>0.19400000000000001</v>
      </c>
      <c r="P4532">
        <v>2.7E-2</v>
      </c>
      <c r="Q4532">
        <v>9.5000000000000001E-2</v>
      </c>
      <c r="R4532">
        <v>0.23499999999999999</v>
      </c>
      <c r="S4532">
        <v>0.20699999999999999</v>
      </c>
      <c r="T4532">
        <v>0.40400000000000003</v>
      </c>
      <c r="U4532">
        <v>0.26</v>
      </c>
      <c r="V4532">
        <v>0.89700000000000002</v>
      </c>
      <c r="W4532">
        <v>1189.4739999999999</v>
      </c>
      <c r="X4532" t="s">
        <v>56</v>
      </c>
      <c r="Y4532">
        <v>10.526</v>
      </c>
      <c r="Z4532">
        <v>0.86199999999999999</v>
      </c>
      <c r="AA4532">
        <v>0.86599999999999999</v>
      </c>
      <c r="AB4532">
        <v>0.91600000000000004</v>
      </c>
      <c r="AC4532">
        <v>0.81399999999999995</v>
      </c>
      <c r="AD4532" s="19">
        <v>45824.947966296299</v>
      </c>
      <c r="AE4532" t="s">
        <v>2215</v>
      </c>
    </row>
    <row r="4533" spans="1:31" hidden="1" x14ac:dyDescent="0.35">
      <c r="A4533" t="s">
        <v>1585</v>
      </c>
      <c r="B4533" t="s">
        <v>312</v>
      </c>
      <c r="C4533">
        <v>84</v>
      </c>
      <c r="D4533" s="9">
        <v>44480.303935185184</v>
      </c>
      <c r="E4533" s="9">
        <v>44564.420300925929</v>
      </c>
      <c r="F4533" t="s">
        <v>871</v>
      </c>
      <c r="G4533" t="s">
        <v>871</v>
      </c>
      <c r="H4533">
        <v>3</v>
      </c>
      <c r="I4533">
        <v>15</v>
      </c>
      <c r="J4533">
        <v>1</v>
      </c>
      <c r="K4533" t="s">
        <v>872</v>
      </c>
      <c r="L4533">
        <v>17</v>
      </c>
      <c r="M4533">
        <v>0</v>
      </c>
      <c r="N4533">
        <v>6.7000000000000004E-2</v>
      </c>
      <c r="O4533">
        <v>0.152</v>
      </c>
      <c r="P4533" t="s">
        <v>874</v>
      </c>
      <c r="Q4533">
        <v>0.23300000000000001</v>
      </c>
      <c r="R4533">
        <v>0.219</v>
      </c>
      <c r="S4533">
        <v>0.19400000000000001</v>
      </c>
      <c r="T4533" t="s">
        <v>874</v>
      </c>
      <c r="U4533" t="s">
        <v>874</v>
      </c>
      <c r="V4533" t="s">
        <v>874</v>
      </c>
      <c r="W4533" t="s">
        <v>874</v>
      </c>
      <c r="X4533" t="s">
        <v>56</v>
      </c>
      <c r="Y4533">
        <v>4.2919999999999998</v>
      </c>
      <c r="Z4533">
        <v>0.90700000000000003</v>
      </c>
      <c r="AA4533">
        <v>0.95199999999999996</v>
      </c>
      <c r="AB4533" t="s">
        <v>874</v>
      </c>
      <c r="AC4533">
        <v>0.94299999999999995</v>
      </c>
      <c r="AD4533" s="19">
        <v>45825.136330960646</v>
      </c>
      <c r="AE4533" t="s">
        <v>2397</v>
      </c>
    </row>
    <row r="4534" spans="1:31" x14ac:dyDescent="0.35">
      <c r="A4534" t="s">
        <v>987</v>
      </c>
      <c r="B4534" t="s">
        <v>311</v>
      </c>
      <c r="C4534">
        <v>1529</v>
      </c>
      <c r="D4534" s="9">
        <v>42488.691550925927</v>
      </c>
      <c r="E4534" s="9">
        <v>44017.722916666666</v>
      </c>
      <c r="F4534">
        <v>34</v>
      </c>
      <c r="G4534">
        <v>34</v>
      </c>
      <c r="H4534">
        <v>16</v>
      </c>
      <c r="I4534">
        <v>18</v>
      </c>
      <c r="J4534">
        <v>0</v>
      </c>
      <c r="K4534">
        <v>34</v>
      </c>
      <c r="L4534">
        <v>16</v>
      </c>
      <c r="M4534">
        <v>18</v>
      </c>
      <c r="N4534">
        <v>0.01</v>
      </c>
      <c r="O4534">
        <v>0.01</v>
      </c>
      <c r="P4534">
        <v>0</v>
      </c>
      <c r="Q4534">
        <v>8.0000000000000002E-3</v>
      </c>
      <c r="R4534">
        <v>0.02</v>
      </c>
      <c r="S4534">
        <v>0.02</v>
      </c>
      <c r="T4534">
        <v>0.4</v>
      </c>
      <c r="U4534">
        <v>0.5</v>
      </c>
      <c r="V4534">
        <v>1</v>
      </c>
      <c r="W4534">
        <v>2250</v>
      </c>
      <c r="X4534" t="s">
        <v>56</v>
      </c>
      <c r="Y4534">
        <v>125</v>
      </c>
      <c r="Z4534">
        <v>0.96399999999999997</v>
      </c>
      <c r="AA4534" s="19">
        <v>0.93500000000000005</v>
      </c>
      <c r="AB4534">
        <v>0</v>
      </c>
      <c r="AC4534" s="23">
        <v>0.93700000000000006</v>
      </c>
      <c r="AD4534" s="19">
        <v>45825.200946539349</v>
      </c>
      <c r="AE4534" t="s">
        <v>2388</v>
      </c>
    </row>
    <row r="4535" spans="1:31" hidden="1" x14ac:dyDescent="0.35">
      <c r="A4535" t="s">
        <v>1586</v>
      </c>
      <c r="B4535" t="s">
        <v>312</v>
      </c>
      <c r="C4535">
        <v>99</v>
      </c>
      <c r="D4535" s="9">
        <v>40746.690810185188</v>
      </c>
      <c r="E4535" s="9">
        <v>40846.330613425926</v>
      </c>
      <c r="F4535" t="s">
        <v>871</v>
      </c>
      <c r="G4535" t="s">
        <v>871</v>
      </c>
      <c r="H4535">
        <v>1</v>
      </c>
      <c r="I4535">
        <v>5</v>
      </c>
      <c r="J4535">
        <v>1</v>
      </c>
      <c r="K4535" t="s">
        <v>872</v>
      </c>
      <c r="L4535">
        <v>1</v>
      </c>
      <c r="M4535">
        <v>4</v>
      </c>
      <c r="N4535" t="s">
        <v>874</v>
      </c>
      <c r="O4535">
        <v>3.4000000000000002E-2</v>
      </c>
      <c r="P4535" t="s">
        <v>874</v>
      </c>
      <c r="Q4535" t="s">
        <v>874</v>
      </c>
      <c r="R4535">
        <v>0</v>
      </c>
      <c r="S4535">
        <v>3.4000000000000002E-2</v>
      </c>
      <c r="T4535" t="s">
        <v>874</v>
      </c>
      <c r="U4535" t="s">
        <v>874</v>
      </c>
      <c r="V4535" t="s">
        <v>874</v>
      </c>
      <c r="W4535" t="s">
        <v>874</v>
      </c>
      <c r="X4535" t="s">
        <v>56</v>
      </c>
      <c r="Y4535" t="s">
        <v>874</v>
      </c>
      <c r="Z4535" t="s">
        <v>874</v>
      </c>
      <c r="AA4535">
        <v>0.78900000000000003</v>
      </c>
      <c r="AB4535" t="s">
        <v>874</v>
      </c>
      <c r="AC4535" t="s">
        <v>874</v>
      </c>
      <c r="AD4535" s="19">
        <v>45825.136575219905</v>
      </c>
      <c r="AE4535" t="s">
        <v>2397</v>
      </c>
    </row>
    <row r="4536" spans="1:31" x14ac:dyDescent="0.35">
      <c r="A4536" t="s">
        <v>1496</v>
      </c>
      <c r="B4536" t="s">
        <v>311</v>
      </c>
      <c r="C4536">
        <v>854</v>
      </c>
      <c r="D4536" s="9">
        <v>43413.327291666668</v>
      </c>
      <c r="E4536" s="9">
        <v>44267.569652777776</v>
      </c>
      <c r="F4536">
        <v>75</v>
      </c>
      <c r="G4536">
        <v>75</v>
      </c>
      <c r="H4536">
        <v>23</v>
      </c>
      <c r="I4536">
        <v>52</v>
      </c>
      <c r="J4536">
        <v>0</v>
      </c>
      <c r="K4536">
        <v>75</v>
      </c>
      <c r="L4536">
        <v>31</v>
      </c>
      <c r="M4536">
        <v>44</v>
      </c>
      <c r="N4536">
        <v>3.6999999999999998E-2</v>
      </c>
      <c r="O4536">
        <v>5.8000000000000003E-2</v>
      </c>
      <c r="P4536">
        <v>0</v>
      </c>
      <c r="Q4536">
        <v>3.7999999999999999E-2</v>
      </c>
      <c r="R4536">
        <v>9.5000000000000001E-2</v>
      </c>
      <c r="S4536">
        <v>0.09</v>
      </c>
      <c r="T4536">
        <v>0.4</v>
      </c>
      <c r="U4536">
        <v>0.38900000000000001</v>
      </c>
      <c r="V4536">
        <v>1</v>
      </c>
      <c r="W4536">
        <v>1157.895</v>
      </c>
      <c r="X4536" t="s">
        <v>56</v>
      </c>
      <c r="Y4536">
        <v>26.315999999999999</v>
      </c>
      <c r="Z4536">
        <v>0.73299999999999998</v>
      </c>
      <c r="AA4536">
        <v>0.78500000000000003</v>
      </c>
      <c r="AB4536">
        <v>0</v>
      </c>
      <c r="AC4536">
        <v>0.51600000000000001</v>
      </c>
      <c r="AD4536" s="19">
        <v>45825.113470173608</v>
      </c>
      <c r="AE4536" t="s">
        <v>2397</v>
      </c>
    </row>
    <row r="4537" spans="1:31" hidden="1" x14ac:dyDescent="0.35">
      <c r="A4537" t="s">
        <v>1587</v>
      </c>
      <c r="B4537" t="s">
        <v>312</v>
      </c>
      <c r="C4537">
        <v>58</v>
      </c>
      <c r="D4537" s="9">
        <v>43524.355636574073</v>
      </c>
      <c r="E4537" s="9">
        <v>43582.691284722219</v>
      </c>
      <c r="F4537" t="s">
        <v>871</v>
      </c>
      <c r="G4537" t="s">
        <v>871</v>
      </c>
      <c r="H4537">
        <v>1</v>
      </c>
      <c r="I4537">
        <v>1</v>
      </c>
      <c r="J4537">
        <v>1</v>
      </c>
      <c r="K4537" t="s">
        <v>872</v>
      </c>
      <c r="L4537">
        <v>1</v>
      </c>
      <c r="M4537">
        <v>1</v>
      </c>
      <c r="N4537" t="s">
        <v>874</v>
      </c>
      <c r="O4537" t="s">
        <v>874</v>
      </c>
      <c r="P4537" t="s">
        <v>874</v>
      </c>
      <c r="Q4537" t="s">
        <v>874</v>
      </c>
      <c r="R4537">
        <v>0</v>
      </c>
      <c r="S4537">
        <v>1.7000000000000001E-2</v>
      </c>
      <c r="T4537" t="s">
        <v>874</v>
      </c>
      <c r="U4537" t="s">
        <v>874</v>
      </c>
      <c r="V4537" t="s">
        <v>874</v>
      </c>
      <c r="W4537" t="s">
        <v>874</v>
      </c>
      <c r="X4537" t="s">
        <v>56</v>
      </c>
      <c r="Y4537" t="s">
        <v>874</v>
      </c>
      <c r="Z4537" t="s">
        <v>874</v>
      </c>
      <c r="AA4537" t="s">
        <v>874</v>
      </c>
      <c r="AB4537" t="s">
        <v>874</v>
      </c>
      <c r="AC4537" t="s">
        <v>874</v>
      </c>
      <c r="AD4537" s="19">
        <v>45825.136784594906</v>
      </c>
      <c r="AE4537" t="s">
        <v>2397</v>
      </c>
    </row>
    <row r="4538" spans="1:31" x14ac:dyDescent="0.35">
      <c r="A4538" t="s">
        <v>149</v>
      </c>
      <c r="B4538" t="s">
        <v>311</v>
      </c>
      <c r="C4538">
        <v>944</v>
      </c>
      <c r="D4538" s="9">
        <v>43620.668912037036</v>
      </c>
      <c r="E4538" s="9">
        <v>44565.450648148151</v>
      </c>
      <c r="F4538">
        <v>63</v>
      </c>
      <c r="G4538">
        <v>63</v>
      </c>
      <c r="H4538">
        <v>60</v>
      </c>
      <c r="I4538">
        <v>3</v>
      </c>
      <c r="J4538">
        <v>0</v>
      </c>
      <c r="K4538">
        <v>63</v>
      </c>
      <c r="L4538">
        <v>18</v>
      </c>
      <c r="M4538">
        <v>45</v>
      </c>
      <c r="N4538">
        <v>7.6999999999999999E-2</v>
      </c>
      <c r="O4538">
        <v>6.0000000000000001E-3</v>
      </c>
      <c r="P4538">
        <v>0</v>
      </c>
      <c r="Q4538">
        <v>3.3000000000000002E-2</v>
      </c>
      <c r="R4538">
        <v>8.3000000000000004E-2</v>
      </c>
      <c r="S4538">
        <v>8.2000000000000003E-2</v>
      </c>
      <c r="T4538">
        <v>0.39800000000000002</v>
      </c>
      <c r="U4538">
        <v>0.92800000000000005</v>
      </c>
      <c r="V4538">
        <v>1</v>
      </c>
      <c r="W4538">
        <v>1363.636</v>
      </c>
      <c r="X4538" t="s">
        <v>56</v>
      </c>
      <c r="Y4538">
        <v>30.303000000000001</v>
      </c>
      <c r="Z4538">
        <v>0.91200000000000003</v>
      </c>
      <c r="AA4538">
        <v>0.995</v>
      </c>
      <c r="AB4538">
        <v>0</v>
      </c>
      <c r="AC4538">
        <v>0.90600000000000003</v>
      </c>
      <c r="AD4538" s="19">
        <v>45825.268360196758</v>
      </c>
      <c r="AE4538" t="s">
        <v>2357</v>
      </c>
    </row>
    <row r="4539" spans="1:31" hidden="1" x14ac:dyDescent="0.35">
      <c r="A4539" t="s">
        <v>1588</v>
      </c>
      <c r="B4539" t="s">
        <v>312</v>
      </c>
      <c r="C4539">
        <v>99</v>
      </c>
      <c r="D4539" s="9">
        <v>44466.862569444442</v>
      </c>
      <c r="E4539" s="9">
        <v>44566.824560185189</v>
      </c>
      <c r="F4539" t="s">
        <v>871</v>
      </c>
      <c r="G4539" t="s">
        <v>871</v>
      </c>
      <c r="H4539">
        <v>17</v>
      </c>
      <c r="I4539">
        <v>88</v>
      </c>
      <c r="J4539">
        <v>20</v>
      </c>
      <c r="K4539" t="s">
        <v>872</v>
      </c>
      <c r="L4539">
        <v>72</v>
      </c>
      <c r="M4539">
        <v>14</v>
      </c>
      <c r="N4539">
        <v>0.152</v>
      </c>
      <c r="O4539">
        <v>0.95599999999999996</v>
      </c>
      <c r="P4539">
        <v>0.216</v>
      </c>
      <c r="Q4539">
        <v>0.69899999999999995</v>
      </c>
      <c r="R4539" s="24" t="s">
        <v>2259</v>
      </c>
      <c r="S4539">
        <v>0.88300000000000001</v>
      </c>
      <c r="T4539">
        <v>0.78400000000000003</v>
      </c>
      <c r="U4539">
        <v>0.13700000000000001</v>
      </c>
      <c r="V4539">
        <v>0.80500000000000005</v>
      </c>
      <c r="W4539">
        <v>3085.837</v>
      </c>
      <c r="X4539" t="s">
        <v>56</v>
      </c>
      <c r="Y4539">
        <v>1.431</v>
      </c>
      <c r="Z4539">
        <v>0.92900000000000005</v>
      </c>
      <c r="AA4539">
        <v>0.98699999999999999</v>
      </c>
      <c r="AB4539">
        <v>0.96299999999999997</v>
      </c>
      <c r="AC4539">
        <v>0.99299999999999999</v>
      </c>
      <c r="AD4539" s="19">
        <v>45825.137160057871</v>
      </c>
      <c r="AE4539" t="s">
        <v>2397</v>
      </c>
    </row>
    <row r="4540" spans="1:31" x14ac:dyDescent="0.35">
      <c r="A4540" t="s">
        <v>214</v>
      </c>
      <c r="B4540" t="s">
        <v>311</v>
      </c>
      <c r="C4540">
        <v>327</v>
      </c>
      <c r="D4540" s="9">
        <v>44224.80259259259</v>
      </c>
      <c r="E4540" s="9">
        <v>44552.753680555557</v>
      </c>
      <c r="F4540">
        <v>373</v>
      </c>
      <c r="G4540">
        <v>373</v>
      </c>
      <c r="H4540">
        <v>321</v>
      </c>
      <c r="I4540">
        <v>52</v>
      </c>
      <c r="J4540">
        <v>1</v>
      </c>
      <c r="K4540">
        <v>372</v>
      </c>
      <c r="L4540">
        <v>120</v>
      </c>
      <c r="M4540">
        <v>252</v>
      </c>
      <c r="N4540">
        <v>0.80100000000000005</v>
      </c>
      <c r="O4540">
        <v>0.14899999999999999</v>
      </c>
      <c r="P4540">
        <v>0</v>
      </c>
      <c r="Q4540">
        <v>0.377</v>
      </c>
      <c r="R4540">
        <v>0.95</v>
      </c>
      <c r="S4540">
        <v>0.93600000000000005</v>
      </c>
      <c r="T4540">
        <v>0.39700000000000002</v>
      </c>
      <c r="U4540">
        <v>0.84299999999999997</v>
      </c>
      <c r="V4540">
        <v>1</v>
      </c>
      <c r="W4540">
        <v>668.43499999999995</v>
      </c>
      <c r="X4540" t="s">
        <v>56</v>
      </c>
      <c r="Y4540">
        <v>2.653</v>
      </c>
      <c r="Z4540">
        <v>0.86699999999999999</v>
      </c>
      <c r="AA4540">
        <v>0.95099999999999996</v>
      </c>
      <c r="AB4540">
        <v>0</v>
      </c>
      <c r="AC4540">
        <v>0.95199999999999996</v>
      </c>
      <c r="AD4540" s="19">
        <v>45825.25304462963</v>
      </c>
      <c r="AE4540" t="s">
        <v>2357</v>
      </c>
    </row>
    <row r="4541" spans="1:31" hidden="1" x14ac:dyDescent="0.35">
      <c r="A4541" t="s">
        <v>1589</v>
      </c>
      <c r="B4541" t="s">
        <v>312</v>
      </c>
      <c r="C4541">
        <v>33</v>
      </c>
      <c r="D4541" s="9">
        <v>41176.813090277778</v>
      </c>
      <c r="E4541" s="9">
        <v>41209.884444444448</v>
      </c>
      <c r="F4541" t="s">
        <v>871</v>
      </c>
      <c r="G4541" t="s">
        <v>871</v>
      </c>
      <c r="H4541">
        <v>1</v>
      </c>
      <c r="I4541">
        <v>2</v>
      </c>
      <c r="J4541">
        <v>1</v>
      </c>
      <c r="K4541" t="s">
        <v>872</v>
      </c>
      <c r="L4541">
        <v>1</v>
      </c>
      <c r="M4541">
        <v>1</v>
      </c>
      <c r="N4541" t="s">
        <v>874</v>
      </c>
      <c r="O4541">
        <v>2.9000000000000001E-2</v>
      </c>
      <c r="P4541" t="s">
        <v>874</v>
      </c>
      <c r="Q4541" t="s">
        <v>874</v>
      </c>
      <c r="R4541">
        <v>0</v>
      </c>
      <c r="S4541">
        <v>2.9000000000000001E-2</v>
      </c>
      <c r="T4541" t="s">
        <v>874</v>
      </c>
      <c r="U4541" t="s">
        <v>874</v>
      </c>
      <c r="V4541" t="s">
        <v>874</v>
      </c>
      <c r="W4541" t="s">
        <v>874</v>
      </c>
      <c r="X4541" t="s">
        <v>56</v>
      </c>
      <c r="Y4541" t="s">
        <v>874</v>
      </c>
      <c r="Z4541" t="s">
        <v>874</v>
      </c>
      <c r="AA4541">
        <v>1</v>
      </c>
      <c r="AB4541" t="s">
        <v>874</v>
      </c>
      <c r="AC4541" t="s">
        <v>874</v>
      </c>
      <c r="AD4541" s="19">
        <v>45825.137364409726</v>
      </c>
      <c r="AE4541" t="s">
        <v>2397</v>
      </c>
    </row>
    <row r="4542" spans="1:31" x14ac:dyDescent="0.35">
      <c r="A4542" t="s">
        <v>2209</v>
      </c>
      <c r="B4542" t="s">
        <v>311</v>
      </c>
      <c r="C4542">
        <v>558</v>
      </c>
      <c r="D4542" s="9">
        <v>40632.774305555555</v>
      </c>
      <c r="E4542" s="9">
        <v>41190.855555555558</v>
      </c>
      <c r="F4542">
        <v>42</v>
      </c>
      <c r="G4542">
        <v>42</v>
      </c>
      <c r="H4542">
        <v>37</v>
      </c>
      <c r="I4542">
        <v>5</v>
      </c>
      <c r="J4542">
        <v>0</v>
      </c>
      <c r="K4542">
        <v>42</v>
      </c>
      <c r="L4542">
        <v>15</v>
      </c>
      <c r="M4542">
        <v>27</v>
      </c>
      <c r="N4542">
        <v>3.7999999999999999E-2</v>
      </c>
      <c r="O4542">
        <v>5.0000000000000001E-3</v>
      </c>
      <c r="P4542">
        <v>0</v>
      </c>
      <c r="Q4542">
        <v>1.7000000000000001E-2</v>
      </c>
      <c r="R4542">
        <v>4.2999999999999997E-2</v>
      </c>
      <c r="S4542">
        <v>4.3999999999999997E-2</v>
      </c>
      <c r="T4542">
        <v>0.39500000000000002</v>
      </c>
      <c r="U4542">
        <v>0.88400000000000001</v>
      </c>
      <c r="V4542">
        <v>1</v>
      </c>
      <c r="W4542">
        <v>1588.2349999999999</v>
      </c>
      <c r="X4542" t="s">
        <v>56</v>
      </c>
      <c r="Y4542">
        <v>58.823999999999998</v>
      </c>
      <c r="Z4542">
        <v>0.77100000000000002</v>
      </c>
      <c r="AA4542">
        <v>0.51800000000000002</v>
      </c>
      <c r="AB4542">
        <v>0</v>
      </c>
      <c r="AC4542">
        <v>0.22900000000000001</v>
      </c>
      <c r="AD4542" s="19">
        <v>45824.957881851849</v>
      </c>
      <c r="AE4542" t="s">
        <v>2215</v>
      </c>
    </row>
    <row r="4543" spans="1:31" hidden="1" x14ac:dyDescent="0.35">
      <c r="A4543" t="s">
        <v>1590</v>
      </c>
      <c r="B4543" t="s">
        <v>312</v>
      </c>
      <c r="C4543">
        <v>99</v>
      </c>
      <c r="D4543" s="9">
        <v>44467.253877314812</v>
      </c>
      <c r="E4543" s="9">
        <v>44566.814270833333</v>
      </c>
      <c r="F4543" t="s">
        <v>871</v>
      </c>
      <c r="G4543" t="s">
        <v>871</v>
      </c>
      <c r="H4543">
        <v>8</v>
      </c>
      <c r="I4543">
        <v>56</v>
      </c>
      <c r="J4543">
        <v>46</v>
      </c>
      <c r="K4543" t="s">
        <v>872</v>
      </c>
      <c r="L4543">
        <v>27</v>
      </c>
      <c r="M4543">
        <v>-8</v>
      </c>
      <c r="N4543">
        <v>6.0999999999999999E-2</v>
      </c>
      <c r="O4543">
        <v>0.498</v>
      </c>
      <c r="P4543">
        <v>0.38400000000000001</v>
      </c>
      <c r="Q4543">
        <v>0.32100000000000001</v>
      </c>
      <c r="R4543" s="24" t="s">
        <v>2260</v>
      </c>
      <c r="S4543">
        <v>0.159</v>
      </c>
      <c r="T4543">
        <v>1.8340000000000001</v>
      </c>
      <c r="U4543">
        <v>0.109</v>
      </c>
      <c r="V4543">
        <v>0.313</v>
      </c>
      <c r="W4543">
        <v>894.08100000000002</v>
      </c>
      <c r="X4543" t="s">
        <v>62</v>
      </c>
      <c r="Y4543">
        <v>3.1150000000000002</v>
      </c>
      <c r="Z4543">
        <v>0.95199999999999996</v>
      </c>
      <c r="AA4543">
        <v>0.98199999999999998</v>
      </c>
      <c r="AB4543">
        <v>0.97899999999999998</v>
      </c>
      <c r="AC4543">
        <v>0.78100000000000003</v>
      </c>
      <c r="AD4543" s="19">
        <v>45825.137650150464</v>
      </c>
      <c r="AE4543" t="s">
        <v>2397</v>
      </c>
    </row>
    <row r="4544" spans="1:31" x14ac:dyDescent="0.35">
      <c r="A4544" t="s">
        <v>1897</v>
      </c>
      <c r="B4544" t="s">
        <v>311</v>
      </c>
      <c r="C4544">
        <v>213</v>
      </c>
      <c r="D4544" s="9">
        <v>40266.3125</v>
      </c>
      <c r="E4544" s="9">
        <v>40480.246527777781</v>
      </c>
      <c r="F4544">
        <v>30</v>
      </c>
      <c r="G4544">
        <v>30</v>
      </c>
      <c r="H4544">
        <v>25</v>
      </c>
      <c r="I4544">
        <v>5</v>
      </c>
      <c r="J4544">
        <v>0</v>
      </c>
      <c r="K4544">
        <v>30</v>
      </c>
      <c r="L4544">
        <v>13</v>
      </c>
      <c r="M4544">
        <v>17</v>
      </c>
      <c r="N4544">
        <v>9.0999999999999998E-2</v>
      </c>
      <c r="O4544">
        <v>1.7999999999999999E-2</v>
      </c>
      <c r="P4544">
        <v>0</v>
      </c>
      <c r="Q4544">
        <v>4.2999999999999997E-2</v>
      </c>
      <c r="R4544">
        <v>0.109</v>
      </c>
      <c r="S4544">
        <v>0.111</v>
      </c>
      <c r="T4544">
        <v>0.39400000000000002</v>
      </c>
      <c r="U4544">
        <v>0.83499999999999996</v>
      </c>
      <c r="V4544">
        <v>1</v>
      </c>
      <c r="W4544">
        <v>395.34899999999999</v>
      </c>
      <c r="X4544" t="s">
        <v>56</v>
      </c>
      <c r="Y4544">
        <v>23.256</v>
      </c>
      <c r="Z4544">
        <v>0.879</v>
      </c>
      <c r="AA4544">
        <v>0.81899999999999995</v>
      </c>
      <c r="AB4544">
        <v>0</v>
      </c>
      <c r="AC4544">
        <v>0.85599999999999998</v>
      </c>
      <c r="AD4544" s="19">
        <v>45824.866480671299</v>
      </c>
      <c r="AE4544" t="s">
        <v>2024</v>
      </c>
    </row>
    <row r="4545" spans="1:31" hidden="1" x14ac:dyDescent="0.35">
      <c r="A4545" t="s">
        <v>1591</v>
      </c>
      <c r="B4545" t="s">
        <v>312</v>
      </c>
      <c r="C4545">
        <v>99</v>
      </c>
      <c r="D4545" s="9">
        <v>44466.924826388888</v>
      </c>
      <c r="E4545" s="9">
        <v>44566.862268518518</v>
      </c>
      <c r="F4545" t="s">
        <v>871</v>
      </c>
      <c r="G4545" t="s">
        <v>871</v>
      </c>
      <c r="H4545">
        <v>45</v>
      </c>
      <c r="I4545">
        <v>127</v>
      </c>
      <c r="J4545">
        <v>14</v>
      </c>
      <c r="K4545" t="s">
        <v>872</v>
      </c>
      <c r="L4545">
        <v>221</v>
      </c>
      <c r="M4545">
        <v>-62</v>
      </c>
      <c r="N4545">
        <v>0.47499999999999998</v>
      </c>
      <c r="O4545">
        <v>1.4159999999999999</v>
      </c>
      <c r="P4545">
        <v>0.14599999999999999</v>
      </c>
      <c r="Q4545">
        <v>2.2240000000000002</v>
      </c>
      <c r="R4545">
        <v>1.7450000000000001</v>
      </c>
      <c r="S4545">
        <v>1.6819999999999999</v>
      </c>
      <c r="T4545">
        <v>1.274</v>
      </c>
      <c r="U4545">
        <v>0.251</v>
      </c>
      <c r="V4545">
        <v>0.92300000000000004</v>
      </c>
      <c r="W4545">
        <v>545.41399999999999</v>
      </c>
      <c r="X4545" t="s">
        <v>62</v>
      </c>
      <c r="Y4545">
        <v>0.45</v>
      </c>
      <c r="Z4545">
        <v>0.91500000000000004</v>
      </c>
      <c r="AA4545">
        <v>0.95699999999999996</v>
      </c>
      <c r="AB4545">
        <v>0.97599999999999998</v>
      </c>
      <c r="AC4545">
        <v>0.98299999999999998</v>
      </c>
      <c r="AD4545" s="19">
        <v>45825.138011041665</v>
      </c>
      <c r="AE4545" t="s">
        <v>2397</v>
      </c>
    </row>
    <row r="4546" spans="1:31" x14ac:dyDescent="0.35">
      <c r="A4546" t="s">
        <v>1966</v>
      </c>
      <c r="B4546" t="s">
        <v>311</v>
      </c>
      <c r="C4546">
        <v>2867</v>
      </c>
      <c r="D4546" s="9">
        <v>38611.929166666669</v>
      </c>
      <c r="E4546" s="9">
        <v>41479.063888888886</v>
      </c>
      <c r="F4546">
        <v>125</v>
      </c>
      <c r="G4546">
        <v>125</v>
      </c>
      <c r="H4546">
        <v>21</v>
      </c>
      <c r="I4546">
        <v>104</v>
      </c>
      <c r="J4546">
        <v>27</v>
      </c>
      <c r="K4546">
        <v>98</v>
      </c>
      <c r="L4546">
        <v>57</v>
      </c>
      <c r="M4546">
        <v>41</v>
      </c>
      <c r="N4546">
        <v>7.0000000000000001E-3</v>
      </c>
      <c r="O4546">
        <v>7.5999999999999998E-2</v>
      </c>
      <c r="P4546">
        <v>1.4E-2</v>
      </c>
      <c r="Q4546">
        <v>2.7E-2</v>
      </c>
      <c r="R4546">
        <v>6.9000000000000006E-2</v>
      </c>
      <c r="S4546">
        <v>4.9000000000000002E-2</v>
      </c>
      <c r="T4546">
        <v>0.39100000000000001</v>
      </c>
      <c r="U4546">
        <v>8.4000000000000005E-2</v>
      </c>
      <c r="V4546">
        <v>0.83099999999999996</v>
      </c>
      <c r="W4546">
        <v>1518.519</v>
      </c>
      <c r="X4546" t="s">
        <v>56</v>
      </c>
      <c r="Y4546">
        <v>37.036999999999999</v>
      </c>
      <c r="Z4546">
        <v>0.72799999999999998</v>
      </c>
      <c r="AA4546">
        <v>0.82699999999999996</v>
      </c>
      <c r="AB4546">
        <v>0.72799999999999998</v>
      </c>
      <c r="AC4546">
        <v>0.51700000000000002</v>
      </c>
      <c r="AD4546" s="19">
        <v>45824.88664232639</v>
      </c>
      <c r="AE4546" t="s">
        <v>2024</v>
      </c>
    </row>
    <row r="4547" spans="1:31" hidden="1" x14ac:dyDescent="0.35">
      <c r="A4547" t="s">
        <v>1592</v>
      </c>
      <c r="B4547" t="s">
        <v>312</v>
      </c>
      <c r="C4547">
        <v>79</v>
      </c>
      <c r="D4547" s="9">
        <v>44463.376840277779</v>
      </c>
      <c r="E4547" s="9">
        <v>44543.347951388889</v>
      </c>
      <c r="F4547" t="s">
        <v>871</v>
      </c>
      <c r="G4547" t="s">
        <v>871</v>
      </c>
      <c r="H4547">
        <v>1</v>
      </c>
      <c r="I4547">
        <v>2</v>
      </c>
      <c r="J4547">
        <v>1</v>
      </c>
      <c r="K4547" t="s">
        <v>872</v>
      </c>
      <c r="L4547">
        <v>1</v>
      </c>
      <c r="M4547">
        <v>0</v>
      </c>
      <c r="N4547" t="s">
        <v>874</v>
      </c>
      <c r="O4547">
        <v>1.2E-2</v>
      </c>
      <c r="P4547" t="s">
        <v>874</v>
      </c>
      <c r="Q4547" t="s">
        <v>874</v>
      </c>
      <c r="R4547">
        <v>0</v>
      </c>
      <c r="S4547">
        <v>1.2E-2</v>
      </c>
      <c r="T4547" t="s">
        <v>874</v>
      </c>
      <c r="U4547" t="s">
        <v>874</v>
      </c>
      <c r="V4547" t="s">
        <v>874</v>
      </c>
      <c r="W4547" t="s">
        <v>874</v>
      </c>
      <c r="X4547" t="s">
        <v>56</v>
      </c>
      <c r="Y4547" t="s">
        <v>874</v>
      </c>
      <c r="Z4547" t="s">
        <v>874</v>
      </c>
      <c r="AA4547">
        <v>1</v>
      </c>
      <c r="AB4547" t="s">
        <v>874</v>
      </c>
      <c r="AC4547" t="s">
        <v>874</v>
      </c>
      <c r="AD4547" s="19">
        <v>45825.138235162034</v>
      </c>
      <c r="AE4547" t="s">
        <v>2397</v>
      </c>
    </row>
    <row r="4548" spans="1:31" x14ac:dyDescent="0.35">
      <c r="A4548" t="s">
        <v>2115</v>
      </c>
      <c r="B4548" t="s">
        <v>311</v>
      </c>
      <c r="C4548">
        <v>1656</v>
      </c>
      <c r="D4548" s="9">
        <v>39944.802777777775</v>
      </c>
      <c r="E4548" s="9">
        <v>41600.968055555553</v>
      </c>
      <c r="F4548">
        <v>45</v>
      </c>
      <c r="G4548">
        <v>45</v>
      </c>
      <c r="H4548">
        <v>24</v>
      </c>
      <c r="I4548">
        <v>21</v>
      </c>
      <c r="J4548">
        <v>2</v>
      </c>
      <c r="K4548">
        <v>43</v>
      </c>
      <c r="L4548">
        <v>16</v>
      </c>
      <c r="M4548">
        <v>27</v>
      </c>
      <c r="N4548">
        <v>1.4E-2</v>
      </c>
      <c r="O4548">
        <v>1.4E-2</v>
      </c>
      <c r="P4548">
        <v>5.0000000000000001E-3</v>
      </c>
      <c r="Q4548">
        <v>8.9999999999999993E-3</v>
      </c>
      <c r="R4548">
        <v>2.3E-2</v>
      </c>
      <c r="S4548">
        <v>2.5000000000000001E-2</v>
      </c>
      <c r="T4548">
        <v>0.39100000000000001</v>
      </c>
      <c r="U4548">
        <v>0.5</v>
      </c>
      <c r="V4548">
        <v>0.82099999999999995</v>
      </c>
      <c r="W4548">
        <v>3000</v>
      </c>
      <c r="X4548" t="s">
        <v>56</v>
      </c>
      <c r="Y4548">
        <v>111.111</v>
      </c>
      <c r="Z4548">
        <v>0.87</v>
      </c>
      <c r="AA4548">
        <v>0.92100000000000004</v>
      </c>
      <c r="AB4548">
        <v>1</v>
      </c>
      <c r="AC4548">
        <v>0.77400000000000002</v>
      </c>
      <c r="AD4548" s="19">
        <v>45824.930503194446</v>
      </c>
      <c r="AE4548" t="s">
        <v>2215</v>
      </c>
    </row>
    <row r="4549" spans="1:31" hidden="1" x14ac:dyDescent="0.35">
      <c r="A4549" t="s">
        <v>1593</v>
      </c>
      <c r="B4549" t="s">
        <v>312</v>
      </c>
      <c r="C4549">
        <v>29</v>
      </c>
      <c r="D4549" s="9">
        <v>39153.882453703707</v>
      </c>
      <c r="E4549" s="9">
        <v>39183.862245370372</v>
      </c>
      <c r="F4549" t="s">
        <v>871</v>
      </c>
      <c r="G4549" t="s">
        <v>871</v>
      </c>
      <c r="H4549">
        <v>1</v>
      </c>
      <c r="I4549">
        <v>2</v>
      </c>
      <c r="J4549">
        <v>1</v>
      </c>
      <c r="K4549" t="s">
        <v>872</v>
      </c>
      <c r="L4549">
        <v>4</v>
      </c>
      <c r="M4549">
        <v>-1</v>
      </c>
      <c r="N4549" t="s">
        <v>874</v>
      </c>
      <c r="O4549" t="s">
        <v>874</v>
      </c>
      <c r="P4549">
        <v>0</v>
      </c>
      <c r="Q4549">
        <v>6.9000000000000006E-2</v>
      </c>
      <c r="R4549">
        <v>0</v>
      </c>
      <c r="S4549" t="s">
        <v>874</v>
      </c>
      <c r="T4549" t="s">
        <v>874</v>
      </c>
      <c r="U4549" t="s">
        <v>874</v>
      </c>
      <c r="V4549" t="s">
        <v>874</v>
      </c>
      <c r="W4549" t="s">
        <v>874</v>
      </c>
      <c r="X4549" t="s">
        <v>56</v>
      </c>
      <c r="Y4549">
        <v>14.493</v>
      </c>
      <c r="Z4549" t="s">
        <v>874</v>
      </c>
      <c r="AA4549" t="s">
        <v>874</v>
      </c>
      <c r="AB4549">
        <v>0</v>
      </c>
      <c r="AC4549">
        <v>0.627</v>
      </c>
      <c r="AD4549" s="19">
        <v>45825.138443750002</v>
      </c>
      <c r="AE4549" t="s">
        <v>2397</v>
      </c>
    </row>
    <row r="4550" spans="1:31" x14ac:dyDescent="0.35">
      <c r="A4550" t="s">
        <v>1356</v>
      </c>
      <c r="B4550" t="s">
        <v>311</v>
      </c>
      <c r="C4550">
        <v>4610</v>
      </c>
      <c r="D4550" s="9">
        <v>39087.213530092595</v>
      </c>
      <c r="E4550" s="9">
        <v>43697.427824074075</v>
      </c>
      <c r="F4550">
        <v>450</v>
      </c>
      <c r="G4550">
        <v>450</v>
      </c>
      <c r="H4550">
        <v>83</v>
      </c>
      <c r="I4550">
        <v>367</v>
      </c>
      <c r="J4550">
        <v>21</v>
      </c>
      <c r="K4550">
        <v>429</v>
      </c>
      <c r="L4550">
        <v>165</v>
      </c>
      <c r="M4550">
        <v>264</v>
      </c>
      <c r="N4550">
        <v>1.4999999999999999E-2</v>
      </c>
      <c r="O4550">
        <v>9.5000000000000001E-2</v>
      </c>
      <c r="P4550">
        <v>5.0000000000000001E-3</v>
      </c>
      <c r="Q4550">
        <v>4.1000000000000002E-2</v>
      </c>
      <c r="R4550">
        <v>0.105</v>
      </c>
      <c r="S4550">
        <v>9.1999999999999998E-2</v>
      </c>
      <c r="T4550">
        <v>0.39</v>
      </c>
      <c r="U4550">
        <v>0.13600000000000001</v>
      </c>
      <c r="V4550">
        <v>0.95499999999999996</v>
      </c>
      <c r="W4550">
        <v>6439.0240000000003</v>
      </c>
      <c r="X4550" t="s">
        <v>56</v>
      </c>
      <c r="Y4550">
        <v>24.39</v>
      </c>
      <c r="Z4550">
        <v>0.80700000000000005</v>
      </c>
      <c r="AA4550">
        <v>0.61299999999999999</v>
      </c>
      <c r="AB4550">
        <v>0.93300000000000005</v>
      </c>
      <c r="AC4550">
        <v>0.92200000000000004</v>
      </c>
      <c r="AD4550" s="19">
        <v>45825.080544907411</v>
      </c>
      <c r="AE4550" t="s">
        <v>2397</v>
      </c>
    </row>
    <row r="4551" spans="1:31" hidden="1" x14ac:dyDescent="0.35">
      <c r="A4551" t="s">
        <v>1594</v>
      </c>
      <c r="B4551" t="s">
        <v>312</v>
      </c>
      <c r="C4551">
        <v>96</v>
      </c>
      <c r="D4551" s="9">
        <v>42956.05909722222</v>
      </c>
      <c r="E4551" s="9">
        <v>43052.681435185186</v>
      </c>
      <c r="F4551" t="s">
        <v>871</v>
      </c>
      <c r="G4551" t="s">
        <v>871</v>
      </c>
      <c r="H4551">
        <v>1</v>
      </c>
      <c r="I4551">
        <v>3</v>
      </c>
      <c r="J4551">
        <v>1</v>
      </c>
      <c r="K4551" t="s">
        <v>872</v>
      </c>
      <c r="L4551">
        <v>4</v>
      </c>
      <c r="M4551">
        <v>1</v>
      </c>
      <c r="N4551" t="s">
        <v>874</v>
      </c>
      <c r="O4551">
        <v>4.1000000000000002E-2</v>
      </c>
      <c r="P4551" t="s">
        <v>874</v>
      </c>
      <c r="Q4551">
        <v>9.8000000000000004E-2</v>
      </c>
      <c r="R4551">
        <v>0</v>
      </c>
      <c r="S4551">
        <v>3.9E-2</v>
      </c>
      <c r="T4551" t="s">
        <v>874</v>
      </c>
      <c r="U4551" t="s">
        <v>874</v>
      </c>
      <c r="V4551" t="s">
        <v>874</v>
      </c>
      <c r="W4551" t="s">
        <v>874</v>
      </c>
      <c r="X4551" t="s">
        <v>56</v>
      </c>
      <c r="Y4551">
        <v>10.204000000000001</v>
      </c>
      <c r="Z4551" t="s">
        <v>874</v>
      </c>
      <c r="AA4551">
        <v>0.995</v>
      </c>
      <c r="AB4551" t="s">
        <v>874</v>
      </c>
      <c r="AC4551">
        <v>0.88200000000000001</v>
      </c>
      <c r="AD4551" s="19">
        <v>45825.138659571756</v>
      </c>
      <c r="AE4551" t="s">
        <v>2397</v>
      </c>
    </row>
    <row r="4552" spans="1:31" x14ac:dyDescent="0.35">
      <c r="A4552" t="s">
        <v>1229</v>
      </c>
      <c r="B4552" t="s">
        <v>311</v>
      </c>
      <c r="C4552">
        <v>1093</v>
      </c>
      <c r="D4552" s="9">
        <v>40378.680555555555</v>
      </c>
      <c r="E4552" s="9">
        <v>41472.629861111112</v>
      </c>
      <c r="F4552">
        <v>114</v>
      </c>
      <c r="G4552">
        <v>114</v>
      </c>
      <c r="H4552">
        <v>17</v>
      </c>
      <c r="I4552">
        <v>97</v>
      </c>
      <c r="J4552">
        <v>4</v>
      </c>
      <c r="K4552">
        <v>110</v>
      </c>
      <c r="L4552">
        <v>22</v>
      </c>
      <c r="M4552">
        <v>88</v>
      </c>
      <c r="N4552">
        <v>2.5999999999999999E-2</v>
      </c>
      <c r="O4552">
        <v>0.129</v>
      </c>
      <c r="P4552">
        <v>0.01</v>
      </c>
      <c r="Q4552">
        <v>5.6000000000000001E-2</v>
      </c>
      <c r="R4552">
        <v>0.14499999999999999</v>
      </c>
      <c r="S4552">
        <v>0.152</v>
      </c>
      <c r="T4552">
        <v>0.38600000000000001</v>
      </c>
      <c r="U4552">
        <v>0.16800000000000001</v>
      </c>
      <c r="V4552">
        <v>0.93500000000000005</v>
      </c>
      <c r="W4552">
        <v>1571.4290000000001</v>
      </c>
      <c r="X4552" t="s">
        <v>56</v>
      </c>
      <c r="Y4552">
        <v>17.856999999999999</v>
      </c>
      <c r="Z4552">
        <v>0.94699999999999995</v>
      </c>
      <c r="AA4552">
        <v>0.78</v>
      </c>
      <c r="AB4552">
        <v>0.93400000000000005</v>
      </c>
      <c r="AC4552">
        <v>0.88300000000000001</v>
      </c>
      <c r="AD4552" s="19">
        <v>45824.762294050925</v>
      </c>
      <c r="AE4552" t="s">
        <v>1824</v>
      </c>
    </row>
    <row r="4553" spans="1:31" hidden="1" x14ac:dyDescent="0.35">
      <c r="A4553" t="s">
        <v>1595</v>
      </c>
      <c r="B4553" t="s">
        <v>312</v>
      </c>
      <c r="C4553">
        <v>87</v>
      </c>
      <c r="D4553" s="9">
        <v>44419.226944444446</v>
      </c>
      <c r="E4553" s="9">
        <v>44506.612210648149</v>
      </c>
      <c r="F4553" t="s">
        <v>871</v>
      </c>
      <c r="G4553" t="s">
        <v>871</v>
      </c>
      <c r="H4553">
        <v>1</v>
      </c>
      <c r="I4553">
        <v>5</v>
      </c>
      <c r="J4553">
        <v>1</v>
      </c>
      <c r="K4553" t="s">
        <v>872</v>
      </c>
      <c r="L4553">
        <v>1</v>
      </c>
      <c r="M4553">
        <v>4</v>
      </c>
      <c r="N4553" t="s">
        <v>874</v>
      </c>
      <c r="O4553">
        <v>1.5620000000000001</v>
      </c>
      <c r="P4553" t="s">
        <v>874</v>
      </c>
      <c r="Q4553" t="s">
        <v>874</v>
      </c>
      <c r="R4553">
        <v>0</v>
      </c>
      <c r="S4553">
        <v>3.5000000000000003E-2</v>
      </c>
      <c r="T4553" t="s">
        <v>874</v>
      </c>
      <c r="U4553" t="s">
        <v>874</v>
      </c>
      <c r="V4553" t="s">
        <v>874</v>
      </c>
      <c r="W4553" t="s">
        <v>874</v>
      </c>
      <c r="X4553" t="s">
        <v>56</v>
      </c>
      <c r="Y4553" t="s">
        <v>874</v>
      </c>
      <c r="Z4553" t="s">
        <v>874</v>
      </c>
      <c r="AA4553">
        <v>0.78100000000000003</v>
      </c>
      <c r="AB4553" t="s">
        <v>874</v>
      </c>
      <c r="AC4553" t="s">
        <v>874</v>
      </c>
      <c r="AD4553" s="19">
        <v>45825.138926226849</v>
      </c>
      <c r="AE4553" t="s">
        <v>2397</v>
      </c>
    </row>
    <row r="4554" spans="1:31" x14ac:dyDescent="0.35">
      <c r="A4554" t="s">
        <v>1527</v>
      </c>
      <c r="B4554" t="s">
        <v>311</v>
      </c>
      <c r="C4554">
        <v>366</v>
      </c>
      <c r="D4554" s="9">
        <v>40891.197222222225</v>
      </c>
      <c r="E4554" s="9">
        <v>41258.100694444445</v>
      </c>
      <c r="F4554">
        <v>51</v>
      </c>
      <c r="G4554">
        <v>51</v>
      </c>
      <c r="H4554">
        <v>22</v>
      </c>
      <c r="I4554">
        <v>29</v>
      </c>
      <c r="J4554">
        <v>3</v>
      </c>
      <c r="K4554">
        <v>48</v>
      </c>
      <c r="L4554">
        <v>20</v>
      </c>
      <c r="M4554">
        <v>28</v>
      </c>
      <c r="N4554">
        <v>6.4000000000000001E-2</v>
      </c>
      <c r="O4554">
        <v>7.6999999999999999E-2</v>
      </c>
      <c r="P4554">
        <v>8.9999999999999993E-3</v>
      </c>
      <c r="Q4554">
        <v>5.0999999999999997E-2</v>
      </c>
      <c r="R4554">
        <v>0.13200000000000001</v>
      </c>
      <c r="S4554">
        <v>0.124</v>
      </c>
      <c r="T4554">
        <v>0.38600000000000001</v>
      </c>
      <c r="U4554">
        <v>0.45400000000000001</v>
      </c>
      <c r="V4554">
        <v>0.93600000000000005</v>
      </c>
      <c r="W4554">
        <v>549.02</v>
      </c>
      <c r="X4554" t="s">
        <v>56</v>
      </c>
      <c r="Y4554">
        <v>19.608000000000001</v>
      </c>
      <c r="Z4554">
        <v>0.83899999999999997</v>
      </c>
      <c r="AA4554">
        <v>0.88100000000000001</v>
      </c>
      <c r="AB4554">
        <v>0.75</v>
      </c>
      <c r="AC4554">
        <v>0.85399999999999998</v>
      </c>
      <c r="AD4554" s="19">
        <v>45824.801377118056</v>
      </c>
      <c r="AE4554" t="s">
        <v>1824</v>
      </c>
    </row>
    <row r="4555" spans="1:31" hidden="1" x14ac:dyDescent="0.35">
      <c r="A4555" t="s">
        <v>1596</v>
      </c>
      <c r="B4555" t="s">
        <v>312</v>
      </c>
      <c r="C4555">
        <v>99</v>
      </c>
      <c r="D4555" s="9">
        <v>44466.60125</v>
      </c>
      <c r="E4555" s="9">
        <v>44565.998252314814</v>
      </c>
      <c r="F4555" t="s">
        <v>871</v>
      </c>
      <c r="G4555" t="s">
        <v>871</v>
      </c>
      <c r="H4555">
        <v>7</v>
      </c>
      <c r="I4555">
        <v>35</v>
      </c>
      <c r="J4555">
        <v>1</v>
      </c>
      <c r="K4555" t="s">
        <v>872</v>
      </c>
      <c r="L4555">
        <v>5</v>
      </c>
      <c r="M4555">
        <v>36</v>
      </c>
      <c r="N4555">
        <v>0.09</v>
      </c>
      <c r="O4555">
        <v>0.37</v>
      </c>
      <c r="P4555" t="s">
        <v>874</v>
      </c>
      <c r="Q4555">
        <v>7.9000000000000001E-2</v>
      </c>
      <c r="R4555" s="24" t="s">
        <v>2261</v>
      </c>
      <c r="S4555">
        <v>0.45900000000000002</v>
      </c>
      <c r="T4555" t="s">
        <v>874</v>
      </c>
      <c r="U4555" t="s">
        <v>874</v>
      </c>
      <c r="V4555" t="s">
        <v>874</v>
      </c>
      <c r="W4555" t="s">
        <v>874</v>
      </c>
      <c r="X4555" t="s">
        <v>56</v>
      </c>
      <c r="Y4555">
        <v>12.657999999999999</v>
      </c>
      <c r="Z4555">
        <v>0.91200000000000003</v>
      </c>
      <c r="AA4555">
        <v>0.97899999999999998</v>
      </c>
      <c r="AB4555" t="s">
        <v>874</v>
      </c>
      <c r="AC4555">
        <v>0.92100000000000004</v>
      </c>
      <c r="AD4555" s="19">
        <v>45825.139162025465</v>
      </c>
      <c r="AE4555" t="s">
        <v>2397</v>
      </c>
    </row>
    <row r="4556" spans="1:31" x14ac:dyDescent="0.35">
      <c r="A4556" t="s">
        <v>1108</v>
      </c>
      <c r="B4556" t="s">
        <v>311</v>
      </c>
      <c r="C4556">
        <v>2311</v>
      </c>
      <c r="D4556" s="9">
        <v>42058.22483796296</v>
      </c>
      <c r="E4556" s="9">
        <v>44369.881006944444</v>
      </c>
      <c r="F4556">
        <v>410</v>
      </c>
      <c r="G4556">
        <v>410</v>
      </c>
      <c r="H4556">
        <v>312</v>
      </c>
      <c r="I4556">
        <v>98</v>
      </c>
      <c r="J4556">
        <v>76</v>
      </c>
      <c r="K4556">
        <v>334</v>
      </c>
      <c r="L4556">
        <v>239</v>
      </c>
      <c r="M4556">
        <v>95</v>
      </c>
      <c r="N4556">
        <v>0.35499999999999998</v>
      </c>
      <c r="O4556">
        <v>0.109</v>
      </c>
      <c r="P4556">
        <v>5.8999999999999997E-2</v>
      </c>
      <c r="Q4556">
        <v>0.156</v>
      </c>
      <c r="R4556">
        <v>0.40500000000000003</v>
      </c>
      <c r="S4556">
        <v>0.307</v>
      </c>
      <c r="T4556">
        <v>0.38500000000000001</v>
      </c>
      <c r="U4556">
        <v>0.76500000000000001</v>
      </c>
      <c r="V4556">
        <v>0.873</v>
      </c>
      <c r="W4556">
        <v>608.97400000000005</v>
      </c>
      <c r="X4556" t="s">
        <v>56</v>
      </c>
      <c r="Y4556">
        <v>6.41</v>
      </c>
      <c r="Z4556">
        <v>0.77200000000000002</v>
      </c>
      <c r="AA4556">
        <v>0.91300000000000003</v>
      </c>
      <c r="AB4556">
        <v>0.91600000000000004</v>
      </c>
      <c r="AC4556">
        <v>0.749</v>
      </c>
      <c r="AD4556" s="19">
        <v>45825.247139548614</v>
      </c>
      <c r="AE4556" t="s">
        <v>2357</v>
      </c>
    </row>
    <row r="4557" spans="1:31" hidden="1" x14ac:dyDescent="0.35">
      <c r="A4557" t="s">
        <v>1597</v>
      </c>
      <c r="B4557" t="s">
        <v>312</v>
      </c>
      <c r="C4557">
        <v>0</v>
      </c>
      <c r="D4557" s="9">
        <v>44517.872881944444</v>
      </c>
      <c r="E4557" s="9">
        <v>44517.872881944444</v>
      </c>
      <c r="F4557" t="s">
        <v>871</v>
      </c>
      <c r="G4557" t="s">
        <v>871</v>
      </c>
      <c r="H4557">
        <v>1</v>
      </c>
      <c r="I4557">
        <v>1</v>
      </c>
      <c r="J4557">
        <v>1</v>
      </c>
      <c r="K4557" t="s">
        <v>872</v>
      </c>
      <c r="L4557">
        <v>1</v>
      </c>
      <c r="M4557">
        <v>0</v>
      </c>
      <c r="N4557" t="s">
        <v>874</v>
      </c>
      <c r="O4557" t="s">
        <v>874</v>
      </c>
      <c r="P4557" t="s">
        <v>874</v>
      </c>
      <c r="Q4557" t="s">
        <v>874</v>
      </c>
      <c r="R4557">
        <v>0</v>
      </c>
      <c r="S4557" t="s">
        <v>874</v>
      </c>
      <c r="T4557" t="s">
        <v>874</v>
      </c>
      <c r="U4557" t="s">
        <v>874</v>
      </c>
      <c r="V4557" t="s">
        <v>874</v>
      </c>
      <c r="W4557" t="s">
        <v>874</v>
      </c>
      <c r="X4557" t="s">
        <v>56</v>
      </c>
      <c r="Y4557" t="s">
        <v>874</v>
      </c>
      <c r="Z4557" t="s">
        <v>874</v>
      </c>
      <c r="AA4557" t="s">
        <v>874</v>
      </c>
      <c r="AB4557" t="s">
        <v>874</v>
      </c>
      <c r="AC4557" t="s">
        <v>874</v>
      </c>
      <c r="AD4557" s="19">
        <v>45825.139374525461</v>
      </c>
      <c r="AE4557" t="s">
        <v>2397</v>
      </c>
    </row>
    <row r="4558" spans="1:31" x14ac:dyDescent="0.35">
      <c r="A4558" t="s">
        <v>931</v>
      </c>
      <c r="B4558" t="s">
        <v>311</v>
      </c>
      <c r="C4558">
        <v>3074</v>
      </c>
      <c r="D4558" s="9">
        <v>41450.598101851851</v>
      </c>
      <c r="E4558" s="9">
        <v>44525.386979166666</v>
      </c>
      <c r="F4558">
        <v>48</v>
      </c>
      <c r="G4558">
        <v>48</v>
      </c>
      <c r="H4558">
        <v>5</v>
      </c>
      <c r="I4558">
        <v>43</v>
      </c>
      <c r="J4558">
        <v>3</v>
      </c>
      <c r="K4558">
        <v>45</v>
      </c>
      <c r="L4558">
        <v>14</v>
      </c>
      <c r="M4558">
        <v>31</v>
      </c>
      <c r="N4558">
        <v>1E-3</v>
      </c>
      <c r="O4558">
        <v>1.4E-2</v>
      </c>
      <c r="P4558">
        <v>2E-3</v>
      </c>
      <c r="Q4558">
        <v>5.0000000000000001E-3</v>
      </c>
      <c r="R4558">
        <v>1.2999999999999999E-2</v>
      </c>
      <c r="S4558">
        <v>1.2999999999999999E-2</v>
      </c>
      <c r="T4558">
        <v>0.38500000000000001</v>
      </c>
      <c r="U4558">
        <v>6.7000000000000004E-2</v>
      </c>
      <c r="V4558">
        <v>0.86699999999999999</v>
      </c>
      <c r="W4558">
        <v>6200</v>
      </c>
      <c r="X4558" t="s">
        <v>56</v>
      </c>
      <c r="Y4558">
        <v>200</v>
      </c>
      <c r="Z4558">
        <v>0.97499999999999998</v>
      </c>
      <c r="AA4558">
        <v>0.93400000000000005</v>
      </c>
      <c r="AB4558">
        <v>0.79700000000000004</v>
      </c>
      <c r="AC4558">
        <v>0.72099999999999997</v>
      </c>
      <c r="AD4558" s="19">
        <v>45825.184764571757</v>
      </c>
      <c r="AE4558" t="s">
        <v>2393</v>
      </c>
    </row>
    <row r="4559" spans="1:31" hidden="1" x14ac:dyDescent="0.35">
      <c r="A4559" t="s">
        <v>1598</v>
      </c>
      <c r="B4559" t="s">
        <v>312</v>
      </c>
      <c r="C4559">
        <v>0</v>
      </c>
      <c r="D4559" s="9">
        <v>43105.445543981485</v>
      </c>
      <c r="E4559" s="9">
        <v>43105.445543981485</v>
      </c>
      <c r="F4559" t="s">
        <v>871</v>
      </c>
      <c r="G4559" t="s">
        <v>871</v>
      </c>
      <c r="H4559">
        <v>1</v>
      </c>
      <c r="I4559">
        <v>1</v>
      </c>
      <c r="J4559">
        <v>1</v>
      </c>
      <c r="K4559" t="s">
        <v>872</v>
      </c>
      <c r="L4559">
        <v>1</v>
      </c>
      <c r="M4559">
        <v>0</v>
      </c>
      <c r="N4559" t="s">
        <v>874</v>
      </c>
      <c r="O4559" t="s">
        <v>874</v>
      </c>
      <c r="P4559" t="s">
        <v>874</v>
      </c>
      <c r="Q4559" t="s">
        <v>874</v>
      </c>
      <c r="R4559">
        <v>0</v>
      </c>
      <c r="S4559" t="s">
        <v>874</v>
      </c>
      <c r="T4559" t="s">
        <v>874</v>
      </c>
      <c r="U4559" t="s">
        <v>874</v>
      </c>
      <c r="V4559" t="s">
        <v>874</v>
      </c>
      <c r="W4559" t="s">
        <v>874</v>
      </c>
      <c r="X4559" t="s">
        <v>56</v>
      </c>
      <c r="Y4559" t="s">
        <v>874</v>
      </c>
      <c r="Z4559" t="s">
        <v>874</v>
      </c>
      <c r="AA4559" t="s">
        <v>874</v>
      </c>
      <c r="AB4559" t="s">
        <v>874</v>
      </c>
      <c r="AC4559" t="s">
        <v>874</v>
      </c>
      <c r="AD4559" s="19">
        <v>45825.139581180556</v>
      </c>
      <c r="AE4559" t="s">
        <v>2397</v>
      </c>
    </row>
    <row r="4560" spans="1:31" x14ac:dyDescent="0.35">
      <c r="A4560" t="s">
        <v>69</v>
      </c>
      <c r="B4560" t="s">
        <v>311</v>
      </c>
      <c r="C4560">
        <v>1896</v>
      </c>
      <c r="D4560" s="9">
        <v>43706.547222222223</v>
      </c>
      <c r="E4560" s="9">
        <v>45603.443749999999</v>
      </c>
      <c r="F4560">
        <v>335</v>
      </c>
      <c r="G4560">
        <v>270</v>
      </c>
      <c r="H4560">
        <v>258</v>
      </c>
      <c r="I4560">
        <v>12</v>
      </c>
      <c r="J4560">
        <v>50</v>
      </c>
      <c r="K4560">
        <v>220</v>
      </c>
      <c r="L4560">
        <v>75</v>
      </c>
      <c r="M4560">
        <v>145</v>
      </c>
      <c r="N4560">
        <v>0.19</v>
      </c>
      <c r="O4560">
        <v>1.0999999999999999E-2</v>
      </c>
      <c r="P4560">
        <v>4.2000000000000003E-2</v>
      </c>
      <c r="Q4560">
        <v>6.0999999999999999E-2</v>
      </c>
      <c r="R4560">
        <v>0.159</v>
      </c>
      <c r="S4560">
        <v>0.16300000000000001</v>
      </c>
      <c r="T4560">
        <v>0.38400000000000001</v>
      </c>
      <c r="U4560">
        <v>0.94499999999999995</v>
      </c>
      <c r="V4560">
        <v>0.79100000000000004</v>
      </c>
      <c r="W4560">
        <v>2377.049</v>
      </c>
      <c r="X4560" t="s">
        <v>56</v>
      </c>
      <c r="Y4560">
        <v>16.393000000000001</v>
      </c>
      <c r="Z4560">
        <v>0.85099999999999998</v>
      </c>
      <c r="AA4560">
        <v>0.91500000000000004</v>
      </c>
      <c r="AB4560">
        <v>0.88200000000000001</v>
      </c>
      <c r="AC4560">
        <v>0.95899999999999996</v>
      </c>
      <c r="AD4560" s="19">
        <v>1.7503472222222222E-2</v>
      </c>
      <c r="AE4560" t="s">
        <v>1108</v>
      </c>
    </row>
    <row r="4561" spans="1:31" hidden="1" x14ac:dyDescent="0.35">
      <c r="A4561" t="s">
        <v>1599</v>
      </c>
      <c r="B4561" t="s">
        <v>312</v>
      </c>
      <c r="C4561">
        <v>22</v>
      </c>
      <c r="D4561" s="9">
        <v>43572.143321759257</v>
      </c>
      <c r="E4561" s="9">
        <v>43594.315057870372</v>
      </c>
      <c r="F4561" t="s">
        <v>871</v>
      </c>
      <c r="G4561" t="s">
        <v>871</v>
      </c>
      <c r="H4561">
        <v>1</v>
      </c>
      <c r="I4561">
        <v>1</v>
      </c>
      <c r="J4561">
        <v>1</v>
      </c>
      <c r="K4561" t="s">
        <v>872</v>
      </c>
      <c r="L4561">
        <v>1</v>
      </c>
      <c r="M4561">
        <v>-1</v>
      </c>
      <c r="N4561" t="s">
        <v>874</v>
      </c>
      <c r="O4561" t="s">
        <v>874</v>
      </c>
      <c r="P4561" t="s">
        <v>874</v>
      </c>
      <c r="Q4561" t="s">
        <v>874</v>
      </c>
      <c r="R4561">
        <v>0</v>
      </c>
      <c r="S4561" t="s">
        <v>874</v>
      </c>
      <c r="T4561" t="s">
        <v>874</v>
      </c>
      <c r="U4561" t="s">
        <v>874</v>
      </c>
      <c r="V4561" t="s">
        <v>874</v>
      </c>
      <c r="W4561" t="s">
        <v>874</v>
      </c>
      <c r="X4561" t="s">
        <v>56</v>
      </c>
      <c r="Y4561" t="s">
        <v>874</v>
      </c>
      <c r="Z4561" t="s">
        <v>874</v>
      </c>
      <c r="AA4561" t="s">
        <v>874</v>
      </c>
      <c r="AB4561" t="s">
        <v>874</v>
      </c>
      <c r="AC4561" t="s">
        <v>874</v>
      </c>
      <c r="AD4561" s="19">
        <v>45825.139810231478</v>
      </c>
      <c r="AE4561" t="s">
        <v>2397</v>
      </c>
    </row>
    <row r="4562" spans="1:31" x14ac:dyDescent="0.35">
      <c r="A4562" t="s">
        <v>69</v>
      </c>
      <c r="B4562" t="s">
        <v>311</v>
      </c>
      <c r="C4562">
        <v>1896</v>
      </c>
      <c r="D4562" s="9">
        <v>43706.547222222223</v>
      </c>
      <c r="E4562" s="9">
        <v>45603.443749999999</v>
      </c>
      <c r="F4562">
        <v>335</v>
      </c>
      <c r="G4562">
        <v>270</v>
      </c>
      <c r="H4562">
        <v>258</v>
      </c>
      <c r="I4562">
        <v>12</v>
      </c>
      <c r="J4562">
        <v>50</v>
      </c>
      <c r="K4562">
        <v>220</v>
      </c>
      <c r="L4562">
        <v>75</v>
      </c>
      <c r="M4562">
        <v>145</v>
      </c>
      <c r="N4562">
        <v>0.19</v>
      </c>
      <c r="O4562">
        <v>1.0999999999999999E-2</v>
      </c>
      <c r="P4562">
        <v>4.2000000000000003E-2</v>
      </c>
      <c r="Q4562">
        <v>6.0999999999999999E-2</v>
      </c>
      <c r="R4562">
        <v>0.159</v>
      </c>
      <c r="S4562">
        <v>0.16300000000000001</v>
      </c>
      <c r="T4562">
        <v>0.38400000000000001</v>
      </c>
      <c r="U4562">
        <v>0.94499999999999995</v>
      </c>
      <c r="V4562">
        <v>0.79100000000000004</v>
      </c>
      <c r="W4562">
        <v>2377.049</v>
      </c>
      <c r="X4562" t="s">
        <v>56</v>
      </c>
      <c r="Y4562">
        <v>16.393000000000001</v>
      </c>
      <c r="Z4562">
        <v>0.85099999999999998</v>
      </c>
      <c r="AA4562">
        <v>0.91500000000000004</v>
      </c>
      <c r="AB4562">
        <v>0.88200000000000001</v>
      </c>
      <c r="AC4562">
        <v>0.95899999999999996</v>
      </c>
      <c r="AD4562" s="19">
        <v>1.6686342592592593E-2</v>
      </c>
      <c r="AE4562" t="s">
        <v>1108</v>
      </c>
    </row>
    <row r="4563" spans="1:31" hidden="1" x14ac:dyDescent="0.35">
      <c r="A4563" t="s">
        <v>1600</v>
      </c>
      <c r="B4563" t="s">
        <v>312</v>
      </c>
      <c r="C4563">
        <v>98</v>
      </c>
      <c r="D4563" s="9">
        <v>44420.119780092595</v>
      </c>
      <c r="E4563" s="9">
        <v>44518.521770833337</v>
      </c>
      <c r="F4563" t="s">
        <v>871</v>
      </c>
      <c r="G4563" t="s">
        <v>871</v>
      </c>
      <c r="H4563">
        <v>3</v>
      </c>
      <c r="I4563">
        <v>1</v>
      </c>
      <c r="J4563">
        <v>2</v>
      </c>
      <c r="K4563" t="s">
        <v>872</v>
      </c>
      <c r="L4563">
        <v>1</v>
      </c>
      <c r="M4563">
        <v>1</v>
      </c>
      <c r="N4563">
        <v>3.1E-2</v>
      </c>
      <c r="O4563" t="s">
        <v>874</v>
      </c>
      <c r="P4563">
        <v>0.03</v>
      </c>
      <c r="Q4563" t="s">
        <v>874</v>
      </c>
      <c r="R4563">
        <v>1E-3</v>
      </c>
      <c r="S4563">
        <v>0.02</v>
      </c>
      <c r="T4563" t="s">
        <v>874</v>
      </c>
      <c r="U4563" t="s">
        <v>874</v>
      </c>
      <c r="V4563" t="s">
        <v>874</v>
      </c>
      <c r="W4563" t="s">
        <v>874</v>
      </c>
      <c r="X4563" t="s">
        <v>56</v>
      </c>
      <c r="Y4563" t="s">
        <v>874</v>
      </c>
      <c r="Z4563">
        <v>0.76500000000000001</v>
      </c>
      <c r="AA4563" t="s">
        <v>874</v>
      </c>
      <c r="AB4563">
        <v>1</v>
      </c>
      <c r="AC4563" t="s">
        <v>874</v>
      </c>
      <c r="AD4563" s="19">
        <v>45825.140029479167</v>
      </c>
      <c r="AE4563" t="s">
        <v>2397</v>
      </c>
    </row>
    <row r="4564" spans="1:31" x14ac:dyDescent="0.35">
      <c r="A4564" t="s">
        <v>256</v>
      </c>
      <c r="B4564" t="s">
        <v>311</v>
      </c>
      <c r="C4564">
        <v>2414</v>
      </c>
      <c r="D4564" s="9">
        <v>42122.258784722224</v>
      </c>
      <c r="E4564" s="9">
        <v>44536.470543981479</v>
      </c>
      <c r="F4564">
        <v>1008</v>
      </c>
      <c r="G4564">
        <v>1008</v>
      </c>
      <c r="H4564">
        <v>462</v>
      </c>
      <c r="I4564">
        <v>546</v>
      </c>
      <c r="J4564">
        <v>0</v>
      </c>
      <c r="K4564">
        <v>1008</v>
      </c>
      <c r="L4564">
        <v>1008</v>
      </c>
      <c r="M4564">
        <v>0</v>
      </c>
      <c r="N4564">
        <v>0.38200000000000001</v>
      </c>
      <c r="O4564">
        <v>0.54</v>
      </c>
      <c r="P4564">
        <v>0</v>
      </c>
      <c r="Q4564">
        <v>0.35299999999999998</v>
      </c>
      <c r="R4564">
        <v>0.92200000000000004</v>
      </c>
      <c r="S4564">
        <v>0.90800000000000003</v>
      </c>
      <c r="T4564">
        <v>0.38300000000000001</v>
      </c>
      <c r="U4564">
        <v>0.41399999999999998</v>
      </c>
      <c r="V4564">
        <v>1</v>
      </c>
      <c r="W4564">
        <v>0</v>
      </c>
      <c r="X4564" t="s">
        <v>80</v>
      </c>
      <c r="Y4564">
        <v>2.8330000000000002</v>
      </c>
      <c r="Z4564">
        <v>0.94499999999999995</v>
      </c>
      <c r="AA4564">
        <v>0.875</v>
      </c>
      <c r="AB4564">
        <v>0</v>
      </c>
      <c r="AC4564">
        <v>0.80700000000000005</v>
      </c>
      <c r="AD4564" s="19">
        <v>45825.245620775466</v>
      </c>
      <c r="AE4564" t="s">
        <v>2357</v>
      </c>
    </row>
    <row r="4565" spans="1:31" hidden="1" x14ac:dyDescent="0.35">
      <c r="A4565" t="s">
        <v>1601</v>
      </c>
      <c r="B4565" t="s">
        <v>312</v>
      </c>
      <c r="C4565">
        <v>99</v>
      </c>
      <c r="D4565" s="9">
        <v>44466.91034722222</v>
      </c>
      <c r="E4565" s="9">
        <v>44566.879594907405</v>
      </c>
      <c r="F4565" t="s">
        <v>871</v>
      </c>
      <c r="G4565" t="s">
        <v>871</v>
      </c>
      <c r="H4565">
        <v>42</v>
      </c>
      <c r="I4565">
        <v>232</v>
      </c>
      <c r="J4565">
        <v>21</v>
      </c>
      <c r="K4565" t="s">
        <v>872</v>
      </c>
      <c r="L4565">
        <v>199</v>
      </c>
      <c r="M4565">
        <v>53</v>
      </c>
      <c r="N4565">
        <v>0.40899999999999997</v>
      </c>
      <c r="O4565">
        <v>2.399</v>
      </c>
      <c r="P4565">
        <v>0.23</v>
      </c>
      <c r="Q4565">
        <v>2.1909999999999998</v>
      </c>
      <c r="R4565">
        <v>2.5779999999999998</v>
      </c>
      <c r="S4565">
        <v>2.5750000000000002</v>
      </c>
      <c r="T4565">
        <v>0.85</v>
      </c>
      <c r="U4565">
        <v>0.14599999999999999</v>
      </c>
      <c r="V4565">
        <v>0.91800000000000004</v>
      </c>
      <c r="W4565">
        <v>727.06500000000005</v>
      </c>
      <c r="X4565" t="s">
        <v>56</v>
      </c>
      <c r="Y4565">
        <v>0.45600000000000002</v>
      </c>
      <c r="Z4565">
        <v>0.872</v>
      </c>
      <c r="AA4565">
        <v>0.97099999999999997</v>
      </c>
      <c r="AB4565">
        <v>0.91500000000000004</v>
      </c>
      <c r="AC4565">
        <v>0.97199999999999998</v>
      </c>
      <c r="AD4565" s="19">
        <v>45825.14037079861</v>
      </c>
      <c r="AE4565" t="s">
        <v>2397</v>
      </c>
    </row>
    <row r="4566" spans="1:31" x14ac:dyDescent="0.35">
      <c r="A4566" t="s">
        <v>1250</v>
      </c>
      <c r="B4566" t="s">
        <v>311</v>
      </c>
      <c r="C4566">
        <v>2130</v>
      </c>
      <c r="D4566" s="9">
        <v>38210.018750000003</v>
      </c>
      <c r="E4566" s="9">
        <v>40340.844444444447</v>
      </c>
      <c r="F4566">
        <v>35</v>
      </c>
      <c r="G4566">
        <v>35</v>
      </c>
      <c r="H4566">
        <v>5</v>
      </c>
      <c r="I4566">
        <v>30</v>
      </c>
      <c r="J4566">
        <v>3</v>
      </c>
      <c r="K4566">
        <v>32</v>
      </c>
      <c r="L4566">
        <v>10</v>
      </c>
      <c r="M4566">
        <v>22</v>
      </c>
      <c r="N4566">
        <v>6.0000000000000001E-3</v>
      </c>
      <c r="O4566">
        <v>1.4999999999999999E-2</v>
      </c>
      <c r="P4566">
        <v>0</v>
      </c>
      <c r="Q4566">
        <v>8.0000000000000002E-3</v>
      </c>
      <c r="R4566">
        <v>2.1000000000000001E-2</v>
      </c>
      <c r="S4566">
        <v>1.7000000000000001E-2</v>
      </c>
      <c r="T4566">
        <v>0.38100000000000001</v>
      </c>
      <c r="U4566">
        <v>0.28599999999999998</v>
      </c>
      <c r="V4566">
        <v>1</v>
      </c>
      <c r="W4566">
        <v>2750</v>
      </c>
      <c r="X4566" t="s">
        <v>56</v>
      </c>
      <c r="Y4566">
        <v>125</v>
      </c>
      <c r="Z4566">
        <v>0.749</v>
      </c>
      <c r="AA4566">
        <v>0.86399999999999999</v>
      </c>
      <c r="AB4566">
        <v>0</v>
      </c>
      <c r="AC4566">
        <v>0.70899999999999996</v>
      </c>
      <c r="AD4566" s="19">
        <v>45824.765691388886</v>
      </c>
      <c r="AE4566" t="s">
        <v>1824</v>
      </c>
    </row>
    <row r="4567" spans="1:31" hidden="1" x14ac:dyDescent="0.35">
      <c r="A4567" t="s">
        <v>1602</v>
      </c>
      <c r="B4567" t="s">
        <v>312</v>
      </c>
      <c r="C4567">
        <v>84</v>
      </c>
      <c r="D4567" s="9">
        <v>43256.551192129627</v>
      </c>
      <c r="E4567" s="9">
        <v>43340.613888888889</v>
      </c>
      <c r="F4567" t="s">
        <v>871</v>
      </c>
      <c r="G4567" t="s">
        <v>871</v>
      </c>
      <c r="H4567">
        <v>1</v>
      </c>
      <c r="I4567">
        <v>2</v>
      </c>
      <c r="J4567">
        <v>7</v>
      </c>
      <c r="K4567" t="s">
        <v>872</v>
      </c>
      <c r="L4567">
        <v>8</v>
      </c>
      <c r="M4567">
        <v>-12</v>
      </c>
      <c r="N4567" t="s">
        <v>874</v>
      </c>
      <c r="O4567">
        <v>1.2E-2</v>
      </c>
      <c r="P4567">
        <v>4.1000000000000002E-2</v>
      </c>
      <c r="Q4567">
        <v>5.3999999999999999E-2</v>
      </c>
      <c r="R4567">
        <v>-2.9000000000000001E-2</v>
      </c>
      <c r="S4567">
        <v>-0.01</v>
      </c>
      <c r="T4567" t="s">
        <v>874</v>
      </c>
      <c r="U4567" t="s">
        <v>874</v>
      </c>
      <c r="V4567" t="s">
        <v>874</v>
      </c>
      <c r="W4567" t="s">
        <v>874</v>
      </c>
      <c r="X4567" t="s">
        <v>56</v>
      </c>
      <c r="Y4567">
        <v>18.518999999999998</v>
      </c>
      <c r="Z4567" t="s">
        <v>874</v>
      </c>
      <c r="AA4567">
        <v>1</v>
      </c>
      <c r="AB4567">
        <v>0.375</v>
      </c>
      <c r="AC4567">
        <v>0.39100000000000001</v>
      </c>
      <c r="AD4567" s="19">
        <v>45825.140594201388</v>
      </c>
      <c r="AE4567" t="s">
        <v>2397</v>
      </c>
    </row>
    <row r="4568" spans="1:31" x14ac:dyDescent="0.35">
      <c r="A4568" t="s">
        <v>271</v>
      </c>
      <c r="B4568" t="s">
        <v>311</v>
      </c>
      <c r="C4568">
        <v>979</v>
      </c>
      <c r="D4568" s="9">
        <v>44631.454861111109</v>
      </c>
      <c r="E4568" s="9">
        <v>45610.469444444447</v>
      </c>
      <c r="F4568">
        <v>389</v>
      </c>
      <c r="G4568">
        <v>352</v>
      </c>
      <c r="H4568">
        <v>280</v>
      </c>
      <c r="I4568">
        <v>72</v>
      </c>
      <c r="J4568">
        <v>22</v>
      </c>
      <c r="K4568">
        <v>330</v>
      </c>
      <c r="L4568">
        <v>131</v>
      </c>
      <c r="M4568">
        <v>199</v>
      </c>
      <c r="N4568">
        <v>0.26600000000000001</v>
      </c>
      <c r="O4568">
        <v>9.6000000000000002E-2</v>
      </c>
      <c r="P4568">
        <v>3.4000000000000002E-2</v>
      </c>
      <c r="Q4568">
        <v>0.124</v>
      </c>
      <c r="R4568">
        <v>0.32800000000000001</v>
      </c>
      <c r="S4568">
        <v>0.32400000000000001</v>
      </c>
      <c r="T4568">
        <v>0.378</v>
      </c>
      <c r="U4568">
        <v>0.73499999999999999</v>
      </c>
      <c r="V4568">
        <v>0.90600000000000003</v>
      </c>
      <c r="W4568">
        <v>1604.8389999999999</v>
      </c>
      <c r="X4568" t="s">
        <v>56</v>
      </c>
      <c r="Y4568">
        <v>8.0649999999999995</v>
      </c>
      <c r="Z4568">
        <v>0.95599999999999996</v>
      </c>
      <c r="AA4568">
        <v>0.78600000000000003</v>
      </c>
      <c r="AB4568">
        <v>0.84799999999999998</v>
      </c>
      <c r="AC4568">
        <v>0.95299999999999996</v>
      </c>
      <c r="AD4568" s="19">
        <v>1.5439814814814815E-3</v>
      </c>
      <c r="AE4568" t="s">
        <v>1108</v>
      </c>
    </row>
    <row r="4569" spans="1:31" hidden="1" x14ac:dyDescent="0.35">
      <c r="A4569" t="s">
        <v>1603</v>
      </c>
      <c r="B4569" t="s">
        <v>312</v>
      </c>
      <c r="C4569">
        <v>0</v>
      </c>
      <c r="D4569" s="9">
        <v>43680.732291666667</v>
      </c>
      <c r="E4569" s="9">
        <v>43680.732291666667</v>
      </c>
      <c r="F4569" t="s">
        <v>871</v>
      </c>
      <c r="G4569" t="s">
        <v>871</v>
      </c>
      <c r="H4569">
        <v>1</v>
      </c>
      <c r="I4569">
        <v>1</v>
      </c>
      <c r="J4569">
        <v>1</v>
      </c>
      <c r="K4569" t="s">
        <v>872</v>
      </c>
      <c r="L4569">
        <v>1</v>
      </c>
      <c r="M4569">
        <v>0</v>
      </c>
      <c r="N4569" t="s">
        <v>874</v>
      </c>
      <c r="O4569" t="s">
        <v>874</v>
      </c>
      <c r="P4569" t="s">
        <v>874</v>
      </c>
      <c r="Q4569" t="s">
        <v>874</v>
      </c>
      <c r="R4569">
        <v>0</v>
      </c>
      <c r="S4569" t="s">
        <v>874</v>
      </c>
      <c r="T4569" t="s">
        <v>874</v>
      </c>
      <c r="U4569" t="s">
        <v>874</v>
      </c>
      <c r="V4569" t="s">
        <v>874</v>
      </c>
      <c r="W4569" t="s">
        <v>874</v>
      </c>
      <c r="X4569" t="s">
        <v>62</v>
      </c>
      <c r="Y4569" t="s">
        <v>874</v>
      </c>
      <c r="Z4569" t="s">
        <v>874</v>
      </c>
      <c r="AA4569" t="s">
        <v>874</v>
      </c>
      <c r="AB4569" t="s">
        <v>874</v>
      </c>
      <c r="AC4569" t="s">
        <v>874</v>
      </c>
      <c r="AD4569" s="19">
        <v>45825.140793356484</v>
      </c>
      <c r="AE4569" t="s">
        <v>2397</v>
      </c>
    </row>
    <row r="4570" spans="1:31" x14ac:dyDescent="0.35">
      <c r="A4570" t="s">
        <v>271</v>
      </c>
      <c r="B4570" t="s">
        <v>311</v>
      </c>
      <c r="C4570">
        <v>979</v>
      </c>
      <c r="D4570" s="9">
        <v>44631.454861111109</v>
      </c>
      <c r="E4570" s="9">
        <v>45610.469444444447</v>
      </c>
      <c r="F4570">
        <v>389</v>
      </c>
      <c r="G4570">
        <v>352</v>
      </c>
      <c r="H4570">
        <v>280</v>
      </c>
      <c r="I4570">
        <v>72</v>
      </c>
      <c r="J4570">
        <v>22</v>
      </c>
      <c r="K4570">
        <v>330</v>
      </c>
      <c r="L4570">
        <v>131</v>
      </c>
      <c r="M4570">
        <v>199</v>
      </c>
      <c r="N4570">
        <v>0.26600000000000001</v>
      </c>
      <c r="O4570">
        <v>9.6000000000000002E-2</v>
      </c>
      <c r="P4570">
        <v>3.4000000000000002E-2</v>
      </c>
      <c r="Q4570">
        <v>0.124</v>
      </c>
      <c r="R4570">
        <v>0.32800000000000001</v>
      </c>
      <c r="S4570">
        <v>0.32400000000000001</v>
      </c>
      <c r="T4570">
        <v>0.378</v>
      </c>
      <c r="U4570">
        <v>0.73499999999999999</v>
      </c>
      <c r="V4570">
        <v>0.90600000000000003</v>
      </c>
      <c r="W4570">
        <v>1604.8389999999999</v>
      </c>
      <c r="X4570" t="s">
        <v>56</v>
      </c>
      <c r="Y4570">
        <v>8.0649999999999995</v>
      </c>
      <c r="Z4570">
        <v>0.95599999999999996</v>
      </c>
      <c r="AA4570">
        <v>0.78600000000000003</v>
      </c>
      <c r="AB4570">
        <v>0.84799999999999998</v>
      </c>
      <c r="AC4570">
        <v>0.95299999999999996</v>
      </c>
      <c r="AD4570" s="19">
        <v>2.6575231481481481E-2</v>
      </c>
      <c r="AE4570" t="s">
        <v>1108</v>
      </c>
    </row>
    <row r="4571" spans="1:31" hidden="1" x14ac:dyDescent="0.35">
      <c r="A4571" t="s">
        <v>1604</v>
      </c>
      <c r="B4571" t="s">
        <v>312</v>
      </c>
      <c r="C4571">
        <v>0</v>
      </c>
      <c r="D4571" s="9">
        <v>44565.834537037037</v>
      </c>
      <c r="E4571" s="9">
        <v>44565.834537037037</v>
      </c>
      <c r="F4571" t="s">
        <v>871</v>
      </c>
      <c r="G4571" t="s">
        <v>871</v>
      </c>
      <c r="H4571">
        <v>1</v>
      </c>
      <c r="I4571">
        <v>1</v>
      </c>
      <c r="J4571">
        <v>1</v>
      </c>
      <c r="K4571" t="s">
        <v>872</v>
      </c>
      <c r="L4571">
        <v>1</v>
      </c>
      <c r="M4571">
        <v>0</v>
      </c>
      <c r="N4571" t="s">
        <v>874</v>
      </c>
      <c r="O4571" t="s">
        <v>874</v>
      </c>
      <c r="P4571" t="s">
        <v>874</v>
      </c>
      <c r="Q4571" t="s">
        <v>874</v>
      </c>
      <c r="R4571">
        <v>0</v>
      </c>
      <c r="S4571" t="s">
        <v>874</v>
      </c>
      <c r="T4571" t="s">
        <v>874</v>
      </c>
      <c r="U4571" t="s">
        <v>874</v>
      </c>
      <c r="V4571" t="s">
        <v>874</v>
      </c>
      <c r="W4571" t="s">
        <v>874</v>
      </c>
      <c r="X4571" t="s">
        <v>56</v>
      </c>
      <c r="Y4571" t="s">
        <v>874</v>
      </c>
      <c r="Z4571" t="s">
        <v>874</v>
      </c>
      <c r="AA4571" t="s">
        <v>874</v>
      </c>
      <c r="AB4571" t="s">
        <v>874</v>
      </c>
      <c r="AC4571" t="s">
        <v>874</v>
      </c>
      <c r="AD4571" s="19">
        <v>45825.141000960648</v>
      </c>
      <c r="AE4571" t="s">
        <v>2397</v>
      </c>
    </row>
    <row r="4572" spans="1:31" x14ac:dyDescent="0.35">
      <c r="A4572" t="s">
        <v>1419</v>
      </c>
      <c r="B4572" t="s">
        <v>311</v>
      </c>
      <c r="C4572">
        <v>1889</v>
      </c>
      <c r="D4572" s="9">
        <v>42677.534166666665</v>
      </c>
      <c r="E4572" s="9">
        <v>44566.722025462965</v>
      </c>
      <c r="F4572">
        <v>6093</v>
      </c>
      <c r="G4572">
        <v>6093</v>
      </c>
      <c r="H4572">
        <v>347</v>
      </c>
      <c r="I4572">
        <v>5746</v>
      </c>
      <c r="J4572">
        <v>1011</v>
      </c>
      <c r="K4572">
        <v>5082</v>
      </c>
      <c r="L4572">
        <v>1766</v>
      </c>
      <c r="M4572">
        <v>3316</v>
      </c>
      <c r="N4572">
        <v>0.219</v>
      </c>
      <c r="O4572">
        <v>3.9670000000000001</v>
      </c>
      <c r="P4572">
        <v>0.79300000000000004</v>
      </c>
      <c r="Q4572">
        <v>1.272</v>
      </c>
      <c r="R4572">
        <v>3.3929999999999998</v>
      </c>
      <c r="S4572">
        <v>3.456</v>
      </c>
      <c r="T4572">
        <v>0.375</v>
      </c>
      <c r="U4572">
        <v>5.1999999999999998E-2</v>
      </c>
      <c r="V4572">
        <v>0.81100000000000005</v>
      </c>
      <c r="W4572">
        <v>2606.9180000000001</v>
      </c>
      <c r="X4572" t="s">
        <v>56</v>
      </c>
      <c r="Y4572">
        <v>0.78600000000000003</v>
      </c>
      <c r="Z4572">
        <v>0.95399999999999996</v>
      </c>
      <c r="AA4572">
        <v>0.995</v>
      </c>
      <c r="AB4572">
        <v>0.95099999999999996</v>
      </c>
      <c r="AC4572">
        <v>0.99299999999999999</v>
      </c>
      <c r="AD4572" s="19">
        <v>45825.095777141207</v>
      </c>
      <c r="AE4572" t="s">
        <v>2397</v>
      </c>
    </row>
    <row r="4573" spans="1:31" hidden="1" x14ac:dyDescent="0.35">
      <c r="A4573" t="s">
        <v>1605</v>
      </c>
      <c r="B4573" t="s">
        <v>312</v>
      </c>
      <c r="C4573">
        <v>96</v>
      </c>
      <c r="D4573" s="9">
        <v>44467.907696759263</v>
      </c>
      <c r="E4573" s="9">
        <v>44564.55976851852</v>
      </c>
      <c r="F4573" t="s">
        <v>871</v>
      </c>
      <c r="G4573" t="s">
        <v>871</v>
      </c>
      <c r="H4573">
        <v>2</v>
      </c>
      <c r="I4573">
        <v>8</v>
      </c>
      <c r="J4573">
        <v>3</v>
      </c>
      <c r="K4573" t="s">
        <v>872</v>
      </c>
      <c r="L4573">
        <v>5</v>
      </c>
      <c r="M4573">
        <v>3</v>
      </c>
      <c r="N4573">
        <v>0.111</v>
      </c>
      <c r="O4573">
        <v>6.6000000000000003E-2</v>
      </c>
      <c r="P4573">
        <v>1.7999999999999999E-2</v>
      </c>
      <c r="Q4573">
        <v>0.11799999999999999</v>
      </c>
      <c r="R4573">
        <v>0.159</v>
      </c>
      <c r="S4573">
        <v>0.06</v>
      </c>
      <c r="T4573">
        <v>0.74199999999999999</v>
      </c>
      <c r="U4573">
        <v>0.627</v>
      </c>
      <c r="V4573">
        <v>0.89800000000000002</v>
      </c>
      <c r="W4573">
        <v>500</v>
      </c>
      <c r="X4573" t="s">
        <v>56</v>
      </c>
      <c r="Y4573">
        <v>8.4749999999999996</v>
      </c>
      <c r="Z4573">
        <v>1</v>
      </c>
      <c r="AA4573">
        <v>0.77400000000000002</v>
      </c>
      <c r="AB4573">
        <v>0.75</v>
      </c>
      <c r="AC4573">
        <v>0.88600000000000001</v>
      </c>
      <c r="AD4573" s="19">
        <v>45825.141270902779</v>
      </c>
      <c r="AE4573" t="s">
        <v>2397</v>
      </c>
    </row>
    <row r="4574" spans="1:31" x14ac:dyDescent="0.35">
      <c r="A4574" t="s">
        <v>992</v>
      </c>
      <c r="B4574" t="s">
        <v>311</v>
      </c>
      <c r="C4574">
        <v>2047</v>
      </c>
      <c r="D4574" s="9">
        <v>42457.828634259262</v>
      </c>
      <c r="E4574" s="9">
        <v>44505.224120370367</v>
      </c>
      <c r="F4574">
        <v>183</v>
      </c>
      <c r="G4574">
        <v>183</v>
      </c>
      <c r="H4574">
        <v>50</v>
      </c>
      <c r="I4574">
        <v>133</v>
      </c>
      <c r="J4574">
        <v>0</v>
      </c>
      <c r="K4574">
        <v>183</v>
      </c>
      <c r="L4574">
        <v>68</v>
      </c>
      <c r="M4574">
        <v>115</v>
      </c>
      <c r="N4574">
        <v>2.7E-2</v>
      </c>
      <c r="O4574">
        <v>7.2999999999999995E-2</v>
      </c>
      <c r="P4574">
        <v>0</v>
      </c>
      <c r="Q4574">
        <v>3.6999999999999998E-2</v>
      </c>
      <c r="R4574">
        <v>0.1</v>
      </c>
      <c r="S4574">
        <v>0.10100000000000001</v>
      </c>
      <c r="T4574">
        <v>0.37</v>
      </c>
      <c r="U4574">
        <v>0.27</v>
      </c>
      <c r="V4574">
        <v>1</v>
      </c>
      <c r="W4574">
        <v>3108.1080000000002</v>
      </c>
      <c r="X4574" t="s">
        <v>56</v>
      </c>
      <c r="Y4574">
        <v>27.027000000000001</v>
      </c>
      <c r="Z4574">
        <v>0.97199999999999998</v>
      </c>
      <c r="AA4574" s="19">
        <v>0.98099999999999998</v>
      </c>
      <c r="AB4574">
        <v>0</v>
      </c>
      <c r="AC4574" s="23">
        <v>0.95199999999999996</v>
      </c>
      <c r="AD4574" s="19">
        <v>45825.202020914352</v>
      </c>
      <c r="AE4574" t="s">
        <v>2388</v>
      </c>
    </row>
    <row r="4575" spans="1:31" hidden="1" x14ac:dyDescent="0.35">
      <c r="A4575" t="s">
        <v>1606</v>
      </c>
      <c r="B4575" t="s">
        <v>312</v>
      </c>
      <c r="C4575">
        <v>0</v>
      </c>
      <c r="D4575" s="9">
        <v>44466.656307870369</v>
      </c>
      <c r="E4575" s="9">
        <v>44466.656307870369</v>
      </c>
      <c r="F4575" t="s">
        <v>871</v>
      </c>
      <c r="G4575" t="s">
        <v>871</v>
      </c>
      <c r="H4575">
        <v>1</v>
      </c>
      <c r="I4575">
        <v>1</v>
      </c>
      <c r="J4575">
        <v>1</v>
      </c>
      <c r="K4575" t="s">
        <v>872</v>
      </c>
      <c r="L4575">
        <v>1</v>
      </c>
      <c r="M4575">
        <v>0</v>
      </c>
      <c r="N4575" t="s">
        <v>874</v>
      </c>
      <c r="O4575" t="s">
        <v>874</v>
      </c>
      <c r="P4575" t="s">
        <v>874</v>
      </c>
      <c r="Q4575" t="s">
        <v>874</v>
      </c>
      <c r="R4575">
        <v>0</v>
      </c>
      <c r="S4575" t="s">
        <v>874</v>
      </c>
      <c r="T4575" t="s">
        <v>874</v>
      </c>
      <c r="U4575" t="s">
        <v>874</v>
      </c>
      <c r="V4575" t="s">
        <v>874</v>
      </c>
      <c r="W4575" t="s">
        <v>874</v>
      </c>
      <c r="X4575" t="s">
        <v>56</v>
      </c>
      <c r="Y4575" t="s">
        <v>874</v>
      </c>
      <c r="Z4575" t="s">
        <v>874</v>
      </c>
      <c r="AA4575" t="s">
        <v>874</v>
      </c>
      <c r="AB4575" t="s">
        <v>874</v>
      </c>
      <c r="AC4575" t="s">
        <v>874</v>
      </c>
      <c r="AD4575" s="19">
        <v>45825.141485520835</v>
      </c>
      <c r="AE4575" t="s">
        <v>2397</v>
      </c>
    </row>
    <row r="4576" spans="1:31" x14ac:dyDescent="0.35">
      <c r="A4576" t="s">
        <v>1580</v>
      </c>
      <c r="B4576" t="s">
        <v>311</v>
      </c>
      <c r="C4576">
        <v>330</v>
      </c>
      <c r="D4576" s="9">
        <v>41282.211111111108</v>
      </c>
      <c r="E4576" s="9">
        <v>41612.781944444447</v>
      </c>
      <c r="F4576">
        <v>36</v>
      </c>
      <c r="G4576">
        <v>36</v>
      </c>
      <c r="H4576">
        <v>14</v>
      </c>
      <c r="I4576">
        <v>22</v>
      </c>
      <c r="J4576">
        <v>2</v>
      </c>
      <c r="K4576">
        <v>34</v>
      </c>
      <c r="L4576">
        <v>15</v>
      </c>
      <c r="M4576">
        <v>19</v>
      </c>
      <c r="N4576">
        <v>7.0000000000000007E-2</v>
      </c>
      <c r="O4576">
        <v>0.06</v>
      </c>
      <c r="P4576">
        <v>0</v>
      </c>
      <c r="Q4576">
        <v>4.8000000000000001E-2</v>
      </c>
      <c r="R4576">
        <v>0.13</v>
      </c>
      <c r="S4576">
        <v>9.8000000000000004E-2</v>
      </c>
      <c r="T4576">
        <v>0.36899999999999999</v>
      </c>
      <c r="U4576">
        <v>0.53800000000000003</v>
      </c>
      <c r="V4576">
        <v>1</v>
      </c>
      <c r="W4576">
        <v>395.83300000000003</v>
      </c>
      <c r="X4576" t="s">
        <v>56</v>
      </c>
      <c r="Y4576">
        <v>20.832999999999998</v>
      </c>
      <c r="Z4576">
        <v>0.71599999999999997</v>
      </c>
      <c r="AA4576">
        <v>0.72299999999999998</v>
      </c>
      <c r="AB4576">
        <v>0</v>
      </c>
      <c r="AC4576">
        <v>0.63700000000000001</v>
      </c>
      <c r="AD4576" s="19">
        <v>45824.807870798613</v>
      </c>
      <c r="AE4576" t="s">
        <v>1824</v>
      </c>
    </row>
    <row r="4577" spans="1:31" hidden="1" x14ac:dyDescent="0.35">
      <c r="A4577" t="s">
        <v>1607</v>
      </c>
      <c r="B4577" t="s">
        <v>312</v>
      </c>
      <c r="C4577">
        <v>98</v>
      </c>
      <c r="D4577" s="9">
        <v>44467.602048611108</v>
      </c>
      <c r="E4577" s="9">
        <v>44566.595497685186</v>
      </c>
      <c r="F4577" t="s">
        <v>871</v>
      </c>
      <c r="G4577" t="s">
        <v>871</v>
      </c>
      <c r="H4577">
        <v>1</v>
      </c>
      <c r="I4577">
        <v>18</v>
      </c>
      <c r="J4577">
        <v>7</v>
      </c>
      <c r="K4577" t="s">
        <v>872</v>
      </c>
      <c r="L4577">
        <v>13</v>
      </c>
      <c r="M4577">
        <v>-3</v>
      </c>
      <c r="N4577" t="s">
        <v>874</v>
      </c>
      <c r="O4577">
        <v>0.17799999999999999</v>
      </c>
      <c r="P4577">
        <v>8.4000000000000005E-2</v>
      </c>
      <c r="Q4577">
        <v>0.16</v>
      </c>
      <c r="R4577">
        <v>9.3999999999999903E-2</v>
      </c>
      <c r="S4577">
        <v>0.1</v>
      </c>
      <c r="T4577" t="s">
        <v>874</v>
      </c>
      <c r="U4577" t="s">
        <v>874</v>
      </c>
      <c r="V4577" t="s">
        <v>874</v>
      </c>
      <c r="W4577" t="s">
        <v>874</v>
      </c>
      <c r="X4577" t="s">
        <v>62</v>
      </c>
      <c r="Y4577">
        <v>6.25</v>
      </c>
      <c r="Z4577" t="s">
        <v>874</v>
      </c>
      <c r="AA4577">
        <v>0.95799999999999996</v>
      </c>
      <c r="AB4577">
        <v>0.88300000000000001</v>
      </c>
      <c r="AC4577">
        <v>0.88600000000000001</v>
      </c>
      <c r="AD4577" s="19">
        <v>45825.141725949077</v>
      </c>
      <c r="AE4577" t="s">
        <v>2397</v>
      </c>
    </row>
    <row r="4578" spans="1:31" x14ac:dyDescent="0.35">
      <c r="A4578" t="s">
        <v>1996</v>
      </c>
      <c r="B4578" t="s">
        <v>311</v>
      </c>
      <c r="C4578">
        <v>468</v>
      </c>
      <c r="D4578" s="9">
        <v>38631.362500000003</v>
      </c>
      <c r="E4578" s="9">
        <v>39100.039583333331</v>
      </c>
      <c r="F4578">
        <v>40</v>
      </c>
      <c r="G4578">
        <v>40</v>
      </c>
      <c r="H4578">
        <v>27</v>
      </c>
      <c r="I4578">
        <v>13</v>
      </c>
      <c r="J4578">
        <v>1</v>
      </c>
      <c r="K4578">
        <v>39</v>
      </c>
      <c r="L4578">
        <v>12</v>
      </c>
      <c r="M4578">
        <v>27</v>
      </c>
      <c r="N4578">
        <v>0.114</v>
      </c>
      <c r="O4578">
        <v>2.7E-2</v>
      </c>
      <c r="P4578">
        <v>0</v>
      </c>
      <c r="Q4578">
        <v>5.1999999999999998E-2</v>
      </c>
      <c r="R4578">
        <v>0.14099999999999999</v>
      </c>
      <c r="S4578">
        <v>8.5000000000000006E-2</v>
      </c>
      <c r="T4578">
        <v>0.36899999999999999</v>
      </c>
      <c r="U4578">
        <v>0.80900000000000005</v>
      </c>
      <c r="V4578">
        <v>1</v>
      </c>
      <c r="W4578">
        <v>519.23099999999999</v>
      </c>
      <c r="X4578" t="s">
        <v>56</v>
      </c>
      <c r="Y4578">
        <v>19.231000000000002</v>
      </c>
      <c r="Z4578">
        <v>0.25800000000000001</v>
      </c>
      <c r="AA4578">
        <v>0.69899999999999995</v>
      </c>
      <c r="AB4578">
        <v>0</v>
      </c>
      <c r="AC4578">
        <v>0.42899999999999999</v>
      </c>
      <c r="AD4578" s="19">
        <v>45824.896004560185</v>
      </c>
      <c r="AE4578" t="s">
        <v>2024</v>
      </c>
    </row>
    <row r="4579" spans="1:31" hidden="1" x14ac:dyDescent="0.35">
      <c r="A4579" t="s">
        <v>1608</v>
      </c>
      <c r="B4579" t="s">
        <v>312</v>
      </c>
      <c r="C4579">
        <v>47</v>
      </c>
      <c r="D4579" s="9">
        <v>44499.720914351848</v>
      </c>
      <c r="E4579" s="9">
        <v>44547.235254629632</v>
      </c>
      <c r="F4579" t="s">
        <v>871</v>
      </c>
      <c r="G4579" t="s">
        <v>871</v>
      </c>
      <c r="H4579">
        <v>1</v>
      </c>
      <c r="I4579">
        <v>4</v>
      </c>
      <c r="J4579">
        <v>1</v>
      </c>
      <c r="K4579" t="s">
        <v>872</v>
      </c>
      <c r="L4579">
        <v>3</v>
      </c>
      <c r="M4579">
        <v>1</v>
      </c>
      <c r="N4579" t="s">
        <v>874</v>
      </c>
      <c r="O4579">
        <v>7.2999999999999995E-2</v>
      </c>
      <c r="P4579" t="s">
        <v>874</v>
      </c>
      <c r="Q4579">
        <v>4.8000000000000001E-2</v>
      </c>
      <c r="R4579">
        <v>0</v>
      </c>
      <c r="S4579">
        <v>6.3E-2</v>
      </c>
      <c r="T4579" t="s">
        <v>874</v>
      </c>
      <c r="U4579" t="s">
        <v>874</v>
      </c>
      <c r="V4579" t="s">
        <v>874</v>
      </c>
      <c r="W4579" t="s">
        <v>874</v>
      </c>
      <c r="X4579" t="s">
        <v>56</v>
      </c>
      <c r="Y4579">
        <v>20.832999999999998</v>
      </c>
      <c r="Z4579" t="s">
        <v>874</v>
      </c>
      <c r="AA4579">
        <v>0.94799999999999995</v>
      </c>
      <c r="AB4579" t="s">
        <v>874</v>
      </c>
      <c r="AC4579">
        <v>0.999</v>
      </c>
      <c r="AD4579" s="19">
        <v>45825.141969328703</v>
      </c>
      <c r="AE4579" t="s">
        <v>2397</v>
      </c>
    </row>
    <row r="4580" spans="1:31" x14ac:dyDescent="0.35">
      <c r="A4580" t="s">
        <v>90</v>
      </c>
      <c r="B4580" t="s">
        <v>311</v>
      </c>
      <c r="C4580">
        <v>495</v>
      </c>
      <c r="D4580" s="9">
        <v>44469.431944444441</v>
      </c>
      <c r="E4580" s="9">
        <v>44965.056250000001</v>
      </c>
      <c r="F4580">
        <v>111</v>
      </c>
      <c r="G4580">
        <v>99</v>
      </c>
      <c r="H4580">
        <v>93</v>
      </c>
      <c r="I4580">
        <v>6</v>
      </c>
      <c r="J4580">
        <v>33</v>
      </c>
      <c r="K4580">
        <v>66</v>
      </c>
      <c r="L4580">
        <v>41</v>
      </c>
      <c r="M4580">
        <v>25</v>
      </c>
      <c r="N4580">
        <v>0.442</v>
      </c>
      <c r="O4580">
        <v>3.6999999999999998E-2</v>
      </c>
      <c r="P4580">
        <v>5.3999999999999999E-2</v>
      </c>
      <c r="Q4580">
        <v>0.155</v>
      </c>
      <c r="R4580">
        <v>0.42499999999999999</v>
      </c>
      <c r="S4580">
        <v>0.36699999999999999</v>
      </c>
      <c r="T4580">
        <v>0.36499999999999999</v>
      </c>
      <c r="U4580">
        <v>0.92300000000000004</v>
      </c>
      <c r="V4580">
        <v>0.88700000000000001</v>
      </c>
      <c r="W4580">
        <v>161.29</v>
      </c>
      <c r="X4580" t="s">
        <v>56</v>
      </c>
      <c r="Y4580">
        <v>6.452</v>
      </c>
      <c r="Z4580">
        <v>0.91700000000000004</v>
      </c>
      <c r="AA4580">
        <v>0.79</v>
      </c>
      <c r="AB4580">
        <v>9.8000000000000004E-2</v>
      </c>
      <c r="AC4580">
        <v>0.749</v>
      </c>
      <c r="AD4580" s="19">
        <v>1.9677083333333331E-2</v>
      </c>
      <c r="AE4580" t="s">
        <v>1108</v>
      </c>
    </row>
    <row r="4581" spans="1:31" hidden="1" x14ac:dyDescent="0.35">
      <c r="A4581" t="s">
        <v>1609</v>
      </c>
      <c r="B4581" t="s">
        <v>312</v>
      </c>
      <c r="C4581">
        <v>99</v>
      </c>
      <c r="D4581" s="9">
        <v>44467.069374999999</v>
      </c>
      <c r="E4581" s="9">
        <v>44566.675000000003</v>
      </c>
      <c r="F4581" t="s">
        <v>871</v>
      </c>
      <c r="G4581" t="s">
        <v>871</v>
      </c>
      <c r="H4581">
        <v>135</v>
      </c>
      <c r="I4581">
        <v>725</v>
      </c>
      <c r="J4581">
        <v>203</v>
      </c>
      <c r="K4581" t="s">
        <v>872</v>
      </c>
      <c r="L4581">
        <v>463</v>
      </c>
      <c r="M4581">
        <v>193</v>
      </c>
      <c r="N4581">
        <v>1.4910000000000001</v>
      </c>
      <c r="O4581">
        <v>7.71</v>
      </c>
      <c r="P4581">
        <v>1.9419999999999999</v>
      </c>
      <c r="Q4581">
        <v>4.9379999999999997</v>
      </c>
      <c r="R4581">
        <v>7.2590000000000003</v>
      </c>
      <c r="S4581">
        <v>7.1639999999999997</v>
      </c>
      <c r="T4581">
        <v>0.68</v>
      </c>
      <c r="U4581">
        <v>0.16200000000000001</v>
      </c>
      <c r="V4581">
        <v>0.78900000000000003</v>
      </c>
      <c r="W4581">
        <v>689.95500000000004</v>
      </c>
      <c r="X4581" t="s">
        <v>56</v>
      </c>
      <c r="Y4581">
        <v>0.20300000000000001</v>
      </c>
      <c r="Z4581">
        <v>0.98799999999999999</v>
      </c>
      <c r="AA4581">
        <v>0.998</v>
      </c>
      <c r="AB4581">
        <v>0.95299999999999996</v>
      </c>
      <c r="AC4581">
        <v>0.98099999999999998</v>
      </c>
      <c r="AD4581" s="19">
        <v>45825.142392152775</v>
      </c>
      <c r="AE4581" t="s">
        <v>2397</v>
      </c>
    </row>
    <row r="4582" spans="1:31" x14ac:dyDescent="0.35">
      <c r="A4582" t="s">
        <v>90</v>
      </c>
      <c r="B4582" t="s">
        <v>311</v>
      </c>
      <c r="C4582">
        <v>495</v>
      </c>
      <c r="D4582" s="9">
        <v>44469.431944444441</v>
      </c>
      <c r="E4582" s="9">
        <v>44965.056250000001</v>
      </c>
      <c r="F4582">
        <v>111</v>
      </c>
      <c r="G4582">
        <v>99</v>
      </c>
      <c r="H4582">
        <v>93</v>
      </c>
      <c r="I4582">
        <v>6</v>
      </c>
      <c r="J4582">
        <v>33</v>
      </c>
      <c r="K4582">
        <v>66</v>
      </c>
      <c r="L4582">
        <v>41</v>
      </c>
      <c r="M4582">
        <v>25</v>
      </c>
      <c r="N4582">
        <v>0.442</v>
      </c>
      <c r="O4582">
        <v>3.6999999999999998E-2</v>
      </c>
      <c r="P4582">
        <v>5.3999999999999999E-2</v>
      </c>
      <c r="Q4582">
        <v>0.155</v>
      </c>
      <c r="R4582">
        <v>0.42499999999999999</v>
      </c>
      <c r="S4582">
        <v>0.36699999999999999</v>
      </c>
      <c r="T4582">
        <v>0.36499999999999999</v>
      </c>
      <c r="U4582">
        <v>0.92300000000000004</v>
      </c>
      <c r="V4582">
        <v>0.88700000000000001</v>
      </c>
      <c r="W4582">
        <v>161.29</v>
      </c>
      <c r="X4582" t="s">
        <v>56</v>
      </c>
      <c r="Y4582">
        <v>6.452</v>
      </c>
      <c r="Z4582">
        <v>0.91700000000000004</v>
      </c>
      <c r="AA4582">
        <v>0.79</v>
      </c>
      <c r="AB4582">
        <v>9.8000000000000004E-2</v>
      </c>
      <c r="AC4582">
        <v>0.749</v>
      </c>
      <c r="AD4582" s="19">
        <v>2.1250000000000002E-2</v>
      </c>
      <c r="AE4582" t="s">
        <v>1108</v>
      </c>
    </row>
    <row r="4583" spans="1:31" hidden="1" x14ac:dyDescent="0.35">
      <c r="A4583" t="s">
        <v>1610</v>
      </c>
      <c r="B4583" t="s">
        <v>312</v>
      </c>
      <c r="C4583">
        <v>63</v>
      </c>
      <c r="D4583" s="9">
        <v>44459.746874999997</v>
      </c>
      <c r="E4583" s="9">
        <v>44523.490763888891</v>
      </c>
      <c r="F4583" t="s">
        <v>871</v>
      </c>
      <c r="G4583" t="s">
        <v>871</v>
      </c>
      <c r="H4583">
        <v>2</v>
      </c>
      <c r="I4583">
        <v>1</v>
      </c>
      <c r="J4583">
        <v>1</v>
      </c>
      <c r="K4583" t="s">
        <v>872</v>
      </c>
      <c r="L4583">
        <v>1</v>
      </c>
      <c r="M4583">
        <v>0</v>
      </c>
      <c r="N4583">
        <v>1.6E-2</v>
      </c>
      <c r="O4583" t="s">
        <v>874</v>
      </c>
      <c r="P4583" t="s">
        <v>874</v>
      </c>
      <c r="Q4583" t="s">
        <v>874</v>
      </c>
      <c r="R4583">
        <v>0</v>
      </c>
      <c r="S4583">
        <v>1.6E-2</v>
      </c>
      <c r="T4583" t="s">
        <v>874</v>
      </c>
      <c r="U4583" t="s">
        <v>874</v>
      </c>
      <c r="V4583" t="s">
        <v>874</v>
      </c>
      <c r="W4583" t="s">
        <v>874</v>
      </c>
      <c r="X4583" t="s">
        <v>62</v>
      </c>
      <c r="Y4583" t="s">
        <v>874</v>
      </c>
      <c r="Z4583">
        <v>1</v>
      </c>
      <c r="AA4583" t="s">
        <v>874</v>
      </c>
      <c r="AB4583" t="s">
        <v>874</v>
      </c>
      <c r="AC4583" t="s">
        <v>874</v>
      </c>
      <c r="AD4583" s="19">
        <v>45825.142866423608</v>
      </c>
      <c r="AE4583" t="s">
        <v>2397</v>
      </c>
    </row>
    <row r="4584" spans="1:31" x14ac:dyDescent="0.35">
      <c r="A4584" t="s">
        <v>1634</v>
      </c>
      <c r="B4584" t="s">
        <v>311</v>
      </c>
      <c r="C4584">
        <v>2046</v>
      </c>
      <c r="D4584" s="9">
        <v>39404.847222222219</v>
      </c>
      <c r="E4584" s="9">
        <v>41450.923611111109</v>
      </c>
      <c r="F4584">
        <v>43</v>
      </c>
      <c r="G4584">
        <v>43</v>
      </c>
      <c r="H4584">
        <v>10</v>
      </c>
      <c r="I4584">
        <v>33</v>
      </c>
      <c r="J4584">
        <v>1</v>
      </c>
      <c r="K4584">
        <v>42</v>
      </c>
      <c r="L4584">
        <v>16</v>
      </c>
      <c r="M4584">
        <v>26</v>
      </c>
      <c r="N4584">
        <v>4.0000000000000001E-3</v>
      </c>
      <c r="O4584">
        <v>1.7999999999999999E-2</v>
      </c>
      <c r="P4584">
        <v>0</v>
      </c>
      <c r="Q4584">
        <v>8.0000000000000002E-3</v>
      </c>
      <c r="R4584">
        <v>2.1999999999999999E-2</v>
      </c>
      <c r="S4584">
        <v>2.1000000000000001E-2</v>
      </c>
      <c r="T4584">
        <v>0.36399999999999999</v>
      </c>
      <c r="U4584">
        <v>0.182</v>
      </c>
      <c r="V4584">
        <v>1</v>
      </c>
      <c r="W4584">
        <v>3250</v>
      </c>
      <c r="X4584" t="s">
        <v>56</v>
      </c>
      <c r="Y4584">
        <v>125</v>
      </c>
      <c r="Z4584">
        <v>0.81200000000000006</v>
      </c>
      <c r="AA4584">
        <v>0.92400000000000004</v>
      </c>
      <c r="AB4584">
        <v>0</v>
      </c>
      <c r="AC4584">
        <v>0.85099999999999998</v>
      </c>
      <c r="AD4584" s="19">
        <v>45824.900006365744</v>
      </c>
      <c r="AE4584" t="s">
        <v>2024</v>
      </c>
    </row>
    <row r="4585" spans="1:31" hidden="1" x14ac:dyDescent="0.35">
      <c r="A4585" t="s">
        <v>1611</v>
      </c>
      <c r="B4585" t="s">
        <v>312</v>
      </c>
      <c r="C4585">
        <v>0</v>
      </c>
      <c r="D4585" s="9">
        <v>44528.606620370374</v>
      </c>
      <c r="E4585" s="9">
        <v>44528.606620370374</v>
      </c>
      <c r="F4585" t="s">
        <v>871</v>
      </c>
      <c r="G4585" t="s">
        <v>871</v>
      </c>
      <c r="H4585">
        <v>1</v>
      </c>
      <c r="I4585">
        <v>1</v>
      </c>
      <c r="J4585">
        <v>1</v>
      </c>
      <c r="K4585" t="s">
        <v>872</v>
      </c>
      <c r="L4585">
        <v>1</v>
      </c>
      <c r="M4585">
        <v>0</v>
      </c>
      <c r="N4585" t="s">
        <v>874</v>
      </c>
      <c r="O4585" t="s">
        <v>874</v>
      </c>
      <c r="P4585" t="s">
        <v>874</v>
      </c>
      <c r="Q4585" t="s">
        <v>874</v>
      </c>
      <c r="R4585">
        <v>0</v>
      </c>
      <c r="S4585" t="s">
        <v>874</v>
      </c>
      <c r="T4585" t="s">
        <v>874</v>
      </c>
      <c r="U4585" t="s">
        <v>874</v>
      </c>
      <c r="V4585" t="s">
        <v>874</v>
      </c>
      <c r="W4585" t="s">
        <v>874</v>
      </c>
      <c r="X4585" t="s">
        <v>56</v>
      </c>
      <c r="Y4585" t="s">
        <v>874</v>
      </c>
      <c r="Z4585" t="s">
        <v>874</v>
      </c>
      <c r="AA4585" t="s">
        <v>874</v>
      </c>
      <c r="AB4585" t="s">
        <v>874</v>
      </c>
      <c r="AC4585" t="s">
        <v>874</v>
      </c>
      <c r="AD4585" s="19">
        <v>45825.143078912035</v>
      </c>
      <c r="AE4585" t="s">
        <v>2397</v>
      </c>
    </row>
    <row r="4586" spans="1:31" x14ac:dyDescent="0.35">
      <c r="A4586" t="s">
        <v>2211</v>
      </c>
      <c r="B4586" t="s">
        <v>311</v>
      </c>
      <c r="C4586">
        <v>957</v>
      </c>
      <c r="D4586" s="9">
        <v>40108.974999999999</v>
      </c>
      <c r="E4586" s="9">
        <v>41066.236111111109</v>
      </c>
      <c r="F4586">
        <v>33</v>
      </c>
      <c r="G4586">
        <v>33</v>
      </c>
      <c r="H4586">
        <v>33</v>
      </c>
      <c r="I4586">
        <v>0</v>
      </c>
      <c r="J4586">
        <v>2</v>
      </c>
      <c r="K4586">
        <v>31</v>
      </c>
      <c r="L4586">
        <v>12</v>
      </c>
      <c r="M4586">
        <v>19</v>
      </c>
      <c r="N4586">
        <v>3.4000000000000002E-2</v>
      </c>
      <c r="O4586">
        <v>0</v>
      </c>
      <c r="P4586">
        <v>1E-3</v>
      </c>
      <c r="Q4586">
        <v>1.2E-2</v>
      </c>
      <c r="R4586">
        <v>3.3000000000000002E-2</v>
      </c>
      <c r="S4586">
        <v>0.03</v>
      </c>
      <c r="T4586">
        <v>0.36399999999999999</v>
      </c>
      <c r="U4586">
        <v>1</v>
      </c>
      <c r="V4586">
        <v>0.97099999999999997</v>
      </c>
      <c r="W4586">
        <v>1583.3330000000001</v>
      </c>
      <c r="X4586" t="s">
        <v>56</v>
      </c>
      <c r="Y4586">
        <v>83.332999999999998</v>
      </c>
      <c r="Z4586">
        <v>0.81</v>
      </c>
      <c r="AA4586">
        <v>0</v>
      </c>
      <c r="AB4586">
        <v>1</v>
      </c>
      <c r="AC4586">
        <v>0.68899999999999995</v>
      </c>
      <c r="AD4586" s="19">
        <v>45824.958339618053</v>
      </c>
      <c r="AE4586" t="s">
        <v>2215</v>
      </c>
    </row>
    <row r="4587" spans="1:31" hidden="1" x14ac:dyDescent="0.35">
      <c r="A4587" t="s">
        <v>1612</v>
      </c>
      <c r="B4587" t="s">
        <v>312</v>
      </c>
      <c r="C4587">
        <v>98</v>
      </c>
      <c r="D4587" s="9">
        <v>44467.62835648148</v>
      </c>
      <c r="E4587" s="9">
        <v>44566.186562499999</v>
      </c>
      <c r="F4587" t="s">
        <v>871</v>
      </c>
      <c r="G4587" t="s">
        <v>871</v>
      </c>
      <c r="H4587">
        <v>9</v>
      </c>
      <c r="I4587">
        <v>64</v>
      </c>
      <c r="J4587">
        <v>8</v>
      </c>
      <c r="K4587" t="s">
        <v>872</v>
      </c>
      <c r="L4587">
        <v>59</v>
      </c>
      <c r="M4587">
        <v>5</v>
      </c>
      <c r="N4587">
        <v>0.192</v>
      </c>
      <c r="O4587">
        <v>0.56299999999999994</v>
      </c>
      <c r="P4587">
        <v>0.104</v>
      </c>
      <c r="Q4587">
        <v>0.57699999999999996</v>
      </c>
      <c r="R4587" s="24" t="s">
        <v>2228</v>
      </c>
      <c r="S4587">
        <v>0.56100000000000005</v>
      </c>
      <c r="T4587">
        <v>0.88600000000000001</v>
      </c>
      <c r="U4587">
        <v>0.254</v>
      </c>
      <c r="V4587">
        <v>0.86199999999999999</v>
      </c>
      <c r="W4587">
        <v>1017.331</v>
      </c>
      <c r="X4587" t="s">
        <v>56</v>
      </c>
      <c r="Y4587">
        <v>1.7330000000000001</v>
      </c>
      <c r="Z4587">
        <v>0.84599999999999997</v>
      </c>
      <c r="AA4587">
        <v>0.96299999999999997</v>
      </c>
      <c r="AB4587">
        <v>0.93400000000000005</v>
      </c>
      <c r="AC4587">
        <v>0.94299999999999995</v>
      </c>
      <c r="AD4587" s="19">
        <v>45825.143362847222</v>
      </c>
      <c r="AE4587" t="s">
        <v>2397</v>
      </c>
    </row>
    <row r="4588" spans="1:31" x14ac:dyDescent="0.35">
      <c r="A4588" t="s">
        <v>2082</v>
      </c>
      <c r="B4588" t="s">
        <v>311</v>
      </c>
      <c r="C4588">
        <v>588</v>
      </c>
      <c r="D4588" s="9">
        <v>41018.248611111114</v>
      </c>
      <c r="E4588" s="9">
        <v>41607.034722222219</v>
      </c>
      <c r="F4588">
        <v>99</v>
      </c>
      <c r="G4588">
        <v>99</v>
      </c>
      <c r="H4588">
        <v>81</v>
      </c>
      <c r="I4588">
        <v>18</v>
      </c>
      <c r="J4588">
        <v>2</v>
      </c>
      <c r="K4588">
        <v>97</v>
      </c>
      <c r="L4588">
        <v>37</v>
      </c>
      <c r="M4588">
        <v>60</v>
      </c>
      <c r="N4588">
        <v>0.16600000000000001</v>
      </c>
      <c r="O4588">
        <v>0.04</v>
      </c>
      <c r="P4588">
        <v>7.0999999999999994E-2</v>
      </c>
      <c r="Q4588">
        <v>4.9000000000000002E-2</v>
      </c>
      <c r="R4588">
        <v>0.13500000000000001</v>
      </c>
      <c r="S4588">
        <v>0.2</v>
      </c>
      <c r="T4588">
        <v>0.36299999999999999</v>
      </c>
      <c r="U4588">
        <v>0.80600000000000005</v>
      </c>
      <c r="V4588">
        <v>0.65500000000000003</v>
      </c>
      <c r="W4588">
        <v>1224.49</v>
      </c>
      <c r="X4588" t="s">
        <v>56</v>
      </c>
      <c r="Y4588">
        <v>20.408000000000001</v>
      </c>
      <c r="Z4588">
        <v>0.63800000000000001</v>
      </c>
      <c r="AA4588">
        <v>0.72899999999999998</v>
      </c>
      <c r="AB4588">
        <v>1</v>
      </c>
      <c r="AC4588">
        <v>0.623</v>
      </c>
      <c r="AD4588" s="19">
        <v>45824.921288344907</v>
      </c>
      <c r="AE4588" t="s">
        <v>2215</v>
      </c>
    </row>
    <row r="4589" spans="1:31" hidden="1" x14ac:dyDescent="0.35">
      <c r="A4589" t="s">
        <v>1613</v>
      </c>
      <c r="B4589" t="s">
        <v>312</v>
      </c>
      <c r="C4589">
        <v>89</v>
      </c>
      <c r="D4589" s="9">
        <v>44405.833275462966</v>
      </c>
      <c r="E4589" s="9">
        <v>44495.496469907404</v>
      </c>
      <c r="F4589" t="s">
        <v>871</v>
      </c>
      <c r="G4589" t="s">
        <v>871</v>
      </c>
      <c r="H4589">
        <v>7</v>
      </c>
      <c r="I4589">
        <v>11</v>
      </c>
      <c r="J4589">
        <v>1</v>
      </c>
      <c r="K4589" t="s">
        <v>872</v>
      </c>
      <c r="L4589">
        <v>11</v>
      </c>
      <c r="M4589">
        <v>5</v>
      </c>
      <c r="N4589">
        <v>3.5</v>
      </c>
      <c r="O4589">
        <v>0.16</v>
      </c>
      <c r="P4589" t="s">
        <v>874</v>
      </c>
      <c r="Q4589">
        <v>8.4000000000000005E-2</v>
      </c>
      <c r="R4589">
        <v>3.66</v>
      </c>
      <c r="S4589">
        <v>0.26400000000000001</v>
      </c>
      <c r="T4589" t="s">
        <v>874</v>
      </c>
      <c r="U4589" t="s">
        <v>874</v>
      </c>
      <c r="V4589" t="s">
        <v>874</v>
      </c>
      <c r="W4589" t="s">
        <v>874</v>
      </c>
      <c r="X4589" t="s">
        <v>56</v>
      </c>
      <c r="Y4589">
        <v>11.904999999999999</v>
      </c>
      <c r="Z4589">
        <v>0.375</v>
      </c>
      <c r="AA4589">
        <v>0.63300000000000001</v>
      </c>
      <c r="AB4589" t="s">
        <v>874</v>
      </c>
      <c r="AC4589">
        <v>0.45900000000000002</v>
      </c>
      <c r="AD4589" s="19">
        <v>45825.143583136574</v>
      </c>
      <c r="AE4589" t="s">
        <v>2397</v>
      </c>
    </row>
    <row r="4590" spans="1:31" x14ac:dyDescent="0.35">
      <c r="A4590" t="s">
        <v>1875</v>
      </c>
      <c r="B4590" t="s">
        <v>311</v>
      </c>
      <c r="C4590">
        <v>2589</v>
      </c>
      <c r="D4590" s="9">
        <v>38934.378472222219</v>
      </c>
      <c r="E4590" s="9">
        <v>41523.416666666664</v>
      </c>
      <c r="F4590">
        <v>54</v>
      </c>
      <c r="G4590">
        <v>54</v>
      </c>
      <c r="H4590">
        <v>10</v>
      </c>
      <c r="I4590">
        <v>44</v>
      </c>
      <c r="J4590">
        <v>0</v>
      </c>
      <c r="K4590">
        <v>54</v>
      </c>
      <c r="L4590">
        <v>19</v>
      </c>
      <c r="M4590">
        <v>35</v>
      </c>
      <c r="N4590">
        <v>5.0000000000000001E-3</v>
      </c>
      <c r="O4590">
        <v>0.02</v>
      </c>
      <c r="P4590">
        <v>0</v>
      </c>
      <c r="Q4590">
        <v>8.9999999999999993E-3</v>
      </c>
      <c r="R4590">
        <v>2.5000000000000001E-2</v>
      </c>
      <c r="S4590">
        <v>2.5000000000000001E-2</v>
      </c>
      <c r="T4590">
        <v>0.36</v>
      </c>
      <c r="U4590">
        <v>0.2</v>
      </c>
      <c r="V4590">
        <v>1</v>
      </c>
      <c r="W4590">
        <v>3888.8890000000001</v>
      </c>
      <c r="X4590" t="s">
        <v>56</v>
      </c>
      <c r="Y4590">
        <v>111.111</v>
      </c>
      <c r="Z4590">
        <v>0.84099999999999997</v>
      </c>
      <c r="AA4590">
        <v>0.88</v>
      </c>
      <c r="AB4590">
        <v>0</v>
      </c>
      <c r="AC4590">
        <v>0.94199999999999995</v>
      </c>
      <c r="AD4590" s="19">
        <v>45824.86175275463</v>
      </c>
      <c r="AE4590" t="s">
        <v>2024</v>
      </c>
    </row>
    <row r="4591" spans="1:31" hidden="1" x14ac:dyDescent="0.35">
      <c r="A4591" t="s">
        <v>1614</v>
      </c>
      <c r="B4591" t="s">
        <v>312</v>
      </c>
      <c r="C4591">
        <v>93</v>
      </c>
      <c r="D4591" s="9">
        <v>44452.776539351849</v>
      </c>
      <c r="E4591" s="9">
        <v>44546.757280092592</v>
      </c>
      <c r="F4591" t="s">
        <v>871</v>
      </c>
      <c r="G4591" t="s">
        <v>871</v>
      </c>
      <c r="H4591">
        <v>1</v>
      </c>
      <c r="I4591">
        <v>3</v>
      </c>
      <c r="J4591">
        <v>1</v>
      </c>
      <c r="K4591" t="s">
        <v>872</v>
      </c>
      <c r="L4591">
        <v>1</v>
      </c>
      <c r="M4591">
        <v>3</v>
      </c>
      <c r="N4591" t="s">
        <v>874</v>
      </c>
      <c r="O4591">
        <v>1.7000000000000001E-2</v>
      </c>
      <c r="P4591" t="s">
        <v>874</v>
      </c>
      <c r="Q4591" t="s">
        <v>874</v>
      </c>
      <c r="R4591">
        <v>0</v>
      </c>
      <c r="S4591">
        <v>1.7000000000000001E-2</v>
      </c>
      <c r="T4591" t="s">
        <v>874</v>
      </c>
      <c r="U4591" t="s">
        <v>874</v>
      </c>
      <c r="V4591" t="s">
        <v>874</v>
      </c>
      <c r="W4591" t="s">
        <v>874</v>
      </c>
      <c r="X4591" t="s">
        <v>56</v>
      </c>
      <c r="Y4591" t="s">
        <v>874</v>
      </c>
      <c r="Z4591" t="s">
        <v>874</v>
      </c>
      <c r="AA4591">
        <v>0.78200000000000003</v>
      </c>
      <c r="AB4591" t="s">
        <v>874</v>
      </c>
      <c r="AC4591" t="s">
        <v>874</v>
      </c>
      <c r="AD4591" s="19">
        <v>45825.14380489583</v>
      </c>
      <c r="AE4591" t="s">
        <v>2397</v>
      </c>
    </row>
    <row r="4592" spans="1:31" x14ac:dyDescent="0.35">
      <c r="A4592" t="s">
        <v>95</v>
      </c>
      <c r="B4592" t="s">
        <v>311</v>
      </c>
      <c r="C4592">
        <v>584</v>
      </c>
      <c r="D4592" s="9">
        <v>43955.09238425926</v>
      </c>
      <c r="E4592" s="9">
        <v>44539.562326388892</v>
      </c>
      <c r="F4592">
        <v>49</v>
      </c>
      <c r="G4592">
        <v>49</v>
      </c>
      <c r="H4592">
        <v>45</v>
      </c>
      <c r="I4592">
        <v>4</v>
      </c>
      <c r="J4592">
        <v>0</v>
      </c>
      <c r="K4592">
        <v>49</v>
      </c>
      <c r="L4592">
        <v>21</v>
      </c>
      <c r="M4592">
        <v>28</v>
      </c>
      <c r="N4592">
        <v>9.2999999999999999E-2</v>
      </c>
      <c r="O4592">
        <v>2.1000000000000001E-2</v>
      </c>
      <c r="P4592">
        <v>0</v>
      </c>
      <c r="Q4592">
        <v>4.1000000000000002E-2</v>
      </c>
      <c r="R4592">
        <v>0.114</v>
      </c>
      <c r="S4592">
        <v>0.108</v>
      </c>
      <c r="T4592">
        <v>0.36</v>
      </c>
      <c r="U4592">
        <v>0.81599999999999995</v>
      </c>
      <c r="V4592">
        <v>1</v>
      </c>
      <c r="W4592">
        <v>682.92700000000002</v>
      </c>
      <c r="X4592" t="s">
        <v>56</v>
      </c>
      <c r="Y4592">
        <v>24.39</v>
      </c>
      <c r="Z4592">
        <v>0.57599999999999996</v>
      </c>
      <c r="AA4592">
        <v>0.6</v>
      </c>
      <c r="AB4592">
        <v>0</v>
      </c>
      <c r="AC4592">
        <v>0.71899999999999997</v>
      </c>
      <c r="AD4592" s="19">
        <v>45825.281539768519</v>
      </c>
      <c r="AE4592" t="s">
        <v>2357</v>
      </c>
    </row>
    <row r="4593" spans="1:31" hidden="1" x14ac:dyDescent="0.35">
      <c r="A4593" t="s">
        <v>1615</v>
      </c>
      <c r="B4593" t="s">
        <v>312</v>
      </c>
      <c r="C4593">
        <v>97</v>
      </c>
      <c r="D4593" s="9">
        <v>44467.651180555556</v>
      </c>
      <c r="E4593" s="9">
        <v>44564.70988425926</v>
      </c>
      <c r="F4593" t="s">
        <v>871</v>
      </c>
      <c r="G4593" t="s">
        <v>871</v>
      </c>
      <c r="H4593">
        <v>2</v>
      </c>
      <c r="I4593">
        <v>36</v>
      </c>
      <c r="J4593">
        <v>6</v>
      </c>
      <c r="K4593" t="s">
        <v>872</v>
      </c>
      <c r="L4593">
        <v>39</v>
      </c>
      <c r="M4593">
        <v>-8</v>
      </c>
      <c r="N4593" t="s">
        <v>874</v>
      </c>
      <c r="O4593">
        <v>0.35399999999999998</v>
      </c>
      <c r="P4593">
        <v>6.0999999999999999E-2</v>
      </c>
      <c r="Q4593">
        <v>0.41</v>
      </c>
      <c r="R4593">
        <v>0.29299999999999998</v>
      </c>
      <c r="S4593">
        <v>0.33200000000000002</v>
      </c>
      <c r="T4593" t="s">
        <v>874</v>
      </c>
      <c r="U4593" t="s">
        <v>874</v>
      </c>
      <c r="V4593" t="s">
        <v>874</v>
      </c>
      <c r="W4593" t="s">
        <v>874</v>
      </c>
      <c r="X4593" t="s">
        <v>56</v>
      </c>
      <c r="Y4593">
        <v>2.4390000000000001</v>
      </c>
      <c r="Z4593" t="s">
        <v>874</v>
      </c>
      <c r="AA4593">
        <v>0.94299999999999995</v>
      </c>
      <c r="AB4593">
        <v>0.79800000000000004</v>
      </c>
      <c r="AC4593">
        <v>0.95299999999999996</v>
      </c>
      <c r="AD4593" s="19">
        <v>45825.144072662035</v>
      </c>
      <c r="AE4593" t="s">
        <v>2397</v>
      </c>
    </row>
    <row r="4594" spans="1:31" x14ac:dyDescent="0.35">
      <c r="A4594" t="s">
        <v>204</v>
      </c>
      <c r="B4594" t="s">
        <v>311</v>
      </c>
      <c r="C4594">
        <v>1676</v>
      </c>
      <c r="D4594" s="9">
        <v>43927.515972222223</v>
      </c>
      <c r="E4594" s="9">
        <v>45604.063888888886</v>
      </c>
      <c r="F4594">
        <v>703</v>
      </c>
      <c r="G4594">
        <v>697</v>
      </c>
      <c r="H4594">
        <v>688</v>
      </c>
      <c r="I4594">
        <v>9</v>
      </c>
      <c r="J4594">
        <v>108</v>
      </c>
      <c r="K4594">
        <v>589</v>
      </c>
      <c r="L4594">
        <v>158</v>
      </c>
      <c r="M4594">
        <v>431</v>
      </c>
      <c r="N4594">
        <v>0.48599999999999999</v>
      </c>
      <c r="O4594">
        <v>6.0000000000000001E-3</v>
      </c>
      <c r="P4594">
        <v>9.5000000000000001E-2</v>
      </c>
      <c r="Q4594">
        <v>0.14199999999999999</v>
      </c>
      <c r="R4594">
        <v>0.39700000000000002</v>
      </c>
      <c r="S4594">
        <v>0.40899999999999997</v>
      </c>
      <c r="T4594">
        <v>0.35799999999999998</v>
      </c>
      <c r="U4594">
        <v>0.98799999999999999</v>
      </c>
      <c r="V4594">
        <v>0.80700000000000005</v>
      </c>
      <c r="W4594">
        <v>3035.2109999999998</v>
      </c>
      <c r="X4594" t="s">
        <v>56</v>
      </c>
      <c r="Y4594">
        <v>7.0419999999999998</v>
      </c>
      <c r="Z4594">
        <v>0.93300000000000005</v>
      </c>
      <c r="AA4594">
        <v>0.84599999999999997</v>
      </c>
      <c r="AB4594">
        <v>0.94799999999999995</v>
      </c>
      <c r="AC4594">
        <v>0.84199999999999997</v>
      </c>
      <c r="AD4594" s="19">
        <v>3.416319444444444E-2</v>
      </c>
      <c r="AE4594" t="s">
        <v>1108</v>
      </c>
    </row>
    <row r="4595" spans="1:31" hidden="1" x14ac:dyDescent="0.35">
      <c r="A4595" t="s">
        <v>1616</v>
      </c>
      <c r="B4595" t="s">
        <v>312</v>
      </c>
      <c r="C4595">
        <v>63</v>
      </c>
      <c r="D4595" s="9">
        <v>44426.456388888888</v>
      </c>
      <c r="E4595" s="9">
        <v>44489.649583333332</v>
      </c>
      <c r="F4595" t="s">
        <v>871</v>
      </c>
      <c r="G4595" t="s">
        <v>871</v>
      </c>
      <c r="H4595">
        <v>1</v>
      </c>
      <c r="I4595">
        <v>1</v>
      </c>
      <c r="J4595">
        <v>1</v>
      </c>
      <c r="K4595" t="s">
        <v>872</v>
      </c>
      <c r="L4595">
        <v>1</v>
      </c>
      <c r="M4595">
        <v>1</v>
      </c>
      <c r="N4595" t="s">
        <v>874</v>
      </c>
      <c r="O4595" t="s">
        <v>874</v>
      </c>
      <c r="P4595" t="s">
        <v>874</v>
      </c>
      <c r="Q4595" t="s">
        <v>874</v>
      </c>
      <c r="R4595">
        <v>0</v>
      </c>
      <c r="S4595" t="s">
        <v>874</v>
      </c>
      <c r="T4595" t="s">
        <v>874</v>
      </c>
      <c r="U4595" t="s">
        <v>874</v>
      </c>
      <c r="V4595" t="s">
        <v>874</v>
      </c>
      <c r="W4595" t="s">
        <v>874</v>
      </c>
      <c r="X4595" t="s">
        <v>56</v>
      </c>
      <c r="Y4595" t="s">
        <v>874</v>
      </c>
      <c r="Z4595" t="s">
        <v>874</v>
      </c>
      <c r="AA4595" t="s">
        <v>874</v>
      </c>
      <c r="AB4595" t="s">
        <v>874</v>
      </c>
      <c r="AC4595" t="s">
        <v>874</v>
      </c>
      <c r="AD4595" s="19">
        <v>45825.144295833335</v>
      </c>
      <c r="AE4595" t="s">
        <v>2397</v>
      </c>
    </row>
    <row r="4596" spans="1:31" x14ac:dyDescent="0.35">
      <c r="A4596" t="s">
        <v>204</v>
      </c>
      <c r="B4596" t="s">
        <v>311</v>
      </c>
      <c r="C4596">
        <v>1676</v>
      </c>
      <c r="D4596" s="9">
        <v>43927.515972222223</v>
      </c>
      <c r="E4596" s="9">
        <v>45604.063888888886</v>
      </c>
      <c r="F4596">
        <v>703</v>
      </c>
      <c r="G4596">
        <v>697</v>
      </c>
      <c r="H4596">
        <v>688</v>
      </c>
      <c r="I4596">
        <v>9</v>
      </c>
      <c r="J4596">
        <v>108</v>
      </c>
      <c r="K4596">
        <v>589</v>
      </c>
      <c r="L4596">
        <v>158</v>
      </c>
      <c r="M4596">
        <v>431</v>
      </c>
      <c r="N4596">
        <v>0.48599999999999999</v>
      </c>
      <c r="O4596">
        <v>6.0000000000000001E-3</v>
      </c>
      <c r="P4596">
        <v>9.5000000000000001E-2</v>
      </c>
      <c r="Q4596">
        <v>0.14199999999999999</v>
      </c>
      <c r="R4596">
        <v>0.39700000000000002</v>
      </c>
      <c r="S4596">
        <v>0.40899999999999997</v>
      </c>
      <c r="T4596">
        <v>0.35799999999999998</v>
      </c>
      <c r="U4596">
        <v>0.98799999999999999</v>
      </c>
      <c r="V4596">
        <v>0.80700000000000005</v>
      </c>
      <c r="W4596">
        <v>3035.2109999999998</v>
      </c>
      <c r="X4596" t="s">
        <v>56</v>
      </c>
      <c r="Y4596">
        <v>7.0419999999999998</v>
      </c>
      <c r="Z4596">
        <v>0.93300000000000005</v>
      </c>
      <c r="AA4596">
        <v>0.84599999999999997</v>
      </c>
      <c r="AB4596">
        <v>0.94799999999999995</v>
      </c>
      <c r="AC4596">
        <v>0.84199999999999997</v>
      </c>
      <c r="AD4596" s="19">
        <v>8.6828703703703703E-3</v>
      </c>
      <c r="AE4596" t="s">
        <v>1108</v>
      </c>
    </row>
    <row r="4597" spans="1:31" hidden="1" x14ac:dyDescent="0.35">
      <c r="A4597" t="s">
        <v>896</v>
      </c>
      <c r="B4597" t="s">
        <v>312</v>
      </c>
      <c r="C4597">
        <v>24</v>
      </c>
      <c r="D4597" s="9">
        <v>44540.591273148151</v>
      </c>
      <c r="E4597" s="9">
        <v>44564.846701388888</v>
      </c>
      <c r="F4597" t="s">
        <v>871</v>
      </c>
      <c r="G4597" t="s">
        <v>871</v>
      </c>
      <c r="H4597">
        <v>1</v>
      </c>
      <c r="I4597">
        <v>9</v>
      </c>
      <c r="J4597">
        <v>1</v>
      </c>
      <c r="K4597" t="s">
        <v>872</v>
      </c>
      <c r="L4597">
        <v>4</v>
      </c>
      <c r="M4597">
        <v>4</v>
      </c>
      <c r="N4597" t="s">
        <v>874</v>
      </c>
      <c r="O4597">
        <v>0.26</v>
      </c>
      <c r="P4597" t="s">
        <v>874</v>
      </c>
      <c r="Q4597" t="s">
        <v>874</v>
      </c>
      <c r="R4597">
        <v>0</v>
      </c>
      <c r="S4597">
        <v>0.26</v>
      </c>
      <c r="T4597" t="s">
        <v>874</v>
      </c>
      <c r="U4597" t="s">
        <v>874</v>
      </c>
      <c r="V4597" t="s">
        <v>874</v>
      </c>
      <c r="W4597" t="s">
        <v>874</v>
      </c>
      <c r="X4597" t="s">
        <v>56</v>
      </c>
      <c r="Y4597" t="s">
        <v>874</v>
      </c>
      <c r="Z4597" t="s">
        <v>874</v>
      </c>
      <c r="AA4597">
        <v>0.89400000000000002</v>
      </c>
      <c r="AB4597" t="s">
        <v>874</v>
      </c>
      <c r="AC4597" t="s">
        <v>874</v>
      </c>
      <c r="AD4597" s="19">
        <v>45825.144514270833</v>
      </c>
      <c r="AE4597" t="s">
        <v>2397</v>
      </c>
    </row>
    <row r="4598" spans="1:31" x14ac:dyDescent="0.35">
      <c r="A4598" t="s">
        <v>948</v>
      </c>
      <c r="B4598" t="s">
        <v>311</v>
      </c>
      <c r="C4598">
        <v>2672</v>
      </c>
      <c r="D4598" s="9">
        <v>41893.463506944441</v>
      </c>
      <c r="E4598" s="9">
        <v>44565.944085648145</v>
      </c>
      <c r="F4598">
        <v>2180</v>
      </c>
      <c r="G4598">
        <v>2180</v>
      </c>
      <c r="H4598">
        <v>0</v>
      </c>
      <c r="I4598">
        <v>2180</v>
      </c>
      <c r="J4598">
        <v>278</v>
      </c>
      <c r="K4598">
        <v>1902</v>
      </c>
      <c r="L4598">
        <v>642</v>
      </c>
      <c r="M4598">
        <v>1260</v>
      </c>
      <c r="N4598">
        <v>0</v>
      </c>
      <c r="O4598">
        <v>0.82299999999999995</v>
      </c>
      <c r="P4598">
        <v>0.114</v>
      </c>
      <c r="Q4598">
        <v>0.254</v>
      </c>
      <c r="R4598">
        <v>0.70899999999999996</v>
      </c>
      <c r="S4598">
        <v>0.70899999999999996</v>
      </c>
      <c r="T4598">
        <v>0.35799999999999998</v>
      </c>
      <c r="U4598">
        <v>0</v>
      </c>
      <c r="V4598">
        <v>0.86099999999999999</v>
      </c>
      <c r="W4598">
        <v>4960.63</v>
      </c>
      <c r="X4598" t="s">
        <v>56</v>
      </c>
      <c r="Y4598">
        <v>3.9369999999999998</v>
      </c>
      <c r="Z4598">
        <v>0</v>
      </c>
      <c r="AA4598">
        <v>0.96099999999999997</v>
      </c>
      <c r="AB4598">
        <v>0.96399999999999997</v>
      </c>
      <c r="AC4598">
        <v>0.94699999999999995</v>
      </c>
      <c r="AD4598" s="19">
        <v>45825.190120706022</v>
      </c>
      <c r="AE4598" t="s">
        <v>2392</v>
      </c>
    </row>
    <row r="4599" spans="1:31" hidden="1" x14ac:dyDescent="0.35">
      <c r="A4599" t="s">
        <v>1617</v>
      </c>
      <c r="B4599" t="s">
        <v>312</v>
      </c>
      <c r="C4599">
        <v>0</v>
      </c>
      <c r="D4599" s="9">
        <v>43671.843472222223</v>
      </c>
      <c r="E4599" s="9">
        <v>43671.843472222223</v>
      </c>
      <c r="F4599" t="s">
        <v>871</v>
      </c>
      <c r="G4599" t="s">
        <v>871</v>
      </c>
      <c r="H4599">
        <v>1</v>
      </c>
      <c r="I4599">
        <v>1</v>
      </c>
      <c r="J4599">
        <v>1</v>
      </c>
      <c r="K4599" t="s">
        <v>872</v>
      </c>
      <c r="L4599">
        <v>1</v>
      </c>
      <c r="M4599">
        <v>0</v>
      </c>
      <c r="N4599" t="s">
        <v>874</v>
      </c>
      <c r="O4599" t="s">
        <v>874</v>
      </c>
      <c r="P4599" t="s">
        <v>874</v>
      </c>
      <c r="Q4599" t="s">
        <v>874</v>
      </c>
      <c r="R4599">
        <v>0</v>
      </c>
      <c r="S4599" t="s">
        <v>874</v>
      </c>
      <c r="T4599" t="s">
        <v>874</v>
      </c>
      <c r="U4599" t="s">
        <v>874</v>
      </c>
      <c r="V4599" t="s">
        <v>874</v>
      </c>
      <c r="W4599" t="s">
        <v>874</v>
      </c>
      <c r="X4599" t="s">
        <v>56</v>
      </c>
      <c r="Y4599" t="s">
        <v>874</v>
      </c>
      <c r="Z4599" t="s">
        <v>874</v>
      </c>
      <c r="AA4599" t="s">
        <v>874</v>
      </c>
      <c r="AB4599" t="s">
        <v>874</v>
      </c>
      <c r="AC4599" t="s">
        <v>874</v>
      </c>
      <c r="AD4599" s="19">
        <v>45825.144728148145</v>
      </c>
      <c r="AE4599" t="s">
        <v>2397</v>
      </c>
    </row>
    <row r="4600" spans="1:31" x14ac:dyDescent="0.35">
      <c r="A4600" t="s">
        <v>977</v>
      </c>
      <c r="B4600" t="s">
        <v>311</v>
      </c>
      <c r="C4600">
        <v>2915</v>
      </c>
      <c r="D4600" s="9">
        <v>41550.263229166667</v>
      </c>
      <c r="E4600" s="9">
        <v>44466.117199074077</v>
      </c>
      <c r="F4600">
        <v>32</v>
      </c>
      <c r="G4600">
        <v>32</v>
      </c>
      <c r="H4600">
        <v>13</v>
      </c>
      <c r="I4600">
        <v>19</v>
      </c>
      <c r="J4600">
        <v>0</v>
      </c>
      <c r="K4600">
        <v>32</v>
      </c>
      <c r="L4600">
        <v>9</v>
      </c>
      <c r="M4600">
        <v>23</v>
      </c>
      <c r="N4600">
        <v>7.0000000000000001E-3</v>
      </c>
      <c r="O4600">
        <v>7.0000000000000001E-3</v>
      </c>
      <c r="P4600">
        <v>0</v>
      </c>
      <c r="Q4600">
        <v>5.0000000000000001E-3</v>
      </c>
      <c r="R4600">
        <v>1.4E-2</v>
      </c>
      <c r="S4600">
        <v>1.2E-2</v>
      </c>
      <c r="T4600">
        <v>0.35699999999999998</v>
      </c>
      <c r="U4600">
        <v>0.5</v>
      </c>
      <c r="V4600">
        <v>1</v>
      </c>
      <c r="W4600">
        <v>4600</v>
      </c>
      <c r="X4600" t="s">
        <v>56</v>
      </c>
      <c r="Y4600">
        <v>200</v>
      </c>
      <c r="Z4600">
        <v>0.93500000000000005</v>
      </c>
      <c r="AA4600" s="19">
        <v>0.91100000000000003</v>
      </c>
      <c r="AB4600">
        <v>0</v>
      </c>
      <c r="AC4600" s="23">
        <v>0.96499999999999997</v>
      </c>
      <c r="AD4600" s="19">
        <v>45825.198465104164</v>
      </c>
      <c r="AE4600" t="s">
        <v>2388</v>
      </c>
    </row>
    <row r="4601" spans="1:31" hidden="1" x14ac:dyDescent="0.35">
      <c r="A4601" t="s">
        <v>1618</v>
      </c>
      <c r="B4601" t="s">
        <v>312</v>
      </c>
      <c r="C4601">
        <v>0</v>
      </c>
      <c r="D4601" s="9">
        <v>42642.288310185184</v>
      </c>
      <c r="E4601" s="9">
        <v>42642.288310185184</v>
      </c>
      <c r="F4601" t="s">
        <v>871</v>
      </c>
      <c r="G4601" t="s">
        <v>871</v>
      </c>
      <c r="H4601">
        <v>1</v>
      </c>
      <c r="I4601">
        <v>1</v>
      </c>
      <c r="J4601">
        <v>1</v>
      </c>
      <c r="K4601" t="s">
        <v>872</v>
      </c>
      <c r="L4601">
        <v>1</v>
      </c>
      <c r="M4601">
        <v>0</v>
      </c>
      <c r="N4601" t="s">
        <v>874</v>
      </c>
      <c r="O4601" t="s">
        <v>874</v>
      </c>
      <c r="P4601" t="s">
        <v>874</v>
      </c>
      <c r="Q4601" t="s">
        <v>874</v>
      </c>
      <c r="R4601">
        <v>0</v>
      </c>
      <c r="S4601" t="s">
        <v>874</v>
      </c>
      <c r="T4601" t="s">
        <v>874</v>
      </c>
      <c r="U4601" t="s">
        <v>874</v>
      </c>
      <c r="V4601" t="s">
        <v>874</v>
      </c>
      <c r="W4601" t="s">
        <v>874</v>
      </c>
      <c r="X4601" t="s">
        <v>56</v>
      </c>
      <c r="Y4601" t="s">
        <v>874</v>
      </c>
      <c r="Z4601" t="s">
        <v>874</v>
      </c>
      <c r="AA4601" t="s">
        <v>874</v>
      </c>
      <c r="AB4601" t="s">
        <v>874</v>
      </c>
      <c r="AC4601" t="s">
        <v>874</v>
      </c>
      <c r="AD4601" s="19">
        <v>45825.144932060182</v>
      </c>
      <c r="AE4601" t="s">
        <v>2397</v>
      </c>
    </row>
    <row r="4602" spans="1:31" x14ac:dyDescent="0.35">
      <c r="A4602" t="s">
        <v>155</v>
      </c>
      <c r="B4602" t="s">
        <v>311</v>
      </c>
      <c r="C4602">
        <v>286</v>
      </c>
      <c r="D4602" s="9">
        <v>41341.695138888892</v>
      </c>
      <c r="E4602" s="9">
        <v>41628.128472222219</v>
      </c>
      <c r="F4602">
        <v>37</v>
      </c>
      <c r="G4602">
        <v>37</v>
      </c>
      <c r="H4602">
        <v>11</v>
      </c>
      <c r="I4602">
        <v>26</v>
      </c>
      <c r="J4602">
        <v>14</v>
      </c>
      <c r="K4602">
        <v>23</v>
      </c>
      <c r="L4602">
        <v>8</v>
      </c>
      <c r="M4602">
        <v>15</v>
      </c>
      <c r="N4602">
        <v>3.4000000000000002E-2</v>
      </c>
      <c r="O4602">
        <v>9.0999999999999998E-2</v>
      </c>
      <c r="P4602">
        <v>4.8000000000000001E-2</v>
      </c>
      <c r="Q4602">
        <v>2.7E-2</v>
      </c>
      <c r="R4602">
        <v>7.6999999999999999E-2</v>
      </c>
      <c r="S4602">
        <v>7.4999999999999997E-2</v>
      </c>
      <c r="T4602">
        <v>0.35099999999999998</v>
      </c>
      <c r="U4602">
        <v>0.27200000000000002</v>
      </c>
      <c r="V4602">
        <v>0.61599999999999999</v>
      </c>
      <c r="W4602">
        <v>555.55600000000004</v>
      </c>
      <c r="X4602" t="s">
        <v>56</v>
      </c>
      <c r="Y4602">
        <v>37.036999999999999</v>
      </c>
      <c r="Z4602">
        <v>0.93500000000000005</v>
      </c>
      <c r="AA4602">
        <v>0.97799999999999998</v>
      </c>
      <c r="AB4602">
        <v>0.96299999999999997</v>
      </c>
      <c r="AC4602">
        <v>0.93700000000000006</v>
      </c>
      <c r="AD4602" s="19">
        <v>45824.94598271991</v>
      </c>
      <c r="AE4602" t="s">
        <v>2215</v>
      </c>
    </row>
    <row r="4603" spans="1:31" hidden="1" x14ac:dyDescent="0.35">
      <c r="A4603" t="s">
        <v>1619</v>
      </c>
      <c r="B4603" t="s">
        <v>312</v>
      </c>
      <c r="C4603">
        <v>2</v>
      </c>
      <c r="D4603" s="9">
        <v>43000.539201388892</v>
      </c>
      <c r="E4603" s="9">
        <v>43002.829930555556</v>
      </c>
      <c r="F4603" t="s">
        <v>871</v>
      </c>
      <c r="G4603" t="s">
        <v>871</v>
      </c>
      <c r="H4603">
        <v>1</v>
      </c>
      <c r="I4603">
        <v>1</v>
      </c>
      <c r="J4603">
        <v>1</v>
      </c>
      <c r="K4603" t="s">
        <v>872</v>
      </c>
      <c r="L4603">
        <v>2</v>
      </c>
      <c r="M4603">
        <v>1</v>
      </c>
      <c r="N4603" t="s">
        <v>874</v>
      </c>
      <c r="O4603" t="s">
        <v>874</v>
      </c>
      <c r="P4603" t="s">
        <v>874</v>
      </c>
      <c r="Q4603">
        <v>0.5</v>
      </c>
      <c r="R4603">
        <v>0</v>
      </c>
      <c r="S4603">
        <v>1</v>
      </c>
      <c r="T4603" t="s">
        <v>874</v>
      </c>
      <c r="U4603" t="s">
        <v>874</v>
      </c>
      <c r="V4603" t="s">
        <v>874</v>
      </c>
      <c r="W4603" t="s">
        <v>874</v>
      </c>
      <c r="X4603" t="s">
        <v>62</v>
      </c>
      <c r="Y4603">
        <v>2</v>
      </c>
      <c r="Z4603" t="s">
        <v>874</v>
      </c>
      <c r="AA4603" t="s">
        <v>874</v>
      </c>
      <c r="AB4603" t="s">
        <v>874</v>
      </c>
      <c r="AC4603">
        <v>1</v>
      </c>
      <c r="AD4603" s="19">
        <v>45825.145148541669</v>
      </c>
      <c r="AE4603" t="s">
        <v>2397</v>
      </c>
    </row>
    <row r="4604" spans="1:31" x14ac:dyDescent="0.35">
      <c r="A4604" t="s">
        <v>1422</v>
      </c>
      <c r="B4604" t="s">
        <v>311</v>
      </c>
      <c r="C4604">
        <v>1828</v>
      </c>
      <c r="D4604" s="9">
        <v>41900.00341435185</v>
      </c>
      <c r="E4604" s="9">
        <v>43728.30195601852</v>
      </c>
      <c r="F4604">
        <v>292</v>
      </c>
      <c r="G4604">
        <v>292</v>
      </c>
      <c r="H4604">
        <v>43</v>
      </c>
      <c r="I4604">
        <v>249</v>
      </c>
      <c r="J4604">
        <v>28</v>
      </c>
      <c r="K4604">
        <v>264</v>
      </c>
      <c r="L4604">
        <v>117</v>
      </c>
      <c r="M4604">
        <v>147</v>
      </c>
      <c r="N4604">
        <v>1.9E-2</v>
      </c>
      <c r="O4604">
        <v>0.152</v>
      </c>
      <c r="P4604">
        <v>1.4999999999999999E-2</v>
      </c>
      <c r="Q4604">
        <v>5.3999999999999999E-2</v>
      </c>
      <c r="R4604">
        <v>0.156</v>
      </c>
      <c r="S4604">
        <v>0.13100000000000001</v>
      </c>
      <c r="T4604">
        <v>0.34599999999999997</v>
      </c>
      <c r="U4604">
        <v>0.111</v>
      </c>
      <c r="V4604">
        <v>0.91200000000000003</v>
      </c>
      <c r="W4604">
        <v>2722.2220000000002</v>
      </c>
      <c r="X4604" t="s">
        <v>56</v>
      </c>
      <c r="Y4604">
        <v>18.518999999999998</v>
      </c>
      <c r="Z4604">
        <v>0.94099999999999995</v>
      </c>
      <c r="AA4604">
        <v>0.754</v>
      </c>
      <c r="AB4604">
        <v>0.57199999999999995</v>
      </c>
      <c r="AC4604">
        <v>0.77800000000000002</v>
      </c>
      <c r="AD4604" s="19">
        <v>45825.096487708332</v>
      </c>
      <c r="AE4604" t="s">
        <v>2397</v>
      </c>
    </row>
    <row r="4605" spans="1:31" hidden="1" x14ac:dyDescent="0.35">
      <c r="A4605" t="s">
        <v>1620</v>
      </c>
      <c r="B4605" t="s">
        <v>312</v>
      </c>
      <c r="C4605">
        <v>85</v>
      </c>
      <c r="D4605" s="9">
        <v>41897.38726851852</v>
      </c>
      <c r="E4605" s="9">
        <v>41983.344421296293</v>
      </c>
      <c r="F4605" t="s">
        <v>871</v>
      </c>
      <c r="G4605" t="s">
        <v>871</v>
      </c>
      <c r="H4605">
        <v>1</v>
      </c>
      <c r="I4605">
        <v>2</v>
      </c>
      <c r="J4605">
        <v>3</v>
      </c>
      <c r="K4605" t="s">
        <v>872</v>
      </c>
      <c r="L4605">
        <v>1</v>
      </c>
      <c r="M4605">
        <v>-2</v>
      </c>
      <c r="N4605" t="s">
        <v>874</v>
      </c>
      <c r="O4605">
        <v>1.2E-2</v>
      </c>
      <c r="P4605">
        <v>1.7999999999999999E-2</v>
      </c>
      <c r="Q4605" t="s">
        <v>874</v>
      </c>
      <c r="R4605">
        <v>-5.9999999999999897E-3</v>
      </c>
      <c r="S4605">
        <v>-7.0000000000000001E-3</v>
      </c>
      <c r="T4605" t="s">
        <v>874</v>
      </c>
      <c r="U4605" t="s">
        <v>874</v>
      </c>
      <c r="V4605" t="s">
        <v>874</v>
      </c>
      <c r="W4605" t="s">
        <v>874</v>
      </c>
      <c r="X4605" t="s">
        <v>80</v>
      </c>
      <c r="Y4605" t="s">
        <v>874</v>
      </c>
      <c r="Z4605" t="s">
        <v>874</v>
      </c>
      <c r="AA4605">
        <v>1</v>
      </c>
      <c r="AB4605">
        <v>0.75</v>
      </c>
      <c r="AC4605" t="s">
        <v>874</v>
      </c>
      <c r="AD4605" s="19">
        <v>45825.145366921293</v>
      </c>
      <c r="AE4605" t="s">
        <v>2397</v>
      </c>
    </row>
    <row r="4606" spans="1:31" x14ac:dyDescent="0.35">
      <c r="A4606" t="s">
        <v>181</v>
      </c>
      <c r="B4606" t="s">
        <v>311</v>
      </c>
      <c r="C4606">
        <v>296</v>
      </c>
      <c r="D4606" s="9">
        <v>44257.560972222222</v>
      </c>
      <c r="E4606" s="9">
        <v>44554.01221064815</v>
      </c>
      <c r="F4606">
        <v>69</v>
      </c>
      <c r="G4606">
        <v>69</v>
      </c>
      <c r="H4606">
        <v>65</v>
      </c>
      <c r="I4606">
        <v>4</v>
      </c>
      <c r="J4606">
        <v>0</v>
      </c>
      <c r="K4606">
        <v>69</v>
      </c>
      <c r="L4606">
        <v>11</v>
      </c>
      <c r="M4606">
        <v>58</v>
      </c>
      <c r="N4606">
        <v>0.26200000000000001</v>
      </c>
      <c r="O4606">
        <v>6.7000000000000004E-2</v>
      </c>
      <c r="P4606">
        <v>0</v>
      </c>
      <c r="Q4606">
        <v>0.112</v>
      </c>
      <c r="R4606">
        <v>0.32900000000000001</v>
      </c>
      <c r="S4606">
        <v>0.27300000000000002</v>
      </c>
      <c r="T4606">
        <v>0.34</v>
      </c>
      <c r="U4606">
        <v>0.79600000000000004</v>
      </c>
      <c r="V4606">
        <v>1</v>
      </c>
      <c r="W4606">
        <v>517.85699999999997</v>
      </c>
      <c r="X4606" t="s">
        <v>56</v>
      </c>
      <c r="Y4606">
        <v>8.9290000000000003</v>
      </c>
      <c r="Z4606">
        <v>0.90700000000000003</v>
      </c>
      <c r="AA4606">
        <v>0.6</v>
      </c>
      <c r="AB4606">
        <v>0</v>
      </c>
      <c r="AC4606">
        <v>0.91100000000000003</v>
      </c>
      <c r="AD4606" s="19">
        <v>45825.257454247687</v>
      </c>
      <c r="AE4606" t="s">
        <v>2357</v>
      </c>
    </row>
    <row r="4607" spans="1:31" hidden="1" x14ac:dyDescent="0.35">
      <c r="A4607" t="s">
        <v>1621</v>
      </c>
      <c r="B4607" t="s">
        <v>312</v>
      </c>
      <c r="C4607">
        <v>48</v>
      </c>
      <c r="D4607" s="9">
        <v>39969.363518518519</v>
      </c>
      <c r="E4607" s="9">
        <v>40017.576412037037</v>
      </c>
      <c r="F4607" t="s">
        <v>871</v>
      </c>
      <c r="G4607" t="s">
        <v>871</v>
      </c>
      <c r="H4607">
        <v>4</v>
      </c>
      <c r="I4607">
        <v>8</v>
      </c>
      <c r="J4607">
        <v>1</v>
      </c>
      <c r="K4607" t="s">
        <v>872</v>
      </c>
      <c r="L4607">
        <v>10</v>
      </c>
      <c r="M4607">
        <v>1</v>
      </c>
      <c r="N4607">
        <v>0.13600000000000001</v>
      </c>
      <c r="O4607">
        <v>0.19600000000000001</v>
      </c>
      <c r="P4607" t="s">
        <v>874</v>
      </c>
      <c r="Q4607">
        <v>0.192</v>
      </c>
      <c r="R4607">
        <v>0.33200000000000002</v>
      </c>
      <c r="S4607">
        <v>0.156</v>
      </c>
      <c r="T4607" t="s">
        <v>874</v>
      </c>
      <c r="U4607" t="s">
        <v>874</v>
      </c>
      <c r="V4607" t="s">
        <v>874</v>
      </c>
      <c r="W4607" t="s">
        <v>874</v>
      </c>
      <c r="X4607" t="s">
        <v>62</v>
      </c>
      <c r="Y4607">
        <v>5.2080000000000002</v>
      </c>
      <c r="Z4607">
        <v>0.65100000000000002</v>
      </c>
      <c r="AA4607">
        <v>0.55900000000000005</v>
      </c>
      <c r="AB4607" t="s">
        <v>874</v>
      </c>
      <c r="AC4607">
        <v>0.92300000000000004</v>
      </c>
      <c r="AD4607" s="19">
        <v>45825.145587523148</v>
      </c>
      <c r="AE4607" t="s">
        <v>2397</v>
      </c>
    </row>
    <row r="4608" spans="1:31" x14ac:dyDescent="0.35">
      <c r="A4608" t="s">
        <v>1843</v>
      </c>
      <c r="B4608" t="s">
        <v>311</v>
      </c>
      <c r="C4608">
        <v>3243</v>
      </c>
      <c r="D4608" s="9">
        <v>38252.19027777778</v>
      </c>
      <c r="E4608" s="9">
        <v>41495.918055555558</v>
      </c>
      <c r="F4608">
        <v>673</v>
      </c>
      <c r="G4608">
        <v>673</v>
      </c>
      <c r="H4608">
        <v>111</v>
      </c>
      <c r="I4608">
        <v>562</v>
      </c>
      <c r="J4608">
        <v>140</v>
      </c>
      <c r="K4608">
        <v>533</v>
      </c>
      <c r="L4608">
        <v>163</v>
      </c>
      <c r="M4608">
        <v>370</v>
      </c>
      <c r="N4608">
        <v>4.9000000000000002E-2</v>
      </c>
      <c r="O4608">
        <v>0.217</v>
      </c>
      <c r="P4608">
        <v>0.06</v>
      </c>
      <c r="Q4608">
        <v>6.9000000000000006E-2</v>
      </c>
      <c r="R4608">
        <v>0.20599999999999999</v>
      </c>
      <c r="S4608">
        <v>0.20200000000000001</v>
      </c>
      <c r="T4608">
        <v>0.33500000000000002</v>
      </c>
      <c r="U4608">
        <v>0.184</v>
      </c>
      <c r="V4608">
        <v>0.77400000000000002</v>
      </c>
      <c r="W4608">
        <v>5362.3190000000004</v>
      </c>
      <c r="X4608" t="s">
        <v>56</v>
      </c>
      <c r="Y4608">
        <v>14.493</v>
      </c>
      <c r="Z4608">
        <v>0.90200000000000002</v>
      </c>
      <c r="AA4608">
        <v>0.89500000000000002</v>
      </c>
      <c r="AB4608">
        <v>0.84</v>
      </c>
      <c r="AC4608">
        <v>0.73899999999999999</v>
      </c>
      <c r="AD4608" s="19">
        <v>45824.854244120368</v>
      </c>
      <c r="AE4608" t="s">
        <v>2024</v>
      </c>
    </row>
    <row r="4609" spans="1:31" hidden="1" x14ac:dyDescent="0.35">
      <c r="A4609" t="s">
        <v>1622</v>
      </c>
      <c r="B4609" t="s">
        <v>312</v>
      </c>
      <c r="C4609">
        <v>0</v>
      </c>
      <c r="D4609" s="9">
        <v>44314.182569444441</v>
      </c>
      <c r="E4609" s="9">
        <v>44314.182569444441</v>
      </c>
      <c r="F4609" t="s">
        <v>871</v>
      </c>
      <c r="G4609" t="s">
        <v>871</v>
      </c>
      <c r="H4609">
        <v>1</v>
      </c>
      <c r="I4609">
        <v>1</v>
      </c>
      <c r="J4609">
        <v>1</v>
      </c>
      <c r="K4609" t="s">
        <v>872</v>
      </c>
      <c r="L4609">
        <v>1</v>
      </c>
      <c r="M4609">
        <v>0</v>
      </c>
      <c r="N4609" t="s">
        <v>874</v>
      </c>
      <c r="O4609" t="s">
        <v>874</v>
      </c>
      <c r="P4609" t="s">
        <v>874</v>
      </c>
      <c r="Q4609" t="s">
        <v>874</v>
      </c>
      <c r="R4609">
        <v>0</v>
      </c>
      <c r="S4609" t="s">
        <v>874</v>
      </c>
      <c r="T4609" t="s">
        <v>874</v>
      </c>
      <c r="U4609" t="s">
        <v>874</v>
      </c>
      <c r="V4609" t="s">
        <v>874</v>
      </c>
      <c r="W4609" t="s">
        <v>874</v>
      </c>
      <c r="X4609" t="s">
        <v>56</v>
      </c>
      <c r="Y4609" t="s">
        <v>874</v>
      </c>
      <c r="Z4609" t="s">
        <v>874</v>
      </c>
      <c r="AA4609" t="s">
        <v>874</v>
      </c>
      <c r="AB4609" t="s">
        <v>874</v>
      </c>
      <c r="AC4609" t="s">
        <v>874</v>
      </c>
      <c r="AD4609" s="19">
        <v>45825.145846192128</v>
      </c>
      <c r="AE4609" t="s">
        <v>2397</v>
      </c>
    </row>
    <row r="4610" spans="1:31" x14ac:dyDescent="0.35">
      <c r="A4610" t="s">
        <v>944</v>
      </c>
      <c r="B4610" t="s">
        <v>311</v>
      </c>
      <c r="C4610">
        <v>3037</v>
      </c>
      <c r="D4610" s="9">
        <v>41529.080405092594</v>
      </c>
      <c r="E4610" s="9">
        <v>44566.315312500003</v>
      </c>
      <c r="F4610">
        <v>6895</v>
      </c>
      <c r="G4610">
        <v>6895</v>
      </c>
      <c r="H4610">
        <v>0</v>
      </c>
      <c r="I4610">
        <v>6895</v>
      </c>
      <c r="J4610">
        <v>2727</v>
      </c>
      <c r="K4610">
        <v>4168</v>
      </c>
      <c r="L4610">
        <v>1471</v>
      </c>
      <c r="M4610">
        <v>2697</v>
      </c>
      <c r="N4610">
        <v>0</v>
      </c>
      <c r="O4610">
        <v>2.09</v>
      </c>
      <c r="P4610">
        <v>0.67300000000000004</v>
      </c>
      <c r="Q4610">
        <v>0.47299999999999998</v>
      </c>
      <c r="R4610">
        <v>1.417</v>
      </c>
      <c r="S4610">
        <v>1.2490000000000001</v>
      </c>
      <c r="T4610">
        <v>0.33400000000000002</v>
      </c>
      <c r="U4610">
        <v>0</v>
      </c>
      <c r="V4610">
        <v>0.67800000000000005</v>
      </c>
      <c r="W4610">
        <v>5701.9030000000002</v>
      </c>
      <c r="X4610" t="s">
        <v>56</v>
      </c>
      <c r="Y4610">
        <v>2.1139999999999999</v>
      </c>
      <c r="Z4610">
        <v>0</v>
      </c>
      <c r="AA4610">
        <v>0.97399999999999998</v>
      </c>
      <c r="AB4610">
        <v>0.69799999999999995</v>
      </c>
      <c r="AC4610">
        <v>0.97699999999999998</v>
      </c>
      <c r="AD4610" s="19">
        <v>45825.188506469909</v>
      </c>
      <c r="AE4610" t="s">
        <v>2392</v>
      </c>
    </row>
    <row r="4611" spans="1:31" hidden="1" x14ac:dyDescent="0.35">
      <c r="A4611" t="s">
        <v>1623</v>
      </c>
      <c r="B4611" t="s">
        <v>312</v>
      </c>
      <c r="C4611">
        <v>8</v>
      </c>
      <c r="D4611" s="9">
        <v>42129.627789351849</v>
      </c>
      <c r="E4611" s="9">
        <v>42138.574861111112</v>
      </c>
      <c r="F4611" t="s">
        <v>871</v>
      </c>
      <c r="G4611" t="s">
        <v>871</v>
      </c>
      <c r="H4611">
        <v>1</v>
      </c>
      <c r="I4611">
        <v>1</v>
      </c>
      <c r="J4611">
        <v>1</v>
      </c>
      <c r="K4611" t="s">
        <v>872</v>
      </c>
      <c r="L4611">
        <v>1</v>
      </c>
      <c r="M4611">
        <v>-1</v>
      </c>
      <c r="N4611" t="s">
        <v>874</v>
      </c>
      <c r="O4611" t="s">
        <v>874</v>
      </c>
      <c r="P4611" t="s">
        <v>874</v>
      </c>
      <c r="Q4611" t="s">
        <v>874</v>
      </c>
      <c r="R4611">
        <v>0</v>
      </c>
      <c r="S4611" t="s">
        <v>874</v>
      </c>
      <c r="T4611" t="s">
        <v>874</v>
      </c>
      <c r="U4611" t="s">
        <v>874</v>
      </c>
      <c r="V4611" t="s">
        <v>874</v>
      </c>
      <c r="W4611" t="s">
        <v>874</v>
      </c>
      <c r="X4611" t="s">
        <v>56</v>
      </c>
      <c r="Y4611" t="s">
        <v>874</v>
      </c>
      <c r="Z4611" t="s">
        <v>874</v>
      </c>
      <c r="AA4611" t="s">
        <v>874</v>
      </c>
      <c r="AB4611" t="s">
        <v>874</v>
      </c>
      <c r="AC4611" t="s">
        <v>874</v>
      </c>
      <c r="AD4611" s="19">
        <v>45825.146256018517</v>
      </c>
      <c r="AE4611" t="s">
        <v>2397</v>
      </c>
    </row>
    <row r="4612" spans="1:31" x14ac:dyDescent="0.35">
      <c r="A4612" t="s">
        <v>1560</v>
      </c>
      <c r="B4612" t="s">
        <v>311</v>
      </c>
      <c r="C4612">
        <v>1337</v>
      </c>
      <c r="D4612" s="9">
        <v>39439.775694444441</v>
      </c>
      <c r="E4612" s="9">
        <v>40777.029166666667</v>
      </c>
      <c r="F4612">
        <v>34</v>
      </c>
      <c r="G4612">
        <v>34</v>
      </c>
      <c r="H4612">
        <v>2</v>
      </c>
      <c r="I4612">
        <v>32</v>
      </c>
      <c r="J4612">
        <v>1</v>
      </c>
      <c r="K4612">
        <v>33</v>
      </c>
      <c r="L4612">
        <v>7</v>
      </c>
      <c r="M4612">
        <v>26</v>
      </c>
      <c r="N4612">
        <v>8.0000000000000002E-3</v>
      </c>
      <c r="O4612">
        <v>2.8000000000000001E-2</v>
      </c>
      <c r="P4612">
        <v>0</v>
      </c>
      <c r="Q4612">
        <v>1.2E-2</v>
      </c>
      <c r="R4612">
        <v>3.5999999999999997E-2</v>
      </c>
      <c r="S4612">
        <v>2.9000000000000001E-2</v>
      </c>
      <c r="T4612">
        <v>0.33300000000000002</v>
      </c>
      <c r="U4612">
        <v>0.222</v>
      </c>
      <c r="V4612">
        <v>1</v>
      </c>
      <c r="W4612">
        <v>2166.6669999999999</v>
      </c>
      <c r="X4612" t="s">
        <v>56</v>
      </c>
      <c r="Y4612">
        <v>83.332999999999998</v>
      </c>
      <c r="Z4612">
        <v>1</v>
      </c>
      <c r="AA4612">
        <v>0.82599999999999996</v>
      </c>
      <c r="AB4612">
        <v>0</v>
      </c>
      <c r="AC4612">
        <v>0.45600000000000002</v>
      </c>
      <c r="AD4612" s="19">
        <v>45824.805789108796</v>
      </c>
      <c r="AE4612" t="s">
        <v>1824</v>
      </c>
    </row>
    <row r="4613" spans="1:31" hidden="1" x14ac:dyDescent="0.35">
      <c r="A4613" t="s">
        <v>1624</v>
      </c>
      <c r="B4613" t="s">
        <v>312</v>
      </c>
      <c r="C4613">
        <v>90</v>
      </c>
      <c r="D4613" s="9">
        <v>40843.623310185183</v>
      </c>
      <c r="E4613" s="9">
        <v>40933.875405092593</v>
      </c>
      <c r="F4613" t="s">
        <v>871</v>
      </c>
      <c r="G4613" t="s">
        <v>871</v>
      </c>
      <c r="H4613">
        <v>4</v>
      </c>
      <c r="I4613">
        <v>1</v>
      </c>
      <c r="J4613">
        <v>1</v>
      </c>
      <c r="K4613" t="s">
        <v>872</v>
      </c>
      <c r="L4613">
        <v>5</v>
      </c>
      <c r="M4613">
        <v>1</v>
      </c>
      <c r="N4613">
        <v>0.109</v>
      </c>
      <c r="O4613" t="s">
        <v>874</v>
      </c>
      <c r="P4613" t="s">
        <v>874</v>
      </c>
      <c r="Q4613">
        <v>3.9E-2</v>
      </c>
      <c r="R4613">
        <v>0</v>
      </c>
      <c r="S4613">
        <v>4.9000000000000002E-2</v>
      </c>
      <c r="T4613" t="s">
        <v>874</v>
      </c>
      <c r="U4613" t="s">
        <v>874</v>
      </c>
      <c r="V4613" t="s">
        <v>874</v>
      </c>
      <c r="W4613" t="s">
        <v>874</v>
      </c>
      <c r="X4613" t="s">
        <v>56</v>
      </c>
      <c r="Y4613">
        <v>25.640999999999998</v>
      </c>
      <c r="Z4613">
        <v>0.88500000000000001</v>
      </c>
      <c r="AA4613" t="s">
        <v>874</v>
      </c>
      <c r="AB4613" t="s">
        <v>874</v>
      </c>
      <c r="AC4613">
        <v>0.92</v>
      </c>
      <c r="AD4613" s="19">
        <v>45825.146658391204</v>
      </c>
      <c r="AE4613" t="s">
        <v>2397</v>
      </c>
    </row>
    <row r="4614" spans="1:31" x14ac:dyDescent="0.35">
      <c r="A4614" t="s">
        <v>1834</v>
      </c>
      <c r="B4614" t="s">
        <v>311</v>
      </c>
      <c r="C4614">
        <v>368</v>
      </c>
      <c r="D4614" s="9">
        <v>39899.590277777781</v>
      </c>
      <c r="E4614" s="9">
        <v>40268.478472222225</v>
      </c>
      <c r="F4614">
        <v>34</v>
      </c>
      <c r="G4614">
        <v>34</v>
      </c>
      <c r="H4614">
        <v>18</v>
      </c>
      <c r="I4614">
        <v>16</v>
      </c>
      <c r="J4614">
        <v>1</v>
      </c>
      <c r="K4614">
        <v>33</v>
      </c>
      <c r="L4614">
        <v>10</v>
      </c>
      <c r="M4614">
        <v>23</v>
      </c>
      <c r="N4614">
        <v>3.4000000000000002E-2</v>
      </c>
      <c r="O4614">
        <v>3.5000000000000003E-2</v>
      </c>
      <c r="P4614">
        <v>0</v>
      </c>
      <c r="Q4614">
        <v>2.3E-2</v>
      </c>
      <c r="R4614">
        <v>6.9000000000000006E-2</v>
      </c>
      <c r="S4614">
        <v>6.6000000000000003E-2</v>
      </c>
      <c r="T4614">
        <v>0.33300000000000002</v>
      </c>
      <c r="U4614">
        <v>0.49299999999999999</v>
      </c>
      <c r="V4614">
        <v>1</v>
      </c>
      <c r="W4614">
        <v>1000</v>
      </c>
      <c r="X4614" t="s">
        <v>56</v>
      </c>
      <c r="Y4614">
        <v>43.478000000000002</v>
      </c>
      <c r="Z4614">
        <v>0.72199999999999998</v>
      </c>
      <c r="AA4614">
        <v>0.90900000000000003</v>
      </c>
      <c r="AB4614">
        <v>0</v>
      </c>
      <c r="AC4614">
        <v>0.80700000000000005</v>
      </c>
      <c r="AD4614" s="19">
        <v>45824.852157071757</v>
      </c>
      <c r="AE4614" t="s">
        <v>2024</v>
      </c>
    </row>
    <row r="4615" spans="1:31" hidden="1" x14ac:dyDescent="0.35">
      <c r="A4615" t="s">
        <v>1625</v>
      </c>
      <c r="B4615" t="s">
        <v>312</v>
      </c>
      <c r="C4615">
        <v>59</v>
      </c>
      <c r="D4615" s="9">
        <v>44425.582650462966</v>
      </c>
      <c r="E4615" s="9">
        <v>44484.584687499999</v>
      </c>
      <c r="F4615" t="s">
        <v>871</v>
      </c>
      <c r="G4615" t="s">
        <v>871</v>
      </c>
      <c r="H4615">
        <v>1</v>
      </c>
      <c r="I4615">
        <v>3</v>
      </c>
      <c r="J4615">
        <v>1</v>
      </c>
      <c r="K4615" t="s">
        <v>872</v>
      </c>
      <c r="L4615">
        <v>1</v>
      </c>
      <c r="M4615">
        <v>2</v>
      </c>
      <c r="N4615" t="s">
        <v>874</v>
      </c>
      <c r="O4615">
        <v>4.5999999999999999E-2</v>
      </c>
      <c r="P4615" t="s">
        <v>874</v>
      </c>
      <c r="Q4615" t="s">
        <v>874</v>
      </c>
      <c r="R4615">
        <v>0</v>
      </c>
      <c r="S4615">
        <v>3.2000000000000001E-2</v>
      </c>
      <c r="T4615" t="s">
        <v>874</v>
      </c>
      <c r="U4615" t="s">
        <v>874</v>
      </c>
      <c r="V4615" t="s">
        <v>874</v>
      </c>
      <c r="W4615" t="s">
        <v>874</v>
      </c>
      <c r="X4615" t="s">
        <v>56</v>
      </c>
      <c r="Y4615" t="s">
        <v>874</v>
      </c>
      <c r="Z4615" t="s">
        <v>874</v>
      </c>
      <c r="AA4615">
        <v>0.998</v>
      </c>
      <c r="AB4615" t="s">
        <v>874</v>
      </c>
      <c r="AC4615" t="s">
        <v>874</v>
      </c>
      <c r="AD4615" s="19">
        <v>45825.147061226853</v>
      </c>
      <c r="AE4615" t="s">
        <v>2397</v>
      </c>
    </row>
    <row r="4616" spans="1:31" x14ac:dyDescent="0.35">
      <c r="A4616" t="s">
        <v>1865</v>
      </c>
      <c r="B4616" t="s">
        <v>311</v>
      </c>
      <c r="C4616">
        <v>2068</v>
      </c>
      <c r="D4616" s="9">
        <v>39398.986111111109</v>
      </c>
      <c r="E4616" s="9">
        <v>41467.208333333336</v>
      </c>
      <c r="F4616">
        <v>32</v>
      </c>
      <c r="G4616">
        <v>32</v>
      </c>
      <c r="H4616">
        <v>9</v>
      </c>
      <c r="I4616">
        <v>23</v>
      </c>
      <c r="J4616">
        <v>0</v>
      </c>
      <c r="K4616">
        <v>32</v>
      </c>
      <c r="L4616">
        <v>9</v>
      </c>
      <c r="M4616">
        <v>23</v>
      </c>
      <c r="N4616">
        <v>3.0000000000000001E-3</v>
      </c>
      <c r="O4616">
        <v>1.4999999999999999E-2</v>
      </c>
      <c r="P4616">
        <v>0</v>
      </c>
      <c r="Q4616">
        <v>6.0000000000000001E-3</v>
      </c>
      <c r="R4616">
        <v>1.7999999999999999E-2</v>
      </c>
      <c r="S4616">
        <v>1.6E-2</v>
      </c>
      <c r="T4616">
        <v>0.33300000000000002</v>
      </c>
      <c r="U4616">
        <v>0.16700000000000001</v>
      </c>
      <c r="V4616">
        <v>1</v>
      </c>
      <c r="W4616">
        <v>3833.3330000000001</v>
      </c>
      <c r="X4616" t="s">
        <v>56</v>
      </c>
      <c r="Y4616">
        <v>166.667</v>
      </c>
      <c r="Z4616">
        <v>0.52800000000000002</v>
      </c>
      <c r="AA4616">
        <v>0.83799999999999997</v>
      </c>
      <c r="AB4616">
        <v>0</v>
      </c>
      <c r="AC4616">
        <v>0.85</v>
      </c>
      <c r="AD4616" s="19">
        <v>45824.859316018519</v>
      </c>
      <c r="AE4616" t="s">
        <v>2024</v>
      </c>
    </row>
    <row r="4617" spans="1:31" hidden="1" x14ac:dyDescent="0.35">
      <c r="A4617" t="s">
        <v>1626</v>
      </c>
      <c r="B4617" t="s">
        <v>312</v>
      </c>
      <c r="C4617">
        <v>75</v>
      </c>
      <c r="D4617" s="9">
        <v>44412.620138888888</v>
      </c>
      <c r="E4617" s="9">
        <v>44487.784722222219</v>
      </c>
      <c r="F4617" t="s">
        <v>871</v>
      </c>
      <c r="G4617" t="s">
        <v>871</v>
      </c>
      <c r="H4617">
        <v>1</v>
      </c>
      <c r="I4617">
        <v>3</v>
      </c>
      <c r="J4617">
        <v>1</v>
      </c>
      <c r="K4617" t="s">
        <v>872</v>
      </c>
      <c r="L4617">
        <v>1</v>
      </c>
      <c r="M4617">
        <v>2</v>
      </c>
      <c r="N4617" t="s">
        <v>874</v>
      </c>
      <c r="O4617">
        <v>2.5999999999999999E-2</v>
      </c>
      <c r="P4617" t="s">
        <v>874</v>
      </c>
      <c r="Q4617" t="s">
        <v>874</v>
      </c>
      <c r="R4617">
        <v>0</v>
      </c>
      <c r="S4617">
        <v>2.8000000000000001E-2</v>
      </c>
      <c r="T4617" t="s">
        <v>874</v>
      </c>
      <c r="U4617" t="s">
        <v>874</v>
      </c>
      <c r="V4617" t="s">
        <v>874</v>
      </c>
      <c r="W4617" t="s">
        <v>874</v>
      </c>
      <c r="X4617" t="s">
        <v>62</v>
      </c>
      <c r="Y4617" t="s">
        <v>874</v>
      </c>
      <c r="Z4617" t="s">
        <v>874</v>
      </c>
      <c r="AA4617">
        <v>0.83099999999999996</v>
      </c>
      <c r="AB4617" t="s">
        <v>874</v>
      </c>
      <c r="AC4617" t="s">
        <v>874</v>
      </c>
      <c r="AD4617" s="19">
        <v>45825.147414583334</v>
      </c>
      <c r="AE4617" t="s">
        <v>2397</v>
      </c>
    </row>
    <row r="4618" spans="1:31" x14ac:dyDescent="0.35">
      <c r="A4618" t="s">
        <v>2122</v>
      </c>
      <c r="B4618" t="s">
        <v>311</v>
      </c>
      <c r="C4618">
        <v>15</v>
      </c>
      <c r="D4618" s="9">
        <v>41611.953472222223</v>
      </c>
      <c r="E4618" s="9">
        <v>41627.178472222222</v>
      </c>
      <c r="F4618">
        <v>69</v>
      </c>
      <c r="G4618">
        <v>69</v>
      </c>
      <c r="H4618">
        <v>63</v>
      </c>
      <c r="I4618">
        <v>6</v>
      </c>
      <c r="J4618">
        <v>0</v>
      </c>
      <c r="K4618">
        <v>69</v>
      </c>
      <c r="L4618">
        <v>19</v>
      </c>
      <c r="M4618">
        <v>50</v>
      </c>
      <c r="N4618">
        <v>3.44</v>
      </c>
      <c r="O4618">
        <v>0.434</v>
      </c>
      <c r="P4618">
        <v>0</v>
      </c>
      <c r="Q4618">
        <v>1.29</v>
      </c>
      <c r="R4618">
        <v>3.8740000000000001</v>
      </c>
      <c r="S4618">
        <v>3.7829999999999999</v>
      </c>
      <c r="T4618">
        <v>0.33300000000000002</v>
      </c>
      <c r="U4618">
        <v>0.88800000000000001</v>
      </c>
      <c r="V4618">
        <v>1</v>
      </c>
      <c r="W4618">
        <v>38.76</v>
      </c>
      <c r="X4618" t="s">
        <v>56</v>
      </c>
      <c r="Y4618">
        <v>0.77500000000000002</v>
      </c>
      <c r="Z4618">
        <v>0.79400000000000004</v>
      </c>
      <c r="AA4618">
        <v>0.91700000000000004</v>
      </c>
      <c r="AB4618">
        <v>0</v>
      </c>
      <c r="AC4618">
        <v>0.66700000000000004</v>
      </c>
      <c r="AD4618" s="19">
        <v>45824.93324215278</v>
      </c>
      <c r="AE4618" t="s">
        <v>2215</v>
      </c>
    </row>
    <row r="4619" spans="1:31" hidden="1" x14ac:dyDescent="0.35">
      <c r="A4619" t="s">
        <v>1627</v>
      </c>
      <c r="B4619" t="s">
        <v>312</v>
      </c>
      <c r="C4619">
        <v>0</v>
      </c>
      <c r="D4619" s="9">
        <v>43528.339155092595</v>
      </c>
      <c r="E4619" s="9">
        <v>43528.339155092595</v>
      </c>
      <c r="F4619" t="s">
        <v>871</v>
      </c>
      <c r="G4619" t="s">
        <v>871</v>
      </c>
      <c r="H4619">
        <v>1</v>
      </c>
      <c r="I4619">
        <v>1</v>
      </c>
      <c r="J4619">
        <v>1</v>
      </c>
      <c r="K4619" t="s">
        <v>872</v>
      </c>
      <c r="L4619">
        <v>1</v>
      </c>
      <c r="M4619">
        <v>0</v>
      </c>
      <c r="N4619" t="s">
        <v>874</v>
      </c>
      <c r="O4619" t="s">
        <v>874</v>
      </c>
      <c r="P4619" t="s">
        <v>874</v>
      </c>
      <c r="Q4619" t="s">
        <v>874</v>
      </c>
      <c r="R4619">
        <v>0</v>
      </c>
      <c r="S4619" t="s">
        <v>874</v>
      </c>
      <c r="T4619" t="s">
        <v>874</v>
      </c>
      <c r="U4619" t="s">
        <v>874</v>
      </c>
      <c r="V4619" t="s">
        <v>874</v>
      </c>
      <c r="W4619" t="s">
        <v>874</v>
      </c>
      <c r="X4619" t="s">
        <v>56</v>
      </c>
      <c r="Y4619" t="s">
        <v>874</v>
      </c>
      <c r="Z4619" t="s">
        <v>874</v>
      </c>
      <c r="AA4619" t="s">
        <v>874</v>
      </c>
      <c r="AB4619" t="s">
        <v>874</v>
      </c>
      <c r="AC4619" t="s">
        <v>874</v>
      </c>
      <c r="AD4619" s="19">
        <v>45825.147752662037</v>
      </c>
      <c r="AE4619" t="s">
        <v>2397</v>
      </c>
    </row>
    <row r="4620" spans="1:31" x14ac:dyDescent="0.35">
      <c r="A4620" t="s">
        <v>1560</v>
      </c>
      <c r="B4620" t="s">
        <v>311</v>
      </c>
      <c r="C4620">
        <v>1337</v>
      </c>
      <c r="D4620" s="9">
        <v>39439.44263888889</v>
      </c>
      <c r="E4620" s="9">
        <v>40776.696238425924</v>
      </c>
      <c r="F4620">
        <v>34</v>
      </c>
      <c r="G4620">
        <v>34</v>
      </c>
      <c r="H4620">
        <v>2</v>
      </c>
      <c r="I4620">
        <v>32</v>
      </c>
      <c r="J4620">
        <v>1</v>
      </c>
      <c r="K4620">
        <v>33</v>
      </c>
      <c r="L4620">
        <v>7</v>
      </c>
      <c r="M4620">
        <v>26</v>
      </c>
      <c r="N4620">
        <v>8.0000000000000002E-3</v>
      </c>
      <c r="O4620">
        <v>2.8000000000000001E-2</v>
      </c>
      <c r="P4620">
        <v>0</v>
      </c>
      <c r="Q4620">
        <v>1.2E-2</v>
      </c>
      <c r="R4620">
        <v>3.5999999999999997E-2</v>
      </c>
      <c r="S4620">
        <v>2.9000000000000001E-2</v>
      </c>
      <c r="T4620">
        <v>0.33300000000000002</v>
      </c>
      <c r="U4620">
        <v>0.222</v>
      </c>
      <c r="V4620">
        <v>1</v>
      </c>
      <c r="W4620">
        <v>2166.6669999999999</v>
      </c>
      <c r="X4620" t="s">
        <v>56</v>
      </c>
      <c r="Y4620">
        <v>83.332999999999998</v>
      </c>
      <c r="Z4620">
        <v>1</v>
      </c>
      <c r="AA4620">
        <v>0.82599999999999996</v>
      </c>
      <c r="AB4620">
        <v>0</v>
      </c>
      <c r="AC4620">
        <v>0.45600000000000002</v>
      </c>
      <c r="AD4620" s="19">
        <v>45825.129391284725</v>
      </c>
      <c r="AE4620" t="s">
        <v>2397</v>
      </c>
    </row>
    <row r="4621" spans="1:31" hidden="1" x14ac:dyDescent="0.35">
      <c r="A4621" t="s">
        <v>1628</v>
      </c>
      <c r="B4621" t="s">
        <v>312</v>
      </c>
      <c r="C4621">
        <v>13</v>
      </c>
      <c r="D4621" s="9">
        <v>42591.262106481481</v>
      </c>
      <c r="E4621" s="9">
        <v>42604.797303240739</v>
      </c>
      <c r="F4621" t="s">
        <v>871</v>
      </c>
      <c r="G4621" t="s">
        <v>871</v>
      </c>
      <c r="H4621">
        <v>1</v>
      </c>
      <c r="I4621">
        <v>2</v>
      </c>
      <c r="J4621">
        <v>1</v>
      </c>
      <c r="K4621" t="s">
        <v>872</v>
      </c>
      <c r="L4621">
        <v>2</v>
      </c>
      <c r="M4621">
        <v>-1</v>
      </c>
      <c r="N4621" t="s">
        <v>874</v>
      </c>
      <c r="O4621" t="s">
        <v>874</v>
      </c>
      <c r="P4621" t="s">
        <v>874</v>
      </c>
      <c r="Q4621">
        <v>1</v>
      </c>
      <c r="R4621">
        <v>0</v>
      </c>
      <c r="S4621" t="s">
        <v>874</v>
      </c>
      <c r="T4621" t="s">
        <v>874</v>
      </c>
      <c r="U4621" t="s">
        <v>874</v>
      </c>
      <c r="V4621" t="s">
        <v>874</v>
      </c>
      <c r="W4621" t="s">
        <v>874</v>
      </c>
      <c r="X4621" t="s">
        <v>56</v>
      </c>
      <c r="Y4621">
        <v>1</v>
      </c>
      <c r="Z4621" t="s">
        <v>874</v>
      </c>
      <c r="AA4621" t="s">
        <v>874</v>
      </c>
      <c r="AB4621" t="s">
        <v>874</v>
      </c>
      <c r="AC4621">
        <v>1</v>
      </c>
      <c r="AD4621" s="19">
        <v>45825.148096458332</v>
      </c>
      <c r="AE4621" t="s">
        <v>2397</v>
      </c>
    </row>
    <row r="4622" spans="1:31" x14ac:dyDescent="0.35">
      <c r="A4622" t="s">
        <v>1720</v>
      </c>
      <c r="B4622" t="s">
        <v>311</v>
      </c>
      <c r="C4622">
        <v>3660</v>
      </c>
      <c r="D4622" s="9">
        <v>40735.350532407407</v>
      </c>
      <c r="E4622" s="9">
        <v>44395.462222222224</v>
      </c>
      <c r="F4622">
        <v>243</v>
      </c>
      <c r="G4622">
        <v>243</v>
      </c>
      <c r="H4622">
        <v>30</v>
      </c>
      <c r="I4622">
        <v>213</v>
      </c>
      <c r="J4622">
        <v>5</v>
      </c>
      <c r="K4622">
        <v>238</v>
      </c>
      <c r="L4622">
        <v>47</v>
      </c>
      <c r="M4622">
        <v>191</v>
      </c>
      <c r="N4622">
        <v>4.0000000000000001E-3</v>
      </c>
      <c r="O4622">
        <v>3.1E-2</v>
      </c>
      <c r="P4622">
        <v>8.0000000000000002E-3</v>
      </c>
      <c r="Q4622">
        <v>8.9999999999999993E-3</v>
      </c>
      <c r="R4622">
        <v>2.7E-2</v>
      </c>
      <c r="S4622">
        <v>3.3000000000000002E-2</v>
      </c>
      <c r="T4622">
        <v>0.33300000000000002</v>
      </c>
      <c r="U4622">
        <v>0.114</v>
      </c>
      <c r="V4622">
        <v>0.77100000000000002</v>
      </c>
      <c r="W4622">
        <v>21222.222000000002</v>
      </c>
      <c r="X4622" t="s">
        <v>56</v>
      </c>
      <c r="Y4622">
        <v>111.111</v>
      </c>
      <c r="Z4622">
        <v>0.499</v>
      </c>
      <c r="AA4622">
        <v>0.19400000000000001</v>
      </c>
      <c r="AB4622">
        <v>0.81699999999999995</v>
      </c>
      <c r="AC4622">
        <v>0.11700000000000001</v>
      </c>
      <c r="AD4622" s="19">
        <v>45825.169867581018</v>
      </c>
      <c r="AE4622" t="s">
        <v>2397</v>
      </c>
    </row>
    <row r="4623" spans="1:31" hidden="1" x14ac:dyDescent="0.35">
      <c r="A4623" t="s">
        <v>1629</v>
      </c>
      <c r="B4623" t="s">
        <v>312</v>
      </c>
      <c r="C4623">
        <v>1</v>
      </c>
      <c r="D4623" s="9">
        <v>44153.340300925927</v>
      </c>
      <c r="E4623" s="9">
        <v>44155.339247685188</v>
      </c>
      <c r="F4623" t="s">
        <v>871</v>
      </c>
      <c r="G4623" t="s">
        <v>871</v>
      </c>
      <c r="H4623">
        <v>1</v>
      </c>
      <c r="I4623">
        <v>3</v>
      </c>
      <c r="J4623">
        <v>1</v>
      </c>
      <c r="K4623" t="s">
        <v>872</v>
      </c>
      <c r="L4623">
        <v>1</v>
      </c>
      <c r="M4623">
        <v>2</v>
      </c>
      <c r="N4623" t="s">
        <v>874</v>
      </c>
      <c r="O4623">
        <v>0.75</v>
      </c>
      <c r="P4623" t="s">
        <v>874</v>
      </c>
      <c r="Q4623" t="s">
        <v>874</v>
      </c>
      <c r="R4623">
        <v>0</v>
      </c>
      <c r="S4623">
        <v>0.75</v>
      </c>
      <c r="T4623" t="s">
        <v>874</v>
      </c>
      <c r="U4623" t="s">
        <v>874</v>
      </c>
      <c r="V4623" t="s">
        <v>874</v>
      </c>
      <c r="W4623" t="s">
        <v>874</v>
      </c>
      <c r="X4623" t="s">
        <v>56</v>
      </c>
      <c r="Y4623" t="s">
        <v>874</v>
      </c>
      <c r="Z4623" t="s">
        <v>874</v>
      </c>
      <c r="AA4623">
        <v>0.75</v>
      </c>
      <c r="AB4623" t="s">
        <v>874</v>
      </c>
      <c r="AC4623" t="s">
        <v>874</v>
      </c>
      <c r="AD4623" s="19">
        <v>45825.14833236111</v>
      </c>
      <c r="AE4623" t="s">
        <v>2397</v>
      </c>
    </row>
    <row r="4624" spans="1:31" x14ac:dyDescent="0.35">
      <c r="A4624" t="s">
        <v>1150</v>
      </c>
      <c r="B4624" t="s">
        <v>311</v>
      </c>
      <c r="C4624">
        <v>2246</v>
      </c>
      <c r="D4624" s="9">
        <v>38994.430196759262</v>
      </c>
      <c r="E4624" s="9">
        <v>41241.324930555558</v>
      </c>
      <c r="F4624">
        <v>111</v>
      </c>
      <c r="G4624">
        <v>111</v>
      </c>
      <c r="H4624">
        <v>38</v>
      </c>
      <c r="I4624">
        <v>73</v>
      </c>
      <c r="J4624">
        <v>23</v>
      </c>
      <c r="K4624">
        <v>88</v>
      </c>
      <c r="L4624">
        <v>54</v>
      </c>
      <c r="M4624">
        <v>34</v>
      </c>
      <c r="N4624">
        <v>3.3000000000000002E-2</v>
      </c>
      <c r="O4624">
        <v>4.3999999999999997E-2</v>
      </c>
      <c r="P4624">
        <v>0.01</v>
      </c>
      <c r="Q4624">
        <v>2.1999999999999999E-2</v>
      </c>
      <c r="R4624">
        <v>6.7000000000000004E-2</v>
      </c>
      <c r="S4624">
        <v>4.9000000000000002E-2</v>
      </c>
      <c r="T4624">
        <v>0.32800000000000001</v>
      </c>
      <c r="U4624">
        <v>0.42899999999999999</v>
      </c>
      <c r="V4624">
        <v>0.87</v>
      </c>
      <c r="W4624">
        <v>1545.4549999999999</v>
      </c>
      <c r="X4624" t="s">
        <v>56</v>
      </c>
      <c r="Y4624">
        <v>45.454999999999998</v>
      </c>
      <c r="Z4624">
        <v>0.69799999999999995</v>
      </c>
      <c r="AA4624">
        <v>0.20499999999999999</v>
      </c>
      <c r="AB4624">
        <v>0.79700000000000004</v>
      </c>
      <c r="AC4624">
        <v>0.50800000000000001</v>
      </c>
      <c r="AD4624" s="19">
        <v>45825.289307581021</v>
      </c>
      <c r="AE4624" t="s">
        <v>2339</v>
      </c>
    </row>
    <row r="4625" spans="1:31" hidden="1" x14ac:dyDescent="0.35">
      <c r="A4625" t="s">
        <v>1630</v>
      </c>
      <c r="B4625" t="s">
        <v>312</v>
      </c>
      <c r="C4625">
        <v>82</v>
      </c>
      <c r="D4625" s="9">
        <v>44166.703368055554</v>
      </c>
      <c r="E4625" s="9">
        <v>44248.742986111109</v>
      </c>
      <c r="F4625" t="s">
        <v>871</v>
      </c>
      <c r="G4625" t="s">
        <v>871</v>
      </c>
      <c r="H4625">
        <v>2</v>
      </c>
      <c r="I4625">
        <v>32</v>
      </c>
      <c r="J4625">
        <v>1</v>
      </c>
      <c r="K4625" t="s">
        <v>872</v>
      </c>
      <c r="L4625">
        <v>1</v>
      </c>
      <c r="M4625">
        <v>33</v>
      </c>
      <c r="N4625">
        <v>1.2E-2</v>
      </c>
      <c r="O4625">
        <v>16</v>
      </c>
      <c r="P4625" t="s">
        <v>874</v>
      </c>
      <c r="Q4625" t="s">
        <v>874</v>
      </c>
      <c r="R4625">
        <v>16.012</v>
      </c>
      <c r="S4625">
        <v>0.217</v>
      </c>
      <c r="T4625" t="s">
        <v>874</v>
      </c>
      <c r="U4625" t="s">
        <v>874</v>
      </c>
      <c r="V4625" t="s">
        <v>874</v>
      </c>
      <c r="W4625" t="s">
        <v>874</v>
      </c>
      <c r="X4625" t="s">
        <v>56</v>
      </c>
      <c r="Y4625" t="s">
        <v>874</v>
      </c>
      <c r="Z4625">
        <v>1</v>
      </c>
      <c r="AA4625">
        <v>9.0999999999999998E-2</v>
      </c>
      <c r="AB4625" t="s">
        <v>874</v>
      </c>
      <c r="AC4625" t="s">
        <v>874</v>
      </c>
      <c r="AD4625" s="19">
        <v>45825.148531365739</v>
      </c>
      <c r="AE4625" t="s">
        <v>2397</v>
      </c>
    </row>
    <row r="4626" spans="1:31" x14ac:dyDescent="0.35">
      <c r="A4626" t="s">
        <v>945</v>
      </c>
      <c r="B4626" t="s">
        <v>311</v>
      </c>
      <c r="C4626">
        <v>3953</v>
      </c>
      <c r="D4626" s="9">
        <v>40612.544363425928</v>
      </c>
      <c r="E4626" s="9">
        <v>44566.272453703707</v>
      </c>
      <c r="F4626">
        <v>6860</v>
      </c>
      <c r="G4626">
        <v>6860</v>
      </c>
      <c r="H4626">
        <v>0</v>
      </c>
      <c r="I4626">
        <v>6860</v>
      </c>
      <c r="J4626">
        <v>2513</v>
      </c>
      <c r="K4626">
        <v>4347</v>
      </c>
      <c r="L4626">
        <v>1471</v>
      </c>
      <c r="M4626">
        <v>2876</v>
      </c>
      <c r="N4626">
        <v>0</v>
      </c>
      <c r="O4626">
        <v>2.2309999999999999</v>
      </c>
      <c r="P4626">
        <v>0.72699999999999998</v>
      </c>
      <c r="Q4626">
        <v>0.49199999999999999</v>
      </c>
      <c r="R4626">
        <v>1.504</v>
      </c>
      <c r="S4626">
        <v>1.538</v>
      </c>
      <c r="T4626">
        <v>0.32700000000000001</v>
      </c>
      <c r="U4626">
        <v>0</v>
      </c>
      <c r="V4626">
        <v>0.67400000000000004</v>
      </c>
      <c r="W4626">
        <v>5845.5280000000002</v>
      </c>
      <c r="X4626" t="s">
        <v>56</v>
      </c>
      <c r="Y4626">
        <v>2.0329999999999999</v>
      </c>
      <c r="Z4626">
        <v>0</v>
      </c>
      <c r="AA4626">
        <v>0.996</v>
      </c>
      <c r="AB4626">
        <v>0.83799999999999997</v>
      </c>
      <c r="AC4626">
        <v>0.99299999999999999</v>
      </c>
      <c r="AD4626" s="19">
        <v>45825.188814293979</v>
      </c>
      <c r="AE4626" t="s">
        <v>2392</v>
      </c>
    </row>
    <row r="4627" spans="1:31" hidden="1" x14ac:dyDescent="0.35">
      <c r="A4627" t="s">
        <v>1631</v>
      </c>
      <c r="B4627" t="s">
        <v>312</v>
      </c>
      <c r="C4627">
        <v>0</v>
      </c>
      <c r="D4627" s="9">
        <v>44096.709918981483</v>
      </c>
      <c r="E4627" s="9">
        <v>44096.718645833331</v>
      </c>
      <c r="F4627" t="s">
        <v>871</v>
      </c>
      <c r="G4627" t="s">
        <v>871</v>
      </c>
      <c r="H4627">
        <v>1</v>
      </c>
      <c r="I4627">
        <v>1</v>
      </c>
      <c r="J4627">
        <v>1</v>
      </c>
      <c r="K4627" t="s">
        <v>872</v>
      </c>
      <c r="L4627">
        <v>1</v>
      </c>
      <c r="M4627">
        <v>1</v>
      </c>
      <c r="N4627" t="s">
        <v>874</v>
      </c>
      <c r="O4627" t="s">
        <v>874</v>
      </c>
      <c r="P4627" t="s">
        <v>874</v>
      </c>
      <c r="Q4627" t="s">
        <v>874</v>
      </c>
      <c r="R4627">
        <v>0</v>
      </c>
      <c r="S4627">
        <v>1</v>
      </c>
      <c r="T4627" t="s">
        <v>874</v>
      </c>
      <c r="U4627" t="s">
        <v>874</v>
      </c>
      <c r="V4627" t="s">
        <v>874</v>
      </c>
      <c r="W4627" t="s">
        <v>874</v>
      </c>
      <c r="X4627" t="s">
        <v>62</v>
      </c>
      <c r="Y4627" t="s">
        <v>874</v>
      </c>
      <c r="Z4627" t="s">
        <v>874</v>
      </c>
      <c r="AA4627" t="s">
        <v>874</v>
      </c>
      <c r="AB4627" t="s">
        <v>874</v>
      </c>
      <c r="AC4627" t="s">
        <v>874</v>
      </c>
      <c r="AD4627" s="19">
        <v>45825.148739594908</v>
      </c>
      <c r="AE4627" t="s">
        <v>2397</v>
      </c>
    </row>
    <row r="4628" spans="1:31" x14ac:dyDescent="0.35">
      <c r="A4628" t="s">
        <v>279</v>
      </c>
      <c r="B4628" t="s">
        <v>311</v>
      </c>
      <c r="C4628">
        <v>4203</v>
      </c>
      <c r="D4628" s="9">
        <v>41399.118750000001</v>
      </c>
      <c r="E4628" s="9">
        <v>45602.256249999999</v>
      </c>
      <c r="F4628">
        <v>506</v>
      </c>
      <c r="G4628">
        <v>490</v>
      </c>
      <c r="H4628">
        <v>392</v>
      </c>
      <c r="I4628">
        <v>98</v>
      </c>
      <c r="J4628">
        <v>13</v>
      </c>
      <c r="K4628">
        <v>477</v>
      </c>
      <c r="L4628">
        <v>153</v>
      </c>
      <c r="M4628">
        <v>324</v>
      </c>
      <c r="N4628">
        <v>0.16</v>
      </c>
      <c r="O4628">
        <v>2.1000000000000001E-2</v>
      </c>
      <c r="P4628">
        <v>2E-3</v>
      </c>
      <c r="Q4628">
        <v>5.7000000000000002E-2</v>
      </c>
      <c r="R4628">
        <v>0.17899999999999999</v>
      </c>
      <c r="S4628">
        <v>0.16400000000000001</v>
      </c>
      <c r="T4628">
        <v>0.318</v>
      </c>
      <c r="U4628">
        <v>0.88400000000000001</v>
      </c>
      <c r="V4628">
        <v>0.98899999999999999</v>
      </c>
      <c r="W4628">
        <v>5684.2110000000002</v>
      </c>
      <c r="X4628" t="s">
        <v>56</v>
      </c>
      <c r="Y4628">
        <v>17.544</v>
      </c>
      <c r="Z4628">
        <v>0.79200000000000004</v>
      </c>
      <c r="AA4628">
        <v>0.61299999999999999</v>
      </c>
      <c r="AB4628">
        <v>0.76700000000000002</v>
      </c>
      <c r="AC4628">
        <v>0.38300000000000001</v>
      </c>
      <c r="AD4628" s="19">
        <v>2.5659722222222221E-3</v>
      </c>
      <c r="AE4628" t="s">
        <v>1108</v>
      </c>
    </row>
    <row r="4629" spans="1:31" hidden="1" x14ac:dyDescent="0.35">
      <c r="A4629" t="s">
        <v>1632</v>
      </c>
      <c r="B4629" t="s">
        <v>312</v>
      </c>
      <c r="C4629">
        <v>0</v>
      </c>
      <c r="D4629" s="9">
        <v>43858.280069444445</v>
      </c>
      <c r="E4629" s="9">
        <v>43858.280069444445</v>
      </c>
      <c r="F4629" t="s">
        <v>871</v>
      </c>
      <c r="G4629" t="s">
        <v>871</v>
      </c>
      <c r="H4629">
        <v>1</v>
      </c>
      <c r="I4629">
        <v>1</v>
      </c>
      <c r="J4629">
        <v>1</v>
      </c>
      <c r="K4629" t="s">
        <v>872</v>
      </c>
      <c r="L4629">
        <v>1</v>
      </c>
      <c r="M4629">
        <v>0</v>
      </c>
      <c r="N4629" t="s">
        <v>874</v>
      </c>
      <c r="O4629" t="s">
        <v>874</v>
      </c>
      <c r="P4629" t="s">
        <v>874</v>
      </c>
      <c r="Q4629" t="s">
        <v>874</v>
      </c>
      <c r="R4629">
        <v>0</v>
      </c>
      <c r="S4629" t="s">
        <v>874</v>
      </c>
      <c r="T4629" t="s">
        <v>874</v>
      </c>
      <c r="U4629" t="s">
        <v>874</v>
      </c>
      <c r="V4629" t="s">
        <v>874</v>
      </c>
      <c r="W4629" t="s">
        <v>874</v>
      </c>
      <c r="X4629" t="s">
        <v>56</v>
      </c>
      <c r="Y4629" t="s">
        <v>874</v>
      </c>
      <c r="Z4629" t="s">
        <v>874</v>
      </c>
      <c r="AA4629" t="s">
        <v>874</v>
      </c>
      <c r="AB4629" t="s">
        <v>874</v>
      </c>
      <c r="AC4629" t="s">
        <v>874</v>
      </c>
      <c r="AD4629" s="19">
        <v>45825.148941423613</v>
      </c>
      <c r="AE4629" t="s">
        <v>2397</v>
      </c>
    </row>
    <row r="4630" spans="1:31" x14ac:dyDescent="0.35">
      <c r="A4630" t="s">
        <v>279</v>
      </c>
      <c r="B4630" t="s">
        <v>311</v>
      </c>
      <c r="C4630">
        <v>4203</v>
      </c>
      <c r="D4630" s="9">
        <v>41399.118750000001</v>
      </c>
      <c r="E4630" s="9">
        <v>45602.256249999999</v>
      </c>
      <c r="F4630">
        <v>506</v>
      </c>
      <c r="G4630">
        <v>490</v>
      </c>
      <c r="H4630">
        <v>392</v>
      </c>
      <c r="I4630">
        <v>98</v>
      </c>
      <c r="J4630">
        <v>13</v>
      </c>
      <c r="K4630">
        <v>477</v>
      </c>
      <c r="L4630">
        <v>153</v>
      </c>
      <c r="M4630">
        <v>324</v>
      </c>
      <c r="N4630">
        <v>0.16</v>
      </c>
      <c r="O4630">
        <v>2.1000000000000001E-2</v>
      </c>
      <c r="P4630">
        <v>2E-3</v>
      </c>
      <c r="Q4630">
        <v>5.7000000000000002E-2</v>
      </c>
      <c r="R4630">
        <v>0.17899999999999999</v>
      </c>
      <c r="S4630">
        <v>0.16400000000000001</v>
      </c>
      <c r="T4630">
        <v>0.318</v>
      </c>
      <c r="U4630">
        <v>0.88400000000000001</v>
      </c>
      <c r="V4630">
        <v>0.98899999999999999</v>
      </c>
      <c r="W4630">
        <v>5684.2110000000002</v>
      </c>
      <c r="X4630" t="s">
        <v>56</v>
      </c>
      <c r="Y4630">
        <v>17.544</v>
      </c>
      <c r="Z4630">
        <v>0.79200000000000004</v>
      </c>
      <c r="AA4630">
        <v>0.61299999999999999</v>
      </c>
      <c r="AB4630">
        <v>0.76700000000000002</v>
      </c>
      <c r="AC4630">
        <v>0.38300000000000001</v>
      </c>
      <c r="AD4630" s="19">
        <v>2.8732638888888887E-2</v>
      </c>
      <c r="AE4630" t="s">
        <v>1108</v>
      </c>
    </row>
    <row r="4631" spans="1:31" hidden="1" x14ac:dyDescent="0.35">
      <c r="A4631" t="s">
        <v>1633</v>
      </c>
      <c r="B4631" t="s">
        <v>312</v>
      </c>
      <c r="C4631">
        <v>99</v>
      </c>
      <c r="D4631" s="9">
        <v>44466.355208333334</v>
      </c>
      <c r="E4631" s="9">
        <v>44565.515266203707</v>
      </c>
      <c r="F4631" t="s">
        <v>871</v>
      </c>
      <c r="G4631" t="s">
        <v>871</v>
      </c>
      <c r="H4631">
        <v>6</v>
      </c>
      <c r="I4631">
        <v>82</v>
      </c>
      <c r="J4631">
        <v>5</v>
      </c>
      <c r="K4631" t="s">
        <v>872</v>
      </c>
      <c r="L4631">
        <v>72</v>
      </c>
      <c r="M4631">
        <v>12</v>
      </c>
      <c r="N4631">
        <v>9.6000000000000002E-2</v>
      </c>
      <c r="O4631">
        <v>0.91700000000000004</v>
      </c>
      <c r="P4631">
        <v>8.6999999999999994E-2</v>
      </c>
      <c r="Q4631">
        <v>0.874</v>
      </c>
      <c r="R4631" s="24" t="s">
        <v>2262</v>
      </c>
      <c r="S4631">
        <v>0.93</v>
      </c>
      <c r="T4631">
        <v>0.94399999999999995</v>
      </c>
      <c r="U4631">
        <v>9.5000000000000001E-2</v>
      </c>
      <c r="V4631">
        <v>0.91400000000000003</v>
      </c>
      <c r="W4631">
        <v>2954.2330000000002</v>
      </c>
      <c r="X4631" t="s">
        <v>56</v>
      </c>
      <c r="Y4631">
        <v>1.1439999999999999</v>
      </c>
      <c r="Z4631">
        <v>0.79400000000000004</v>
      </c>
      <c r="AA4631">
        <v>0.99099999999999999</v>
      </c>
      <c r="AB4631">
        <v>0.97599999999999998</v>
      </c>
      <c r="AC4631">
        <v>0.90200000000000002</v>
      </c>
      <c r="AD4631" s="19">
        <v>45825.149265520835</v>
      </c>
      <c r="AE4631" t="s">
        <v>2397</v>
      </c>
    </row>
    <row r="4632" spans="1:31" x14ac:dyDescent="0.35">
      <c r="A4632" t="s">
        <v>1356</v>
      </c>
      <c r="B4632" t="s">
        <v>311</v>
      </c>
      <c r="C4632">
        <v>2532</v>
      </c>
      <c r="D4632" s="9">
        <v>39087.546527777777</v>
      </c>
      <c r="E4632" s="9">
        <v>41619.586111111108</v>
      </c>
      <c r="F4632">
        <v>415</v>
      </c>
      <c r="G4632">
        <v>415</v>
      </c>
      <c r="H4632">
        <v>65</v>
      </c>
      <c r="I4632">
        <v>350</v>
      </c>
      <c r="J4632">
        <v>11</v>
      </c>
      <c r="K4632">
        <v>404</v>
      </c>
      <c r="L4632">
        <v>128</v>
      </c>
      <c r="M4632">
        <v>276</v>
      </c>
      <c r="N4632">
        <v>3.1E-2</v>
      </c>
      <c r="O4632">
        <v>0.125</v>
      </c>
      <c r="P4632">
        <v>4.0000000000000001E-3</v>
      </c>
      <c r="Q4632">
        <v>4.8000000000000001E-2</v>
      </c>
      <c r="R4632">
        <v>0.152</v>
      </c>
      <c r="S4632">
        <v>0.14699999999999999</v>
      </c>
      <c r="T4632">
        <v>0.316</v>
      </c>
      <c r="U4632">
        <v>0.19900000000000001</v>
      </c>
      <c r="V4632">
        <v>0.97399999999999998</v>
      </c>
      <c r="W4632">
        <v>5750</v>
      </c>
      <c r="X4632" t="s">
        <v>56</v>
      </c>
      <c r="Y4632">
        <v>20.832999999999998</v>
      </c>
      <c r="Z4632">
        <v>0.874</v>
      </c>
      <c r="AA4632">
        <v>0.623</v>
      </c>
      <c r="AB4632">
        <v>0.93899999999999995</v>
      </c>
      <c r="AC4632">
        <v>0.873</v>
      </c>
      <c r="AD4632" s="19">
        <v>45824.778458668981</v>
      </c>
      <c r="AE4632" t="s">
        <v>1824</v>
      </c>
    </row>
    <row r="4633" spans="1:31" hidden="1" x14ac:dyDescent="0.35">
      <c r="A4633" t="s">
        <v>1634</v>
      </c>
      <c r="B4633" t="s">
        <v>312</v>
      </c>
      <c r="C4633">
        <v>80</v>
      </c>
      <c r="D4633" s="9">
        <v>44350.390173611115</v>
      </c>
      <c r="E4633" s="9">
        <v>44430.835601851853</v>
      </c>
      <c r="F4633" t="s">
        <v>871</v>
      </c>
      <c r="G4633" t="s">
        <v>871</v>
      </c>
      <c r="H4633">
        <v>1</v>
      </c>
      <c r="I4633">
        <v>1</v>
      </c>
      <c r="J4633">
        <v>6</v>
      </c>
      <c r="K4633" t="s">
        <v>872</v>
      </c>
      <c r="L4633">
        <v>2</v>
      </c>
      <c r="M4633">
        <v>-6</v>
      </c>
      <c r="N4633" t="s">
        <v>874</v>
      </c>
      <c r="O4633" t="s">
        <v>874</v>
      </c>
      <c r="P4633" t="s">
        <v>874</v>
      </c>
      <c r="Q4633">
        <v>1.2E-2</v>
      </c>
      <c r="R4633">
        <v>0</v>
      </c>
      <c r="S4633">
        <v>-1.9E-2</v>
      </c>
      <c r="T4633" t="s">
        <v>874</v>
      </c>
      <c r="U4633" t="s">
        <v>874</v>
      </c>
      <c r="V4633" t="s">
        <v>874</v>
      </c>
      <c r="W4633" t="s">
        <v>874</v>
      </c>
      <c r="X4633" t="s">
        <v>62</v>
      </c>
      <c r="Y4633">
        <v>83.332999999999998</v>
      </c>
      <c r="Z4633" t="s">
        <v>874</v>
      </c>
      <c r="AA4633" t="s">
        <v>874</v>
      </c>
      <c r="AB4633" t="s">
        <v>874</v>
      </c>
      <c r="AC4633">
        <v>1</v>
      </c>
      <c r="AD4633" s="19">
        <v>45825.149485902781</v>
      </c>
      <c r="AE4633" t="s">
        <v>2397</v>
      </c>
    </row>
    <row r="4634" spans="1:31" x14ac:dyDescent="0.35">
      <c r="A4634" t="s">
        <v>1951</v>
      </c>
      <c r="B4634" t="s">
        <v>311</v>
      </c>
      <c r="C4634">
        <v>1766</v>
      </c>
      <c r="D4634" s="9">
        <v>39413.699305555558</v>
      </c>
      <c r="E4634" s="9">
        <v>41179.875694444447</v>
      </c>
      <c r="F4634">
        <v>48</v>
      </c>
      <c r="G4634">
        <v>48</v>
      </c>
      <c r="H4634">
        <v>9</v>
      </c>
      <c r="I4634">
        <v>39</v>
      </c>
      <c r="J4634">
        <v>12</v>
      </c>
      <c r="K4634">
        <v>36</v>
      </c>
      <c r="L4634">
        <v>16</v>
      </c>
      <c r="M4634">
        <v>20</v>
      </c>
      <c r="N4634">
        <v>5.0000000000000001E-3</v>
      </c>
      <c r="O4634">
        <v>1.9E-2</v>
      </c>
      <c r="P4634">
        <v>5.0000000000000001E-3</v>
      </c>
      <c r="Q4634">
        <v>6.0000000000000001E-3</v>
      </c>
      <c r="R4634">
        <v>1.9E-2</v>
      </c>
      <c r="S4634">
        <v>1.7999999999999999E-2</v>
      </c>
      <c r="T4634">
        <v>0.316</v>
      </c>
      <c r="U4634">
        <v>0.20799999999999999</v>
      </c>
      <c r="V4634">
        <v>0.79200000000000004</v>
      </c>
      <c r="W4634">
        <v>3333.3330000000001</v>
      </c>
      <c r="X4634" t="s">
        <v>56</v>
      </c>
      <c r="Y4634">
        <v>166.667</v>
      </c>
      <c r="Z4634">
        <v>0.95299999999999996</v>
      </c>
      <c r="AA4634">
        <v>0.872</v>
      </c>
      <c r="AB4634">
        <v>0.91</v>
      </c>
      <c r="AC4634">
        <v>0.82099999999999995</v>
      </c>
      <c r="AD4634" s="19">
        <v>45824.882460671295</v>
      </c>
      <c r="AE4634" t="s">
        <v>2024</v>
      </c>
    </row>
    <row r="4635" spans="1:31" hidden="1" x14ac:dyDescent="0.35">
      <c r="A4635" t="s">
        <v>1635</v>
      </c>
      <c r="B4635" t="s">
        <v>312</v>
      </c>
      <c r="C4635">
        <v>48</v>
      </c>
      <c r="D4635" s="9">
        <v>44506.447465277779</v>
      </c>
      <c r="E4635" s="9">
        <v>44554.797592592593</v>
      </c>
      <c r="F4635" t="s">
        <v>871</v>
      </c>
      <c r="G4635" t="s">
        <v>871</v>
      </c>
      <c r="H4635">
        <v>4</v>
      </c>
      <c r="I4635">
        <v>1</v>
      </c>
      <c r="J4635">
        <v>1</v>
      </c>
      <c r="K4635" t="s">
        <v>872</v>
      </c>
      <c r="L4635">
        <v>5</v>
      </c>
      <c r="M4635">
        <v>-1</v>
      </c>
      <c r="N4635">
        <v>0.10100000000000001</v>
      </c>
      <c r="O4635" t="s">
        <v>874</v>
      </c>
      <c r="P4635" t="s">
        <v>874</v>
      </c>
      <c r="Q4635">
        <v>8.2000000000000003E-2</v>
      </c>
      <c r="R4635">
        <v>0</v>
      </c>
      <c r="S4635">
        <v>8.6999999999999994E-2</v>
      </c>
      <c r="T4635" t="s">
        <v>874</v>
      </c>
      <c r="U4635" t="s">
        <v>874</v>
      </c>
      <c r="V4635" t="s">
        <v>874</v>
      </c>
      <c r="W4635" t="s">
        <v>874</v>
      </c>
      <c r="X4635" t="s">
        <v>56</v>
      </c>
      <c r="Y4635">
        <v>12.195</v>
      </c>
      <c r="Z4635">
        <v>0.89900000000000002</v>
      </c>
      <c r="AA4635" t="s">
        <v>874</v>
      </c>
      <c r="AB4635" t="s">
        <v>874</v>
      </c>
      <c r="AC4635">
        <v>0.91300000000000003</v>
      </c>
      <c r="AD4635" s="19">
        <v>45825.149707893521</v>
      </c>
      <c r="AE4635" t="s">
        <v>2397</v>
      </c>
    </row>
    <row r="4636" spans="1:31" x14ac:dyDescent="0.35">
      <c r="A4636" t="s">
        <v>938</v>
      </c>
      <c r="B4636" t="s">
        <v>311</v>
      </c>
      <c r="C4636">
        <v>4178</v>
      </c>
      <c r="D4636" s="9">
        <v>40386.890567129631</v>
      </c>
      <c r="E4636" s="9">
        <v>44565.190937500003</v>
      </c>
      <c r="F4636">
        <v>5292</v>
      </c>
      <c r="G4636">
        <v>5292</v>
      </c>
      <c r="H4636">
        <v>0</v>
      </c>
      <c r="I4636">
        <v>5292</v>
      </c>
      <c r="J4636">
        <v>1168</v>
      </c>
      <c r="K4636">
        <v>4124</v>
      </c>
      <c r="L4636">
        <v>1279</v>
      </c>
      <c r="M4636">
        <v>2845</v>
      </c>
      <c r="N4636">
        <v>0</v>
      </c>
      <c r="O4636">
        <v>1.607</v>
      </c>
      <c r="P4636">
        <v>0.373</v>
      </c>
      <c r="Q4636">
        <v>0.38900000000000001</v>
      </c>
      <c r="R4636">
        <v>1.234</v>
      </c>
      <c r="S4636">
        <v>1.2190000000000001</v>
      </c>
      <c r="T4636">
        <v>0.315</v>
      </c>
      <c r="U4636">
        <v>0</v>
      </c>
      <c r="V4636">
        <v>0.76800000000000002</v>
      </c>
      <c r="W4636">
        <v>7313.625</v>
      </c>
      <c r="X4636" t="s">
        <v>56</v>
      </c>
      <c r="Y4636">
        <v>2.5710000000000002</v>
      </c>
      <c r="Z4636">
        <v>0</v>
      </c>
      <c r="AA4636">
        <v>0.98799999999999999</v>
      </c>
      <c r="AB4636">
        <v>0.95399999999999996</v>
      </c>
      <c r="AC4636">
        <v>0.96</v>
      </c>
      <c r="AD4636" s="19">
        <v>45825.186587245371</v>
      </c>
      <c r="AE4636" t="s">
        <v>2392</v>
      </c>
    </row>
    <row r="4637" spans="1:31" hidden="1" x14ac:dyDescent="0.35">
      <c r="A4637" t="s">
        <v>1636</v>
      </c>
      <c r="B4637" t="s">
        <v>312</v>
      </c>
      <c r="C4637">
        <v>33</v>
      </c>
      <c r="D4637" s="9">
        <v>44527.652013888888</v>
      </c>
      <c r="E4637" s="9">
        <v>44561.534131944441</v>
      </c>
      <c r="F4637" t="s">
        <v>871</v>
      </c>
      <c r="G4637" t="s">
        <v>871</v>
      </c>
      <c r="H4637">
        <v>13</v>
      </c>
      <c r="I4637">
        <v>1</v>
      </c>
      <c r="J4637">
        <v>1</v>
      </c>
      <c r="K4637" t="s">
        <v>872</v>
      </c>
      <c r="L4637">
        <v>12</v>
      </c>
      <c r="M4637">
        <v>0</v>
      </c>
      <c r="N4637">
        <v>0.19900000000000001</v>
      </c>
      <c r="O4637" t="s">
        <v>874</v>
      </c>
      <c r="P4637" t="s">
        <v>874</v>
      </c>
      <c r="Q4637">
        <v>0.185</v>
      </c>
      <c r="R4637">
        <v>0</v>
      </c>
      <c r="S4637">
        <v>0.19900000000000001</v>
      </c>
      <c r="T4637" t="s">
        <v>874</v>
      </c>
      <c r="U4637" t="s">
        <v>874</v>
      </c>
      <c r="V4637" t="s">
        <v>874</v>
      </c>
      <c r="W4637" t="s">
        <v>874</v>
      </c>
      <c r="X4637" t="s">
        <v>56</v>
      </c>
      <c r="Y4637">
        <v>5.4050000000000002</v>
      </c>
      <c r="Z4637">
        <v>0.65</v>
      </c>
      <c r="AA4637" t="s">
        <v>874</v>
      </c>
      <c r="AB4637" t="s">
        <v>874</v>
      </c>
      <c r="AC4637">
        <v>0.42099999999999999</v>
      </c>
      <c r="AD4637" s="19">
        <v>45825.149935254631</v>
      </c>
      <c r="AE4637" t="s">
        <v>2397</v>
      </c>
    </row>
    <row r="4638" spans="1:31" x14ac:dyDescent="0.35">
      <c r="A4638" t="s">
        <v>69</v>
      </c>
      <c r="B4638" t="s">
        <v>311</v>
      </c>
      <c r="C4638">
        <v>1665</v>
      </c>
      <c r="D4638" s="9">
        <v>42899.062465277777</v>
      </c>
      <c r="E4638" s="9">
        <v>44564.880497685182</v>
      </c>
      <c r="F4638">
        <v>438</v>
      </c>
      <c r="G4638">
        <v>438</v>
      </c>
      <c r="H4638">
        <v>0</v>
      </c>
      <c r="I4638">
        <v>438</v>
      </c>
      <c r="J4638">
        <v>44</v>
      </c>
      <c r="K4638">
        <v>394</v>
      </c>
      <c r="L4638">
        <v>104</v>
      </c>
      <c r="M4638">
        <v>290</v>
      </c>
      <c r="N4638">
        <v>0</v>
      </c>
      <c r="O4638">
        <v>0.38700000000000001</v>
      </c>
      <c r="P4638">
        <v>4.5999999999999999E-2</v>
      </c>
      <c r="Q4638">
        <v>0.106</v>
      </c>
      <c r="R4638">
        <v>0.34100000000000003</v>
      </c>
      <c r="S4638">
        <v>0.34399999999999997</v>
      </c>
      <c r="T4638">
        <v>0.311</v>
      </c>
      <c r="U4638">
        <v>0</v>
      </c>
      <c r="V4638">
        <v>0.88100000000000001</v>
      </c>
      <c r="W4638">
        <v>2735.8490000000002</v>
      </c>
      <c r="X4638" t="s">
        <v>56</v>
      </c>
      <c r="Y4638">
        <v>9.4339999999999993</v>
      </c>
      <c r="Z4638">
        <v>0</v>
      </c>
      <c r="AA4638">
        <v>0.98</v>
      </c>
      <c r="AB4638">
        <v>0.96299999999999997</v>
      </c>
      <c r="AC4638">
        <v>0.97199999999999998</v>
      </c>
      <c r="AD4638" s="19">
        <v>45825.194447974536</v>
      </c>
      <c r="AE4638" t="s">
        <v>2392</v>
      </c>
    </row>
    <row r="4639" spans="1:31" hidden="1" x14ac:dyDescent="0.35">
      <c r="A4639" t="s">
        <v>1637</v>
      </c>
      <c r="B4639" t="s">
        <v>312</v>
      </c>
      <c r="C4639">
        <v>0</v>
      </c>
      <c r="D4639" s="9">
        <v>44319.453483796293</v>
      </c>
      <c r="E4639" s="9">
        <v>44319.453483796293</v>
      </c>
      <c r="F4639" t="s">
        <v>871</v>
      </c>
      <c r="G4639" t="s">
        <v>871</v>
      </c>
      <c r="H4639">
        <v>1</v>
      </c>
      <c r="I4639">
        <v>1</v>
      </c>
      <c r="J4639">
        <v>1</v>
      </c>
      <c r="K4639" t="s">
        <v>872</v>
      </c>
      <c r="L4639">
        <v>1</v>
      </c>
      <c r="M4639">
        <v>0</v>
      </c>
      <c r="N4639" t="s">
        <v>874</v>
      </c>
      <c r="O4639" t="s">
        <v>874</v>
      </c>
      <c r="P4639" t="s">
        <v>874</v>
      </c>
      <c r="Q4639" t="s">
        <v>874</v>
      </c>
      <c r="R4639">
        <v>0</v>
      </c>
      <c r="S4639" t="s">
        <v>874</v>
      </c>
      <c r="T4639" t="s">
        <v>874</v>
      </c>
      <c r="U4639" t="s">
        <v>874</v>
      </c>
      <c r="V4639" t="s">
        <v>874</v>
      </c>
      <c r="W4639" t="s">
        <v>874</v>
      </c>
      <c r="X4639" t="s">
        <v>56</v>
      </c>
      <c r="Y4639" t="s">
        <v>874</v>
      </c>
      <c r="Z4639" t="s">
        <v>874</v>
      </c>
      <c r="AA4639" t="s">
        <v>874</v>
      </c>
      <c r="AB4639" t="s">
        <v>874</v>
      </c>
      <c r="AC4639" t="s">
        <v>874</v>
      </c>
      <c r="AD4639" s="19">
        <v>45825.150138680554</v>
      </c>
      <c r="AE4639" t="s">
        <v>2397</v>
      </c>
    </row>
    <row r="4640" spans="1:31" x14ac:dyDescent="0.35">
      <c r="A4640" t="s">
        <v>2023</v>
      </c>
      <c r="B4640" t="s">
        <v>311</v>
      </c>
      <c r="C4640">
        <v>694</v>
      </c>
      <c r="D4640" s="9">
        <v>38501.192361111112</v>
      </c>
      <c r="E4640" s="9">
        <v>39195.868750000001</v>
      </c>
      <c r="F4640">
        <v>38</v>
      </c>
      <c r="G4640">
        <v>38</v>
      </c>
      <c r="H4640">
        <v>18</v>
      </c>
      <c r="I4640">
        <v>20</v>
      </c>
      <c r="J4640">
        <v>1</v>
      </c>
      <c r="K4640">
        <v>37</v>
      </c>
      <c r="L4640">
        <v>11</v>
      </c>
      <c r="M4640">
        <v>26</v>
      </c>
      <c r="N4640">
        <v>2.1999999999999999E-2</v>
      </c>
      <c r="O4640">
        <v>0.03</v>
      </c>
      <c r="P4640">
        <v>0</v>
      </c>
      <c r="Q4640">
        <v>1.6E-2</v>
      </c>
      <c r="R4640">
        <v>5.1999999999999998E-2</v>
      </c>
      <c r="S4640">
        <v>4.9000000000000002E-2</v>
      </c>
      <c r="T4640">
        <v>0.308</v>
      </c>
      <c r="U4640">
        <v>0.42299999999999999</v>
      </c>
      <c r="V4640">
        <v>1</v>
      </c>
      <c r="W4640">
        <v>1625</v>
      </c>
      <c r="X4640" t="s">
        <v>56</v>
      </c>
      <c r="Y4640">
        <v>62.5</v>
      </c>
      <c r="Z4640">
        <v>0.878</v>
      </c>
      <c r="AA4640">
        <v>0.89100000000000001</v>
      </c>
      <c r="AB4640">
        <v>0</v>
      </c>
      <c r="AC4640">
        <v>0.82099999999999995</v>
      </c>
      <c r="AD4640" s="19">
        <v>45824.902817071757</v>
      </c>
      <c r="AE4640" t="s">
        <v>2024</v>
      </c>
    </row>
    <row r="4641" spans="1:31" hidden="1" x14ac:dyDescent="0.35">
      <c r="A4641" t="s">
        <v>1638</v>
      </c>
      <c r="B4641" t="s">
        <v>312</v>
      </c>
      <c r="C4641">
        <v>0</v>
      </c>
      <c r="D4641" s="9">
        <v>39508.824467592596</v>
      </c>
      <c r="E4641" s="9">
        <v>39508.824479166666</v>
      </c>
      <c r="F4641" t="s">
        <v>871</v>
      </c>
      <c r="G4641" t="s">
        <v>871</v>
      </c>
      <c r="H4641">
        <v>1</v>
      </c>
      <c r="I4641">
        <v>1</v>
      </c>
      <c r="J4641">
        <v>1</v>
      </c>
      <c r="K4641" t="s">
        <v>872</v>
      </c>
      <c r="L4641">
        <v>12</v>
      </c>
      <c r="M4641">
        <v>-11</v>
      </c>
      <c r="N4641" t="s">
        <v>874</v>
      </c>
      <c r="O4641" t="s">
        <v>874</v>
      </c>
      <c r="P4641" t="s">
        <v>874</v>
      </c>
      <c r="Q4641">
        <v>6</v>
      </c>
      <c r="R4641">
        <v>0</v>
      </c>
      <c r="S4641" t="s">
        <v>874</v>
      </c>
      <c r="T4641" t="s">
        <v>874</v>
      </c>
      <c r="U4641" t="s">
        <v>874</v>
      </c>
      <c r="V4641" t="s">
        <v>874</v>
      </c>
      <c r="W4641" t="s">
        <v>874</v>
      </c>
      <c r="X4641" t="s">
        <v>56</v>
      </c>
      <c r="Y4641">
        <v>0.16700000000000001</v>
      </c>
      <c r="Z4641" t="s">
        <v>874</v>
      </c>
      <c r="AA4641" t="s">
        <v>874</v>
      </c>
      <c r="AB4641" t="s">
        <v>874</v>
      </c>
      <c r="AC4641">
        <v>0.73399999999999999</v>
      </c>
      <c r="AD4641" s="19">
        <v>45825.150323819442</v>
      </c>
      <c r="AE4641" t="s">
        <v>2397</v>
      </c>
    </row>
    <row r="4642" spans="1:31" x14ac:dyDescent="0.35">
      <c r="A4642" t="s">
        <v>2037</v>
      </c>
      <c r="B4642" t="s">
        <v>311</v>
      </c>
      <c r="C4642">
        <v>3054</v>
      </c>
      <c r="D4642" s="9">
        <v>38509.611111111109</v>
      </c>
      <c r="E4642" s="9">
        <v>41564.462500000001</v>
      </c>
      <c r="F4642">
        <v>83</v>
      </c>
      <c r="G4642">
        <v>83</v>
      </c>
      <c r="H4642">
        <v>20</v>
      </c>
      <c r="I4642">
        <v>63</v>
      </c>
      <c r="J4642">
        <v>12</v>
      </c>
      <c r="K4642">
        <v>71</v>
      </c>
      <c r="L4642">
        <v>22</v>
      </c>
      <c r="M4642">
        <v>49</v>
      </c>
      <c r="N4642">
        <v>1.7000000000000001E-2</v>
      </c>
      <c r="O4642">
        <v>3.9E-2</v>
      </c>
      <c r="P4642">
        <v>4.0000000000000001E-3</v>
      </c>
      <c r="Q4642">
        <v>1.6E-2</v>
      </c>
      <c r="R4642">
        <v>5.1999999999999998E-2</v>
      </c>
      <c r="S4642">
        <v>3.7999999999999999E-2</v>
      </c>
      <c r="T4642">
        <v>0.308</v>
      </c>
      <c r="U4642">
        <v>0.30399999999999999</v>
      </c>
      <c r="V4642">
        <v>0.92900000000000005</v>
      </c>
      <c r="W4642">
        <v>3062.5</v>
      </c>
      <c r="X4642" t="s">
        <v>56</v>
      </c>
      <c r="Y4642">
        <v>62.5</v>
      </c>
      <c r="Z4642">
        <v>0.92400000000000004</v>
      </c>
      <c r="AA4642">
        <v>0.82499999999999996</v>
      </c>
      <c r="AB4642">
        <v>0.60599999999999998</v>
      </c>
      <c r="AC4642">
        <v>0.80900000000000005</v>
      </c>
      <c r="AD4642" s="19">
        <v>45824.906389895834</v>
      </c>
      <c r="AE4642" t="s">
        <v>2043</v>
      </c>
    </row>
    <row r="4643" spans="1:31" hidden="1" x14ac:dyDescent="0.35">
      <c r="A4643" t="s">
        <v>1639</v>
      </c>
      <c r="B4643" t="s">
        <v>312</v>
      </c>
      <c r="C4643">
        <v>0</v>
      </c>
      <c r="D4643" s="9">
        <v>43994.606064814812</v>
      </c>
      <c r="E4643" s="9">
        <v>43994.606400462966</v>
      </c>
      <c r="F4643" t="s">
        <v>871</v>
      </c>
      <c r="G4643" t="s">
        <v>871</v>
      </c>
      <c r="H4643">
        <v>1</v>
      </c>
      <c r="I4643">
        <v>1</v>
      </c>
      <c r="J4643">
        <v>59</v>
      </c>
      <c r="K4643" t="s">
        <v>872</v>
      </c>
      <c r="L4643">
        <v>1</v>
      </c>
      <c r="M4643">
        <v>-58</v>
      </c>
      <c r="N4643" t="s">
        <v>874</v>
      </c>
      <c r="O4643" t="s">
        <v>874</v>
      </c>
      <c r="P4643">
        <v>29.5</v>
      </c>
      <c r="Q4643" t="s">
        <v>874</v>
      </c>
      <c r="R4643">
        <v>0</v>
      </c>
      <c r="S4643">
        <v>-29.5</v>
      </c>
      <c r="T4643" t="s">
        <v>874</v>
      </c>
      <c r="U4643" t="s">
        <v>874</v>
      </c>
      <c r="V4643" t="s">
        <v>874</v>
      </c>
      <c r="W4643" t="s">
        <v>874</v>
      </c>
      <c r="X4643" t="s">
        <v>80</v>
      </c>
      <c r="Y4643" t="s">
        <v>874</v>
      </c>
      <c r="Z4643" t="s">
        <v>874</v>
      </c>
      <c r="AA4643" t="s">
        <v>874</v>
      </c>
      <c r="AB4643">
        <v>0.14499999999999999</v>
      </c>
      <c r="AC4643" t="s">
        <v>874</v>
      </c>
      <c r="AD4643" s="19">
        <v>45825.150530960651</v>
      </c>
      <c r="AE4643" t="s">
        <v>2397</v>
      </c>
    </row>
    <row r="4644" spans="1:31" x14ac:dyDescent="0.35">
      <c r="A4644" t="s">
        <v>1297</v>
      </c>
      <c r="B4644" t="s">
        <v>311</v>
      </c>
      <c r="C4644">
        <v>4911</v>
      </c>
      <c r="D4644" s="9">
        <v>38945.447893518518</v>
      </c>
      <c r="E4644" s="9">
        <v>43857.28738425926</v>
      </c>
      <c r="F4644">
        <v>974</v>
      </c>
      <c r="G4644">
        <v>974</v>
      </c>
      <c r="H4644">
        <v>293</v>
      </c>
      <c r="I4644">
        <v>681</v>
      </c>
      <c r="J4644">
        <v>1</v>
      </c>
      <c r="K4644">
        <v>973</v>
      </c>
      <c r="L4644">
        <v>124</v>
      </c>
      <c r="M4644">
        <v>849</v>
      </c>
      <c r="N4644">
        <v>8.4000000000000005E-2</v>
      </c>
      <c r="O4644">
        <v>0.20499999999999999</v>
      </c>
      <c r="P4644">
        <v>0</v>
      </c>
      <c r="Q4644">
        <v>8.8999999999999996E-2</v>
      </c>
      <c r="R4644">
        <v>0.28899999999999998</v>
      </c>
      <c r="S4644">
        <v>0.28599999999999998</v>
      </c>
      <c r="T4644">
        <v>0.308</v>
      </c>
      <c r="U4644">
        <v>0.29099999999999998</v>
      </c>
      <c r="V4644">
        <v>1</v>
      </c>
      <c r="W4644">
        <v>9539.3259999999991</v>
      </c>
      <c r="X4644" t="s">
        <v>56</v>
      </c>
      <c r="Y4644">
        <v>11.236000000000001</v>
      </c>
      <c r="Z4644">
        <v>0.98399999999999999</v>
      </c>
      <c r="AA4644">
        <v>0.94299999999999995</v>
      </c>
      <c r="AB4644">
        <v>0</v>
      </c>
      <c r="AC4644">
        <v>0.88</v>
      </c>
      <c r="AD4644" s="19">
        <v>45825.065913564817</v>
      </c>
      <c r="AE4644" t="s">
        <v>2397</v>
      </c>
    </row>
    <row r="4645" spans="1:31" hidden="1" x14ac:dyDescent="0.35">
      <c r="A4645" t="s">
        <v>1640</v>
      </c>
      <c r="B4645" t="s">
        <v>312</v>
      </c>
      <c r="C4645">
        <v>38</v>
      </c>
      <c r="D4645" s="9">
        <v>43473.252025462964</v>
      </c>
      <c r="E4645" s="9">
        <v>43511.346608796295</v>
      </c>
      <c r="F4645" t="s">
        <v>871</v>
      </c>
      <c r="G4645" t="s">
        <v>871</v>
      </c>
      <c r="H4645">
        <v>1</v>
      </c>
      <c r="I4645">
        <v>2</v>
      </c>
      <c r="J4645">
        <v>1</v>
      </c>
      <c r="K4645" t="s">
        <v>872</v>
      </c>
      <c r="L4645">
        <v>1</v>
      </c>
      <c r="M4645">
        <v>1</v>
      </c>
      <c r="N4645" t="s">
        <v>874</v>
      </c>
      <c r="O4645">
        <v>2.5999999999999999E-2</v>
      </c>
      <c r="P4645" t="s">
        <v>874</v>
      </c>
      <c r="Q4645" t="s">
        <v>874</v>
      </c>
      <c r="R4645">
        <v>0</v>
      </c>
      <c r="S4645">
        <v>2.5999999999999999E-2</v>
      </c>
      <c r="T4645" t="s">
        <v>874</v>
      </c>
      <c r="U4645" t="s">
        <v>874</v>
      </c>
      <c r="V4645" t="s">
        <v>874</v>
      </c>
      <c r="W4645" t="s">
        <v>874</v>
      </c>
      <c r="X4645" t="s">
        <v>62</v>
      </c>
      <c r="Y4645" t="s">
        <v>874</v>
      </c>
      <c r="Z4645" t="s">
        <v>874</v>
      </c>
      <c r="AA4645">
        <v>1</v>
      </c>
      <c r="AB4645" t="s">
        <v>874</v>
      </c>
      <c r="AC4645" t="s">
        <v>874</v>
      </c>
      <c r="AD4645" s="19">
        <v>45825.15073465278</v>
      </c>
      <c r="AE4645" t="s">
        <v>2397</v>
      </c>
    </row>
    <row r="4646" spans="1:31" x14ac:dyDescent="0.35">
      <c r="A4646" t="s">
        <v>1273</v>
      </c>
      <c r="B4646" t="s">
        <v>311</v>
      </c>
      <c r="C4646">
        <v>353</v>
      </c>
      <c r="D4646" s="9">
        <v>43555.397337962961</v>
      </c>
      <c r="E4646" s="9">
        <v>43908.540983796294</v>
      </c>
      <c r="F4646">
        <v>32</v>
      </c>
      <c r="G4646">
        <v>32</v>
      </c>
      <c r="H4646">
        <v>6</v>
      </c>
      <c r="I4646">
        <v>26</v>
      </c>
      <c r="J4646">
        <v>1</v>
      </c>
      <c r="K4646">
        <v>31</v>
      </c>
      <c r="L4646">
        <v>22</v>
      </c>
      <c r="M4646">
        <v>9</v>
      </c>
      <c r="N4646">
        <v>8.6999999999999994E-2</v>
      </c>
      <c r="O4646">
        <v>7.0999999999999994E-2</v>
      </c>
      <c r="P4646">
        <v>0</v>
      </c>
      <c r="Q4646">
        <v>4.8000000000000001E-2</v>
      </c>
      <c r="R4646">
        <v>0.158</v>
      </c>
      <c r="S4646">
        <v>8.6999999999999994E-2</v>
      </c>
      <c r="T4646">
        <v>0.30399999999999999</v>
      </c>
      <c r="U4646">
        <v>0.55100000000000005</v>
      </c>
      <c r="V4646">
        <v>1</v>
      </c>
      <c r="W4646">
        <v>187.5</v>
      </c>
      <c r="X4646" t="s">
        <v>56</v>
      </c>
      <c r="Y4646">
        <v>20.832999999999998</v>
      </c>
      <c r="Z4646">
        <v>0.83799999999999997</v>
      </c>
      <c r="AA4646">
        <v>0.68899999999999995</v>
      </c>
      <c r="AB4646">
        <v>0</v>
      </c>
      <c r="AC4646">
        <v>0.82499999999999996</v>
      </c>
      <c r="AD4646" s="19">
        <v>45825.060236481484</v>
      </c>
      <c r="AE4646" t="s">
        <v>2397</v>
      </c>
    </row>
    <row r="4647" spans="1:31" hidden="1" x14ac:dyDescent="0.35">
      <c r="A4647" t="s">
        <v>1641</v>
      </c>
      <c r="B4647" t="s">
        <v>312</v>
      </c>
      <c r="C4647">
        <v>99</v>
      </c>
      <c r="D4647" s="9">
        <v>44467.602824074071</v>
      </c>
      <c r="E4647" s="9">
        <v>44566.698807870373</v>
      </c>
      <c r="F4647" t="s">
        <v>871</v>
      </c>
      <c r="G4647" t="s">
        <v>871</v>
      </c>
      <c r="H4647">
        <v>14</v>
      </c>
      <c r="I4647">
        <v>26</v>
      </c>
      <c r="J4647">
        <v>9</v>
      </c>
      <c r="K4647" t="s">
        <v>872</v>
      </c>
      <c r="L4647">
        <v>38</v>
      </c>
      <c r="M4647">
        <v>-6</v>
      </c>
      <c r="N4647">
        <v>0.19700000000000001</v>
      </c>
      <c r="O4647">
        <v>0.32700000000000001</v>
      </c>
      <c r="P4647">
        <v>7.9000000000000001E-2</v>
      </c>
      <c r="Q4647">
        <v>0.57499999999999996</v>
      </c>
      <c r="R4647">
        <v>0.44500000000000001</v>
      </c>
      <c r="S4647">
        <v>0.36099999999999999</v>
      </c>
      <c r="T4647">
        <v>1.292</v>
      </c>
      <c r="U4647">
        <v>0.376</v>
      </c>
      <c r="V4647">
        <v>0.84899999999999998</v>
      </c>
      <c r="W4647">
        <v>596.52200000000005</v>
      </c>
      <c r="X4647" t="s">
        <v>62</v>
      </c>
      <c r="Y4647">
        <v>1.7390000000000001</v>
      </c>
      <c r="Z4647">
        <v>0.96499999999999997</v>
      </c>
      <c r="AA4647">
        <v>0.82899999999999996</v>
      </c>
      <c r="AB4647">
        <v>0.89300000000000002</v>
      </c>
      <c r="AC4647">
        <v>0.67200000000000004</v>
      </c>
      <c r="AD4647" s="19">
        <v>45825.151028368055</v>
      </c>
      <c r="AE4647" t="s">
        <v>2397</v>
      </c>
    </row>
    <row r="4648" spans="1:31" x14ac:dyDescent="0.35">
      <c r="A4648" t="s">
        <v>1426</v>
      </c>
      <c r="B4648" t="s">
        <v>311</v>
      </c>
      <c r="C4648">
        <v>984</v>
      </c>
      <c r="D4648" s="9">
        <v>43041.663194444445</v>
      </c>
      <c r="E4648" s="9">
        <v>44026.488888888889</v>
      </c>
      <c r="F4648">
        <v>1224</v>
      </c>
      <c r="G4648">
        <v>995</v>
      </c>
      <c r="H4648">
        <v>276</v>
      </c>
      <c r="I4648">
        <v>719</v>
      </c>
      <c r="J4648">
        <v>23</v>
      </c>
      <c r="K4648">
        <v>972</v>
      </c>
      <c r="L4648">
        <v>206</v>
      </c>
      <c r="M4648">
        <v>766</v>
      </c>
      <c r="N4648">
        <v>0.56399999999999995</v>
      </c>
      <c r="O4648">
        <v>1.278</v>
      </c>
      <c r="P4648">
        <v>6.7000000000000004E-2</v>
      </c>
      <c r="Q4648">
        <v>0.53400000000000003</v>
      </c>
      <c r="R4648">
        <v>1.7749999999999999</v>
      </c>
      <c r="S4648">
        <v>1.7849999999999999</v>
      </c>
      <c r="T4648">
        <v>0.30099999999999999</v>
      </c>
      <c r="U4648">
        <v>0.30599999999999999</v>
      </c>
      <c r="V4648">
        <v>0.96399999999999997</v>
      </c>
      <c r="W4648">
        <v>1434.4570000000001</v>
      </c>
      <c r="X4648" t="s">
        <v>56</v>
      </c>
      <c r="Y4648">
        <v>1.873</v>
      </c>
      <c r="Z4648">
        <v>0.89</v>
      </c>
      <c r="AA4648">
        <v>0.76100000000000001</v>
      </c>
      <c r="AB4648">
        <v>0.86799999999999999</v>
      </c>
      <c r="AC4648">
        <v>0.89300000000000002</v>
      </c>
      <c r="AD4648" s="19">
        <v>45825.037289328706</v>
      </c>
      <c r="AE4648" t="s">
        <v>1766</v>
      </c>
    </row>
    <row r="4649" spans="1:31" hidden="1" x14ac:dyDescent="0.35">
      <c r="A4649" t="s">
        <v>1642</v>
      </c>
      <c r="B4649" t="s">
        <v>312</v>
      </c>
      <c r="C4649">
        <v>96</v>
      </c>
      <c r="D4649" s="9">
        <v>44425.694675925923</v>
      </c>
      <c r="E4649" s="9">
        <v>44522.091805555552</v>
      </c>
      <c r="F4649" t="s">
        <v>871</v>
      </c>
      <c r="G4649" t="s">
        <v>871</v>
      </c>
      <c r="H4649">
        <v>1</v>
      </c>
      <c r="I4649">
        <v>8</v>
      </c>
      <c r="J4649">
        <v>1</v>
      </c>
      <c r="K4649" t="s">
        <v>872</v>
      </c>
      <c r="L4649">
        <v>1</v>
      </c>
      <c r="M4649">
        <v>6</v>
      </c>
      <c r="N4649" t="s">
        <v>874</v>
      </c>
      <c r="O4649">
        <v>6.9000000000000006E-2</v>
      </c>
      <c r="P4649" t="s">
        <v>874</v>
      </c>
      <c r="Q4649" t="s">
        <v>874</v>
      </c>
      <c r="R4649">
        <v>0</v>
      </c>
      <c r="S4649">
        <v>6.9000000000000006E-2</v>
      </c>
      <c r="T4649" t="s">
        <v>874</v>
      </c>
      <c r="U4649" t="s">
        <v>874</v>
      </c>
      <c r="V4649" t="s">
        <v>874</v>
      </c>
      <c r="W4649" t="s">
        <v>874</v>
      </c>
      <c r="X4649" t="s">
        <v>56</v>
      </c>
      <c r="Y4649" t="s">
        <v>874</v>
      </c>
      <c r="Z4649" t="s">
        <v>874</v>
      </c>
      <c r="AA4649">
        <v>0.84</v>
      </c>
      <c r="AB4649" t="s">
        <v>874</v>
      </c>
      <c r="AC4649" t="s">
        <v>874</v>
      </c>
      <c r="AD4649" s="19">
        <v>45825.151259537037</v>
      </c>
      <c r="AE4649" t="s">
        <v>2397</v>
      </c>
    </row>
    <row r="4650" spans="1:31" x14ac:dyDescent="0.35">
      <c r="A4650" t="s">
        <v>1275</v>
      </c>
      <c r="B4650" t="s">
        <v>311</v>
      </c>
      <c r="C4650">
        <v>5882</v>
      </c>
      <c r="D4650" s="9">
        <v>38506.77003472222</v>
      </c>
      <c r="E4650" s="9">
        <v>44389.207511574074</v>
      </c>
      <c r="F4650">
        <v>56</v>
      </c>
      <c r="G4650">
        <v>56</v>
      </c>
      <c r="H4650">
        <v>8</v>
      </c>
      <c r="I4650">
        <v>48</v>
      </c>
      <c r="J4650">
        <v>6</v>
      </c>
      <c r="K4650">
        <v>50</v>
      </c>
      <c r="L4650">
        <v>14</v>
      </c>
      <c r="M4650">
        <v>36</v>
      </c>
      <c r="N4650">
        <v>2E-3</v>
      </c>
      <c r="O4650">
        <v>8.9999999999999993E-3</v>
      </c>
      <c r="P4650">
        <v>1E-3</v>
      </c>
      <c r="Q4650">
        <v>3.0000000000000001E-3</v>
      </c>
      <c r="R4650">
        <v>0.01</v>
      </c>
      <c r="S4650">
        <v>0.01</v>
      </c>
      <c r="T4650">
        <v>0.3</v>
      </c>
      <c r="U4650">
        <v>0.182</v>
      </c>
      <c r="V4650">
        <v>0.90900000000000003</v>
      </c>
      <c r="W4650">
        <v>12000</v>
      </c>
      <c r="X4650" t="s">
        <v>56</v>
      </c>
      <c r="Y4650">
        <v>333.33300000000003</v>
      </c>
      <c r="Z4650">
        <v>0.97899999999999998</v>
      </c>
      <c r="AA4650">
        <v>0.92900000000000005</v>
      </c>
      <c r="AB4650">
        <v>0.83599999999999997</v>
      </c>
      <c r="AC4650">
        <v>0.80300000000000005</v>
      </c>
      <c r="AD4650" s="19">
        <v>45825.060674155095</v>
      </c>
      <c r="AE4650" t="s">
        <v>2397</v>
      </c>
    </row>
    <row r="4651" spans="1:31" hidden="1" x14ac:dyDescent="0.35">
      <c r="A4651" t="s">
        <v>1643</v>
      </c>
      <c r="B4651" t="s">
        <v>312</v>
      </c>
      <c r="C4651">
        <v>68</v>
      </c>
      <c r="D4651" s="9">
        <v>41148.622835648152</v>
      </c>
      <c r="E4651" s="9">
        <v>41217.500659722224</v>
      </c>
      <c r="F4651" t="s">
        <v>871</v>
      </c>
      <c r="G4651" t="s">
        <v>871</v>
      </c>
      <c r="H4651">
        <v>1</v>
      </c>
      <c r="I4651">
        <v>7</v>
      </c>
      <c r="J4651">
        <v>3</v>
      </c>
      <c r="K4651" t="s">
        <v>872</v>
      </c>
      <c r="L4651">
        <v>7</v>
      </c>
      <c r="M4651">
        <v>-4</v>
      </c>
      <c r="N4651" t="s">
        <v>874</v>
      </c>
      <c r="O4651">
        <v>6.0999999999999999E-2</v>
      </c>
      <c r="P4651">
        <v>0.187</v>
      </c>
      <c r="Q4651">
        <v>6.0999999999999999E-2</v>
      </c>
      <c r="R4651">
        <v>-0.126</v>
      </c>
      <c r="S4651">
        <v>1.2E-2</v>
      </c>
      <c r="T4651" t="s">
        <v>874</v>
      </c>
      <c r="U4651" t="s">
        <v>874</v>
      </c>
      <c r="V4651" t="s">
        <v>874</v>
      </c>
      <c r="W4651" t="s">
        <v>874</v>
      </c>
      <c r="X4651" t="s">
        <v>92</v>
      </c>
      <c r="Y4651">
        <v>16.393000000000001</v>
      </c>
      <c r="Z4651" t="s">
        <v>874</v>
      </c>
      <c r="AA4651">
        <v>0.81799999999999995</v>
      </c>
      <c r="AB4651">
        <v>0.75</v>
      </c>
      <c r="AC4651">
        <v>0.84</v>
      </c>
      <c r="AD4651" s="19">
        <v>45825.151486504627</v>
      </c>
      <c r="AE4651" t="s">
        <v>2397</v>
      </c>
    </row>
    <row r="4652" spans="1:31" x14ac:dyDescent="0.35">
      <c r="A4652" t="s">
        <v>2097</v>
      </c>
      <c r="B4652" t="s">
        <v>311</v>
      </c>
      <c r="C4652">
        <v>836</v>
      </c>
      <c r="D4652" s="9">
        <v>40636.540972222225</v>
      </c>
      <c r="E4652" s="9">
        <v>41472.941666666666</v>
      </c>
      <c r="F4652">
        <v>34</v>
      </c>
      <c r="G4652">
        <v>34</v>
      </c>
      <c r="H4652">
        <v>24</v>
      </c>
      <c r="I4652">
        <v>10</v>
      </c>
      <c r="J4652">
        <v>10</v>
      </c>
      <c r="K4652">
        <v>24</v>
      </c>
      <c r="L4652">
        <v>22</v>
      </c>
      <c r="M4652">
        <v>2</v>
      </c>
      <c r="N4652">
        <v>5.6000000000000001E-2</v>
      </c>
      <c r="O4652">
        <v>2.5000000000000001E-2</v>
      </c>
      <c r="P4652">
        <v>7.0000000000000001E-3</v>
      </c>
      <c r="Q4652">
        <v>2.1999999999999999E-2</v>
      </c>
      <c r="R4652">
        <v>7.3999999999999996E-2</v>
      </c>
      <c r="S4652">
        <v>2.5999999999999999E-2</v>
      </c>
      <c r="T4652">
        <v>0.29699999999999999</v>
      </c>
      <c r="U4652">
        <v>0.69099999999999995</v>
      </c>
      <c r="V4652">
        <v>0.91400000000000003</v>
      </c>
      <c r="W4652">
        <v>90.909000000000006</v>
      </c>
      <c r="X4652" t="s">
        <v>56</v>
      </c>
      <c r="Y4652">
        <v>45.454999999999998</v>
      </c>
      <c r="Z4652">
        <v>0.86699999999999999</v>
      </c>
      <c r="AA4652">
        <v>0.92200000000000004</v>
      </c>
      <c r="AB4652">
        <v>0.78</v>
      </c>
      <c r="AC4652">
        <v>0.58899999999999997</v>
      </c>
      <c r="AD4652" s="19">
        <v>45824.924582175925</v>
      </c>
      <c r="AE4652" t="s">
        <v>2215</v>
      </c>
    </row>
    <row r="4653" spans="1:31" hidden="1" x14ac:dyDescent="0.35">
      <c r="A4653" t="s">
        <v>1644</v>
      </c>
      <c r="B4653" t="s">
        <v>312</v>
      </c>
      <c r="C4653">
        <v>80</v>
      </c>
      <c r="D4653" s="9">
        <v>44483.798807870371</v>
      </c>
      <c r="E4653" s="9">
        <v>44564.708287037036</v>
      </c>
      <c r="F4653" t="s">
        <v>871</v>
      </c>
      <c r="G4653" t="s">
        <v>871</v>
      </c>
      <c r="H4653">
        <v>1</v>
      </c>
      <c r="I4653">
        <v>7</v>
      </c>
      <c r="J4653">
        <v>1</v>
      </c>
      <c r="K4653" t="s">
        <v>872</v>
      </c>
      <c r="L4653">
        <v>1</v>
      </c>
      <c r="M4653">
        <v>5</v>
      </c>
      <c r="N4653" t="s">
        <v>874</v>
      </c>
      <c r="O4653">
        <v>8.3000000000000004E-2</v>
      </c>
      <c r="P4653" t="s">
        <v>874</v>
      </c>
      <c r="Q4653" t="s">
        <v>874</v>
      </c>
      <c r="R4653">
        <v>0</v>
      </c>
      <c r="S4653">
        <v>0.09</v>
      </c>
      <c r="T4653" t="s">
        <v>874</v>
      </c>
      <c r="U4653" t="s">
        <v>874</v>
      </c>
      <c r="V4653" t="s">
        <v>874</v>
      </c>
      <c r="W4653" t="s">
        <v>874</v>
      </c>
      <c r="X4653" t="s">
        <v>56</v>
      </c>
      <c r="Y4653" t="s">
        <v>874</v>
      </c>
      <c r="Z4653" t="s">
        <v>874</v>
      </c>
      <c r="AA4653">
        <v>0.93300000000000005</v>
      </c>
      <c r="AB4653" t="s">
        <v>874</v>
      </c>
      <c r="AC4653" t="s">
        <v>874</v>
      </c>
      <c r="AD4653" s="19">
        <v>45825.151724004631</v>
      </c>
      <c r="AE4653" t="s">
        <v>2397</v>
      </c>
    </row>
    <row r="4654" spans="1:31" x14ac:dyDescent="0.35">
      <c r="A4654" t="s">
        <v>2116</v>
      </c>
      <c r="B4654" t="s">
        <v>311</v>
      </c>
      <c r="C4654">
        <v>2814</v>
      </c>
      <c r="D4654" s="9">
        <v>38470.019444444442</v>
      </c>
      <c r="E4654" s="9">
        <v>41284.328472222223</v>
      </c>
      <c r="F4654">
        <v>78</v>
      </c>
      <c r="G4654">
        <v>78</v>
      </c>
      <c r="H4654">
        <v>54</v>
      </c>
      <c r="I4654">
        <v>24</v>
      </c>
      <c r="J4654">
        <v>29</v>
      </c>
      <c r="K4654">
        <v>49</v>
      </c>
      <c r="L4654">
        <v>24</v>
      </c>
      <c r="M4654">
        <v>25</v>
      </c>
      <c r="N4654">
        <v>3.9E-2</v>
      </c>
      <c r="O4654">
        <v>1.0999999999999999E-2</v>
      </c>
      <c r="P4654">
        <v>1.2999999999999999E-2</v>
      </c>
      <c r="Q4654">
        <v>1.0999999999999999E-2</v>
      </c>
      <c r="R4654">
        <v>3.6999999999999998E-2</v>
      </c>
      <c r="S4654">
        <v>2.3E-2</v>
      </c>
      <c r="T4654">
        <v>0.29699999999999999</v>
      </c>
      <c r="U4654">
        <v>0.78</v>
      </c>
      <c r="V4654">
        <v>0.74</v>
      </c>
      <c r="W4654">
        <v>2272.7269999999999</v>
      </c>
      <c r="X4654" t="s">
        <v>56</v>
      </c>
      <c r="Y4654">
        <v>90.909000000000006</v>
      </c>
      <c r="Z4654">
        <v>0.98699999999999999</v>
      </c>
      <c r="AA4654">
        <v>0.92500000000000004</v>
      </c>
      <c r="AB4654">
        <v>0.84</v>
      </c>
      <c r="AC4654">
        <v>0.57399999999999995</v>
      </c>
      <c r="AD4654" s="19">
        <v>45824.931353136577</v>
      </c>
      <c r="AE4654" t="s">
        <v>2215</v>
      </c>
    </row>
    <row r="4655" spans="1:31" hidden="1" x14ac:dyDescent="0.35">
      <c r="A4655" t="s">
        <v>1645</v>
      </c>
      <c r="B4655" t="s">
        <v>312</v>
      </c>
      <c r="C4655">
        <v>76</v>
      </c>
      <c r="D4655" s="9">
        <v>44490.38858796296</v>
      </c>
      <c r="E4655" s="9">
        <v>44566.456296296295</v>
      </c>
      <c r="F4655" t="s">
        <v>871</v>
      </c>
      <c r="G4655" t="s">
        <v>871</v>
      </c>
      <c r="H4655">
        <v>1</v>
      </c>
      <c r="I4655">
        <v>6</v>
      </c>
      <c r="J4655">
        <v>2</v>
      </c>
      <c r="K4655" t="s">
        <v>872</v>
      </c>
      <c r="L4655">
        <v>1</v>
      </c>
      <c r="M4655">
        <v>3</v>
      </c>
      <c r="N4655" t="s">
        <v>874</v>
      </c>
      <c r="O4655">
        <v>6.5000000000000002E-2</v>
      </c>
      <c r="P4655">
        <v>2.3E-2</v>
      </c>
      <c r="Q4655" t="s">
        <v>874</v>
      </c>
      <c r="R4655">
        <v>4.2000000000000003E-2</v>
      </c>
      <c r="S4655">
        <v>4.5999999999999999E-2</v>
      </c>
      <c r="T4655" t="s">
        <v>874</v>
      </c>
      <c r="U4655" t="s">
        <v>874</v>
      </c>
      <c r="V4655" t="s">
        <v>874</v>
      </c>
      <c r="W4655" t="s">
        <v>874</v>
      </c>
      <c r="X4655" t="s">
        <v>56</v>
      </c>
      <c r="Y4655" t="s">
        <v>874</v>
      </c>
      <c r="Z4655" t="s">
        <v>874</v>
      </c>
      <c r="AA4655">
        <v>0.91600000000000004</v>
      </c>
      <c r="AB4655">
        <v>1</v>
      </c>
      <c r="AC4655" t="s">
        <v>874</v>
      </c>
      <c r="AD4655" s="19">
        <v>45825.151952187502</v>
      </c>
      <c r="AE4655" t="s">
        <v>2397</v>
      </c>
    </row>
    <row r="4656" spans="1:31" x14ac:dyDescent="0.35">
      <c r="A4656" t="s">
        <v>901</v>
      </c>
      <c r="B4656" t="s">
        <v>311</v>
      </c>
      <c r="C4656">
        <v>1786</v>
      </c>
      <c r="D4656" s="9">
        <v>39420.099305555559</v>
      </c>
      <c r="E4656" s="9">
        <v>41206.105555555558</v>
      </c>
      <c r="F4656">
        <v>51</v>
      </c>
      <c r="G4656">
        <v>51</v>
      </c>
      <c r="H4656">
        <v>25</v>
      </c>
      <c r="I4656">
        <v>26</v>
      </c>
      <c r="J4656">
        <v>11</v>
      </c>
      <c r="K4656">
        <v>40</v>
      </c>
      <c r="L4656">
        <v>40</v>
      </c>
      <c r="M4656">
        <v>0</v>
      </c>
      <c r="N4656">
        <v>4.7E-2</v>
      </c>
      <c r="O4656">
        <v>4.9000000000000002E-2</v>
      </c>
      <c r="P4656">
        <v>5.0000000000000001E-3</v>
      </c>
      <c r="Q4656">
        <v>2.7E-2</v>
      </c>
      <c r="R4656">
        <v>9.0999999999999998E-2</v>
      </c>
      <c r="S4656">
        <v>3.1E-2</v>
      </c>
      <c r="T4656">
        <v>0.29699999999999999</v>
      </c>
      <c r="U4656">
        <v>0.49</v>
      </c>
      <c r="V4656">
        <v>0.94799999999999995</v>
      </c>
      <c r="W4656">
        <v>0</v>
      </c>
      <c r="X4656" t="s">
        <v>80</v>
      </c>
      <c r="Y4656">
        <v>37.036999999999999</v>
      </c>
      <c r="Z4656">
        <v>0.90900000000000003</v>
      </c>
      <c r="AA4656">
        <v>0.89100000000000001</v>
      </c>
      <c r="AB4656">
        <v>0.70699999999999996</v>
      </c>
      <c r="AC4656">
        <v>0.66700000000000004</v>
      </c>
      <c r="AD4656" s="19">
        <v>45824.951290231482</v>
      </c>
      <c r="AE4656" t="s">
        <v>2215</v>
      </c>
    </row>
    <row r="4657" spans="1:31" hidden="1" x14ac:dyDescent="0.35">
      <c r="A4657" t="s">
        <v>1646</v>
      </c>
      <c r="B4657" t="s">
        <v>312</v>
      </c>
      <c r="C4657">
        <v>3</v>
      </c>
      <c r="D4657" s="9">
        <v>44435.090092592596</v>
      </c>
      <c r="E4657" s="9">
        <v>44438.545914351853</v>
      </c>
      <c r="F4657" t="s">
        <v>871</v>
      </c>
      <c r="G4657" t="s">
        <v>871</v>
      </c>
      <c r="H4657">
        <v>1</v>
      </c>
      <c r="I4657">
        <v>1</v>
      </c>
      <c r="J4657">
        <v>1</v>
      </c>
      <c r="K4657" t="s">
        <v>872</v>
      </c>
      <c r="L4657">
        <v>1</v>
      </c>
      <c r="M4657">
        <v>-1</v>
      </c>
      <c r="N4657" t="s">
        <v>874</v>
      </c>
      <c r="O4657" t="s">
        <v>874</v>
      </c>
      <c r="P4657" t="s">
        <v>874</v>
      </c>
      <c r="Q4657" t="s">
        <v>874</v>
      </c>
      <c r="R4657">
        <v>0</v>
      </c>
      <c r="S4657" t="s">
        <v>874</v>
      </c>
      <c r="T4657" t="s">
        <v>874</v>
      </c>
      <c r="U4657" t="s">
        <v>874</v>
      </c>
      <c r="V4657" t="s">
        <v>874</v>
      </c>
      <c r="W4657" t="s">
        <v>874</v>
      </c>
      <c r="X4657" t="s">
        <v>62</v>
      </c>
      <c r="Y4657" t="s">
        <v>874</v>
      </c>
      <c r="Z4657" t="s">
        <v>874</v>
      </c>
      <c r="AA4657" t="s">
        <v>874</v>
      </c>
      <c r="AB4657" t="s">
        <v>874</v>
      </c>
      <c r="AC4657" t="s">
        <v>874</v>
      </c>
      <c r="AD4657" s="19">
        <v>45825.15218041667</v>
      </c>
      <c r="AE4657" t="s">
        <v>2397</v>
      </c>
    </row>
    <row r="4658" spans="1:31" x14ac:dyDescent="0.35">
      <c r="A4658" t="s">
        <v>1208</v>
      </c>
      <c r="B4658" t="s">
        <v>311</v>
      </c>
      <c r="C4658">
        <v>610</v>
      </c>
      <c r="D4658" s="9">
        <v>41015.90347222222</v>
      </c>
      <c r="E4658" s="9">
        <v>41626.768055555556</v>
      </c>
      <c r="F4658">
        <v>207</v>
      </c>
      <c r="G4658">
        <v>207</v>
      </c>
      <c r="H4658">
        <v>34</v>
      </c>
      <c r="I4658">
        <v>173</v>
      </c>
      <c r="J4658">
        <v>9</v>
      </c>
      <c r="K4658">
        <v>198</v>
      </c>
      <c r="L4658">
        <v>64</v>
      </c>
      <c r="M4658">
        <v>134</v>
      </c>
      <c r="N4658">
        <v>4.2999999999999997E-2</v>
      </c>
      <c r="O4658">
        <v>0.27500000000000002</v>
      </c>
      <c r="P4658">
        <v>1.2E-2</v>
      </c>
      <c r="Q4658">
        <v>9.0999999999999998E-2</v>
      </c>
      <c r="R4658">
        <v>0.30599999999999999</v>
      </c>
      <c r="S4658">
        <v>0.29799999999999999</v>
      </c>
      <c r="T4658">
        <v>0.29699999999999999</v>
      </c>
      <c r="U4658">
        <v>0.13500000000000001</v>
      </c>
      <c r="V4658">
        <v>0.96199999999999997</v>
      </c>
      <c r="W4658">
        <v>1472.527</v>
      </c>
      <c r="X4658" t="s">
        <v>56</v>
      </c>
      <c r="Y4658">
        <v>10.989000000000001</v>
      </c>
      <c r="Z4658">
        <v>0.92900000000000005</v>
      </c>
      <c r="AA4658">
        <v>0.88400000000000001</v>
      </c>
      <c r="AB4658">
        <v>0.72499999999999998</v>
      </c>
      <c r="AC4658">
        <v>0.95099999999999996</v>
      </c>
      <c r="AD4658" s="19">
        <v>45824.970549143516</v>
      </c>
      <c r="AE4658" t="s">
        <v>2225</v>
      </c>
    </row>
    <row r="4659" spans="1:31" hidden="1" x14ac:dyDescent="0.35">
      <c r="A4659" t="s">
        <v>1647</v>
      </c>
      <c r="B4659" t="s">
        <v>312</v>
      </c>
      <c r="C4659">
        <v>68</v>
      </c>
      <c r="D4659" s="9">
        <v>41745.645636574074</v>
      </c>
      <c r="E4659" s="9">
        <v>41813.979930555557</v>
      </c>
      <c r="F4659" t="s">
        <v>871</v>
      </c>
      <c r="G4659" t="s">
        <v>871</v>
      </c>
      <c r="H4659">
        <v>1</v>
      </c>
      <c r="I4659">
        <v>1</v>
      </c>
      <c r="J4659">
        <v>1</v>
      </c>
      <c r="K4659" t="s">
        <v>872</v>
      </c>
      <c r="L4659">
        <v>1</v>
      </c>
      <c r="M4659">
        <v>0</v>
      </c>
      <c r="N4659" t="s">
        <v>874</v>
      </c>
      <c r="O4659" t="s">
        <v>874</v>
      </c>
      <c r="P4659" t="s">
        <v>874</v>
      </c>
      <c r="Q4659" t="s">
        <v>874</v>
      </c>
      <c r="R4659">
        <v>0</v>
      </c>
      <c r="S4659" t="s">
        <v>874</v>
      </c>
      <c r="T4659" t="s">
        <v>874</v>
      </c>
      <c r="U4659" t="s">
        <v>874</v>
      </c>
      <c r="V4659" t="s">
        <v>874</v>
      </c>
      <c r="W4659" t="s">
        <v>874</v>
      </c>
      <c r="X4659" t="s">
        <v>56</v>
      </c>
      <c r="Y4659" t="s">
        <v>874</v>
      </c>
      <c r="Z4659" t="s">
        <v>874</v>
      </c>
      <c r="AA4659" t="s">
        <v>874</v>
      </c>
      <c r="AB4659" t="s">
        <v>874</v>
      </c>
      <c r="AC4659" t="s">
        <v>874</v>
      </c>
      <c r="AD4659" s="19">
        <v>45825.152402905092</v>
      </c>
      <c r="AE4659" t="s">
        <v>2397</v>
      </c>
    </row>
    <row r="4660" spans="1:31" x14ac:dyDescent="0.35">
      <c r="A4660" t="s">
        <v>1377</v>
      </c>
      <c r="B4660" t="s">
        <v>311</v>
      </c>
      <c r="C4660">
        <v>120</v>
      </c>
      <c r="D4660" s="9">
        <v>37681.19159722222</v>
      </c>
      <c r="E4660" s="9">
        <v>37801.923611111109</v>
      </c>
      <c r="F4660">
        <v>58</v>
      </c>
      <c r="G4660">
        <v>58</v>
      </c>
      <c r="H4660">
        <v>37</v>
      </c>
      <c r="I4660">
        <v>21</v>
      </c>
      <c r="J4660">
        <v>1</v>
      </c>
      <c r="K4660">
        <v>57</v>
      </c>
      <c r="L4660">
        <v>11</v>
      </c>
      <c r="M4660">
        <v>46</v>
      </c>
      <c r="N4660">
        <v>0.74299999999999999</v>
      </c>
      <c r="O4660">
        <v>0.17599999999999999</v>
      </c>
      <c r="P4660">
        <v>0</v>
      </c>
      <c r="Q4660">
        <v>0.27200000000000002</v>
      </c>
      <c r="R4660">
        <v>0.91900000000000004</v>
      </c>
      <c r="S4660">
        <v>0.64600000000000002</v>
      </c>
      <c r="T4660">
        <v>0.29599999999999999</v>
      </c>
      <c r="U4660">
        <v>0.80800000000000005</v>
      </c>
      <c r="V4660">
        <v>1</v>
      </c>
      <c r="W4660">
        <v>169.11799999999999</v>
      </c>
      <c r="X4660" t="s">
        <v>56</v>
      </c>
      <c r="Y4660">
        <v>3.6760000000000002</v>
      </c>
      <c r="Z4660">
        <v>0.90500000000000003</v>
      </c>
      <c r="AA4660">
        <v>0.85499999999999998</v>
      </c>
      <c r="AB4660">
        <v>0</v>
      </c>
      <c r="AC4660">
        <v>0.80700000000000005</v>
      </c>
      <c r="AD4660" s="19">
        <v>45825.085556493053</v>
      </c>
      <c r="AE4660" t="s">
        <v>2397</v>
      </c>
    </row>
    <row r="4661" spans="1:31" hidden="1" x14ac:dyDescent="0.35">
      <c r="A4661" t="s">
        <v>1648</v>
      </c>
      <c r="B4661" t="s">
        <v>312</v>
      </c>
      <c r="C4661">
        <v>79</v>
      </c>
      <c r="D4661" s="9">
        <v>44487.630185185182</v>
      </c>
      <c r="E4661" s="9">
        <v>44566.748263888891</v>
      </c>
      <c r="F4661" t="s">
        <v>871</v>
      </c>
      <c r="G4661" t="s">
        <v>871</v>
      </c>
      <c r="H4661">
        <v>1</v>
      </c>
      <c r="I4661">
        <v>2</v>
      </c>
      <c r="J4661">
        <v>1</v>
      </c>
      <c r="K4661" t="s">
        <v>872</v>
      </c>
      <c r="L4661">
        <v>1</v>
      </c>
      <c r="M4661">
        <v>0</v>
      </c>
      <c r="N4661" t="s">
        <v>874</v>
      </c>
      <c r="O4661">
        <v>3.5999999999999997E-2</v>
      </c>
      <c r="P4661" t="s">
        <v>874</v>
      </c>
      <c r="Q4661" t="s">
        <v>874</v>
      </c>
      <c r="R4661">
        <v>0</v>
      </c>
      <c r="S4661">
        <v>3.5999999999999997E-2</v>
      </c>
      <c r="T4661" t="s">
        <v>874</v>
      </c>
      <c r="U4661" t="s">
        <v>874</v>
      </c>
      <c r="V4661" t="s">
        <v>874</v>
      </c>
      <c r="W4661" t="s">
        <v>874</v>
      </c>
      <c r="X4661" t="s">
        <v>56</v>
      </c>
      <c r="Y4661" t="s">
        <v>874</v>
      </c>
      <c r="Z4661" t="s">
        <v>874</v>
      </c>
      <c r="AA4661">
        <v>1</v>
      </c>
      <c r="AB4661" t="s">
        <v>874</v>
      </c>
      <c r="AC4661" t="s">
        <v>874</v>
      </c>
      <c r="AD4661" s="19">
        <v>45825.152623819442</v>
      </c>
      <c r="AE4661" t="s">
        <v>2397</v>
      </c>
    </row>
    <row r="4662" spans="1:31" x14ac:dyDescent="0.35">
      <c r="A4662" t="s">
        <v>1748</v>
      </c>
      <c r="B4662" t="s">
        <v>311</v>
      </c>
      <c r="C4662">
        <v>485</v>
      </c>
      <c r="D4662" s="9">
        <v>44033.7965625</v>
      </c>
      <c r="E4662" s="9">
        <v>44519.334016203706</v>
      </c>
      <c r="F4662">
        <v>50</v>
      </c>
      <c r="G4662">
        <v>50</v>
      </c>
      <c r="H4662">
        <v>26</v>
      </c>
      <c r="I4662">
        <v>24</v>
      </c>
      <c r="J4662">
        <v>10</v>
      </c>
      <c r="K4662">
        <v>40</v>
      </c>
      <c r="L4662">
        <v>12</v>
      </c>
      <c r="M4662">
        <v>28</v>
      </c>
      <c r="N4662">
        <v>7.6999999999999999E-2</v>
      </c>
      <c r="O4662">
        <v>6.6000000000000003E-2</v>
      </c>
      <c r="P4662">
        <v>0</v>
      </c>
      <c r="Q4662">
        <v>4.2000000000000003E-2</v>
      </c>
      <c r="R4662">
        <v>0.14299999999999999</v>
      </c>
      <c r="S4662">
        <v>0.107</v>
      </c>
      <c r="T4662">
        <v>0.29399999999999998</v>
      </c>
      <c r="U4662">
        <v>0.53800000000000003</v>
      </c>
      <c r="V4662">
        <v>1</v>
      </c>
      <c r="W4662">
        <v>666.66700000000003</v>
      </c>
      <c r="X4662" t="s">
        <v>56</v>
      </c>
      <c r="Y4662">
        <v>23.81</v>
      </c>
      <c r="Z4662">
        <v>0.76</v>
      </c>
      <c r="AA4662">
        <v>0.90200000000000002</v>
      </c>
      <c r="AB4662">
        <v>0</v>
      </c>
      <c r="AC4662">
        <v>0.82099999999999995</v>
      </c>
      <c r="AD4662" s="19">
        <v>45825.176708472223</v>
      </c>
      <c r="AE4662" t="s">
        <v>2397</v>
      </c>
    </row>
    <row r="4663" spans="1:31" hidden="1" x14ac:dyDescent="0.35">
      <c r="A4663" t="s">
        <v>1649</v>
      </c>
      <c r="B4663" t="s">
        <v>312</v>
      </c>
      <c r="C4663">
        <v>57</v>
      </c>
      <c r="D4663" s="9">
        <v>44243.702199074076</v>
      </c>
      <c r="E4663" s="9">
        <v>44300.852500000001</v>
      </c>
      <c r="F4663" t="s">
        <v>871</v>
      </c>
      <c r="G4663" t="s">
        <v>871</v>
      </c>
      <c r="H4663">
        <v>1</v>
      </c>
      <c r="I4663">
        <v>2</v>
      </c>
      <c r="J4663">
        <v>1</v>
      </c>
      <c r="K4663" t="s">
        <v>872</v>
      </c>
      <c r="L4663">
        <v>2</v>
      </c>
      <c r="M4663">
        <v>-1</v>
      </c>
      <c r="N4663" t="s">
        <v>874</v>
      </c>
      <c r="O4663">
        <v>4.2999999999999997E-2</v>
      </c>
      <c r="P4663" t="s">
        <v>874</v>
      </c>
      <c r="Q4663">
        <v>1.7999999999999999E-2</v>
      </c>
      <c r="R4663">
        <v>0</v>
      </c>
      <c r="S4663">
        <v>4.2999999999999997E-2</v>
      </c>
      <c r="T4663" t="s">
        <v>874</v>
      </c>
      <c r="U4663" t="s">
        <v>874</v>
      </c>
      <c r="V4663" t="s">
        <v>874</v>
      </c>
      <c r="W4663" t="s">
        <v>874</v>
      </c>
      <c r="X4663" t="s">
        <v>56</v>
      </c>
      <c r="Y4663">
        <v>55.555999999999997</v>
      </c>
      <c r="Z4663" t="s">
        <v>874</v>
      </c>
      <c r="AA4663">
        <v>1</v>
      </c>
      <c r="AB4663" t="s">
        <v>874</v>
      </c>
      <c r="AC4663">
        <v>1</v>
      </c>
      <c r="AD4663" s="19">
        <v>45825.152850289349</v>
      </c>
      <c r="AE4663" t="s">
        <v>2397</v>
      </c>
    </row>
    <row r="4664" spans="1:31" x14ac:dyDescent="0.35">
      <c r="A4664" t="s">
        <v>1000</v>
      </c>
      <c r="B4664" t="s">
        <v>311</v>
      </c>
      <c r="C4664">
        <v>2565</v>
      </c>
      <c r="D4664" s="9">
        <v>41980.747777777775</v>
      </c>
      <c r="E4664" s="9">
        <v>44546.675810185188</v>
      </c>
      <c r="F4664">
        <v>155</v>
      </c>
      <c r="G4664">
        <v>155</v>
      </c>
      <c r="H4664">
        <v>139</v>
      </c>
      <c r="I4664">
        <v>16</v>
      </c>
      <c r="J4664">
        <v>0</v>
      </c>
      <c r="K4664">
        <v>155</v>
      </c>
      <c r="L4664">
        <v>137</v>
      </c>
      <c r="M4664">
        <v>18</v>
      </c>
      <c r="N4664">
        <v>0.112</v>
      </c>
      <c r="O4664">
        <v>8.0000000000000002E-3</v>
      </c>
      <c r="P4664">
        <v>0</v>
      </c>
      <c r="Q4664">
        <v>3.5000000000000003E-2</v>
      </c>
      <c r="R4664">
        <v>0.12</v>
      </c>
      <c r="S4664">
        <v>0.104</v>
      </c>
      <c r="T4664">
        <v>0.29199999999999998</v>
      </c>
      <c r="U4664">
        <v>0.93300000000000005</v>
      </c>
      <c r="V4664">
        <v>1</v>
      </c>
      <c r="W4664">
        <v>514.28599999999994</v>
      </c>
      <c r="X4664" t="s">
        <v>56</v>
      </c>
      <c r="Y4664">
        <v>28.571000000000002</v>
      </c>
      <c r="Z4664">
        <v>0.65300000000000002</v>
      </c>
      <c r="AA4664" s="19">
        <v>0.81499999999999995</v>
      </c>
      <c r="AB4664">
        <v>0</v>
      </c>
      <c r="AC4664" s="23">
        <v>0.57099999999999995</v>
      </c>
      <c r="AD4664" s="19">
        <v>45825.20365703704</v>
      </c>
      <c r="AE4664" t="s">
        <v>2388</v>
      </c>
    </row>
    <row r="4665" spans="1:31" hidden="1" x14ac:dyDescent="0.35">
      <c r="A4665" t="s">
        <v>1650</v>
      </c>
      <c r="B4665" t="s">
        <v>312</v>
      </c>
      <c r="C4665">
        <v>0</v>
      </c>
      <c r="D4665" s="9">
        <v>44516.549479166664</v>
      </c>
      <c r="E4665" s="9">
        <v>44516.549479166664</v>
      </c>
      <c r="F4665" t="s">
        <v>871</v>
      </c>
      <c r="G4665" t="s">
        <v>871</v>
      </c>
      <c r="H4665">
        <v>1</v>
      </c>
      <c r="I4665">
        <v>1</v>
      </c>
      <c r="J4665">
        <v>1</v>
      </c>
      <c r="K4665" t="s">
        <v>872</v>
      </c>
      <c r="L4665">
        <v>1</v>
      </c>
      <c r="M4665">
        <v>0</v>
      </c>
      <c r="N4665" t="s">
        <v>874</v>
      </c>
      <c r="O4665" t="s">
        <v>874</v>
      </c>
      <c r="P4665" t="s">
        <v>874</v>
      </c>
      <c r="Q4665" t="s">
        <v>874</v>
      </c>
      <c r="R4665">
        <v>0</v>
      </c>
      <c r="S4665" t="s">
        <v>874</v>
      </c>
      <c r="T4665" t="s">
        <v>874</v>
      </c>
      <c r="U4665" t="s">
        <v>874</v>
      </c>
      <c r="V4665" t="s">
        <v>874</v>
      </c>
      <c r="W4665" t="s">
        <v>874</v>
      </c>
      <c r="X4665" t="s">
        <v>62</v>
      </c>
      <c r="Y4665" t="s">
        <v>874</v>
      </c>
      <c r="Z4665" t="s">
        <v>874</v>
      </c>
      <c r="AA4665" t="s">
        <v>874</v>
      </c>
      <c r="AB4665" t="s">
        <v>874</v>
      </c>
      <c r="AC4665" t="s">
        <v>874</v>
      </c>
      <c r="AD4665" s="19">
        <v>45825.153052256945</v>
      </c>
      <c r="AE4665" t="s">
        <v>2397</v>
      </c>
    </row>
    <row r="4666" spans="1:31" x14ac:dyDescent="0.35">
      <c r="A4666" t="s">
        <v>1318</v>
      </c>
      <c r="B4666" t="s">
        <v>311</v>
      </c>
      <c r="C4666">
        <v>1505</v>
      </c>
      <c r="D4666" s="9">
        <v>42655.717233796298</v>
      </c>
      <c r="E4666" s="9">
        <v>44161.343414351853</v>
      </c>
      <c r="F4666">
        <v>290</v>
      </c>
      <c r="G4666">
        <v>290</v>
      </c>
      <c r="H4666">
        <v>125</v>
      </c>
      <c r="I4666">
        <v>165</v>
      </c>
      <c r="J4666">
        <v>62</v>
      </c>
      <c r="K4666">
        <v>228</v>
      </c>
      <c r="L4666">
        <v>113</v>
      </c>
      <c r="M4666">
        <v>115</v>
      </c>
      <c r="N4666">
        <v>0.124</v>
      </c>
      <c r="O4666">
        <v>0.13600000000000001</v>
      </c>
      <c r="P4666">
        <v>2.7E-2</v>
      </c>
      <c r="Q4666">
        <v>6.8000000000000005E-2</v>
      </c>
      <c r="R4666">
        <v>0.23300000000000001</v>
      </c>
      <c r="S4666">
        <v>0.13600000000000001</v>
      </c>
      <c r="T4666">
        <v>0.29199999999999998</v>
      </c>
      <c r="U4666">
        <v>0.47699999999999998</v>
      </c>
      <c r="V4666">
        <v>0.89600000000000002</v>
      </c>
      <c r="W4666">
        <v>1691.1759999999999</v>
      </c>
      <c r="X4666" t="s">
        <v>56</v>
      </c>
      <c r="Y4666">
        <v>14.706</v>
      </c>
      <c r="Z4666">
        <v>0.47199999999999998</v>
      </c>
      <c r="AA4666">
        <v>0.747</v>
      </c>
      <c r="AB4666">
        <v>0.56399999999999995</v>
      </c>
      <c r="AC4666">
        <v>0.89300000000000002</v>
      </c>
      <c r="AD4666" s="19">
        <v>45825.071217534722</v>
      </c>
      <c r="AE4666" t="s">
        <v>2397</v>
      </c>
    </row>
    <row r="4667" spans="1:31" hidden="1" x14ac:dyDescent="0.35">
      <c r="A4667" t="s">
        <v>894</v>
      </c>
      <c r="B4667" t="s">
        <v>312</v>
      </c>
      <c r="C4667">
        <v>5</v>
      </c>
      <c r="D4667" s="9">
        <v>44440.507881944446</v>
      </c>
      <c r="E4667" s="9">
        <v>44445.96738425926</v>
      </c>
      <c r="F4667" t="s">
        <v>871</v>
      </c>
      <c r="G4667" t="s">
        <v>871</v>
      </c>
      <c r="H4667">
        <v>1</v>
      </c>
      <c r="I4667">
        <v>2</v>
      </c>
      <c r="J4667">
        <v>1</v>
      </c>
      <c r="K4667" t="s">
        <v>872</v>
      </c>
      <c r="L4667">
        <v>1</v>
      </c>
      <c r="M4667">
        <v>2</v>
      </c>
      <c r="N4667" t="s">
        <v>874</v>
      </c>
      <c r="O4667">
        <v>0.33300000000000002</v>
      </c>
      <c r="P4667">
        <v>0</v>
      </c>
      <c r="Q4667" t="s">
        <v>874</v>
      </c>
      <c r="R4667">
        <v>0.33300000000000002</v>
      </c>
      <c r="S4667">
        <v>0.33300000000000002</v>
      </c>
      <c r="T4667" t="s">
        <v>874</v>
      </c>
      <c r="U4667" t="s">
        <v>874</v>
      </c>
      <c r="V4667" t="s">
        <v>874</v>
      </c>
      <c r="W4667" t="s">
        <v>874</v>
      </c>
      <c r="X4667" t="s">
        <v>62</v>
      </c>
      <c r="Y4667" t="s">
        <v>874</v>
      </c>
      <c r="Z4667" t="s">
        <v>874</v>
      </c>
      <c r="AA4667">
        <v>1</v>
      </c>
      <c r="AB4667">
        <v>0</v>
      </c>
      <c r="AC4667" t="s">
        <v>874</v>
      </c>
      <c r="AD4667" s="19">
        <v>45825.153243761575</v>
      </c>
      <c r="AE4667" t="s">
        <v>2397</v>
      </c>
    </row>
    <row r="4668" spans="1:31" x14ac:dyDescent="0.35">
      <c r="A4668" t="s">
        <v>1720</v>
      </c>
      <c r="B4668" t="s">
        <v>311</v>
      </c>
      <c r="C4668">
        <v>399</v>
      </c>
      <c r="D4668" s="9">
        <v>40735.683333333334</v>
      </c>
      <c r="E4668" s="9">
        <v>41135.277083333334</v>
      </c>
      <c r="F4668">
        <v>206</v>
      </c>
      <c r="G4668">
        <v>206</v>
      </c>
      <c r="H4668">
        <v>6</v>
      </c>
      <c r="I4668">
        <v>200</v>
      </c>
      <c r="J4668">
        <v>5</v>
      </c>
      <c r="K4668">
        <v>201</v>
      </c>
      <c r="L4668">
        <v>46</v>
      </c>
      <c r="M4668">
        <v>155</v>
      </c>
      <c r="N4668">
        <v>1.7999999999999999E-2</v>
      </c>
      <c r="O4668">
        <v>0.55900000000000005</v>
      </c>
      <c r="P4668">
        <v>8.0000000000000002E-3</v>
      </c>
      <c r="Q4668">
        <v>0.16400000000000001</v>
      </c>
      <c r="R4668">
        <v>0.56899999999999995</v>
      </c>
      <c r="S4668">
        <v>0.5</v>
      </c>
      <c r="T4668">
        <v>0.28799999999999998</v>
      </c>
      <c r="U4668">
        <v>3.1E-2</v>
      </c>
      <c r="V4668">
        <v>0.98599999999999999</v>
      </c>
      <c r="W4668">
        <v>945.12199999999996</v>
      </c>
      <c r="X4668" t="s">
        <v>56</v>
      </c>
      <c r="Y4668">
        <v>6.0979999999999999</v>
      </c>
      <c r="Z4668">
        <v>0.91</v>
      </c>
      <c r="AA4668">
        <v>0.253</v>
      </c>
      <c r="AB4668">
        <v>0.81699999999999995</v>
      </c>
      <c r="AC4668">
        <v>0.59799999999999998</v>
      </c>
      <c r="AD4668" s="19">
        <v>45824.832232372682</v>
      </c>
      <c r="AE4668" t="s">
        <v>1824</v>
      </c>
    </row>
    <row r="4669" spans="1:31" hidden="1" x14ac:dyDescent="0.35">
      <c r="A4669" t="s">
        <v>1651</v>
      </c>
      <c r="B4669" t="s">
        <v>312</v>
      </c>
      <c r="C4669">
        <v>48</v>
      </c>
      <c r="D4669" s="9">
        <v>44495.69425925926</v>
      </c>
      <c r="E4669" s="9">
        <v>44544.386932870373</v>
      </c>
      <c r="F4669" t="s">
        <v>871</v>
      </c>
      <c r="G4669" t="s">
        <v>871</v>
      </c>
      <c r="H4669">
        <v>2</v>
      </c>
      <c r="I4669">
        <v>4</v>
      </c>
      <c r="J4669">
        <v>1</v>
      </c>
      <c r="K4669" t="s">
        <v>872</v>
      </c>
      <c r="L4669">
        <v>1</v>
      </c>
      <c r="M4669">
        <v>5</v>
      </c>
      <c r="N4669">
        <v>4.2999999999999997E-2</v>
      </c>
      <c r="O4669">
        <v>0.114</v>
      </c>
      <c r="P4669" t="s">
        <v>874</v>
      </c>
      <c r="Q4669" t="s">
        <v>874</v>
      </c>
      <c r="R4669">
        <v>0.157</v>
      </c>
      <c r="S4669">
        <v>6.8000000000000005E-2</v>
      </c>
      <c r="T4669" t="s">
        <v>874</v>
      </c>
      <c r="U4669" t="s">
        <v>874</v>
      </c>
      <c r="V4669" t="s">
        <v>874</v>
      </c>
      <c r="W4669" t="s">
        <v>874</v>
      </c>
      <c r="X4669" t="s">
        <v>56</v>
      </c>
      <c r="Y4669" t="s">
        <v>874</v>
      </c>
      <c r="Z4669">
        <v>1</v>
      </c>
      <c r="AA4669">
        <v>0.71699999999999997</v>
      </c>
      <c r="AB4669" t="s">
        <v>874</v>
      </c>
      <c r="AC4669" t="s">
        <v>874</v>
      </c>
      <c r="AD4669" s="19">
        <v>45825.153504479167</v>
      </c>
      <c r="AE4669" t="s">
        <v>2397</v>
      </c>
    </row>
    <row r="4670" spans="1:31" x14ac:dyDescent="0.35">
      <c r="A4670" t="s">
        <v>1041</v>
      </c>
      <c r="B4670" t="s">
        <v>311</v>
      </c>
      <c r="C4670">
        <v>2078</v>
      </c>
      <c r="D4670" s="9">
        <v>42229.63958333333</v>
      </c>
      <c r="E4670" s="9">
        <v>44308.639166666668</v>
      </c>
      <c r="F4670">
        <v>1847</v>
      </c>
      <c r="G4670">
        <v>1847</v>
      </c>
      <c r="H4670">
        <v>1103</v>
      </c>
      <c r="I4670">
        <v>744</v>
      </c>
      <c r="J4670">
        <v>41</v>
      </c>
      <c r="K4670">
        <v>1806</v>
      </c>
      <c r="L4670">
        <v>477</v>
      </c>
      <c r="M4670">
        <v>1329</v>
      </c>
      <c r="N4670">
        <v>0.65600000000000003</v>
      </c>
      <c r="O4670">
        <v>0.57399999999999995</v>
      </c>
      <c r="P4670">
        <v>3.4000000000000002E-2</v>
      </c>
      <c r="Q4670">
        <v>0.34499999999999997</v>
      </c>
      <c r="R4670">
        <v>1.196</v>
      </c>
      <c r="S4670">
        <v>1.1000000000000001</v>
      </c>
      <c r="T4670">
        <v>0.28799999999999998</v>
      </c>
      <c r="U4670">
        <v>0.53300000000000003</v>
      </c>
      <c r="V4670">
        <v>0.97199999999999998</v>
      </c>
      <c r="W4670">
        <v>3852.174</v>
      </c>
      <c r="X4670" t="s">
        <v>56</v>
      </c>
      <c r="Y4670">
        <v>2.899</v>
      </c>
      <c r="Z4670">
        <v>0.97399999999999998</v>
      </c>
      <c r="AA4670" s="19">
        <v>0.995</v>
      </c>
      <c r="AB4670">
        <v>0.98099999999999998</v>
      </c>
      <c r="AC4670" s="23">
        <v>0.96599999999999997</v>
      </c>
      <c r="AD4670" s="19">
        <v>45825.214755069443</v>
      </c>
      <c r="AE4670" t="s">
        <v>2384</v>
      </c>
    </row>
    <row r="4671" spans="1:31" hidden="1" x14ac:dyDescent="0.35">
      <c r="A4671" t="s">
        <v>1652</v>
      </c>
      <c r="B4671" t="s">
        <v>312</v>
      </c>
      <c r="C4671">
        <v>0</v>
      </c>
      <c r="D4671" s="9">
        <v>44497.756643518522</v>
      </c>
      <c r="E4671" s="9">
        <v>44497.756643518522</v>
      </c>
      <c r="F4671" t="s">
        <v>871</v>
      </c>
      <c r="G4671" t="s">
        <v>871</v>
      </c>
      <c r="H4671">
        <v>1</v>
      </c>
      <c r="I4671">
        <v>1</v>
      </c>
      <c r="J4671">
        <v>1</v>
      </c>
      <c r="K4671" t="s">
        <v>872</v>
      </c>
      <c r="L4671">
        <v>1</v>
      </c>
      <c r="M4671">
        <v>0</v>
      </c>
      <c r="N4671" t="s">
        <v>874</v>
      </c>
      <c r="O4671" t="s">
        <v>874</v>
      </c>
      <c r="P4671" t="s">
        <v>874</v>
      </c>
      <c r="Q4671" t="s">
        <v>874</v>
      </c>
      <c r="R4671">
        <v>0</v>
      </c>
      <c r="S4671" t="s">
        <v>874</v>
      </c>
      <c r="T4671" t="s">
        <v>874</v>
      </c>
      <c r="U4671" t="s">
        <v>874</v>
      </c>
      <c r="V4671" t="s">
        <v>874</v>
      </c>
      <c r="W4671" t="s">
        <v>874</v>
      </c>
      <c r="X4671" t="s">
        <v>56</v>
      </c>
      <c r="Y4671" t="s">
        <v>874</v>
      </c>
      <c r="Z4671" t="s">
        <v>874</v>
      </c>
      <c r="AA4671" t="s">
        <v>874</v>
      </c>
      <c r="AB4671" t="s">
        <v>874</v>
      </c>
      <c r="AC4671" t="s">
        <v>874</v>
      </c>
      <c r="AD4671" s="19">
        <v>45825.153727384262</v>
      </c>
      <c r="AE4671" t="s">
        <v>2397</v>
      </c>
    </row>
    <row r="4672" spans="1:31" x14ac:dyDescent="0.35">
      <c r="A4672" t="s">
        <v>1589</v>
      </c>
      <c r="B4672" t="s">
        <v>311</v>
      </c>
      <c r="C4672">
        <v>3411</v>
      </c>
      <c r="D4672" s="9">
        <v>37798.848460648151</v>
      </c>
      <c r="E4672" s="9">
        <v>41209.884444444448</v>
      </c>
      <c r="F4672">
        <v>158</v>
      </c>
      <c r="G4672">
        <v>158</v>
      </c>
      <c r="H4672">
        <v>60</v>
      </c>
      <c r="I4672">
        <v>98</v>
      </c>
      <c r="J4672">
        <v>22</v>
      </c>
      <c r="K4672">
        <v>136</v>
      </c>
      <c r="L4672">
        <v>99</v>
      </c>
      <c r="M4672">
        <v>37</v>
      </c>
      <c r="N4672">
        <v>8.8999999999999996E-2</v>
      </c>
      <c r="O4672">
        <v>2.5000000000000001E-2</v>
      </c>
      <c r="P4672">
        <v>6.0000000000000001E-3</v>
      </c>
      <c r="Q4672">
        <v>3.1E-2</v>
      </c>
      <c r="R4672">
        <v>0.108</v>
      </c>
      <c r="S4672">
        <v>3.9E-2</v>
      </c>
      <c r="T4672">
        <v>0.28699999999999998</v>
      </c>
      <c r="U4672">
        <v>0.78100000000000003</v>
      </c>
      <c r="V4672">
        <v>0.94699999999999995</v>
      </c>
      <c r="W4672">
        <v>1193.548</v>
      </c>
      <c r="X4672" t="s">
        <v>56</v>
      </c>
      <c r="Y4672">
        <v>32.258000000000003</v>
      </c>
      <c r="Z4672">
        <v>0.89</v>
      </c>
      <c r="AA4672">
        <v>0.52700000000000002</v>
      </c>
      <c r="AB4672">
        <v>0.28399999999999997</v>
      </c>
      <c r="AC4672">
        <v>0.42299999999999999</v>
      </c>
      <c r="AD4672" s="19">
        <v>45825.137364374998</v>
      </c>
      <c r="AE4672" t="s">
        <v>2397</v>
      </c>
    </row>
    <row r="4673" spans="1:31" hidden="1" x14ac:dyDescent="0.35">
      <c r="A4673" t="s">
        <v>1653</v>
      </c>
      <c r="B4673" t="s">
        <v>312</v>
      </c>
      <c r="C4673">
        <v>34</v>
      </c>
      <c r="D4673" s="9">
        <v>42279.517245370371</v>
      </c>
      <c r="E4673" s="9">
        <v>42314.453333333331</v>
      </c>
      <c r="F4673" t="s">
        <v>871</v>
      </c>
      <c r="G4673" t="s">
        <v>871</v>
      </c>
      <c r="H4673">
        <v>1</v>
      </c>
      <c r="I4673">
        <v>2</v>
      </c>
      <c r="J4673">
        <v>1</v>
      </c>
      <c r="K4673" t="s">
        <v>872</v>
      </c>
      <c r="L4673">
        <v>1</v>
      </c>
      <c r="M4673">
        <v>1</v>
      </c>
      <c r="N4673" t="s">
        <v>874</v>
      </c>
      <c r="O4673">
        <v>2.9000000000000001E-2</v>
      </c>
      <c r="P4673" t="s">
        <v>874</v>
      </c>
      <c r="Q4673" t="s">
        <v>874</v>
      </c>
      <c r="R4673">
        <v>0</v>
      </c>
      <c r="S4673">
        <v>2.9000000000000001E-2</v>
      </c>
      <c r="T4673" t="s">
        <v>874</v>
      </c>
      <c r="U4673" t="s">
        <v>874</v>
      </c>
      <c r="V4673" t="s">
        <v>874</v>
      </c>
      <c r="W4673" t="s">
        <v>874</v>
      </c>
      <c r="X4673" t="s">
        <v>62</v>
      </c>
      <c r="Y4673" t="s">
        <v>874</v>
      </c>
      <c r="Z4673" t="s">
        <v>874</v>
      </c>
      <c r="AA4673">
        <v>1</v>
      </c>
      <c r="AB4673" t="s">
        <v>874</v>
      </c>
      <c r="AC4673" t="s">
        <v>874</v>
      </c>
      <c r="AD4673" s="19">
        <v>45825.153927395833</v>
      </c>
      <c r="AE4673" t="s">
        <v>2397</v>
      </c>
    </row>
    <row r="4674" spans="1:31" x14ac:dyDescent="0.35">
      <c r="A4674" t="s">
        <v>1169</v>
      </c>
      <c r="B4674" t="s">
        <v>311</v>
      </c>
      <c r="C4674">
        <v>4787</v>
      </c>
      <c r="D4674" s="9">
        <v>39726.358078703706</v>
      </c>
      <c r="E4674" s="9">
        <v>44513.373541666668</v>
      </c>
      <c r="F4674">
        <v>247</v>
      </c>
      <c r="G4674">
        <v>247</v>
      </c>
      <c r="H4674">
        <v>48</v>
      </c>
      <c r="I4674">
        <v>199</v>
      </c>
      <c r="J4674">
        <v>50</v>
      </c>
      <c r="K4674">
        <v>197</v>
      </c>
      <c r="L4674">
        <v>62</v>
      </c>
      <c r="M4674">
        <v>135</v>
      </c>
      <c r="N4674">
        <v>1.2E-2</v>
      </c>
      <c r="O4674">
        <v>5.6000000000000001E-2</v>
      </c>
      <c r="P4674">
        <v>1.2E-2</v>
      </c>
      <c r="Q4674">
        <v>1.6E-2</v>
      </c>
      <c r="R4674">
        <v>5.6000000000000001E-2</v>
      </c>
      <c r="S4674">
        <v>5.0999999999999997E-2</v>
      </c>
      <c r="T4674">
        <v>0.28599999999999998</v>
      </c>
      <c r="U4674">
        <v>0.17599999999999999</v>
      </c>
      <c r="V4674">
        <v>0.82399999999999995</v>
      </c>
      <c r="W4674">
        <v>8437.5</v>
      </c>
      <c r="X4674" t="s">
        <v>56</v>
      </c>
      <c r="Y4674">
        <v>62.5</v>
      </c>
      <c r="Z4674">
        <v>0.89400000000000002</v>
      </c>
      <c r="AA4674">
        <v>0.89</v>
      </c>
      <c r="AB4674">
        <v>0.90400000000000003</v>
      </c>
      <c r="AC4674">
        <v>0.90500000000000003</v>
      </c>
      <c r="AD4674" s="19">
        <v>45825.294078553241</v>
      </c>
      <c r="AE4674" t="s">
        <v>2337</v>
      </c>
    </row>
    <row r="4675" spans="1:31" hidden="1" x14ac:dyDescent="0.35">
      <c r="A4675" t="s">
        <v>1654</v>
      </c>
      <c r="B4675" t="s">
        <v>312</v>
      </c>
      <c r="C4675">
        <v>0</v>
      </c>
      <c r="D4675" s="9">
        <v>44447.517291666663</v>
      </c>
      <c r="E4675" s="9">
        <v>44447.517291666663</v>
      </c>
      <c r="F4675" t="s">
        <v>871</v>
      </c>
      <c r="G4675" t="s">
        <v>871</v>
      </c>
      <c r="H4675">
        <v>1</v>
      </c>
      <c r="I4675">
        <v>1</v>
      </c>
      <c r="J4675">
        <v>1</v>
      </c>
      <c r="K4675" t="s">
        <v>872</v>
      </c>
      <c r="L4675">
        <v>1</v>
      </c>
      <c r="M4675">
        <v>0</v>
      </c>
      <c r="N4675" t="s">
        <v>874</v>
      </c>
      <c r="O4675" t="s">
        <v>874</v>
      </c>
      <c r="P4675" t="s">
        <v>874</v>
      </c>
      <c r="Q4675" t="s">
        <v>874</v>
      </c>
      <c r="R4675">
        <v>0</v>
      </c>
      <c r="S4675" t="s">
        <v>874</v>
      </c>
      <c r="T4675" t="s">
        <v>874</v>
      </c>
      <c r="U4675" t="s">
        <v>874</v>
      </c>
      <c r="V4675" t="s">
        <v>874</v>
      </c>
      <c r="W4675" t="s">
        <v>874</v>
      </c>
      <c r="X4675" t="s">
        <v>62</v>
      </c>
      <c r="Y4675" t="s">
        <v>874</v>
      </c>
      <c r="Z4675" t="s">
        <v>874</v>
      </c>
      <c r="AA4675" t="s">
        <v>874</v>
      </c>
      <c r="AB4675" t="s">
        <v>874</v>
      </c>
      <c r="AC4675" t="s">
        <v>874</v>
      </c>
      <c r="AD4675" s="19">
        <v>45825.154131134259</v>
      </c>
      <c r="AE4675" t="s">
        <v>2397</v>
      </c>
    </row>
    <row r="4676" spans="1:31" x14ac:dyDescent="0.35">
      <c r="A4676" t="s">
        <v>998</v>
      </c>
      <c r="B4676" t="s">
        <v>311</v>
      </c>
      <c r="C4676">
        <v>2650</v>
      </c>
      <c r="D4676" s="9">
        <v>41329.985648148147</v>
      </c>
      <c r="E4676" s="9">
        <v>43980.176319444443</v>
      </c>
      <c r="F4676">
        <v>39</v>
      </c>
      <c r="G4676">
        <v>39</v>
      </c>
      <c r="H4676">
        <v>11</v>
      </c>
      <c r="I4676">
        <v>28</v>
      </c>
      <c r="J4676">
        <v>3</v>
      </c>
      <c r="K4676">
        <v>36</v>
      </c>
      <c r="L4676">
        <v>8</v>
      </c>
      <c r="M4676">
        <v>28</v>
      </c>
      <c r="N4676">
        <v>5.0000000000000001E-3</v>
      </c>
      <c r="O4676">
        <v>0.01</v>
      </c>
      <c r="P4676">
        <v>1E-3</v>
      </c>
      <c r="Q4676">
        <v>4.0000000000000001E-3</v>
      </c>
      <c r="R4676">
        <v>1.4E-2</v>
      </c>
      <c r="S4676">
        <v>1.4E-2</v>
      </c>
      <c r="T4676">
        <v>0.28599999999999998</v>
      </c>
      <c r="U4676">
        <v>0.33300000000000002</v>
      </c>
      <c r="V4676">
        <v>0.93300000000000005</v>
      </c>
      <c r="W4676">
        <v>7000</v>
      </c>
      <c r="X4676" t="s">
        <v>56</v>
      </c>
      <c r="Y4676">
        <v>250</v>
      </c>
      <c r="Z4676">
        <v>0.95699999999999996</v>
      </c>
      <c r="AA4676" s="19">
        <v>0.90400000000000003</v>
      </c>
      <c r="AB4676">
        <v>0.81299999999999994</v>
      </c>
      <c r="AC4676" s="23">
        <v>0.90900000000000003</v>
      </c>
      <c r="AD4676" s="19">
        <v>45825.203264861113</v>
      </c>
      <c r="AE4676" t="s">
        <v>2388</v>
      </c>
    </row>
    <row r="4677" spans="1:31" hidden="1" x14ac:dyDescent="0.35">
      <c r="A4677" t="s">
        <v>1655</v>
      </c>
      <c r="B4677" t="s">
        <v>312</v>
      </c>
      <c r="C4677">
        <v>59</v>
      </c>
      <c r="D4677" s="9">
        <v>44439.737060185187</v>
      </c>
      <c r="E4677" s="9">
        <v>44499.507962962962</v>
      </c>
      <c r="F4677" t="s">
        <v>871</v>
      </c>
      <c r="G4677" t="s">
        <v>871</v>
      </c>
      <c r="H4677">
        <v>1</v>
      </c>
      <c r="I4677">
        <v>2</v>
      </c>
      <c r="J4677">
        <v>1</v>
      </c>
      <c r="K4677" t="s">
        <v>872</v>
      </c>
      <c r="L4677">
        <v>2</v>
      </c>
      <c r="M4677">
        <v>-1</v>
      </c>
      <c r="N4677" t="s">
        <v>874</v>
      </c>
      <c r="O4677">
        <v>0.16700000000000001</v>
      </c>
      <c r="P4677" t="s">
        <v>874</v>
      </c>
      <c r="Q4677" t="s">
        <v>874</v>
      </c>
      <c r="R4677">
        <v>0</v>
      </c>
      <c r="S4677">
        <v>1.7999999999999999E-2</v>
      </c>
      <c r="T4677" t="s">
        <v>874</v>
      </c>
      <c r="U4677" t="s">
        <v>874</v>
      </c>
      <c r="V4677" t="s">
        <v>874</v>
      </c>
      <c r="W4677" t="s">
        <v>874</v>
      </c>
      <c r="X4677" t="s">
        <v>62</v>
      </c>
      <c r="Y4677" t="s">
        <v>874</v>
      </c>
      <c r="Z4677" t="s">
        <v>874</v>
      </c>
      <c r="AA4677">
        <v>1</v>
      </c>
      <c r="AB4677" t="s">
        <v>874</v>
      </c>
      <c r="AC4677" t="s">
        <v>874</v>
      </c>
      <c r="AD4677" s="19">
        <v>45825.154353460646</v>
      </c>
      <c r="AE4677" t="s">
        <v>2397</v>
      </c>
    </row>
    <row r="4678" spans="1:31" x14ac:dyDescent="0.35">
      <c r="A4678" t="s">
        <v>1943</v>
      </c>
      <c r="B4678" t="s">
        <v>311</v>
      </c>
      <c r="C4678">
        <v>2029</v>
      </c>
      <c r="D4678" s="9">
        <v>38652.193749999999</v>
      </c>
      <c r="E4678" s="9">
        <v>40681.669444444444</v>
      </c>
      <c r="F4678">
        <v>63</v>
      </c>
      <c r="G4678">
        <v>63</v>
      </c>
      <c r="H4678">
        <v>14</v>
      </c>
      <c r="I4678">
        <v>49</v>
      </c>
      <c r="J4678">
        <v>2</v>
      </c>
      <c r="K4678">
        <v>61</v>
      </c>
      <c r="L4678">
        <v>30</v>
      </c>
      <c r="M4678">
        <v>31</v>
      </c>
      <c r="N4678">
        <v>6.4000000000000001E-2</v>
      </c>
      <c r="O4678">
        <v>0.36199999999999999</v>
      </c>
      <c r="P4678">
        <v>1E-3</v>
      </c>
      <c r="Q4678">
        <v>0.12</v>
      </c>
      <c r="R4678">
        <v>0.42499999999999999</v>
      </c>
      <c r="S4678">
        <v>2.9000000000000001E-2</v>
      </c>
      <c r="T4678">
        <v>0.28199999999999997</v>
      </c>
      <c r="U4678">
        <v>0.15</v>
      </c>
      <c r="V4678">
        <v>0.998</v>
      </c>
      <c r="W4678">
        <v>258.33300000000003</v>
      </c>
      <c r="X4678" t="s">
        <v>56</v>
      </c>
      <c r="Y4678">
        <v>8.3330000000000002</v>
      </c>
      <c r="Z4678">
        <v>0.89300000000000002</v>
      </c>
      <c r="AA4678">
        <v>0.38900000000000001</v>
      </c>
      <c r="AB4678">
        <v>1</v>
      </c>
      <c r="AC4678">
        <v>0.83099999999999996</v>
      </c>
      <c r="AD4678" s="19">
        <v>45824.87936327546</v>
      </c>
      <c r="AE4678" t="s">
        <v>2024</v>
      </c>
    </row>
    <row r="4679" spans="1:31" hidden="1" x14ac:dyDescent="0.35">
      <c r="A4679" t="s">
        <v>1656</v>
      </c>
      <c r="B4679" t="s">
        <v>312</v>
      </c>
      <c r="C4679">
        <v>0</v>
      </c>
      <c r="D4679" s="9">
        <v>40506.268229166664</v>
      </c>
      <c r="E4679" s="9">
        <v>40507.228506944448</v>
      </c>
      <c r="F4679" t="s">
        <v>871</v>
      </c>
      <c r="G4679" t="s">
        <v>871</v>
      </c>
      <c r="H4679">
        <v>1</v>
      </c>
      <c r="I4679">
        <v>1</v>
      </c>
      <c r="J4679">
        <v>2</v>
      </c>
      <c r="K4679" t="s">
        <v>872</v>
      </c>
      <c r="L4679">
        <v>4</v>
      </c>
      <c r="M4679">
        <v>-5</v>
      </c>
      <c r="N4679" t="s">
        <v>874</v>
      </c>
      <c r="O4679" t="s">
        <v>874</v>
      </c>
      <c r="P4679">
        <v>1</v>
      </c>
      <c r="Q4679">
        <v>2</v>
      </c>
      <c r="R4679">
        <v>0</v>
      </c>
      <c r="S4679">
        <v>-1</v>
      </c>
      <c r="T4679" t="s">
        <v>874</v>
      </c>
      <c r="U4679" t="s">
        <v>874</v>
      </c>
      <c r="V4679" t="s">
        <v>874</v>
      </c>
      <c r="W4679" t="s">
        <v>874</v>
      </c>
      <c r="X4679" t="s">
        <v>56</v>
      </c>
      <c r="Y4679">
        <v>0.5</v>
      </c>
      <c r="Z4679" t="s">
        <v>874</v>
      </c>
      <c r="AA4679" t="s">
        <v>874</v>
      </c>
      <c r="AB4679">
        <v>1</v>
      </c>
      <c r="AC4679">
        <v>0.6</v>
      </c>
      <c r="AD4679" s="19">
        <v>45825.154554444445</v>
      </c>
      <c r="AE4679" t="s">
        <v>2397</v>
      </c>
    </row>
    <row r="4680" spans="1:31" x14ac:dyDescent="0.35">
      <c r="A4680" t="s">
        <v>242</v>
      </c>
      <c r="B4680" t="s">
        <v>311</v>
      </c>
      <c r="C4680">
        <v>2059</v>
      </c>
      <c r="D4680" s="9">
        <v>43550.631944444445</v>
      </c>
      <c r="E4680" s="9">
        <v>45609.717361111114</v>
      </c>
      <c r="F4680">
        <v>3656</v>
      </c>
      <c r="G4680">
        <v>3656</v>
      </c>
      <c r="H4680">
        <v>3656</v>
      </c>
      <c r="I4680">
        <v>0</v>
      </c>
      <c r="J4680">
        <v>58</v>
      </c>
      <c r="K4680">
        <v>3598</v>
      </c>
      <c r="L4680">
        <v>856</v>
      </c>
      <c r="M4680">
        <v>2742</v>
      </c>
      <c r="N4680">
        <v>2.359</v>
      </c>
      <c r="O4680">
        <v>0</v>
      </c>
      <c r="P4680">
        <v>4.1000000000000002E-2</v>
      </c>
      <c r="Q4680">
        <v>0.65400000000000003</v>
      </c>
      <c r="R4680">
        <v>2.3180000000000001</v>
      </c>
      <c r="S4680">
        <v>2.3210000000000002</v>
      </c>
      <c r="T4680">
        <v>0.28199999999999997</v>
      </c>
      <c r="U4680">
        <v>1</v>
      </c>
      <c r="V4680">
        <v>0.98299999999999998</v>
      </c>
      <c r="W4680">
        <v>4192.6610000000001</v>
      </c>
      <c r="X4680" t="s">
        <v>56</v>
      </c>
      <c r="Y4680">
        <v>1.5289999999999999</v>
      </c>
      <c r="Z4680">
        <v>0.98599999999999999</v>
      </c>
      <c r="AA4680">
        <v>0</v>
      </c>
      <c r="AB4680">
        <v>0.79600000000000004</v>
      </c>
      <c r="AC4680">
        <v>0.97099999999999997</v>
      </c>
      <c r="AD4680" s="19">
        <v>3.9217592592592596E-2</v>
      </c>
      <c r="AE4680" t="s">
        <v>1108</v>
      </c>
    </row>
    <row r="4681" spans="1:31" hidden="1" x14ac:dyDescent="0.35">
      <c r="A4681" t="s">
        <v>1657</v>
      </c>
      <c r="B4681" t="s">
        <v>312</v>
      </c>
      <c r="C4681">
        <v>91</v>
      </c>
      <c r="D4681" s="9">
        <v>44467.284953703704</v>
      </c>
      <c r="E4681" s="9">
        <v>44558.545127314814</v>
      </c>
      <c r="F4681" t="s">
        <v>871</v>
      </c>
      <c r="G4681" t="s">
        <v>871</v>
      </c>
      <c r="H4681">
        <v>4</v>
      </c>
      <c r="I4681">
        <v>1</v>
      </c>
      <c r="J4681">
        <v>1</v>
      </c>
      <c r="K4681" t="s">
        <v>872</v>
      </c>
      <c r="L4681">
        <v>23</v>
      </c>
      <c r="M4681">
        <v>-18</v>
      </c>
      <c r="N4681">
        <v>2</v>
      </c>
      <c r="O4681" t="s">
        <v>874</v>
      </c>
      <c r="P4681" t="s">
        <v>874</v>
      </c>
      <c r="Q4681">
        <v>0.28399999999999997</v>
      </c>
      <c r="R4681">
        <v>0</v>
      </c>
      <c r="S4681">
        <v>2</v>
      </c>
      <c r="T4681" t="s">
        <v>874</v>
      </c>
      <c r="U4681" t="s">
        <v>874</v>
      </c>
      <c r="V4681" t="s">
        <v>874</v>
      </c>
      <c r="W4681" t="s">
        <v>874</v>
      </c>
      <c r="X4681" t="s">
        <v>56</v>
      </c>
      <c r="Y4681">
        <v>3.5209999999999999</v>
      </c>
      <c r="Z4681">
        <v>0.6</v>
      </c>
      <c r="AA4681" t="s">
        <v>874</v>
      </c>
      <c r="AB4681" t="s">
        <v>874</v>
      </c>
      <c r="AC4681">
        <v>0.89700000000000002</v>
      </c>
      <c r="AD4681" s="19">
        <v>45825.154791064815</v>
      </c>
      <c r="AE4681" t="s">
        <v>2397</v>
      </c>
    </row>
    <row r="4682" spans="1:31" x14ac:dyDescent="0.35">
      <c r="A4682" t="s">
        <v>242</v>
      </c>
      <c r="B4682" t="s">
        <v>311</v>
      </c>
      <c r="C4682">
        <v>2059</v>
      </c>
      <c r="D4682" s="9">
        <v>43550.631944444445</v>
      </c>
      <c r="E4682" s="9">
        <v>45609.717361111114</v>
      </c>
      <c r="F4682">
        <v>3656</v>
      </c>
      <c r="G4682">
        <v>3656</v>
      </c>
      <c r="H4682">
        <v>3656</v>
      </c>
      <c r="I4682">
        <v>0</v>
      </c>
      <c r="J4682">
        <v>58</v>
      </c>
      <c r="K4682">
        <v>3598</v>
      </c>
      <c r="L4682">
        <v>856</v>
      </c>
      <c r="M4682">
        <v>2742</v>
      </c>
      <c r="N4682">
        <v>2.359</v>
      </c>
      <c r="O4682">
        <v>0</v>
      </c>
      <c r="P4682">
        <v>4.1000000000000002E-2</v>
      </c>
      <c r="Q4682">
        <v>0.65400000000000003</v>
      </c>
      <c r="R4682">
        <v>2.3180000000000001</v>
      </c>
      <c r="S4682">
        <v>2.3210000000000002</v>
      </c>
      <c r="T4682">
        <v>0.28199999999999997</v>
      </c>
      <c r="U4682">
        <v>1</v>
      </c>
      <c r="V4682">
        <v>0.98299999999999998</v>
      </c>
      <c r="W4682">
        <v>4192.6610000000001</v>
      </c>
      <c r="X4682" t="s">
        <v>56</v>
      </c>
      <c r="Y4682">
        <v>1.5289999999999999</v>
      </c>
      <c r="Z4682">
        <v>0.98599999999999999</v>
      </c>
      <c r="AA4682">
        <v>0</v>
      </c>
      <c r="AB4682">
        <v>0.79600000000000004</v>
      </c>
      <c r="AC4682">
        <v>0.97099999999999997</v>
      </c>
      <c r="AD4682" s="19">
        <v>1.8944444444444444E-2</v>
      </c>
      <c r="AE4682" t="s">
        <v>1108</v>
      </c>
    </row>
    <row r="4683" spans="1:31" hidden="1" x14ac:dyDescent="0.35">
      <c r="A4683" t="s">
        <v>1658</v>
      </c>
      <c r="B4683" t="s">
        <v>312</v>
      </c>
      <c r="C4683">
        <v>61</v>
      </c>
      <c r="D4683" s="9">
        <v>44472.800011574072</v>
      </c>
      <c r="E4683" s="9">
        <v>44534.577939814815</v>
      </c>
      <c r="F4683" t="s">
        <v>871</v>
      </c>
      <c r="G4683" t="s">
        <v>871</v>
      </c>
      <c r="H4683">
        <v>1</v>
      </c>
      <c r="I4683">
        <v>1</v>
      </c>
      <c r="J4683">
        <v>1</v>
      </c>
      <c r="K4683" t="s">
        <v>872</v>
      </c>
      <c r="L4683">
        <v>2</v>
      </c>
      <c r="M4683">
        <v>1</v>
      </c>
      <c r="N4683" t="s">
        <v>874</v>
      </c>
      <c r="O4683" t="s">
        <v>874</v>
      </c>
      <c r="P4683" t="s">
        <v>874</v>
      </c>
      <c r="Q4683">
        <v>2.9000000000000001E-2</v>
      </c>
      <c r="R4683">
        <v>0</v>
      </c>
      <c r="S4683">
        <v>2.5999999999999999E-2</v>
      </c>
      <c r="T4683" t="s">
        <v>874</v>
      </c>
      <c r="U4683" t="s">
        <v>874</v>
      </c>
      <c r="V4683" t="s">
        <v>874</v>
      </c>
      <c r="W4683" t="s">
        <v>874</v>
      </c>
      <c r="X4683" t="s">
        <v>56</v>
      </c>
      <c r="Y4683">
        <v>34.482999999999997</v>
      </c>
      <c r="Z4683" t="s">
        <v>874</v>
      </c>
      <c r="AA4683" t="s">
        <v>874</v>
      </c>
      <c r="AB4683" t="s">
        <v>874</v>
      </c>
      <c r="AC4683">
        <v>1</v>
      </c>
      <c r="AD4683" s="19">
        <v>45825.155009756942</v>
      </c>
      <c r="AE4683" t="s">
        <v>2397</v>
      </c>
    </row>
    <row r="4684" spans="1:31" x14ac:dyDescent="0.35">
      <c r="A4684" t="s">
        <v>1312</v>
      </c>
      <c r="B4684" t="s">
        <v>311</v>
      </c>
      <c r="C4684">
        <v>1987</v>
      </c>
      <c r="D4684" s="9">
        <v>41745.655104166668</v>
      </c>
      <c r="E4684" s="9">
        <v>43733.061782407407</v>
      </c>
      <c r="F4684">
        <v>55</v>
      </c>
      <c r="G4684">
        <v>55</v>
      </c>
      <c r="H4684">
        <v>3</v>
      </c>
      <c r="I4684">
        <v>52</v>
      </c>
      <c r="J4684">
        <v>4</v>
      </c>
      <c r="K4684">
        <v>51</v>
      </c>
      <c r="L4684">
        <v>9</v>
      </c>
      <c r="M4684">
        <v>42</v>
      </c>
      <c r="N4684">
        <v>3.0000000000000001E-3</v>
      </c>
      <c r="O4684">
        <v>3.2000000000000001E-2</v>
      </c>
      <c r="P4684">
        <v>3.0000000000000001E-3</v>
      </c>
      <c r="Q4684">
        <v>8.9999999999999993E-3</v>
      </c>
      <c r="R4684">
        <v>3.2000000000000001E-2</v>
      </c>
      <c r="S4684">
        <v>3.1E-2</v>
      </c>
      <c r="T4684">
        <v>0.28100000000000003</v>
      </c>
      <c r="U4684">
        <v>8.5999999999999993E-2</v>
      </c>
      <c r="V4684">
        <v>0.91400000000000003</v>
      </c>
      <c r="W4684">
        <v>4666.6670000000004</v>
      </c>
      <c r="X4684" t="s">
        <v>56</v>
      </c>
      <c r="Y4684">
        <v>111.111</v>
      </c>
      <c r="Z4684">
        <v>1</v>
      </c>
      <c r="AA4684">
        <v>0.81899999999999995</v>
      </c>
      <c r="AB4684">
        <v>0.86</v>
      </c>
      <c r="AC4684">
        <v>0.85699999999999998</v>
      </c>
      <c r="AD4684" s="19">
        <v>45825.069896597219</v>
      </c>
      <c r="AE4684" t="s">
        <v>2397</v>
      </c>
    </row>
    <row r="4685" spans="1:31" hidden="1" x14ac:dyDescent="0.35">
      <c r="A4685" t="s">
        <v>1659</v>
      </c>
      <c r="B4685" t="s">
        <v>312</v>
      </c>
      <c r="C4685">
        <v>99</v>
      </c>
      <c r="D4685" s="9">
        <v>44466.801261574074</v>
      </c>
      <c r="E4685" s="9">
        <v>44566.740671296298</v>
      </c>
      <c r="F4685" t="s">
        <v>871</v>
      </c>
      <c r="G4685" t="s">
        <v>871</v>
      </c>
      <c r="H4685">
        <v>7</v>
      </c>
      <c r="I4685">
        <v>49</v>
      </c>
      <c r="J4685">
        <v>5</v>
      </c>
      <c r="K4685" t="s">
        <v>872</v>
      </c>
      <c r="L4685">
        <v>34</v>
      </c>
      <c r="M4685">
        <v>16</v>
      </c>
      <c r="N4685">
        <v>6.3E-2</v>
      </c>
      <c r="O4685">
        <v>0.57399999999999995</v>
      </c>
      <c r="P4685">
        <v>6.3E-2</v>
      </c>
      <c r="Q4685">
        <v>0.32800000000000001</v>
      </c>
      <c r="R4685" s="24" t="s">
        <v>2263</v>
      </c>
      <c r="S4685">
        <v>0.53300000000000003</v>
      </c>
      <c r="T4685">
        <v>0.57099999999999995</v>
      </c>
      <c r="U4685">
        <v>9.9000000000000005E-2</v>
      </c>
      <c r="V4685">
        <v>0.90100000000000002</v>
      </c>
      <c r="W4685">
        <v>1222.5609999999999</v>
      </c>
      <c r="X4685" t="s">
        <v>56</v>
      </c>
      <c r="Y4685">
        <v>3.0489999999999999</v>
      </c>
      <c r="Z4685">
        <v>0.76500000000000001</v>
      </c>
      <c r="AA4685">
        <v>0.94499999999999995</v>
      </c>
      <c r="AB4685">
        <v>0.92600000000000005</v>
      </c>
      <c r="AC4685">
        <v>0.94</v>
      </c>
      <c r="AD4685" s="19">
        <v>45825.155300081016</v>
      </c>
      <c r="AE4685" t="s">
        <v>2397</v>
      </c>
    </row>
    <row r="4686" spans="1:31" x14ac:dyDescent="0.35">
      <c r="A4686" t="s">
        <v>1825</v>
      </c>
      <c r="B4686" t="s">
        <v>311</v>
      </c>
      <c r="C4686">
        <v>1450</v>
      </c>
      <c r="D4686" s="9">
        <v>38668.056250000001</v>
      </c>
      <c r="E4686" s="9">
        <v>40118.660416666666</v>
      </c>
      <c r="F4686">
        <v>94</v>
      </c>
      <c r="G4686">
        <v>94</v>
      </c>
      <c r="H4686">
        <v>30</v>
      </c>
      <c r="I4686">
        <v>64</v>
      </c>
      <c r="J4686">
        <v>14</v>
      </c>
      <c r="K4686">
        <v>80</v>
      </c>
      <c r="L4686">
        <v>33</v>
      </c>
      <c r="M4686">
        <v>47</v>
      </c>
      <c r="N4686">
        <v>6.9000000000000006E-2</v>
      </c>
      <c r="O4686">
        <v>3.4000000000000002E-2</v>
      </c>
      <c r="P4686">
        <v>2.8000000000000001E-2</v>
      </c>
      <c r="Q4686">
        <v>2.1000000000000001E-2</v>
      </c>
      <c r="R4686">
        <v>7.4999999999999997E-2</v>
      </c>
      <c r="S4686">
        <v>5.8999999999999997E-2</v>
      </c>
      <c r="T4686">
        <v>0.28000000000000003</v>
      </c>
      <c r="U4686">
        <v>0.67</v>
      </c>
      <c r="V4686">
        <v>0.72799999999999998</v>
      </c>
      <c r="W4686">
        <v>2238.0949999999998</v>
      </c>
      <c r="X4686" t="s">
        <v>56</v>
      </c>
      <c r="Y4686">
        <v>47.619</v>
      </c>
      <c r="Z4686">
        <v>0.51100000000000001</v>
      </c>
      <c r="AA4686">
        <v>0.26500000000000001</v>
      </c>
      <c r="AB4686">
        <v>0.36699999999999999</v>
      </c>
      <c r="AC4686">
        <v>0.61599999999999999</v>
      </c>
      <c r="AD4686" s="19">
        <v>45824.849211377317</v>
      </c>
      <c r="AE4686" t="s">
        <v>2024</v>
      </c>
    </row>
    <row r="4687" spans="1:31" hidden="1" x14ac:dyDescent="0.35">
      <c r="A4687" t="s">
        <v>1660</v>
      </c>
      <c r="B4687" t="s">
        <v>312</v>
      </c>
      <c r="C4687">
        <v>43</v>
      </c>
      <c r="D4687" s="9">
        <v>44509.62164351852</v>
      </c>
      <c r="E4687" s="9">
        <v>44553.310034722221</v>
      </c>
      <c r="F4687" t="s">
        <v>871</v>
      </c>
      <c r="G4687" t="s">
        <v>871</v>
      </c>
      <c r="H4687">
        <v>1</v>
      </c>
      <c r="I4687">
        <v>2</v>
      </c>
      <c r="J4687">
        <v>1</v>
      </c>
      <c r="K4687" t="s">
        <v>872</v>
      </c>
      <c r="L4687">
        <v>1</v>
      </c>
      <c r="M4687">
        <v>0</v>
      </c>
      <c r="N4687" t="s">
        <v>874</v>
      </c>
      <c r="O4687">
        <v>2.4E-2</v>
      </c>
      <c r="P4687" t="s">
        <v>874</v>
      </c>
      <c r="Q4687" t="s">
        <v>874</v>
      </c>
      <c r="R4687">
        <v>0</v>
      </c>
      <c r="S4687">
        <v>1.0999999999999999E-2</v>
      </c>
      <c r="T4687" t="s">
        <v>874</v>
      </c>
      <c r="U4687" t="s">
        <v>874</v>
      </c>
      <c r="V4687" t="s">
        <v>874</v>
      </c>
      <c r="W4687" t="s">
        <v>874</v>
      </c>
      <c r="X4687" t="s">
        <v>62</v>
      </c>
      <c r="Y4687" t="s">
        <v>874</v>
      </c>
      <c r="Z4687" t="s">
        <v>874</v>
      </c>
      <c r="AA4687">
        <v>1</v>
      </c>
      <c r="AB4687" t="s">
        <v>874</v>
      </c>
      <c r="AC4687" t="s">
        <v>874</v>
      </c>
      <c r="AD4687" s="19">
        <v>45825.155525439812</v>
      </c>
      <c r="AE4687" t="s">
        <v>2397</v>
      </c>
    </row>
    <row r="4688" spans="1:31" x14ac:dyDescent="0.35">
      <c r="A4688" t="s">
        <v>960</v>
      </c>
      <c r="B4688" t="s">
        <v>311</v>
      </c>
      <c r="C4688">
        <v>1688</v>
      </c>
      <c r="D4688" s="9">
        <v>41890.01662037037</v>
      </c>
      <c r="E4688" s="9">
        <v>43578.904224537036</v>
      </c>
      <c r="F4688">
        <v>629</v>
      </c>
      <c r="G4688">
        <v>629</v>
      </c>
      <c r="H4688">
        <v>1</v>
      </c>
      <c r="I4688">
        <v>628</v>
      </c>
      <c r="J4688">
        <v>22</v>
      </c>
      <c r="K4688">
        <v>607</v>
      </c>
      <c r="L4688">
        <v>175</v>
      </c>
      <c r="M4688">
        <v>432</v>
      </c>
      <c r="N4688">
        <v>0</v>
      </c>
      <c r="O4688">
        <v>0.46800000000000003</v>
      </c>
      <c r="P4688">
        <v>1.4999999999999999E-2</v>
      </c>
      <c r="Q4688">
        <v>0.123</v>
      </c>
      <c r="R4688">
        <v>0.45300000000000001</v>
      </c>
      <c r="S4688">
        <v>0.44</v>
      </c>
      <c r="T4688">
        <v>0.27200000000000002</v>
      </c>
      <c r="U4688">
        <v>0</v>
      </c>
      <c r="V4688">
        <v>0.96799999999999997</v>
      </c>
      <c r="W4688">
        <v>3512.1950000000002</v>
      </c>
      <c r="X4688" t="s">
        <v>56</v>
      </c>
      <c r="Y4688">
        <v>8.1300000000000008</v>
      </c>
      <c r="Z4688">
        <v>0</v>
      </c>
      <c r="AA4688" s="19">
        <v>0.70199999999999996</v>
      </c>
      <c r="AB4688">
        <v>0.38300000000000001</v>
      </c>
      <c r="AC4688" s="23">
        <v>0.38900000000000001</v>
      </c>
      <c r="AD4688" s="19">
        <v>45825.210630567133</v>
      </c>
      <c r="AE4688" t="s">
        <v>2388</v>
      </c>
    </row>
    <row r="4689" spans="1:31" hidden="1" x14ac:dyDescent="0.35">
      <c r="A4689" t="s">
        <v>1661</v>
      </c>
      <c r="B4689" t="s">
        <v>312</v>
      </c>
      <c r="C4689">
        <v>0</v>
      </c>
      <c r="D4689" s="9">
        <v>44564.658194444448</v>
      </c>
      <c r="E4689" s="9">
        <v>44564.658194444448</v>
      </c>
      <c r="F4689" t="s">
        <v>871</v>
      </c>
      <c r="G4689" t="s">
        <v>871</v>
      </c>
      <c r="H4689">
        <v>1</v>
      </c>
      <c r="I4689">
        <v>1</v>
      </c>
      <c r="J4689">
        <v>1</v>
      </c>
      <c r="K4689" t="s">
        <v>872</v>
      </c>
      <c r="L4689">
        <v>1</v>
      </c>
      <c r="M4689">
        <v>0</v>
      </c>
      <c r="N4689" t="s">
        <v>874</v>
      </c>
      <c r="O4689" t="s">
        <v>874</v>
      </c>
      <c r="P4689" t="s">
        <v>874</v>
      </c>
      <c r="Q4689" t="s">
        <v>874</v>
      </c>
      <c r="R4689">
        <v>0</v>
      </c>
      <c r="S4689" t="s">
        <v>874</v>
      </c>
      <c r="T4689" t="s">
        <v>874</v>
      </c>
      <c r="U4689" t="s">
        <v>874</v>
      </c>
      <c r="V4689" t="s">
        <v>874</v>
      </c>
      <c r="W4689" t="s">
        <v>874</v>
      </c>
      <c r="X4689" t="s">
        <v>62</v>
      </c>
      <c r="Y4689" t="s">
        <v>874</v>
      </c>
      <c r="Z4689" t="s">
        <v>874</v>
      </c>
      <c r="AA4689" t="s">
        <v>874</v>
      </c>
      <c r="AB4689" t="s">
        <v>874</v>
      </c>
      <c r="AC4689" t="s">
        <v>874</v>
      </c>
      <c r="AD4689" s="19">
        <v>45825.155725312499</v>
      </c>
      <c r="AE4689" t="s">
        <v>2397</v>
      </c>
    </row>
    <row r="4690" spans="1:31" x14ac:dyDescent="0.35">
      <c r="A4690" t="s">
        <v>2009</v>
      </c>
      <c r="B4690" t="s">
        <v>311</v>
      </c>
      <c r="C4690">
        <v>338</v>
      </c>
      <c r="D4690" s="9">
        <v>39893.754861111112</v>
      </c>
      <c r="E4690" s="9">
        <v>40231.932638888888</v>
      </c>
      <c r="F4690">
        <v>49</v>
      </c>
      <c r="G4690">
        <v>49</v>
      </c>
      <c r="H4690">
        <v>18</v>
      </c>
      <c r="I4690">
        <v>31</v>
      </c>
      <c r="J4690">
        <v>2</v>
      </c>
      <c r="K4690">
        <v>47</v>
      </c>
      <c r="L4690">
        <v>11</v>
      </c>
      <c r="M4690">
        <v>36</v>
      </c>
      <c r="N4690">
        <v>4.9000000000000002E-2</v>
      </c>
      <c r="O4690">
        <v>7.0999999999999994E-2</v>
      </c>
      <c r="P4690">
        <v>5.0000000000000001E-3</v>
      </c>
      <c r="Q4690">
        <v>3.1E-2</v>
      </c>
      <c r="R4690">
        <v>0.115</v>
      </c>
      <c r="S4690">
        <v>0.114</v>
      </c>
      <c r="T4690">
        <v>0.27</v>
      </c>
      <c r="U4690">
        <v>0.40799999999999997</v>
      </c>
      <c r="V4690">
        <v>0.95799999999999996</v>
      </c>
      <c r="W4690">
        <v>1161.29</v>
      </c>
      <c r="X4690" t="s">
        <v>56</v>
      </c>
      <c r="Y4690">
        <v>32.258000000000003</v>
      </c>
      <c r="Z4690">
        <v>0.67200000000000004</v>
      </c>
      <c r="AA4690">
        <v>0.92200000000000004</v>
      </c>
      <c r="AB4690">
        <v>1</v>
      </c>
      <c r="AC4690">
        <v>0.93200000000000005</v>
      </c>
      <c r="AD4690" s="19">
        <v>45824.89898351852</v>
      </c>
      <c r="AE4690" t="s">
        <v>2024</v>
      </c>
    </row>
    <row r="4691" spans="1:31" hidden="1" x14ac:dyDescent="0.35">
      <c r="A4691" t="s">
        <v>1662</v>
      </c>
      <c r="B4691" t="s">
        <v>312</v>
      </c>
      <c r="C4691">
        <v>99</v>
      </c>
      <c r="D4691" s="9">
        <v>44466.124166666668</v>
      </c>
      <c r="E4691" s="9">
        <v>44565.632986111108</v>
      </c>
      <c r="F4691" t="s">
        <v>871</v>
      </c>
      <c r="G4691" t="s">
        <v>871</v>
      </c>
      <c r="H4691">
        <v>4</v>
      </c>
      <c r="I4691">
        <v>29</v>
      </c>
      <c r="J4691">
        <v>5</v>
      </c>
      <c r="K4691" t="s">
        <v>872</v>
      </c>
      <c r="L4691">
        <v>21</v>
      </c>
      <c r="M4691">
        <v>8</v>
      </c>
      <c r="N4691">
        <v>4.7E-2</v>
      </c>
      <c r="O4691">
        <v>0.28399999999999997</v>
      </c>
      <c r="P4691">
        <v>6.5000000000000002E-2</v>
      </c>
      <c r="Q4691">
        <v>0.218</v>
      </c>
      <c r="R4691" s="24" t="s">
        <v>2264</v>
      </c>
      <c r="S4691">
        <v>0.27100000000000002</v>
      </c>
      <c r="T4691">
        <v>0.82</v>
      </c>
      <c r="U4691">
        <v>0.14199999999999999</v>
      </c>
      <c r="V4691">
        <v>0.80400000000000005</v>
      </c>
      <c r="W4691">
        <v>1866.972</v>
      </c>
      <c r="X4691" t="s">
        <v>56</v>
      </c>
      <c r="Y4691">
        <v>4.5869999999999997</v>
      </c>
      <c r="Z4691">
        <v>0.92700000000000005</v>
      </c>
      <c r="AA4691">
        <v>0.96799999999999997</v>
      </c>
      <c r="AB4691">
        <v>0.96699999999999997</v>
      </c>
      <c r="AC4691">
        <v>0.99199999999999999</v>
      </c>
      <c r="AD4691" s="19">
        <v>45825.156057465276</v>
      </c>
      <c r="AE4691" t="s">
        <v>2397</v>
      </c>
    </row>
    <row r="4692" spans="1:31" x14ac:dyDescent="0.35">
      <c r="A4692" t="s">
        <v>993</v>
      </c>
      <c r="B4692" t="s">
        <v>311</v>
      </c>
      <c r="C4692">
        <v>1560</v>
      </c>
      <c r="D4692" s="9">
        <v>42418.353958333333</v>
      </c>
      <c r="E4692" s="9">
        <v>43978.910983796297</v>
      </c>
      <c r="F4692">
        <v>42</v>
      </c>
      <c r="G4692">
        <v>42</v>
      </c>
      <c r="H4692">
        <v>4</v>
      </c>
      <c r="I4692">
        <v>38</v>
      </c>
      <c r="J4692">
        <v>0</v>
      </c>
      <c r="K4692">
        <v>42</v>
      </c>
      <c r="L4692">
        <v>20</v>
      </c>
      <c r="M4692">
        <v>22</v>
      </c>
      <c r="N4692">
        <v>1.7000000000000001E-2</v>
      </c>
      <c r="O4692">
        <v>2.4E-2</v>
      </c>
      <c r="P4692">
        <v>0</v>
      </c>
      <c r="Q4692">
        <v>1.0999999999999999E-2</v>
      </c>
      <c r="R4692">
        <v>4.1000000000000002E-2</v>
      </c>
      <c r="S4692">
        <v>2.7E-2</v>
      </c>
      <c r="T4692">
        <v>0.26800000000000002</v>
      </c>
      <c r="U4692">
        <v>0.41499999999999998</v>
      </c>
      <c r="V4692">
        <v>1</v>
      </c>
      <c r="W4692">
        <v>2000</v>
      </c>
      <c r="X4692" t="s">
        <v>56</v>
      </c>
      <c r="Y4692">
        <v>90.909000000000006</v>
      </c>
      <c r="Z4692">
        <v>0.67100000000000004</v>
      </c>
      <c r="AA4692" s="19">
        <v>0.76</v>
      </c>
      <c r="AB4692">
        <v>0</v>
      </c>
      <c r="AC4692" s="23">
        <v>0.72699999999999998</v>
      </c>
      <c r="AD4692" s="19">
        <v>45825.202214699071</v>
      </c>
      <c r="AE4692" t="s">
        <v>2388</v>
      </c>
    </row>
    <row r="4693" spans="1:31" hidden="1" x14ac:dyDescent="0.35">
      <c r="A4693" t="s">
        <v>1663</v>
      </c>
      <c r="B4693" t="s">
        <v>312</v>
      </c>
      <c r="C4693">
        <v>87</v>
      </c>
      <c r="D4693" s="9">
        <v>44472.800625000003</v>
      </c>
      <c r="E4693" s="9">
        <v>44560.232627314814</v>
      </c>
      <c r="F4693" t="s">
        <v>871</v>
      </c>
      <c r="G4693" t="s">
        <v>871</v>
      </c>
      <c r="H4693">
        <v>1</v>
      </c>
      <c r="I4693">
        <v>8</v>
      </c>
      <c r="J4693">
        <v>1</v>
      </c>
      <c r="K4693" t="s">
        <v>872</v>
      </c>
      <c r="L4693">
        <v>4</v>
      </c>
      <c r="M4693">
        <v>6</v>
      </c>
      <c r="N4693" t="s">
        <v>874</v>
      </c>
      <c r="O4693">
        <v>0.08</v>
      </c>
      <c r="P4693" t="s">
        <v>874</v>
      </c>
      <c r="Q4693">
        <v>7.0999999999999994E-2</v>
      </c>
      <c r="R4693">
        <v>0</v>
      </c>
      <c r="S4693">
        <v>8.8999999999999996E-2</v>
      </c>
      <c r="T4693" t="s">
        <v>874</v>
      </c>
      <c r="U4693" t="s">
        <v>874</v>
      </c>
      <c r="V4693" t="s">
        <v>874</v>
      </c>
      <c r="W4693" t="s">
        <v>874</v>
      </c>
      <c r="X4693" t="s">
        <v>56</v>
      </c>
      <c r="Y4693">
        <v>14.085000000000001</v>
      </c>
      <c r="Z4693" t="s">
        <v>874</v>
      </c>
      <c r="AA4693">
        <v>0.93600000000000005</v>
      </c>
      <c r="AB4693" t="s">
        <v>874</v>
      </c>
      <c r="AC4693">
        <v>0.85599999999999998</v>
      </c>
      <c r="AD4693" s="19">
        <v>45825.156283634256</v>
      </c>
      <c r="AE4693" t="s">
        <v>2397</v>
      </c>
    </row>
    <row r="4694" spans="1:31" x14ac:dyDescent="0.35">
      <c r="A4694" t="s">
        <v>1613</v>
      </c>
      <c r="B4694" t="s">
        <v>311</v>
      </c>
      <c r="C4694">
        <v>1407</v>
      </c>
      <c r="D4694" s="9">
        <v>43087.830659722225</v>
      </c>
      <c r="E4694" s="9">
        <v>44495.496469907404</v>
      </c>
      <c r="F4694">
        <v>299</v>
      </c>
      <c r="G4694">
        <v>299</v>
      </c>
      <c r="H4694">
        <v>62</v>
      </c>
      <c r="I4694">
        <v>237</v>
      </c>
      <c r="J4694">
        <v>8</v>
      </c>
      <c r="K4694">
        <v>291</v>
      </c>
      <c r="L4694">
        <v>68</v>
      </c>
      <c r="M4694">
        <v>223</v>
      </c>
      <c r="N4694">
        <v>3.5999999999999997E-2</v>
      </c>
      <c r="O4694">
        <v>0.16200000000000001</v>
      </c>
      <c r="P4694">
        <v>6.0000000000000001E-3</v>
      </c>
      <c r="Q4694">
        <v>5.0999999999999997E-2</v>
      </c>
      <c r="R4694">
        <v>0.192</v>
      </c>
      <c r="S4694">
        <v>0.187</v>
      </c>
      <c r="T4694">
        <v>0.26600000000000001</v>
      </c>
      <c r="U4694">
        <v>0.182</v>
      </c>
      <c r="V4694">
        <v>0.97</v>
      </c>
      <c r="W4694">
        <v>4372.549</v>
      </c>
      <c r="X4694" t="s">
        <v>56</v>
      </c>
      <c r="Y4694">
        <v>19.608000000000001</v>
      </c>
      <c r="Z4694">
        <v>0.86499999999999999</v>
      </c>
      <c r="AA4694">
        <v>0.95499999999999996</v>
      </c>
      <c r="AB4694">
        <v>0.81899999999999995</v>
      </c>
      <c r="AC4694">
        <v>0.91200000000000003</v>
      </c>
      <c r="AD4694" s="19">
        <v>45825.143583032404</v>
      </c>
      <c r="AE4694" t="s">
        <v>2397</v>
      </c>
    </row>
    <row r="4695" spans="1:31" hidden="1" x14ac:dyDescent="0.35">
      <c r="A4695" t="s">
        <v>1664</v>
      </c>
      <c r="B4695" t="s">
        <v>312</v>
      </c>
      <c r="C4695">
        <v>3</v>
      </c>
      <c r="D4695" s="9">
        <v>44534.697210648148</v>
      </c>
      <c r="E4695" s="9">
        <v>44537.853020833332</v>
      </c>
      <c r="F4695" t="s">
        <v>871</v>
      </c>
      <c r="G4695" t="s">
        <v>871</v>
      </c>
      <c r="H4695">
        <v>1</v>
      </c>
      <c r="I4695">
        <v>2</v>
      </c>
      <c r="J4695">
        <v>1</v>
      </c>
      <c r="K4695" t="s">
        <v>872</v>
      </c>
      <c r="L4695">
        <v>1</v>
      </c>
      <c r="M4695">
        <v>1</v>
      </c>
      <c r="N4695" t="s">
        <v>874</v>
      </c>
      <c r="O4695">
        <v>0.25</v>
      </c>
      <c r="P4695" t="s">
        <v>874</v>
      </c>
      <c r="Q4695" t="s">
        <v>874</v>
      </c>
      <c r="R4695">
        <v>0</v>
      </c>
      <c r="S4695">
        <v>0.25</v>
      </c>
      <c r="T4695" t="s">
        <v>874</v>
      </c>
      <c r="U4695" t="s">
        <v>874</v>
      </c>
      <c r="V4695" t="s">
        <v>874</v>
      </c>
      <c r="W4695" t="s">
        <v>874</v>
      </c>
      <c r="X4695" t="s">
        <v>56</v>
      </c>
      <c r="Y4695" t="s">
        <v>874</v>
      </c>
      <c r="Z4695" t="s">
        <v>874</v>
      </c>
      <c r="AA4695">
        <v>1</v>
      </c>
      <c r="AB4695" t="s">
        <v>874</v>
      </c>
      <c r="AC4695" t="s">
        <v>874</v>
      </c>
      <c r="AD4695" s="19">
        <v>45825.156490844907</v>
      </c>
      <c r="AE4695" t="s">
        <v>2397</v>
      </c>
    </row>
    <row r="4696" spans="1:31" x14ac:dyDescent="0.35">
      <c r="A4696" t="s">
        <v>2104</v>
      </c>
      <c r="B4696" t="s">
        <v>311</v>
      </c>
      <c r="C4696">
        <v>295</v>
      </c>
      <c r="D4696" s="9">
        <v>40622.35</v>
      </c>
      <c r="E4696" s="9">
        <v>40918.161111111112</v>
      </c>
      <c r="F4696">
        <v>43</v>
      </c>
      <c r="G4696">
        <v>43</v>
      </c>
      <c r="H4696">
        <v>33</v>
      </c>
      <c r="I4696">
        <v>10</v>
      </c>
      <c r="J4696">
        <v>1</v>
      </c>
      <c r="K4696">
        <v>42</v>
      </c>
      <c r="L4696">
        <v>19</v>
      </c>
      <c r="M4696">
        <v>23</v>
      </c>
      <c r="N4696">
        <v>0.20100000000000001</v>
      </c>
      <c r="O4696">
        <v>2.8000000000000001E-2</v>
      </c>
      <c r="P4696">
        <v>0</v>
      </c>
      <c r="Q4696">
        <v>0.06</v>
      </c>
      <c r="R4696">
        <v>0.22900000000000001</v>
      </c>
      <c r="S4696">
        <v>0.17799999999999999</v>
      </c>
      <c r="T4696">
        <v>0.26200000000000001</v>
      </c>
      <c r="U4696">
        <v>0.878</v>
      </c>
      <c r="V4696">
        <v>1</v>
      </c>
      <c r="W4696">
        <v>383.33300000000003</v>
      </c>
      <c r="X4696" t="s">
        <v>56</v>
      </c>
      <c r="Y4696">
        <v>16.667000000000002</v>
      </c>
      <c r="Z4696">
        <v>0.89</v>
      </c>
      <c r="AA4696">
        <v>0.61699999999999999</v>
      </c>
      <c r="AB4696">
        <v>0</v>
      </c>
      <c r="AC4696">
        <v>0.56100000000000005</v>
      </c>
      <c r="AD4696" s="19">
        <v>45824.926132395834</v>
      </c>
      <c r="AE4696" t="s">
        <v>2215</v>
      </c>
    </row>
    <row r="4697" spans="1:31" hidden="1" x14ac:dyDescent="0.35">
      <c r="A4697" t="s">
        <v>1665</v>
      </c>
      <c r="B4697" t="s">
        <v>312</v>
      </c>
      <c r="C4697">
        <v>83</v>
      </c>
      <c r="D4697" s="9">
        <v>44462.339143518519</v>
      </c>
      <c r="E4697" s="9">
        <v>44545.417916666665</v>
      </c>
      <c r="F4697" t="s">
        <v>871</v>
      </c>
      <c r="G4697" t="s">
        <v>871</v>
      </c>
      <c r="H4697">
        <v>1</v>
      </c>
      <c r="I4697">
        <v>6</v>
      </c>
      <c r="J4697">
        <v>1</v>
      </c>
      <c r="K4697" t="s">
        <v>872</v>
      </c>
      <c r="L4697">
        <v>2</v>
      </c>
      <c r="M4697">
        <v>3</v>
      </c>
      <c r="N4697" t="s">
        <v>874</v>
      </c>
      <c r="O4697">
        <v>5.5E-2</v>
      </c>
      <c r="P4697" t="s">
        <v>874</v>
      </c>
      <c r="Q4697">
        <v>2.3E-2</v>
      </c>
      <c r="R4697">
        <v>0</v>
      </c>
      <c r="S4697">
        <v>5.5E-2</v>
      </c>
      <c r="T4697" t="s">
        <v>874</v>
      </c>
      <c r="U4697" t="s">
        <v>874</v>
      </c>
      <c r="V4697" t="s">
        <v>874</v>
      </c>
      <c r="W4697" t="s">
        <v>874</v>
      </c>
      <c r="X4697" t="s">
        <v>56</v>
      </c>
      <c r="Y4697">
        <v>43.478000000000002</v>
      </c>
      <c r="Z4697" t="s">
        <v>874</v>
      </c>
      <c r="AA4697">
        <v>0.94699999999999995</v>
      </c>
      <c r="AB4697" t="s">
        <v>874</v>
      </c>
      <c r="AC4697">
        <v>1</v>
      </c>
      <c r="AD4697" s="19">
        <v>45825.15670965278</v>
      </c>
      <c r="AE4697" t="s">
        <v>2397</v>
      </c>
    </row>
    <row r="4698" spans="1:31" x14ac:dyDescent="0.35">
      <c r="A4698" t="s">
        <v>1589</v>
      </c>
      <c r="B4698" t="s">
        <v>311</v>
      </c>
      <c r="C4698">
        <v>3180</v>
      </c>
      <c r="D4698" s="9">
        <v>38030.168749999997</v>
      </c>
      <c r="E4698" s="9">
        <v>41210.217361111114</v>
      </c>
      <c r="F4698">
        <v>140</v>
      </c>
      <c r="G4698">
        <v>140</v>
      </c>
      <c r="H4698">
        <v>56</v>
      </c>
      <c r="I4698">
        <v>84</v>
      </c>
      <c r="J4698">
        <v>14</v>
      </c>
      <c r="K4698">
        <v>126</v>
      </c>
      <c r="L4698">
        <v>90</v>
      </c>
      <c r="M4698">
        <v>36</v>
      </c>
      <c r="N4698">
        <v>8.6999999999999994E-2</v>
      </c>
      <c r="O4698">
        <v>2.1000000000000001E-2</v>
      </c>
      <c r="P4698">
        <v>3.0000000000000001E-3</v>
      </c>
      <c r="Q4698">
        <v>2.7E-2</v>
      </c>
      <c r="R4698">
        <v>0.105</v>
      </c>
      <c r="S4698">
        <v>3.5000000000000003E-2</v>
      </c>
      <c r="T4698">
        <v>0.25700000000000001</v>
      </c>
      <c r="U4698">
        <v>0.80600000000000005</v>
      </c>
      <c r="V4698">
        <v>0.97199999999999998</v>
      </c>
      <c r="W4698">
        <v>1333.3330000000001</v>
      </c>
      <c r="X4698" t="s">
        <v>56</v>
      </c>
      <c r="Y4698">
        <v>37.036999999999999</v>
      </c>
      <c r="Z4698">
        <v>0.86799999999999999</v>
      </c>
      <c r="AA4698">
        <v>0.53100000000000003</v>
      </c>
      <c r="AB4698">
        <v>0.27300000000000002</v>
      </c>
      <c r="AC4698">
        <v>0.42699999999999999</v>
      </c>
      <c r="AD4698" s="19">
        <v>45824.810700543982</v>
      </c>
      <c r="AE4698" t="s">
        <v>1824</v>
      </c>
    </row>
    <row r="4699" spans="1:31" hidden="1" x14ac:dyDescent="0.35">
      <c r="A4699" t="s">
        <v>1666</v>
      </c>
      <c r="B4699" t="s">
        <v>312</v>
      </c>
      <c r="C4699">
        <v>83</v>
      </c>
      <c r="D4699" s="9">
        <v>44242.892789351848</v>
      </c>
      <c r="E4699" s="9">
        <v>44326.300868055558</v>
      </c>
      <c r="F4699" t="s">
        <v>871</v>
      </c>
      <c r="G4699" t="s">
        <v>871</v>
      </c>
      <c r="H4699">
        <v>1</v>
      </c>
      <c r="I4699">
        <v>3</v>
      </c>
      <c r="J4699">
        <v>1</v>
      </c>
      <c r="K4699" t="s">
        <v>872</v>
      </c>
      <c r="L4699">
        <v>1</v>
      </c>
      <c r="M4699">
        <v>2</v>
      </c>
      <c r="N4699" t="s">
        <v>874</v>
      </c>
      <c r="O4699">
        <v>2.3E-2</v>
      </c>
      <c r="P4699" t="s">
        <v>874</v>
      </c>
      <c r="Q4699" t="s">
        <v>874</v>
      </c>
      <c r="R4699">
        <v>0</v>
      </c>
      <c r="S4699">
        <v>2.3E-2</v>
      </c>
      <c r="T4699" t="s">
        <v>874</v>
      </c>
      <c r="U4699" t="s">
        <v>874</v>
      </c>
      <c r="V4699" t="s">
        <v>874</v>
      </c>
      <c r="W4699" t="s">
        <v>874</v>
      </c>
      <c r="X4699" t="s">
        <v>56</v>
      </c>
      <c r="Y4699" t="s">
        <v>874</v>
      </c>
      <c r="Z4699" t="s">
        <v>874</v>
      </c>
      <c r="AA4699">
        <v>0.97399999999999998</v>
      </c>
      <c r="AB4699" t="s">
        <v>874</v>
      </c>
      <c r="AC4699" t="s">
        <v>874</v>
      </c>
      <c r="AD4699" s="19">
        <v>45825.156906516204</v>
      </c>
      <c r="AE4699" t="s">
        <v>2397</v>
      </c>
    </row>
    <row r="4700" spans="1:31" x14ac:dyDescent="0.35">
      <c r="A4700" t="s">
        <v>955</v>
      </c>
      <c r="B4700" t="s">
        <v>311</v>
      </c>
      <c r="C4700">
        <v>6182</v>
      </c>
      <c r="D4700" s="9">
        <v>37944.861111111109</v>
      </c>
      <c r="E4700" s="9">
        <v>44126.907638888886</v>
      </c>
      <c r="F4700">
        <v>23409</v>
      </c>
      <c r="G4700">
        <v>23342</v>
      </c>
      <c r="H4700">
        <v>0</v>
      </c>
      <c r="I4700">
        <v>23342</v>
      </c>
      <c r="J4700">
        <v>3107</v>
      </c>
      <c r="K4700">
        <v>20235</v>
      </c>
      <c r="L4700">
        <v>2121</v>
      </c>
      <c r="M4700">
        <v>18114</v>
      </c>
      <c r="N4700">
        <v>0</v>
      </c>
      <c r="O4700">
        <v>4.9530000000000003</v>
      </c>
      <c r="P4700">
        <v>1.2270000000000001</v>
      </c>
      <c r="Q4700">
        <v>0.93</v>
      </c>
      <c r="R4700">
        <v>3.726</v>
      </c>
      <c r="S4700">
        <v>4.5880000000000001</v>
      </c>
      <c r="T4700">
        <v>0.25</v>
      </c>
      <c r="U4700">
        <v>0</v>
      </c>
      <c r="V4700">
        <v>0.752</v>
      </c>
      <c r="W4700">
        <v>19477.419000000002</v>
      </c>
      <c r="X4700" t="s">
        <v>56</v>
      </c>
      <c r="Y4700">
        <v>1.075</v>
      </c>
      <c r="Z4700">
        <v>0</v>
      </c>
      <c r="AA4700">
        <v>0.94399999999999995</v>
      </c>
      <c r="AB4700">
        <v>0.754</v>
      </c>
      <c r="AC4700">
        <v>0.95299999999999996</v>
      </c>
      <c r="AD4700" s="19">
        <v>45825.041256631943</v>
      </c>
      <c r="AE4700" t="s">
        <v>1766</v>
      </c>
    </row>
    <row r="4701" spans="1:31" hidden="1" x14ac:dyDescent="0.35">
      <c r="A4701" t="s">
        <v>1667</v>
      </c>
      <c r="B4701" t="s">
        <v>312</v>
      </c>
      <c r="C4701">
        <v>0</v>
      </c>
      <c r="D4701" s="9">
        <v>44229.683657407404</v>
      </c>
      <c r="E4701" s="9">
        <v>44229.79074074074</v>
      </c>
      <c r="F4701" t="s">
        <v>871</v>
      </c>
      <c r="G4701" t="s">
        <v>871</v>
      </c>
      <c r="H4701">
        <v>1</v>
      </c>
      <c r="I4701">
        <v>1</v>
      </c>
      <c r="J4701">
        <v>1</v>
      </c>
      <c r="K4701" t="s">
        <v>872</v>
      </c>
      <c r="L4701">
        <v>1</v>
      </c>
      <c r="M4701">
        <v>-1</v>
      </c>
      <c r="N4701" t="s">
        <v>874</v>
      </c>
      <c r="O4701" t="s">
        <v>874</v>
      </c>
      <c r="P4701" t="s">
        <v>874</v>
      </c>
      <c r="Q4701" t="s">
        <v>874</v>
      </c>
      <c r="R4701">
        <v>0</v>
      </c>
      <c r="S4701" t="s">
        <v>874</v>
      </c>
      <c r="T4701" t="s">
        <v>874</v>
      </c>
      <c r="U4701" t="s">
        <v>874</v>
      </c>
      <c r="V4701" t="s">
        <v>874</v>
      </c>
      <c r="W4701" t="s">
        <v>874</v>
      </c>
      <c r="X4701" t="s">
        <v>56</v>
      </c>
      <c r="Y4701" t="s">
        <v>874</v>
      </c>
      <c r="Z4701" t="s">
        <v>874</v>
      </c>
      <c r="AA4701" t="s">
        <v>874</v>
      </c>
      <c r="AB4701" t="s">
        <v>874</v>
      </c>
      <c r="AC4701" t="s">
        <v>874</v>
      </c>
      <c r="AD4701" s="19">
        <v>45825.157132916669</v>
      </c>
      <c r="AE4701" t="s">
        <v>2397</v>
      </c>
    </row>
    <row r="4702" spans="1:31" x14ac:dyDescent="0.35">
      <c r="A4702" t="s">
        <v>288</v>
      </c>
      <c r="B4702" t="s">
        <v>311</v>
      </c>
      <c r="C4702">
        <v>1699</v>
      </c>
      <c r="D4702" s="9">
        <v>42852.777013888888</v>
      </c>
      <c r="E4702" s="9">
        <v>44552.373391203706</v>
      </c>
      <c r="F4702">
        <v>37</v>
      </c>
      <c r="G4702">
        <v>37</v>
      </c>
      <c r="H4702">
        <v>17</v>
      </c>
      <c r="I4702">
        <v>20</v>
      </c>
      <c r="J4702">
        <v>4</v>
      </c>
      <c r="K4702">
        <v>33</v>
      </c>
      <c r="L4702">
        <v>12</v>
      </c>
      <c r="M4702">
        <v>21</v>
      </c>
      <c r="N4702">
        <v>7.0000000000000001E-3</v>
      </c>
      <c r="O4702">
        <v>1.0999999999999999E-2</v>
      </c>
      <c r="P4702">
        <v>2E-3</v>
      </c>
      <c r="Q4702">
        <v>4.0000000000000001E-3</v>
      </c>
      <c r="R4702">
        <v>1.6E-2</v>
      </c>
      <c r="S4702">
        <v>1.4999999999999999E-2</v>
      </c>
      <c r="T4702">
        <v>0.25</v>
      </c>
      <c r="U4702">
        <v>0.38900000000000001</v>
      </c>
      <c r="V4702">
        <v>0.88900000000000001</v>
      </c>
      <c r="W4702">
        <v>5250</v>
      </c>
      <c r="X4702" t="s">
        <v>56</v>
      </c>
      <c r="Y4702">
        <v>250</v>
      </c>
      <c r="Z4702">
        <v>0.92</v>
      </c>
      <c r="AA4702">
        <v>0.877</v>
      </c>
      <c r="AB4702">
        <v>0.88200000000000001</v>
      </c>
      <c r="AC4702">
        <v>0.77200000000000002</v>
      </c>
      <c r="AD4702" s="19">
        <v>45825.238725081021</v>
      </c>
      <c r="AE4702" t="s">
        <v>2357</v>
      </c>
    </row>
    <row r="4703" spans="1:31" hidden="1" x14ac:dyDescent="0.35">
      <c r="A4703" t="s">
        <v>1668</v>
      </c>
      <c r="B4703" t="s">
        <v>312</v>
      </c>
      <c r="C4703">
        <v>23</v>
      </c>
      <c r="D4703" s="9">
        <v>44431.331435185188</v>
      </c>
      <c r="E4703" s="9">
        <v>44455.298611111109</v>
      </c>
      <c r="F4703" t="s">
        <v>871</v>
      </c>
      <c r="G4703" t="s">
        <v>871</v>
      </c>
      <c r="H4703">
        <v>1</v>
      </c>
      <c r="I4703">
        <v>2</v>
      </c>
      <c r="J4703">
        <v>1</v>
      </c>
      <c r="K4703" t="s">
        <v>872</v>
      </c>
      <c r="L4703">
        <v>1</v>
      </c>
      <c r="M4703">
        <v>0</v>
      </c>
      <c r="N4703" t="s">
        <v>874</v>
      </c>
      <c r="O4703">
        <v>4.2000000000000003E-2</v>
      </c>
      <c r="P4703" t="s">
        <v>874</v>
      </c>
      <c r="Q4703" t="s">
        <v>874</v>
      </c>
      <c r="R4703">
        <v>0</v>
      </c>
      <c r="S4703">
        <v>2.1000000000000001E-2</v>
      </c>
      <c r="T4703" t="s">
        <v>874</v>
      </c>
      <c r="U4703" t="s">
        <v>874</v>
      </c>
      <c r="V4703" t="s">
        <v>874</v>
      </c>
      <c r="W4703" t="s">
        <v>874</v>
      </c>
      <c r="X4703" t="s">
        <v>62</v>
      </c>
      <c r="Y4703" t="s">
        <v>874</v>
      </c>
      <c r="Z4703" t="s">
        <v>874</v>
      </c>
      <c r="AA4703">
        <v>1</v>
      </c>
      <c r="AB4703" t="s">
        <v>874</v>
      </c>
      <c r="AC4703" t="s">
        <v>874</v>
      </c>
      <c r="AD4703" s="19">
        <v>45825.15734849537</v>
      </c>
      <c r="AE4703" t="s">
        <v>2397</v>
      </c>
    </row>
    <row r="4704" spans="1:31" x14ac:dyDescent="0.35">
      <c r="A4704" t="s">
        <v>1426</v>
      </c>
      <c r="B4704" t="s">
        <v>311</v>
      </c>
      <c r="C4704">
        <v>1372</v>
      </c>
      <c r="D4704" s="9">
        <v>43041.663425925923</v>
      </c>
      <c r="E4704" s="9">
        <v>44414.509062500001</v>
      </c>
      <c r="F4704">
        <v>1145</v>
      </c>
      <c r="G4704">
        <v>1145</v>
      </c>
      <c r="H4704">
        <v>424</v>
      </c>
      <c r="I4704">
        <v>721</v>
      </c>
      <c r="J4704">
        <v>24</v>
      </c>
      <c r="K4704">
        <v>1121</v>
      </c>
      <c r="L4704">
        <v>241</v>
      </c>
      <c r="M4704">
        <v>880</v>
      </c>
      <c r="N4704">
        <v>0.85199999999999998</v>
      </c>
      <c r="O4704">
        <v>1.1519999999999999</v>
      </c>
      <c r="P4704">
        <v>7.1999999999999995E-2</v>
      </c>
      <c r="Q4704">
        <v>0.46500000000000002</v>
      </c>
      <c r="R4704">
        <v>1.9319999999999999</v>
      </c>
      <c r="S4704">
        <v>1.9550000000000001</v>
      </c>
      <c r="T4704">
        <v>0.24099999999999999</v>
      </c>
      <c r="U4704">
        <v>0.42499999999999999</v>
      </c>
      <c r="V4704">
        <v>0.96399999999999997</v>
      </c>
      <c r="W4704">
        <v>1892.473</v>
      </c>
      <c r="X4704" t="s">
        <v>56</v>
      </c>
      <c r="Y4704">
        <v>2.1509999999999998</v>
      </c>
      <c r="Z4704">
        <v>0.82499999999999996</v>
      </c>
      <c r="AA4704">
        <v>0.70899999999999996</v>
      </c>
      <c r="AB4704">
        <v>0.879</v>
      </c>
      <c r="AC4704">
        <v>0.76100000000000001</v>
      </c>
      <c r="AD4704" s="19">
        <v>45825.097548310187</v>
      </c>
      <c r="AE4704" t="s">
        <v>2397</v>
      </c>
    </row>
    <row r="4705" spans="1:31" hidden="1" x14ac:dyDescent="0.35">
      <c r="A4705" t="s">
        <v>1669</v>
      </c>
      <c r="B4705" t="s">
        <v>312</v>
      </c>
      <c r="C4705">
        <v>0</v>
      </c>
      <c r="D4705" s="9">
        <v>44064.012939814813</v>
      </c>
      <c r="E4705" s="9">
        <v>44064.012939814813</v>
      </c>
      <c r="F4705" t="s">
        <v>871</v>
      </c>
      <c r="G4705" t="s">
        <v>871</v>
      </c>
      <c r="H4705">
        <v>1</v>
      </c>
      <c r="I4705">
        <v>1</v>
      </c>
      <c r="J4705">
        <v>1</v>
      </c>
      <c r="K4705" t="s">
        <v>872</v>
      </c>
      <c r="L4705">
        <v>1</v>
      </c>
      <c r="M4705">
        <v>0</v>
      </c>
      <c r="N4705" t="s">
        <v>874</v>
      </c>
      <c r="O4705" t="s">
        <v>874</v>
      </c>
      <c r="P4705" t="s">
        <v>874</v>
      </c>
      <c r="Q4705" t="s">
        <v>874</v>
      </c>
      <c r="R4705">
        <v>0</v>
      </c>
      <c r="S4705" t="s">
        <v>874</v>
      </c>
      <c r="T4705" t="s">
        <v>874</v>
      </c>
      <c r="U4705" t="s">
        <v>874</v>
      </c>
      <c r="V4705" t="s">
        <v>874</v>
      </c>
      <c r="W4705" t="s">
        <v>874</v>
      </c>
      <c r="X4705" t="s">
        <v>80</v>
      </c>
      <c r="Y4705" t="s">
        <v>874</v>
      </c>
      <c r="Z4705" t="s">
        <v>874</v>
      </c>
      <c r="AA4705" t="s">
        <v>874</v>
      </c>
      <c r="AB4705" t="s">
        <v>874</v>
      </c>
      <c r="AC4705" t="s">
        <v>874</v>
      </c>
      <c r="AD4705" s="19">
        <v>45825.157587094909</v>
      </c>
      <c r="AE4705" t="s">
        <v>2397</v>
      </c>
    </row>
    <row r="4706" spans="1:31" x14ac:dyDescent="0.35">
      <c r="A4706" t="s">
        <v>1718</v>
      </c>
      <c r="B4706" t="s">
        <v>311</v>
      </c>
      <c r="C4706">
        <v>3845</v>
      </c>
      <c r="D4706" s="9">
        <v>37734.617361111108</v>
      </c>
      <c r="E4706" s="9">
        <v>41579.756249999999</v>
      </c>
      <c r="F4706">
        <v>1606</v>
      </c>
      <c r="G4706">
        <v>1606</v>
      </c>
      <c r="H4706">
        <v>53</v>
      </c>
      <c r="I4706">
        <v>1553</v>
      </c>
      <c r="J4706">
        <v>210</v>
      </c>
      <c r="K4706">
        <v>1396</v>
      </c>
      <c r="L4706">
        <v>451</v>
      </c>
      <c r="M4706">
        <v>945</v>
      </c>
      <c r="N4706">
        <v>1.7000000000000001E-2</v>
      </c>
      <c r="O4706">
        <v>0.59899999999999998</v>
      </c>
      <c r="P4706">
        <v>4.8000000000000001E-2</v>
      </c>
      <c r="Q4706">
        <v>0.13200000000000001</v>
      </c>
      <c r="R4706">
        <v>0.56799999999999995</v>
      </c>
      <c r="S4706">
        <v>0.48</v>
      </c>
      <c r="T4706">
        <v>0.23200000000000001</v>
      </c>
      <c r="U4706">
        <v>2.8000000000000001E-2</v>
      </c>
      <c r="V4706">
        <v>0.92200000000000004</v>
      </c>
      <c r="W4706">
        <v>7159.0910000000003</v>
      </c>
      <c r="X4706" t="s">
        <v>56</v>
      </c>
      <c r="Y4706">
        <v>7.5759999999999996</v>
      </c>
      <c r="Z4706">
        <v>0.73599999999999999</v>
      </c>
      <c r="AA4706">
        <v>0.69799999999999995</v>
      </c>
      <c r="AB4706">
        <v>0.66500000000000004</v>
      </c>
      <c r="AC4706">
        <v>0.45</v>
      </c>
      <c r="AD4706" s="19">
        <v>45824.831791851851</v>
      </c>
      <c r="AE4706" t="s">
        <v>1824</v>
      </c>
    </row>
    <row r="4707" spans="1:31" hidden="1" x14ac:dyDescent="0.35">
      <c r="A4707" t="s">
        <v>1670</v>
      </c>
      <c r="B4707" t="s">
        <v>312</v>
      </c>
      <c r="C4707">
        <v>0</v>
      </c>
      <c r="D4707" s="9">
        <v>42345.721701388888</v>
      </c>
      <c r="E4707" s="9">
        <v>42345.721701388888</v>
      </c>
      <c r="F4707" t="s">
        <v>871</v>
      </c>
      <c r="G4707" t="s">
        <v>871</v>
      </c>
      <c r="H4707">
        <v>1</v>
      </c>
      <c r="I4707">
        <v>1</v>
      </c>
      <c r="J4707">
        <v>1</v>
      </c>
      <c r="K4707" t="s">
        <v>872</v>
      </c>
      <c r="L4707">
        <v>1</v>
      </c>
      <c r="M4707">
        <v>0</v>
      </c>
      <c r="N4707" t="s">
        <v>874</v>
      </c>
      <c r="O4707" t="s">
        <v>874</v>
      </c>
      <c r="P4707" t="s">
        <v>874</v>
      </c>
      <c r="Q4707" t="s">
        <v>874</v>
      </c>
      <c r="R4707">
        <v>0</v>
      </c>
      <c r="S4707" t="s">
        <v>874</v>
      </c>
      <c r="T4707" t="s">
        <v>874</v>
      </c>
      <c r="U4707" t="s">
        <v>874</v>
      </c>
      <c r="V4707" t="s">
        <v>874</v>
      </c>
      <c r="W4707" t="s">
        <v>874</v>
      </c>
      <c r="X4707" t="s">
        <v>62</v>
      </c>
      <c r="Y4707" t="s">
        <v>874</v>
      </c>
      <c r="Z4707" t="s">
        <v>874</v>
      </c>
      <c r="AA4707" t="s">
        <v>874</v>
      </c>
      <c r="AB4707" t="s">
        <v>874</v>
      </c>
      <c r="AC4707" t="s">
        <v>874</v>
      </c>
      <c r="AD4707" s="19">
        <v>45825.157784733798</v>
      </c>
      <c r="AE4707" t="s">
        <v>2397</v>
      </c>
    </row>
    <row r="4708" spans="1:31" x14ac:dyDescent="0.35">
      <c r="A4708" t="s">
        <v>2163</v>
      </c>
      <c r="B4708" t="s">
        <v>311</v>
      </c>
      <c r="C4708">
        <v>565</v>
      </c>
      <c r="D4708" s="9">
        <v>40639.80972222222</v>
      </c>
      <c r="E4708" s="9">
        <v>41205.10833333333</v>
      </c>
      <c r="F4708">
        <v>111</v>
      </c>
      <c r="G4708">
        <v>111</v>
      </c>
      <c r="H4708">
        <v>84</v>
      </c>
      <c r="I4708">
        <v>27</v>
      </c>
      <c r="J4708">
        <v>10</v>
      </c>
      <c r="K4708">
        <v>101</v>
      </c>
      <c r="L4708">
        <v>75</v>
      </c>
      <c r="M4708">
        <v>26</v>
      </c>
      <c r="N4708">
        <v>0.17</v>
      </c>
      <c r="O4708">
        <v>0.61199999999999999</v>
      </c>
      <c r="P4708">
        <v>1.7999999999999999E-2</v>
      </c>
      <c r="Q4708">
        <v>0.17699999999999999</v>
      </c>
      <c r="R4708">
        <v>0.76400000000000001</v>
      </c>
      <c r="S4708">
        <v>0.20399999999999999</v>
      </c>
      <c r="T4708">
        <v>0.23200000000000001</v>
      </c>
      <c r="U4708">
        <v>0.217</v>
      </c>
      <c r="V4708">
        <v>0.97699999999999998</v>
      </c>
      <c r="W4708">
        <v>146.893</v>
      </c>
      <c r="X4708" t="s">
        <v>56</v>
      </c>
      <c r="Y4708">
        <v>5.65</v>
      </c>
      <c r="Z4708">
        <v>0.78100000000000003</v>
      </c>
      <c r="AA4708">
        <v>0.69499999999999995</v>
      </c>
      <c r="AB4708">
        <v>0.751</v>
      </c>
      <c r="AC4708">
        <v>0.60299999999999998</v>
      </c>
      <c r="AD4708" s="19">
        <v>45824.945458101851</v>
      </c>
      <c r="AE4708" t="s">
        <v>2215</v>
      </c>
    </row>
    <row r="4709" spans="1:31" hidden="1" x14ac:dyDescent="0.35">
      <c r="A4709" t="s">
        <v>1671</v>
      </c>
      <c r="B4709" t="s">
        <v>312</v>
      </c>
      <c r="C4709">
        <v>58</v>
      </c>
      <c r="D4709" s="9">
        <v>42493.320879629631</v>
      </c>
      <c r="E4709" s="9">
        <v>42551.917881944442</v>
      </c>
      <c r="F4709" t="s">
        <v>871</v>
      </c>
      <c r="G4709" t="s">
        <v>871</v>
      </c>
      <c r="H4709">
        <v>1</v>
      </c>
      <c r="I4709">
        <v>2</v>
      </c>
      <c r="J4709">
        <v>1</v>
      </c>
      <c r="K4709" t="s">
        <v>872</v>
      </c>
      <c r="L4709">
        <v>1</v>
      </c>
      <c r="M4709">
        <v>1</v>
      </c>
      <c r="N4709" t="s">
        <v>874</v>
      </c>
      <c r="O4709">
        <v>1.7000000000000001E-2</v>
      </c>
      <c r="P4709" t="s">
        <v>874</v>
      </c>
      <c r="Q4709" t="s">
        <v>874</v>
      </c>
      <c r="R4709">
        <v>0</v>
      </c>
      <c r="S4709">
        <v>1.7000000000000001E-2</v>
      </c>
      <c r="T4709" t="s">
        <v>874</v>
      </c>
      <c r="U4709" t="s">
        <v>874</v>
      </c>
      <c r="V4709" t="s">
        <v>874</v>
      </c>
      <c r="W4709" t="s">
        <v>874</v>
      </c>
      <c r="X4709" t="s">
        <v>56</v>
      </c>
      <c r="Y4709" t="s">
        <v>874</v>
      </c>
      <c r="Z4709" t="s">
        <v>874</v>
      </c>
      <c r="AA4709">
        <v>1</v>
      </c>
      <c r="AB4709" t="s">
        <v>874</v>
      </c>
      <c r="AC4709" t="s">
        <v>874</v>
      </c>
      <c r="AD4709" s="19">
        <v>45825.158008958337</v>
      </c>
      <c r="AE4709" t="s">
        <v>2397</v>
      </c>
    </row>
    <row r="4710" spans="1:31" x14ac:dyDescent="0.35">
      <c r="A4710" t="s">
        <v>937</v>
      </c>
      <c r="B4710" t="s">
        <v>311</v>
      </c>
      <c r="C4710">
        <v>3386</v>
      </c>
      <c r="D4710" s="9">
        <v>41178.492766203701</v>
      </c>
      <c r="E4710" s="9">
        <v>44565.384270833332</v>
      </c>
      <c r="F4710">
        <v>9646</v>
      </c>
      <c r="G4710">
        <v>9646</v>
      </c>
      <c r="H4710">
        <v>0</v>
      </c>
      <c r="I4710">
        <v>9646</v>
      </c>
      <c r="J4710">
        <v>3521</v>
      </c>
      <c r="K4710">
        <v>6125</v>
      </c>
      <c r="L4710">
        <v>1678</v>
      </c>
      <c r="M4710">
        <v>4447</v>
      </c>
      <c r="N4710">
        <v>0</v>
      </c>
      <c r="O4710">
        <v>3.6779999999999999</v>
      </c>
      <c r="P4710">
        <v>1.3620000000000001</v>
      </c>
      <c r="Q4710">
        <v>0.53200000000000003</v>
      </c>
      <c r="R4710">
        <v>2.3159999999999998</v>
      </c>
      <c r="S4710">
        <v>2.177</v>
      </c>
      <c r="T4710">
        <v>0.23</v>
      </c>
      <c r="U4710">
        <v>0</v>
      </c>
      <c r="V4710">
        <v>0.63</v>
      </c>
      <c r="W4710">
        <v>8359.0229999999992</v>
      </c>
      <c r="X4710" t="s">
        <v>56</v>
      </c>
      <c r="Y4710">
        <v>1.88</v>
      </c>
      <c r="Z4710">
        <v>0</v>
      </c>
      <c r="AA4710">
        <v>0.95799999999999996</v>
      </c>
      <c r="AB4710">
        <v>0.84499999999999997</v>
      </c>
      <c r="AC4710">
        <v>0.95299999999999996</v>
      </c>
      <c r="AD4710" s="19">
        <v>45825.186296087966</v>
      </c>
      <c r="AE4710" t="s">
        <v>2392</v>
      </c>
    </row>
    <row r="4711" spans="1:31" hidden="1" x14ac:dyDescent="0.35">
      <c r="A4711" t="s">
        <v>1672</v>
      </c>
      <c r="B4711" t="s">
        <v>312</v>
      </c>
      <c r="C4711">
        <v>86</v>
      </c>
      <c r="D4711" s="9">
        <v>44469.566238425927</v>
      </c>
      <c r="E4711" s="9">
        <v>44556.51358796296</v>
      </c>
      <c r="F4711" t="s">
        <v>871</v>
      </c>
      <c r="G4711" t="s">
        <v>871</v>
      </c>
      <c r="H4711">
        <v>1</v>
      </c>
      <c r="I4711">
        <v>19</v>
      </c>
      <c r="J4711">
        <v>1</v>
      </c>
      <c r="K4711" t="s">
        <v>872</v>
      </c>
      <c r="L4711">
        <v>17</v>
      </c>
      <c r="M4711">
        <v>0</v>
      </c>
      <c r="N4711" t="s">
        <v>874</v>
      </c>
      <c r="O4711">
        <v>0.191</v>
      </c>
      <c r="P4711" t="s">
        <v>874</v>
      </c>
      <c r="Q4711">
        <v>0.17</v>
      </c>
      <c r="R4711">
        <v>0</v>
      </c>
      <c r="S4711">
        <v>0.19500000000000001</v>
      </c>
      <c r="T4711" t="s">
        <v>874</v>
      </c>
      <c r="U4711" t="s">
        <v>874</v>
      </c>
      <c r="V4711" t="s">
        <v>874</v>
      </c>
      <c r="W4711" t="s">
        <v>874</v>
      </c>
      <c r="X4711" t="s">
        <v>62</v>
      </c>
      <c r="Y4711">
        <v>5.8819999999999997</v>
      </c>
      <c r="Z4711" t="s">
        <v>874</v>
      </c>
      <c r="AA4711">
        <v>0.89500000000000002</v>
      </c>
      <c r="AB4711" t="s">
        <v>874</v>
      </c>
      <c r="AC4711">
        <v>0.8</v>
      </c>
      <c r="AD4711" s="19">
        <v>45825.158245520834</v>
      </c>
      <c r="AE4711" t="s">
        <v>2397</v>
      </c>
    </row>
    <row r="4712" spans="1:31" x14ac:dyDescent="0.35">
      <c r="A4712" t="s">
        <v>1934</v>
      </c>
      <c r="B4712" t="s">
        <v>311</v>
      </c>
      <c r="C4712">
        <v>1323</v>
      </c>
      <c r="D4712" s="9">
        <v>37972.106249999997</v>
      </c>
      <c r="E4712" s="9">
        <v>39295.69027777778</v>
      </c>
      <c r="F4712">
        <v>30</v>
      </c>
      <c r="G4712">
        <v>30</v>
      </c>
      <c r="H4712">
        <v>4</v>
      </c>
      <c r="I4712">
        <v>26</v>
      </c>
      <c r="J4712">
        <v>9</v>
      </c>
      <c r="K4712">
        <v>21</v>
      </c>
      <c r="L4712">
        <v>12</v>
      </c>
      <c r="M4712">
        <v>9</v>
      </c>
      <c r="N4712">
        <v>4.2000000000000003E-2</v>
      </c>
      <c r="O4712">
        <v>2.5000000000000001E-2</v>
      </c>
      <c r="P4712">
        <v>0.01</v>
      </c>
      <c r="Q4712">
        <v>1.2999999999999999E-2</v>
      </c>
      <c r="R4712">
        <v>5.7000000000000002E-2</v>
      </c>
      <c r="S4712">
        <v>2.3E-2</v>
      </c>
      <c r="T4712">
        <v>0.22800000000000001</v>
      </c>
      <c r="U4712">
        <v>0.627</v>
      </c>
      <c r="V4712">
        <v>0.85099999999999998</v>
      </c>
      <c r="W4712">
        <v>692.30799999999999</v>
      </c>
      <c r="X4712" t="s">
        <v>56</v>
      </c>
      <c r="Y4712">
        <v>76.923000000000002</v>
      </c>
      <c r="Z4712">
        <v>0.93400000000000005</v>
      </c>
      <c r="AA4712">
        <v>0.82099999999999995</v>
      </c>
      <c r="AB4712">
        <v>0.60699999999999998</v>
      </c>
      <c r="AC4712">
        <v>0.92100000000000004</v>
      </c>
      <c r="AD4712" s="19">
        <v>45824.877380648148</v>
      </c>
      <c r="AE4712" t="s">
        <v>2024</v>
      </c>
    </row>
    <row r="4713" spans="1:31" hidden="1" x14ac:dyDescent="0.35">
      <c r="A4713" t="s">
        <v>1673</v>
      </c>
      <c r="B4713" t="s">
        <v>312</v>
      </c>
      <c r="C4713">
        <v>80</v>
      </c>
      <c r="D4713" s="9">
        <v>44367.26630787037</v>
      </c>
      <c r="E4713" s="9">
        <v>44447.282962962963</v>
      </c>
      <c r="F4713" t="s">
        <v>871</v>
      </c>
      <c r="G4713" t="s">
        <v>871</v>
      </c>
      <c r="H4713">
        <v>1</v>
      </c>
      <c r="I4713">
        <v>3</v>
      </c>
      <c r="J4713">
        <v>1</v>
      </c>
      <c r="K4713" t="s">
        <v>872</v>
      </c>
      <c r="L4713">
        <v>2</v>
      </c>
      <c r="M4713">
        <v>0</v>
      </c>
      <c r="N4713" t="s">
        <v>874</v>
      </c>
      <c r="O4713">
        <v>1.9E-2</v>
      </c>
      <c r="P4713" t="s">
        <v>874</v>
      </c>
      <c r="Q4713">
        <v>1.7000000000000001E-2</v>
      </c>
      <c r="R4713">
        <v>0</v>
      </c>
      <c r="S4713">
        <v>1.9E-2</v>
      </c>
      <c r="T4713" t="s">
        <v>874</v>
      </c>
      <c r="U4713" t="s">
        <v>874</v>
      </c>
      <c r="V4713" t="s">
        <v>874</v>
      </c>
      <c r="W4713" t="s">
        <v>874</v>
      </c>
      <c r="X4713" t="s">
        <v>62</v>
      </c>
      <c r="Y4713">
        <v>58.823999999999998</v>
      </c>
      <c r="Z4713" t="s">
        <v>874</v>
      </c>
      <c r="AA4713">
        <v>0.76900000000000002</v>
      </c>
      <c r="AB4713" t="s">
        <v>874</v>
      </c>
      <c r="AC4713">
        <v>1</v>
      </c>
      <c r="AD4713" s="19">
        <v>45825.158498495373</v>
      </c>
      <c r="AE4713" t="s">
        <v>2397</v>
      </c>
    </row>
    <row r="4714" spans="1:31" x14ac:dyDescent="0.35">
      <c r="A4714" t="s">
        <v>1890</v>
      </c>
      <c r="B4714" t="s">
        <v>311</v>
      </c>
      <c r="C4714">
        <v>1103</v>
      </c>
      <c r="D4714" s="9">
        <v>39902.95416666667</v>
      </c>
      <c r="E4714" s="9">
        <v>41006.309027777781</v>
      </c>
      <c r="F4714">
        <v>128</v>
      </c>
      <c r="G4714">
        <v>128</v>
      </c>
      <c r="H4714">
        <v>8</v>
      </c>
      <c r="I4714">
        <v>120</v>
      </c>
      <c r="J4714">
        <v>0</v>
      </c>
      <c r="K4714">
        <v>128</v>
      </c>
      <c r="L4714">
        <v>22</v>
      </c>
      <c r="M4714">
        <v>106</v>
      </c>
      <c r="N4714">
        <v>1.7999999999999999E-2</v>
      </c>
      <c r="O4714">
        <v>9.1999999999999998E-2</v>
      </c>
      <c r="P4714">
        <v>0</v>
      </c>
      <c r="Q4714">
        <v>2.5000000000000001E-2</v>
      </c>
      <c r="R4714">
        <v>0.11</v>
      </c>
      <c r="S4714">
        <v>9.7000000000000003E-2</v>
      </c>
      <c r="T4714">
        <v>0.22700000000000001</v>
      </c>
      <c r="U4714">
        <v>0.16400000000000001</v>
      </c>
      <c r="V4714">
        <v>1</v>
      </c>
      <c r="W4714">
        <v>4240</v>
      </c>
      <c r="X4714" t="s">
        <v>56</v>
      </c>
      <c r="Y4714">
        <v>40</v>
      </c>
      <c r="Z4714">
        <v>0.79400000000000004</v>
      </c>
      <c r="AA4714">
        <v>0.70599999999999996</v>
      </c>
      <c r="AB4714">
        <v>0</v>
      </c>
      <c r="AC4714">
        <v>0.54700000000000004</v>
      </c>
      <c r="AD4714" s="19">
        <v>45824.865000810183</v>
      </c>
      <c r="AE4714" t="s">
        <v>2024</v>
      </c>
    </row>
    <row r="4715" spans="1:31" hidden="1" x14ac:dyDescent="0.35">
      <c r="A4715" t="s">
        <v>1674</v>
      </c>
      <c r="B4715" t="s">
        <v>312</v>
      </c>
      <c r="C4715">
        <v>94</v>
      </c>
      <c r="D4715" s="9">
        <v>44471.922777777778</v>
      </c>
      <c r="E4715" s="9">
        <v>44566.780405092592</v>
      </c>
      <c r="F4715" t="s">
        <v>871</v>
      </c>
      <c r="G4715" t="s">
        <v>871</v>
      </c>
      <c r="H4715">
        <v>1</v>
      </c>
      <c r="I4715">
        <v>10</v>
      </c>
      <c r="J4715">
        <v>3</v>
      </c>
      <c r="K4715" t="s">
        <v>872</v>
      </c>
      <c r="L4715">
        <v>2</v>
      </c>
      <c r="M4715">
        <v>4</v>
      </c>
      <c r="N4715" t="s">
        <v>874</v>
      </c>
      <c r="O4715">
        <v>0.113</v>
      </c>
      <c r="P4715">
        <v>0.185</v>
      </c>
      <c r="Q4715" t="s">
        <v>874</v>
      </c>
      <c r="R4715">
        <v>-7.1999999999999995E-2</v>
      </c>
      <c r="S4715">
        <v>7.3999999999999996E-2</v>
      </c>
      <c r="T4715" t="s">
        <v>874</v>
      </c>
      <c r="U4715" t="s">
        <v>874</v>
      </c>
      <c r="V4715" t="s">
        <v>874</v>
      </c>
      <c r="W4715" t="s">
        <v>874</v>
      </c>
      <c r="X4715" t="s">
        <v>56</v>
      </c>
      <c r="Y4715" t="s">
        <v>874</v>
      </c>
      <c r="Z4715" t="s">
        <v>874</v>
      </c>
      <c r="AA4715">
        <v>0.88600000000000001</v>
      </c>
      <c r="AB4715">
        <v>0.83199999999999996</v>
      </c>
      <c r="AC4715" t="s">
        <v>874</v>
      </c>
      <c r="AD4715" s="19">
        <v>45825.158768032408</v>
      </c>
      <c r="AE4715" t="s">
        <v>2397</v>
      </c>
    </row>
    <row r="4716" spans="1:31" x14ac:dyDescent="0.35">
      <c r="A4716" t="s">
        <v>1097</v>
      </c>
      <c r="B4716" t="s">
        <v>311</v>
      </c>
      <c r="C4716">
        <v>106</v>
      </c>
      <c r="D4716" s="9">
        <v>44438.676030092596</v>
      </c>
      <c r="E4716" s="9">
        <v>44544.752476851849</v>
      </c>
      <c r="F4716">
        <v>107</v>
      </c>
      <c r="G4716">
        <v>107</v>
      </c>
      <c r="H4716">
        <v>107</v>
      </c>
      <c r="I4716">
        <v>0</v>
      </c>
      <c r="J4716">
        <v>1</v>
      </c>
      <c r="K4716">
        <v>106</v>
      </c>
      <c r="L4716">
        <v>33</v>
      </c>
      <c r="M4716">
        <v>73</v>
      </c>
      <c r="N4716">
        <v>1.3540000000000001</v>
      </c>
      <c r="O4716">
        <v>0</v>
      </c>
      <c r="P4716">
        <v>0</v>
      </c>
      <c r="Q4716">
        <v>0.308</v>
      </c>
      <c r="R4716">
        <v>1.3540000000000001</v>
      </c>
      <c r="S4716">
        <v>1.34</v>
      </c>
      <c r="T4716">
        <v>0.22700000000000001</v>
      </c>
      <c r="U4716">
        <v>1</v>
      </c>
      <c r="V4716">
        <v>1</v>
      </c>
      <c r="W4716">
        <v>237.01300000000001</v>
      </c>
      <c r="X4716" t="s">
        <v>56</v>
      </c>
      <c r="Y4716">
        <v>3.2469999999999999</v>
      </c>
      <c r="Z4716">
        <v>0.63300000000000001</v>
      </c>
      <c r="AA4716">
        <v>0</v>
      </c>
      <c r="AB4716">
        <v>0</v>
      </c>
      <c r="AC4716">
        <v>0.69199999999999995</v>
      </c>
      <c r="AD4716" s="19">
        <v>45825.239671203701</v>
      </c>
      <c r="AE4716" t="s">
        <v>2357</v>
      </c>
    </row>
    <row r="4717" spans="1:31" hidden="1" x14ac:dyDescent="0.35">
      <c r="A4717" t="s">
        <v>1675</v>
      </c>
      <c r="B4717" t="s">
        <v>312</v>
      </c>
      <c r="C4717">
        <v>98</v>
      </c>
      <c r="D4717" s="9">
        <v>44414.671018518522</v>
      </c>
      <c r="E4717" s="9">
        <v>44513.380798611113</v>
      </c>
      <c r="F4717" t="s">
        <v>871</v>
      </c>
      <c r="G4717" t="s">
        <v>871</v>
      </c>
      <c r="H4717">
        <v>1</v>
      </c>
      <c r="I4717">
        <v>1</v>
      </c>
      <c r="J4717">
        <v>1</v>
      </c>
      <c r="K4717" t="s">
        <v>872</v>
      </c>
      <c r="L4717">
        <v>1</v>
      </c>
      <c r="M4717">
        <v>0</v>
      </c>
      <c r="N4717" t="s">
        <v>874</v>
      </c>
      <c r="O4717" t="s">
        <v>874</v>
      </c>
      <c r="P4717" t="s">
        <v>874</v>
      </c>
      <c r="Q4717" t="s">
        <v>874</v>
      </c>
      <c r="R4717">
        <v>0</v>
      </c>
      <c r="S4717">
        <v>5.0000000000000001E-3</v>
      </c>
      <c r="T4717" t="s">
        <v>874</v>
      </c>
      <c r="U4717" t="s">
        <v>874</v>
      </c>
      <c r="V4717" t="s">
        <v>874</v>
      </c>
      <c r="W4717" t="s">
        <v>874</v>
      </c>
      <c r="X4717" t="s">
        <v>56</v>
      </c>
      <c r="Y4717" t="s">
        <v>874</v>
      </c>
      <c r="Z4717" t="s">
        <v>874</v>
      </c>
      <c r="AA4717" t="s">
        <v>874</v>
      </c>
      <c r="AB4717" t="s">
        <v>874</v>
      </c>
      <c r="AC4717" t="s">
        <v>874</v>
      </c>
      <c r="AD4717" s="19">
        <v>45825.159031770832</v>
      </c>
      <c r="AE4717" t="s">
        <v>2397</v>
      </c>
    </row>
    <row r="4718" spans="1:31" x14ac:dyDescent="0.35">
      <c r="A4718" t="s">
        <v>1042</v>
      </c>
      <c r="B4718" t="s">
        <v>311</v>
      </c>
      <c r="C4718">
        <v>1256</v>
      </c>
      <c r="D4718" s="9">
        <v>43052.952233796299</v>
      </c>
      <c r="E4718" s="9">
        <v>44308.970625000002</v>
      </c>
      <c r="F4718">
        <v>79</v>
      </c>
      <c r="G4718">
        <v>79</v>
      </c>
      <c r="H4718">
        <v>30</v>
      </c>
      <c r="I4718">
        <v>49</v>
      </c>
      <c r="J4718">
        <v>5</v>
      </c>
      <c r="K4718">
        <v>74</v>
      </c>
      <c r="L4718">
        <v>8</v>
      </c>
      <c r="M4718">
        <v>66</v>
      </c>
      <c r="N4718">
        <v>0.02</v>
      </c>
      <c r="O4718">
        <v>7.6999999999999999E-2</v>
      </c>
      <c r="P4718">
        <v>8.9999999999999993E-3</v>
      </c>
      <c r="Q4718">
        <v>0.02</v>
      </c>
      <c r="R4718">
        <v>8.7999999999999995E-2</v>
      </c>
      <c r="S4718">
        <v>7.2999999999999995E-2</v>
      </c>
      <c r="T4718">
        <v>0.22700000000000001</v>
      </c>
      <c r="U4718">
        <v>0.20599999999999999</v>
      </c>
      <c r="V4718">
        <v>0.90700000000000003</v>
      </c>
      <c r="W4718">
        <v>3300</v>
      </c>
      <c r="X4718" t="s">
        <v>56</v>
      </c>
      <c r="Y4718">
        <v>50</v>
      </c>
      <c r="Z4718">
        <v>0.65400000000000003</v>
      </c>
      <c r="AA4718" s="19">
        <v>0.93300000000000005</v>
      </c>
      <c r="AB4718">
        <v>0.92100000000000004</v>
      </c>
      <c r="AC4718" s="23">
        <v>0.91800000000000004</v>
      </c>
      <c r="AD4718" s="19">
        <v>45825.215018414354</v>
      </c>
      <c r="AE4718" t="s">
        <v>2384</v>
      </c>
    </row>
    <row r="4719" spans="1:31" hidden="1" x14ac:dyDescent="0.35">
      <c r="A4719" t="s">
        <v>1676</v>
      </c>
      <c r="B4719" t="s">
        <v>312</v>
      </c>
      <c r="C4719">
        <v>0</v>
      </c>
      <c r="D4719" s="9">
        <v>44514.718206018515</v>
      </c>
      <c r="E4719" s="9">
        <v>44514.718206018515</v>
      </c>
      <c r="F4719" t="s">
        <v>871</v>
      </c>
      <c r="G4719" t="s">
        <v>871</v>
      </c>
      <c r="H4719">
        <v>1</v>
      </c>
      <c r="I4719">
        <v>1</v>
      </c>
      <c r="J4719">
        <v>1</v>
      </c>
      <c r="K4719" t="s">
        <v>872</v>
      </c>
      <c r="L4719">
        <v>1</v>
      </c>
      <c r="M4719">
        <v>0</v>
      </c>
      <c r="N4719" t="s">
        <v>874</v>
      </c>
      <c r="O4719" t="s">
        <v>874</v>
      </c>
      <c r="P4719" t="s">
        <v>874</v>
      </c>
      <c r="Q4719" t="s">
        <v>874</v>
      </c>
      <c r="R4719">
        <v>0</v>
      </c>
      <c r="S4719" t="s">
        <v>874</v>
      </c>
      <c r="T4719" t="s">
        <v>874</v>
      </c>
      <c r="U4719" t="s">
        <v>874</v>
      </c>
      <c r="V4719" t="s">
        <v>874</v>
      </c>
      <c r="W4719" t="s">
        <v>874</v>
      </c>
      <c r="X4719" t="s">
        <v>56</v>
      </c>
      <c r="Y4719" t="s">
        <v>874</v>
      </c>
      <c r="Z4719" t="s">
        <v>874</v>
      </c>
      <c r="AA4719" t="s">
        <v>874</v>
      </c>
      <c r="AB4719" t="s">
        <v>874</v>
      </c>
      <c r="AC4719" t="s">
        <v>874</v>
      </c>
      <c r="AD4719" s="19">
        <v>45825.159281296299</v>
      </c>
      <c r="AE4719" t="s">
        <v>2397</v>
      </c>
    </row>
    <row r="4720" spans="1:31" x14ac:dyDescent="0.35">
      <c r="A4720" t="s">
        <v>933</v>
      </c>
      <c r="B4720" t="s">
        <v>311</v>
      </c>
      <c r="C4720">
        <v>440</v>
      </c>
      <c r="D4720" s="9">
        <v>44111.294409722221</v>
      </c>
      <c r="E4720" s="9">
        <v>44551.408993055556</v>
      </c>
      <c r="F4720">
        <v>31</v>
      </c>
      <c r="G4720">
        <v>31</v>
      </c>
      <c r="H4720">
        <v>23</v>
      </c>
      <c r="I4720">
        <v>8</v>
      </c>
      <c r="J4720">
        <v>0</v>
      </c>
      <c r="K4720">
        <v>31</v>
      </c>
      <c r="L4720">
        <v>4</v>
      </c>
      <c r="M4720">
        <v>27</v>
      </c>
      <c r="N4720">
        <v>4.4999999999999998E-2</v>
      </c>
      <c r="O4720">
        <v>2.5999999999999999E-2</v>
      </c>
      <c r="P4720">
        <v>0</v>
      </c>
      <c r="Q4720">
        <v>1.6E-2</v>
      </c>
      <c r="R4720">
        <v>7.0999999999999994E-2</v>
      </c>
      <c r="S4720">
        <v>6.5000000000000002E-2</v>
      </c>
      <c r="T4720">
        <v>0.22500000000000001</v>
      </c>
      <c r="U4720">
        <v>0.63400000000000001</v>
      </c>
      <c r="V4720">
        <v>1</v>
      </c>
      <c r="W4720">
        <v>1687.5</v>
      </c>
      <c r="X4720" t="s">
        <v>56</v>
      </c>
      <c r="Y4720">
        <v>62.5</v>
      </c>
      <c r="Z4720">
        <v>0.82199999999999995</v>
      </c>
      <c r="AA4720">
        <v>0.89100000000000001</v>
      </c>
      <c r="AB4720">
        <v>0</v>
      </c>
      <c r="AC4720">
        <v>0.93200000000000005</v>
      </c>
      <c r="AD4720" s="19">
        <v>45825.185165868053</v>
      </c>
      <c r="AE4720" t="s">
        <v>2393</v>
      </c>
    </row>
    <row r="4721" spans="1:31" hidden="1" x14ac:dyDescent="0.35">
      <c r="A4721" t="s">
        <v>1677</v>
      </c>
      <c r="B4721" t="s">
        <v>312</v>
      </c>
      <c r="C4721">
        <v>96</v>
      </c>
      <c r="D4721" s="9">
        <v>44470.442164351851</v>
      </c>
      <c r="E4721" s="9">
        <v>44566.445219907408</v>
      </c>
      <c r="F4721" t="s">
        <v>871</v>
      </c>
      <c r="G4721" t="s">
        <v>871</v>
      </c>
      <c r="H4721">
        <v>2</v>
      </c>
      <c r="I4721">
        <v>3</v>
      </c>
      <c r="J4721">
        <v>1</v>
      </c>
      <c r="K4721" t="s">
        <v>872</v>
      </c>
      <c r="L4721">
        <v>2</v>
      </c>
      <c r="M4721">
        <v>2</v>
      </c>
      <c r="N4721">
        <v>0.125</v>
      </c>
      <c r="O4721">
        <v>7.2999999999999995E-2</v>
      </c>
      <c r="P4721" t="s">
        <v>874</v>
      </c>
      <c r="Q4721">
        <v>7.0999999999999994E-2</v>
      </c>
      <c r="R4721">
        <v>0.19800000000000001</v>
      </c>
      <c r="S4721">
        <v>3.4000000000000002E-2</v>
      </c>
      <c r="T4721" t="s">
        <v>874</v>
      </c>
      <c r="U4721" t="s">
        <v>874</v>
      </c>
      <c r="V4721" t="s">
        <v>874</v>
      </c>
      <c r="W4721" t="s">
        <v>874</v>
      </c>
      <c r="X4721" t="s">
        <v>56</v>
      </c>
      <c r="Y4721">
        <v>14.085000000000001</v>
      </c>
      <c r="Z4721">
        <v>1</v>
      </c>
      <c r="AA4721">
        <v>0.98899999999999999</v>
      </c>
      <c r="AB4721" t="s">
        <v>874</v>
      </c>
      <c r="AC4721">
        <v>1</v>
      </c>
      <c r="AD4721" s="19">
        <v>45825.159527326388</v>
      </c>
      <c r="AE4721" t="s">
        <v>2397</v>
      </c>
    </row>
    <row r="4722" spans="1:31" x14ac:dyDescent="0.35">
      <c r="A4722" t="s">
        <v>281</v>
      </c>
      <c r="B4722" t="s">
        <v>311</v>
      </c>
      <c r="C4722">
        <v>1425</v>
      </c>
      <c r="D4722" s="9">
        <v>43126.159317129626</v>
      </c>
      <c r="E4722" s="9">
        <v>44551.687337962961</v>
      </c>
      <c r="F4722">
        <v>1340</v>
      </c>
      <c r="G4722">
        <v>1340</v>
      </c>
      <c r="H4722">
        <v>1178</v>
      </c>
      <c r="I4722">
        <v>162</v>
      </c>
      <c r="J4722">
        <v>302</v>
      </c>
      <c r="K4722">
        <v>1038</v>
      </c>
      <c r="L4722">
        <v>229</v>
      </c>
      <c r="M4722">
        <v>809</v>
      </c>
      <c r="N4722">
        <v>0.86799999999999999</v>
      </c>
      <c r="O4722">
        <v>0.13300000000000001</v>
      </c>
      <c r="P4722">
        <v>0.23799999999999999</v>
      </c>
      <c r="Q4722">
        <v>0.16900000000000001</v>
      </c>
      <c r="R4722">
        <v>0.76300000000000001</v>
      </c>
      <c r="S4722">
        <v>0.79500000000000004</v>
      </c>
      <c r="T4722">
        <v>0.221</v>
      </c>
      <c r="U4722">
        <v>0.86699999999999999</v>
      </c>
      <c r="V4722">
        <v>0.76200000000000001</v>
      </c>
      <c r="W4722">
        <v>4786.982</v>
      </c>
      <c r="X4722" t="s">
        <v>56</v>
      </c>
      <c r="Y4722">
        <v>5.9169999999999998</v>
      </c>
      <c r="Z4722">
        <v>0.995</v>
      </c>
      <c r="AA4722">
        <v>0.96899999999999997</v>
      </c>
      <c r="AB4722">
        <v>0.93100000000000005</v>
      </c>
      <c r="AC4722">
        <v>0.97499999999999998</v>
      </c>
      <c r="AD4722" s="19">
        <v>45825.240197037034</v>
      </c>
      <c r="AE4722" t="s">
        <v>2357</v>
      </c>
    </row>
    <row r="4723" spans="1:31" hidden="1" x14ac:dyDescent="0.35">
      <c r="A4723" t="s">
        <v>1678</v>
      </c>
      <c r="B4723" t="s">
        <v>312</v>
      </c>
      <c r="C4723">
        <v>83</v>
      </c>
      <c r="D4723" s="9">
        <v>44478.07613425926</v>
      </c>
      <c r="E4723" s="9">
        <v>44561.238680555558</v>
      </c>
      <c r="F4723" t="s">
        <v>871</v>
      </c>
      <c r="G4723" t="s">
        <v>871</v>
      </c>
      <c r="H4723">
        <v>1</v>
      </c>
      <c r="I4723">
        <v>2</v>
      </c>
      <c r="J4723">
        <v>1</v>
      </c>
      <c r="K4723" t="s">
        <v>872</v>
      </c>
      <c r="L4723">
        <v>2</v>
      </c>
      <c r="M4723">
        <v>2</v>
      </c>
      <c r="N4723" t="s">
        <v>874</v>
      </c>
      <c r="O4723">
        <v>2.8000000000000001E-2</v>
      </c>
      <c r="P4723" t="s">
        <v>874</v>
      </c>
      <c r="Q4723" t="s">
        <v>874</v>
      </c>
      <c r="R4723">
        <v>0</v>
      </c>
      <c r="S4723">
        <v>3.2000000000000001E-2</v>
      </c>
      <c r="T4723" t="s">
        <v>874</v>
      </c>
      <c r="U4723" t="s">
        <v>874</v>
      </c>
      <c r="V4723" t="s">
        <v>874</v>
      </c>
      <c r="W4723" t="s">
        <v>874</v>
      </c>
      <c r="X4723" t="s">
        <v>62</v>
      </c>
      <c r="Y4723" t="s">
        <v>874</v>
      </c>
      <c r="Z4723" t="s">
        <v>874</v>
      </c>
      <c r="AA4723">
        <v>1</v>
      </c>
      <c r="AB4723" t="s">
        <v>874</v>
      </c>
      <c r="AC4723" t="s">
        <v>874</v>
      </c>
      <c r="AD4723" s="19">
        <v>45825.159752615742</v>
      </c>
      <c r="AE4723" t="s">
        <v>2397</v>
      </c>
    </row>
    <row r="4724" spans="1:31" x14ac:dyDescent="0.35">
      <c r="A4724" t="s">
        <v>1677</v>
      </c>
      <c r="B4724" t="s">
        <v>311</v>
      </c>
      <c r="C4724">
        <v>1318</v>
      </c>
      <c r="D4724" s="9">
        <v>40147.414583333331</v>
      </c>
      <c r="E4724" s="9">
        <v>41466.338194444441</v>
      </c>
      <c r="F4724">
        <v>98</v>
      </c>
      <c r="G4724">
        <v>98</v>
      </c>
      <c r="H4724">
        <v>56</v>
      </c>
      <c r="I4724">
        <v>42</v>
      </c>
      <c r="J4724">
        <v>22</v>
      </c>
      <c r="K4724">
        <v>76</v>
      </c>
      <c r="L4724">
        <v>15</v>
      </c>
      <c r="M4724">
        <v>62</v>
      </c>
      <c r="N4724">
        <v>3.2000000000000001E-2</v>
      </c>
      <c r="O4724">
        <v>2.1000000000000001E-2</v>
      </c>
      <c r="P4724">
        <v>1.6E-2</v>
      </c>
      <c r="Q4724">
        <v>8.0000000000000002E-3</v>
      </c>
      <c r="R4724">
        <v>3.6999999999999998E-2</v>
      </c>
      <c r="S4724">
        <v>4.3999999999999997E-2</v>
      </c>
      <c r="T4724">
        <v>0.216</v>
      </c>
      <c r="U4724">
        <v>0.60399999999999998</v>
      </c>
      <c r="V4724">
        <v>0.69799999999999995</v>
      </c>
      <c r="W4724">
        <v>7750</v>
      </c>
      <c r="X4724" t="s">
        <v>56</v>
      </c>
      <c r="Y4724">
        <v>125</v>
      </c>
      <c r="Z4724">
        <v>0.91100000000000003</v>
      </c>
      <c r="AA4724">
        <v>0.82499999999999996</v>
      </c>
      <c r="AB4724">
        <v>0.36599999999999999</v>
      </c>
      <c r="AC4724">
        <v>0.83899999999999997</v>
      </c>
      <c r="AD4724" s="19">
        <v>45824.831574108794</v>
      </c>
      <c r="AE4724" t="s">
        <v>1824</v>
      </c>
    </row>
    <row r="4725" spans="1:31" hidden="1" x14ac:dyDescent="0.35">
      <c r="A4725" t="s">
        <v>1679</v>
      </c>
      <c r="B4725" t="s">
        <v>312</v>
      </c>
      <c r="C4725">
        <v>69</v>
      </c>
      <c r="D4725" s="9">
        <v>44391.971180555556</v>
      </c>
      <c r="E4725" s="9">
        <v>44461.151562500003</v>
      </c>
      <c r="F4725" t="s">
        <v>871</v>
      </c>
      <c r="G4725" t="s">
        <v>871</v>
      </c>
      <c r="H4725">
        <v>1</v>
      </c>
      <c r="I4725">
        <v>2</v>
      </c>
      <c r="J4725">
        <v>1</v>
      </c>
      <c r="K4725" t="s">
        <v>872</v>
      </c>
      <c r="L4725">
        <v>1</v>
      </c>
      <c r="M4725">
        <v>-1</v>
      </c>
      <c r="N4725" t="s">
        <v>874</v>
      </c>
      <c r="O4725">
        <v>1.4E-2</v>
      </c>
      <c r="P4725" t="s">
        <v>874</v>
      </c>
      <c r="Q4725" t="s">
        <v>874</v>
      </c>
      <c r="R4725">
        <v>0</v>
      </c>
      <c r="S4725">
        <v>7.0000000000000001E-3</v>
      </c>
      <c r="T4725" t="s">
        <v>874</v>
      </c>
      <c r="U4725" t="s">
        <v>874</v>
      </c>
      <c r="V4725" t="s">
        <v>874</v>
      </c>
      <c r="W4725" t="s">
        <v>874</v>
      </c>
      <c r="X4725" t="s">
        <v>62</v>
      </c>
      <c r="Y4725" t="s">
        <v>874</v>
      </c>
      <c r="Z4725" t="s">
        <v>874</v>
      </c>
      <c r="AA4725">
        <v>1</v>
      </c>
      <c r="AB4725" t="s">
        <v>874</v>
      </c>
      <c r="AC4725" t="s">
        <v>874</v>
      </c>
      <c r="AD4725" s="19">
        <v>45825.159974745373</v>
      </c>
      <c r="AE4725" t="s">
        <v>2397</v>
      </c>
    </row>
    <row r="4726" spans="1:31" x14ac:dyDescent="0.35">
      <c r="A4726" t="s">
        <v>909</v>
      </c>
      <c r="B4726" t="s">
        <v>311</v>
      </c>
      <c r="C4726">
        <v>271</v>
      </c>
      <c r="D4726" s="9">
        <v>43600.835972222223</v>
      </c>
      <c r="E4726" s="9">
        <v>43872.649421296293</v>
      </c>
      <c r="F4726">
        <v>53</v>
      </c>
      <c r="G4726">
        <v>53</v>
      </c>
      <c r="H4726">
        <v>24</v>
      </c>
      <c r="I4726">
        <v>29</v>
      </c>
      <c r="J4726">
        <v>0</v>
      </c>
      <c r="K4726">
        <v>53</v>
      </c>
      <c r="L4726">
        <v>20</v>
      </c>
      <c r="M4726">
        <v>33</v>
      </c>
      <c r="N4726">
        <v>9.4E-2</v>
      </c>
      <c r="O4726">
        <v>0.246</v>
      </c>
      <c r="P4726">
        <v>0</v>
      </c>
      <c r="Q4726">
        <v>7.0999999999999994E-2</v>
      </c>
      <c r="R4726">
        <v>0.34</v>
      </c>
      <c r="S4726">
        <v>0.24</v>
      </c>
      <c r="T4726">
        <v>0.20899999999999999</v>
      </c>
      <c r="U4726">
        <v>0.27600000000000002</v>
      </c>
      <c r="V4726">
        <v>1</v>
      </c>
      <c r="W4726">
        <v>464.78899999999999</v>
      </c>
      <c r="X4726" t="s">
        <v>56</v>
      </c>
      <c r="Y4726">
        <v>14.085000000000001</v>
      </c>
      <c r="Z4726">
        <v>0.55800000000000005</v>
      </c>
      <c r="AA4726">
        <v>0.29699999999999999</v>
      </c>
      <c r="AB4726">
        <v>0</v>
      </c>
      <c r="AC4726">
        <v>0.55600000000000005</v>
      </c>
      <c r="AD4726" s="19">
        <v>45825.178365995373</v>
      </c>
      <c r="AE4726" t="s">
        <v>2396</v>
      </c>
    </row>
    <row r="4727" spans="1:31" hidden="1" x14ac:dyDescent="0.35">
      <c r="A4727" t="s">
        <v>1680</v>
      </c>
      <c r="B4727" t="s">
        <v>312</v>
      </c>
      <c r="C4727">
        <v>0</v>
      </c>
      <c r="D4727" s="9">
        <v>43321.485266203701</v>
      </c>
      <c r="E4727" s="9">
        <v>43321.486608796295</v>
      </c>
      <c r="F4727" t="s">
        <v>871</v>
      </c>
      <c r="G4727" t="s">
        <v>871</v>
      </c>
      <c r="H4727">
        <v>1</v>
      </c>
      <c r="I4727">
        <v>1</v>
      </c>
      <c r="J4727">
        <v>1</v>
      </c>
      <c r="K4727" t="s">
        <v>872</v>
      </c>
      <c r="L4727">
        <v>1</v>
      </c>
      <c r="M4727">
        <v>-1</v>
      </c>
      <c r="N4727" t="s">
        <v>874</v>
      </c>
      <c r="O4727" t="s">
        <v>874</v>
      </c>
      <c r="P4727" t="s">
        <v>874</v>
      </c>
      <c r="Q4727" t="s">
        <v>874</v>
      </c>
      <c r="R4727">
        <v>0</v>
      </c>
      <c r="S4727" t="s">
        <v>874</v>
      </c>
      <c r="T4727" t="s">
        <v>874</v>
      </c>
      <c r="U4727" t="s">
        <v>874</v>
      </c>
      <c r="V4727" t="s">
        <v>874</v>
      </c>
      <c r="W4727" t="s">
        <v>874</v>
      </c>
      <c r="X4727" t="s">
        <v>56</v>
      </c>
      <c r="Y4727" t="s">
        <v>874</v>
      </c>
      <c r="Z4727" t="s">
        <v>874</v>
      </c>
      <c r="AA4727" t="s">
        <v>874</v>
      </c>
      <c r="AB4727" t="s">
        <v>874</v>
      </c>
      <c r="AC4727" t="s">
        <v>874</v>
      </c>
      <c r="AD4727" s="19">
        <v>45825.160195590281</v>
      </c>
      <c r="AE4727" t="s">
        <v>2397</v>
      </c>
    </row>
    <row r="4728" spans="1:31" x14ac:dyDescent="0.35">
      <c r="A4728" t="s">
        <v>182</v>
      </c>
      <c r="B4728" t="s">
        <v>311</v>
      </c>
      <c r="C4728">
        <v>307</v>
      </c>
      <c r="D4728" s="9">
        <v>45274.677083333336</v>
      </c>
      <c r="E4728" s="9">
        <v>45582.365277777775</v>
      </c>
      <c r="F4728">
        <v>68</v>
      </c>
      <c r="G4728">
        <v>62</v>
      </c>
      <c r="H4728">
        <v>60</v>
      </c>
      <c r="I4728">
        <v>2</v>
      </c>
      <c r="J4728">
        <v>2</v>
      </c>
      <c r="K4728">
        <v>60</v>
      </c>
      <c r="L4728">
        <v>23</v>
      </c>
      <c r="M4728">
        <v>37</v>
      </c>
      <c r="N4728">
        <v>0.19900000000000001</v>
      </c>
      <c r="O4728">
        <v>0.2</v>
      </c>
      <c r="P4728">
        <v>0</v>
      </c>
      <c r="Q4728">
        <v>8.3000000000000004E-2</v>
      </c>
      <c r="R4728">
        <v>0.39900000000000002</v>
      </c>
      <c r="S4728">
        <v>0.18</v>
      </c>
      <c r="T4728">
        <v>0.20799999999999999</v>
      </c>
      <c r="U4728">
        <v>0.499</v>
      </c>
      <c r="V4728">
        <v>1</v>
      </c>
      <c r="W4728">
        <v>445.78300000000002</v>
      </c>
      <c r="X4728" t="s">
        <v>56</v>
      </c>
      <c r="Y4728">
        <v>12.048</v>
      </c>
      <c r="Z4728">
        <v>0.72399999999999998</v>
      </c>
      <c r="AA4728">
        <v>1</v>
      </c>
      <c r="AB4728">
        <v>0</v>
      </c>
      <c r="AC4728">
        <v>0.91300000000000003</v>
      </c>
      <c r="AD4728" s="19">
        <v>3.1468750000000004E-2</v>
      </c>
      <c r="AE4728" t="s">
        <v>1108</v>
      </c>
    </row>
    <row r="4729" spans="1:31" hidden="1" x14ac:dyDescent="0.35">
      <c r="A4729" t="s">
        <v>1681</v>
      </c>
      <c r="B4729" t="s">
        <v>312</v>
      </c>
      <c r="C4729">
        <v>67</v>
      </c>
      <c r="D4729" s="9">
        <v>43976.461504629631</v>
      </c>
      <c r="E4729" s="9">
        <v>44043.504212962966</v>
      </c>
      <c r="F4729" t="s">
        <v>871</v>
      </c>
      <c r="G4729" t="s">
        <v>871</v>
      </c>
      <c r="H4729">
        <v>1</v>
      </c>
      <c r="I4729">
        <v>2</v>
      </c>
      <c r="J4729">
        <v>1</v>
      </c>
      <c r="K4729" t="s">
        <v>872</v>
      </c>
      <c r="L4729">
        <v>1</v>
      </c>
      <c r="M4729">
        <v>0</v>
      </c>
      <c r="N4729" t="s">
        <v>874</v>
      </c>
      <c r="O4729">
        <v>1.4999999999999999E-2</v>
      </c>
      <c r="P4729" t="s">
        <v>874</v>
      </c>
      <c r="Q4729" t="s">
        <v>874</v>
      </c>
      <c r="R4729">
        <v>0</v>
      </c>
      <c r="S4729">
        <v>1.4999999999999999E-2</v>
      </c>
      <c r="T4729" t="s">
        <v>874</v>
      </c>
      <c r="U4729" t="s">
        <v>874</v>
      </c>
      <c r="V4729" t="s">
        <v>874</v>
      </c>
      <c r="W4729" t="s">
        <v>874</v>
      </c>
      <c r="X4729" t="s">
        <v>56</v>
      </c>
      <c r="Y4729" t="s">
        <v>874</v>
      </c>
      <c r="Z4729" t="s">
        <v>874</v>
      </c>
      <c r="AA4729">
        <v>1</v>
      </c>
      <c r="AB4729" t="s">
        <v>874</v>
      </c>
      <c r="AC4729" t="s">
        <v>874</v>
      </c>
      <c r="AD4729" s="19">
        <v>45825.160429293981</v>
      </c>
      <c r="AE4729" t="s">
        <v>2397</v>
      </c>
    </row>
    <row r="4730" spans="1:31" x14ac:dyDescent="0.35">
      <c r="A4730" t="s">
        <v>182</v>
      </c>
      <c r="B4730" t="s">
        <v>311</v>
      </c>
      <c r="C4730">
        <v>307</v>
      </c>
      <c r="D4730" s="9">
        <v>45274.677083333336</v>
      </c>
      <c r="E4730" s="9">
        <v>45582.365277777775</v>
      </c>
      <c r="F4730">
        <v>68</v>
      </c>
      <c r="G4730">
        <v>62</v>
      </c>
      <c r="H4730">
        <v>60</v>
      </c>
      <c r="I4730">
        <v>2</v>
      </c>
      <c r="J4730">
        <v>2</v>
      </c>
      <c r="K4730">
        <v>60</v>
      </c>
      <c r="L4730">
        <v>23</v>
      </c>
      <c r="M4730">
        <v>37</v>
      </c>
      <c r="N4730">
        <v>0.19900000000000001</v>
      </c>
      <c r="O4730">
        <v>0.2</v>
      </c>
      <c r="P4730">
        <v>0</v>
      </c>
      <c r="Q4730">
        <v>8.3000000000000004E-2</v>
      </c>
      <c r="R4730">
        <v>0.39900000000000002</v>
      </c>
      <c r="S4730">
        <v>0.18</v>
      </c>
      <c r="T4730">
        <v>0.20799999999999999</v>
      </c>
      <c r="U4730">
        <v>0.499</v>
      </c>
      <c r="V4730">
        <v>1</v>
      </c>
      <c r="W4730">
        <v>445.78300000000002</v>
      </c>
      <c r="X4730" t="s">
        <v>56</v>
      </c>
      <c r="Y4730">
        <v>12.048</v>
      </c>
      <c r="Z4730">
        <v>0.72399999999999998</v>
      </c>
      <c r="AA4730">
        <v>1</v>
      </c>
      <c r="AB4730">
        <v>0</v>
      </c>
      <c r="AC4730">
        <v>0.91300000000000003</v>
      </c>
      <c r="AD4730" s="19">
        <v>3.2418981481481483E-3</v>
      </c>
      <c r="AE4730" t="s">
        <v>1108</v>
      </c>
    </row>
    <row r="4731" spans="1:31" hidden="1" x14ac:dyDescent="0.35">
      <c r="A4731" t="s">
        <v>1682</v>
      </c>
      <c r="B4731" t="s">
        <v>312</v>
      </c>
      <c r="C4731">
        <v>84</v>
      </c>
      <c r="D4731" s="9">
        <v>44328.974340277775</v>
      </c>
      <c r="E4731" s="9">
        <v>44413.290312500001</v>
      </c>
      <c r="F4731" t="s">
        <v>871</v>
      </c>
      <c r="G4731" t="s">
        <v>871</v>
      </c>
      <c r="H4731">
        <v>1</v>
      </c>
      <c r="I4731">
        <v>4</v>
      </c>
      <c r="J4731">
        <v>1</v>
      </c>
      <c r="K4731" t="s">
        <v>872</v>
      </c>
      <c r="L4731">
        <v>1</v>
      </c>
      <c r="M4731">
        <v>3</v>
      </c>
      <c r="N4731" t="s">
        <v>874</v>
      </c>
      <c r="O4731">
        <v>3.1E-2</v>
      </c>
      <c r="P4731" t="s">
        <v>874</v>
      </c>
      <c r="Q4731" t="s">
        <v>874</v>
      </c>
      <c r="R4731">
        <v>0</v>
      </c>
      <c r="S4731">
        <v>3.1E-2</v>
      </c>
      <c r="T4731" t="s">
        <v>874</v>
      </c>
      <c r="U4731" t="s">
        <v>874</v>
      </c>
      <c r="V4731" t="s">
        <v>874</v>
      </c>
      <c r="W4731" t="s">
        <v>874</v>
      </c>
      <c r="X4731" t="s">
        <v>62</v>
      </c>
      <c r="Y4731" t="s">
        <v>874</v>
      </c>
      <c r="Z4731" t="s">
        <v>874</v>
      </c>
      <c r="AA4731">
        <v>0.89800000000000002</v>
      </c>
      <c r="AB4731" t="s">
        <v>874</v>
      </c>
      <c r="AC4731" t="s">
        <v>874</v>
      </c>
      <c r="AD4731" s="19">
        <v>45825.160643252311</v>
      </c>
      <c r="AE4731" t="s">
        <v>2397</v>
      </c>
    </row>
    <row r="4732" spans="1:31" x14ac:dyDescent="0.35">
      <c r="A4732" t="s">
        <v>2191</v>
      </c>
      <c r="B4732" t="s">
        <v>311</v>
      </c>
      <c r="C4732">
        <v>3300</v>
      </c>
      <c r="D4732" s="9">
        <v>38215.887499999997</v>
      </c>
      <c r="E4732" s="9">
        <v>41515.932638888888</v>
      </c>
      <c r="F4732">
        <v>123</v>
      </c>
      <c r="G4732">
        <v>123</v>
      </c>
      <c r="H4732">
        <v>39</v>
      </c>
      <c r="I4732">
        <v>84</v>
      </c>
      <c r="J4732">
        <v>26</v>
      </c>
      <c r="K4732">
        <v>97</v>
      </c>
      <c r="L4732">
        <v>20</v>
      </c>
      <c r="M4732">
        <v>77</v>
      </c>
      <c r="N4732">
        <v>1.4999999999999999E-2</v>
      </c>
      <c r="O4732">
        <v>2.8000000000000001E-2</v>
      </c>
      <c r="P4732">
        <v>8.0000000000000002E-3</v>
      </c>
      <c r="Q4732">
        <v>7.0000000000000001E-3</v>
      </c>
      <c r="R4732">
        <v>3.5000000000000003E-2</v>
      </c>
      <c r="S4732">
        <v>3.4000000000000002E-2</v>
      </c>
      <c r="T4732">
        <v>0.2</v>
      </c>
      <c r="U4732">
        <v>0.34899999999999998</v>
      </c>
      <c r="V4732">
        <v>0.81399999999999995</v>
      </c>
      <c r="W4732">
        <v>11000</v>
      </c>
      <c r="X4732" t="s">
        <v>56</v>
      </c>
      <c r="Y4732">
        <v>142.857</v>
      </c>
      <c r="Z4732">
        <v>0.90200000000000002</v>
      </c>
      <c r="AA4732">
        <v>0.90700000000000003</v>
      </c>
      <c r="AB4732">
        <v>0.93400000000000005</v>
      </c>
      <c r="AC4732">
        <v>0.73799999999999999</v>
      </c>
      <c r="AD4732" s="19">
        <v>45824.953633252313</v>
      </c>
      <c r="AE4732" t="s">
        <v>2215</v>
      </c>
    </row>
    <row r="4733" spans="1:31" hidden="1" x14ac:dyDescent="0.35">
      <c r="A4733" t="s">
        <v>1683</v>
      </c>
      <c r="B4733" t="s">
        <v>312</v>
      </c>
      <c r="C4733">
        <v>0</v>
      </c>
      <c r="D4733" s="9">
        <v>44270.708506944444</v>
      </c>
      <c r="E4733" s="9">
        <v>44270.708506944444</v>
      </c>
      <c r="F4733" t="s">
        <v>871</v>
      </c>
      <c r="G4733" t="s">
        <v>871</v>
      </c>
      <c r="H4733">
        <v>1</v>
      </c>
      <c r="I4733">
        <v>1</v>
      </c>
      <c r="J4733">
        <v>1</v>
      </c>
      <c r="K4733" t="s">
        <v>872</v>
      </c>
      <c r="L4733">
        <v>1</v>
      </c>
      <c r="M4733">
        <v>0</v>
      </c>
      <c r="N4733" t="s">
        <v>874</v>
      </c>
      <c r="O4733" t="s">
        <v>874</v>
      </c>
      <c r="P4733" t="s">
        <v>874</v>
      </c>
      <c r="Q4733" t="s">
        <v>874</v>
      </c>
      <c r="R4733">
        <v>0</v>
      </c>
      <c r="S4733" t="s">
        <v>874</v>
      </c>
      <c r="T4733" t="s">
        <v>874</v>
      </c>
      <c r="U4733" t="s">
        <v>874</v>
      </c>
      <c r="V4733" t="s">
        <v>874</v>
      </c>
      <c r="W4733" t="s">
        <v>874</v>
      </c>
      <c r="X4733" t="s">
        <v>62</v>
      </c>
      <c r="Y4733" t="s">
        <v>874</v>
      </c>
      <c r="Z4733" t="s">
        <v>874</v>
      </c>
      <c r="AA4733" t="s">
        <v>874</v>
      </c>
      <c r="AB4733" t="s">
        <v>874</v>
      </c>
      <c r="AC4733" t="s">
        <v>874</v>
      </c>
      <c r="AD4733" s="19">
        <v>45825.160845833336</v>
      </c>
      <c r="AE4733" t="s">
        <v>2397</v>
      </c>
    </row>
    <row r="4734" spans="1:31" x14ac:dyDescent="0.35">
      <c r="A4734" t="s">
        <v>947</v>
      </c>
      <c r="B4734" t="s">
        <v>311</v>
      </c>
      <c r="C4734">
        <v>6791</v>
      </c>
      <c r="D4734" s="9">
        <v>37336.056944444441</v>
      </c>
      <c r="E4734" s="9">
        <v>44127.203472222223</v>
      </c>
      <c r="F4734">
        <v>25669</v>
      </c>
      <c r="G4734">
        <v>25297</v>
      </c>
      <c r="H4734">
        <v>0</v>
      </c>
      <c r="I4734">
        <v>25297</v>
      </c>
      <c r="J4734">
        <v>3725</v>
      </c>
      <c r="K4734">
        <v>21572</v>
      </c>
      <c r="L4734">
        <v>1986</v>
      </c>
      <c r="M4734">
        <v>19586</v>
      </c>
      <c r="N4734">
        <v>0</v>
      </c>
      <c r="O4734">
        <v>5.2359999999999998</v>
      </c>
      <c r="P4734">
        <v>1.516</v>
      </c>
      <c r="Q4734">
        <v>0.72599999999999998</v>
      </c>
      <c r="R4734">
        <v>3.72</v>
      </c>
      <c r="S4734">
        <v>4.8129999999999997</v>
      </c>
      <c r="T4734">
        <v>0.19500000000000001</v>
      </c>
      <c r="U4734">
        <v>0</v>
      </c>
      <c r="V4734">
        <v>0.71</v>
      </c>
      <c r="W4734">
        <v>26977.960999999999</v>
      </c>
      <c r="X4734" t="s">
        <v>56</v>
      </c>
      <c r="Y4734">
        <v>1.377</v>
      </c>
      <c r="Z4734">
        <v>0</v>
      </c>
      <c r="AA4734">
        <v>0.89800000000000002</v>
      </c>
      <c r="AB4734">
        <v>0.71499999999999997</v>
      </c>
      <c r="AC4734">
        <v>0.90200000000000002</v>
      </c>
      <c r="AD4734" s="19">
        <v>45825.047286342589</v>
      </c>
      <c r="AE4734" t="s">
        <v>1766</v>
      </c>
    </row>
    <row r="4735" spans="1:31" hidden="1" x14ac:dyDescent="0.35">
      <c r="A4735" t="s">
        <v>1684</v>
      </c>
      <c r="B4735" t="s">
        <v>312</v>
      </c>
      <c r="C4735">
        <v>6</v>
      </c>
      <c r="D4735" s="9">
        <v>44271.365902777776</v>
      </c>
      <c r="E4735" s="9">
        <v>44277.516261574077</v>
      </c>
      <c r="F4735" t="s">
        <v>871</v>
      </c>
      <c r="G4735" t="s">
        <v>871</v>
      </c>
      <c r="H4735">
        <v>3</v>
      </c>
      <c r="I4735">
        <v>4</v>
      </c>
      <c r="J4735">
        <v>1</v>
      </c>
      <c r="K4735" t="s">
        <v>872</v>
      </c>
      <c r="L4735">
        <v>1</v>
      </c>
      <c r="M4735">
        <v>6</v>
      </c>
      <c r="N4735">
        <v>0.26900000000000002</v>
      </c>
      <c r="O4735" t="s">
        <v>874</v>
      </c>
      <c r="P4735" t="s">
        <v>874</v>
      </c>
      <c r="Q4735" t="s">
        <v>874</v>
      </c>
      <c r="R4735">
        <v>0</v>
      </c>
      <c r="S4735">
        <v>0.88500000000000001</v>
      </c>
      <c r="T4735" t="s">
        <v>874</v>
      </c>
      <c r="U4735" t="s">
        <v>874</v>
      </c>
      <c r="V4735" t="s">
        <v>874</v>
      </c>
      <c r="W4735" t="s">
        <v>874</v>
      </c>
      <c r="X4735" t="s">
        <v>56</v>
      </c>
      <c r="Y4735" t="s">
        <v>874</v>
      </c>
      <c r="Z4735">
        <v>0.94199999999999995</v>
      </c>
      <c r="AA4735" t="s">
        <v>874</v>
      </c>
      <c r="AB4735" t="s">
        <v>874</v>
      </c>
      <c r="AC4735" t="s">
        <v>874</v>
      </c>
      <c r="AD4735" s="19">
        <v>45825.161044490742</v>
      </c>
      <c r="AE4735" t="s">
        <v>2397</v>
      </c>
    </row>
    <row r="4736" spans="1:31" x14ac:dyDescent="0.35">
      <c r="A4736" t="s">
        <v>242</v>
      </c>
      <c r="B4736" t="s">
        <v>311</v>
      </c>
      <c r="C4736">
        <v>1015</v>
      </c>
      <c r="D4736" s="9">
        <v>43550.632164351853</v>
      </c>
      <c r="E4736" s="9">
        <v>44565.805173611108</v>
      </c>
      <c r="F4736">
        <v>803</v>
      </c>
      <c r="G4736">
        <v>803</v>
      </c>
      <c r="H4736">
        <v>803</v>
      </c>
      <c r="I4736">
        <v>0</v>
      </c>
      <c r="J4736">
        <v>6</v>
      </c>
      <c r="K4736">
        <v>797</v>
      </c>
      <c r="L4736">
        <v>125</v>
      </c>
      <c r="M4736">
        <v>672</v>
      </c>
      <c r="N4736">
        <v>1.577</v>
      </c>
      <c r="O4736">
        <v>0</v>
      </c>
      <c r="P4736">
        <v>1.2E-2</v>
      </c>
      <c r="Q4736">
        <v>0.28699999999999998</v>
      </c>
      <c r="R4736">
        <v>1.5649999999999999</v>
      </c>
      <c r="S4736">
        <v>1.5680000000000001</v>
      </c>
      <c r="T4736">
        <v>0.183</v>
      </c>
      <c r="U4736">
        <v>1</v>
      </c>
      <c r="V4736">
        <v>0.99199999999999999</v>
      </c>
      <c r="W4736">
        <v>2341.4630000000002</v>
      </c>
      <c r="X4736" t="s">
        <v>56</v>
      </c>
      <c r="Y4736">
        <v>3.484</v>
      </c>
      <c r="Z4736">
        <v>0.94899999999999995</v>
      </c>
      <c r="AA4736">
        <v>0</v>
      </c>
      <c r="AB4736">
        <v>0.58599999999999997</v>
      </c>
      <c r="AC4736">
        <v>0.98599999999999999</v>
      </c>
      <c r="AD4736" s="19">
        <v>45825.247826319443</v>
      </c>
      <c r="AE4736" t="s">
        <v>2357</v>
      </c>
    </row>
    <row r="4737" spans="1:31" hidden="1" x14ac:dyDescent="0.35">
      <c r="A4737" t="s">
        <v>1685</v>
      </c>
      <c r="B4737" t="s">
        <v>312</v>
      </c>
      <c r="C4737">
        <v>0</v>
      </c>
      <c r="D4737" s="9">
        <v>40815.803680555553</v>
      </c>
      <c r="E4737" s="9">
        <v>40815.803680555553</v>
      </c>
      <c r="F4737" t="s">
        <v>871</v>
      </c>
      <c r="G4737" t="s">
        <v>871</v>
      </c>
      <c r="H4737">
        <v>1</v>
      </c>
      <c r="I4737">
        <v>1</v>
      </c>
      <c r="J4737">
        <v>1</v>
      </c>
      <c r="K4737" t="s">
        <v>872</v>
      </c>
      <c r="L4737">
        <v>1</v>
      </c>
      <c r="M4737">
        <v>0</v>
      </c>
      <c r="N4737" t="s">
        <v>874</v>
      </c>
      <c r="O4737" t="s">
        <v>874</v>
      </c>
      <c r="P4737" t="s">
        <v>874</v>
      </c>
      <c r="Q4737" t="s">
        <v>874</v>
      </c>
      <c r="R4737">
        <v>0</v>
      </c>
      <c r="S4737" t="s">
        <v>874</v>
      </c>
      <c r="T4737" t="s">
        <v>874</v>
      </c>
      <c r="U4737" t="s">
        <v>874</v>
      </c>
      <c r="V4737" t="s">
        <v>874</v>
      </c>
      <c r="W4737" t="s">
        <v>874</v>
      </c>
      <c r="X4737" t="s">
        <v>56</v>
      </c>
      <c r="Y4737" t="s">
        <v>874</v>
      </c>
      <c r="Z4737" t="s">
        <v>874</v>
      </c>
      <c r="AA4737" t="s">
        <v>874</v>
      </c>
      <c r="AB4737" t="s">
        <v>874</v>
      </c>
      <c r="AC4737" t="s">
        <v>874</v>
      </c>
      <c r="AD4737" s="19">
        <v>45825.161242708331</v>
      </c>
      <c r="AE4737" t="s">
        <v>2397</v>
      </c>
    </row>
    <row r="4738" spans="1:31" x14ac:dyDescent="0.35">
      <c r="A4738" t="s">
        <v>1734</v>
      </c>
      <c r="B4738" t="s">
        <v>311</v>
      </c>
      <c r="C4738">
        <v>569</v>
      </c>
      <c r="D4738" s="9">
        <v>43908.388402777775</v>
      </c>
      <c r="E4738" s="9">
        <v>44477.55369212963</v>
      </c>
      <c r="F4738">
        <v>36</v>
      </c>
      <c r="G4738">
        <v>36</v>
      </c>
      <c r="H4738">
        <v>25</v>
      </c>
      <c r="I4738">
        <v>11</v>
      </c>
      <c r="J4738">
        <v>6</v>
      </c>
      <c r="K4738">
        <v>30</v>
      </c>
      <c r="L4738">
        <v>4</v>
      </c>
      <c r="M4738">
        <v>26</v>
      </c>
      <c r="N4738">
        <v>4.1000000000000002E-2</v>
      </c>
      <c r="O4738">
        <v>3.2000000000000001E-2</v>
      </c>
      <c r="P4738">
        <v>1.7999999999999999E-2</v>
      </c>
      <c r="Q4738">
        <v>0.01</v>
      </c>
      <c r="R4738">
        <v>5.5E-2</v>
      </c>
      <c r="S4738">
        <v>5.7000000000000002E-2</v>
      </c>
      <c r="T4738">
        <v>0.182</v>
      </c>
      <c r="U4738">
        <v>0.56200000000000006</v>
      </c>
      <c r="V4738">
        <v>0.753</v>
      </c>
      <c r="W4738">
        <v>2600</v>
      </c>
      <c r="X4738" t="s">
        <v>56</v>
      </c>
      <c r="Y4738">
        <v>100</v>
      </c>
      <c r="Z4738">
        <v>0.88500000000000001</v>
      </c>
      <c r="AA4738">
        <v>0.878</v>
      </c>
      <c r="AB4738">
        <v>0.83</v>
      </c>
      <c r="AC4738">
        <v>0.85099999999999998</v>
      </c>
      <c r="AD4738" s="19">
        <v>45825.173335486114</v>
      </c>
      <c r="AE4738" t="s">
        <v>2397</v>
      </c>
    </row>
    <row r="4739" spans="1:31" hidden="1" x14ac:dyDescent="0.35">
      <c r="A4739" t="s">
        <v>1686</v>
      </c>
      <c r="B4739" t="s">
        <v>312</v>
      </c>
      <c r="C4739">
        <v>0</v>
      </c>
      <c r="D4739" s="9">
        <v>41852.830196759256</v>
      </c>
      <c r="E4739" s="9">
        <v>41852.848749999997</v>
      </c>
      <c r="F4739" t="s">
        <v>871</v>
      </c>
      <c r="G4739" t="s">
        <v>871</v>
      </c>
      <c r="H4739">
        <v>1</v>
      </c>
      <c r="I4739">
        <v>1</v>
      </c>
      <c r="J4739">
        <v>1</v>
      </c>
      <c r="K4739" t="s">
        <v>872</v>
      </c>
      <c r="L4739">
        <v>1</v>
      </c>
      <c r="M4739">
        <v>-1</v>
      </c>
      <c r="N4739" t="s">
        <v>874</v>
      </c>
      <c r="O4739" t="s">
        <v>874</v>
      </c>
      <c r="P4739" t="s">
        <v>874</v>
      </c>
      <c r="Q4739" t="s">
        <v>874</v>
      </c>
      <c r="R4739">
        <v>0</v>
      </c>
      <c r="S4739" t="s">
        <v>874</v>
      </c>
      <c r="T4739" t="s">
        <v>874</v>
      </c>
      <c r="U4739" t="s">
        <v>874</v>
      </c>
      <c r="V4739" t="s">
        <v>874</v>
      </c>
      <c r="W4739" t="s">
        <v>874</v>
      </c>
      <c r="X4739" t="s">
        <v>56</v>
      </c>
      <c r="Y4739" t="s">
        <v>874</v>
      </c>
      <c r="Z4739" t="s">
        <v>874</v>
      </c>
      <c r="AA4739" t="s">
        <v>874</v>
      </c>
      <c r="AB4739" t="s">
        <v>874</v>
      </c>
      <c r="AC4739" t="s">
        <v>874</v>
      </c>
      <c r="AD4739" s="19">
        <v>45825.161470312501</v>
      </c>
      <c r="AE4739" t="s">
        <v>2397</v>
      </c>
    </row>
    <row r="4740" spans="1:31" x14ac:dyDescent="0.35">
      <c r="A4740" t="s">
        <v>900</v>
      </c>
      <c r="B4740" t="s">
        <v>311</v>
      </c>
      <c r="C4740">
        <v>4379</v>
      </c>
      <c r="D4740" s="9">
        <v>38782.362303240741</v>
      </c>
      <c r="E4740" s="9">
        <v>43161.393611111111</v>
      </c>
      <c r="F4740">
        <v>145</v>
      </c>
      <c r="G4740">
        <v>145</v>
      </c>
      <c r="H4740">
        <v>99</v>
      </c>
      <c r="I4740">
        <v>46</v>
      </c>
      <c r="J4740">
        <v>9</v>
      </c>
      <c r="K4740">
        <v>136</v>
      </c>
      <c r="L4740">
        <v>91</v>
      </c>
      <c r="M4740">
        <v>45</v>
      </c>
      <c r="N4740">
        <v>0.109</v>
      </c>
      <c r="O4740">
        <v>7.1999999999999995E-2</v>
      </c>
      <c r="P4740">
        <v>8.0000000000000002E-3</v>
      </c>
      <c r="Q4740">
        <v>3.1E-2</v>
      </c>
      <c r="R4740">
        <v>0.17299999999999999</v>
      </c>
      <c r="S4740">
        <v>0.16</v>
      </c>
      <c r="T4740">
        <v>0.17899999999999999</v>
      </c>
      <c r="U4740">
        <v>0.60199999999999998</v>
      </c>
      <c r="V4740">
        <v>0.95599999999999996</v>
      </c>
      <c r="W4740">
        <v>1451.6130000000001</v>
      </c>
      <c r="X4740" t="s">
        <v>56</v>
      </c>
      <c r="Y4740">
        <v>32.258000000000003</v>
      </c>
      <c r="Z4740">
        <v>0.83099999999999996</v>
      </c>
      <c r="AA4740">
        <v>0.73699999999999999</v>
      </c>
      <c r="AB4740">
        <v>0.95099999999999996</v>
      </c>
      <c r="AC4740">
        <v>0.32</v>
      </c>
      <c r="AD4740" s="19">
        <v>45825.291744953705</v>
      </c>
      <c r="AE4740" t="s">
        <v>2339</v>
      </c>
    </row>
    <row r="4741" spans="1:31" hidden="1" x14ac:dyDescent="0.35">
      <c r="A4741" t="s">
        <v>1687</v>
      </c>
      <c r="B4741" t="s">
        <v>312</v>
      </c>
      <c r="C4741">
        <v>28</v>
      </c>
      <c r="D4741" s="9">
        <v>43858.256168981483</v>
      </c>
      <c r="E4741" s="9">
        <v>43886.98710648148</v>
      </c>
      <c r="F4741" t="s">
        <v>871</v>
      </c>
      <c r="G4741" t="s">
        <v>871</v>
      </c>
      <c r="H4741">
        <v>1</v>
      </c>
      <c r="I4741">
        <v>2</v>
      </c>
      <c r="J4741">
        <v>1</v>
      </c>
      <c r="K4741" t="s">
        <v>872</v>
      </c>
      <c r="L4741">
        <v>1</v>
      </c>
      <c r="M4741">
        <v>1</v>
      </c>
      <c r="N4741" t="s">
        <v>874</v>
      </c>
      <c r="O4741">
        <v>3.4000000000000002E-2</v>
      </c>
      <c r="P4741" t="s">
        <v>874</v>
      </c>
      <c r="Q4741" t="s">
        <v>874</v>
      </c>
      <c r="R4741">
        <v>0</v>
      </c>
      <c r="S4741">
        <v>1.4999999999999999E-2</v>
      </c>
      <c r="T4741" t="s">
        <v>874</v>
      </c>
      <c r="U4741" t="s">
        <v>874</v>
      </c>
      <c r="V4741" t="s">
        <v>874</v>
      </c>
      <c r="W4741" t="s">
        <v>874</v>
      </c>
      <c r="X4741" t="s">
        <v>56</v>
      </c>
      <c r="Y4741" t="s">
        <v>874</v>
      </c>
      <c r="Z4741" t="s">
        <v>874</v>
      </c>
      <c r="AA4741">
        <v>1</v>
      </c>
      <c r="AB4741" t="s">
        <v>874</v>
      </c>
      <c r="AC4741" t="s">
        <v>874</v>
      </c>
      <c r="AD4741" s="19">
        <v>45825.161695046299</v>
      </c>
      <c r="AE4741" t="s">
        <v>2397</v>
      </c>
    </row>
    <row r="4742" spans="1:31" x14ac:dyDescent="0.35">
      <c r="A4742" t="s">
        <v>1002</v>
      </c>
      <c r="B4742" t="s">
        <v>311</v>
      </c>
      <c r="C4742">
        <v>3776</v>
      </c>
      <c r="D4742" s="9">
        <v>39772.890277777777</v>
      </c>
      <c r="E4742" s="9">
        <v>43549.240787037037</v>
      </c>
      <c r="F4742">
        <v>63</v>
      </c>
      <c r="G4742">
        <v>63</v>
      </c>
      <c r="H4742">
        <v>8</v>
      </c>
      <c r="I4742">
        <v>55</v>
      </c>
      <c r="J4742">
        <v>6</v>
      </c>
      <c r="K4742">
        <v>57</v>
      </c>
      <c r="L4742">
        <v>7</v>
      </c>
      <c r="M4742">
        <v>50</v>
      </c>
      <c r="N4742">
        <v>0.01</v>
      </c>
      <c r="O4742">
        <v>2.7E-2</v>
      </c>
      <c r="P4742">
        <v>2E-3</v>
      </c>
      <c r="Q4742">
        <v>6.0000000000000001E-3</v>
      </c>
      <c r="R4742">
        <v>3.5000000000000003E-2</v>
      </c>
      <c r="S4742">
        <v>2.8000000000000001E-2</v>
      </c>
      <c r="T4742">
        <v>0.17100000000000001</v>
      </c>
      <c r="U4742">
        <v>0.27</v>
      </c>
      <c r="V4742">
        <v>0.94599999999999995</v>
      </c>
      <c r="W4742">
        <v>8333.3330000000005</v>
      </c>
      <c r="X4742" t="s">
        <v>56</v>
      </c>
      <c r="Y4742">
        <v>166.667</v>
      </c>
      <c r="Z4742">
        <v>0.82899999999999996</v>
      </c>
      <c r="AA4742" s="19">
        <v>0.5</v>
      </c>
      <c r="AB4742">
        <v>0.622</v>
      </c>
      <c r="AC4742" s="23">
        <v>0.52800000000000002</v>
      </c>
      <c r="AD4742" s="19">
        <v>45825.204253460652</v>
      </c>
      <c r="AE4742" t="s">
        <v>2388</v>
      </c>
    </row>
    <row r="4743" spans="1:31" hidden="1" x14ac:dyDescent="0.35">
      <c r="A4743" t="s">
        <v>1688</v>
      </c>
      <c r="B4743" t="s">
        <v>312</v>
      </c>
      <c r="C4743">
        <v>45</v>
      </c>
      <c r="D4743" s="9">
        <v>44485.426134259258</v>
      </c>
      <c r="E4743" s="9">
        <v>44530.918703703705</v>
      </c>
      <c r="F4743" t="s">
        <v>871</v>
      </c>
      <c r="G4743" t="s">
        <v>871</v>
      </c>
      <c r="H4743">
        <v>1</v>
      </c>
      <c r="I4743">
        <v>3</v>
      </c>
      <c r="J4743">
        <v>1</v>
      </c>
      <c r="K4743" t="s">
        <v>872</v>
      </c>
      <c r="L4743">
        <v>1</v>
      </c>
      <c r="M4743">
        <v>2</v>
      </c>
      <c r="N4743" t="s">
        <v>874</v>
      </c>
      <c r="O4743">
        <v>5.3999999999999999E-2</v>
      </c>
      <c r="P4743" t="s">
        <v>874</v>
      </c>
      <c r="Q4743" t="s">
        <v>874</v>
      </c>
      <c r="R4743">
        <v>0</v>
      </c>
      <c r="S4743">
        <v>6.2E-2</v>
      </c>
      <c r="T4743" t="s">
        <v>874</v>
      </c>
      <c r="U4743" t="s">
        <v>874</v>
      </c>
      <c r="V4743" t="s">
        <v>874</v>
      </c>
      <c r="W4743" t="s">
        <v>874</v>
      </c>
      <c r="X4743" t="s">
        <v>62</v>
      </c>
      <c r="Y4743" t="s">
        <v>874</v>
      </c>
      <c r="Z4743" t="s">
        <v>874</v>
      </c>
      <c r="AA4743">
        <v>0.99399999999999999</v>
      </c>
      <c r="AB4743" t="s">
        <v>874</v>
      </c>
      <c r="AC4743" t="s">
        <v>874</v>
      </c>
      <c r="AD4743" s="19">
        <v>45825.161917951387</v>
      </c>
      <c r="AE4743" t="s">
        <v>2397</v>
      </c>
    </row>
    <row r="4744" spans="1:31" x14ac:dyDescent="0.35">
      <c r="A4744" t="s">
        <v>949</v>
      </c>
      <c r="B4744" t="s">
        <v>311</v>
      </c>
      <c r="C4744">
        <v>663</v>
      </c>
      <c r="D4744" s="9">
        <v>43902.289293981485</v>
      </c>
      <c r="E4744" s="9">
        <v>44565.325775462959</v>
      </c>
      <c r="F4744">
        <v>342</v>
      </c>
      <c r="G4744">
        <v>342</v>
      </c>
      <c r="H4744">
        <v>0</v>
      </c>
      <c r="I4744">
        <v>342</v>
      </c>
      <c r="J4744">
        <v>11</v>
      </c>
      <c r="K4744">
        <v>331</v>
      </c>
      <c r="L4744">
        <v>46</v>
      </c>
      <c r="M4744">
        <v>285</v>
      </c>
      <c r="N4744">
        <v>0</v>
      </c>
      <c r="O4744">
        <v>0.54900000000000004</v>
      </c>
      <c r="P4744">
        <v>1.6E-2</v>
      </c>
      <c r="Q4744">
        <v>8.5000000000000006E-2</v>
      </c>
      <c r="R4744">
        <v>0.53300000000000003</v>
      </c>
      <c r="S4744">
        <v>0.53300000000000003</v>
      </c>
      <c r="T4744">
        <v>0.159</v>
      </c>
      <c r="U4744">
        <v>0</v>
      </c>
      <c r="V4744">
        <v>0.97099999999999997</v>
      </c>
      <c r="W4744">
        <v>3352.9409999999998</v>
      </c>
      <c r="X4744" t="s">
        <v>56</v>
      </c>
      <c r="Y4744">
        <v>11.765000000000001</v>
      </c>
      <c r="Z4744">
        <v>0</v>
      </c>
      <c r="AA4744">
        <v>0.98599999999999999</v>
      </c>
      <c r="AB4744">
        <v>0.97199999999999998</v>
      </c>
      <c r="AC4744">
        <v>0.86299999999999999</v>
      </c>
      <c r="AD4744" s="19">
        <v>45825.190332835649</v>
      </c>
      <c r="AE4744" t="s">
        <v>2392</v>
      </c>
    </row>
    <row r="4745" spans="1:31" hidden="1" x14ac:dyDescent="0.35">
      <c r="A4745" t="s">
        <v>1689</v>
      </c>
      <c r="B4745" t="s">
        <v>312</v>
      </c>
      <c r="C4745">
        <v>69</v>
      </c>
      <c r="D4745" s="9">
        <v>44367.33761574074</v>
      </c>
      <c r="E4745" s="9">
        <v>44437.258657407408</v>
      </c>
      <c r="F4745" t="s">
        <v>871</v>
      </c>
      <c r="G4745" t="s">
        <v>871</v>
      </c>
      <c r="H4745">
        <v>2</v>
      </c>
      <c r="I4745">
        <v>2</v>
      </c>
      <c r="J4745">
        <v>1</v>
      </c>
      <c r="K4745" t="s">
        <v>872</v>
      </c>
      <c r="L4745">
        <v>3</v>
      </c>
      <c r="M4745">
        <v>0</v>
      </c>
      <c r="N4745">
        <v>1.4E-2</v>
      </c>
      <c r="O4745">
        <v>1</v>
      </c>
      <c r="P4745" t="s">
        <v>874</v>
      </c>
      <c r="Q4745" t="s">
        <v>874</v>
      </c>
      <c r="R4745">
        <v>1.014</v>
      </c>
      <c r="S4745">
        <v>0.04</v>
      </c>
      <c r="T4745" t="s">
        <v>874</v>
      </c>
      <c r="U4745" t="s">
        <v>874</v>
      </c>
      <c r="V4745" t="s">
        <v>874</v>
      </c>
      <c r="W4745" t="s">
        <v>874</v>
      </c>
      <c r="X4745" t="s">
        <v>56</v>
      </c>
      <c r="Y4745" t="s">
        <v>874</v>
      </c>
      <c r="Z4745">
        <v>1</v>
      </c>
      <c r="AA4745">
        <v>1</v>
      </c>
      <c r="AB4745" t="s">
        <v>874</v>
      </c>
      <c r="AC4745" t="s">
        <v>874</v>
      </c>
      <c r="AD4745" s="19">
        <v>45825.162141944442</v>
      </c>
      <c r="AE4745" t="s">
        <v>2397</v>
      </c>
    </row>
    <row r="4746" spans="1:31" x14ac:dyDescent="0.35">
      <c r="A4746" t="s">
        <v>75</v>
      </c>
      <c r="B4746" t="s">
        <v>311</v>
      </c>
      <c r="C4746">
        <v>1256</v>
      </c>
      <c r="D4746" s="9">
        <v>43294.82917824074</v>
      </c>
      <c r="E4746" s="9">
        <v>44551.672951388886</v>
      </c>
      <c r="F4746">
        <v>144</v>
      </c>
      <c r="G4746">
        <v>144</v>
      </c>
      <c r="H4746">
        <v>142</v>
      </c>
      <c r="I4746">
        <v>2</v>
      </c>
      <c r="J4746">
        <v>0</v>
      </c>
      <c r="K4746">
        <v>144</v>
      </c>
      <c r="L4746">
        <v>70</v>
      </c>
      <c r="M4746">
        <v>74</v>
      </c>
      <c r="N4746">
        <v>0.152</v>
      </c>
      <c r="O4746">
        <v>0.5</v>
      </c>
      <c r="P4746">
        <v>0</v>
      </c>
      <c r="Q4746">
        <v>0.10299999999999999</v>
      </c>
      <c r="R4746">
        <v>0.65200000000000002</v>
      </c>
      <c r="S4746">
        <v>0.154</v>
      </c>
      <c r="T4746">
        <v>0.158</v>
      </c>
      <c r="U4746">
        <v>0.23300000000000001</v>
      </c>
      <c r="V4746">
        <v>1</v>
      </c>
      <c r="W4746">
        <v>718.447</v>
      </c>
      <c r="X4746" t="s">
        <v>56</v>
      </c>
      <c r="Y4746">
        <v>9.7089999999999996</v>
      </c>
      <c r="Z4746">
        <v>0.83099999999999996</v>
      </c>
      <c r="AA4746">
        <v>1</v>
      </c>
      <c r="AB4746">
        <v>0</v>
      </c>
      <c r="AC4746">
        <v>0.84399999999999997</v>
      </c>
      <c r="AD4746" s="19">
        <v>45825.284301111111</v>
      </c>
      <c r="AE4746" t="s">
        <v>2357</v>
      </c>
    </row>
    <row r="4747" spans="1:31" hidden="1" x14ac:dyDescent="0.35">
      <c r="A4747" t="s">
        <v>1690</v>
      </c>
      <c r="B4747" t="s">
        <v>312</v>
      </c>
      <c r="C4747">
        <v>95</v>
      </c>
      <c r="D4747" s="9">
        <v>43555.860115740739</v>
      </c>
      <c r="E4747" s="9">
        <v>43651.778703703705</v>
      </c>
      <c r="F4747" t="s">
        <v>871</v>
      </c>
      <c r="G4747" t="s">
        <v>871</v>
      </c>
      <c r="H4747">
        <v>1</v>
      </c>
      <c r="I4747">
        <v>2</v>
      </c>
      <c r="J4747">
        <v>1</v>
      </c>
      <c r="K4747" t="s">
        <v>872</v>
      </c>
      <c r="L4747">
        <v>1</v>
      </c>
      <c r="M4747">
        <v>0</v>
      </c>
      <c r="N4747" t="s">
        <v>874</v>
      </c>
      <c r="O4747">
        <v>0.01</v>
      </c>
      <c r="P4747" t="s">
        <v>874</v>
      </c>
      <c r="Q4747" t="s">
        <v>874</v>
      </c>
      <c r="R4747">
        <v>0</v>
      </c>
      <c r="S4747">
        <v>0.01</v>
      </c>
      <c r="T4747" t="s">
        <v>874</v>
      </c>
      <c r="U4747" t="s">
        <v>874</v>
      </c>
      <c r="V4747" t="s">
        <v>874</v>
      </c>
      <c r="W4747" t="s">
        <v>874</v>
      </c>
      <c r="X4747" t="s">
        <v>56</v>
      </c>
      <c r="Y4747" t="s">
        <v>874</v>
      </c>
      <c r="Z4747" t="s">
        <v>874</v>
      </c>
      <c r="AA4747">
        <v>1</v>
      </c>
      <c r="AB4747" t="s">
        <v>874</v>
      </c>
      <c r="AC4747" t="s">
        <v>874</v>
      </c>
      <c r="AD4747" s="19">
        <v>45825.162370543978</v>
      </c>
      <c r="AE4747" t="s">
        <v>2397</v>
      </c>
    </row>
    <row r="4748" spans="1:31" x14ac:dyDescent="0.35">
      <c r="A4748" t="s">
        <v>1001</v>
      </c>
      <c r="B4748" t="s">
        <v>311</v>
      </c>
      <c r="C4748">
        <v>769</v>
      </c>
      <c r="D4748" s="9">
        <v>43795.261574074073</v>
      </c>
      <c r="E4748" s="9">
        <v>44565.072511574072</v>
      </c>
      <c r="F4748">
        <v>577</v>
      </c>
      <c r="G4748">
        <v>577</v>
      </c>
      <c r="H4748">
        <v>0</v>
      </c>
      <c r="I4748">
        <v>577</v>
      </c>
      <c r="J4748">
        <v>0</v>
      </c>
      <c r="K4748">
        <v>577</v>
      </c>
      <c r="L4748">
        <v>71</v>
      </c>
      <c r="M4748">
        <v>506</v>
      </c>
      <c r="N4748">
        <v>0</v>
      </c>
      <c r="O4748">
        <v>0.68</v>
      </c>
      <c r="P4748">
        <v>0</v>
      </c>
      <c r="Q4748">
        <v>0.10199999999999999</v>
      </c>
      <c r="R4748">
        <v>0.68</v>
      </c>
      <c r="S4748">
        <v>0.68</v>
      </c>
      <c r="T4748">
        <v>0.15</v>
      </c>
      <c r="U4748">
        <v>0</v>
      </c>
      <c r="V4748">
        <v>1</v>
      </c>
      <c r="W4748">
        <v>4960.7839999999997</v>
      </c>
      <c r="X4748" t="s">
        <v>56</v>
      </c>
      <c r="Y4748">
        <v>9.8040000000000003</v>
      </c>
      <c r="Z4748">
        <v>0</v>
      </c>
      <c r="AA4748" s="19">
        <v>0.89500000000000002</v>
      </c>
      <c r="AB4748">
        <v>0</v>
      </c>
      <c r="AC4748" s="23">
        <v>0.97599999999999998</v>
      </c>
      <c r="AD4748" s="19">
        <v>45825.203850335645</v>
      </c>
      <c r="AE4748" t="s">
        <v>2388</v>
      </c>
    </row>
    <row r="4749" spans="1:31" hidden="1" x14ac:dyDescent="0.35">
      <c r="A4749" t="s">
        <v>1691</v>
      </c>
      <c r="B4749" t="s">
        <v>312</v>
      </c>
      <c r="C4749">
        <v>0</v>
      </c>
      <c r="D4749" s="9">
        <v>44365.051215277781</v>
      </c>
      <c r="E4749" s="9">
        <v>44365.051863425928</v>
      </c>
      <c r="F4749" t="s">
        <v>871</v>
      </c>
      <c r="G4749" t="s">
        <v>871</v>
      </c>
      <c r="H4749">
        <v>1</v>
      </c>
      <c r="I4749">
        <v>1</v>
      </c>
      <c r="J4749">
        <v>4</v>
      </c>
      <c r="K4749" t="s">
        <v>872</v>
      </c>
      <c r="L4749">
        <v>1</v>
      </c>
      <c r="M4749">
        <v>-3</v>
      </c>
      <c r="N4749" t="s">
        <v>874</v>
      </c>
      <c r="O4749" t="s">
        <v>874</v>
      </c>
      <c r="P4749">
        <v>2</v>
      </c>
      <c r="Q4749" t="s">
        <v>874</v>
      </c>
      <c r="R4749">
        <v>0</v>
      </c>
      <c r="S4749">
        <v>-2</v>
      </c>
      <c r="T4749" t="s">
        <v>874</v>
      </c>
      <c r="U4749" t="s">
        <v>874</v>
      </c>
      <c r="V4749" t="s">
        <v>874</v>
      </c>
      <c r="W4749" t="s">
        <v>874</v>
      </c>
      <c r="X4749" t="s">
        <v>56</v>
      </c>
      <c r="Y4749" t="s">
        <v>874</v>
      </c>
      <c r="Z4749" t="s">
        <v>874</v>
      </c>
      <c r="AA4749" t="s">
        <v>874</v>
      </c>
      <c r="AB4749">
        <v>0.6</v>
      </c>
      <c r="AC4749" t="s">
        <v>874</v>
      </c>
      <c r="AD4749" s="19">
        <v>45825.162566122686</v>
      </c>
      <c r="AE4749" t="s">
        <v>2397</v>
      </c>
    </row>
    <row r="4750" spans="1:31" x14ac:dyDescent="0.35">
      <c r="A4750" t="s">
        <v>1915</v>
      </c>
      <c r="B4750" t="s">
        <v>311</v>
      </c>
      <c r="C4750">
        <v>1504</v>
      </c>
      <c r="D4750" s="9">
        <v>40122.756249999999</v>
      </c>
      <c r="E4750" s="9">
        <v>41627.010416666664</v>
      </c>
      <c r="F4750">
        <v>44</v>
      </c>
      <c r="G4750">
        <v>44</v>
      </c>
      <c r="H4750">
        <v>2</v>
      </c>
      <c r="I4750">
        <v>42</v>
      </c>
      <c r="J4750">
        <v>17</v>
      </c>
      <c r="K4750">
        <v>27</v>
      </c>
      <c r="L4750">
        <v>14</v>
      </c>
      <c r="M4750">
        <v>13</v>
      </c>
      <c r="N4750">
        <v>0.05</v>
      </c>
      <c r="O4750">
        <v>2.5000000000000001E-2</v>
      </c>
      <c r="P4750">
        <v>1.4E-2</v>
      </c>
      <c r="Q4750">
        <v>8.9999999999999993E-3</v>
      </c>
      <c r="R4750">
        <v>6.0999999999999999E-2</v>
      </c>
      <c r="S4750">
        <v>1.2E-2</v>
      </c>
      <c r="T4750">
        <v>0.14799999999999999</v>
      </c>
      <c r="U4750">
        <v>0.66700000000000004</v>
      </c>
      <c r="V4750">
        <v>0.81299999999999994</v>
      </c>
      <c r="W4750">
        <v>1444.444</v>
      </c>
      <c r="X4750" t="s">
        <v>56</v>
      </c>
      <c r="Y4750">
        <v>111.111</v>
      </c>
      <c r="Z4750">
        <v>1</v>
      </c>
      <c r="AA4750">
        <v>0.871</v>
      </c>
      <c r="AB4750">
        <v>0.90500000000000003</v>
      </c>
      <c r="AC4750">
        <v>0.92100000000000004</v>
      </c>
      <c r="AD4750" s="19">
        <v>45824.871982604163</v>
      </c>
      <c r="AE4750" t="s">
        <v>2024</v>
      </c>
    </row>
    <row r="4751" spans="1:31" hidden="1" x14ac:dyDescent="0.35">
      <c r="A4751" t="s">
        <v>1692</v>
      </c>
      <c r="B4751" t="s">
        <v>312</v>
      </c>
      <c r="C4751">
        <v>0</v>
      </c>
      <c r="D4751" s="9">
        <v>44162.445752314816</v>
      </c>
      <c r="E4751" s="9">
        <v>44162.445752314816</v>
      </c>
      <c r="F4751" t="s">
        <v>871</v>
      </c>
      <c r="G4751" t="s">
        <v>871</v>
      </c>
      <c r="H4751">
        <v>1</v>
      </c>
      <c r="I4751">
        <v>1</v>
      </c>
      <c r="J4751">
        <v>1</v>
      </c>
      <c r="K4751" t="s">
        <v>872</v>
      </c>
      <c r="L4751">
        <v>1</v>
      </c>
      <c r="M4751">
        <v>0</v>
      </c>
      <c r="N4751" t="s">
        <v>874</v>
      </c>
      <c r="O4751" t="s">
        <v>874</v>
      </c>
      <c r="P4751" t="s">
        <v>874</v>
      </c>
      <c r="Q4751" t="s">
        <v>874</v>
      </c>
      <c r="R4751">
        <v>0</v>
      </c>
      <c r="S4751" t="s">
        <v>874</v>
      </c>
      <c r="T4751" t="s">
        <v>874</v>
      </c>
      <c r="U4751" t="s">
        <v>874</v>
      </c>
      <c r="V4751" t="s">
        <v>874</v>
      </c>
      <c r="W4751" t="s">
        <v>874</v>
      </c>
      <c r="X4751" t="s">
        <v>56</v>
      </c>
      <c r="Y4751" t="s">
        <v>874</v>
      </c>
      <c r="Z4751" t="s">
        <v>874</v>
      </c>
      <c r="AA4751" t="s">
        <v>874</v>
      </c>
      <c r="AB4751" t="s">
        <v>874</v>
      </c>
      <c r="AC4751" t="s">
        <v>874</v>
      </c>
      <c r="AD4751" s="19">
        <v>45825.162765601854</v>
      </c>
      <c r="AE4751" t="s">
        <v>2397</v>
      </c>
    </row>
    <row r="4752" spans="1:31" x14ac:dyDescent="0.35">
      <c r="A4752" t="s">
        <v>1476</v>
      </c>
      <c r="B4752" t="s">
        <v>311</v>
      </c>
      <c r="C4752">
        <v>129</v>
      </c>
      <c r="D4752" s="9">
        <v>41485.729861111111</v>
      </c>
      <c r="E4752" s="9">
        <v>41615.151388888888</v>
      </c>
      <c r="F4752">
        <v>32</v>
      </c>
      <c r="G4752">
        <v>32</v>
      </c>
      <c r="H4752">
        <v>10</v>
      </c>
      <c r="I4752">
        <v>22</v>
      </c>
      <c r="J4752">
        <v>3</v>
      </c>
      <c r="K4752">
        <v>29</v>
      </c>
      <c r="L4752">
        <v>8</v>
      </c>
      <c r="M4752">
        <v>21</v>
      </c>
      <c r="N4752">
        <v>0.28100000000000003</v>
      </c>
      <c r="O4752">
        <v>0.13300000000000001</v>
      </c>
      <c r="P4752">
        <v>6.2E-2</v>
      </c>
      <c r="Q4752">
        <v>4.8000000000000001E-2</v>
      </c>
      <c r="R4752">
        <v>0.35199999999999998</v>
      </c>
      <c r="S4752">
        <v>0.191</v>
      </c>
      <c r="T4752">
        <v>0.13600000000000001</v>
      </c>
      <c r="U4752">
        <v>0.67900000000000005</v>
      </c>
      <c r="V4752">
        <v>0.85</v>
      </c>
      <c r="W4752">
        <v>437.5</v>
      </c>
      <c r="X4752" t="s">
        <v>56</v>
      </c>
      <c r="Y4752">
        <v>20.832999999999998</v>
      </c>
      <c r="Z4752">
        <v>0.38200000000000001</v>
      </c>
      <c r="AA4752">
        <v>0.72099999999999997</v>
      </c>
      <c r="AB4752">
        <v>0.75</v>
      </c>
      <c r="AC4752">
        <v>0.91800000000000004</v>
      </c>
      <c r="AD4752" s="19">
        <v>45824.794600995374</v>
      </c>
      <c r="AE4752" t="s">
        <v>1824</v>
      </c>
    </row>
    <row r="4753" spans="1:31" hidden="1" x14ac:dyDescent="0.35">
      <c r="A4753" t="s">
        <v>1693</v>
      </c>
      <c r="B4753" t="s">
        <v>312</v>
      </c>
      <c r="C4753">
        <v>87</v>
      </c>
      <c r="D4753" s="9">
        <v>43641.758067129631</v>
      </c>
      <c r="E4753" s="9">
        <v>43729.403252314813</v>
      </c>
      <c r="F4753" t="s">
        <v>871</v>
      </c>
      <c r="G4753" t="s">
        <v>871</v>
      </c>
      <c r="H4753">
        <v>1</v>
      </c>
      <c r="I4753">
        <v>7</v>
      </c>
      <c r="J4753">
        <v>12</v>
      </c>
      <c r="K4753" t="s">
        <v>872</v>
      </c>
      <c r="L4753">
        <v>37</v>
      </c>
      <c r="M4753">
        <v>-41</v>
      </c>
      <c r="N4753" t="s">
        <v>874</v>
      </c>
      <c r="O4753">
        <v>5.5E-2</v>
      </c>
      <c r="P4753" t="s">
        <v>874</v>
      </c>
      <c r="Q4753">
        <v>0.23100000000000001</v>
      </c>
      <c r="R4753">
        <v>0</v>
      </c>
      <c r="S4753">
        <v>-5.8999999999999997E-2</v>
      </c>
      <c r="T4753" t="s">
        <v>874</v>
      </c>
      <c r="U4753" t="s">
        <v>874</v>
      </c>
      <c r="V4753" t="s">
        <v>874</v>
      </c>
      <c r="W4753" t="s">
        <v>874</v>
      </c>
      <c r="X4753" t="s">
        <v>56</v>
      </c>
      <c r="Y4753">
        <v>4.3289999999999997</v>
      </c>
      <c r="Z4753" t="s">
        <v>874</v>
      </c>
      <c r="AA4753">
        <v>0.65400000000000003</v>
      </c>
      <c r="AB4753" t="s">
        <v>874</v>
      </c>
      <c r="AC4753">
        <v>0.36199999999999999</v>
      </c>
      <c r="AD4753" s="19">
        <v>45825.162991412035</v>
      </c>
      <c r="AE4753" t="s">
        <v>2397</v>
      </c>
    </row>
    <row r="4754" spans="1:31" x14ac:dyDescent="0.35">
      <c r="A4754" t="s">
        <v>999</v>
      </c>
      <c r="B4754" t="s">
        <v>311</v>
      </c>
      <c r="C4754">
        <v>2952</v>
      </c>
      <c r="D4754" s="9">
        <v>41325.428472222222</v>
      </c>
      <c r="E4754" s="9">
        <v>44278.3359375</v>
      </c>
      <c r="F4754">
        <v>40</v>
      </c>
      <c r="G4754">
        <v>40</v>
      </c>
      <c r="H4754">
        <v>7</v>
      </c>
      <c r="I4754">
        <v>33</v>
      </c>
      <c r="J4754">
        <v>1</v>
      </c>
      <c r="K4754">
        <v>39</v>
      </c>
      <c r="L4754">
        <v>4</v>
      </c>
      <c r="M4754">
        <v>35</v>
      </c>
      <c r="N4754">
        <v>2E-3</v>
      </c>
      <c r="O4754">
        <v>1.2999999999999999E-2</v>
      </c>
      <c r="P4754">
        <v>0</v>
      </c>
      <c r="Q4754">
        <v>2E-3</v>
      </c>
      <c r="R4754">
        <v>1.4999999999999999E-2</v>
      </c>
      <c r="S4754">
        <v>1.4E-2</v>
      </c>
      <c r="T4754">
        <v>0.13300000000000001</v>
      </c>
      <c r="U4754">
        <v>0.13300000000000001</v>
      </c>
      <c r="V4754">
        <v>1</v>
      </c>
      <c r="W4754">
        <v>17500</v>
      </c>
      <c r="X4754" t="s">
        <v>56</v>
      </c>
      <c r="Y4754">
        <v>500</v>
      </c>
      <c r="Z4754">
        <v>0.82399999999999995</v>
      </c>
      <c r="AA4754" s="19">
        <v>0.80700000000000005</v>
      </c>
      <c r="AB4754">
        <v>0</v>
      </c>
      <c r="AC4754" s="23">
        <v>0.95899999999999996</v>
      </c>
      <c r="AD4754" s="19">
        <v>45825.203458958335</v>
      </c>
      <c r="AE4754" t="s">
        <v>2388</v>
      </c>
    </row>
    <row r="4755" spans="1:31" hidden="1" x14ac:dyDescent="0.35">
      <c r="A4755" t="s">
        <v>891</v>
      </c>
      <c r="B4755" t="s">
        <v>312</v>
      </c>
      <c r="C4755">
        <v>67</v>
      </c>
      <c r="D4755" s="9">
        <v>44006.589270833334</v>
      </c>
      <c r="E4755" s="9">
        <v>44074.58761574074</v>
      </c>
      <c r="F4755" t="s">
        <v>871</v>
      </c>
      <c r="G4755" t="s">
        <v>871</v>
      </c>
      <c r="H4755">
        <v>1</v>
      </c>
      <c r="I4755">
        <v>1</v>
      </c>
      <c r="J4755">
        <v>126</v>
      </c>
      <c r="K4755" t="s">
        <v>872</v>
      </c>
      <c r="L4755">
        <v>29</v>
      </c>
      <c r="M4755">
        <v>-154</v>
      </c>
      <c r="N4755" t="s">
        <v>874</v>
      </c>
      <c r="O4755" t="s">
        <v>874</v>
      </c>
      <c r="P4755">
        <v>1.252</v>
      </c>
      <c r="Q4755">
        <v>10.427</v>
      </c>
      <c r="R4755">
        <v>0</v>
      </c>
      <c r="S4755">
        <v>-1.252</v>
      </c>
      <c r="T4755" t="s">
        <v>874</v>
      </c>
      <c r="U4755" t="s">
        <v>874</v>
      </c>
      <c r="V4755" t="s">
        <v>874</v>
      </c>
      <c r="W4755" t="s">
        <v>874</v>
      </c>
      <c r="X4755" t="s">
        <v>56</v>
      </c>
      <c r="Y4755">
        <v>9.6000000000000002E-2</v>
      </c>
      <c r="Z4755" t="s">
        <v>874</v>
      </c>
      <c r="AA4755" t="s">
        <v>874</v>
      </c>
      <c r="AB4755">
        <v>4.2999999999999997E-2</v>
      </c>
      <c r="AC4755">
        <v>0.32900000000000001</v>
      </c>
      <c r="AD4755" s="19">
        <v>45825.163291956022</v>
      </c>
      <c r="AE4755" t="s">
        <v>2397</v>
      </c>
    </row>
    <row r="4756" spans="1:31" x14ac:dyDescent="0.35">
      <c r="A4756" t="s">
        <v>1919</v>
      </c>
      <c r="B4756" t="s">
        <v>311</v>
      </c>
      <c r="C4756">
        <v>2382</v>
      </c>
      <c r="D4756" s="9">
        <v>38882.784722222219</v>
      </c>
      <c r="E4756" s="9">
        <v>41265.162499999999</v>
      </c>
      <c r="F4756">
        <v>33</v>
      </c>
      <c r="G4756">
        <v>33</v>
      </c>
      <c r="H4756">
        <v>6</v>
      </c>
      <c r="I4756">
        <v>27</v>
      </c>
      <c r="J4756">
        <v>3</v>
      </c>
      <c r="K4756">
        <v>30</v>
      </c>
      <c r="L4756">
        <v>30</v>
      </c>
      <c r="M4756">
        <v>0</v>
      </c>
      <c r="N4756">
        <v>7.8E-2</v>
      </c>
      <c r="O4756">
        <v>1.0999999999999999E-2</v>
      </c>
      <c r="P4756">
        <v>1E-3</v>
      </c>
      <c r="Q4756">
        <v>1.0999999999999999E-2</v>
      </c>
      <c r="R4756">
        <v>8.7999999999999995E-2</v>
      </c>
      <c r="S4756">
        <v>1.0999999999999999E-2</v>
      </c>
      <c r="T4756">
        <v>0.125</v>
      </c>
      <c r="U4756">
        <v>0.876</v>
      </c>
      <c r="V4756">
        <v>0.98899999999999999</v>
      </c>
      <c r="W4756">
        <v>0</v>
      </c>
      <c r="X4756" t="s">
        <v>80</v>
      </c>
      <c r="Y4756">
        <v>90.909000000000006</v>
      </c>
      <c r="Z4756">
        <v>0.47099999999999997</v>
      </c>
      <c r="AA4756">
        <v>0.71499999999999997</v>
      </c>
      <c r="AB4756">
        <v>0.998</v>
      </c>
      <c r="AC4756">
        <v>0.48199999999999998</v>
      </c>
      <c r="AD4756" s="19">
        <v>45824.873062569444</v>
      </c>
      <c r="AE4756" t="s">
        <v>2024</v>
      </c>
    </row>
    <row r="4757" spans="1:31" hidden="1" x14ac:dyDescent="0.35">
      <c r="A4757" t="s">
        <v>1694</v>
      </c>
      <c r="B4757" t="s">
        <v>312</v>
      </c>
      <c r="C4757">
        <v>99</v>
      </c>
      <c r="D4757" s="9">
        <v>44447.469525462962</v>
      </c>
      <c r="E4757" s="9">
        <v>44547.418923611112</v>
      </c>
      <c r="F4757" t="s">
        <v>871</v>
      </c>
      <c r="G4757" t="s">
        <v>871</v>
      </c>
      <c r="H4757">
        <v>1</v>
      </c>
      <c r="I4757">
        <v>6</v>
      </c>
      <c r="J4757">
        <v>1</v>
      </c>
      <c r="K4757" t="s">
        <v>872</v>
      </c>
      <c r="L4757">
        <v>8</v>
      </c>
      <c r="M4757">
        <v>-3</v>
      </c>
      <c r="N4757" t="s">
        <v>874</v>
      </c>
      <c r="O4757">
        <v>4.2000000000000003E-2</v>
      </c>
      <c r="P4757" t="s">
        <v>874</v>
      </c>
      <c r="Q4757">
        <v>0.06</v>
      </c>
      <c r="R4757">
        <v>0</v>
      </c>
      <c r="S4757">
        <v>4.2999999999999997E-2</v>
      </c>
      <c r="T4757" t="s">
        <v>874</v>
      </c>
      <c r="U4757" t="s">
        <v>874</v>
      </c>
      <c r="V4757" t="s">
        <v>874</v>
      </c>
      <c r="W4757" t="s">
        <v>874</v>
      </c>
      <c r="X4757" t="s">
        <v>56</v>
      </c>
      <c r="Y4757">
        <v>16.667000000000002</v>
      </c>
      <c r="Z4757" t="s">
        <v>874</v>
      </c>
      <c r="AA4757">
        <v>0.92800000000000005</v>
      </c>
      <c r="AB4757" t="s">
        <v>874</v>
      </c>
      <c r="AC4757">
        <v>0.63700000000000001</v>
      </c>
      <c r="AD4757" s="19">
        <v>45825.163530219907</v>
      </c>
      <c r="AE4757" t="s">
        <v>2397</v>
      </c>
    </row>
    <row r="4758" spans="1:31" x14ac:dyDescent="0.35">
      <c r="A4758" t="s">
        <v>1080</v>
      </c>
      <c r="B4758" t="s">
        <v>311</v>
      </c>
      <c r="C4758">
        <v>5922</v>
      </c>
      <c r="D4758" s="9">
        <v>38573.115277777775</v>
      </c>
      <c r="E4758" s="9">
        <v>44495.216319444444</v>
      </c>
      <c r="F4758">
        <v>196</v>
      </c>
      <c r="G4758">
        <v>196</v>
      </c>
      <c r="H4758">
        <v>8</v>
      </c>
      <c r="I4758">
        <v>188</v>
      </c>
      <c r="J4758">
        <v>26</v>
      </c>
      <c r="K4758">
        <v>170</v>
      </c>
      <c r="L4758">
        <v>20</v>
      </c>
      <c r="M4758">
        <v>150</v>
      </c>
      <c r="N4758">
        <v>2E-3</v>
      </c>
      <c r="O4758">
        <v>4.5999999999999999E-2</v>
      </c>
      <c r="P4758">
        <v>5.0000000000000001E-3</v>
      </c>
      <c r="Q4758">
        <v>5.0000000000000001E-3</v>
      </c>
      <c r="R4758">
        <v>4.2999999999999997E-2</v>
      </c>
      <c r="S4758">
        <v>3.7999999999999999E-2</v>
      </c>
      <c r="T4758">
        <v>0.11600000000000001</v>
      </c>
      <c r="U4758">
        <v>4.2000000000000003E-2</v>
      </c>
      <c r="V4758">
        <v>0.89600000000000002</v>
      </c>
      <c r="W4758">
        <v>30000</v>
      </c>
      <c r="X4758" t="s">
        <v>56</v>
      </c>
      <c r="Y4758">
        <v>200</v>
      </c>
      <c r="Z4758">
        <v>0.94899999999999995</v>
      </c>
      <c r="AA4758" s="19">
        <v>0.81</v>
      </c>
      <c r="AB4758">
        <v>0.65200000000000002</v>
      </c>
      <c r="AC4758" s="23">
        <v>0.97599999999999998</v>
      </c>
      <c r="AD4758" s="19">
        <v>45825.229711782406</v>
      </c>
      <c r="AE4758" t="s">
        <v>2362</v>
      </c>
    </row>
    <row r="4759" spans="1:31" hidden="1" x14ac:dyDescent="0.35">
      <c r="A4759" t="s">
        <v>1695</v>
      </c>
      <c r="B4759" t="s">
        <v>312</v>
      </c>
      <c r="C4759">
        <v>99</v>
      </c>
      <c r="D4759" s="9">
        <v>44466.576458333337</v>
      </c>
      <c r="E4759" s="9">
        <v>44566.565092592595</v>
      </c>
      <c r="F4759" t="s">
        <v>871</v>
      </c>
      <c r="G4759" t="s">
        <v>871</v>
      </c>
      <c r="H4759">
        <v>57</v>
      </c>
      <c r="I4759">
        <v>156</v>
      </c>
      <c r="J4759">
        <v>44</v>
      </c>
      <c r="K4759" t="s">
        <v>872</v>
      </c>
      <c r="L4759">
        <v>144</v>
      </c>
      <c r="M4759">
        <v>24</v>
      </c>
      <c r="N4759">
        <v>0.61599999999999999</v>
      </c>
      <c r="O4759">
        <v>1.625</v>
      </c>
      <c r="P4759">
        <v>0.41699999999999998</v>
      </c>
      <c r="Q4759">
        <v>1.575</v>
      </c>
      <c r="R4759">
        <v>1.8240000000000001</v>
      </c>
      <c r="S4759">
        <v>1.8680000000000001</v>
      </c>
      <c r="T4759">
        <v>0.86299999999999999</v>
      </c>
      <c r="U4759">
        <v>0.27500000000000002</v>
      </c>
      <c r="V4759">
        <v>0.81399999999999995</v>
      </c>
      <c r="W4759">
        <v>1366.3489999999999</v>
      </c>
      <c r="X4759" t="s">
        <v>56</v>
      </c>
      <c r="Y4759">
        <v>0.63500000000000001</v>
      </c>
      <c r="Z4759">
        <v>0.94899999999999995</v>
      </c>
      <c r="AA4759">
        <v>0.97</v>
      </c>
      <c r="AB4759">
        <v>0.875</v>
      </c>
      <c r="AC4759">
        <v>0.96699999999999997</v>
      </c>
      <c r="AD4759" s="19">
        <v>45825.16392013889</v>
      </c>
      <c r="AE4759" t="s">
        <v>2397</v>
      </c>
    </row>
    <row r="4760" spans="1:31" x14ac:dyDescent="0.35">
      <c r="A4760" t="s">
        <v>1039</v>
      </c>
      <c r="B4760" t="s">
        <v>311</v>
      </c>
      <c r="C4760">
        <v>1283</v>
      </c>
      <c r="D4760" s="9">
        <v>43025.533645833333</v>
      </c>
      <c r="E4760" s="9">
        <v>44309.340428240743</v>
      </c>
      <c r="F4760">
        <v>76</v>
      </c>
      <c r="G4760">
        <v>76</v>
      </c>
      <c r="H4760">
        <v>44</v>
      </c>
      <c r="I4760">
        <v>32</v>
      </c>
      <c r="J4760">
        <v>4</v>
      </c>
      <c r="K4760">
        <v>72</v>
      </c>
      <c r="L4760">
        <v>8</v>
      </c>
      <c r="M4760">
        <v>64</v>
      </c>
      <c r="N4760">
        <v>3.7999999999999999E-2</v>
      </c>
      <c r="O4760">
        <v>2.5000000000000001E-2</v>
      </c>
      <c r="P4760">
        <v>2E-3</v>
      </c>
      <c r="Q4760">
        <v>7.0000000000000001E-3</v>
      </c>
      <c r="R4760">
        <v>6.0999999999999999E-2</v>
      </c>
      <c r="S4760">
        <v>5.8000000000000003E-2</v>
      </c>
      <c r="T4760">
        <v>0.115</v>
      </c>
      <c r="U4760">
        <v>0.60299999999999998</v>
      </c>
      <c r="V4760">
        <v>0.96799999999999997</v>
      </c>
      <c r="W4760">
        <v>9142.857</v>
      </c>
      <c r="X4760" t="s">
        <v>56</v>
      </c>
      <c r="Y4760">
        <v>142.857</v>
      </c>
      <c r="Z4760">
        <v>0.97</v>
      </c>
      <c r="AA4760" s="19">
        <v>0.96099999999999997</v>
      </c>
      <c r="AB4760">
        <v>0.98899999999999999</v>
      </c>
      <c r="AC4760" s="23">
        <v>0.94099999999999995</v>
      </c>
      <c r="AD4760" s="19">
        <v>45825.214116550924</v>
      </c>
      <c r="AE4760" t="s">
        <v>2384</v>
      </c>
    </row>
    <row r="4761" spans="1:31" hidden="1" x14ac:dyDescent="0.35">
      <c r="A4761" t="s">
        <v>1696</v>
      </c>
      <c r="B4761" t="s">
        <v>312</v>
      </c>
      <c r="C4761">
        <v>100</v>
      </c>
      <c r="D4761" s="9">
        <v>44459.198946759258</v>
      </c>
      <c r="E4761" s="9">
        <v>44559.414583333331</v>
      </c>
      <c r="F4761" t="s">
        <v>871</v>
      </c>
      <c r="G4761" t="s">
        <v>871</v>
      </c>
      <c r="H4761">
        <v>7</v>
      </c>
      <c r="I4761">
        <v>22</v>
      </c>
      <c r="J4761">
        <v>1</v>
      </c>
      <c r="K4761" t="s">
        <v>872</v>
      </c>
      <c r="L4761">
        <v>23</v>
      </c>
      <c r="M4761">
        <v>7</v>
      </c>
      <c r="N4761">
        <v>7.0000000000000007E-2</v>
      </c>
      <c r="O4761">
        <v>0.215</v>
      </c>
      <c r="P4761" t="s">
        <v>874</v>
      </c>
      <c r="Q4761">
        <v>0.17100000000000001</v>
      </c>
      <c r="R4761" s="24" t="s">
        <v>2265</v>
      </c>
      <c r="S4761">
        <v>0.28899999999999998</v>
      </c>
      <c r="T4761" t="s">
        <v>874</v>
      </c>
      <c r="U4761" t="s">
        <v>874</v>
      </c>
      <c r="V4761" t="s">
        <v>874</v>
      </c>
      <c r="W4761" t="s">
        <v>874</v>
      </c>
      <c r="X4761" t="s">
        <v>56</v>
      </c>
      <c r="Y4761">
        <v>5.8479999999999999</v>
      </c>
      <c r="Z4761">
        <v>0.90100000000000002</v>
      </c>
      <c r="AA4761">
        <v>0.85</v>
      </c>
      <c r="AB4761" t="s">
        <v>874</v>
      </c>
      <c r="AC4761">
        <v>0.85899999999999999</v>
      </c>
      <c r="AD4761" s="19">
        <v>45825.164167789349</v>
      </c>
      <c r="AE4761" t="s">
        <v>2397</v>
      </c>
    </row>
    <row r="4762" spans="1:31" x14ac:dyDescent="0.35">
      <c r="A4762" t="s">
        <v>1739</v>
      </c>
      <c r="B4762" t="s">
        <v>311</v>
      </c>
      <c r="C4762">
        <v>7058</v>
      </c>
      <c r="D4762" s="9">
        <v>37498.930706018517</v>
      </c>
      <c r="E4762" s="9">
        <v>44557.378449074073</v>
      </c>
      <c r="F4762">
        <v>69</v>
      </c>
      <c r="G4762">
        <v>69</v>
      </c>
      <c r="H4762">
        <v>19</v>
      </c>
      <c r="I4762">
        <v>50</v>
      </c>
      <c r="J4762">
        <v>0</v>
      </c>
      <c r="K4762">
        <v>69</v>
      </c>
      <c r="L4762">
        <v>2</v>
      </c>
      <c r="M4762">
        <v>67</v>
      </c>
      <c r="N4762">
        <v>2E-3</v>
      </c>
      <c r="O4762">
        <v>7.0000000000000001E-3</v>
      </c>
      <c r="P4762">
        <v>0</v>
      </c>
      <c r="Q4762">
        <v>1E-3</v>
      </c>
      <c r="R4762">
        <v>8.9999999999999993E-3</v>
      </c>
      <c r="S4762">
        <v>7.0000000000000001E-3</v>
      </c>
      <c r="T4762">
        <v>0.111</v>
      </c>
      <c r="U4762">
        <v>0.222</v>
      </c>
      <c r="V4762">
        <v>1</v>
      </c>
      <c r="W4762">
        <v>67000</v>
      </c>
      <c r="X4762" t="s">
        <v>56</v>
      </c>
      <c r="Y4762">
        <v>1000</v>
      </c>
      <c r="Z4762">
        <v>0.53200000000000003</v>
      </c>
      <c r="AA4762">
        <v>0.26</v>
      </c>
      <c r="AB4762">
        <v>0</v>
      </c>
      <c r="AC4762">
        <v>1</v>
      </c>
      <c r="AD4762" s="19">
        <v>45825.174393055553</v>
      </c>
      <c r="AE4762" t="s">
        <v>2397</v>
      </c>
    </row>
    <row r="4763" spans="1:31" hidden="1" x14ac:dyDescent="0.35">
      <c r="A4763" t="s">
        <v>1697</v>
      </c>
      <c r="B4763" t="s">
        <v>312</v>
      </c>
      <c r="C4763">
        <v>100</v>
      </c>
      <c r="D4763" s="9">
        <v>44466.552060185182</v>
      </c>
      <c r="E4763" s="9">
        <v>44566.950208333335</v>
      </c>
      <c r="F4763" t="s">
        <v>871</v>
      </c>
      <c r="G4763" t="s">
        <v>871</v>
      </c>
      <c r="H4763">
        <v>156</v>
      </c>
      <c r="I4763">
        <v>260</v>
      </c>
      <c r="J4763">
        <v>40</v>
      </c>
      <c r="K4763" t="s">
        <v>872</v>
      </c>
      <c r="L4763">
        <v>318</v>
      </c>
      <c r="M4763">
        <v>59</v>
      </c>
      <c r="N4763">
        <v>1.5249999999999999</v>
      </c>
      <c r="O4763">
        <v>2.4569999999999999</v>
      </c>
      <c r="P4763">
        <v>0.44600000000000001</v>
      </c>
      <c r="Q4763">
        <v>3.081</v>
      </c>
      <c r="R4763" s="24" t="s">
        <v>2266</v>
      </c>
      <c r="S4763">
        <v>3.516</v>
      </c>
      <c r="T4763">
        <v>0.871</v>
      </c>
      <c r="U4763">
        <v>0.38300000000000001</v>
      </c>
      <c r="V4763">
        <v>0.88800000000000001</v>
      </c>
      <c r="W4763">
        <v>208.374</v>
      </c>
      <c r="X4763" t="s">
        <v>56</v>
      </c>
      <c r="Y4763">
        <v>0.32500000000000001</v>
      </c>
      <c r="Z4763">
        <v>0.97299999999999998</v>
      </c>
      <c r="AA4763">
        <v>0.997</v>
      </c>
      <c r="AB4763">
        <v>0.97</v>
      </c>
      <c r="AC4763">
        <v>0.995</v>
      </c>
      <c r="AD4763" s="19">
        <v>45825.164570416666</v>
      </c>
      <c r="AE4763" t="s">
        <v>2397</v>
      </c>
    </row>
    <row r="4764" spans="1:31" x14ac:dyDescent="0.35">
      <c r="A4764" t="s">
        <v>85</v>
      </c>
      <c r="B4764" t="s">
        <v>311</v>
      </c>
      <c r="C4764">
        <v>2440</v>
      </c>
      <c r="D4764" s="9">
        <v>42615.530555555553</v>
      </c>
      <c r="E4764" s="9">
        <v>45056.390972222223</v>
      </c>
      <c r="F4764">
        <v>216</v>
      </c>
      <c r="G4764">
        <v>216</v>
      </c>
      <c r="H4764">
        <v>177</v>
      </c>
      <c r="I4764">
        <v>39</v>
      </c>
      <c r="J4764">
        <v>90</v>
      </c>
      <c r="K4764">
        <v>126</v>
      </c>
      <c r="L4764">
        <v>119</v>
      </c>
      <c r="M4764">
        <v>7</v>
      </c>
      <c r="N4764">
        <v>0.58199999999999996</v>
      </c>
      <c r="O4764">
        <v>0.02</v>
      </c>
      <c r="P4764">
        <v>2.9000000000000001E-2</v>
      </c>
      <c r="Q4764">
        <v>6.3E-2</v>
      </c>
      <c r="R4764">
        <v>0.57299999999999995</v>
      </c>
      <c r="S4764">
        <v>0.06</v>
      </c>
      <c r="T4764">
        <v>0.11</v>
      </c>
      <c r="U4764">
        <v>0.96699999999999997</v>
      </c>
      <c r="V4764">
        <v>0.95199999999999996</v>
      </c>
      <c r="W4764">
        <v>111.111</v>
      </c>
      <c r="X4764" t="s">
        <v>56</v>
      </c>
      <c r="Y4764">
        <v>15.872999999999999</v>
      </c>
      <c r="Z4764">
        <v>0.97</v>
      </c>
      <c r="AA4764">
        <v>0.216</v>
      </c>
      <c r="AB4764">
        <v>0.27900000000000003</v>
      </c>
      <c r="AC4764">
        <v>0.23100000000000001</v>
      </c>
      <c r="AD4764" s="19">
        <v>1.9123842592592592E-2</v>
      </c>
      <c r="AE4764" t="s">
        <v>1108</v>
      </c>
    </row>
    <row r="4765" spans="1:31" hidden="1" x14ac:dyDescent="0.35">
      <c r="A4765" t="s">
        <v>1698</v>
      </c>
      <c r="B4765" t="s">
        <v>312</v>
      </c>
      <c r="C4765">
        <v>100</v>
      </c>
      <c r="D4765" s="9">
        <v>44466.008159722223</v>
      </c>
      <c r="E4765" s="9">
        <v>44566.07608796296</v>
      </c>
      <c r="F4765" t="s">
        <v>871</v>
      </c>
      <c r="G4765" t="s">
        <v>871</v>
      </c>
      <c r="H4765">
        <v>19</v>
      </c>
      <c r="I4765">
        <v>148</v>
      </c>
      <c r="J4765">
        <v>22</v>
      </c>
      <c r="K4765" t="s">
        <v>872</v>
      </c>
      <c r="L4765">
        <v>97</v>
      </c>
      <c r="M4765">
        <v>49</v>
      </c>
      <c r="N4765">
        <v>0.17699999999999999</v>
      </c>
      <c r="O4765">
        <v>1.3779999999999999</v>
      </c>
      <c r="P4765">
        <v>0.188</v>
      </c>
      <c r="Q4765">
        <v>0.60899999999999999</v>
      </c>
      <c r="R4765">
        <v>1.367</v>
      </c>
      <c r="S4765">
        <v>1.335</v>
      </c>
      <c r="T4765">
        <v>0.44600000000000001</v>
      </c>
      <c r="U4765">
        <v>0.114</v>
      </c>
      <c r="V4765">
        <v>0.879</v>
      </c>
      <c r="W4765">
        <v>2162.5619999999999</v>
      </c>
      <c r="X4765" t="s">
        <v>56</v>
      </c>
      <c r="Y4765">
        <v>1.6419999999999999</v>
      </c>
      <c r="Z4765">
        <v>0.81299999999999994</v>
      </c>
      <c r="AA4765">
        <v>0.98499999999999999</v>
      </c>
      <c r="AB4765">
        <v>0.93200000000000005</v>
      </c>
      <c r="AC4765">
        <v>0.82099999999999995</v>
      </c>
      <c r="AD4765" s="19">
        <v>45825.164883379628</v>
      </c>
      <c r="AE4765" t="s">
        <v>2397</v>
      </c>
    </row>
    <row r="4766" spans="1:31" x14ac:dyDescent="0.35">
      <c r="A4766" t="s">
        <v>214</v>
      </c>
      <c r="B4766" t="s">
        <v>311</v>
      </c>
      <c r="C4766">
        <v>1320</v>
      </c>
      <c r="D4766" s="9">
        <v>44224.802083333336</v>
      </c>
      <c r="E4766" s="9">
        <v>45545.081944444442</v>
      </c>
      <c r="F4766">
        <v>415</v>
      </c>
      <c r="G4766">
        <v>406</v>
      </c>
      <c r="H4766">
        <v>342</v>
      </c>
      <c r="I4766">
        <v>64</v>
      </c>
      <c r="J4766">
        <v>1</v>
      </c>
      <c r="K4766">
        <v>405</v>
      </c>
      <c r="L4766">
        <v>149</v>
      </c>
      <c r="M4766">
        <v>256</v>
      </c>
      <c r="N4766">
        <v>0.754</v>
      </c>
      <c r="O4766">
        <v>0.14699999999999999</v>
      </c>
      <c r="P4766">
        <v>0</v>
      </c>
      <c r="Q4766">
        <v>9.9000000000000005E-2</v>
      </c>
      <c r="R4766">
        <v>0.90100000000000002</v>
      </c>
      <c r="S4766">
        <v>0.878</v>
      </c>
      <c r="T4766">
        <v>0.11</v>
      </c>
      <c r="U4766">
        <v>0.83699999999999997</v>
      </c>
      <c r="V4766">
        <v>1</v>
      </c>
      <c r="W4766">
        <v>2585.8589999999999</v>
      </c>
      <c r="X4766" t="s">
        <v>56</v>
      </c>
      <c r="Y4766">
        <v>10.101000000000001</v>
      </c>
      <c r="Z4766">
        <v>0.88100000000000001</v>
      </c>
      <c r="AA4766">
        <v>0.97199999999999998</v>
      </c>
      <c r="AB4766">
        <v>0</v>
      </c>
      <c r="AC4766">
        <v>0.57899999999999996</v>
      </c>
      <c r="AD4766" s="19">
        <v>3.5537037037037041E-2</v>
      </c>
      <c r="AE4766" t="s">
        <v>1108</v>
      </c>
    </row>
    <row r="4767" spans="1:31" hidden="1" x14ac:dyDescent="0.35">
      <c r="A4767" t="s">
        <v>1699</v>
      </c>
      <c r="B4767" t="s">
        <v>312</v>
      </c>
      <c r="C4767">
        <v>0</v>
      </c>
      <c r="D4767" s="9">
        <v>40724.15320601852</v>
      </c>
      <c r="E4767" s="9">
        <v>40724.15320601852</v>
      </c>
      <c r="F4767" t="s">
        <v>871</v>
      </c>
      <c r="G4767" t="s">
        <v>871</v>
      </c>
      <c r="H4767">
        <v>1</v>
      </c>
      <c r="I4767">
        <v>1</v>
      </c>
      <c r="J4767">
        <v>1</v>
      </c>
      <c r="K4767" t="s">
        <v>872</v>
      </c>
      <c r="L4767">
        <v>1</v>
      </c>
      <c r="M4767">
        <v>0</v>
      </c>
      <c r="N4767" t="s">
        <v>874</v>
      </c>
      <c r="O4767" t="s">
        <v>874</v>
      </c>
      <c r="P4767" t="s">
        <v>874</v>
      </c>
      <c r="Q4767" t="s">
        <v>874</v>
      </c>
      <c r="R4767">
        <v>0</v>
      </c>
      <c r="S4767" t="s">
        <v>874</v>
      </c>
      <c r="T4767" t="s">
        <v>874</v>
      </c>
      <c r="U4767" t="s">
        <v>874</v>
      </c>
      <c r="V4767" t="s">
        <v>874</v>
      </c>
      <c r="W4767" t="s">
        <v>874</v>
      </c>
      <c r="X4767" t="s">
        <v>56</v>
      </c>
      <c r="Y4767" t="s">
        <v>874</v>
      </c>
      <c r="Z4767" t="s">
        <v>874</v>
      </c>
      <c r="AA4767" t="s">
        <v>874</v>
      </c>
      <c r="AB4767" t="s">
        <v>874</v>
      </c>
      <c r="AC4767" t="s">
        <v>874</v>
      </c>
      <c r="AD4767" s="19">
        <v>45825.165100115744</v>
      </c>
      <c r="AE4767" t="s">
        <v>2397</v>
      </c>
    </row>
    <row r="4768" spans="1:31" x14ac:dyDescent="0.35">
      <c r="A4768" t="s">
        <v>85</v>
      </c>
      <c r="B4768" t="s">
        <v>311</v>
      </c>
      <c r="C4768">
        <v>2440</v>
      </c>
      <c r="D4768" s="9">
        <v>42615.530555555553</v>
      </c>
      <c r="E4768" s="9">
        <v>45056.390972222223</v>
      </c>
      <c r="F4768">
        <v>216</v>
      </c>
      <c r="G4768">
        <v>216</v>
      </c>
      <c r="H4768">
        <v>177</v>
      </c>
      <c r="I4768">
        <v>39</v>
      </c>
      <c r="J4768">
        <v>90</v>
      </c>
      <c r="K4768">
        <v>126</v>
      </c>
      <c r="L4768">
        <v>119</v>
      </c>
      <c r="M4768">
        <v>7</v>
      </c>
      <c r="N4768">
        <v>0.58199999999999996</v>
      </c>
      <c r="O4768">
        <v>0.02</v>
      </c>
      <c r="P4768">
        <v>2.9000000000000001E-2</v>
      </c>
      <c r="Q4768">
        <v>6.3E-2</v>
      </c>
      <c r="R4768">
        <v>0.57299999999999995</v>
      </c>
      <c r="S4768">
        <v>0.06</v>
      </c>
      <c r="T4768">
        <v>0.11</v>
      </c>
      <c r="U4768">
        <v>0.96699999999999997</v>
      </c>
      <c r="V4768">
        <v>0.95199999999999996</v>
      </c>
      <c r="W4768">
        <v>111.111</v>
      </c>
      <c r="X4768" t="s">
        <v>56</v>
      </c>
      <c r="Y4768">
        <v>15.872999999999999</v>
      </c>
      <c r="Z4768">
        <v>0.97</v>
      </c>
      <c r="AA4768">
        <v>0.216</v>
      </c>
      <c r="AB4768">
        <v>0.27900000000000003</v>
      </c>
      <c r="AC4768">
        <v>0.23100000000000001</v>
      </c>
      <c r="AD4768" s="19">
        <v>2.0112268518518519E-2</v>
      </c>
      <c r="AE4768" t="s">
        <v>1108</v>
      </c>
    </row>
    <row r="4769" spans="1:31" hidden="1" x14ac:dyDescent="0.35">
      <c r="A4769" t="s">
        <v>1700</v>
      </c>
      <c r="B4769" t="s">
        <v>312</v>
      </c>
      <c r="C4769">
        <v>0</v>
      </c>
      <c r="D4769" s="9">
        <v>44468.372824074075</v>
      </c>
      <c r="E4769" s="9">
        <v>44468.372824074075</v>
      </c>
      <c r="F4769" t="s">
        <v>871</v>
      </c>
      <c r="G4769" t="s">
        <v>871</v>
      </c>
      <c r="H4769">
        <v>1</v>
      </c>
      <c r="I4769">
        <v>1</v>
      </c>
      <c r="J4769">
        <v>1</v>
      </c>
      <c r="K4769" t="s">
        <v>872</v>
      </c>
      <c r="L4769">
        <v>1</v>
      </c>
      <c r="M4769">
        <v>0</v>
      </c>
      <c r="N4769" t="s">
        <v>874</v>
      </c>
      <c r="O4769" t="s">
        <v>874</v>
      </c>
      <c r="P4769" t="s">
        <v>874</v>
      </c>
      <c r="Q4769" t="s">
        <v>874</v>
      </c>
      <c r="R4769">
        <v>0</v>
      </c>
      <c r="S4769" t="s">
        <v>874</v>
      </c>
      <c r="T4769" t="s">
        <v>874</v>
      </c>
      <c r="U4769" t="s">
        <v>874</v>
      </c>
      <c r="V4769" t="s">
        <v>874</v>
      </c>
      <c r="W4769" t="s">
        <v>874</v>
      </c>
      <c r="X4769" t="s">
        <v>62</v>
      </c>
      <c r="Y4769" t="s">
        <v>874</v>
      </c>
      <c r="Z4769" t="s">
        <v>874</v>
      </c>
      <c r="AA4769" t="s">
        <v>874</v>
      </c>
      <c r="AB4769" t="s">
        <v>874</v>
      </c>
      <c r="AC4769" t="s">
        <v>874</v>
      </c>
      <c r="AD4769" s="19">
        <v>45825.165304467591</v>
      </c>
      <c r="AE4769" t="s">
        <v>2397</v>
      </c>
    </row>
    <row r="4770" spans="1:31" x14ac:dyDescent="0.35">
      <c r="A4770" t="s">
        <v>214</v>
      </c>
      <c r="B4770" t="s">
        <v>311</v>
      </c>
      <c r="C4770">
        <v>1320</v>
      </c>
      <c r="D4770" s="9">
        <v>44224.802083333336</v>
      </c>
      <c r="E4770" s="9">
        <v>45545.081944444442</v>
      </c>
      <c r="F4770">
        <v>415</v>
      </c>
      <c r="G4770">
        <v>406</v>
      </c>
      <c r="H4770">
        <v>342</v>
      </c>
      <c r="I4770">
        <v>64</v>
      </c>
      <c r="J4770">
        <v>1</v>
      </c>
      <c r="K4770">
        <v>405</v>
      </c>
      <c r="L4770">
        <v>149</v>
      </c>
      <c r="M4770">
        <v>256</v>
      </c>
      <c r="N4770">
        <v>0.754</v>
      </c>
      <c r="O4770">
        <v>0.14699999999999999</v>
      </c>
      <c r="P4770">
        <v>0</v>
      </c>
      <c r="Q4770">
        <v>9.9000000000000005E-2</v>
      </c>
      <c r="R4770">
        <v>0.90100000000000002</v>
      </c>
      <c r="S4770">
        <v>0.878</v>
      </c>
      <c r="T4770">
        <v>0.11</v>
      </c>
      <c r="U4770">
        <v>0.83699999999999997</v>
      </c>
      <c r="V4770">
        <v>1</v>
      </c>
      <c r="W4770">
        <v>2585.8589999999999</v>
      </c>
      <c r="X4770" t="s">
        <v>56</v>
      </c>
      <c r="Y4770">
        <v>10.101000000000001</v>
      </c>
      <c r="Z4770">
        <v>0.88100000000000001</v>
      </c>
      <c r="AA4770">
        <v>0.97199999999999998</v>
      </c>
      <c r="AB4770">
        <v>0</v>
      </c>
      <c r="AC4770">
        <v>0.57899999999999996</v>
      </c>
      <c r="AD4770" s="19">
        <v>1.1401620370370371E-2</v>
      </c>
      <c r="AE4770" t="s">
        <v>1108</v>
      </c>
    </row>
    <row r="4771" spans="1:31" hidden="1" x14ac:dyDescent="0.35">
      <c r="A4771" t="s">
        <v>1701</v>
      </c>
      <c r="B4771" t="s">
        <v>312</v>
      </c>
      <c r="C4771">
        <v>79</v>
      </c>
      <c r="D4771" s="9">
        <v>43273.420891203707</v>
      </c>
      <c r="E4771" s="9">
        <v>43353.370520833334</v>
      </c>
      <c r="F4771" t="s">
        <v>871</v>
      </c>
      <c r="G4771" t="s">
        <v>871</v>
      </c>
      <c r="H4771">
        <v>1</v>
      </c>
      <c r="I4771">
        <v>3</v>
      </c>
      <c r="J4771">
        <v>1</v>
      </c>
      <c r="K4771" t="s">
        <v>872</v>
      </c>
      <c r="L4771">
        <v>1</v>
      </c>
      <c r="M4771">
        <v>2</v>
      </c>
      <c r="N4771" t="s">
        <v>874</v>
      </c>
      <c r="O4771">
        <v>1.9E-2</v>
      </c>
      <c r="P4771" t="s">
        <v>874</v>
      </c>
      <c r="Q4771" t="s">
        <v>874</v>
      </c>
      <c r="R4771">
        <v>0</v>
      </c>
      <c r="S4771">
        <v>1.9E-2</v>
      </c>
      <c r="T4771" t="s">
        <v>874</v>
      </c>
      <c r="U4771" t="s">
        <v>874</v>
      </c>
      <c r="V4771" t="s">
        <v>874</v>
      </c>
      <c r="W4771" t="s">
        <v>874</v>
      </c>
      <c r="X4771" t="s">
        <v>56</v>
      </c>
      <c r="Y4771" t="s">
        <v>874</v>
      </c>
      <c r="Z4771" t="s">
        <v>874</v>
      </c>
      <c r="AA4771">
        <v>0.77800000000000002</v>
      </c>
      <c r="AB4771" t="s">
        <v>874</v>
      </c>
      <c r="AC4771" t="s">
        <v>874</v>
      </c>
      <c r="AD4771" s="19">
        <v>45825.165514444445</v>
      </c>
      <c r="AE4771" t="s">
        <v>2397</v>
      </c>
    </row>
    <row r="4772" spans="1:31" x14ac:dyDescent="0.35">
      <c r="A4772" t="s">
        <v>1275</v>
      </c>
      <c r="B4772" t="s">
        <v>311</v>
      </c>
      <c r="C4772">
        <v>3198</v>
      </c>
      <c r="D4772" s="9">
        <v>38351.777083333334</v>
      </c>
      <c r="E4772" s="9">
        <v>41550.57916666667</v>
      </c>
      <c r="F4772">
        <v>150</v>
      </c>
      <c r="G4772">
        <v>150</v>
      </c>
      <c r="H4772">
        <v>21</v>
      </c>
      <c r="I4772">
        <v>129</v>
      </c>
      <c r="J4772">
        <v>4</v>
      </c>
      <c r="K4772">
        <v>146</v>
      </c>
      <c r="L4772">
        <v>15</v>
      </c>
      <c r="M4772">
        <v>131</v>
      </c>
      <c r="N4772">
        <v>8.0000000000000002E-3</v>
      </c>
      <c r="O4772">
        <v>4.2000000000000003E-2</v>
      </c>
      <c r="P4772">
        <v>2E-3</v>
      </c>
      <c r="Q4772">
        <v>5.0000000000000001E-3</v>
      </c>
      <c r="R4772">
        <v>4.8000000000000001E-2</v>
      </c>
      <c r="S4772">
        <v>4.8000000000000001E-2</v>
      </c>
      <c r="T4772">
        <v>0.104</v>
      </c>
      <c r="U4772">
        <v>0.16</v>
      </c>
      <c r="V4772">
        <v>0.96</v>
      </c>
      <c r="W4772">
        <v>26200</v>
      </c>
      <c r="X4772" t="s">
        <v>56</v>
      </c>
      <c r="Y4772">
        <v>200</v>
      </c>
      <c r="Z4772">
        <v>0.96799999999999997</v>
      </c>
      <c r="AA4772">
        <v>0.95299999999999996</v>
      </c>
      <c r="AB4772">
        <v>0.85899999999999999</v>
      </c>
      <c r="AC4772">
        <v>0.90400000000000003</v>
      </c>
      <c r="AD4772" s="19">
        <v>45824.770557245371</v>
      </c>
      <c r="AE4772" t="s">
        <v>1824</v>
      </c>
    </row>
    <row r="4773" spans="1:31" hidden="1" x14ac:dyDescent="0.35">
      <c r="A4773" t="s">
        <v>1702</v>
      </c>
      <c r="B4773" t="s">
        <v>312</v>
      </c>
      <c r="C4773">
        <v>1</v>
      </c>
      <c r="D4773" s="9">
        <v>43892.724178240744</v>
      </c>
      <c r="E4773" s="9">
        <v>43894.532187500001</v>
      </c>
      <c r="F4773" t="s">
        <v>871</v>
      </c>
      <c r="G4773" t="s">
        <v>871</v>
      </c>
      <c r="H4773">
        <v>1</v>
      </c>
      <c r="I4773">
        <v>1</v>
      </c>
      <c r="J4773">
        <v>1</v>
      </c>
      <c r="K4773" t="s">
        <v>872</v>
      </c>
      <c r="L4773">
        <v>1</v>
      </c>
      <c r="M4773">
        <v>-1</v>
      </c>
      <c r="N4773" t="s">
        <v>874</v>
      </c>
      <c r="O4773" t="s">
        <v>874</v>
      </c>
      <c r="P4773" t="s">
        <v>874</v>
      </c>
      <c r="Q4773" t="s">
        <v>874</v>
      </c>
      <c r="R4773">
        <v>0</v>
      </c>
      <c r="S4773" t="s">
        <v>874</v>
      </c>
      <c r="T4773" t="s">
        <v>874</v>
      </c>
      <c r="U4773" t="s">
        <v>874</v>
      </c>
      <c r="V4773" t="s">
        <v>874</v>
      </c>
      <c r="W4773" t="s">
        <v>874</v>
      </c>
      <c r="X4773" t="s">
        <v>56</v>
      </c>
      <c r="Y4773" t="s">
        <v>874</v>
      </c>
      <c r="Z4773" t="s">
        <v>874</v>
      </c>
      <c r="AA4773" t="s">
        <v>874</v>
      </c>
      <c r="AB4773" t="s">
        <v>874</v>
      </c>
      <c r="AC4773" t="s">
        <v>874</v>
      </c>
      <c r="AD4773" s="19">
        <v>45825.165732569447</v>
      </c>
      <c r="AE4773" t="s">
        <v>2397</v>
      </c>
    </row>
    <row r="4774" spans="1:31" x14ac:dyDescent="0.35">
      <c r="A4774" t="s">
        <v>991</v>
      </c>
      <c r="B4774" t="s">
        <v>311</v>
      </c>
      <c r="C4774">
        <v>5494</v>
      </c>
      <c r="D4774" s="9">
        <v>38946.136516203704</v>
      </c>
      <c r="E4774" s="9">
        <v>44440.19090277778</v>
      </c>
      <c r="F4774">
        <v>247</v>
      </c>
      <c r="G4774">
        <v>247</v>
      </c>
      <c r="H4774">
        <v>24</v>
      </c>
      <c r="I4774">
        <v>223</v>
      </c>
      <c r="J4774">
        <v>21</v>
      </c>
      <c r="K4774">
        <v>226</v>
      </c>
      <c r="L4774">
        <v>21</v>
      </c>
      <c r="M4774">
        <v>205</v>
      </c>
      <c r="N4774">
        <v>5.0000000000000001E-3</v>
      </c>
      <c r="O4774">
        <v>5.2999999999999999E-2</v>
      </c>
      <c r="P4774">
        <v>7.0000000000000001E-3</v>
      </c>
      <c r="Q4774">
        <v>5.0000000000000001E-3</v>
      </c>
      <c r="R4774">
        <v>5.0999999999999997E-2</v>
      </c>
      <c r="S4774">
        <v>5.2999999999999999E-2</v>
      </c>
      <c r="T4774">
        <v>9.8000000000000004E-2</v>
      </c>
      <c r="U4774">
        <v>8.5999999999999993E-2</v>
      </c>
      <c r="V4774">
        <v>0.879</v>
      </c>
      <c r="W4774">
        <v>41000</v>
      </c>
      <c r="X4774" t="s">
        <v>56</v>
      </c>
      <c r="Y4774">
        <v>200</v>
      </c>
      <c r="Z4774">
        <v>0.92400000000000004</v>
      </c>
      <c r="AA4774" s="19">
        <v>0.95299999999999996</v>
      </c>
      <c r="AB4774">
        <v>0.872</v>
      </c>
      <c r="AC4774" s="23">
        <v>0.94699999999999995</v>
      </c>
      <c r="AD4774" s="19">
        <v>45825.201814259257</v>
      </c>
      <c r="AE4774" t="s">
        <v>2388</v>
      </c>
    </row>
    <row r="4775" spans="1:31" hidden="1" x14ac:dyDescent="0.35">
      <c r="A4775" t="s">
        <v>1703</v>
      </c>
      <c r="B4775" t="s">
        <v>312</v>
      </c>
      <c r="C4775">
        <v>52</v>
      </c>
      <c r="D4775" s="9">
        <v>44247.716192129628</v>
      </c>
      <c r="E4775" s="9">
        <v>44299.742210648146</v>
      </c>
      <c r="F4775" t="s">
        <v>871</v>
      </c>
      <c r="G4775" t="s">
        <v>871</v>
      </c>
      <c r="H4775">
        <v>1</v>
      </c>
      <c r="I4775">
        <v>1</v>
      </c>
      <c r="J4775">
        <v>1</v>
      </c>
      <c r="K4775" t="s">
        <v>872</v>
      </c>
      <c r="L4775">
        <v>1</v>
      </c>
      <c r="M4775">
        <v>0</v>
      </c>
      <c r="N4775" t="s">
        <v>874</v>
      </c>
      <c r="O4775" t="s">
        <v>874</v>
      </c>
      <c r="P4775" t="s">
        <v>874</v>
      </c>
      <c r="Q4775" t="s">
        <v>874</v>
      </c>
      <c r="R4775">
        <v>0</v>
      </c>
      <c r="S4775">
        <v>1.9E-2</v>
      </c>
      <c r="T4775" t="s">
        <v>874</v>
      </c>
      <c r="U4775" t="s">
        <v>874</v>
      </c>
      <c r="V4775" t="s">
        <v>874</v>
      </c>
      <c r="W4775" t="s">
        <v>874</v>
      </c>
      <c r="X4775" t="s">
        <v>56</v>
      </c>
      <c r="Y4775" t="s">
        <v>874</v>
      </c>
      <c r="Z4775" t="s">
        <v>874</v>
      </c>
      <c r="AA4775" t="s">
        <v>874</v>
      </c>
      <c r="AB4775" t="s">
        <v>874</v>
      </c>
      <c r="AC4775" t="s">
        <v>874</v>
      </c>
      <c r="AD4775" s="19">
        <v>45825.16596309028</v>
      </c>
      <c r="AE4775" t="s">
        <v>2397</v>
      </c>
    </row>
    <row r="4776" spans="1:31" x14ac:dyDescent="0.35">
      <c r="A4776" t="s">
        <v>1229</v>
      </c>
      <c r="B4776" t="s">
        <v>311</v>
      </c>
      <c r="C4776">
        <v>3790</v>
      </c>
      <c r="D4776" s="9">
        <v>40378.347685185188</v>
      </c>
      <c r="E4776" s="9">
        <v>44168.87295138889</v>
      </c>
      <c r="F4776">
        <v>118</v>
      </c>
      <c r="G4776">
        <v>118</v>
      </c>
      <c r="H4776">
        <v>17</v>
      </c>
      <c r="I4776">
        <v>101</v>
      </c>
      <c r="J4776">
        <v>4</v>
      </c>
      <c r="K4776">
        <v>114</v>
      </c>
      <c r="L4776">
        <v>23</v>
      </c>
      <c r="M4776">
        <v>91</v>
      </c>
      <c r="N4776">
        <v>2.5999999999999999E-2</v>
      </c>
      <c r="O4776">
        <v>3.1E-2</v>
      </c>
      <c r="P4776">
        <v>0.01</v>
      </c>
      <c r="Q4776">
        <v>4.0000000000000001E-3</v>
      </c>
      <c r="R4776">
        <v>4.7E-2</v>
      </c>
      <c r="S4776">
        <v>3.6999999999999998E-2</v>
      </c>
      <c r="T4776">
        <v>8.5000000000000006E-2</v>
      </c>
      <c r="U4776">
        <v>0.45600000000000002</v>
      </c>
      <c r="V4776">
        <v>0.82499999999999996</v>
      </c>
      <c r="W4776">
        <v>22750</v>
      </c>
      <c r="X4776" t="s">
        <v>56</v>
      </c>
      <c r="Y4776">
        <v>250</v>
      </c>
      <c r="Z4776">
        <v>0.94699999999999995</v>
      </c>
      <c r="AA4776">
        <v>0.34</v>
      </c>
      <c r="AB4776">
        <v>0.93400000000000005</v>
      </c>
      <c r="AC4776">
        <v>0.22600000000000001</v>
      </c>
      <c r="AD4776" s="19">
        <v>45825.050062546296</v>
      </c>
      <c r="AE4776" t="s">
        <v>2397</v>
      </c>
    </row>
    <row r="4777" spans="1:31" hidden="1" x14ac:dyDescent="0.35">
      <c r="A4777" t="s">
        <v>1704</v>
      </c>
      <c r="B4777" t="s">
        <v>312</v>
      </c>
      <c r="C4777">
        <v>92</v>
      </c>
      <c r="D4777" s="9">
        <v>42933.895104166666</v>
      </c>
      <c r="E4777" s="9">
        <v>43025.912881944445</v>
      </c>
      <c r="F4777" t="s">
        <v>871</v>
      </c>
      <c r="G4777" t="s">
        <v>871</v>
      </c>
      <c r="H4777">
        <v>1</v>
      </c>
      <c r="I4777">
        <v>7</v>
      </c>
      <c r="J4777">
        <v>46</v>
      </c>
      <c r="K4777" t="s">
        <v>872</v>
      </c>
      <c r="L4777">
        <v>40</v>
      </c>
      <c r="M4777">
        <v>-78</v>
      </c>
      <c r="N4777" t="s">
        <v>874</v>
      </c>
      <c r="O4777">
        <v>5.5E-2</v>
      </c>
      <c r="P4777">
        <v>0.309</v>
      </c>
      <c r="Q4777">
        <v>0.28399999999999997</v>
      </c>
      <c r="R4777">
        <v>-0.254</v>
      </c>
      <c r="S4777">
        <v>-0.27800000000000002</v>
      </c>
      <c r="T4777" t="s">
        <v>874</v>
      </c>
      <c r="U4777" t="s">
        <v>874</v>
      </c>
      <c r="V4777" t="s">
        <v>874</v>
      </c>
      <c r="W4777" t="s">
        <v>874</v>
      </c>
      <c r="X4777" t="s">
        <v>56</v>
      </c>
      <c r="Y4777">
        <v>3.5209999999999999</v>
      </c>
      <c r="Z4777" t="s">
        <v>874</v>
      </c>
      <c r="AA4777">
        <v>0.78700000000000003</v>
      </c>
      <c r="AB4777">
        <v>0.30399999999999999</v>
      </c>
      <c r="AC4777">
        <v>0.755</v>
      </c>
      <c r="AD4777" s="19">
        <v>45825.166193506942</v>
      </c>
      <c r="AE4777" t="s">
        <v>2397</v>
      </c>
    </row>
    <row r="4778" spans="1:31" x14ac:dyDescent="0.35">
      <c r="A4778" t="s">
        <v>288</v>
      </c>
      <c r="B4778" t="s">
        <v>311</v>
      </c>
      <c r="C4778">
        <v>2695</v>
      </c>
      <c r="D4778" s="9">
        <v>42852.776388888888</v>
      </c>
      <c r="E4778" s="9">
        <v>45548.691666666666</v>
      </c>
      <c r="F4778">
        <v>302</v>
      </c>
      <c r="G4778">
        <v>302</v>
      </c>
      <c r="H4778">
        <v>253</v>
      </c>
      <c r="I4778">
        <v>49</v>
      </c>
      <c r="J4778">
        <v>41</v>
      </c>
      <c r="K4778">
        <v>261</v>
      </c>
      <c r="L4778">
        <v>21</v>
      </c>
      <c r="M4778">
        <v>240</v>
      </c>
      <c r="N4778">
        <v>0.08</v>
      </c>
      <c r="O4778">
        <v>1.6E-2</v>
      </c>
      <c r="P4778">
        <v>2.3E-2</v>
      </c>
      <c r="Q4778">
        <v>6.0000000000000001E-3</v>
      </c>
      <c r="R4778">
        <v>7.2999999999999995E-2</v>
      </c>
      <c r="S4778">
        <v>7.1999999999999995E-2</v>
      </c>
      <c r="T4778">
        <v>8.2000000000000003E-2</v>
      </c>
      <c r="U4778">
        <v>0.83299999999999996</v>
      </c>
      <c r="V4778">
        <v>0.76</v>
      </c>
      <c r="W4778">
        <v>40000</v>
      </c>
      <c r="X4778" t="s">
        <v>56</v>
      </c>
      <c r="Y4778">
        <v>166.667</v>
      </c>
      <c r="Z4778">
        <v>0.316</v>
      </c>
      <c r="AA4778">
        <v>0.93500000000000005</v>
      </c>
      <c r="AB4778">
        <v>0.55500000000000005</v>
      </c>
      <c r="AC4778">
        <v>0.91600000000000004</v>
      </c>
      <c r="AD4778" s="19">
        <v>3.9050925925925924E-3</v>
      </c>
      <c r="AE4778" t="s">
        <v>1108</v>
      </c>
    </row>
    <row r="4779" spans="1:31" hidden="1" x14ac:dyDescent="0.35">
      <c r="A4779" t="s">
        <v>1705</v>
      </c>
      <c r="B4779" t="s">
        <v>312</v>
      </c>
      <c r="C4779">
        <v>0</v>
      </c>
      <c r="D4779" s="9">
        <v>42620.415775462963</v>
      </c>
      <c r="E4779" s="9">
        <v>42620.415775462963</v>
      </c>
      <c r="F4779" t="s">
        <v>871</v>
      </c>
      <c r="G4779" t="s">
        <v>871</v>
      </c>
      <c r="H4779">
        <v>1</v>
      </c>
      <c r="I4779">
        <v>1</v>
      </c>
      <c r="J4779">
        <v>1</v>
      </c>
      <c r="K4779" t="s">
        <v>872</v>
      </c>
      <c r="L4779">
        <v>1</v>
      </c>
      <c r="M4779">
        <v>0</v>
      </c>
      <c r="N4779" t="s">
        <v>874</v>
      </c>
      <c r="O4779" t="s">
        <v>874</v>
      </c>
      <c r="P4779" t="s">
        <v>874</v>
      </c>
      <c r="Q4779" t="s">
        <v>874</v>
      </c>
      <c r="R4779">
        <v>0</v>
      </c>
      <c r="S4779" t="s">
        <v>874</v>
      </c>
      <c r="T4779" t="s">
        <v>874</v>
      </c>
      <c r="U4779" t="s">
        <v>874</v>
      </c>
      <c r="V4779" t="s">
        <v>874</v>
      </c>
      <c r="W4779" t="s">
        <v>874</v>
      </c>
      <c r="X4779" t="s">
        <v>56</v>
      </c>
      <c r="Y4779" t="s">
        <v>874</v>
      </c>
      <c r="Z4779" t="s">
        <v>874</v>
      </c>
      <c r="AA4779" t="s">
        <v>874</v>
      </c>
      <c r="AB4779" t="s">
        <v>874</v>
      </c>
      <c r="AC4779" t="s">
        <v>874</v>
      </c>
      <c r="AD4779" s="19">
        <v>45825.166399618058</v>
      </c>
      <c r="AE4779" t="s">
        <v>2397</v>
      </c>
    </row>
    <row r="4780" spans="1:31" x14ac:dyDescent="0.35">
      <c r="A4780" t="s">
        <v>288</v>
      </c>
      <c r="B4780" t="s">
        <v>311</v>
      </c>
      <c r="C4780">
        <v>2695</v>
      </c>
      <c r="D4780" s="9">
        <v>42852.776388888888</v>
      </c>
      <c r="E4780" s="9">
        <v>45548.691666666666</v>
      </c>
      <c r="F4780">
        <v>302</v>
      </c>
      <c r="G4780">
        <v>302</v>
      </c>
      <c r="H4780">
        <v>253</v>
      </c>
      <c r="I4780">
        <v>49</v>
      </c>
      <c r="J4780">
        <v>41</v>
      </c>
      <c r="K4780">
        <v>261</v>
      </c>
      <c r="L4780">
        <v>21</v>
      </c>
      <c r="M4780">
        <v>240</v>
      </c>
      <c r="N4780">
        <v>0.08</v>
      </c>
      <c r="O4780">
        <v>1.6E-2</v>
      </c>
      <c r="P4780">
        <v>2.3E-2</v>
      </c>
      <c r="Q4780">
        <v>6.0000000000000001E-3</v>
      </c>
      <c r="R4780">
        <v>7.2999999999999995E-2</v>
      </c>
      <c r="S4780">
        <v>7.1999999999999995E-2</v>
      </c>
      <c r="T4780">
        <v>8.2000000000000003E-2</v>
      </c>
      <c r="U4780">
        <v>0.83299999999999996</v>
      </c>
      <c r="V4780">
        <v>0.76</v>
      </c>
      <c r="W4780">
        <v>40000</v>
      </c>
      <c r="X4780" t="s">
        <v>56</v>
      </c>
      <c r="Y4780">
        <v>166.667</v>
      </c>
      <c r="Z4780">
        <v>0.316</v>
      </c>
      <c r="AA4780">
        <v>0.93500000000000005</v>
      </c>
      <c r="AB4780">
        <v>0.55500000000000005</v>
      </c>
      <c r="AC4780">
        <v>0.91600000000000004</v>
      </c>
      <c r="AD4780" s="19">
        <v>3.1331018518518522E-2</v>
      </c>
      <c r="AE4780" t="s">
        <v>1108</v>
      </c>
    </row>
    <row r="4781" spans="1:31" hidden="1" x14ac:dyDescent="0.35">
      <c r="A4781" t="s">
        <v>1706</v>
      </c>
      <c r="B4781" t="s">
        <v>312</v>
      </c>
      <c r="C4781">
        <v>98</v>
      </c>
      <c r="D4781" s="9">
        <v>44466.260636574072</v>
      </c>
      <c r="E4781" s="9">
        <v>44564.555011574077</v>
      </c>
      <c r="F4781" t="s">
        <v>871</v>
      </c>
      <c r="G4781" t="s">
        <v>871</v>
      </c>
      <c r="H4781">
        <v>8</v>
      </c>
      <c r="I4781">
        <v>27</v>
      </c>
      <c r="J4781">
        <v>1</v>
      </c>
      <c r="K4781" t="s">
        <v>872</v>
      </c>
      <c r="L4781">
        <v>20</v>
      </c>
      <c r="M4781">
        <v>14</v>
      </c>
      <c r="N4781">
        <v>0.14399999999999999</v>
      </c>
      <c r="O4781">
        <v>0.247</v>
      </c>
      <c r="P4781" t="s">
        <v>874</v>
      </c>
      <c r="Q4781">
        <v>0.184</v>
      </c>
      <c r="R4781">
        <v>0.39100000000000001</v>
      </c>
      <c r="S4781">
        <v>0.33900000000000002</v>
      </c>
      <c r="T4781" t="s">
        <v>874</v>
      </c>
      <c r="U4781" t="s">
        <v>874</v>
      </c>
      <c r="V4781" t="s">
        <v>874</v>
      </c>
      <c r="W4781" t="s">
        <v>874</v>
      </c>
      <c r="X4781" t="s">
        <v>56</v>
      </c>
      <c r="Y4781">
        <v>5.4349999999999996</v>
      </c>
      <c r="Z4781">
        <v>0.86199999999999999</v>
      </c>
      <c r="AA4781">
        <v>0.82499999999999996</v>
      </c>
      <c r="AB4781" t="s">
        <v>874</v>
      </c>
      <c r="AC4781">
        <v>0.97499999999999998</v>
      </c>
      <c r="AD4781" s="19">
        <v>45825.16664103009</v>
      </c>
      <c r="AE4781" t="s">
        <v>2397</v>
      </c>
    </row>
    <row r="4782" spans="1:31" x14ac:dyDescent="0.35">
      <c r="A4782" t="s">
        <v>978</v>
      </c>
      <c r="B4782" t="s">
        <v>311</v>
      </c>
      <c r="C4782">
        <v>2849</v>
      </c>
      <c r="D4782" s="9">
        <v>41214.463553240741</v>
      </c>
      <c r="E4782" s="9">
        <v>44063.842592592591</v>
      </c>
      <c r="F4782">
        <v>39</v>
      </c>
      <c r="G4782">
        <v>39</v>
      </c>
      <c r="H4782">
        <v>3</v>
      </c>
      <c r="I4782">
        <v>36</v>
      </c>
      <c r="J4782">
        <v>5</v>
      </c>
      <c r="K4782">
        <v>34</v>
      </c>
      <c r="L4782">
        <v>25</v>
      </c>
      <c r="M4782">
        <v>9</v>
      </c>
      <c r="N4782">
        <v>7.0999999999999994E-2</v>
      </c>
      <c r="O4782">
        <v>1.7000000000000001E-2</v>
      </c>
      <c r="P4782">
        <v>1E-3</v>
      </c>
      <c r="Q4782">
        <v>7.0000000000000001E-3</v>
      </c>
      <c r="R4782">
        <v>8.6999999999999994E-2</v>
      </c>
      <c r="S4782">
        <v>1.2999999999999999E-2</v>
      </c>
      <c r="T4782">
        <v>0.08</v>
      </c>
      <c r="U4782">
        <v>0.80700000000000005</v>
      </c>
      <c r="V4782">
        <v>0.98899999999999999</v>
      </c>
      <c r="W4782">
        <v>1285.7139999999999</v>
      </c>
      <c r="X4782" t="s">
        <v>56</v>
      </c>
      <c r="Y4782">
        <v>142.857</v>
      </c>
      <c r="Z4782">
        <v>0.78400000000000003</v>
      </c>
      <c r="AA4782" s="19">
        <v>0.84199999999999997</v>
      </c>
      <c r="AB4782">
        <v>0.89700000000000002</v>
      </c>
      <c r="AC4782" s="23">
        <v>0.65500000000000003</v>
      </c>
      <c r="AD4782" s="19">
        <v>45825.198665277778</v>
      </c>
      <c r="AE4782" t="s">
        <v>2388</v>
      </c>
    </row>
    <row r="4783" spans="1:31" hidden="1" x14ac:dyDescent="0.35">
      <c r="A4783" t="s">
        <v>1707</v>
      </c>
      <c r="B4783" t="s">
        <v>312</v>
      </c>
      <c r="C4783">
        <v>10</v>
      </c>
      <c r="D4783" s="9">
        <v>41461.509560185186</v>
      </c>
      <c r="E4783" s="9">
        <v>41472.271932870368</v>
      </c>
      <c r="F4783" t="s">
        <v>871</v>
      </c>
      <c r="G4783" t="s">
        <v>871</v>
      </c>
      <c r="H4783">
        <v>1</v>
      </c>
      <c r="I4783">
        <v>1</v>
      </c>
      <c r="J4783">
        <v>1</v>
      </c>
      <c r="K4783" t="s">
        <v>872</v>
      </c>
      <c r="L4783">
        <v>1</v>
      </c>
      <c r="M4783">
        <v>-1</v>
      </c>
      <c r="N4783" t="s">
        <v>874</v>
      </c>
      <c r="O4783" t="s">
        <v>874</v>
      </c>
      <c r="P4783" t="s">
        <v>874</v>
      </c>
      <c r="Q4783" t="s">
        <v>874</v>
      </c>
      <c r="R4783">
        <v>0</v>
      </c>
      <c r="S4783" t="s">
        <v>874</v>
      </c>
      <c r="T4783" t="s">
        <v>874</v>
      </c>
      <c r="U4783" t="s">
        <v>874</v>
      </c>
      <c r="V4783" t="s">
        <v>874</v>
      </c>
      <c r="W4783" t="s">
        <v>874</v>
      </c>
      <c r="X4783" t="s">
        <v>56</v>
      </c>
      <c r="Y4783" t="s">
        <v>874</v>
      </c>
      <c r="Z4783" t="s">
        <v>874</v>
      </c>
      <c r="AA4783" t="s">
        <v>874</v>
      </c>
      <c r="AB4783" t="s">
        <v>874</v>
      </c>
      <c r="AC4783" t="s">
        <v>874</v>
      </c>
      <c r="AD4783" s="19">
        <v>45825.166855671298</v>
      </c>
      <c r="AE4783" t="s">
        <v>2397</v>
      </c>
    </row>
    <row r="4784" spans="1:31" x14ac:dyDescent="0.35">
      <c r="A4784" t="s">
        <v>58</v>
      </c>
      <c r="B4784" t="s">
        <v>311</v>
      </c>
      <c r="C4784">
        <v>1101</v>
      </c>
      <c r="D4784" s="9">
        <v>44502.698611111111</v>
      </c>
      <c r="E4784" s="9">
        <v>45604.643750000003</v>
      </c>
      <c r="F4784">
        <v>1110</v>
      </c>
      <c r="G4784">
        <v>1110</v>
      </c>
      <c r="H4784">
        <v>1110</v>
      </c>
      <c r="I4784">
        <v>0</v>
      </c>
      <c r="J4784">
        <v>216</v>
      </c>
      <c r="K4784">
        <v>894</v>
      </c>
      <c r="L4784">
        <v>68</v>
      </c>
      <c r="M4784">
        <v>826</v>
      </c>
      <c r="N4784">
        <v>1.1679999999999999</v>
      </c>
      <c r="O4784">
        <v>0</v>
      </c>
      <c r="P4784">
        <v>0.21299999999999999</v>
      </c>
      <c r="Q4784">
        <v>7.4999999999999997E-2</v>
      </c>
      <c r="R4784">
        <v>0.95499999999999996</v>
      </c>
      <c r="S4784">
        <v>0.96099999999999997</v>
      </c>
      <c r="T4784">
        <v>7.9000000000000001E-2</v>
      </c>
      <c r="U4784">
        <v>1</v>
      </c>
      <c r="V4784">
        <v>0.81799999999999995</v>
      </c>
      <c r="W4784">
        <v>11013.333000000001</v>
      </c>
      <c r="X4784" t="s">
        <v>56</v>
      </c>
      <c r="Y4784">
        <v>13.333</v>
      </c>
      <c r="Z4784">
        <v>0.99099999999999999</v>
      </c>
      <c r="AA4784">
        <v>0</v>
      </c>
      <c r="AB4784">
        <v>0.97199999999999998</v>
      </c>
      <c r="AC4784">
        <v>0.98799999999999999</v>
      </c>
      <c r="AD4784" s="19">
        <v>1.6160879629629629E-2</v>
      </c>
      <c r="AE4784" t="s">
        <v>1108</v>
      </c>
    </row>
    <row r="4785" spans="1:31" hidden="1" x14ac:dyDescent="0.35">
      <c r="A4785" t="s">
        <v>1708</v>
      </c>
      <c r="B4785" t="s">
        <v>312</v>
      </c>
      <c r="C4785">
        <v>76</v>
      </c>
      <c r="D4785" s="9">
        <v>40022.560208333336</v>
      </c>
      <c r="E4785" s="9">
        <v>40098.756423611114</v>
      </c>
      <c r="F4785" t="s">
        <v>871</v>
      </c>
      <c r="G4785" t="s">
        <v>871</v>
      </c>
      <c r="H4785">
        <v>1</v>
      </c>
      <c r="I4785">
        <v>3</v>
      </c>
      <c r="J4785">
        <v>1</v>
      </c>
      <c r="K4785" t="s">
        <v>872</v>
      </c>
      <c r="L4785">
        <v>1</v>
      </c>
      <c r="M4785">
        <v>2</v>
      </c>
      <c r="N4785" t="s">
        <v>874</v>
      </c>
      <c r="O4785">
        <v>2.5999999999999999E-2</v>
      </c>
      <c r="P4785" t="s">
        <v>874</v>
      </c>
      <c r="Q4785" t="s">
        <v>874</v>
      </c>
      <c r="R4785">
        <v>0</v>
      </c>
      <c r="S4785">
        <v>2.5999999999999999E-2</v>
      </c>
      <c r="T4785" t="s">
        <v>874</v>
      </c>
      <c r="U4785" t="s">
        <v>874</v>
      </c>
      <c r="V4785" t="s">
        <v>874</v>
      </c>
      <c r="W4785" t="s">
        <v>874</v>
      </c>
      <c r="X4785" t="s">
        <v>62</v>
      </c>
      <c r="Y4785" t="s">
        <v>874</v>
      </c>
      <c r="Z4785" t="s">
        <v>874</v>
      </c>
      <c r="AA4785">
        <v>0.999</v>
      </c>
      <c r="AB4785" t="s">
        <v>874</v>
      </c>
      <c r="AC4785" t="s">
        <v>874</v>
      </c>
      <c r="AD4785" s="19">
        <v>45825.16707033565</v>
      </c>
      <c r="AE4785" t="s">
        <v>2397</v>
      </c>
    </row>
    <row r="4786" spans="1:31" x14ac:dyDescent="0.35">
      <c r="A4786" t="s">
        <v>58</v>
      </c>
      <c r="B4786" t="s">
        <v>311</v>
      </c>
      <c r="C4786">
        <v>1101</v>
      </c>
      <c r="D4786" s="9">
        <v>44502.698611111111</v>
      </c>
      <c r="E4786" s="9">
        <v>45604.643750000003</v>
      </c>
      <c r="F4786">
        <v>1110</v>
      </c>
      <c r="G4786">
        <v>1110</v>
      </c>
      <c r="H4786">
        <v>1110</v>
      </c>
      <c r="I4786">
        <v>0</v>
      </c>
      <c r="J4786">
        <v>216</v>
      </c>
      <c r="K4786">
        <v>894</v>
      </c>
      <c r="L4786">
        <v>68</v>
      </c>
      <c r="M4786">
        <v>826</v>
      </c>
      <c r="N4786">
        <v>1.1679999999999999</v>
      </c>
      <c r="O4786">
        <v>0</v>
      </c>
      <c r="P4786">
        <v>0.21299999999999999</v>
      </c>
      <c r="Q4786">
        <v>7.4999999999999997E-2</v>
      </c>
      <c r="R4786">
        <v>0.95499999999999996</v>
      </c>
      <c r="S4786">
        <v>0.96099999999999997</v>
      </c>
      <c r="T4786">
        <v>7.9000000000000001E-2</v>
      </c>
      <c r="U4786">
        <v>1</v>
      </c>
      <c r="V4786">
        <v>0.81799999999999995</v>
      </c>
      <c r="W4786">
        <v>11013.333000000001</v>
      </c>
      <c r="X4786" t="s">
        <v>56</v>
      </c>
      <c r="Y4786">
        <v>13.333</v>
      </c>
      <c r="Z4786">
        <v>0.99099999999999999</v>
      </c>
      <c r="AA4786">
        <v>0</v>
      </c>
      <c r="AB4786">
        <v>0.97199999999999998</v>
      </c>
      <c r="AC4786">
        <v>0.98799999999999999</v>
      </c>
      <c r="AD4786" s="19">
        <v>1.4012731481481482E-2</v>
      </c>
      <c r="AE4786" t="s">
        <v>1108</v>
      </c>
    </row>
    <row r="4787" spans="1:31" hidden="1" x14ac:dyDescent="0.35">
      <c r="A4787" t="s">
        <v>1709</v>
      </c>
      <c r="B4787" t="s">
        <v>312</v>
      </c>
      <c r="C4787">
        <v>0</v>
      </c>
      <c r="D4787" s="9">
        <v>44553.937974537039</v>
      </c>
      <c r="E4787" s="9">
        <v>44553.937974537039</v>
      </c>
      <c r="F4787" t="s">
        <v>871</v>
      </c>
      <c r="G4787" t="s">
        <v>871</v>
      </c>
      <c r="H4787">
        <v>1</v>
      </c>
      <c r="I4787">
        <v>1</v>
      </c>
      <c r="J4787">
        <v>1</v>
      </c>
      <c r="K4787" t="s">
        <v>872</v>
      </c>
      <c r="L4787">
        <v>1</v>
      </c>
      <c r="M4787">
        <v>0</v>
      </c>
      <c r="N4787" t="s">
        <v>874</v>
      </c>
      <c r="O4787" t="s">
        <v>874</v>
      </c>
      <c r="P4787" t="s">
        <v>874</v>
      </c>
      <c r="Q4787" t="s">
        <v>874</v>
      </c>
      <c r="R4787">
        <v>0</v>
      </c>
      <c r="S4787" t="s">
        <v>874</v>
      </c>
      <c r="T4787" t="s">
        <v>874</v>
      </c>
      <c r="U4787" t="s">
        <v>874</v>
      </c>
      <c r="V4787" t="s">
        <v>874</v>
      </c>
      <c r="W4787" t="s">
        <v>874</v>
      </c>
      <c r="X4787" t="s">
        <v>56</v>
      </c>
      <c r="Y4787" t="s">
        <v>874</v>
      </c>
      <c r="Z4787" t="s">
        <v>874</v>
      </c>
      <c r="AA4787" t="s">
        <v>874</v>
      </c>
      <c r="AB4787" t="s">
        <v>874</v>
      </c>
      <c r="AC4787" t="s">
        <v>874</v>
      </c>
      <c r="AD4787" s="19">
        <v>45825.167278923611</v>
      </c>
      <c r="AE4787" t="s">
        <v>2397</v>
      </c>
    </row>
    <row r="4788" spans="1:31" x14ac:dyDescent="0.35">
      <c r="A4788" t="s">
        <v>2224</v>
      </c>
      <c r="B4788" t="s">
        <v>311</v>
      </c>
      <c r="C4788">
        <v>922</v>
      </c>
      <c r="D4788" s="9">
        <v>40495.194444444445</v>
      </c>
      <c r="E4788" s="9">
        <v>41418.022222222222</v>
      </c>
      <c r="F4788">
        <v>51</v>
      </c>
      <c r="G4788">
        <v>51</v>
      </c>
      <c r="H4788">
        <v>10</v>
      </c>
      <c r="I4788">
        <v>41</v>
      </c>
      <c r="J4788">
        <v>1</v>
      </c>
      <c r="K4788">
        <v>50</v>
      </c>
      <c r="L4788">
        <v>8</v>
      </c>
      <c r="M4788">
        <v>42</v>
      </c>
      <c r="N4788">
        <v>6.5000000000000002E-2</v>
      </c>
      <c r="O4788">
        <v>3.2000000000000001E-2</v>
      </c>
      <c r="P4788">
        <v>0</v>
      </c>
      <c r="Q4788">
        <v>5.0000000000000001E-3</v>
      </c>
      <c r="R4788">
        <v>9.7000000000000003E-2</v>
      </c>
      <c r="S4788">
        <v>0.04</v>
      </c>
      <c r="T4788">
        <v>5.1999999999999998E-2</v>
      </c>
      <c r="U4788">
        <v>0.67</v>
      </c>
      <c r="V4788">
        <v>1</v>
      </c>
      <c r="W4788">
        <v>8400</v>
      </c>
      <c r="X4788" t="s">
        <v>56</v>
      </c>
      <c r="Y4788">
        <v>200</v>
      </c>
      <c r="Z4788">
        <v>0.34499999999999997</v>
      </c>
      <c r="AA4788">
        <v>0.42099999999999999</v>
      </c>
      <c r="AB4788">
        <v>0</v>
      </c>
      <c r="AC4788">
        <v>0.40899999999999997</v>
      </c>
      <c r="AD4788" s="19">
        <v>45824.970329282405</v>
      </c>
      <c r="AE4788" t="s">
        <v>2225</v>
      </c>
    </row>
    <row r="4789" spans="1:31" hidden="1" x14ac:dyDescent="0.35">
      <c r="A4789" t="s">
        <v>1710</v>
      </c>
      <c r="B4789" t="s">
        <v>312</v>
      </c>
      <c r="C4789">
        <v>99</v>
      </c>
      <c r="D4789" s="9">
        <v>44466.895555555559</v>
      </c>
      <c r="E4789" s="9">
        <v>44566.87263888889</v>
      </c>
      <c r="F4789" t="s">
        <v>871</v>
      </c>
      <c r="G4789" t="s">
        <v>871</v>
      </c>
      <c r="H4789">
        <v>122</v>
      </c>
      <c r="I4789">
        <v>386</v>
      </c>
      <c r="J4789">
        <v>28</v>
      </c>
      <c r="K4789" t="s">
        <v>872</v>
      </c>
      <c r="L4789">
        <v>351</v>
      </c>
      <c r="M4789">
        <v>128</v>
      </c>
      <c r="N4789">
        <v>1.323</v>
      </c>
      <c r="O4789">
        <v>4.0149999999999997</v>
      </c>
      <c r="P4789">
        <v>0.28199999999999997</v>
      </c>
      <c r="Q4789">
        <v>3.351</v>
      </c>
      <c r="R4789" s="24" t="s">
        <v>2267</v>
      </c>
      <c r="S4789">
        <v>5.0419999999999998</v>
      </c>
      <c r="T4789">
        <v>0.66300000000000003</v>
      </c>
      <c r="U4789">
        <v>0.248</v>
      </c>
      <c r="V4789">
        <v>0.94699999999999995</v>
      </c>
      <c r="W4789">
        <v>1131.9010000000001</v>
      </c>
      <c r="X4789" t="s">
        <v>56</v>
      </c>
      <c r="Y4789">
        <v>0.29799999999999999</v>
      </c>
      <c r="Z4789">
        <v>0.98899999999999999</v>
      </c>
      <c r="AA4789">
        <v>0.98699999999999999</v>
      </c>
      <c r="AB4789">
        <v>0.98599999999999999</v>
      </c>
      <c r="AC4789">
        <v>0.995</v>
      </c>
      <c r="AD4789" s="19">
        <v>45825.167630509262</v>
      </c>
      <c r="AE4789" t="s">
        <v>2397</v>
      </c>
    </row>
    <row r="4790" spans="1:31" x14ac:dyDescent="0.35">
      <c r="A4790" t="s">
        <v>1750</v>
      </c>
      <c r="B4790" t="s">
        <v>311</v>
      </c>
      <c r="C4790">
        <v>914</v>
      </c>
      <c r="D4790" s="9">
        <v>38219.647222222222</v>
      </c>
      <c r="E4790" s="9">
        <v>39134.275694444441</v>
      </c>
      <c r="F4790">
        <v>37</v>
      </c>
      <c r="G4790">
        <v>37</v>
      </c>
      <c r="H4790">
        <v>7</v>
      </c>
      <c r="I4790">
        <v>30</v>
      </c>
      <c r="J4790">
        <v>3</v>
      </c>
      <c r="K4790">
        <v>34</v>
      </c>
      <c r="L4790">
        <v>2</v>
      </c>
      <c r="M4790">
        <v>32</v>
      </c>
      <c r="N4790">
        <v>7.0000000000000001E-3</v>
      </c>
      <c r="O4790">
        <v>5.7000000000000002E-2</v>
      </c>
      <c r="P4790">
        <v>5.0000000000000001E-3</v>
      </c>
      <c r="Q4790">
        <v>3.0000000000000001E-3</v>
      </c>
      <c r="R4790">
        <v>5.8999999999999997E-2</v>
      </c>
      <c r="S4790">
        <v>5.6000000000000001E-2</v>
      </c>
      <c r="T4790">
        <v>5.0999999999999997E-2</v>
      </c>
      <c r="U4790">
        <v>0.109</v>
      </c>
      <c r="V4790">
        <v>0.92200000000000004</v>
      </c>
      <c r="W4790">
        <v>10666.666999999999</v>
      </c>
      <c r="X4790" t="s">
        <v>56</v>
      </c>
      <c r="Y4790">
        <v>333.33300000000003</v>
      </c>
      <c r="Z4790">
        <v>0.878</v>
      </c>
      <c r="AA4790">
        <v>0.81</v>
      </c>
      <c r="AB4790">
        <v>0.75</v>
      </c>
      <c r="AC4790">
        <v>1</v>
      </c>
      <c r="AD4790" s="19">
        <v>45824.835161770832</v>
      </c>
      <c r="AE4790" t="s">
        <v>1824</v>
      </c>
    </row>
    <row r="4791" spans="1:31" hidden="1" x14ac:dyDescent="0.35">
      <c r="A4791" t="s">
        <v>1711</v>
      </c>
      <c r="B4791" t="s">
        <v>312</v>
      </c>
      <c r="C4791">
        <v>43</v>
      </c>
      <c r="D4791" s="9">
        <v>44399.424085648148</v>
      </c>
      <c r="E4791" s="9">
        <v>44442.706446759257</v>
      </c>
      <c r="F4791" t="s">
        <v>871</v>
      </c>
      <c r="G4791" t="s">
        <v>871</v>
      </c>
      <c r="H4791">
        <v>1</v>
      </c>
      <c r="I4791">
        <v>4</v>
      </c>
      <c r="J4791">
        <v>1</v>
      </c>
      <c r="K4791" t="s">
        <v>872</v>
      </c>
      <c r="L4791">
        <v>1</v>
      </c>
      <c r="M4791">
        <v>2</v>
      </c>
      <c r="N4791" t="s">
        <v>874</v>
      </c>
      <c r="O4791">
        <v>4.7E-2</v>
      </c>
      <c r="P4791" t="s">
        <v>874</v>
      </c>
      <c r="Q4791" t="s">
        <v>874</v>
      </c>
      <c r="R4791">
        <v>0</v>
      </c>
      <c r="S4791">
        <v>4.7E-2</v>
      </c>
      <c r="T4791" t="s">
        <v>874</v>
      </c>
      <c r="U4791" t="s">
        <v>874</v>
      </c>
      <c r="V4791" t="s">
        <v>874</v>
      </c>
      <c r="W4791" t="s">
        <v>874</v>
      </c>
      <c r="X4791" t="s">
        <v>56</v>
      </c>
      <c r="Y4791" t="s">
        <v>874</v>
      </c>
      <c r="Z4791" t="s">
        <v>874</v>
      </c>
      <c r="AA4791">
        <v>0.61799999999999999</v>
      </c>
      <c r="AB4791" t="s">
        <v>874</v>
      </c>
      <c r="AC4791" t="s">
        <v>874</v>
      </c>
      <c r="AD4791" s="19">
        <v>45825.167851851853</v>
      </c>
      <c r="AE4791" t="s">
        <v>2397</v>
      </c>
    </row>
    <row r="4792" spans="1:31" x14ac:dyDescent="0.35">
      <c r="A4792" t="s">
        <v>1750</v>
      </c>
      <c r="B4792" t="s">
        <v>311</v>
      </c>
      <c r="C4792">
        <v>914</v>
      </c>
      <c r="D4792" s="9">
        <v>38219.31449074074</v>
      </c>
      <c r="E4792" s="9">
        <v>39133.94253472222</v>
      </c>
      <c r="F4792">
        <v>37</v>
      </c>
      <c r="G4792">
        <v>37</v>
      </c>
      <c r="H4792">
        <v>7</v>
      </c>
      <c r="I4792">
        <v>30</v>
      </c>
      <c r="J4792">
        <v>3</v>
      </c>
      <c r="K4792">
        <v>34</v>
      </c>
      <c r="L4792">
        <v>2</v>
      </c>
      <c r="M4792">
        <v>32</v>
      </c>
      <c r="N4792">
        <v>7.0000000000000001E-3</v>
      </c>
      <c r="O4792">
        <v>5.7000000000000002E-2</v>
      </c>
      <c r="P4792">
        <v>5.0000000000000001E-3</v>
      </c>
      <c r="Q4792">
        <v>3.0000000000000001E-3</v>
      </c>
      <c r="R4792">
        <v>5.8999999999999997E-2</v>
      </c>
      <c r="S4792">
        <v>5.6000000000000001E-2</v>
      </c>
      <c r="T4792">
        <v>5.0999999999999997E-2</v>
      </c>
      <c r="U4792">
        <v>0.109</v>
      </c>
      <c r="V4792">
        <v>0.92200000000000004</v>
      </c>
      <c r="W4792">
        <v>10666.666999999999</v>
      </c>
      <c r="X4792" t="s">
        <v>56</v>
      </c>
      <c r="Y4792">
        <v>333.33300000000003</v>
      </c>
      <c r="Z4792">
        <v>0.878</v>
      </c>
      <c r="AA4792">
        <v>0.81</v>
      </c>
      <c r="AB4792">
        <v>0.75</v>
      </c>
      <c r="AC4792">
        <v>1</v>
      </c>
      <c r="AD4792" s="19">
        <v>45825.177226238426</v>
      </c>
      <c r="AE4792" t="s">
        <v>2397</v>
      </c>
    </row>
    <row r="4793" spans="1:31" hidden="1" x14ac:dyDescent="0.35">
      <c r="A4793" t="s">
        <v>1712</v>
      </c>
      <c r="B4793" t="s">
        <v>312</v>
      </c>
      <c r="C4793">
        <v>97</v>
      </c>
      <c r="D4793" s="9">
        <v>44446.355879629627</v>
      </c>
      <c r="E4793" s="9">
        <v>44543.640196759261</v>
      </c>
      <c r="F4793" t="s">
        <v>871</v>
      </c>
      <c r="G4793" t="s">
        <v>871</v>
      </c>
      <c r="H4793">
        <v>1</v>
      </c>
      <c r="I4793">
        <v>3</v>
      </c>
      <c r="J4793">
        <v>1</v>
      </c>
      <c r="K4793" t="s">
        <v>872</v>
      </c>
      <c r="L4793">
        <v>1</v>
      </c>
      <c r="M4793">
        <v>1</v>
      </c>
      <c r="N4793" t="s">
        <v>874</v>
      </c>
      <c r="O4793">
        <v>0.02</v>
      </c>
      <c r="P4793" t="s">
        <v>874</v>
      </c>
      <c r="Q4793" t="s">
        <v>874</v>
      </c>
      <c r="R4793">
        <v>0</v>
      </c>
      <c r="S4793">
        <v>1.4E-2</v>
      </c>
      <c r="T4793" t="s">
        <v>874</v>
      </c>
      <c r="U4793" t="s">
        <v>874</v>
      </c>
      <c r="V4793" t="s">
        <v>874</v>
      </c>
      <c r="W4793" t="s">
        <v>874</v>
      </c>
      <c r="X4793" t="s">
        <v>56</v>
      </c>
      <c r="Y4793" t="s">
        <v>874</v>
      </c>
      <c r="Z4793" t="s">
        <v>874</v>
      </c>
      <c r="AA4793">
        <v>0.999</v>
      </c>
      <c r="AB4793" t="s">
        <v>874</v>
      </c>
      <c r="AC4793" t="s">
        <v>874</v>
      </c>
      <c r="AD4793" s="19">
        <v>45825.168080625001</v>
      </c>
      <c r="AE4793" t="s">
        <v>2397</v>
      </c>
    </row>
    <row r="4794" spans="1:31" x14ac:dyDescent="0.35">
      <c r="A4794" t="s">
        <v>2020</v>
      </c>
      <c r="B4794" t="s">
        <v>311</v>
      </c>
      <c r="C4794">
        <v>1150</v>
      </c>
      <c r="D4794" s="9">
        <v>39566.722916666666</v>
      </c>
      <c r="E4794" s="9">
        <v>40717.206944444442</v>
      </c>
      <c r="F4794">
        <v>33</v>
      </c>
      <c r="G4794">
        <v>33</v>
      </c>
      <c r="H4794">
        <v>15</v>
      </c>
      <c r="I4794">
        <v>18</v>
      </c>
      <c r="J4794">
        <v>1</v>
      </c>
      <c r="K4794">
        <v>32</v>
      </c>
      <c r="L4794">
        <v>10</v>
      </c>
      <c r="M4794">
        <v>22</v>
      </c>
      <c r="N4794">
        <v>7.0000000000000007E-2</v>
      </c>
      <c r="O4794">
        <v>4.9000000000000002E-2</v>
      </c>
      <c r="P4794">
        <v>0</v>
      </c>
      <c r="Q4794">
        <v>6.0000000000000001E-3</v>
      </c>
      <c r="R4794">
        <v>0.11899999999999999</v>
      </c>
      <c r="S4794">
        <v>0.11</v>
      </c>
      <c r="T4794">
        <v>0.05</v>
      </c>
      <c r="U4794">
        <v>0.58799999999999997</v>
      </c>
      <c r="V4794">
        <v>1</v>
      </c>
      <c r="W4794">
        <v>3666.6669999999999</v>
      </c>
      <c r="X4794" t="s">
        <v>56</v>
      </c>
      <c r="Y4794">
        <v>166.667</v>
      </c>
      <c r="Z4794">
        <v>0.89600000000000002</v>
      </c>
      <c r="AA4794">
        <v>0.84599999999999997</v>
      </c>
      <c r="AB4794">
        <v>0</v>
      </c>
      <c r="AC4794">
        <v>0.64800000000000002</v>
      </c>
      <c r="AD4794" s="19">
        <v>45824.901680127317</v>
      </c>
      <c r="AE4794" t="s">
        <v>2024</v>
      </c>
    </row>
    <row r="4795" spans="1:31" hidden="1" x14ac:dyDescent="0.35">
      <c r="A4795" t="s">
        <v>1713</v>
      </c>
      <c r="B4795" t="s">
        <v>312</v>
      </c>
      <c r="C4795">
        <v>0</v>
      </c>
      <c r="D4795" s="9">
        <v>44494.557430555556</v>
      </c>
      <c r="E4795" s="9">
        <v>44494.583958333336</v>
      </c>
      <c r="F4795" t="s">
        <v>871</v>
      </c>
      <c r="G4795" t="s">
        <v>871</v>
      </c>
      <c r="H4795">
        <v>3</v>
      </c>
      <c r="I4795">
        <v>1</v>
      </c>
      <c r="J4795">
        <v>1</v>
      </c>
      <c r="K4795" t="s">
        <v>872</v>
      </c>
      <c r="L4795">
        <v>3</v>
      </c>
      <c r="M4795">
        <v>-1</v>
      </c>
      <c r="N4795">
        <v>1.5</v>
      </c>
      <c r="O4795" t="s">
        <v>874</v>
      </c>
      <c r="P4795" t="s">
        <v>874</v>
      </c>
      <c r="Q4795">
        <v>1.5</v>
      </c>
      <c r="R4795">
        <v>0</v>
      </c>
      <c r="S4795">
        <v>1.5</v>
      </c>
      <c r="T4795" t="s">
        <v>874</v>
      </c>
      <c r="U4795" t="s">
        <v>874</v>
      </c>
      <c r="V4795" t="s">
        <v>874</v>
      </c>
      <c r="W4795" t="s">
        <v>874</v>
      </c>
      <c r="X4795" t="s">
        <v>56</v>
      </c>
      <c r="Y4795">
        <v>0.66700000000000004</v>
      </c>
      <c r="Z4795">
        <v>0.75</v>
      </c>
      <c r="AA4795" t="s">
        <v>874</v>
      </c>
      <c r="AB4795" t="s">
        <v>874</v>
      </c>
      <c r="AC4795">
        <v>0.75</v>
      </c>
      <c r="AD4795" s="19">
        <v>45825.168296736112</v>
      </c>
      <c r="AE4795" t="s">
        <v>2397</v>
      </c>
    </row>
    <row r="4796" spans="1:31" x14ac:dyDescent="0.35">
      <c r="A4796" t="s">
        <v>1883</v>
      </c>
      <c r="B4796" t="s">
        <v>311</v>
      </c>
      <c r="C4796">
        <v>340</v>
      </c>
      <c r="D4796" s="9">
        <v>38649.898611111108</v>
      </c>
      <c r="E4796" s="9">
        <v>38990.331250000003</v>
      </c>
      <c r="F4796">
        <v>35</v>
      </c>
      <c r="G4796">
        <v>35</v>
      </c>
      <c r="H4796">
        <v>13</v>
      </c>
      <c r="I4796">
        <v>22</v>
      </c>
      <c r="J4796">
        <v>1</v>
      </c>
      <c r="K4796">
        <v>34</v>
      </c>
      <c r="L4796">
        <v>3</v>
      </c>
      <c r="M4796">
        <v>31</v>
      </c>
      <c r="N4796">
        <v>0.38300000000000001</v>
      </c>
      <c r="O4796">
        <v>4.9000000000000002E-2</v>
      </c>
      <c r="P4796">
        <v>0</v>
      </c>
      <c r="Q4796">
        <v>2.1000000000000001E-2</v>
      </c>
      <c r="R4796">
        <v>0.432</v>
      </c>
      <c r="S4796">
        <v>6.6000000000000003E-2</v>
      </c>
      <c r="T4796">
        <v>4.9000000000000002E-2</v>
      </c>
      <c r="U4796">
        <v>0.88700000000000001</v>
      </c>
      <c r="V4796">
        <v>1</v>
      </c>
      <c r="W4796">
        <v>1476.19</v>
      </c>
      <c r="X4796" t="s">
        <v>56</v>
      </c>
      <c r="Y4796">
        <v>47.619</v>
      </c>
      <c r="Z4796">
        <v>0.90400000000000003</v>
      </c>
      <c r="AA4796">
        <v>0.51800000000000002</v>
      </c>
      <c r="AB4796">
        <v>0</v>
      </c>
      <c r="AC4796">
        <v>0.8</v>
      </c>
      <c r="AD4796" s="19">
        <v>45824.863469976852</v>
      </c>
      <c r="AE4796" t="s">
        <v>2024</v>
      </c>
    </row>
    <row r="4797" spans="1:31" hidden="1" x14ac:dyDescent="0.35">
      <c r="A4797" t="s">
        <v>1714</v>
      </c>
      <c r="B4797" t="s">
        <v>312</v>
      </c>
      <c r="C4797">
        <v>98</v>
      </c>
      <c r="D4797" s="9">
        <v>44466.645752314813</v>
      </c>
      <c r="E4797" s="9">
        <v>44565.284282407411</v>
      </c>
      <c r="F4797" t="s">
        <v>871</v>
      </c>
      <c r="G4797" t="s">
        <v>871</v>
      </c>
      <c r="H4797">
        <v>2</v>
      </c>
      <c r="I4797">
        <v>14</v>
      </c>
      <c r="J4797">
        <v>1</v>
      </c>
      <c r="K4797" t="s">
        <v>872</v>
      </c>
      <c r="L4797">
        <v>8</v>
      </c>
      <c r="M4797">
        <v>8</v>
      </c>
      <c r="N4797">
        <v>5.6000000000000001E-2</v>
      </c>
      <c r="O4797">
        <v>0.14499999999999999</v>
      </c>
      <c r="P4797" t="s">
        <v>874</v>
      </c>
      <c r="Q4797">
        <v>6.2E-2</v>
      </c>
      <c r="R4797" s="24" t="s">
        <v>2268</v>
      </c>
      <c r="S4797">
        <v>0.16300000000000001</v>
      </c>
      <c r="T4797" t="s">
        <v>874</v>
      </c>
      <c r="U4797" t="s">
        <v>874</v>
      </c>
      <c r="V4797" t="s">
        <v>874</v>
      </c>
      <c r="W4797" t="s">
        <v>874</v>
      </c>
      <c r="X4797" t="s">
        <v>56</v>
      </c>
      <c r="Y4797">
        <v>16.129000000000001</v>
      </c>
      <c r="Z4797">
        <v>1</v>
      </c>
      <c r="AA4797">
        <v>0.92700000000000005</v>
      </c>
      <c r="AB4797" t="s">
        <v>874</v>
      </c>
      <c r="AC4797">
        <v>0.74099999999999999</v>
      </c>
      <c r="AD4797" s="19">
        <v>45825.168514803241</v>
      </c>
      <c r="AE4797" t="s">
        <v>2397</v>
      </c>
    </row>
    <row r="4798" spans="1:31" x14ac:dyDescent="0.35">
      <c r="A4798" t="s">
        <v>1115</v>
      </c>
      <c r="B4798" t="s">
        <v>311</v>
      </c>
      <c r="C4798">
        <v>537</v>
      </c>
      <c r="D4798" s="9">
        <v>42606.413495370369</v>
      </c>
      <c r="E4798" s="9">
        <v>43144.402569444443</v>
      </c>
      <c r="F4798">
        <v>75</v>
      </c>
      <c r="G4798">
        <v>75</v>
      </c>
      <c r="H4798">
        <v>58</v>
      </c>
      <c r="I4798">
        <v>17</v>
      </c>
      <c r="J4798">
        <v>0</v>
      </c>
      <c r="K4798">
        <v>75</v>
      </c>
      <c r="L4798">
        <v>15</v>
      </c>
      <c r="M4798">
        <v>60</v>
      </c>
      <c r="N4798">
        <v>0.14799999999999999</v>
      </c>
      <c r="O4798">
        <v>1.0620000000000001</v>
      </c>
      <c r="P4798">
        <v>0</v>
      </c>
      <c r="Q4798">
        <v>4.5999999999999999E-2</v>
      </c>
      <c r="R4798">
        <v>1.21</v>
      </c>
      <c r="S4798">
        <v>0.19700000000000001</v>
      </c>
      <c r="T4798">
        <v>3.7999999999999999E-2</v>
      </c>
      <c r="U4798">
        <v>0.122</v>
      </c>
      <c r="V4798">
        <v>1</v>
      </c>
      <c r="W4798">
        <v>1304.348</v>
      </c>
      <c r="X4798" t="s">
        <v>56</v>
      </c>
      <c r="Y4798">
        <v>21.739000000000001</v>
      </c>
      <c r="Z4798">
        <v>0.54700000000000004</v>
      </c>
      <c r="AA4798">
        <v>0.16700000000000001</v>
      </c>
      <c r="AB4798">
        <v>0</v>
      </c>
      <c r="AC4798">
        <v>0.76700000000000002</v>
      </c>
      <c r="AD4798" s="19">
        <v>45825.257693761574</v>
      </c>
      <c r="AE4798" t="s">
        <v>2357</v>
      </c>
    </row>
    <row r="4799" spans="1:31" hidden="1" x14ac:dyDescent="0.35">
      <c r="A4799" t="s">
        <v>1715</v>
      </c>
      <c r="B4799" t="s">
        <v>312</v>
      </c>
      <c r="C4799">
        <v>28</v>
      </c>
      <c r="D4799" s="9">
        <v>42355.735567129632</v>
      </c>
      <c r="E4799" s="9">
        <v>42384.597488425927</v>
      </c>
      <c r="F4799" t="s">
        <v>871</v>
      </c>
      <c r="G4799" t="s">
        <v>871</v>
      </c>
      <c r="H4799">
        <v>1</v>
      </c>
      <c r="I4799">
        <v>3</v>
      </c>
      <c r="J4799">
        <v>1</v>
      </c>
      <c r="K4799" t="s">
        <v>872</v>
      </c>
      <c r="L4799">
        <v>1</v>
      </c>
      <c r="M4799">
        <v>2</v>
      </c>
      <c r="N4799" t="s">
        <v>874</v>
      </c>
      <c r="O4799">
        <v>5.3999999999999999E-2</v>
      </c>
      <c r="P4799" t="s">
        <v>874</v>
      </c>
      <c r="Q4799" t="s">
        <v>874</v>
      </c>
      <c r="R4799">
        <v>0</v>
      </c>
      <c r="S4799">
        <v>5.3999999999999999E-2</v>
      </c>
      <c r="T4799" t="s">
        <v>874</v>
      </c>
      <c r="U4799" t="s">
        <v>874</v>
      </c>
      <c r="V4799" t="s">
        <v>874</v>
      </c>
      <c r="W4799" t="s">
        <v>874</v>
      </c>
      <c r="X4799" t="s">
        <v>56</v>
      </c>
      <c r="Y4799" t="s">
        <v>874</v>
      </c>
      <c r="Z4799" t="s">
        <v>874</v>
      </c>
      <c r="AA4799">
        <v>0.77600000000000002</v>
      </c>
      <c r="AB4799" t="s">
        <v>874</v>
      </c>
      <c r="AC4799" t="s">
        <v>874</v>
      </c>
      <c r="AD4799" s="19">
        <v>45825.168726458331</v>
      </c>
      <c r="AE4799" t="s">
        <v>2397</v>
      </c>
    </row>
    <row r="4800" spans="1:31" x14ac:dyDescent="0.35">
      <c r="A4800" t="s">
        <v>1161</v>
      </c>
      <c r="B4800" t="s">
        <v>311</v>
      </c>
      <c r="C4800">
        <v>614</v>
      </c>
      <c r="D4800" s="9">
        <v>43272.417650462965</v>
      </c>
      <c r="E4800" s="9">
        <v>43887.002233796295</v>
      </c>
      <c r="F4800">
        <v>39</v>
      </c>
      <c r="G4800">
        <v>39</v>
      </c>
      <c r="H4800">
        <v>39</v>
      </c>
      <c r="I4800">
        <v>0</v>
      </c>
      <c r="J4800">
        <v>0</v>
      </c>
      <c r="K4800">
        <v>39</v>
      </c>
      <c r="L4800">
        <v>3</v>
      </c>
      <c r="M4800">
        <v>36</v>
      </c>
      <c r="N4800">
        <v>0.27</v>
      </c>
      <c r="O4800">
        <v>0</v>
      </c>
      <c r="P4800">
        <v>0</v>
      </c>
      <c r="Q4800">
        <v>3.0000000000000001E-3</v>
      </c>
      <c r="R4800">
        <v>0.27</v>
      </c>
      <c r="S4800">
        <v>0.27</v>
      </c>
      <c r="T4800">
        <v>1.0999999999999999E-2</v>
      </c>
      <c r="U4800">
        <v>1</v>
      </c>
      <c r="V4800">
        <v>1</v>
      </c>
      <c r="W4800">
        <v>12000</v>
      </c>
      <c r="X4800" t="s">
        <v>56</v>
      </c>
      <c r="Y4800">
        <v>333.33300000000003</v>
      </c>
      <c r="Z4800">
        <v>0.157</v>
      </c>
      <c r="AA4800">
        <v>0</v>
      </c>
      <c r="AB4800">
        <v>0</v>
      </c>
      <c r="AC4800">
        <v>0.75</v>
      </c>
      <c r="AD4800" s="19">
        <v>45825.292145902778</v>
      </c>
      <c r="AE4800" t="s">
        <v>2339</v>
      </c>
    </row>
    <row r="4801" spans="1:31" hidden="1" x14ac:dyDescent="0.35">
      <c r="A4801" t="s">
        <v>1716</v>
      </c>
      <c r="B4801" t="s">
        <v>312</v>
      </c>
      <c r="C4801">
        <v>0</v>
      </c>
      <c r="D4801" s="9">
        <v>44498.688402777778</v>
      </c>
      <c r="E4801" s="9">
        <v>44498.688402777778</v>
      </c>
      <c r="F4801" t="s">
        <v>871</v>
      </c>
      <c r="G4801" t="s">
        <v>871</v>
      </c>
      <c r="H4801">
        <v>1</v>
      </c>
      <c r="I4801">
        <v>1</v>
      </c>
      <c r="J4801">
        <v>1</v>
      </c>
      <c r="K4801" t="s">
        <v>872</v>
      </c>
      <c r="L4801">
        <v>1</v>
      </c>
      <c r="M4801">
        <v>0</v>
      </c>
      <c r="N4801" t="s">
        <v>874</v>
      </c>
      <c r="O4801" t="s">
        <v>874</v>
      </c>
      <c r="P4801" t="s">
        <v>874</v>
      </c>
      <c r="Q4801" t="s">
        <v>874</v>
      </c>
      <c r="R4801">
        <v>0</v>
      </c>
      <c r="S4801" t="s">
        <v>874</v>
      </c>
      <c r="T4801" t="s">
        <v>874</v>
      </c>
      <c r="U4801" t="s">
        <v>874</v>
      </c>
      <c r="V4801" t="s">
        <v>874</v>
      </c>
      <c r="W4801" t="s">
        <v>874</v>
      </c>
      <c r="X4801" t="s">
        <v>56</v>
      </c>
      <c r="Y4801" t="s">
        <v>874</v>
      </c>
      <c r="Z4801" t="s">
        <v>874</v>
      </c>
      <c r="AA4801" t="s">
        <v>874</v>
      </c>
      <c r="AB4801" t="s">
        <v>874</v>
      </c>
      <c r="AC4801" t="s">
        <v>874</v>
      </c>
      <c r="AD4801" s="19">
        <v>45825.168945428239</v>
      </c>
      <c r="AE4801" t="s">
        <v>2397</v>
      </c>
    </row>
    <row r="4802" spans="1:31" x14ac:dyDescent="0.35">
      <c r="A4802" t="s">
        <v>1227</v>
      </c>
      <c r="B4802" t="s">
        <v>311</v>
      </c>
      <c r="C4802">
        <v>125</v>
      </c>
      <c r="D4802" s="9">
        <v>43749.964594907404</v>
      </c>
      <c r="E4802" s="9">
        <v>43875.121666666666</v>
      </c>
      <c r="F4802">
        <v>50</v>
      </c>
      <c r="G4802">
        <v>50</v>
      </c>
      <c r="H4802">
        <v>50</v>
      </c>
      <c r="I4802">
        <v>0</v>
      </c>
      <c r="J4802">
        <v>0</v>
      </c>
      <c r="K4802">
        <v>50</v>
      </c>
      <c r="L4802">
        <v>5</v>
      </c>
      <c r="M4802">
        <v>45</v>
      </c>
      <c r="N4802">
        <v>12.085000000000001</v>
      </c>
      <c r="O4802">
        <v>0</v>
      </c>
      <c r="P4802">
        <v>0</v>
      </c>
      <c r="Q4802">
        <v>3.7999999999999999E-2</v>
      </c>
      <c r="R4802">
        <v>12.085000000000001</v>
      </c>
      <c r="S4802">
        <v>12.085000000000001</v>
      </c>
      <c r="T4802">
        <v>3.0000000000000001E-3</v>
      </c>
      <c r="U4802">
        <v>1</v>
      </c>
      <c r="V4802">
        <v>1</v>
      </c>
      <c r="W4802">
        <v>1184.211</v>
      </c>
      <c r="X4802" t="s">
        <v>56</v>
      </c>
      <c r="Y4802">
        <v>26.315999999999999</v>
      </c>
      <c r="Z4802">
        <v>0.27</v>
      </c>
      <c r="AA4802">
        <v>0</v>
      </c>
      <c r="AB4802">
        <v>0</v>
      </c>
      <c r="AC4802">
        <v>0.874</v>
      </c>
      <c r="AD4802" s="19">
        <v>45825.295687604164</v>
      </c>
      <c r="AE4802" t="s">
        <v>2336</v>
      </c>
    </row>
    <row r="4803" spans="1:31" hidden="1" x14ac:dyDescent="0.35">
      <c r="A4803" t="s">
        <v>1717</v>
      </c>
      <c r="B4803" t="s">
        <v>312</v>
      </c>
      <c r="C4803">
        <v>93</v>
      </c>
      <c r="D4803" s="9">
        <v>44472.777731481481</v>
      </c>
      <c r="E4803" s="9">
        <v>44566.301377314812</v>
      </c>
      <c r="F4803" t="s">
        <v>871</v>
      </c>
      <c r="G4803" t="s">
        <v>871</v>
      </c>
      <c r="H4803">
        <v>1</v>
      </c>
      <c r="I4803">
        <v>9</v>
      </c>
      <c r="J4803">
        <v>2</v>
      </c>
      <c r="K4803" t="s">
        <v>872</v>
      </c>
      <c r="L4803">
        <v>2</v>
      </c>
      <c r="M4803">
        <v>4</v>
      </c>
      <c r="N4803" t="s">
        <v>874</v>
      </c>
      <c r="O4803">
        <v>8.7999999999999995E-2</v>
      </c>
      <c r="P4803" t="s">
        <v>874</v>
      </c>
      <c r="Q4803">
        <v>1.2999999999999999E-2</v>
      </c>
      <c r="R4803">
        <v>0</v>
      </c>
      <c r="S4803">
        <v>7.9000000000000001E-2</v>
      </c>
      <c r="T4803" t="s">
        <v>874</v>
      </c>
      <c r="U4803" t="s">
        <v>874</v>
      </c>
      <c r="V4803" t="s">
        <v>874</v>
      </c>
      <c r="W4803" t="s">
        <v>874</v>
      </c>
      <c r="X4803" t="s">
        <v>56</v>
      </c>
      <c r="Y4803">
        <v>76.923000000000002</v>
      </c>
      <c r="Z4803" t="s">
        <v>874</v>
      </c>
      <c r="AA4803">
        <v>0.81899999999999995</v>
      </c>
      <c r="AB4803" t="s">
        <v>874</v>
      </c>
      <c r="AC4803">
        <v>1</v>
      </c>
      <c r="AD4803" s="19">
        <v>45825.169214317131</v>
      </c>
      <c r="AE4803" t="s">
        <v>2397</v>
      </c>
    </row>
    <row r="4804" spans="1:31" x14ac:dyDescent="0.35">
      <c r="A4804" t="s">
        <v>1754</v>
      </c>
      <c r="B4804" t="s">
        <v>311</v>
      </c>
      <c r="C4804">
        <v>2079</v>
      </c>
      <c r="D4804" s="9">
        <v>42487.510335648149</v>
      </c>
      <c r="E4804" s="9">
        <v>44566.961388888885</v>
      </c>
      <c r="F4804">
        <v>9106</v>
      </c>
      <c r="G4804">
        <v>9106</v>
      </c>
      <c r="H4804">
        <v>1984</v>
      </c>
      <c r="I4804">
        <v>7122</v>
      </c>
      <c r="J4804">
        <v>29</v>
      </c>
      <c r="K4804">
        <v>9077</v>
      </c>
      <c r="L4804">
        <v>28</v>
      </c>
      <c r="M4804">
        <v>9049</v>
      </c>
      <c r="N4804">
        <v>3.266</v>
      </c>
      <c r="O4804">
        <v>4.6340000000000003</v>
      </c>
      <c r="P4804">
        <v>2.9000000000000001E-2</v>
      </c>
      <c r="Q4804">
        <v>2.1000000000000001E-2</v>
      </c>
      <c r="R4804">
        <v>7.8710000000000004</v>
      </c>
      <c r="S4804">
        <v>6.8259999999999996</v>
      </c>
      <c r="T4804">
        <v>3.0000000000000001E-3</v>
      </c>
      <c r="U4804">
        <v>0.41299999999999998</v>
      </c>
      <c r="V4804">
        <v>0.996</v>
      </c>
      <c r="W4804">
        <v>430904.76199999999</v>
      </c>
      <c r="X4804" t="s">
        <v>56</v>
      </c>
      <c r="Y4804">
        <v>47.619</v>
      </c>
      <c r="Z4804">
        <v>0.66100000000000003</v>
      </c>
      <c r="AA4804">
        <v>0.40400000000000003</v>
      </c>
      <c r="AB4804">
        <v>0.86399999999999999</v>
      </c>
      <c r="AC4804">
        <v>0.82099999999999995</v>
      </c>
      <c r="AD4804" s="19">
        <v>45825.178149421299</v>
      </c>
      <c r="AE4804" t="s">
        <v>2397</v>
      </c>
    </row>
    <row r="4805" spans="1:31" hidden="1" x14ac:dyDescent="0.35">
      <c r="A4805" t="s">
        <v>1718</v>
      </c>
      <c r="B4805" t="s">
        <v>312</v>
      </c>
      <c r="C4805">
        <v>17</v>
      </c>
      <c r="D4805" s="9">
        <v>44533.694930555554</v>
      </c>
      <c r="E4805" s="9">
        <v>44551.024560185186</v>
      </c>
      <c r="F4805" t="s">
        <v>871</v>
      </c>
      <c r="G4805" t="s">
        <v>871</v>
      </c>
      <c r="H4805">
        <v>1</v>
      </c>
      <c r="I4805">
        <v>1</v>
      </c>
      <c r="J4805">
        <v>1</v>
      </c>
      <c r="K4805" t="s">
        <v>872</v>
      </c>
      <c r="L4805">
        <v>1</v>
      </c>
      <c r="M4805">
        <v>-1</v>
      </c>
      <c r="N4805" t="s">
        <v>874</v>
      </c>
      <c r="O4805" t="s">
        <v>874</v>
      </c>
      <c r="P4805" t="s">
        <v>874</v>
      </c>
      <c r="Q4805" t="s">
        <v>874</v>
      </c>
      <c r="R4805">
        <v>0</v>
      </c>
      <c r="S4805" t="s">
        <v>874</v>
      </c>
      <c r="T4805" t="s">
        <v>874</v>
      </c>
      <c r="U4805" t="s">
        <v>874</v>
      </c>
      <c r="V4805" t="s">
        <v>874</v>
      </c>
      <c r="W4805" t="s">
        <v>874</v>
      </c>
      <c r="X4805" t="s">
        <v>56</v>
      </c>
      <c r="Y4805" t="s">
        <v>874</v>
      </c>
      <c r="Z4805" t="s">
        <v>874</v>
      </c>
      <c r="AA4805" t="s">
        <v>874</v>
      </c>
      <c r="AB4805" t="s">
        <v>874</v>
      </c>
      <c r="AC4805" t="s">
        <v>874</v>
      </c>
      <c r="AD4805" s="19">
        <v>45825.169444687497</v>
      </c>
      <c r="AE4805" t="s">
        <v>2397</v>
      </c>
    </row>
    <row r="4806" spans="1:31" x14ac:dyDescent="0.35">
      <c r="A4806" t="s">
        <v>1282</v>
      </c>
      <c r="B4806" t="s">
        <v>311</v>
      </c>
      <c r="C4806">
        <v>12</v>
      </c>
      <c r="D4806" s="9">
        <v>38986.636111111111</v>
      </c>
      <c r="E4806" s="9">
        <v>38999.214583333334</v>
      </c>
      <c r="F4806">
        <v>378</v>
      </c>
      <c r="G4806">
        <v>378</v>
      </c>
      <c r="H4806">
        <v>15</v>
      </c>
      <c r="I4806">
        <v>363</v>
      </c>
      <c r="J4806">
        <v>20</v>
      </c>
      <c r="K4806">
        <v>358</v>
      </c>
      <c r="L4806">
        <v>11</v>
      </c>
      <c r="M4806">
        <v>347</v>
      </c>
      <c r="N4806">
        <v>0</v>
      </c>
      <c r="O4806">
        <v>0</v>
      </c>
      <c r="P4806">
        <v>1</v>
      </c>
      <c r="Q4806">
        <v>0</v>
      </c>
      <c r="R4806">
        <v>-1</v>
      </c>
      <c r="S4806">
        <v>19.884</v>
      </c>
      <c r="T4806">
        <v>0</v>
      </c>
      <c r="U4806" t="s">
        <v>874</v>
      </c>
      <c r="V4806" t="s">
        <v>874</v>
      </c>
      <c r="W4806" t="s">
        <v>874</v>
      </c>
      <c r="X4806" t="s">
        <v>875</v>
      </c>
      <c r="Y4806">
        <v>0</v>
      </c>
      <c r="Z4806">
        <v>0</v>
      </c>
      <c r="AA4806">
        <v>0</v>
      </c>
      <c r="AB4806">
        <v>0.38300000000000001</v>
      </c>
      <c r="AC4806">
        <v>0</v>
      </c>
      <c r="AD4806" s="19">
        <v>45824.77213326389</v>
      </c>
      <c r="AE4806" t="s">
        <v>1824</v>
      </c>
    </row>
    <row r="4807" spans="1:31" hidden="1" x14ac:dyDescent="0.35">
      <c r="A4807" t="s">
        <v>1719</v>
      </c>
      <c r="B4807" t="s">
        <v>312</v>
      </c>
      <c r="C4807">
        <v>38</v>
      </c>
      <c r="D4807" s="9">
        <v>44512.086099537039</v>
      </c>
      <c r="E4807" s="9">
        <v>44551.083368055559</v>
      </c>
      <c r="F4807" t="s">
        <v>871</v>
      </c>
      <c r="G4807" t="s">
        <v>871</v>
      </c>
      <c r="H4807">
        <v>1</v>
      </c>
      <c r="I4807">
        <v>4</v>
      </c>
      <c r="J4807">
        <v>1</v>
      </c>
      <c r="K4807" t="s">
        <v>872</v>
      </c>
      <c r="L4807">
        <v>4</v>
      </c>
      <c r="M4807">
        <v>-1</v>
      </c>
      <c r="N4807" t="s">
        <v>874</v>
      </c>
      <c r="O4807">
        <v>5.8999999999999997E-2</v>
      </c>
      <c r="P4807" t="s">
        <v>874</v>
      </c>
      <c r="Q4807">
        <v>7.2999999999999995E-2</v>
      </c>
      <c r="R4807">
        <v>0</v>
      </c>
      <c r="S4807">
        <v>5.8999999999999997E-2</v>
      </c>
      <c r="T4807" t="s">
        <v>874</v>
      </c>
      <c r="U4807" t="s">
        <v>874</v>
      </c>
      <c r="V4807" t="s">
        <v>874</v>
      </c>
      <c r="W4807" t="s">
        <v>874</v>
      </c>
      <c r="X4807" t="s">
        <v>62</v>
      </c>
      <c r="Y4807">
        <v>13.699</v>
      </c>
      <c r="Z4807" t="s">
        <v>874</v>
      </c>
      <c r="AA4807">
        <v>0.871</v>
      </c>
      <c r="AB4807" t="s">
        <v>874</v>
      </c>
      <c r="AC4807">
        <v>0.70299999999999996</v>
      </c>
      <c r="AD4807" s="19">
        <v>45825.16966521991</v>
      </c>
      <c r="AE4807" t="s">
        <v>2397</v>
      </c>
    </row>
    <row r="4808" spans="1:31" x14ac:dyDescent="0.35">
      <c r="A4808" t="s">
        <v>1168</v>
      </c>
      <c r="B4808" t="s">
        <v>311</v>
      </c>
      <c r="C4808">
        <v>6</v>
      </c>
      <c r="D4808" s="9">
        <v>41615.205555555556</v>
      </c>
      <c r="E4808" s="9">
        <v>41622.057638888888</v>
      </c>
      <c r="F4808">
        <v>50</v>
      </c>
      <c r="G4808">
        <v>50</v>
      </c>
      <c r="H4808">
        <v>4</v>
      </c>
      <c r="I4808">
        <v>46</v>
      </c>
      <c r="J4808">
        <v>0</v>
      </c>
      <c r="K4808">
        <v>50</v>
      </c>
      <c r="L4808">
        <v>1</v>
      </c>
      <c r="M4808">
        <v>49</v>
      </c>
      <c r="N4808">
        <v>0</v>
      </c>
      <c r="O4808">
        <v>9.2590000000000003</v>
      </c>
      <c r="P4808">
        <v>0</v>
      </c>
      <c r="Q4808">
        <v>0</v>
      </c>
      <c r="R4808">
        <v>9.2590000000000003</v>
      </c>
      <c r="S4808">
        <v>10.068</v>
      </c>
      <c r="T4808">
        <v>0</v>
      </c>
      <c r="U4808">
        <v>0</v>
      </c>
      <c r="V4808">
        <v>1</v>
      </c>
      <c r="W4808" t="s">
        <v>874</v>
      </c>
      <c r="X4808" t="s">
        <v>875</v>
      </c>
      <c r="Y4808">
        <v>0</v>
      </c>
      <c r="Z4808">
        <v>0</v>
      </c>
      <c r="AA4808">
        <v>0.41399999999999998</v>
      </c>
      <c r="AB4808">
        <v>0</v>
      </c>
      <c r="AC4808">
        <v>0</v>
      </c>
      <c r="AD4808" s="19">
        <v>45824.777267835649</v>
      </c>
      <c r="AE4808" t="s">
        <v>1824</v>
      </c>
    </row>
    <row r="4809" spans="1:31" hidden="1" x14ac:dyDescent="0.35">
      <c r="A4809" t="s">
        <v>1720</v>
      </c>
      <c r="B4809" t="s">
        <v>312</v>
      </c>
      <c r="C4809">
        <v>66</v>
      </c>
      <c r="D4809" s="9">
        <v>44328.823645833334</v>
      </c>
      <c r="E4809" s="9">
        <v>44395.462222222224</v>
      </c>
      <c r="F4809" t="s">
        <v>871</v>
      </c>
      <c r="G4809" t="s">
        <v>871</v>
      </c>
      <c r="H4809">
        <v>22</v>
      </c>
      <c r="I4809">
        <v>13</v>
      </c>
      <c r="J4809">
        <v>1</v>
      </c>
      <c r="K4809" t="s">
        <v>872</v>
      </c>
      <c r="L4809">
        <v>1</v>
      </c>
      <c r="M4809">
        <v>34</v>
      </c>
      <c r="N4809">
        <v>0.496</v>
      </c>
      <c r="O4809">
        <v>0.14799999999999999</v>
      </c>
      <c r="P4809" t="s">
        <v>874</v>
      </c>
      <c r="Q4809" t="s">
        <v>874</v>
      </c>
      <c r="R4809">
        <v>0.64400000000000002</v>
      </c>
      <c r="S4809">
        <v>0.57699999999999996</v>
      </c>
      <c r="T4809" t="s">
        <v>874</v>
      </c>
      <c r="U4809" t="s">
        <v>874</v>
      </c>
      <c r="V4809" t="s">
        <v>874</v>
      </c>
      <c r="W4809" t="s">
        <v>874</v>
      </c>
      <c r="X4809" t="s">
        <v>56</v>
      </c>
      <c r="Y4809" t="s">
        <v>874</v>
      </c>
      <c r="Z4809">
        <v>0.14099999999999999</v>
      </c>
      <c r="AA4809">
        <v>0.32600000000000001</v>
      </c>
      <c r="AB4809" t="s">
        <v>874</v>
      </c>
      <c r="AC4809" t="s">
        <v>874</v>
      </c>
      <c r="AD4809" s="19">
        <v>45825.169867615739</v>
      </c>
      <c r="AE4809" t="s">
        <v>2397</v>
      </c>
    </row>
    <row r="4810" spans="1:31" x14ac:dyDescent="0.35">
      <c r="A4810" t="s">
        <v>2212</v>
      </c>
      <c r="B4810" t="s">
        <v>311</v>
      </c>
      <c r="C4810">
        <v>216</v>
      </c>
      <c r="D4810" s="9">
        <v>41410.804861111108</v>
      </c>
      <c r="E4810" s="9">
        <v>41627.599999999999</v>
      </c>
      <c r="F4810">
        <v>33</v>
      </c>
      <c r="G4810">
        <v>33</v>
      </c>
      <c r="H4810">
        <v>32</v>
      </c>
      <c r="I4810">
        <v>1</v>
      </c>
      <c r="J4810">
        <v>0</v>
      </c>
      <c r="K4810">
        <v>33</v>
      </c>
      <c r="L4810">
        <v>1</v>
      </c>
      <c r="M4810">
        <v>32</v>
      </c>
      <c r="N4810">
        <v>0.14599999999999999</v>
      </c>
      <c r="O4810">
        <v>0</v>
      </c>
      <c r="P4810">
        <v>0</v>
      </c>
      <c r="Q4810">
        <v>0</v>
      </c>
      <c r="R4810">
        <v>0.14599999999999999</v>
      </c>
      <c r="S4810">
        <v>0.153</v>
      </c>
      <c r="T4810">
        <v>0</v>
      </c>
      <c r="U4810">
        <v>1</v>
      </c>
      <c r="V4810">
        <v>1</v>
      </c>
      <c r="W4810" t="s">
        <v>874</v>
      </c>
      <c r="X4810" t="s">
        <v>875</v>
      </c>
      <c r="Y4810">
        <v>0</v>
      </c>
      <c r="Z4810">
        <v>0.95899999999999996</v>
      </c>
      <c r="AA4810">
        <v>0</v>
      </c>
      <c r="AB4810">
        <v>0</v>
      </c>
      <c r="AC4810">
        <v>0</v>
      </c>
      <c r="AD4810" s="19">
        <v>45824.958534201389</v>
      </c>
      <c r="AE4810" t="s">
        <v>2215</v>
      </c>
    </row>
    <row r="4811" spans="1:31" hidden="1" x14ac:dyDescent="0.35">
      <c r="A4811" t="s">
        <v>1721</v>
      </c>
      <c r="B4811" t="s">
        <v>312</v>
      </c>
      <c r="C4811">
        <v>100</v>
      </c>
      <c r="D4811" s="9">
        <v>44466.565613425926</v>
      </c>
      <c r="E4811" s="9">
        <v>44566.567013888889</v>
      </c>
      <c r="F4811" t="s">
        <v>871</v>
      </c>
      <c r="G4811" t="s">
        <v>871</v>
      </c>
      <c r="H4811">
        <v>12</v>
      </c>
      <c r="I4811">
        <v>52</v>
      </c>
      <c r="J4811">
        <v>11</v>
      </c>
      <c r="K4811" t="s">
        <v>872</v>
      </c>
      <c r="L4811">
        <v>53</v>
      </c>
      <c r="M4811">
        <v>1</v>
      </c>
      <c r="N4811">
        <v>8.1000000000000003E-2</v>
      </c>
      <c r="O4811">
        <v>0.53</v>
      </c>
      <c r="P4811">
        <v>0.125</v>
      </c>
      <c r="Q4811">
        <v>0.41099999999999998</v>
      </c>
      <c r="R4811">
        <v>0.48599999999999999</v>
      </c>
      <c r="S4811">
        <v>0.51700000000000002</v>
      </c>
      <c r="T4811">
        <v>0.84599999999999997</v>
      </c>
      <c r="U4811">
        <v>0.13300000000000001</v>
      </c>
      <c r="V4811">
        <v>0.79500000000000004</v>
      </c>
      <c r="W4811">
        <v>2087.5909999999999</v>
      </c>
      <c r="X4811" t="s">
        <v>56</v>
      </c>
      <c r="Y4811">
        <v>2.4329999999999998</v>
      </c>
      <c r="Z4811">
        <v>0.89200000000000002</v>
      </c>
      <c r="AA4811">
        <v>0.98299999999999998</v>
      </c>
      <c r="AB4811">
        <v>0.85099999999999998</v>
      </c>
      <c r="AC4811">
        <v>0.90700000000000003</v>
      </c>
      <c r="AD4811" s="19">
        <v>45825.170168113429</v>
      </c>
      <c r="AE4811" t="s">
        <v>2397</v>
      </c>
    </row>
    <row r="4812" spans="1:31" x14ac:dyDescent="0.35">
      <c r="A4812" t="s">
        <v>873</v>
      </c>
      <c r="B4812" t="s">
        <v>311</v>
      </c>
      <c r="C4812">
        <v>345</v>
      </c>
      <c r="D4812" s="9">
        <v>45265.720833333333</v>
      </c>
      <c r="E4812" s="9">
        <v>45610.744444444441</v>
      </c>
      <c r="F4812">
        <v>44</v>
      </c>
      <c r="G4812">
        <v>44</v>
      </c>
      <c r="H4812">
        <v>44</v>
      </c>
      <c r="I4812">
        <v>0</v>
      </c>
      <c r="J4812">
        <v>1</v>
      </c>
      <c r="K4812">
        <v>43</v>
      </c>
      <c r="L4812">
        <v>0</v>
      </c>
      <c r="M4812">
        <v>43</v>
      </c>
      <c r="N4812">
        <v>0.14499999999999999</v>
      </c>
      <c r="O4812">
        <v>0</v>
      </c>
      <c r="P4812">
        <v>0</v>
      </c>
      <c r="Q4812">
        <v>0</v>
      </c>
      <c r="R4812">
        <v>0.14499999999999999</v>
      </c>
      <c r="S4812">
        <v>0.14799999999999999</v>
      </c>
      <c r="T4812">
        <v>0</v>
      </c>
      <c r="U4812">
        <v>1</v>
      </c>
      <c r="V4812">
        <v>1</v>
      </c>
      <c r="W4812" t="s">
        <v>874</v>
      </c>
      <c r="X4812" t="s">
        <v>875</v>
      </c>
      <c r="Y4812">
        <v>0</v>
      </c>
      <c r="Z4812">
        <v>0.36399999999999999</v>
      </c>
      <c r="AA4812">
        <v>0</v>
      </c>
      <c r="AB4812">
        <v>0</v>
      </c>
      <c r="AC4812">
        <v>0</v>
      </c>
      <c r="AD4812" s="19">
        <v>3.4999999999999996E-3</v>
      </c>
      <c r="AE4812" t="s">
        <v>1108</v>
      </c>
    </row>
    <row r="4813" spans="1:31" hidden="1" x14ac:dyDescent="0.35">
      <c r="A4813" t="s">
        <v>1722</v>
      </c>
      <c r="B4813" t="s">
        <v>312</v>
      </c>
      <c r="C4813">
        <v>0</v>
      </c>
      <c r="D4813" s="9">
        <v>43825.853530092594</v>
      </c>
      <c r="E4813" s="9">
        <v>43825.853530092594</v>
      </c>
      <c r="F4813" t="s">
        <v>871</v>
      </c>
      <c r="G4813" t="s">
        <v>871</v>
      </c>
      <c r="H4813">
        <v>1</v>
      </c>
      <c r="I4813">
        <v>1</v>
      </c>
      <c r="J4813">
        <v>1</v>
      </c>
      <c r="K4813" t="s">
        <v>872</v>
      </c>
      <c r="L4813">
        <v>1</v>
      </c>
      <c r="M4813">
        <v>0</v>
      </c>
      <c r="N4813" t="s">
        <v>874</v>
      </c>
      <c r="O4813" t="s">
        <v>874</v>
      </c>
      <c r="P4813" t="s">
        <v>874</v>
      </c>
      <c r="Q4813" t="s">
        <v>874</v>
      </c>
      <c r="R4813">
        <v>0</v>
      </c>
      <c r="S4813" t="s">
        <v>874</v>
      </c>
      <c r="T4813" t="s">
        <v>874</v>
      </c>
      <c r="U4813" t="s">
        <v>874</v>
      </c>
      <c r="V4813" t="s">
        <v>874</v>
      </c>
      <c r="W4813" t="s">
        <v>874</v>
      </c>
      <c r="X4813" t="s">
        <v>56</v>
      </c>
      <c r="Y4813" t="s">
        <v>874</v>
      </c>
      <c r="Z4813" t="s">
        <v>874</v>
      </c>
      <c r="AA4813" t="s">
        <v>874</v>
      </c>
      <c r="AB4813" t="s">
        <v>874</v>
      </c>
      <c r="AC4813" t="s">
        <v>874</v>
      </c>
      <c r="AD4813" s="19">
        <v>45825.170389652776</v>
      </c>
      <c r="AE4813" t="s">
        <v>2397</v>
      </c>
    </row>
    <row r="4814" spans="1:31" x14ac:dyDescent="0.35">
      <c r="A4814" t="s">
        <v>876</v>
      </c>
      <c r="B4814" t="s">
        <v>311</v>
      </c>
      <c r="C4814">
        <v>91</v>
      </c>
      <c r="D4814" s="9">
        <v>44686.599305555559</v>
      </c>
      <c r="E4814" s="9">
        <v>44777.627083333333</v>
      </c>
      <c r="F4814">
        <v>65</v>
      </c>
      <c r="G4814">
        <v>65</v>
      </c>
      <c r="H4814">
        <v>65</v>
      </c>
      <c r="I4814">
        <v>0</v>
      </c>
      <c r="J4814">
        <v>25</v>
      </c>
      <c r="K4814">
        <v>40</v>
      </c>
      <c r="L4814">
        <v>40</v>
      </c>
      <c r="M4814">
        <v>0</v>
      </c>
      <c r="N4814">
        <v>0.36899999999999999</v>
      </c>
      <c r="O4814">
        <v>0</v>
      </c>
      <c r="P4814">
        <v>0</v>
      </c>
      <c r="Q4814">
        <v>0</v>
      </c>
      <c r="R4814">
        <v>0.36899999999999999</v>
      </c>
      <c r="S4814">
        <v>0.36399999999999999</v>
      </c>
      <c r="T4814">
        <v>0</v>
      </c>
      <c r="U4814">
        <v>1</v>
      </c>
      <c r="V4814">
        <v>1</v>
      </c>
      <c r="W4814" t="s">
        <v>874</v>
      </c>
      <c r="X4814" t="s">
        <v>875</v>
      </c>
      <c r="Y4814">
        <v>0</v>
      </c>
      <c r="Z4814">
        <v>0.71199999999999997</v>
      </c>
      <c r="AA4814">
        <v>0</v>
      </c>
      <c r="AB4814">
        <v>0</v>
      </c>
      <c r="AC4814">
        <v>0</v>
      </c>
      <c r="AD4814" s="19">
        <v>6.0173611111111105E-3</v>
      </c>
      <c r="AE4814" t="s">
        <v>1108</v>
      </c>
    </row>
    <row r="4815" spans="1:31" hidden="1" x14ac:dyDescent="0.35">
      <c r="A4815" t="s">
        <v>1723</v>
      </c>
      <c r="B4815" t="s">
        <v>312</v>
      </c>
      <c r="C4815">
        <v>23</v>
      </c>
      <c r="D4815" s="9">
        <v>44534.654432870368</v>
      </c>
      <c r="E4815" s="9">
        <v>44557.8983912037</v>
      </c>
      <c r="F4815" t="s">
        <v>871</v>
      </c>
      <c r="G4815" t="s">
        <v>871</v>
      </c>
      <c r="H4815">
        <v>2</v>
      </c>
      <c r="I4815">
        <v>1</v>
      </c>
      <c r="J4815">
        <v>1</v>
      </c>
      <c r="K4815" t="s">
        <v>872</v>
      </c>
      <c r="L4815">
        <v>1</v>
      </c>
      <c r="M4815">
        <v>0</v>
      </c>
      <c r="N4815">
        <v>4.2000000000000003E-2</v>
      </c>
      <c r="O4815" t="s">
        <v>874</v>
      </c>
      <c r="P4815" t="s">
        <v>874</v>
      </c>
      <c r="Q4815" t="s">
        <v>874</v>
      </c>
      <c r="R4815">
        <v>0</v>
      </c>
      <c r="S4815">
        <v>4.2000000000000003E-2</v>
      </c>
      <c r="T4815" t="s">
        <v>874</v>
      </c>
      <c r="U4815" t="s">
        <v>874</v>
      </c>
      <c r="V4815" t="s">
        <v>874</v>
      </c>
      <c r="W4815" t="s">
        <v>874</v>
      </c>
      <c r="X4815" t="s">
        <v>56</v>
      </c>
      <c r="Y4815" t="s">
        <v>874</v>
      </c>
      <c r="Z4815">
        <v>1</v>
      </c>
      <c r="AA4815" t="s">
        <v>874</v>
      </c>
      <c r="AB4815" t="s">
        <v>874</v>
      </c>
      <c r="AC4815" t="s">
        <v>874</v>
      </c>
      <c r="AD4815" s="19">
        <v>45825.170607673608</v>
      </c>
      <c r="AE4815" t="s">
        <v>2397</v>
      </c>
    </row>
    <row r="4816" spans="1:31" x14ac:dyDescent="0.35">
      <c r="A4816" t="s">
        <v>873</v>
      </c>
      <c r="B4816" t="s">
        <v>311</v>
      </c>
      <c r="C4816">
        <v>345</v>
      </c>
      <c r="D4816" s="9">
        <v>45265.720833333333</v>
      </c>
      <c r="E4816" s="9">
        <v>45610.744444444441</v>
      </c>
      <c r="F4816">
        <v>44</v>
      </c>
      <c r="G4816">
        <v>44</v>
      </c>
      <c r="H4816">
        <v>44</v>
      </c>
      <c r="I4816">
        <v>0</v>
      </c>
      <c r="J4816">
        <v>1</v>
      </c>
      <c r="K4816">
        <v>43</v>
      </c>
      <c r="L4816">
        <v>0</v>
      </c>
      <c r="M4816">
        <v>43</v>
      </c>
      <c r="N4816">
        <v>0.14499999999999999</v>
      </c>
      <c r="O4816">
        <v>0</v>
      </c>
      <c r="P4816">
        <v>0</v>
      </c>
      <c r="Q4816">
        <v>0</v>
      </c>
      <c r="R4816">
        <v>0.14499999999999999</v>
      </c>
      <c r="S4816">
        <v>0.14799999999999999</v>
      </c>
      <c r="T4816">
        <v>0</v>
      </c>
      <c r="U4816">
        <v>1</v>
      </c>
      <c r="V4816">
        <v>1</v>
      </c>
      <c r="W4816" t="s">
        <v>874</v>
      </c>
      <c r="X4816" t="s">
        <v>875</v>
      </c>
      <c r="Y4816">
        <v>0</v>
      </c>
      <c r="Z4816">
        <v>0.36399999999999999</v>
      </c>
      <c r="AA4816">
        <v>0</v>
      </c>
      <c r="AB4816">
        <v>0</v>
      </c>
      <c r="AC4816">
        <v>0</v>
      </c>
      <c r="AD4816" s="19">
        <v>3.0427083333333334E-2</v>
      </c>
      <c r="AE4816" t="s">
        <v>1108</v>
      </c>
    </row>
    <row r="4817" spans="1:31" hidden="1" x14ac:dyDescent="0.35">
      <c r="A4817" t="s">
        <v>1724</v>
      </c>
      <c r="B4817" t="s">
        <v>312</v>
      </c>
      <c r="C4817">
        <v>99</v>
      </c>
      <c r="D4817" s="9">
        <v>44467.210879629631</v>
      </c>
      <c r="E4817" s="9">
        <v>44566.939837962964</v>
      </c>
      <c r="F4817" t="s">
        <v>871</v>
      </c>
      <c r="G4817" t="s">
        <v>871</v>
      </c>
      <c r="H4817">
        <v>9</v>
      </c>
      <c r="I4817">
        <v>75</v>
      </c>
      <c r="J4817">
        <v>2</v>
      </c>
      <c r="K4817" t="s">
        <v>872</v>
      </c>
      <c r="L4817">
        <v>51</v>
      </c>
      <c r="M4817">
        <v>32</v>
      </c>
      <c r="N4817">
        <v>0.112</v>
      </c>
      <c r="O4817">
        <v>0.77400000000000002</v>
      </c>
      <c r="P4817">
        <v>3.4000000000000002E-2</v>
      </c>
      <c r="Q4817">
        <v>0.63700000000000001</v>
      </c>
      <c r="R4817">
        <v>0.85199999999999998</v>
      </c>
      <c r="S4817">
        <v>0.86599999999999999</v>
      </c>
      <c r="T4817">
        <v>0.748</v>
      </c>
      <c r="U4817">
        <v>0.126</v>
      </c>
      <c r="V4817">
        <v>0.96199999999999997</v>
      </c>
      <c r="W4817">
        <v>1166.405</v>
      </c>
      <c r="X4817" t="s">
        <v>56</v>
      </c>
      <c r="Y4817">
        <v>1.57</v>
      </c>
      <c r="Z4817">
        <v>0.76400000000000001</v>
      </c>
      <c r="AA4817">
        <v>0.99399999999999999</v>
      </c>
      <c r="AB4817">
        <v>1</v>
      </c>
      <c r="AC4817">
        <v>0.92600000000000005</v>
      </c>
      <c r="AD4817" s="19">
        <v>45825.170914432871</v>
      </c>
      <c r="AE4817" t="s">
        <v>2397</v>
      </c>
    </row>
    <row r="4818" spans="1:31" x14ac:dyDescent="0.35">
      <c r="A4818" t="s">
        <v>876</v>
      </c>
      <c r="B4818" t="s">
        <v>311</v>
      </c>
      <c r="C4818">
        <v>91</v>
      </c>
      <c r="D4818" s="9">
        <v>44686.599305555559</v>
      </c>
      <c r="E4818" s="9">
        <v>44777.627083333333</v>
      </c>
      <c r="F4818">
        <v>65</v>
      </c>
      <c r="G4818">
        <v>65</v>
      </c>
      <c r="H4818">
        <v>65</v>
      </c>
      <c r="I4818">
        <v>0</v>
      </c>
      <c r="J4818">
        <v>25</v>
      </c>
      <c r="K4818">
        <v>40</v>
      </c>
      <c r="L4818">
        <v>40</v>
      </c>
      <c r="M4818">
        <v>0</v>
      </c>
      <c r="N4818">
        <v>0.36899999999999999</v>
      </c>
      <c r="O4818">
        <v>0</v>
      </c>
      <c r="P4818">
        <v>0</v>
      </c>
      <c r="Q4818">
        <v>0</v>
      </c>
      <c r="R4818">
        <v>0.36899999999999999</v>
      </c>
      <c r="S4818">
        <v>0.36399999999999999</v>
      </c>
      <c r="T4818">
        <v>0</v>
      </c>
      <c r="U4818">
        <v>1</v>
      </c>
      <c r="V4818">
        <v>1</v>
      </c>
      <c r="W4818" t="s">
        <v>874</v>
      </c>
      <c r="X4818" t="s">
        <v>875</v>
      </c>
      <c r="Y4818">
        <v>0</v>
      </c>
      <c r="Z4818">
        <v>0.71199999999999997</v>
      </c>
      <c r="AA4818">
        <v>0</v>
      </c>
      <c r="AB4818">
        <v>0</v>
      </c>
      <c r="AC4818">
        <v>0</v>
      </c>
      <c r="AD4818" s="19">
        <v>3.5663194444444449E-2</v>
      </c>
      <c r="AE4818" t="s">
        <v>1108</v>
      </c>
    </row>
    <row r="4819" spans="1:31" hidden="1" x14ac:dyDescent="0.35">
      <c r="A4819" t="s">
        <v>1725</v>
      </c>
      <c r="B4819" t="s">
        <v>312</v>
      </c>
      <c r="C4819">
        <v>0</v>
      </c>
      <c r="D4819" s="9">
        <v>42185.879918981482</v>
      </c>
      <c r="E4819" s="9">
        <v>42185.879918981482</v>
      </c>
      <c r="F4819" t="s">
        <v>871</v>
      </c>
      <c r="G4819" t="s">
        <v>871</v>
      </c>
      <c r="H4819">
        <v>1</v>
      </c>
      <c r="I4819">
        <v>1</v>
      </c>
      <c r="J4819">
        <v>1</v>
      </c>
      <c r="K4819" t="s">
        <v>872</v>
      </c>
      <c r="L4819">
        <v>1</v>
      </c>
      <c r="M4819">
        <v>0</v>
      </c>
      <c r="N4819" t="s">
        <v>874</v>
      </c>
      <c r="O4819" t="s">
        <v>874</v>
      </c>
      <c r="P4819" t="s">
        <v>874</v>
      </c>
      <c r="Q4819" t="s">
        <v>874</v>
      </c>
      <c r="R4819">
        <v>0</v>
      </c>
      <c r="S4819" t="s">
        <v>874</v>
      </c>
      <c r="T4819" t="s">
        <v>874</v>
      </c>
      <c r="U4819" t="s">
        <v>874</v>
      </c>
      <c r="V4819" t="s">
        <v>874</v>
      </c>
      <c r="W4819" t="s">
        <v>874</v>
      </c>
      <c r="X4819" t="s">
        <v>56</v>
      </c>
      <c r="Y4819" t="s">
        <v>874</v>
      </c>
      <c r="Z4819" t="s">
        <v>874</v>
      </c>
      <c r="AA4819" t="s">
        <v>874</v>
      </c>
      <c r="AB4819" t="s">
        <v>874</v>
      </c>
      <c r="AC4819" t="s">
        <v>874</v>
      </c>
      <c r="AD4819" s="19">
        <v>45825.171110972224</v>
      </c>
      <c r="AE4819" t="s">
        <v>2397</v>
      </c>
    </row>
    <row r="4820" spans="1:31" x14ac:dyDescent="0.35">
      <c r="A4820" t="s">
        <v>1156</v>
      </c>
      <c r="B4820" t="s">
        <v>311</v>
      </c>
      <c r="C4820">
        <v>4472</v>
      </c>
      <c r="D4820" s="9">
        <v>39195.663703703707</v>
      </c>
      <c r="E4820" s="9">
        <v>43668.309791666667</v>
      </c>
      <c r="F4820">
        <v>372</v>
      </c>
      <c r="G4820">
        <v>372</v>
      </c>
      <c r="H4820">
        <v>372</v>
      </c>
      <c r="I4820">
        <v>0</v>
      </c>
      <c r="J4820">
        <v>0</v>
      </c>
      <c r="K4820">
        <v>372</v>
      </c>
      <c r="L4820">
        <v>0</v>
      </c>
      <c r="M4820">
        <v>372</v>
      </c>
      <c r="N4820">
        <v>6.9000000000000006E-2</v>
      </c>
      <c r="O4820">
        <v>0</v>
      </c>
      <c r="P4820">
        <v>0</v>
      </c>
      <c r="Q4820">
        <v>0</v>
      </c>
      <c r="R4820">
        <v>6.9000000000000006E-2</v>
      </c>
      <c r="S4820">
        <v>6.9000000000000006E-2</v>
      </c>
      <c r="T4820">
        <v>0</v>
      </c>
      <c r="U4820">
        <v>1</v>
      </c>
      <c r="V4820">
        <v>1</v>
      </c>
      <c r="W4820" t="s">
        <v>874</v>
      </c>
      <c r="X4820" t="s">
        <v>875</v>
      </c>
      <c r="Y4820">
        <v>0</v>
      </c>
      <c r="Z4820">
        <v>0.86</v>
      </c>
      <c r="AA4820">
        <v>0</v>
      </c>
      <c r="AB4820">
        <v>0</v>
      </c>
      <c r="AC4820">
        <v>0</v>
      </c>
      <c r="AD4820" s="19">
        <v>45825.290918240738</v>
      </c>
      <c r="AE4820" t="s">
        <v>2339</v>
      </c>
    </row>
    <row r="4821" spans="1:31" hidden="1" x14ac:dyDescent="0.35">
      <c r="A4821" t="s">
        <v>1726</v>
      </c>
      <c r="B4821" t="s">
        <v>312</v>
      </c>
      <c r="C4821">
        <v>96</v>
      </c>
      <c r="D4821" s="9">
        <v>44470.713240740741</v>
      </c>
      <c r="E4821" s="9">
        <v>44566.944988425923</v>
      </c>
      <c r="F4821" t="s">
        <v>871</v>
      </c>
      <c r="G4821" t="s">
        <v>871</v>
      </c>
      <c r="H4821">
        <v>4</v>
      </c>
      <c r="I4821">
        <v>28</v>
      </c>
      <c r="J4821">
        <v>1</v>
      </c>
      <c r="K4821" t="s">
        <v>872</v>
      </c>
      <c r="L4821">
        <v>28</v>
      </c>
      <c r="M4821">
        <v>5</v>
      </c>
      <c r="N4821">
        <v>7.0000000000000007E-2</v>
      </c>
      <c r="O4821">
        <v>0.33200000000000002</v>
      </c>
      <c r="P4821" t="s">
        <v>874</v>
      </c>
      <c r="Q4821">
        <v>0.25800000000000001</v>
      </c>
      <c r="R4821">
        <v>0.40200000000000002</v>
      </c>
      <c r="S4821">
        <v>0.379</v>
      </c>
      <c r="T4821" t="s">
        <v>874</v>
      </c>
      <c r="U4821" t="s">
        <v>874</v>
      </c>
      <c r="V4821" t="s">
        <v>874</v>
      </c>
      <c r="W4821" t="s">
        <v>874</v>
      </c>
      <c r="X4821" t="s">
        <v>62</v>
      </c>
      <c r="Y4821">
        <v>3.8759999999999999</v>
      </c>
      <c r="Z4821">
        <v>0.93300000000000005</v>
      </c>
      <c r="AA4821">
        <v>0.96499999999999997</v>
      </c>
      <c r="AB4821" t="s">
        <v>874</v>
      </c>
      <c r="AC4821">
        <v>0.97499999999999998</v>
      </c>
      <c r="AD4821" s="19">
        <v>45825.171350729164</v>
      </c>
      <c r="AE4821" t="s">
        <v>2397</v>
      </c>
    </row>
    <row r="4822" spans="1:31" x14ac:dyDescent="0.35">
      <c r="A4822" t="s">
        <v>229</v>
      </c>
      <c r="B4822" t="s">
        <v>311</v>
      </c>
      <c r="C4822">
        <v>649</v>
      </c>
      <c r="D4822" s="9">
        <v>43915.492337962962</v>
      </c>
      <c r="E4822" s="9">
        <v>44564.568344907406</v>
      </c>
      <c r="F4822">
        <v>271</v>
      </c>
      <c r="G4822">
        <v>271</v>
      </c>
      <c r="H4822">
        <v>269</v>
      </c>
      <c r="I4822">
        <v>2</v>
      </c>
      <c r="J4822">
        <v>153</v>
      </c>
      <c r="K4822">
        <v>118</v>
      </c>
      <c r="L4822">
        <v>0</v>
      </c>
      <c r="M4822">
        <v>118</v>
      </c>
      <c r="N4822">
        <v>0.77600000000000002</v>
      </c>
      <c r="O4822">
        <v>0</v>
      </c>
      <c r="P4822">
        <v>0.47099999999999997</v>
      </c>
      <c r="Q4822">
        <v>0</v>
      </c>
      <c r="R4822">
        <v>0.30499999999999999</v>
      </c>
      <c r="S4822">
        <v>0.32900000000000001</v>
      </c>
      <c r="T4822">
        <v>0</v>
      </c>
      <c r="U4822">
        <v>1</v>
      </c>
      <c r="V4822">
        <v>0.39300000000000002</v>
      </c>
      <c r="W4822" t="s">
        <v>874</v>
      </c>
      <c r="X4822" t="s">
        <v>875</v>
      </c>
      <c r="Y4822">
        <v>0</v>
      </c>
      <c r="Z4822">
        <v>0.92600000000000005</v>
      </c>
      <c r="AA4822">
        <v>0</v>
      </c>
      <c r="AB4822">
        <v>0.99199999999999999</v>
      </c>
      <c r="AC4822">
        <v>0</v>
      </c>
      <c r="AD4822" s="19">
        <v>45825.250344618056</v>
      </c>
      <c r="AE4822" t="s">
        <v>2357</v>
      </c>
    </row>
    <row r="4823" spans="1:31" hidden="1" x14ac:dyDescent="0.35">
      <c r="A4823" t="s">
        <v>1727</v>
      </c>
      <c r="B4823" t="s">
        <v>312</v>
      </c>
      <c r="C4823">
        <v>98</v>
      </c>
      <c r="D4823" s="9">
        <v>44466.649629629632</v>
      </c>
      <c r="E4823" s="9">
        <v>44565.104039351849</v>
      </c>
      <c r="F4823" t="s">
        <v>871</v>
      </c>
      <c r="G4823" t="s">
        <v>871</v>
      </c>
      <c r="H4823">
        <v>14</v>
      </c>
      <c r="I4823">
        <v>103</v>
      </c>
      <c r="J4823">
        <v>42</v>
      </c>
      <c r="K4823" t="s">
        <v>872</v>
      </c>
      <c r="L4823">
        <v>106</v>
      </c>
      <c r="M4823">
        <v>-32</v>
      </c>
      <c r="N4823">
        <v>0.16400000000000001</v>
      </c>
      <c r="O4823">
        <v>1.0640000000000001</v>
      </c>
      <c r="P4823">
        <v>0.44600000000000001</v>
      </c>
      <c r="Q4823">
        <v>1.0289999999999999</v>
      </c>
      <c r="R4823">
        <v>0.78200000000000003</v>
      </c>
      <c r="S4823">
        <v>0.77700000000000002</v>
      </c>
      <c r="T4823">
        <v>1.3160000000000001</v>
      </c>
      <c r="U4823">
        <v>0.13400000000000001</v>
      </c>
      <c r="V4823">
        <v>0.63700000000000001</v>
      </c>
      <c r="W4823">
        <v>349.85399999999998</v>
      </c>
      <c r="X4823" t="s">
        <v>62</v>
      </c>
      <c r="Y4823">
        <v>0.97199999999999998</v>
      </c>
      <c r="Z4823">
        <v>0.93899999999999995</v>
      </c>
      <c r="AA4823">
        <v>0.99</v>
      </c>
      <c r="AB4823">
        <v>0.62</v>
      </c>
      <c r="AC4823">
        <v>0.91400000000000003</v>
      </c>
      <c r="AD4823" s="19">
        <v>45825.171653229168</v>
      </c>
      <c r="AE4823" t="s">
        <v>2397</v>
      </c>
    </row>
    <row r="4824" spans="1:31" x14ac:dyDescent="0.35">
      <c r="A4824" t="s">
        <v>204</v>
      </c>
      <c r="B4824" t="s">
        <v>311</v>
      </c>
      <c r="C4824">
        <v>616</v>
      </c>
      <c r="D4824" s="9">
        <v>43927.516331018516</v>
      </c>
      <c r="E4824" s="9">
        <v>44543.672071759262</v>
      </c>
      <c r="F4824">
        <v>30</v>
      </c>
      <c r="G4824">
        <v>30</v>
      </c>
      <c r="H4824">
        <v>30</v>
      </c>
      <c r="I4824">
        <v>0</v>
      </c>
      <c r="J4824">
        <v>0</v>
      </c>
      <c r="K4824">
        <v>30</v>
      </c>
      <c r="L4824">
        <v>1</v>
      </c>
      <c r="M4824">
        <v>29</v>
      </c>
      <c r="N4824">
        <v>4.4999999999999998E-2</v>
      </c>
      <c r="O4824">
        <v>0</v>
      </c>
      <c r="P4824">
        <v>0</v>
      </c>
      <c r="Q4824">
        <v>0</v>
      </c>
      <c r="R4824">
        <v>4.4999999999999998E-2</v>
      </c>
      <c r="S4824">
        <v>4.4999999999999998E-2</v>
      </c>
      <c r="T4824">
        <v>0</v>
      </c>
      <c r="U4824">
        <v>1</v>
      </c>
      <c r="V4824">
        <v>1</v>
      </c>
      <c r="W4824" t="s">
        <v>874</v>
      </c>
      <c r="X4824" t="s">
        <v>875</v>
      </c>
      <c r="Y4824">
        <v>0</v>
      </c>
      <c r="Z4824">
        <v>0.68799999999999994</v>
      </c>
      <c r="AA4824">
        <v>0</v>
      </c>
      <c r="AB4824">
        <v>0</v>
      </c>
      <c r="AC4824">
        <v>0</v>
      </c>
      <c r="AD4824" s="19">
        <v>45825.254370138886</v>
      </c>
      <c r="AE4824" t="s">
        <v>2357</v>
      </c>
    </row>
    <row r="4825" spans="1:31" hidden="1" x14ac:dyDescent="0.35">
      <c r="A4825" t="s">
        <v>1728</v>
      </c>
      <c r="B4825" t="s">
        <v>312</v>
      </c>
      <c r="C4825">
        <v>99</v>
      </c>
      <c r="D4825" s="9">
        <v>44467.021782407406</v>
      </c>
      <c r="E4825" s="9">
        <v>44566.963750000003</v>
      </c>
      <c r="F4825" t="s">
        <v>871</v>
      </c>
      <c r="G4825" t="s">
        <v>871</v>
      </c>
      <c r="H4825">
        <v>117</v>
      </c>
      <c r="I4825">
        <v>852</v>
      </c>
      <c r="J4825">
        <v>121</v>
      </c>
      <c r="K4825" t="s">
        <v>872</v>
      </c>
      <c r="L4825">
        <v>668</v>
      </c>
      <c r="M4825">
        <v>179</v>
      </c>
      <c r="N4825">
        <v>1.218</v>
      </c>
      <c r="O4825">
        <v>8.9830000000000005</v>
      </c>
      <c r="P4825">
        <v>1.278</v>
      </c>
      <c r="Q4825">
        <v>6.7009999999999996</v>
      </c>
      <c r="R4825">
        <v>8.923</v>
      </c>
      <c r="S4825">
        <v>8.9390000000000001</v>
      </c>
      <c r="T4825">
        <v>0.751</v>
      </c>
      <c r="U4825">
        <v>0.11899999999999999</v>
      </c>
      <c r="V4825">
        <v>0.875</v>
      </c>
      <c r="W4825">
        <v>307.26799999999997</v>
      </c>
      <c r="X4825" t="s">
        <v>56</v>
      </c>
      <c r="Y4825">
        <v>0.14899999999999999</v>
      </c>
      <c r="Z4825">
        <v>0.996</v>
      </c>
      <c r="AA4825">
        <v>0.995</v>
      </c>
      <c r="AB4825">
        <v>0.98599999999999999</v>
      </c>
      <c r="AC4825">
        <v>0.99299999999999999</v>
      </c>
      <c r="AD4825" s="19">
        <v>45825.172041087964</v>
      </c>
      <c r="AE4825" t="s">
        <v>2397</v>
      </c>
    </row>
    <row r="4826" spans="1:31" x14ac:dyDescent="0.35">
      <c r="A4826" t="s">
        <v>93</v>
      </c>
      <c r="B4826" t="s">
        <v>311</v>
      </c>
      <c r="C4826">
        <v>336</v>
      </c>
      <c r="D4826" s="9">
        <v>44229.435567129629</v>
      </c>
      <c r="E4826" s="9">
        <v>44565.645185185182</v>
      </c>
      <c r="F4826">
        <v>229</v>
      </c>
      <c r="G4826">
        <v>229</v>
      </c>
      <c r="H4826">
        <v>222</v>
      </c>
      <c r="I4826">
        <v>7</v>
      </c>
      <c r="J4826">
        <v>164</v>
      </c>
      <c r="K4826">
        <v>65</v>
      </c>
      <c r="L4826">
        <v>0</v>
      </c>
      <c r="M4826">
        <v>65</v>
      </c>
      <c r="N4826">
        <v>0.71699999999999997</v>
      </c>
      <c r="O4826">
        <v>6.7000000000000004E-2</v>
      </c>
      <c r="P4826">
        <v>0.54500000000000004</v>
      </c>
      <c r="Q4826">
        <v>0</v>
      </c>
      <c r="R4826">
        <v>0.23899999999999999</v>
      </c>
      <c r="S4826">
        <v>0.21</v>
      </c>
      <c r="T4826">
        <v>0</v>
      </c>
      <c r="U4826">
        <v>0.91500000000000004</v>
      </c>
      <c r="V4826">
        <v>0.30499999999999999</v>
      </c>
      <c r="W4826" t="s">
        <v>874</v>
      </c>
      <c r="X4826" t="s">
        <v>875</v>
      </c>
      <c r="Y4826">
        <v>0</v>
      </c>
      <c r="Z4826">
        <v>0.98899999999999999</v>
      </c>
      <c r="AA4826">
        <v>0.89500000000000002</v>
      </c>
      <c r="AB4826">
        <v>0.98899999999999999</v>
      </c>
      <c r="AC4826">
        <v>0</v>
      </c>
      <c r="AD4826" s="19">
        <v>45825.281974062498</v>
      </c>
      <c r="AE4826" t="s">
        <v>2357</v>
      </c>
    </row>
    <row r="4827" spans="1:31" hidden="1" x14ac:dyDescent="0.35">
      <c r="A4827" t="s">
        <v>1729</v>
      </c>
      <c r="B4827" t="s">
        <v>312</v>
      </c>
      <c r="C4827">
        <v>74</v>
      </c>
      <c r="D4827" s="9">
        <v>44488.801365740743</v>
      </c>
      <c r="E4827" s="9">
        <v>44563.282337962963</v>
      </c>
      <c r="F4827" t="s">
        <v>871</v>
      </c>
      <c r="G4827" t="s">
        <v>871</v>
      </c>
      <c r="H4827">
        <v>1</v>
      </c>
      <c r="I4827">
        <v>2</v>
      </c>
      <c r="J4827">
        <v>1</v>
      </c>
      <c r="K4827" t="s">
        <v>872</v>
      </c>
      <c r="L4827">
        <v>2</v>
      </c>
      <c r="M4827">
        <v>0</v>
      </c>
      <c r="N4827" t="s">
        <v>874</v>
      </c>
      <c r="O4827">
        <v>1</v>
      </c>
      <c r="P4827" t="s">
        <v>874</v>
      </c>
      <c r="Q4827" t="s">
        <v>874</v>
      </c>
      <c r="R4827">
        <v>0</v>
      </c>
      <c r="S4827">
        <v>2.1000000000000001E-2</v>
      </c>
      <c r="T4827" t="s">
        <v>874</v>
      </c>
      <c r="U4827" t="s">
        <v>874</v>
      </c>
      <c r="V4827" t="s">
        <v>874</v>
      </c>
      <c r="W4827" t="s">
        <v>874</v>
      </c>
      <c r="X4827" t="s">
        <v>56</v>
      </c>
      <c r="Y4827" t="s">
        <v>874</v>
      </c>
      <c r="Z4827" t="s">
        <v>874</v>
      </c>
      <c r="AA4827">
        <v>1</v>
      </c>
      <c r="AB4827" t="s">
        <v>874</v>
      </c>
      <c r="AC4827" t="s">
        <v>874</v>
      </c>
      <c r="AD4827" s="19">
        <v>45825.172279456019</v>
      </c>
      <c r="AE4827" t="s">
        <v>2397</v>
      </c>
    </row>
    <row r="4828" spans="1:31" x14ac:dyDescent="0.35">
      <c r="A4828" t="s">
        <v>1035</v>
      </c>
      <c r="B4828" t="s">
        <v>311</v>
      </c>
      <c r="C4828">
        <v>1316</v>
      </c>
      <c r="D4828" s="9">
        <v>42905.868043981478</v>
      </c>
      <c r="E4828" s="9">
        <v>44221.971307870372</v>
      </c>
      <c r="F4828">
        <v>200</v>
      </c>
      <c r="G4828">
        <v>200</v>
      </c>
      <c r="H4828">
        <v>189</v>
      </c>
      <c r="I4828">
        <v>11</v>
      </c>
      <c r="J4828">
        <v>0</v>
      </c>
      <c r="K4828">
        <v>200</v>
      </c>
      <c r="L4828">
        <v>0</v>
      </c>
      <c r="M4828">
        <v>200</v>
      </c>
      <c r="N4828">
        <v>0.33500000000000002</v>
      </c>
      <c r="O4828">
        <v>4.2000000000000003E-2</v>
      </c>
      <c r="P4828">
        <v>0</v>
      </c>
      <c r="Q4828">
        <v>0</v>
      </c>
      <c r="R4828">
        <v>0.377</v>
      </c>
      <c r="S4828">
        <v>0.36299999999999999</v>
      </c>
      <c r="T4828">
        <v>0</v>
      </c>
      <c r="U4828">
        <v>0.88900000000000001</v>
      </c>
      <c r="V4828">
        <v>1</v>
      </c>
      <c r="W4828" t="s">
        <v>874</v>
      </c>
      <c r="X4828" t="s">
        <v>875</v>
      </c>
      <c r="Y4828">
        <v>0</v>
      </c>
      <c r="Z4828">
        <v>0.65900000000000003</v>
      </c>
      <c r="AA4828" s="19">
        <v>0.92900000000000005</v>
      </c>
      <c r="AB4828">
        <v>0</v>
      </c>
      <c r="AC4828" s="23">
        <v>0</v>
      </c>
      <c r="AD4828" s="19">
        <v>45825.213132500001</v>
      </c>
      <c r="AE4828" t="s">
        <v>2387</v>
      </c>
    </row>
    <row r="4829" spans="1:31" hidden="1" x14ac:dyDescent="0.35">
      <c r="A4829" t="s">
        <v>1730</v>
      </c>
      <c r="B4829" t="s">
        <v>312</v>
      </c>
      <c r="C4829">
        <v>91</v>
      </c>
      <c r="D4829" s="9">
        <v>43144.818206018521</v>
      </c>
      <c r="E4829" s="9">
        <v>43236.22320601852</v>
      </c>
      <c r="F4829" t="s">
        <v>871</v>
      </c>
      <c r="G4829" t="s">
        <v>871</v>
      </c>
      <c r="H4829">
        <v>2</v>
      </c>
      <c r="I4829">
        <v>1</v>
      </c>
      <c r="J4829">
        <v>1</v>
      </c>
      <c r="K4829" t="s">
        <v>872</v>
      </c>
      <c r="L4829">
        <v>2</v>
      </c>
      <c r="M4829">
        <v>2</v>
      </c>
      <c r="N4829">
        <v>3.1E-2</v>
      </c>
      <c r="O4829" t="s">
        <v>874</v>
      </c>
      <c r="P4829" t="s">
        <v>874</v>
      </c>
      <c r="Q4829">
        <v>7.6999999999999999E-2</v>
      </c>
      <c r="R4829">
        <v>0</v>
      </c>
      <c r="S4829">
        <v>2.1999999999999999E-2</v>
      </c>
      <c r="T4829" t="s">
        <v>874</v>
      </c>
      <c r="U4829" t="s">
        <v>874</v>
      </c>
      <c r="V4829" t="s">
        <v>874</v>
      </c>
      <c r="W4829" t="s">
        <v>874</v>
      </c>
      <c r="X4829" t="s">
        <v>56</v>
      </c>
      <c r="Y4829">
        <v>12.987</v>
      </c>
      <c r="Z4829">
        <v>1</v>
      </c>
      <c r="AA4829" t="s">
        <v>874</v>
      </c>
      <c r="AB4829" t="s">
        <v>874</v>
      </c>
      <c r="AC4829">
        <v>1</v>
      </c>
      <c r="AD4829" s="19">
        <v>45825.172496956016</v>
      </c>
      <c r="AE4829" t="s">
        <v>2397</v>
      </c>
    </row>
    <row r="4830" spans="1:31" x14ac:dyDescent="0.35">
      <c r="A4830" t="s">
        <v>898</v>
      </c>
      <c r="B4830" t="s">
        <v>311</v>
      </c>
      <c r="C4830">
        <v>144</v>
      </c>
      <c r="D4830" s="9">
        <v>44371.011192129627</v>
      </c>
      <c r="E4830" s="9">
        <v>44515.758043981485</v>
      </c>
      <c r="F4830">
        <v>32</v>
      </c>
      <c r="G4830">
        <v>32</v>
      </c>
      <c r="H4830">
        <v>32</v>
      </c>
      <c r="I4830">
        <v>0</v>
      </c>
      <c r="J4830">
        <v>1</v>
      </c>
      <c r="K4830">
        <v>31</v>
      </c>
      <c r="L4830">
        <v>0</v>
      </c>
      <c r="M4830">
        <v>31</v>
      </c>
      <c r="N4830">
        <v>0.16300000000000001</v>
      </c>
      <c r="O4830">
        <v>0</v>
      </c>
      <c r="P4830">
        <v>0</v>
      </c>
      <c r="Q4830">
        <v>0</v>
      </c>
      <c r="R4830">
        <v>0.16300000000000001</v>
      </c>
      <c r="S4830">
        <v>0.157</v>
      </c>
      <c r="T4830">
        <v>0</v>
      </c>
      <c r="U4830">
        <v>1</v>
      </c>
      <c r="V4830">
        <v>1</v>
      </c>
      <c r="W4830" t="s">
        <v>874</v>
      </c>
      <c r="X4830" t="s">
        <v>875</v>
      </c>
      <c r="Y4830">
        <v>0</v>
      </c>
      <c r="Z4830">
        <v>0.77100000000000002</v>
      </c>
      <c r="AA4830" s="19">
        <v>0</v>
      </c>
      <c r="AB4830">
        <v>0</v>
      </c>
      <c r="AC4830" s="23">
        <v>0</v>
      </c>
      <c r="AD4830" s="19">
        <v>45825.204443553244</v>
      </c>
      <c r="AE4830" t="s">
        <v>2388</v>
      </c>
    </row>
    <row r="4831" spans="1:31" hidden="1" x14ac:dyDescent="0.35">
      <c r="A4831" t="s">
        <v>1731</v>
      </c>
      <c r="B4831" t="s">
        <v>312</v>
      </c>
      <c r="C4831">
        <v>53</v>
      </c>
      <c r="D4831" s="9">
        <v>44509.617106481484</v>
      </c>
      <c r="E4831" s="9">
        <v>44563.461516203701</v>
      </c>
      <c r="F4831" t="s">
        <v>871</v>
      </c>
      <c r="G4831" t="s">
        <v>871</v>
      </c>
      <c r="H4831">
        <v>1</v>
      </c>
      <c r="I4831">
        <v>4</v>
      </c>
      <c r="J4831">
        <v>3</v>
      </c>
      <c r="K4831" t="s">
        <v>872</v>
      </c>
      <c r="L4831">
        <v>9</v>
      </c>
      <c r="M4831">
        <v>-8</v>
      </c>
      <c r="N4831" t="s">
        <v>874</v>
      </c>
      <c r="O4831">
        <v>5.7000000000000002E-2</v>
      </c>
      <c r="P4831">
        <v>7.3999999999999996E-2</v>
      </c>
      <c r="Q4831">
        <v>0.20200000000000001</v>
      </c>
      <c r="R4831">
        <v>-1.6999999999999901E-2</v>
      </c>
      <c r="S4831">
        <v>1.4999999999999999E-2</v>
      </c>
      <c r="T4831" t="s">
        <v>874</v>
      </c>
      <c r="U4831" t="s">
        <v>874</v>
      </c>
      <c r="V4831" t="s">
        <v>874</v>
      </c>
      <c r="W4831" t="s">
        <v>874</v>
      </c>
      <c r="X4831" t="s">
        <v>56</v>
      </c>
      <c r="Y4831">
        <v>4.95</v>
      </c>
      <c r="Z4831" t="s">
        <v>874</v>
      </c>
      <c r="AA4831">
        <v>0.82899999999999996</v>
      </c>
      <c r="AB4831">
        <v>0.81799999999999995</v>
      </c>
      <c r="AC4831">
        <v>0.85699999999999998</v>
      </c>
      <c r="AD4831" s="19">
        <v>45825.172723368058</v>
      </c>
      <c r="AE4831" t="s">
        <v>2397</v>
      </c>
    </row>
    <row r="4832" spans="1:31" x14ac:dyDescent="0.35">
      <c r="A4832" t="s">
        <v>903</v>
      </c>
      <c r="B4832" t="s">
        <v>311</v>
      </c>
      <c r="C4832">
        <v>777</v>
      </c>
      <c r="D4832" s="9">
        <v>42949.394016203703</v>
      </c>
      <c r="E4832" s="9">
        <v>43726.64806712963</v>
      </c>
      <c r="F4832">
        <v>46</v>
      </c>
      <c r="G4832">
        <v>46</v>
      </c>
      <c r="H4832">
        <v>45</v>
      </c>
      <c r="I4832">
        <v>1</v>
      </c>
      <c r="J4832">
        <v>21</v>
      </c>
      <c r="K4832">
        <v>25</v>
      </c>
      <c r="L4832">
        <v>2</v>
      </c>
      <c r="M4832">
        <v>23</v>
      </c>
      <c r="N4832">
        <v>0.105</v>
      </c>
      <c r="O4832">
        <v>0</v>
      </c>
      <c r="P4832">
        <v>6.0999999999999999E-2</v>
      </c>
      <c r="Q4832">
        <v>0</v>
      </c>
      <c r="R4832">
        <v>4.3999999999999997E-2</v>
      </c>
      <c r="S4832">
        <v>4.1000000000000002E-2</v>
      </c>
      <c r="T4832">
        <v>0</v>
      </c>
      <c r="U4832">
        <v>1</v>
      </c>
      <c r="V4832">
        <v>0.41899999999999998</v>
      </c>
      <c r="W4832" t="s">
        <v>874</v>
      </c>
      <c r="X4832" t="s">
        <v>875</v>
      </c>
      <c r="Y4832">
        <v>0</v>
      </c>
      <c r="Z4832">
        <v>0.69599999999999995</v>
      </c>
      <c r="AA4832">
        <v>0</v>
      </c>
      <c r="AB4832">
        <v>0.46400000000000002</v>
      </c>
      <c r="AC4832">
        <v>0</v>
      </c>
      <c r="AD4832" s="19">
        <v>45825.179623368058</v>
      </c>
      <c r="AE4832" t="s">
        <v>2396</v>
      </c>
    </row>
    <row r="4833" spans="1:31" hidden="1" x14ac:dyDescent="0.35">
      <c r="A4833" t="s">
        <v>1732</v>
      </c>
      <c r="B4833" t="s">
        <v>312</v>
      </c>
      <c r="C4833">
        <v>85</v>
      </c>
      <c r="D4833" s="9">
        <v>38993.309340277781</v>
      </c>
      <c r="E4833" s="9">
        <v>39079.308888888889</v>
      </c>
      <c r="F4833" t="s">
        <v>871</v>
      </c>
      <c r="G4833" t="s">
        <v>871</v>
      </c>
      <c r="H4833">
        <v>1</v>
      </c>
      <c r="I4833">
        <v>2</v>
      </c>
      <c r="J4833">
        <v>1</v>
      </c>
      <c r="K4833" t="s">
        <v>872</v>
      </c>
      <c r="L4833">
        <v>1</v>
      </c>
      <c r="M4833">
        <v>1</v>
      </c>
      <c r="N4833" t="s">
        <v>874</v>
      </c>
      <c r="O4833">
        <v>1.2E-2</v>
      </c>
      <c r="P4833">
        <v>0</v>
      </c>
      <c r="Q4833" t="s">
        <v>874</v>
      </c>
      <c r="R4833">
        <v>1.2E-2</v>
      </c>
      <c r="S4833">
        <v>1.2E-2</v>
      </c>
      <c r="T4833" t="s">
        <v>874</v>
      </c>
      <c r="U4833" t="s">
        <v>874</v>
      </c>
      <c r="V4833" t="s">
        <v>874</v>
      </c>
      <c r="W4833" t="s">
        <v>874</v>
      </c>
      <c r="X4833" t="s">
        <v>56</v>
      </c>
      <c r="Y4833" t="s">
        <v>874</v>
      </c>
      <c r="Z4833" t="s">
        <v>874</v>
      </c>
      <c r="AA4833">
        <v>1</v>
      </c>
      <c r="AB4833">
        <v>0</v>
      </c>
      <c r="AC4833" t="s">
        <v>874</v>
      </c>
      <c r="AD4833" s="19">
        <v>45825.172914282404</v>
      </c>
      <c r="AE4833" t="s">
        <v>2397</v>
      </c>
    </row>
    <row r="4834" spans="1:31" x14ac:dyDescent="0.35">
      <c r="A4834" t="s">
        <v>1282</v>
      </c>
      <c r="B4834" t="s">
        <v>311</v>
      </c>
      <c r="C4834">
        <v>12</v>
      </c>
      <c r="D4834" s="9">
        <v>38986.302835648145</v>
      </c>
      <c r="E4834" s="9">
        <v>38998.881261574075</v>
      </c>
      <c r="F4834">
        <v>378</v>
      </c>
      <c r="G4834">
        <v>378</v>
      </c>
      <c r="H4834">
        <v>15</v>
      </c>
      <c r="I4834">
        <v>363</v>
      </c>
      <c r="J4834">
        <v>20</v>
      </c>
      <c r="K4834">
        <v>358</v>
      </c>
      <c r="L4834">
        <v>11</v>
      </c>
      <c r="M4834">
        <v>347</v>
      </c>
      <c r="N4834">
        <v>0</v>
      </c>
      <c r="O4834">
        <v>0</v>
      </c>
      <c r="P4834">
        <v>1</v>
      </c>
      <c r="Q4834">
        <v>0</v>
      </c>
      <c r="R4834">
        <v>-1</v>
      </c>
      <c r="S4834">
        <v>19.884</v>
      </c>
      <c r="T4834">
        <v>0</v>
      </c>
      <c r="U4834" t="s">
        <v>874</v>
      </c>
      <c r="V4834" t="s">
        <v>874</v>
      </c>
      <c r="W4834" t="s">
        <v>874</v>
      </c>
      <c r="X4834" t="s">
        <v>875</v>
      </c>
      <c r="Y4834">
        <v>0</v>
      </c>
      <c r="Z4834">
        <v>0</v>
      </c>
      <c r="AA4834">
        <v>0</v>
      </c>
      <c r="AB4834">
        <v>0.38300000000000001</v>
      </c>
      <c r="AC4834">
        <v>0</v>
      </c>
      <c r="AD4834" s="19">
        <v>45825.062271863426</v>
      </c>
      <c r="AE4834" t="s">
        <v>2397</v>
      </c>
    </row>
    <row r="4835" spans="1:31" hidden="1" x14ac:dyDescent="0.35">
      <c r="A4835" t="s">
        <v>1733</v>
      </c>
      <c r="B4835" t="s">
        <v>312</v>
      </c>
      <c r="C4835">
        <v>0</v>
      </c>
      <c r="D4835" s="9">
        <v>44538.609502314815</v>
      </c>
      <c r="E4835" s="9">
        <v>44538.609502314815</v>
      </c>
      <c r="F4835" t="s">
        <v>871</v>
      </c>
      <c r="G4835" t="s">
        <v>871</v>
      </c>
      <c r="H4835">
        <v>1</v>
      </c>
      <c r="I4835">
        <v>1</v>
      </c>
      <c r="J4835">
        <v>1</v>
      </c>
      <c r="K4835" t="s">
        <v>872</v>
      </c>
      <c r="L4835">
        <v>1</v>
      </c>
      <c r="M4835">
        <v>0</v>
      </c>
      <c r="N4835" t="s">
        <v>874</v>
      </c>
      <c r="O4835" t="s">
        <v>874</v>
      </c>
      <c r="P4835" t="s">
        <v>874</v>
      </c>
      <c r="Q4835" t="s">
        <v>874</v>
      </c>
      <c r="R4835">
        <v>0</v>
      </c>
      <c r="S4835" t="s">
        <v>874</v>
      </c>
      <c r="T4835" t="s">
        <v>874</v>
      </c>
      <c r="U4835" t="s">
        <v>874</v>
      </c>
      <c r="V4835" t="s">
        <v>874</v>
      </c>
      <c r="W4835" t="s">
        <v>874</v>
      </c>
      <c r="X4835" t="s">
        <v>62</v>
      </c>
      <c r="Y4835" t="s">
        <v>874</v>
      </c>
      <c r="Z4835" t="s">
        <v>874</v>
      </c>
      <c r="AA4835" t="s">
        <v>874</v>
      </c>
      <c r="AB4835" t="s">
        <v>874</v>
      </c>
      <c r="AC4835" t="s">
        <v>874</v>
      </c>
      <c r="AD4835" s="19">
        <v>45825.173120312502</v>
      </c>
      <c r="AE4835" t="s">
        <v>2397</v>
      </c>
    </row>
    <row r="4836" spans="1:31" x14ac:dyDescent="0.35">
      <c r="A4836" t="s">
        <v>1288</v>
      </c>
      <c r="B4836" t="s">
        <v>311</v>
      </c>
      <c r="C4836">
        <v>3521</v>
      </c>
      <c r="D4836" s="9">
        <v>40932.796168981484</v>
      </c>
      <c r="E4836" s="9">
        <v>44454.260312500002</v>
      </c>
      <c r="F4836">
        <v>39</v>
      </c>
      <c r="G4836">
        <v>39</v>
      </c>
      <c r="H4836">
        <v>18</v>
      </c>
      <c r="I4836">
        <v>21</v>
      </c>
      <c r="J4836">
        <v>0</v>
      </c>
      <c r="K4836">
        <v>39</v>
      </c>
      <c r="L4836">
        <v>0</v>
      </c>
      <c r="M4836">
        <v>39</v>
      </c>
      <c r="N4836">
        <v>8.0000000000000002E-3</v>
      </c>
      <c r="O4836">
        <v>5.0000000000000001E-3</v>
      </c>
      <c r="P4836">
        <v>0</v>
      </c>
      <c r="Q4836">
        <v>0</v>
      </c>
      <c r="R4836">
        <v>1.2999999999999999E-2</v>
      </c>
      <c r="S4836">
        <v>0.01</v>
      </c>
      <c r="T4836">
        <v>0</v>
      </c>
      <c r="U4836">
        <v>0.61499999999999999</v>
      </c>
      <c r="V4836">
        <v>1</v>
      </c>
      <c r="W4836" t="s">
        <v>874</v>
      </c>
      <c r="X4836" t="s">
        <v>875</v>
      </c>
      <c r="Y4836">
        <v>0</v>
      </c>
      <c r="Z4836">
        <v>0.49199999999999999</v>
      </c>
      <c r="AA4836">
        <v>0.57799999999999996</v>
      </c>
      <c r="AB4836">
        <v>0</v>
      </c>
      <c r="AC4836">
        <v>0</v>
      </c>
      <c r="AD4836" s="19">
        <v>45825.063572256942</v>
      </c>
      <c r="AE4836" t="s">
        <v>2397</v>
      </c>
    </row>
    <row r="4837" spans="1:31" hidden="1" x14ac:dyDescent="0.35">
      <c r="A4837" t="s">
        <v>1734</v>
      </c>
      <c r="B4837" t="s">
        <v>312</v>
      </c>
      <c r="C4837">
        <v>75</v>
      </c>
      <c r="D4837" s="9">
        <v>44402.116689814815</v>
      </c>
      <c r="E4837" s="9">
        <v>44477.55369212963</v>
      </c>
      <c r="F4837" t="s">
        <v>871</v>
      </c>
      <c r="G4837" t="s">
        <v>871</v>
      </c>
      <c r="H4837">
        <v>2</v>
      </c>
      <c r="I4837">
        <v>1</v>
      </c>
      <c r="J4837">
        <v>4</v>
      </c>
      <c r="K4837" t="s">
        <v>872</v>
      </c>
      <c r="L4837">
        <v>1</v>
      </c>
      <c r="M4837">
        <v>-2</v>
      </c>
      <c r="N4837">
        <v>4.4999999999999998E-2</v>
      </c>
      <c r="O4837" t="s">
        <v>874</v>
      </c>
      <c r="P4837">
        <v>4.9000000000000002E-2</v>
      </c>
      <c r="Q4837" t="s">
        <v>874</v>
      </c>
      <c r="R4837">
        <v>-4.0000000000000001E-3</v>
      </c>
      <c r="S4837">
        <v>-2.5000000000000001E-2</v>
      </c>
      <c r="T4837" t="s">
        <v>874</v>
      </c>
      <c r="U4837" t="s">
        <v>874</v>
      </c>
      <c r="V4837" t="s">
        <v>874</v>
      </c>
      <c r="W4837" t="s">
        <v>874</v>
      </c>
      <c r="X4837" t="s">
        <v>56</v>
      </c>
      <c r="Y4837" t="s">
        <v>874</v>
      </c>
      <c r="Z4837">
        <v>1</v>
      </c>
      <c r="AA4837" t="s">
        <v>874</v>
      </c>
      <c r="AB4837">
        <v>0.9</v>
      </c>
      <c r="AC4837" t="s">
        <v>874</v>
      </c>
      <c r="AD4837" s="19">
        <v>45825.173335590276</v>
      </c>
      <c r="AE4837" t="s">
        <v>2397</v>
      </c>
    </row>
    <row r="4838" spans="1:31" x14ac:dyDescent="0.35">
      <c r="A4838" t="s">
        <v>1878</v>
      </c>
      <c r="B4838" t="s">
        <v>311</v>
      </c>
      <c r="C4838">
        <v>2279</v>
      </c>
      <c r="D4838" s="9">
        <v>39194.17083333333</v>
      </c>
      <c r="E4838" s="9">
        <v>41473.191666666666</v>
      </c>
      <c r="F4838">
        <v>38</v>
      </c>
      <c r="G4838">
        <v>38</v>
      </c>
      <c r="H4838">
        <v>20</v>
      </c>
      <c r="I4838">
        <v>18</v>
      </c>
      <c r="J4838">
        <v>5</v>
      </c>
      <c r="K4838">
        <v>33</v>
      </c>
      <c r="L4838">
        <v>22</v>
      </c>
      <c r="M4838">
        <v>11</v>
      </c>
      <c r="N4838">
        <v>3.1E-2</v>
      </c>
      <c r="O4838">
        <v>8.0000000000000002E-3</v>
      </c>
      <c r="P4838">
        <v>2.5</v>
      </c>
      <c r="Q4838">
        <v>1.4999999999999999E-2</v>
      </c>
      <c r="R4838">
        <v>-2.4609999999999999</v>
      </c>
      <c r="S4838">
        <v>1.4E-2</v>
      </c>
      <c r="T4838">
        <v>-6.0000000000000001E-3</v>
      </c>
      <c r="U4838">
        <v>0.79500000000000004</v>
      </c>
      <c r="V4838">
        <v>-63.103000000000002</v>
      </c>
      <c r="W4838">
        <v>733.33299999999997</v>
      </c>
      <c r="X4838" t="s">
        <v>56</v>
      </c>
      <c r="Y4838">
        <v>66.667000000000002</v>
      </c>
      <c r="Z4838">
        <v>0.77</v>
      </c>
      <c r="AA4838">
        <v>0.83299999999999996</v>
      </c>
      <c r="AB4838">
        <v>0.5</v>
      </c>
      <c r="AC4838">
        <v>0.73299999999999998</v>
      </c>
      <c r="AD4838" s="19">
        <v>45824.862383692132</v>
      </c>
      <c r="AE4838" t="s">
        <v>2024</v>
      </c>
    </row>
    <row r="4839" spans="1:31" hidden="1" x14ac:dyDescent="0.35">
      <c r="A4839" t="s">
        <v>1735</v>
      </c>
      <c r="B4839" t="s">
        <v>312</v>
      </c>
      <c r="C4839">
        <v>0</v>
      </c>
      <c r="D4839" s="9">
        <v>43546.784421296295</v>
      </c>
      <c r="E4839" s="9">
        <v>43546.784421296295</v>
      </c>
      <c r="F4839" t="s">
        <v>871</v>
      </c>
      <c r="G4839" t="s">
        <v>871</v>
      </c>
      <c r="H4839">
        <v>1</v>
      </c>
      <c r="I4839">
        <v>1</v>
      </c>
      <c r="J4839">
        <v>1</v>
      </c>
      <c r="K4839" t="s">
        <v>872</v>
      </c>
      <c r="L4839">
        <v>1</v>
      </c>
      <c r="M4839">
        <v>0</v>
      </c>
      <c r="N4839" t="s">
        <v>874</v>
      </c>
      <c r="O4839" t="s">
        <v>874</v>
      </c>
      <c r="P4839" t="s">
        <v>874</v>
      </c>
      <c r="Q4839" t="s">
        <v>874</v>
      </c>
      <c r="R4839">
        <v>0</v>
      </c>
      <c r="S4839" t="s">
        <v>874</v>
      </c>
      <c r="T4839" t="s">
        <v>874</v>
      </c>
      <c r="U4839" t="s">
        <v>874</v>
      </c>
      <c r="V4839" t="s">
        <v>874</v>
      </c>
      <c r="W4839" t="s">
        <v>874</v>
      </c>
      <c r="X4839" t="s">
        <v>56</v>
      </c>
      <c r="Y4839" t="s">
        <v>874</v>
      </c>
      <c r="Z4839" t="s">
        <v>874</v>
      </c>
      <c r="AA4839" t="s">
        <v>874</v>
      </c>
      <c r="AB4839" t="s">
        <v>874</v>
      </c>
      <c r="AC4839" t="s">
        <v>874</v>
      </c>
      <c r="AD4839" s="19">
        <v>45825.173559756942</v>
      </c>
      <c r="AE4839" t="s">
        <v>2397</v>
      </c>
    </row>
    <row r="4840" spans="1:31" x14ac:dyDescent="0.35">
      <c r="A4840" t="s">
        <v>1472</v>
      </c>
      <c r="B4840" t="s">
        <v>311</v>
      </c>
      <c r="C4840">
        <v>1260</v>
      </c>
      <c r="D4840" s="9">
        <v>42429.569363425922</v>
      </c>
      <c r="E4840" s="9">
        <v>43690.371932870374</v>
      </c>
      <c r="F4840">
        <v>36</v>
      </c>
      <c r="G4840">
        <v>36</v>
      </c>
      <c r="H4840">
        <v>28</v>
      </c>
      <c r="I4840">
        <v>8</v>
      </c>
      <c r="J4840">
        <v>25</v>
      </c>
      <c r="K4840">
        <v>11</v>
      </c>
      <c r="L4840">
        <v>10</v>
      </c>
      <c r="M4840">
        <v>1</v>
      </c>
      <c r="N4840">
        <v>1.4999999999999999E-2</v>
      </c>
      <c r="O4840">
        <v>5.0000000000000001E-3</v>
      </c>
      <c r="P4840">
        <v>0.17299999999999999</v>
      </c>
      <c r="Q4840">
        <v>5.0000000000000001E-3</v>
      </c>
      <c r="R4840">
        <v>-0.153</v>
      </c>
      <c r="S4840">
        <v>8.0000000000000002E-3</v>
      </c>
      <c r="T4840">
        <v>-3.3000000000000002E-2</v>
      </c>
      <c r="U4840">
        <v>0.75</v>
      </c>
      <c r="V4840">
        <v>-7.65</v>
      </c>
      <c r="W4840">
        <v>200</v>
      </c>
      <c r="X4840" t="s">
        <v>56</v>
      </c>
      <c r="Y4840">
        <v>200</v>
      </c>
      <c r="Z4840">
        <v>0.82099999999999995</v>
      </c>
      <c r="AA4840">
        <v>0.49199999999999999</v>
      </c>
      <c r="AB4840">
        <v>0.73</v>
      </c>
      <c r="AC4840">
        <v>0.35299999999999998</v>
      </c>
      <c r="AD4840" s="19">
        <v>45825.108041886575</v>
      </c>
      <c r="AE4840" t="s">
        <v>2397</v>
      </c>
    </row>
    <row r="4841" spans="1:31" hidden="1" x14ac:dyDescent="0.35">
      <c r="A4841" t="s">
        <v>1736</v>
      </c>
      <c r="B4841" t="s">
        <v>312</v>
      </c>
      <c r="C4841">
        <v>0</v>
      </c>
      <c r="D4841" s="9">
        <v>43894.904942129629</v>
      </c>
      <c r="E4841" s="9">
        <v>43894.904942129629</v>
      </c>
      <c r="F4841" t="s">
        <v>871</v>
      </c>
      <c r="G4841" t="s">
        <v>871</v>
      </c>
      <c r="H4841">
        <v>1</v>
      </c>
      <c r="I4841">
        <v>1</v>
      </c>
      <c r="J4841">
        <v>1</v>
      </c>
      <c r="K4841" t="s">
        <v>872</v>
      </c>
      <c r="L4841">
        <v>1</v>
      </c>
      <c r="M4841">
        <v>0</v>
      </c>
      <c r="N4841" t="s">
        <v>874</v>
      </c>
      <c r="O4841" t="s">
        <v>874</v>
      </c>
      <c r="P4841" t="s">
        <v>874</v>
      </c>
      <c r="Q4841" t="s">
        <v>874</v>
      </c>
      <c r="R4841">
        <v>0</v>
      </c>
      <c r="S4841" t="s">
        <v>874</v>
      </c>
      <c r="T4841" t="s">
        <v>874</v>
      </c>
      <c r="U4841" t="s">
        <v>874</v>
      </c>
      <c r="V4841" t="s">
        <v>874</v>
      </c>
      <c r="W4841" t="s">
        <v>874</v>
      </c>
      <c r="X4841" t="s">
        <v>56</v>
      </c>
      <c r="Y4841" t="s">
        <v>874</v>
      </c>
      <c r="Z4841" t="s">
        <v>874</v>
      </c>
      <c r="AA4841" t="s">
        <v>874</v>
      </c>
      <c r="AB4841" t="s">
        <v>874</v>
      </c>
      <c r="AC4841" t="s">
        <v>874</v>
      </c>
      <c r="AD4841" s="19">
        <v>45825.173773368057</v>
      </c>
      <c r="AE4841" t="s">
        <v>2397</v>
      </c>
    </row>
    <row r="4842" spans="1:31" x14ac:dyDescent="0.35">
      <c r="A4842" t="s">
        <v>1851</v>
      </c>
      <c r="B4842" t="s">
        <v>311</v>
      </c>
      <c r="C4842">
        <v>1614</v>
      </c>
      <c r="D4842" s="9">
        <v>39829.71875</v>
      </c>
      <c r="E4842" s="9">
        <v>41443.888888888891</v>
      </c>
      <c r="F4842">
        <v>50</v>
      </c>
      <c r="G4842">
        <v>50</v>
      </c>
      <c r="H4842">
        <v>18</v>
      </c>
      <c r="I4842">
        <v>32</v>
      </c>
      <c r="J4842">
        <v>3</v>
      </c>
      <c r="K4842">
        <v>47</v>
      </c>
      <c r="L4842">
        <v>33</v>
      </c>
      <c r="M4842">
        <v>14</v>
      </c>
      <c r="N4842">
        <v>2.8000000000000001E-2</v>
      </c>
      <c r="O4842">
        <v>2.1000000000000001E-2</v>
      </c>
      <c r="P4842">
        <v>1.5</v>
      </c>
      <c r="Q4842">
        <v>5.6000000000000001E-2</v>
      </c>
      <c r="R4842">
        <v>-1.4510000000000001</v>
      </c>
      <c r="S4842">
        <v>0.04</v>
      </c>
      <c r="T4842">
        <v>-3.9E-2</v>
      </c>
      <c r="U4842">
        <v>0.57099999999999995</v>
      </c>
      <c r="V4842">
        <v>-29.611999999999998</v>
      </c>
      <c r="W4842">
        <v>250</v>
      </c>
      <c r="X4842" t="s">
        <v>56</v>
      </c>
      <c r="Y4842">
        <v>17.856999999999999</v>
      </c>
      <c r="Z4842">
        <v>0.90500000000000003</v>
      </c>
      <c r="AA4842">
        <v>0.46400000000000002</v>
      </c>
      <c r="AB4842">
        <v>0.75</v>
      </c>
      <c r="AC4842">
        <v>0.88300000000000001</v>
      </c>
      <c r="AD4842" s="19">
        <v>45824.856285682872</v>
      </c>
      <c r="AE4842" t="s">
        <v>2024</v>
      </c>
    </row>
    <row r="4843" spans="1:31" hidden="1" x14ac:dyDescent="0.35">
      <c r="A4843" t="s">
        <v>1737</v>
      </c>
      <c r="B4843" t="s">
        <v>312</v>
      </c>
      <c r="C4843">
        <v>0</v>
      </c>
      <c r="D4843" s="9">
        <v>44260.929872685185</v>
      </c>
      <c r="E4843" s="9">
        <v>44261.402662037035</v>
      </c>
      <c r="F4843" t="s">
        <v>871</v>
      </c>
      <c r="G4843" t="s">
        <v>871</v>
      </c>
      <c r="H4843">
        <v>2</v>
      </c>
      <c r="I4843">
        <v>2</v>
      </c>
      <c r="J4843">
        <v>1</v>
      </c>
      <c r="K4843" t="s">
        <v>872</v>
      </c>
      <c r="L4843">
        <v>1</v>
      </c>
      <c r="M4843">
        <v>3</v>
      </c>
      <c r="N4843" t="s">
        <v>874</v>
      </c>
      <c r="O4843">
        <v>1</v>
      </c>
      <c r="P4843" t="s">
        <v>874</v>
      </c>
      <c r="Q4843" t="s">
        <v>874</v>
      </c>
      <c r="R4843">
        <v>0</v>
      </c>
      <c r="S4843">
        <v>2</v>
      </c>
      <c r="T4843" t="s">
        <v>874</v>
      </c>
      <c r="U4843" t="s">
        <v>874</v>
      </c>
      <c r="V4843" t="s">
        <v>874</v>
      </c>
      <c r="W4843" t="s">
        <v>874</v>
      </c>
      <c r="X4843" t="s">
        <v>62</v>
      </c>
      <c r="Y4843" t="s">
        <v>874</v>
      </c>
      <c r="Z4843" t="s">
        <v>874</v>
      </c>
      <c r="AA4843">
        <v>1</v>
      </c>
      <c r="AB4843" t="s">
        <v>874</v>
      </c>
      <c r="AC4843" t="s">
        <v>874</v>
      </c>
      <c r="AD4843" s="19">
        <v>45825.173972777775</v>
      </c>
      <c r="AE4843" t="s">
        <v>2397</v>
      </c>
    </row>
    <row r="4844" spans="1:31" x14ac:dyDescent="0.35">
      <c r="A4844" t="s">
        <v>1049</v>
      </c>
      <c r="B4844" t="s">
        <v>311</v>
      </c>
      <c r="C4844">
        <v>1211</v>
      </c>
      <c r="D4844" s="9">
        <v>43354.68309027778</v>
      </c>
      <c r="E4844" s="9">
        <v>44565.877442129633</v>
      </c>
      <c r="F4844">
        <v>13730</v>
      </c>
      <c r="G4844">
        <v>13730</v>
      </c>
      <c r="H4844">
        <v>0</v>
      </c>
      <c r="I4844">
        <v>13730</v>
      </c>
      <c r="J4844">
        <v>13440</v>
      </c>
      <c r="K4844">
        <v>290</v>
      </c>
      <c r="L4844">
        <v>239</v>
      </c>
      <c r="M4844">
        <v>51</v>
      </c>
      <c r="N4844">
        <v>0</v>
      </c>
      <c r="O4844">
        <v>16.350999999999999</v>
      </c>
      <c r="P4844">
        <v>17.632000000000001</v>
      </c>
      <c r="Q4844">
        <v>0.20300000000000001</v>
      </c>
      <c r="R4844">
        <v>-1.2809999999999999</v>
      </c>
      <c r="S4844">
        <v>-0.41399999999999998</v>
      </c>
      <c r="T4844">
        <v>-0.158</v>
      </c>
      <c r="U4844">
        <v>0</v>
      </c>
      <c r="V4844">
        <v>-7.8E-2</v>
      </c>
      <c r="W4844">
        <v>251.232</v>
      </c>
      <c r="X4844" t="s">
        <v>56</v>
      </c>
      <c r="Y4844">
        <v>4.9260000000000002</v>
      </c>
      <c r="Z4844">
        <v>0</v>
      </c>
      <c r="AA4844" s="19">
        <v>0.95299999999999996</v>
      </c>
      <c r="AB4844">
        <v>0.93799999999999994</v>
      </c>
      <c r="AC4844" s="23">
        <v>0.41699999999999998</v>
      </c>
      <c r="AD4844" s="19">
        <v>45825.220187696759</v>
      </c>
      <c r="AE4844" t="s">
        <v>2383</v>
      </c>
    </row>
    <row r="4845" spans="1:31" hidden="1" x14ac:dyDescent="0.35">
      <c r="A4845" t="s">
        <v>1738</v>
      </c>
      <c r="B4845" t="s">
        <v>312</v>
      </c>
      <c r="C4845">
        <v>97</v>
      </c>
      <c r="D4845" s="9">
        <v>44469.039490740739</v>
      </c>
      <c r="E4845" s="9">
        <v>44566.829328703701</v>
      </c>
      <c r="F4845" t="s">
        <v>871</v>
      </c>
      <c r="G4845" t="s">
        <v>871</v>
      </c>
      <c r="H4845">
        <v>4</v>
      </c>
      <c r="I4845">
        <v>41</v>
      </c>
      <c r="J4845">
        <v>1</v>
      </c>
      <c r="K4845" t="s">
        <v>872</v>
      </c>
      <c r="L4845">
        <v>43</v>
      </c>
      <c r="M4845">
        <v>0</v>
      </c>
      <c r="N4845">
        <v>6.8000000000000005E-2</v>
      </c>
      <c r="O4845">
        <v>0.32</v>
      </c>
      <c r="P4845" t="s">
        <v>874</v>
      </c>
      <c r="Q4845">
        <v>0.32600000000000001</v>
      </c>
      <c r="R4845">
        <v>0.38800000000000001</v>
      </c>
      <c r="S4845">
        <v>0.33800000000000002</v>
      </c>
      <c r="T4845" t="s">
        <v>874</v>
      </c>
      <c r="U4845" t="s">
        <v>874</v>
      </c>
      <c r="V4845" t="s">
        <v>874</v>
      </c>
      <c r="W4845" t="s">
        <v>874</v>
      </c>
      <c r="X4845" t="s">
        <v>56</v>
      </c>
      <c r="Y4845">
        <v>3.0670000000000002</v>
      </c>
      <c r="Z4845">
        <v>0.754</v>
      </c>
      <c r="AA4845">
        <v>0.93500000000000005</v>
      </c>
      <c r="AB4845" t="s">
        <v>874</v>
      </c>
      <c r="AC4845">
        <v>0.92100000000000004</v>
      </c>
      <c r="AD4845" s="19">
        <v>45825.174198796296</v>
      </c>
      <c r="AE4845" t="s">
        <v>2397</v>
      </c>
    </row>
    <row r="4846" spans="1:31" x14ac:dyDescent="0.35">
      <c r="A4846" t="s">
        <v>1044</v>
      </c>
      <c r="B4846" t="s">
        <v>311</v>
      </c>
      <c r="C4846">
        <v>2723</v>
      </c>
      <c r="D4846" s="9">
        <v>41842.237546296295</v>
      </c>
      <c r="E4846" s="9">
        <v>44566.187071759261</v>
      </c>
      <c r="F4846">
        <v>9105</v>
      </c>
      <c r="G4846">
        <v>9105</v>
      </c>
      <c r="H4846">
        <v>0</v>
      </c>
      <c r="I4846">
        <v>9105</v>
      </c>
      <c r="J4846">
        <v>8109</v>
      </c>
      <c r="K4846">
        <v>996</v>
      </c>
      <c r="L4846">
        <v>603</v>
      </c>
      <c r="M4846">
        <v>393</v>
      </c>
      <c r="N4846">
        <v>0</v>
      </c>
      <c r="O4846">
        <v>5.4509999999999996</v>
      </c>
      <c r="P4846">
        <v>6.3730000000000002</v>
      </c>
      <c r="Q4846">
        <v>0.25600000000000001</v>
      </c>
      <c r="R4846">
        <v>-0.92200000000000004</v>
      </c>
      <c r="S4846">
        <v>0.313</v>
      </c>
      <c r="T4846">
        <v>-0.27800000000000002</v>
      </c>
      <c r="U4846">
        <v>0</v>
      </c>
      <c r="V4846">
        <v>-0.16900000000000001</v>
      </c>
      <c r="W4846">
        <v>1535.1559999999999</v>
      </c>
      <c r="X4846" t="s">
        <v>56</v>
      </c>
      <c r="Y4846">
        <v>3.9060000000000001</v>
      </c>
      <c r="Z4846">
        <v>0</v>
      </c>
      <c r="AA4846" s="19">
        <v>0.83499999999999996</v>
      </c>
      <c r="AB4846">
        <v>0.79700000000000004</v>
      </c>
      <c r="AC4846" s="23">
        <v>0.77600000000000002</v>
      </c>
      <c r="AD4846" s="19">
        <v>45825.215592048611</v>
      </c>
      <c r="AE4846" t="s">
        <v>2383</v>
      </c>
    </row>
    <row r="4847" spans="1:31" hidden="1" x14ac:dyDescent="0.35">
      <c r="A4847" t="s">
        <v>1739</v>
      </c>
      <c r="B4847" t="s">
        <v>312</v>
      </c>
      <c r="C4847">
        <v>81</v>
      </c>
      <c r="D4847" s="9">
        <v>44476.08153935185</v>
      </c>
      <c r="E4847" s="9">
        <v>44557.378449074073</v>
      </c>
      <c r="F4847" t="s">
        <v>871</v>
      </c>
      <c r="G4847" t="s">
        <v>871</v>
      </c>
      <c r="H4847">
        <v>7</v>
      </c>
      <c r="I4847">
        <v>9</v>
      </c>
      <c r="J4847">
        <v>1</v>
      </c>
      <c r="K4847" t="s">
        <v>872</v>
      </c>
      <c r="L4847">
        <v>1</v>
      </c>
      <c r="M4847">
        <v>15</v>
      </c>
      <c r="N4847">
        <v>0.28299999999999997</v>
      </c>
      <c r="O4847">
        <v>0.111</v>
      </c>
      <c r="P4847">
        <v>0</v>
      </c>
      <c r="Q4847" t="s">
        <v>874</v>
      </c>
      <c r="R4847" s="24" t="s">
        <v>2269</v>
      </c>
      <c r="S4847">
        <v>0.15</v>
      </c>
      <c r="T4847" t="s">
        <v>874</v>
      </c>
      <c r="U4847" t="s">
        <v>874</v>
      </c>
      <c r="V4847" t="s">
        <v>874</v>
      </c>
      <c r="W4847" t="s">
        <v>874</v>
      </c>
      <c r="X4847" t="s">
        <v>56</v>
      </c>
      <c r="Y4847" t="s">
        <v>874</v>
      </c>
      <c r="Z4847">
        <v>0.99199999999999999</v>
      </c>
      <c r="AA4847">
        <v>0.85299999999999998</v>
      </c>
      <c r="AB4847">
        <v>0</v>
      </c>
      <c r="AC4847" t="s">
        <v>874</v>
      </c>
      <c r="AD4847" s="19">
        <v>45825.174393159723</v>
      </c>
      <c r="AE4847" t="s">
        <v>2397</v>
      </c>
    </row>
    <row r="4848" spans="1:31" x14ac:dyDescent="0.35">
      <c r="A4848" t="s">
        <v>1881</v>
      </c>
      <c r="B4848" t="s">
        <v>311</v>
      </c>
      <c r="C4848">
        <v>100</v>
      </c>
      <c r="D4848" s="9">
        <v>40234.172222222223</v>
      </c>
      <c r="E4848" s="9">
        <v>40334.855555555558</v>
      </c>
      <c r="F4848">
        <v>46</v>
      </c>
      <c r="G4848">
        <v>46</v>
      </c>
      <c r="H4848">
        <v>33</v>
      </c>
      <c r="I4848">
        <v>13</v>
      </c>
      <c r="J4848">
        <v>2</v>
      </c>
      <c r="K4848">
        <v>44</v>
      </c>
      <c r="L4848">
        <v>17</v>
      </c>
      <c r="M4848">
        <v>27</v>
      </c>
      <c r="N4848">
        <v>0.19900000000000001</v>
      </c>
      <c r="O4848">
        <v>9.0999999999999998E-2</v>
      </c>
      <c r="P4848">
        <v>0.5</v>
      </c>
      <c r="Q4848">
        <v>0.13700000000000001</v>
      </c>
      <c r="R4848">
        <v>-0.21</v>
      </c>
      <c r="S4848">
        <v>0.28100000000000003</v>
      </c>
      <c r="T4848">
        <v>-0.65200000000000002</v>
      </c>
      <c r="U4848">
        <v>0.68600000000000005</v>
      </c>
      <c r="V4848">
        <v>-0.72399999999999998</v>
      </c>
      <c r="W4848">
        <v>197.08</v>
      </c>
      <c r="X4848" t="s">
        <v>56</v>
      </c>
      <c r="Y4848">
        <v>7.2990000000000004</v>
      </c>
      <c r="Z4848">
        <v>0.82699999999999996</v>
      </c>
      <c r="AA4848">
        <v>0.85099999999999998</v>
      </c>
      <c r="AB4848">
        <v>1</v>
      </c>
      <c r="AC4848">
        <v>0.81499999999999995</v>
      </c>
      <c r="AD4848" s="19">
        <v>45824.86303054398</v>
      </c>
      <c r="AE4848" t="s">
        <v>2024</v>
      </c>
    </row>
    <row r="4849" spans="1:31" hidden="1" x14ac:dyDescent="0.35">
      <c r="A4849" t="s">
        <v>1740</v>
      </c>
      <c r="B4849" t="s">
        <v>312</v>
      </c>
      <c r="C4849">
        <v>97</v>
      </c>
      <c r="D4849" s="9">
        <v>44453.528148148151</v>
      </c>
      <c r="E4849" s="9">
        <v>44550.558472222219</v>
      </c>
      <c r="F4849" t="s">
        <v>871</v>
      </c>
      <c r="G4849" t="s">
        <v>871</v>
      </c>
      <c r="H4849">
        <v>1</v>
      </c>
      <c r="I4849">
        <v>4</v>
      </c>
      <c r="J4849">
        <v>1</v>
      </c>
      <c r="K4849" t="s">
        <v>872</v>
      </c>
      <c r="L4849">
        <v>1</v>
      </c>
      <c r="M4849">
        <v>5</v>
      </c>
      <c r="N4849" t="s">
        <v>874</v>
      </c>
      <c r="O4849">
        <v>3.4000000000000002E-2</v>
      </c>
      <c r="P4849" t="s">
        <v>874</v>
      </c>
      <c r="Q4849" t="s">
        <v>874</v>
      </c>
      <c r="R4849">
        <v>0</v>
      </c>
      <c r="S4849">
        <v>3.7999999999999999E-2</v>
      </c>
      <c r="T4849" t="s">
        <v>874</v>
      </c>
      <c r="U4849" t="s">
        <v>874</v>
      </c>
      <c r="V4849" t="s">
        <v>874</v>
      </c>
      <c r="W4849" t="s">
        <v>874</v>
      </c>
      <c r="X4849" t="s">
        <v>62</v>
      </c>
      <c r="Y4849" t="s">
        <v>874</v>
      </c>
      <c r="Z4849" t="s">
        <v>874</v>
      </c>
      <c r="AA4849">
        <v>0.96299999999999997</v>
      </c>
      <c r="AB4849" t="s">
        <v>874</v>
      </c>
      <c r="AC4849" t="s">
        <v>874</v>
      </c>
      <c r="AD4849" s="19">
        <v>45825.174618715275</v>
      </c>
      <c r="AE4849" t="s">
        <v>2397</v>
      </c>
    </row>
    <row r="4850" spans="1:31" x14ac:dyDescent="0.35">
      <c r="A4850" t="s">
        <v>262</v>
      </c>
      <c r="B4850" t="s">
        <v>311</v>
      </c>
      <c r="C4850">
        <v>520</v>
      </c>
      <c r="D4850" s="9">
        <v>45089.820138888892</v>
      </c>
      <c r="E4850" s="9">
        <v>45610.754861111112</v>
      </c>
      <c r="F4850">
        <v>57</v>
      </c>
      <c r="G4850">
        <v>57</v>
      </c>
      <c r="H4850">
        <v>57</v>
      </c>
      <c r="I4850">
        <v>0</v>
      </c>
      <c r="J4850">
        <v>5</v>
      </c>
      <c r="K4850">
        <v>52</v>
      </c>
      <c r="L4850">
        <v>3</v>
      </c>
      <c r="M4850">
        <v>49</v>
      </c>
      <c r="N4850">
        <v>0.10100000000000001</v>
      </c>
      <c r="O4850">
        <v>0</v>
      </c>
      <c r="P4850">
        <v>0.14699999999999999</v>
      </c>
      <c r="Q4850">
        <v>4.2000000000000003E-2</v>
      </c>
      <c r="R4850">
        <v>-4.5999999999999999E-2</v>
      </c>
      <c r="S4850">
        <v>9.8000000000000004E-2</v>
      </c>
      <c r="T4850">
        <v>-0.91300000000000003</v>
      </c>
      <c r="U4850">
        <v>1</v>
      </c>
      <c r="V4850">
        <v>-0.45500000000000002</v>
      </c>
      <c r="W4850">
        <v>1166.6669999999999</v>
      </c>
      <c r="X4850" t="s">
        <v>56</v>
      </c>
      <c r="Y4850">
        <v>23.81</v>
      </c>
      <c r="Z4850">
        <v>0.78800000000000003</v>
      </c>
      <c r="AA4850">
        <v>0</v>
      </c>
      <c r="AB4850">
        <v>0.5</v>
      </c>
      <c r="AC4850">
        <v>0.98199999999999998</v>
      </c>
      <c r="AD4850" s="19">
        <v>3.9814814814814812E-4</v>
      </c>
      <c r="AE4850" t="s">
        <v>1108</v>
      </c>
    </row>
    <row r="4851" spans="1:31" hidden="1" x14ac:dyDescent="0.35">
      <c r="A4851" t="s">
        <v>1741</v>
      </c>
      <c r="B4851" t="s">
        <v>312</v>
      </c>
      <c r="C4851">
        <v>83</v>
      </c>
      <c r="D4851" s="9">
        <v>44448.644270833334</v>
      </c>
      <c r="E4851" s="9">
        <v>44532.551724537036</v>
      </c>
      <c r="F4851" t="s">
        <v>871</v>
      </c>
      <c r="G4851" t="s">
        <v>871</v>
      </c>
      <c r="H4851">
        <v>1</v>
      </c>
      <c r="I4851">
        <v>3</v>
      </c>
      <c r="J4851">
        <v>1</v>
      </c>
      <c r="K4851" t="s">
        <v>872</v>
      </c>
      <c r="L4851">
        <v>1</v>
      </c>
      <c r="M4851">
        <v>2</v>
      </c>
      <c r="N4851" t="s">
        <v>874</v>
      </c>
      <c r="O4851">
        <v>2.3E-2</v>
      </c>
      <c r="P4851" t="s">
        <v>874</v>
      </c>
      <c r="Q4851" t="s">
        <v>874</v>
      </c>
      <c r="R4851">
        <v>0</v>
      </c>
      <c r="S4851">
        <v>2.3E-2</v>
      </c>
      <c r="T4851" t="s">
        <v>874</v>
      </c>
      <c r="U4851" t="s">
        <v>874</v>
      </c>
      <c r="V4851" t="s">
        <v>874</v>
      </c>
      <c r="W4851" t="s">
        <v>874</v>
      </c>
      <c r="X4851" t="s">
        <v>62</v>
      </c>
      <c r="Y4851" t="s">
        <v>874</v>
      </c>
      <c r="Z4851" t="s">
        <v>874</v>
      </c>
      <c r="AA4851">
        <v>0.97399999999999998</v>
      </c>
      <c r="AB4851" t="s">
        <v>874</v>
      </c>
      <c r="AC4851" t="s">
        <v>874</v>
      </c>
      <c r="AD4851" s="19">
        <v>45825.174823310183</v>
      </c>
      <c r="AE4851" t="s">
        <v>2397</v>
      </c>
    </row>
    <row r="4852" spans="1:31" x14ac:dyDescent="0.35">
      <c r="A4852" t="s">
        <v>262</v>
      </c>
      <c r="B4852" t="s">
        <v>311</v>
      </c>
      <c r="C4852">
        <v>520</v>
      </c>
      <c r="D4852" s="9">
        <v>45089.820138888892</v>
      </c>
      <c r="E4852" s="9">
        <v>45610.754861111112</v>
      </c>
      <c r="F4852">
        <v>57</v>
      </c>
      <c r="G4852">
        <v>57</v>
      </c>
      <c r="H4852">
        <v>57</v>
      </c>
      <c r="I4852">
        <v>0</v>
      </c>
      <c r="J4852">
        <v>5</v>
      </c>
      <c r="K4852">
        <v>52</v>
      </c>
      <c r="L4852">
        <v>3</v>
      </c>
      <c r="M4852">
        <v>49</v>
      </c>
      <c r="N4852">
        <v>0.10100000000000001</v>
      </c>
      <c r="O4852">
        <v>0</v>
      </c>
      <c r="P4852">
        <v>0.14699999999999999</v>
      </c>
      <c r="Q4852">
        <v>4.2000000000000003E-2</v>
      </c>
      <c r="R4852">
        <v>-4.5999999999999999E-2</v>
      </c>
      <c r="S4852">
        <v>9.8000000000000004E-2</v>
      </c>
      <c r="T4852">
        <v>-0.91300000000000003</v>
      </c>
      <c r="U4852">
        <v>1</v>
      </c>
      <c r="V4852">
        <v>-0.45500000000000002</v>
      </c>
      <c r="W4852">
        <v>1166.6669999999999</v>
      </c>
      <c r="X4852" t="s">
        <v>56</v>
      </c>
      <c r="Y4852">
        <v>23.81</v>
      </c>
      <c r="Z4852">
        <v>0.78800000000000003</v>
      </c>
      <c r="AA4852">
        <v>0</v>
      </c>
      <c r="AB4852">
        <v>0.5</v>
      </c>
      <c r="AC4852">
        <v>0.98199999999999998</v>
      </c>
      <c r="AD4852" s="19">
        <v>2.4241898148148148E-2</v>
      </c>
      <c r="AE4852" t="s">
        <v>1108</v>
      </c>
    </row>
    <row r="4853" spans="1:31" hidden="1" x14ac:dyDescent="0.35">
      <c r="A4853" t="s">
        <v>1742</v>
      </c>
      <c r="B4853" t="s">
        <v>312</v>
      </c>
      <c r="C4853">
        <v>99</v>
      </c>
      <c r="D4853" s="9">
        <v>44466.699664351851</v>
      </c>
      <c r="E4853" s="9">
        <v>44565.890416666669</v>
      </c>
      <c r="F4853" t="s">
        <v>871</v>
      </c>
      <c r="G4853" t="s">
        <v>871</v>
      </c>
      <c r="H4853">
        <v>17</v>
      </c>
      <c r="I4853">
        <v>20</v>
      </c>
      <c r="J4853">
        <v>8</v>
      </c>
      <c r="K4853" t="s">
        <v>872</v>
      </c>
      <c r="L4853">
        <v>22</v>
      </c>
      <c r="M4853">
        <v>6</v>
      </c>
      <c r="N4853">
        <v>0.16500000000000001</v>
      </c>
      <c r="O4853">
        <v>0.20100000000000001</v>
      </c>
      <c r="P4853">
        <v>6.6000000000000003E-2</v>
      </c>
      <c r="Q4853">
        <v>0.16900000000000001</v>
      </c>
      <c r="R4853">
        <v>0.3</v>
      </c>
      <c r="S4853">
        <v>0.28399999999999997</v>
      </c>
      <c r="T4853">
        <v>0.56299999999999994</v>
      </c>
      <c r="U4853">
        <v>0.45100000000000001</v>
      </c>
      <c r="V4853">
        <v>0.82</v>
      </c>
      <c r="W4853">
        <v>4591.7160000000003</v>
      </c>
      <c r="X4853" t="s">
        <v>56</v>
      </c>
      <c r="Y4853">
        <v>5.9169999999999998</v>
      </c>
      <c r="Z4853">
        <v>0.96399999999999997</v>
      </c>
      <c r="AA4853">
        <v>0.93400000000000005</v>
      </c>
      <c r="AB4853">
        <v>0.89500000000000002</v>
      </c>
      <c r="AC4853">
        <v>0.88900000000000001</v>
      </c>
      <c r="AD4853" s="19">
        <v>45825.175161122686</v>
      </c>
      <c r="AE4853" t="s">
        <v>2397</v>
      </c>
    </row>
    <row r="4854" spans="1:31" x14ac:dyDescent="0.35">
      <c r="A4854" t="s">
        <v>175</v>
      </c>
      <c r="B4854" t="s">
        <v>311</v>
      </c>
      <c r="C4854">
        <v>1296</v>
      </c>
      <c r="D4854" s="9">
        <v>44312.408333333333</v>
      </c>
      <c r="E4854" s="9">
        <v>45608.436805555553</v>
      </c>
      <c r="F4854">
        <v>157</v>
      </c>
      <c r="G4854">
        <v>136</v>
      </c>
      <c r="H4854">
        <v>135</v>
      </c>
      <c r="I4854">
        <v>1</v>
      </c>
      <c r="J4854">
        <v>10</v>
      </c>
      <c r="K4854">
        <v>126</v>
      </c>
      <c r="L4854">
        <v>12</v>
      </c>
      <c r="M4854">
        <v>114</v>
      </c>
      <c r="N4854">
        <v>0.122</v>
      </c>
      <c r="O4854">
        <v>0</v>
      </c>
      <c r="P4854">
        <v>0.55400000000000005</v>
      </c>
      <c r="Q4854">
        <v>0.39900000000000002</v>
      </c>
      <c r="R4854">
        <v>-0.432</v>
      </c>
      <c r="S4854">
        <v>0.115</v>
      </c>
      <c r="T4854">
        <v>-0.92400000000000004</v>
      </c>
      <c r="U4854">
        <v>1</v>
      </c>
      <c r="V4854">
        <v>-3.5409999999999999</v>
      </c>
      <c r="W4854">
        <v>285.714</v>
      </c>
      <c r="X4854" t="s">
        <v>56</v>
      </c>
      <c r="Y4854">
        <v>2.5059999999999998</v>
      </c>
      <c r="Z4854">
        <v>0.73899999999999999</v>
      </c>
      <c r="AA4854">
        <v>0</v>
      </c>
      <c r="AB4854">
        <v>0.745</v>
      </c>
      <c r="AC4854">
        <v>0.54300000000000004</v>
      </c>
      <c r="AD4854" s="19">
        <v>3.0567129629629628E-2</v>
      </c>
      <c r="AE4854" t="s">
        <v>1108</v>
      </c>
    </row>
    <row r="4855" spans="1:31" hidden="1" x14ac:dyDescent="0.35">
      <c r="A4855" t="s">
        <v>1743</v>
      </c>
      <c r="B4855" t="s">
        <v>312</v>
      </c>
      <c r="C4855">
        <v>81</v>
      </c>
      <c r="D4855" s="9">
        <v>44482.605995370373</v>
      </c>
      <c r="E4855" s="9">
        <v>44564.393946759257</v>
      </c>
      <c r="F4855" t="s">
        <v>871</v>
      </c>
      <c r="G4855" t="s">
        <v>871</v>
      </c>
      <c r="H4855">
        <v>2</v>
      </c>
      <c r="I4855">
        <v>6</v>
      </c>
      <c r="J4855">
        <v>1</v>
      </c>
      <c r="K4855" t="s">
        <v>872</v>
      </c>
      <c r="L4855">
        <v>1</v>
      </c>
      <c r="M4855">
        <v>6</v>
      </c>
      <c r="N4855">
        <v>1.7000000000000001E-2</v>
      </c>
      <c r="O4855">
        <v>5.2999999999999999E-2</v>
      </c>
      <c r="P4855" t="s">
        <v>874</v>
      </c>
      <c r="Q4855" t="s">
        <v>874</v>
      </c>
      <c r="R4855">
        <v>7.0000000000000007E-2</v>
      </c>
      <c r="S4855">
        <v>7.1999999999999995E-2</v>
      </c>
      <c r="T4855" t="s">
        <v>874</v>
      </c>
      <c r="U4855" t="s">
        <v>874</v>
      </c>
      <c r="V4855" t="s">
        <v>874</v>
      </c>
      <c r="W4855" t="s">
        <v>874</v>
      </c>
      <c r="X4855" t="s">
        <v>56</v>
      </c>
      <c r="Y4855" t="s">
        <v>874</v>
      </c>
      <c r="Z4855">
        <v>1</v>
      </c>
      <c r="AA4855">
        <v>0.94</v>
      </c>
      <c r="AB4855" t="s">
        <v>874</v>
      </c>
      <c r="AC4855" t="s">
        <v>874</v>
      </c>
      <c r="AD4855" s="19">
        <v>45825.17554729167</v>
      </c>
      <c r="AE4855" t="s">
        <v>2397</v>
      </c>
    </row>
    <row r="4856" spans="1:31" x14ac:dyDescent="0.35">
      <c r="A4856" t="s">
        <v>175</v>
      </c>
      <c r="B4856" t="s">
        <v>311</v>
      </c>
      <c r="C4856">
        <v>1296</v>
      </c>
      <c r="D4856" s="9">
        <v>44312.408333333333</v>
      </c>
      <c r="E4856" s="9">
        <v>45608.436805555553</v>
      </c>
      <c r="F4856">
        <v>157</v>
      </c>
      <c r="G4856">
        <v>136</v>
      </c>
      <c r="H4856">
        <v>135</v>
      </c>
      <c r="I4856">
        <v>1</v>
      </c>
      <c r="J4856">
        <v>10</v>
      </c>
      <c r="K4856">
        <v>126</v>
      </c>
      <c r="L4856">
        <v>12</v>
      </c>
      <c r="M4856">
        <v>114</v>
      </c>
      <c r="N4856">
        <v>0.122</v>
      </c>
      <c r="O4856">
        <v>0</v>
      </c>
      <c r="P4856">
        <v>0.55400000000000005</v>
      </c>
      <c r="Q4856">
        <v>0.39900000000000002</v>
      </c>
      <c r="R4856">
        <v>-0.432</v>
      </c>
      <c r="S4856">
        <v>0.115</v>
      </c>
      <c r="T4856">
        <v>-0.92400000000000004</v>
      </c>
      <c r="U4856">
        <v>1</v>
      </c>
      <c r="V4856">
        <v>-3.5409999999999999</v>
      </c>
      <c r="W4856">
        <v>285.714</v>
      </c>
      <c r="X4856" t="s">
        <v>56</v>
      </c>
      <c r="Y4856">
        <v>2.5059999999999998</v>
      </c>
      <c r="Z4856">
        <v>0.73899999999999999</v>
      </c>
      <c r="AA4856">
        <v>0</v>
      </c>
      <c r="AB4856">
        <v>0.745</v>
      </c>
      <c r="AC4856">
        <v>0.54300000000000004</v>
      </c>
      <c r="AD4856" s="19">
        <v>1.4444444444444444E-3</v>
      </c>
      <c r="AE4856" t="s">
        <v>1108</v>
      </c>
    </row>
    <row r="4857" spans="1:31" hidden="1" x14ac:dyDescent="0.35">
      <c r="A4857" t="s">
        <v>1744</v>
      </c>
      <c r="B4857" t="s">
        <v>312</v>
      </c>
      <c r="C4857">
        <v>60</v>
      </c>
      <c r="D4857" s="9">
        <v>43587.969259259262</v>
      </c>
      <c r="E4857" s="9">
        <v>43648.09715277778</v>
      </c>
      <c r="F4857" t="s">
        <v>871</v>
      </c>
      <c r="G4857" t="s">
        <v>871</v>
      </c>
      <c r="H4857">
        <v>1</v>
      </c>
      <c r="I4857">
        <v>4</v>
      </c>
      <c r="J4857">
        <v>2</v>
      </c>
      <c r="K4857" t="s">
        <v>872</v>
      </c>
      <c r="L4857">
        <v>11</v>
      </c>
      <c r="M4857">
        <v>-10</v>
      </c>
      <c r="N4857" t="s">
        <v>874</v>
      </c>
      <c r="O4857">
        <v>5.7000000000000002E-2</v>
      </c>
      <c r="P4857" t="s">
        <v>874</v>
      </c>
      <c r="Q4857">
        <v>0.158</v>
      </c>
      <c r="R4857">
        <v>0</v>
      </c>
      <c r="S4857">
        <v>3.5999999999999997E-2</v>
      </c>
      <c r="T4857" t="s">
        <v>874</v>
      </c>
      <c r="U4857" t="s">
        <v>874</v>
      </c>
      <c r="V4857" t="s">
        <v>874</v>
      </c>
      <c r="W4857" t="s">
        <v>874</v>
      </c>
      <c r="X4857" t="s">
        <v>56</v>
      </c>
      <c r="Y4857">
        <v>6.3289999999999997</v>
      </c>
      <c r="Z4857" t="s">
        <v>874</v>
      </c>
      <c r="AA4857">
        <v>0.91400000000000003</v>
      </c>
      <c r="AB4857" t="s">
        <v>874</v>
      </c>
      <c r="AC4857">
        <v>0.85</v>
      </c>
      <c r="AD4857" s="19">
        <v>45825.17576460648</v>
      </c>
      <c r="AE4857" t="s">
        <v>2397</v>
      </c>
    </row>
    <row r="4858" spans="1:31" x14ac:dyDescent="0.35">
      <c r="A4858" t="s">
        <v>111</v>
      </c>
      <c r="B4858" t="s">
        <v>311</v>
      </c>
      <c r="C4858">
        <v>1888</v>
      </c>
      <c r="D4858" s="9">
        <v>43719.688888888886</v>
      </c>
      <c r="E4858" s="9">
        <v>45608.399305555555</v>
      </c>
      <c r="F4858">
        <v>74</v>
      </c>
      <c r="G4858">
        <v>74</v>
      </c>
      <c r="H4858">
        <v>9</v>
      </c>
      <c r="I4858">
        <v>65</v>
      </c>
      <c r="J4858">
        <v>10</v>
      </c>
      <c r="K4858">
        <v>64</v>
      </c>
      <c r="L4858">
        <v>12</v>
      </c>
      <c r="M4858">
        <v>52</v>
      </c>
      <c r="N4858">
        <v>4.0000000000000001E-3</v>
      </c>
      <c r="O4858">
        <v>0.04</v>
      </c>
      <c r="P4858">
        <v>6.3E-2</v>
      </c>
      <c r="Q4858">
        <v>2.8000000000000001E-2</v>
      </c>
      <c r="R4858">
        <v>-1.9E-2</v>
      </c>
      <c r="S4858">
        <v>4.3999999999999997E-2</v>
      </c>
      <c r="T4858">
        <v>-1.474</v>
      </c>
      <c r="U4858">
        <v>9.0999999999999998E-2</v>
      </c>
      <c r="V4858">
        <v>-0.432</v>
      </c>
      <c r="W4858">
        <v>1857.143</v>
      </c>
      <c r="X4858" t="s">
        <v>56</v>
      </c>
      <c r="Y4858">
        <v>35.713999999999999</v>
      </c>
      <c r="Z4858">
        <v>0.84699999999999998</v>
      </c>
      <c r="AA4858">
        <v>0.75700000000000001</v>
      </c>
      <c r="AB4858">
        <v>0.755</v>
      </c>
      <c r="AC4858">
        <v>0.71799999999999997</v>
      </c>
      <c r="AD4858" s="19">
        <v>2.2422453703703705E-2</v>
      </c>
      <c r="AE4858" t="s">
        <v>1108</v>
      </c>
    </row>
    <row r="4859" spans="1:31" hidden="1" x14ac:dyDescent="0.35">
      <c r="A4859" t="s">
        <v>1745</v>
      </c>
      <c r="B4859" t="s">
        <v>312</v>
      </c>
      <c r="C4859">
        <v>0</v>
      </c>
      <c r="D4859" s="9">
        <v>44504.447939814818</v>
      </c>
      <c r="E4859" s="9">
        <v>44504.447939814818</v>
      </c>
      <c r="F4859" t="s">
        <v>871</v>
      </c>
      <c r="G4859" t="s">
        <v>871</v>
      </c>
      <c r="H4859">
        <v>1</v>
      </c>
      <c r="I4859">
        <v>1</v>
      </c>
      <c r="J4859">
        <v>1</v>
      </c>
      <c r="K4859" t="s">
        <v>872</v>
      </c>
      <c r="L4859">
        <v>1</v>
      </c>
      <c r="M4859">
        <v>0</v>
      </c>
      <c r="N4859" t="s">
        <v>874</v>
      </c>
      <c r="O4859" t="s">
        <v>874</v>
      </c>
      <c r="P4859" t="s">
        <v>874</v>
      </c>
      <c r="Q4859" t="s">
        <v>874</v>
      </c>
      <c r="R4859">
        <v>0</v>
      </c>
      <c r="S4859" t="s">
        <v>874</v>
      </c>
      <c r="T4859" t="s">
        <v>874</v>
      </c>
      <c r="U4859" t="s">
        <v>874</v>
      </c>
      <c r="V4859" t="s">
        <v>874</v>
      </c>
      <c r="W4859" t="s">
        <v>874</v>
      </c>
      <c r="X4859" t="s">
        <v>56</v>
      </c>
      <c r="Y4859" t="s">
        <v>874</v>
      </c>
      <c r="Z4859" t="s">
        <v>874</v>
      </c>
      <c r="AA4859" t="s">
        <v>874</v>
      </c>
      <c r="AB4859" t="s">
        <v>874</v>
      </c>
      <c r="AC4859" t="s">
        <v>874</v>
      </c>
      <c r="AD4859" s="19">
        <v>45825.176023703702</v>
      </c>
      <c r="AE4859" t="s">
        <v>2397</v>
      </c>
    </row>
    <row r="4860" spans="1:31" x14ac:dyDescent="0.35">
      <c r="A4860" t="s">
        <v>111</v>
      </c>
      <c r="B4860" t="s">
        <v>311</v>
      </c>
      <c r="C4860">
        <v>1888</v>
      </c>
      <c r="D4860" s="9">
        <v>43719.688888888886</v>
      </c>
      <c r="E4860" s="9">
        <v>45608.399305555555</v>
      </c>
      <c r="F4860">
        <v>74</v>
      </c>
      <c r="G4860">
        <v>74</v>
      </c>
      <c r="H4860">
        <v>9</v>
      </c>
      <c r="I4860">
        <v>65</v>
      </c>
      <c r="J4860">
        <v>10</v>
      </c>
      <c r="K4860">
        <v>64</v>
      </c>
      <c r="L4860">
        <v>12</v>
      </c>
      <c r="M4860">
        <v>52</v>
      </c>
      <c r="N4860">
        <v>4.0000000000000001E-3</v>
      </c>
      <c r="O4860">
        <v>0.04</v>
      </c>
      <c r="P4860">
        <v>6.3E-2</v>
      </c>
      <c r="Q4860">
        <v>2.8000000000000001E-2</v>
      </c>
      <c r="R4860">
        <v>-1.9E-2</v>
      </c>
      <c r="S4860">
        <v>4.3999999999999997E-2</v>
      </c>
      <c r="T4860">
        <v>-1.474</v>
      </c>
      <c r="U4860">
        <v>9.0999999999999998E-2</v>
      </c>
      <c r="V4860">
        <v>-0.432</v>
      </c>
      <c r="W4860">
        <v>1857.143</v>
      </c>
      <c r="X4860" t="s">
        <v>56</v>
      </c>
      <c r="Y4860">
        <v>35.713999999999999</v>
      </c>
      <c r="Z4860">
        <v>0.84699999999999998</v>
      </c>
      <c r="AA4860">
        <v>0.75700000000000001</v>
      </c>
      <c r="AB4860">
        <v>0.755</v>
      </c>
      <c r="AC4860">
        <v>0.71799999999999997</v>
      </c>
      <c r="AD4860" s="19">
        <v>2.6523148148148146E-2</v>
      </c>
      <c r="AE4860" t="s">
        <v>1108</v>
      </c>
    </row>
    <row r="4861" spans="1:31" hidden="1" x14ac:dyDescent="0.35">
      <c r="A4861" t="s">
        <v>1746</v>
      </c>
      <c r="B4861" t="s">
        <v>312</v>
      </c>
      <c r="C4861">
        <v>99</v>
      </c>
      <c r="D4861" s="9">
        <v>44461.335069444445</v>
      </c>
      <c r="E4861" s="9">
        <v>44560.419490740744</v>
      </c>
      <c r="F4861" t="s">
        <v>871</v>
      </c>
      <c r="G4861" t="s">
        <v>871</v>
      </c>
      <c r="H4861">
        <v>11</v>
      </c>
      <c r="I4861">
        <v>29</v>
      </c>
      <c r="J4861">
        <v>1</v>
      </c>
      <c r="K4861" t="s">
        <v>872</v>
      </c>
      <c r="L4861">
        <v>18</v>
      </c>
      <c r="M4861">
        <v>21</v>
      </c>
      <c r="N4861">
        <v>9.4E-2</v>
      </c>
      <c r="O4861">
        <v>0.34</v>
      </c>
      <c r="P4861" t="s">
        <v>874</v>
      </c>
      <c r="Q4861">
        <v>0.221</v>
      </c>
      <c r="R4861" s="24" t="s">
        <v>2270</v>
      </c>
      <c r="S4861">
        <v>0.41099999999999998</v>
      </c>
      <c r="T4861" t="s">
        <v>874</v>
      </c>
      <c r="U4861" t="s">
        <v>874</v>
      </c>
      <c r="V4861" t="s">
        <v>874</v>
      </c>
      <c r="W4861" t="s">
        <v>874</v>
      </c>
      <c r="X4861" t="s">
        <v>56</v>
      </c>
      <c r="Y4861">
        <v>4.5250000000000004</v>
      </c>
      <c r="Z4861">
        <v>0.95</v>
      </c>
      <c r="AA4861">
        <v>0.92800000000000005</v>
      </c>
      <c r="AB4861" t="s">
        <v>874</v>
      </c>
      <c r="AC4861">
        <v>0.95399999999999996</v>
      </c>
      <c r="AD4861" s="19">
        <v>45825.176279189815</v>
      </c>
      <c r="AE4861" t="s">
        <v>2397</v>
      </c>
    </row>
    <row r="4862" spans="1:31" x14ac:dyDescent="0.35">
      <c r="A4862" t="s">
        <v>1341</v>
      </c>
      <c r="B4862" t="s">
        <v>311</v>
      </c>
      <c r="C4862">
        <v>2019</v>
      </c>
      <c r="D4862" s="9">
        <v>42456.994074074071</v>
      </c>
      <c r="E4862" s="9">
        <v>44476.861805555556</v>
      </c>
      <c r="F4862">
        <v>91</v>
      </c>
      <c r="G4862">
        <v>91</v>
      </c>
      <c r="H4862">
        <v>3</v>
      </c>
      <c r="I4862">
        <v>88</v>
      </c>
      <c r="J4862">
        <v>7</v>
      </c>
      <c r="K4862">
        <v>84</v>
      </c>
      <c r="L4862">
        <v>38</v>
      </c>
      <c r="M4862">
        <v>46</v>
      </c>
      <c r="N4862">
        <v>2E-3</v>
      </c>
      <c r="O4862">
        <v>5.6000000000000001E-2</v>
      </c>
      <c r="P4862">
        <v>1.167</v>
      </c>
      <c r="Q4862">
        <v>1.7110000000000001</v>
      </c>
      <c r="R4862">
        <v>-1.109</v>
      </c>
      <c r="S4862">
        <v>5.2999999999999999E-2</v>
      </c>
      <c r="T4862">
        <v>-1.5429999999999999</v>
      </c>
      <c r="U4862">
        <v>3.4000000000000002E-2</v>
      </c>
      <c r="V4862">
        <v>-19.120999999999999</v>
      </c>
      <c r="W4862">
        <v>26.885000000000002</v>
      </c>
      <c r="X4862" t="s">
        <v>80</v>
      </c>
      <c r="Y4862">
        <v>0.58399999999999996</v>
      </c>
      <c r="Z4862">
        <v>0.99099999999999999</v>
      </c>
      <c r="AA4862">
        <v>0.94499999999999995</v>
      </c>
      <c r="AB4862">
        <v>0.75</v>
      </c>
      <c r="AC4862">
        <v>0.11</v>
      </c>
      <c r="AD4862" s="19">
        <v>45825.077208935189</v>
      </c>
      <c r="AE4862" t="s">
        <v>2397</v>
      </c>
    </row>
    <row r="4863" spans="1:31" hidden="1" x14ac:dyDescent="0.35">
      <c r="A4863" t="s">
        <v>1747</v>
      </c>
      <c r="B4863" t="s">
        <v>312</v>
      </c>
      <c r="C4863">
        <v>83</v>
      </c>
      <c r="D4863" s="9">
        <v>38720.102812500001</v>
      </c>
      <c r="E4863" s="9">
        <v>38803.93068287037</v>
      </c>
      <c r="F4863" t="s">
        <v>871</v>
      </c>
      <c r="G4863" t="s">
        <v>871</v>
      </c>
      <c r="H4863">
        <v>2</v>
      </c>
      <c r="I4863">
        <v>5</v>
      </c>
      <c r="J4863">
        <v>1</v>
      </c>
      <c r="K4863" t="s">
        <v>872</v>
      </c>
      <c r="L4863">
        <v>2</v>
      </c>
      <c r="M4863">
        <v>4</v>
      </c>
      <c r="N4863">
        <v>1.2E-2</v>
      </c>
      <c r="O4863">
        <v>3.2000000000000001E-2</v>
      </c>
      <c r="P4863" t="s">
        <v>874</v>
      </c>
      <c r="Q4863">
        <v>6.7000000000000004E-2</v>
      </c>
      <c r="R4863">
        <v>4.3999999999999997E-2</v>
      </c>
      <c r="S4863">
        <v>4.3999999999999997E-2</v>
      </c>
      <c r="T4863" t="s">
        <v>874</v>
      </c>
      <c r="U4863" t="s">
        <v>874</v>
      </c>
      <c r="V4863" t="s">
        <v>874</v>
      </c>
      <c r="W4863" t="s">
        <v>874</v>
      </c>
      <c r="X4863" t="s">
        <v>56</v>
      </c>
      <c r="Y4863">
        <v>14.925000000000001</v>
      </c>
      <c r="Z4863">
        <v>1</v>
      </c>
      <c r="AA4863">
        <v>0.51900000000000002</v>
      </c>
      <c r="AB4863" t="s">
        <v>874</v>
      </c>
      <c r="AC4863">
        <v>1</v>
      </c>
      <c r="AD4863" s="19">
        <v>45825.176497777778</v>
      </c>
      <c r="AE4863" t="s">
        <v>2397</v>
      </c>
    </row>
    <row r="4864" spans="1:31" x14ac:dyDescent="0.35">
      <c r="A4864" t="s">
        <v>2050</v>
      </c>
      <c r="B4864" t="s">
        <v>311</v>
      </c>
      <c r="C4864">
        <v>1686</v>
      </c>
      <c r="D4864" s="9">
        <v>39848.637499999997</v>
      </c>
      <c r="E4864" s="9">
        <v>41535.618750000001</v>
      </c>
      <c r="F4864">
        <v>52</v>
      </c>
      <c r="G4864">
        <v>52</v>
      </c>
      <c r="H4864">
        <v>45</v>
      </c>
      <c r="I4864">
        <v>7</v>
      </c>
      <c r="J4864">
        <v>34</v>
      </c>
      <c r="K4864">
        <v>18</v>
      </c>
      <c r="L4864">
        <v>13</v>
      </c>
      <c r="M4864">
        <v>5</v>
      </c>
      <c r="N4864">
        <v>2.7E-2</v>
      </c>
      <c r="O4864">
        <v>4.0000000000000001E-3</v>
      </c>
      <c r="P4864">
        <v>3.4000000000000002E-2</v>
      </c>
      <c r="Q4864">
        <v>7.0000000000000001E-3</v>
      </c>
      <c r="R4864">
        <v>-3.0000000000000001E-3</v>
      </c>
      <c r="S4864">
        <v>5.0000000000000001E-3</v>
      </c>
      <c r="T4864">
        <v>-2.3330000000000002</v>
      </c>
      <c r="U4864">
        <v>0.871</v>
      </c>
      <c r="V4864">
        <v>-9.7000000000000003E-2</v>
      </c>
      <c r="W4864">
        <v>714.28599999999994</v>
      </c>
      <c r="X4864" t="s">
        <v>56</v>
      </c>
      <c r="Y4864">
        <v>142.857</v>
      </c>
      <c r="Z4864">
        <v>0.59599999999999997</v>
      </c>
      <c r="AA4864">
        <v>0.68100000000000005</v>
      </c>
      <c r="AB4864">
        <v>0.122</v>
      </c>
      <c r="AC4864">
        <v>0.75700000000000001</v>
      </c>
      <c r="AD4864" s="19">
        <v>45824.910213391202</v>
      </c>
      <c r="AE4864" t="s">
        <v>2215</v>
      </c>
    </row>
    <row r="4865" spans="1:31" hidden="1" x14ac:dyDescent="0.35">
      <c r="A4865" t="s">
        <v>1748</v>
      </c>
      <c r="B4865" t="s">
        <v>312</v>
      </c>
      <c r="C4865">
        <v>71</v>
      </c>
      <c r="D4865" s="9">
        <v>44448.32613425926</v>
      </c>
      <c r="E4865" s="9">
        <v>44519.334016203706</v>
      </c>
      <c r="F4865" t="s">
        <v>871</v>
      </c>
      <c r="G4865" t="s">
        <v>871</v>
      </c>
      <c r="H4865">
        <v>2</v>
      </c>
      <c r="I4865">
        <v>3</v>
      </c>
      <c r="J4865">
        <v>10</v>
      </c>
      <c r="K4865" t="s">
        <v>872</v>
      </c>
      <c r="L4865">
        <v>2</v>
      </c>
      <c r="M4865">
        <v>-8</v>
      </c>
      <c r="N4865">
        <v>9.0999999999999998E-2</v>
      </c>
      <c r="O4865">
        <v>4.5999999999999999E-2</v>
      </c>
      <c r="P4865">
        <v>5</v>
      </c>
      <c r="Q4865">
        <v>2.5999999999999999E-2</v>
      </c>
      <c r="R4865">
        <v>-4.8629999999999898</v>
      </c>
      <c r="S4865">
        <v>-4.4999999999999998E-2</v>
      </c>
      <c r="T4865">
        <v>-5.0000000000000001E-3</v>
      </c>
      <c r="U4865">
        <v>0.66400000000000003</v>
      </c>
      <c r="V4865">
        <v>-35.496000000000002</v>
      </c>
      <c r="W4865">
        <v>1076.923</v>
      </c>
      <c r="X4865" t="s">
        <v>56</v>
      </c>
      <c r="Y4865">
        <v>38.462000000000003</v>
      </c>
      <c r="Z4865">
        <v>1</v>
      </c>
      <c r="AA4865">
        <v>0.97899999999999998</v>
      </c>
      <c r="AB4865">
        <v>0.27300000000000002</v>
      </c>
      <c r="AC4865">
        <v>1</v>
      </c>
      <c r="AD4865" s="19">
        <v>45825.176757627312</v>
      </c>
      <c r="AE4865" t="s">
        <v>2397</v>
      </c>
    </row>
    <row r="4866" spans="1:31" x14ac:dyDescent="0.35">
      <c r="A4866" t="s">
        <v>1237</v>
      </c>
      <c r="B4866" t="s">
        <v>311</v>
      </c>
      <c r="C4866">
        <v>3944</v>
      </c>
      <c r="D4866" s="9">
        <v>37177.053472222222</v>
      </c>
      <c r="E4866" s="9">
        <v>41121.806944444441</v>
      </c>
      <c r="F4866">
        <v>86</v>
      </c>
      <c r="G4866">
        <v>86</v>
      </c>
      <c r="H4866">
        <v>1</v>
      </c>
      <c r="I4866">
        <v>85</v>
      </c>
      <c r="J4866">
        <v>36</v>
      </c>
      <c r="K4866">
        <v>50</v>
      </c>
      <c r="L4866">
        <v>17</v>
      </c>
      <c r="M4866">
        <v>33</v>
      </c>
      <c r="N4866">
        <v>0</v>
      </c>
      <c r="O4866">
        <v>2.4E-2</v>
      </c>
      <c r="P4866">
        <v>3.5999999999999997E-2</v>
      </c>
      <c r="Q4866">
        <v>3.4000000000000002E-2</v>
      </c>
      <c r="R4866">
        <v>-1.2E-2</v>
      </c>
      <c r="S4866">
        <v>1.7000000000000001E-2</v>
      </c>
      <c r="T4866">
        <v>-2.8330000000000002</v>
      </c>
      <c r="U4866">
        <v>0</v>
      </c>
      <c r="V4866">
        <v>-0.5</v>
      </c>
      <c r="W4866">
        <v>970.58799999999997</v>
      </c>
      <c r="X4866" t="s">
        <v>56</v>
      </c>
      <c r="Y4866">
        <v>29.411999999999999</v>
      </c>
      <c r="Z4866">
        <v>0</v>
      </c>
      <c r="AA4866">
        <v>0.99</v>
      </c>
      <c r="AB4866">
        <v>0.13600000000000001</v>
      </c>
      <c r="AC4866">
        <v>0.16700000000000001</v>
      </c>
      <c r="AD4866" s="19">
        <v>45824.74597866898</v>
      </c>
      <c r="AE4866" t="s">
        <v>1824</v>
      </c>
    </row>
    <row r="4867" spans="1:31" hidden="1" x14ac:dyDescent="0.35">
      <c r="A4867" t="s">
        <v>1749</v>
      </c>
      <c r="B4867" t="s">
        <v>312</v>
      </c>
      <c r="C4867">
        <v>98</v>
      </c>
      <c r="D4867" s="9">
        <v>44467.966145833336</v>
      </c>
      <c r="E4867" s="9">
        <v>44566.03875</v>
      </c>
      <c r="F4867" t="s">
        <v>871</v>
      </c>
      <c r="G4867" t="s">
        <v>871</v>
      </c>
      <c r="H4867">
        <v>33</v>
      </c>
      <c r="I4867">
        <v>5</v>
      </c>
      <c r="J4867">
        <v>1</v>
      </c>
      <c r="K4867" t="s">
        <v>872</v>
      </c>
      <c r="L4867">
        <v>21</v>
      </c>
      <c r="M4867">
        <v>18</v>
      </c>
      <c r="N4867">
        <v>0.42299999999999999</v>
      </c>
      <c r="O4867">
        <v>4.9000000000000002E-2</v>
      </c>
      <c r="P4867">
        <v>0</v>
      </c>
      <c r="Q4867">
        <v>0.13400000000000001</v>
      </c>
      <c r="R4867">
        <v>0.47199999999999998</v>
      </c>
      <c r="S4867">
        <v>0.46400000000000002</v>
      </c>
      <c r="T4867">
        <v>0.28399999999999997</v>
      </c>
      <c r="U4867">
        <v>0.89600000000000002</v>
      </c>
      <c r="V4867">
        <v>1</v>
      </c>
      <c r="W4867">
        <v>283.58199999999999</v>
      </c>
      <c r="X4867" t="s">
        <v>56</v>
      </c>
      <c r="Y4867">
        <v>7.4630000000000001</v>
      </c>
      <c r="Z4867">
        <v>0.48299999999999998</v>
      </c>
      <c r="AA4867">
        <v>0.92800000000000005</v>
      </c>
      <c r="AB4867">
        <v>0</v>
      </c>
      <c r="AC4867">
        <v>0.79300000000000004</v>
      </c>
      <c r="AD4867" s="19">
        <v>45825.177011342596</v>
      </c>
      <c r="AE4867" t="s">
        <v>2397</v>
      </c>
    </row>
    <row r="4868" spans="1:31" x14ac:dyDescent="0.35">
      <c r="A4868" t="s">
        <v>1237</v>
      </c>
      <c r="B4868" t="s">
        <v>311</v>
      </c>
      <c r="C4868">
        <v>3944</v>
      </c>
      <c r="D4868" s="9">
        <v>37177.053472222222</v>
      </c>
      <c r="E4868" s="9">
        <v>41121.806944444441</v>
      </c>
      <c r="F4868">
        <v>86</v>
      </c>
      <c r="G4868">
        <v>86</v>
      </c>
      <c r="H4868">
        <v>1</v>
      </c>
      <c r="I4868">
        <v>85</v>
      </c>
      <c r="J4868">
        <v>36</v>
      </c>
      <c r="K4868">
        <v>50</v>
      </c>
      <c r="L4868">
        <v>17</v>
      </c>
      <c r="M4868">
        <v>33</v>
      </c>
      <c r="N4868">
        <v>0</v>
      </c>
      <c r="O4868">
        <v>2.4E-2</v>
      </c>
      <c r="P4868">
        <v>3.5999999999999997E-2</v>
      </c>
      <c r="Q4868">
        <v>3.4000000000000002E-2</v>
      </c>
      <c r="R4868">
        <v>-1.2E-2</v>
      </c>
      <c r="S4868">
        <v>1.7000000000000001E-2</v>
      </c>
      <c r="T4868">
        <v>-2.8330000000000002</v>
      </c>
      <c r="U4868">
        <v>0</v>
      </c>
      <c r="V4868">
        <v>-0.5</v>
      </c>
      <c r="W4868">
        <v>970.58799999999997</v>
      </c>
      <c r="X4868" t="s">
        <v>56</v>
      </c>
      <c r="Y4868">
        <v>29.411999999999999</v>
      </c>
      <c r="Z4868">
        <v>0</v>
      </c>
      <c r="AA4868">
        <v>0.99</v>
      </c>
      <c r="AB4868">
        <v>0.13600000000000001</v>
      </c>
      <c r="AC4868">
        <v>0.16700000000000001</v>
      </c>
      <c r="AD4868" s="19">
        <v>45824.756643680557</v>
      </c>
      <c r="AE4868" t="s">
        <v>1824</v>
      </c>
    </row>
    <row r="4869" spans="1:31" hidden="1" x14ac:dyDescent="0.35">
      <c r="A4869" t="s">
        <v>1750</v>
      </c>
      <c r="B4869" t="s">
        <v>312</v>
      </c>
      <c r="C4869">
        <v>0</v>
      </c>
      <c r="D4869" s="9">
        <v>39133.930763888886</v>
      </c>
      <c r="E4869" s="9">
        <v>39133.94253472222</v>
      </c>
      <c r="F4869" t="s">
        <v>871</v>
      </c>
      <c r="G4869" t="s">
        <v>871</v>
      </c>
      <c r="H4869">
        <v>1</v>
      </c>
      <c r="I4869">
        <v>1</v>
      </c>
      <c r="J4869">
        <v>1</v>
      </c>
      <c r="K4869" t="s">
        <v>872</v>
      </c>
      <c r="L4869">
        <v>1</v>
      </c>
      <c r="M4869">
        <v>-1</v>
      </c>
      <c r="N4869" t="s">
        <v>874</v>
      </c>
      <c r="O4869" t="s">
        <v>874</v>
      </c>
      <c r="P4869" t="s">
        <v>874</v>
      </c>
      <c r="Q4869" t="s">
        <v>874</v>
      </c>
      <c r="R4869">
        <v>0</v>
      </c>
      <c r="S4869" t="s">
        <v>874</v>
      </c>
      <c r="T4869" t="s">
        <v>874</v>
      </c>
      <c r="U4869" t="s">
        <v>874</v>
      </c>
      <c r="V4869" t="s">
        <v>874</v>
      </c>
      <c r="W4869" t="s">
        <v>874</v>
      </c>
      <c r="X4869" t="s">
        <v>56</v>
      </c>
      <c r="Y4869" t="s">
        <v>874</v>
      </c>
      <c r="Z4869" t="s">
        <v>874</v>
      </c>
      <c r="AA4869" t="s">
        <v>874</v>
      </c>
      <c r="AB4869" t="s">
        <v>874</v>
      </c>
      <c r="AC4869" t="s">
        <v>874</v>
      </c>
      <c r="AD4869" s="19">
        <v>45825.177226250002</v>
      </c>
      <c r="AE4869" t="s">
        <v>2397</v>
      </c>
    </row>
    <row r="4870" spans="1:31" x14ac:dyDescent="0.35">
      <c r="A4870" t="s">
        <v>2012</v>
      </c>
      <c r="B4870" t="s">
        <v>311</v>
      </c>
      <c r="C4870">
        <v>801</v>
      </c>
      <c r="D4870" s="9">
        <v>38841.189583333333</v>
      </c>
      <c r="E4870" s="9">
        <v>39643.058333333334</v>
      </c>
      <c r="F4870">
        <v>67</v>
      </c>
      <c r="G4870">
        <v>67</v>
      </c>
      <c r="H4870">
        <v>48</v>
      </c>
      <c r="I4870">
        <v>19</v>
      </c>
      <c r="J4870">
        <v>2</v>
      </c>
      <c r="K4870">
        <v>65</v>
      </c>
      <c r="L4870">
        <v>41</v>
      </c>
      <c r="M4870">
        <v>24</v>
      </c>
      <c r="N4870">
        <v>5.3999999999999999E-2</v>
      </c>
      <c r="O4870">
        <v>2.9000000000000001E-2</v>
      </c>
      <c r="P4870">
        <v>0.1</v>
      </c>
      <c r="Q4870">
        <v>5.2999999999999999E-2</v>
      </c>
      <c r="R4870">
        <v>-1.7000000000000001E-2</v>
      </c>
      <c r="S4870">
        <v>7.9000000000000001E-2</v>
      </c>
      <c r="T4870">
        <v>-3.1179999999999999</v>
      </c>
      <c r="U4870">
        <v>0.65100000000000002</v>
      </c>
      <c r="V4870">
        <v>-0.20499999999999999</v>
      </c>
      <c r="W4870">
        <v>452.83</v>
      </c>
      <c r="X4870" t="s">
        <v>56</v>
      </c>
      <c r="Y4870">
        <v>18.867999999999999</v>
      </c>
      <c r="Z4870">
        <v>0.84</v>
      </c>
      <c r="AA4870">
        <v>0.88</v>
      </c>
      <c r="AB4870">
        <v>1</v>
      </c>
      <c r="AC4870">
        <v>0.95499999999999996</v>
      </c>
      <c r="AD4870" s="19">
        <v>45824.899597465279</v>
      </c>
      <c r="AE4870" t="s">
        <v>2024</v>
      </c>
    </row>
    <row r="4871" spans="1:31" hidden="1" x14ac:dyDescent="0.35">
      <c r="A4871" t="s">
        <v>1751</v>
      </c>
      <c r="B4871" t="s">
        <v>312</v>
      </c>
      <c r="C4871">
        <v>0</v>
      </c>
      <c r="D4871" s="9">
        <v>43145.979629629626</v>
      </c>
      <c r="E4871" s="9">
        <v>43145.979629629626</v>
      </c>
      <c r="F4871" t="s">
        <v>871</v>
      </c>
      <c r="G4871" t="s">
        <v>871</v>
      </c>
      <c r="H4871">
        <v>1</v>
      </c>
      <c r="I4871">
        <v>1</v>
      </c>
      <c r="J4871">
        <v>1</v>
      </c>
      <c r="K4871" t="s">
        <v>872</v>
      </c>
      <c r="L4871">
        <v>1</v>
      </c>
      <c r="M4871">
        <v>0</v>
      </c>
      <c r="N4871" t="s">
        <v>874</v>
      </c>
      <c r="O4871" t="s">
        <v>874</v>
      </c>
      <c r="P4871" t="s">
        <v>874</v>
      </c>
      <c r="Q4871" t="s">
        <v>874</v>
      </c>
      <c r="R4871">
        <v>0</v>
      </c>
      <c r="S4871" t="s">
        <v>874</v>
      </c>
      <c r="T4871" t="s">
        <v>874</v>
      </c>
      <c r="U4871" t="s">
        <v>874</v>
      </c>
      <c r="V4871" t="s">
        <v>874</v>
      </c>
      <c r="W4871" t="s">
        <v>874</v>
      </c>
      <c r="X4871" t="s">
        <v>56</v>
      </c>
      <c r="Y4871" t="s">
        <v>874</v>
      </c>
      <c r="Z4871" t="s">
        <v>874</v>
      </c>
      <c r="AA4871" t="s">
        <v>874</v>
      </c>
      <c r="AB4871" t="s">
        <v>874</v>
      </c>
      <c r="AC4871" t="s">
        <v>874</v>
      </c>
      <c r="AD4871" s="19">
        <v>45825.177438738428</v>
      </c>
      <c r="AE4871" t="s">
        <v>2397</v>
      </c>
    </row>
    <row r="4872" spans="1:31" x14ac:dyDescent="0.35">
      <c r="A4872" t="s">
        <v>1310</v>
      </c>
      <c r="B4872" t="s">
        <v>311</v>
      </c>
      <c r="C4872">
        <v>4476</v>
      </c>
      <c r="D4872" s="9">
        <v>36818.643750000003</v>
      </c>
      <c r="E4872" s="9">
        <v>41294.897222222222</v>
      </c>
      <c r="F4872">
        <v>2999</v>
      </c>
      <c r="G4872">
        <v>2999</v>
      </c>
      <c r="H4872">
        <v>78</v>
      </c>
      <c r="I4872">
        <v>2921</v>
      </c>
      <c r="J4872">
        <v>1362</v>
      </c>
      <c r="K4872">
        <v>1637</v>
      </c>
      <c r="L4872">
        <v>1396</v>
      </c>
      <c r="M4872">
        <v>241</v>
      </c>
      <c r="N4872">
        <v>3.6999999999999998E-2</v>
      </c>
      <c r="O4872">
        <v>1.2</v>
      </c>
      <c r="P4872">
        <v>1.3129999999999999</v>
      </c>
      <c r="Q4872">
        <v>1.62</v>
      </c>
      <c r="R4872">
        <v>-7.5999999999999998E-2</v>
      </c>
      <c r="S4872">
        <v>0.69799999999999995</v>
      </c>
      <c r="T4872">
        <v>-21.315999999999999</v>
      </c>
      <c r="U4872">
        <v>0.03</v>
      </c>
      <c r="V4872">
        <v>-6.0999999999999999E-2</v>
      </c>
      <c r="W4872">
        <v>148.76499999999999</v>
      </c>
      <c r="X4872" t="s">
        <v>56</v>
      </c>
      <c r="Y4872">
        <v>0.61699999999999999</v>
      </c>
      <c r="Z4872">
        <v>0.73</v>
      </c>
      <c r="AA4872">
        <v>0.879</v>
      </c>
      <c r="AB4872">
        <v>0.377</v>
      </c>
      <c r="AC4872">
        <v>0.52100000000000002</v>
      </c>
      <c r="AD4872" s="19">
        <v>45824.775082395834</v>
      </c>
      <c r="AE4872" t="s">
        <v>1824</v>
      </c>
    </row>
    <row r="4873" spans="1:31" hidden="1" x14ac:dyDescent="0.35">
      <c r="A4873" t="s">
        <v>1752</v>
      </c>
      <c r="B4873" t="s">
        <v>312</v>
      </c>
      <c r="C4873">
        <v>50</v>
      </c>
      <c r="D4873" s="9">
        <v>44509.871608796297</v>
      </c>
      <c r="E4873" s="9">
        <v>44560.807534722226</v>
      </c>
      <c r="F4873" t="s">
        <v>871</v>
      </c>
      <c r="G4873" t="s">
        <v>871</v>
      </c>
      <c r="H4873">
        <v>1</v>
      </c>
      <c r="I4873">
        <v>1</v>
      </c>
      <c r="J4873">
        <v>3</v>
      </c>
      <c r="K4873" t="s">
        <v>872</v>
      </c>
      <c r="L4873">
        <v>1</v>
      </c>
      <c r="M4873">
        <v>-2</v>
      </c>
      <c r="N4873" t="s">
        <v>874</v>
      </c>
      <c r="O4873" t="s">
        <v>874</v>
      </c>
      <c r="P4873">
        <v>0.03</v>
      </c>
      <c r="Q4873" t="s">
        <v>874</v>
      </c>
      <c r="R4873">
        <v>0</v>
      </c>
      <c r="S4873">
        <v>-0.03</v>
      </c>
      <c r="T4873" t="s">
        <v>874</v>
      </c>
      <c r="U4873" t="s">
        <v>874</v>
      </c>
      <c r="V4873" t="s">
        <v>874</v>
      </c>
      <c r="W4873" t="s">
        <v>874</v>
      </c>
      <c r="X4873" t="s">
        <v>56</v>
      </c>
      <c r="Y4873" t="s">
        <v>874</v>
      </c>
      <c r="Z4873" t="s">
        <v>874</v>
      </c>
      <c r="AA4873" t="s">
        <v>874</v>
      </c>
      <c r="AB4873">
        <v>0.76500000000000001</v>
      </c>
      <c r="AC4873" t="s">
        <v>874</v>
      </c>
      <c r="AD4873" s="19">
        <v>45825.17767730324</v>
      </c>
      <c r="AE4873" t="s">
        <v>2397</v>
      </c>
    </row>
    <row r="4874" spans="1:31" x14ac:dyDescent="0.35">
      <c r="A4874" t="s">
        <v>1135</v>
      </c>
      <c r="B4874" t="s">
        <v>311</v>
      </c>
      <c r="C4874">
        <v>1951</v>
      </c>
      <c r="D4874" s="9">
        <v>42279.635625000003</v>
      </c>
      <c r="E4874" s="9">
        <v>44230.989351851851</v>
      </c>
      <c r="F4874">
        <v>86</v>
      </c>
      <c r="G4874">
        <v>86</v>
      </c>
      <c r="H4874">
        <v>75</v>
      </c>
      <c r="I4874">
        <v>11</v>
      </c>
      <c r="J4874">
        <v>6</v>
      </c>
      <c r="K4874">
        <v>80</v>
      </c>
      <c r="L4874">
        <v>27</v>
      </c>
      <c r="M4874">
        <v>53</v>
      </c>
      <c r="N4874">
        <v>3.1E-2</v>
      </c>
      <c r="O4874">
        <v>4.0000000000000001E-3</v>
      </c>
      <c r="P4874">
        <v>4.2000000000000003E-2</v>
      </c>
      <c r="Q4874">
        <v>0.187</v>
      </c>
      <c r="R4874">
        <v>-7.0000000000000001E-3</v>
      </c>
      <c r="S4874">
        <v>2.9000000000000001E-2</v>
      </c>
      <c r="T4874">
        <v>-26.713999999999999</v>
      </c>
      <c r="U4874">
        <v>0.88600000000000001</v>
      </c>
      <c r="V4874">
        <v>-0.2</v>
      </c>
      <c r="W4874">
        <v>283.42200000000003</v>
      </c>
      <c r="X4874" t="s">
        <v>56</v>
      </c>
      <c r="Y4874">
        <v>5.3479999999999999</v>
      </c>
      <c r="Z4874">
        <v>0.1</v>
      </c>
      <c r="AA4874">
        <v>0.48099999999999998</v>
      </c>
      <c r="AB4874">
        <v>0.80200000000000005</v>
      </c>
      <c r="AC4874">
        <v>0.86599999999999999</v>
      </c>
      <c r="AD4874" s="19">
        <v>45825.278249907409</v>
      </c>
      <c r="AE4874" t="s">
        <v>2357</v>
      </c>
    </row>
    <row r="4875" spans="1:31" hidden="1" x14ac:dyDescent="0.35">
      <c r="A4875" t="s">
        <v>1753</v>
      </c>
      <c r="B4875" t="s">
        <v>312</v>
      </c>
      <c r="C4875">
        <v>0</v>
      </c>
      <c r="D4875" s="9">
        <v>42765.934131944443</v>
      </c>
      <c r="E4875" s="9">
        <v>42765.934131944443</v>
      </c>
      <c r="F4875" t="s">
        <v>871</v>
      </c>
      <c r="G4875" t="s">
        <v>871</v>
      </c>
      <c r="H4875">
        <v>1</v>
      </c>
      <c r="I4875">
        <v>1</v>
      </c>
      <c r="J4875">
        <v>1</v>
      </c>
      <c r="K4875" t="s">
        <v>872</v>
      </c>
      <c r="L4875">
        <v>1</v>
      </c>
      <c r="M4875">
        <v>0</v>
      </c>
      <c r="N4875" t="s">
        <v>874</v>
      </c>
      <c r="O4875" t="s">
        <v>874</v>
      </c>
      <c r="P4875" t="s">
        <v>874</v>
      </c>
      <c r="Q4875" t="s">
        <v>874</v>
      </c>
      <c r="R4875">
        <v>0</v>
      </c>
      <c r="S4875" t="s">
        <v>874</v>
      </c>
      <c r="T4875" t="s">
        <v>874</v>
      </c>
      <c r="U4875" t="s">
        <v>874</v>
      </c>
      <c r="V4875" t="s">
        <v>874</v>
      </c>
      <c r="W4875" t="s">
        <v>874</v>
      </c>
      <c r="X4875" t="s">
        <v>62</v>
      </c>
      <c r="Y4875" t="s">
        <v>874</v>
      </c>
      <c r="Z4875" t="s">
        <v>874</v>
      </c>
      <c r="AA4875" t="s">
        <v>874</v>
      </c>
      <c r="AB4875" t="s">
        <v>874</v>
      </c>
      <c r="AC4875" t="s">
        <v>874</v>
      </c>
      <c r="AD4875" s="19">
        <v>45825.17788127315</v>
      </c>
      <c r="AE4875" t="s">
        <v>2397</v>
      </c>
    </row>
    <row r="4876" spans="1:31" x14ac:dyDescent="0.35">
      <c r="A4876" t="s">
        <v>1129</v>
      </c>
      <c r="B4876" t="s">
        <v>311</v>
      </c>
      <c r="C4876">
        <v>1043</v>
      </c>
      <c r="D4876" s="9">
        <v>43522.306134259263</v>
      </c>
      <c r="E4876" s="9">
        <v>44565.625509259262</v>
      </c>
      <c r="F4876">
        <v>318</v>
      </c>
      <c r="G4876">
        <v>318</v>
      </c>
      <c r="H4876">
        <v>226</v>
      </c>
      <c r="I4876">
        <v>92</v>
      </c>
      <c r="J4876">
        <v>26</v>
      </c>
      <c r="K4876">
        <v>292</v>
      </c>
      <c r="L4876">
        <v>82</v>
      </c>
      <c r="M4876">
        <v>210</v>
      </c>
      <c r="N4876">
        <v>0.315</v>
      </c>
      <c r="O4876">
        <v>0.10100000000000001</v>
      </c>
      <c r="P4876">
        <v>0.42</v>
      </c>
      <c r="Q4876">
        <v>1.165</v>
      </c>
      <c r="R4876">
        <v>-4.0000000000000001E-3</v>
      </c>
      <c r="S4876">
        <v>0.375</v>
      </c>
      <c r="T4876">
        <v>-291.25</v>
      </c>
      <c r="U4876">
        <v>0.75700000000000001</v>
      </c>
      <c r="V4876">
        <v>-0.01</v>
      </c>
      <c r="W4876">
        <v>180.25800000000001</v>
      </c>
      <c r="X4876" t="s">
        <v>56</v>
      </c>
      <c r="Y4876">
        <v>0.85799999999999998</v>
      </c>
      <c r="Z4876">
        <v>0.5</v>
      </c>
      <c r="AA4876">
        <v>0.84199999999999997</v>
      </c>
      <c r="AB4876">
        <v>0.97799999999999998</v>
      </c>
      <c r="AC4876">
        <v>0.97499999999999998</v>
      </c>
      <c r="AD4876" s="19">
        <v>45825.270711192126</v>
      </c>
      <c r="AE4876" t="s">
        <v>2357</v>
      </c>
    </row>
    <row r="4877" spans="1:31" hidden="1" x14ac:dyDescent="0.35">
      <c r="A4877" t="s">
        <v>1754</v>
      </c>
      <c r="B4877" t="s">
        <v>312</v>
      </c>
      <c r="C4877">
        <v>99</v>
      </c>
      <c r="D4877" s="9">
        <v>44467.185532407406</v>
      </c>
      <c r="E4877" s="9">
        <v>44566.961388888885</v>
      </c>
      <c r="F4877" t="s">
        <v>871</v>
      </c>
      <c r="G4877" t="s">
        <v>871</v>
      </c>
      <c r="H4877">
        <v>166</v>
      </c>
      <c r="I4877">
        <v>1426</v>
      </c>
      <c r="J4877">
        <v>1</v>
      </c>
      <c r="K4877" t="s">
        <v>872</v>
      </c>
      <c r="L4877">
        <v>4</v>
      </c>
      <c r="M4877">
        <v>1587</v>
      </c>
      <c r="N4877">
        <v>1.679</v>
      </c>
      <c r="O4877">
        <v>13.887</v>
      </c>
      <c r="P4877" t="s">
        <v>874</v>
      </c>
      <c r="Q4877">
        <v>2.9000000000000001E-2</v>
      </c>
      <c r="R4877">
        <v>15.566000000000001</v>
      </c>
      <c r="S4877">
        <v>15.571999999999999</v>
      </c>
      <c r="T4877" t="s">
        <v>874</v>
      </c>
      <c r="U4877" t="s">
        <v>874</v>
      </c>
      <c r="V4877" t="s">
        <v>874</v>
      </c>
      <c r="W4877" t="s">
        <v>874</v>
      </c>
      <c r="X4877" t="s">
        <v>56</v>
      </c>
      <c r="Y4877">
        <v>34.482999999999997</v>
      </c>
      <c r="Z4877">
        <v>0.998</v>
      </c>
      <c r="AA4877">
        <v>0.98599999999999999</v>
      </c>
      <c r="AB4877" t="s">
        <v>874</v>
      </c>
      <c r="AC4877">
        <v>0.86299999999999999</v>
      </c>
      <c r="AD4877" s="19">
        <v>45825.178149722225</v>
      </c>
      <c r="AE4877" t="s">
        <v>2397</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K12" sqref="K12"/>
    </sheetView>
  </sheetViews>
  <sheetFormatPr defaultRowHeight="14.5" x14ac:dyDescent="0.35"/>
  <sheetData>
    <row r="1" spans="1:7" x14ac:dyDescent="0.35">
      <c r="A1" t="s">
        <v>5</v>
      </c>
      <c r="B1" t="s">
        <v>22</v>
      </c>
      <c r="C1" t="s">
        <v>23</v>
      </c>
      <c r="D1" t="s">
        <v>1775</v>
      </c>
      <c r="E1" t="s">
        <v>24</v>
      </c>
      <c r="F1" t="s">
        <v>25</v>
      </c>
      <c r="G1" t="s">
        <v>1774</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3" si="8">IF(E258&lt;F258,0,E258-F258)</f>
        <v>0</v>
      </c>
    </row>
    <row r="259" spans="1:7" x14ac:dyDescent="0.35">
      <c r="A259">
        <v>1799</v>
      </c>
      <c r="B259" s="2">
        <f>Inputs!B$6+(Inputs!B$2+Inputs!B$3-Inputs!B$4)*Timelines!$A259</f>
        <v>12459.434000000001</v>
      </c>
      <c r="C259" s="2">
        <f>Inputs!B$5*Timelines!$A259</f>
        <v>10585.316000000001</v>
      </c>
      <c r="D259" s="2">
        <f>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IF(B260&lt;C260,0,B260-C260)</f>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IF(B261&lt;C261,0,B261-C261)</f>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IF(B262&lt;C262,0,B262-C262)</f>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IF(B263&lt;C263,0,B263-C263)</f>
        <v>1887.6139999999996</v>
      </c>
      <c r="E263" s="2">
        <f>Inputs!C$6+(Inputs!C$2+Inputs!C$3-Inputs!C$4)*Timelines!$A263</f>
        <v>11462</v>
      </c>
      <c r="F263">
        <f>Inputs!C$5*Timelines!$A263</f>
        <v>12423.6</v>
      </c>
      <c r="G263" s="2">
        <f t="shared" si="8"/>
        <v>0</v>
      </c>
    </row>
    <row r="264" spans="1:7" x14ac:dyDescent="0.35">
      <c r="D264" s="2"/>
      <c r="E264" s="2"/>
      <c r="F264" s="2"/>
      <c r="G264"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F1472"/>
  <sheetViews>
    <sheetView tabSelected="1" topLeftCell="A1461" workbookViewId="0">
      <selection activeCell="C4" sqref="C4:C1462"/>
    </sheetView>
  </sheetViews>
  <sheetFormatPr defaultRowHeight="14.5" x14ac:dyDescent="0.35"/>
  <cols>
    <col min="1" max="1" width="23.54296875" bestFit="1" customWidth="1"/>
    <col min="2" max="2" width="34.08984375" bestFit="1" customWidth="1"/>
    <col min="3" max="3" width="22.26953125" bestFit="1" customWidth="1"/>
    <col min="4" max="4" width="12.453125" bestFit="1" customWidth="1"/>
    <col min="5" max="5" width="12.08984375" bestFit="1" customWidth="1"/>
    <col min="6" max="6" width="13.45312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6" x14ac:dyDescent="0.35">
      <c r="A1" s="21" t="s">
        <v>313</v>
      </c>
      <c r="B1" t="s">
        <v>311</v>
      </c>
    </row>
    <row r="3" spans="1:6" x14ac:dyDescent="0.35">
      <c r="A3" s="21" t="s">
        <v>1767</v>
      </c>
      <c r="B3" t="s">
        <v>1769</v>
      </c>
      <c r="C3" t="s">
        <v>1770</v>
      </c>
      <c r="D3" t="s">
        <v>1771</v>
      </c>
      <c r="E3" t="s">
        <v>1772</v>
      </c>
      <c r="F3" t="s">
        <v>1773</v>
      </c>
    </row>
    <row r="4" spans="1:6" x14ac:dyDescent="0.35">
      <c r="A4" s="22" t="s">
        <v>1754</v>
      </c>
      <c r="B4" s="25">
        <v>9049</v>
      </c>
      <c r="C4" s="25">
        <v>430904.76199999999</v>
      </c>
      <c r="D4" s="25">
        <v>3.0000000000000001E-3</v>
      </c>
      <c r="E4" s="25">
        <v>0.41299999999999998</v>
      </c>
      <c r="F4" s="25">
        <v>0.996</v>
      </c>
    </row>
    <row r="5" spans="1:6" x14ac:dyDescent="0.35">
      <c r="A5" s="22" t="s">
        <v>1739</v>
      </c>
      <c r="B5" s="25">
        <v>67</v>
      </c>
      <c r="C5" s="25">
        <v>67000</v>
      </c>
      <c r="D5" s="25">
        <v>0.111</v>
      </c>
      <c r="E5" s="25">
        <v>0.222</v>
      </c>
      <c r="F5" s="25">
        <v>1</v>
      </c>
    </row>
    <row r="6" spans="1:6" x14ac:dyDescent="0.35">
      <c r="A6" s="22" t="s">
        <v>991</v>
      </c>
      <c r="B6" s="25">
        <v>205</v>
      </c>
      <c r="C6" s="25">
        <v>41000</v>
      </c>
      <c r="D6" s="25">
        <v>9.8000000000000004E-2</v>
      </c>
      <c r="E6" s="25">
        <v>8.5999999999999993E-2</v>
      </c>
      <c r="F6" s="25">
        <v>0.879</v>
      </c>
    </row>
    <row r="7" spans="1:6" x14ac:dyDescent="0.35">
      <c r="A7" s="22" t="s">
        <v>1080</v>
      </c>
      <c r="B7" s="25">
        <v>150</v>
      </c>
      <c r="C7" s="25">
        <v>30000</v>
      </c>
      <c r="D7" s="25">
        <v>0.11600000000000001</v>
      </c>
      <c r="E7" s="25">
        <v>4.2000000000000003E-2</v>
      </c>
      <c r="F7" s="25">
        <v>0.89600000000000002</v>
      </c>
    </row>
    <row r="8" spans="1:6" x14ac:dyDescent="0.35">
      <c r="A8" s="22" t="s">
        <v>288</v>
      </c>
      <c r="B8" s="25">
        <v>167</v>
      </c>
      <c r="C8" s="25">
        <v>28416.666666666668</v>
      </c>
      <c r="D8" s="25">
        <v>0.13800000000000001</v>
      </c>
      <c r="E8" s="25">
        <v>0.68499999999999994</v>
      </c>
      <c r="F8" s="25">
        <v>0.80299999999999994</v>
      </c>
    </row>
    <row r="9" spans="1:6" x14ac:dyDescent="0.35">
      <c r="A9" s="22" t="s">
        <v>1275</v>
      </c>
      <c r="B9" s="25">
        <v>83.5</v>
      </c>
      <c r="C9" s="25">
        <v>19100</v>
      </c>
      <c r="D9" s="25">
        <v>0.20199999999999999</v>
      </c>
      <c r="E9" s="25">
        <v>0.17099999999999999</v>
      </c>
      <c r="F9" s="25">
        <v>0.9345</v>
      </c>
    </row>
    <row r="10" spans="1:6" x14ac:dyDescent="0.35">
      <c r="A10" s="22" t="s">
        <v>999</v>
      </c>
      <c r="B10" s="25">
        <v>35</v>
      </c>
      <c r="C10" s="25">
        <v>17500</v>
      </c>
      <c r="D10" s="25">
        <v>0.13300000000000001</v>
      </c>
      <c r="E10" s="25">
        <v>0.13300000000000001</v>
      </c>
      <c r="F10" s="25">
        <v>1</v>
      </c>
    </row>
    <row r="11" spans="1:6" x14ac:dyDescent="0.35">
      <c r="A11" s="22" t="s">
        <v>947</v>
      </c>
      <c r="B11" s="25">
        <v>12609.5</v>
      </c>
      <c r="C11" s="25">
        <v>15570.651</v>
      </c>
      <c r="D11" s="25">
        <v>0.60350000000000004</v>
      </c>
      <c r="E11" s="25">
        <v>0</v>
      </c>
      <c r="F11" s="25">
        <v>0.48</v>
      </c>
    </row>
    <row r="12" spans="1:6" x14ac:dyDescent="0.35">
      <c r="A12" s="22" t="s">
        <v>1229</v>
      </c>
      <c r="B12" s="25">
        <v>89.5</v>
      </c>
      <c r="C12" s="25">
        <v>12160.7145</v>
      </c>
      <c r="D12" s="25">
        <v>0.23550000000000001</v>
      </c>
      <c r="E12" s="25">
        <v>0.312</v>
      </c>
      <c r="F12" s="25">
        <v>0.88</v>
      </c>
    </row>
    <row r="13" spans="1:6" x14ac:dyDescent="0.35">
      <c r="A13" s="22" t="s">
        <v>1161</v>
      </c>
      <c r="B13" s="25">
        <v>36</v>
      </c>
      <c r="C13" s="25">
        <v>12000</v>
      </c>
      <c r="D13" s="25">
        <v>1.0999999999999999E-2</v>
      </c>
      <c r="E13" s="25">
        <v>1</v>
      </c>
      <c r="F13" s="25">
        <v>1</v>
      </c>
    </row>
    <row r="14" spans="1:6" x14ac:dyDescent="0.35">
      <c r="A14" s="22" t="s">
        <v>955</v>
      </c>
      <c r="B14" s="25">
        <v>11529</v>
      </c>
      <c r="C14" s="25">
        <v>11088.0545</v>
      </c>
      <c r="D14" s="25">
        <v>0.67749999999999999</v>
      </c>
      <c r="E14" s="25">
        <v>0</v>
      </c>
      <c r="F14" s="25">
        <v>0.54249999999999998</v>
      </c>
    </row>
    <row r="15" spans="1:6" x14ac:dyDescent="0.35">
      <c r="A15" s="22" t="s">
        <v>1720</v>
      </c>
      <c r="B15" s="25">
        <v>173</v>
      </c>
      <c r="C15" s="25">
        <v>11083.672</v>
      </c>
      <c r="D15" s="25">
        <v>0.3105</v>
      </c>
      <c r="E15" s="25">
        <v>7.2500000000000009E-2</v>
      </c>
      <c r="F15" s="25">
        <v>0.87850000000000006</v>
      </c>
    </row>
    <row r="16" spans="1:6" x14ac:dyDescent="0.35">
      <c r="A16" s="22" t="s">
        <v>58</v>
      </c>
      <c r="B16" s="25">
        <v>826</v>
      </c>
      <c r="C16" s="25">
        <v>11013.333000000001</v>
      </c>
      <c r="D16" s="25">
        <v>7.9000000000000001E-2</v>
      </c>
      <c r="E16" s="25">
        <v>1</v>
      </c>
      <c r="F16" s="25">
        <v>0.81799999999999995</v>
      </c>
    </row>
    <row r="17" spans="1:6" x14ac:dyDescent="0.35">
      <c r="A17" s="22" t="s">
        <v>2191</v>
      </c>
      <c r="B17" s="25">
        <v>77</v>
      </c>
      <c r="C17" s="25">
        <v>11000</v>
      </c>
      <c r="D17" s="25">
        <v>0.2</v>
      </c>
      <c r="E17" s="25">
        <v>0.34899999999999998</v>
      </c>
      <c r="F17" s="25">
        <v>0.81399999999999995</v>
      </c>
    </row>
    <row r="18" spans="1:6" x14ac:dyDescent="0.35">
      <c r="A18" s="22" t="s">
        <v>1750</v>
      </c>
      <c r="B18" s="25">
        <v>32</v>
      </c>
      <c r="C18" s="25">
        <v>10666.666999999999</v>
      </c>
      <c r="D18" s="25">
        <v>5.0999999999999997E-2</v>
      </c>
      <c r="E18" s="25">
        <v>0.109</v>
      </c>
      <c r="F18" s="25">
        <v>0.92200000000000004</v>
      </c>
    </row>
    <row r="19" spans="1:6" x14ac:dyDescent="0.35">
      <c r="A19" s="22" t="s">
        <v>1297</v>
      </c>
      <c r="B19" s="25">
        <v>849</v>
      </c>
      <c r="C19" s="25">
        <v>9539.3259999999991</v>
      </c>
      <c r="D19" s="25">
        <v>0.308</v>
      </c>
      <c r="E19" s="25">
        <v>0.29099999999999998</v>
      </c>
      <c r="F19" s="25">
        <v>1</v>
      </c>
    </row>
    <row r="20" spans="1:6" x14ac:dyDescent="0.35">
      <c r="A20" s="22" t="s">
        <v>1039</v>
      </c>
      <c r="B20" s="25">
        <v>64</v>
      </c>
      <c r="C20" s="25">
        <v>9142.857</v>
      </c>
      <c r="D20" s="25">
        <v>0.115</v>
      </c>
      <c r="E20" s="25">
        <v>0.60299999999999998</v>
      </c>
      <c r="F20" s="25">
        <v>0.96799999999999997</v>
      </c>
    </row>
    <row r="21" spans="1:6" x14ac:dyDescent="0.35">
      <c r="A21" s="22" t="s">
        <v>1169</v>
      </c>
      <c r="B21" s="25">
        <v>135</v>
      </c>
      <c r="C21" s="25">
        <v>8437.5</v>
      </c>
      <c r="D21" s="25">
        <v>0.28599999999999998</v>
      </c>
      <c r="E21" s="25">
        <v>0.17599999999999999</v>
      </c>
      <c r="F21" s="25">
        <v>0.82399999999999995</v>
      </c>
    </row>
    <row r="22" spans="1:6" x14ac:dyDescent="0.35">
      <c r="A22" s="22" t="s">
        <v>2224</v>
      </c>
      <c r="B22" s="25">
        <v>42</v>
      </c>
      <c r="C22" s="25">
        <v>8400</v>
      </c>
      <c r="D22" s="25">
        <v>5.1999999999999998E-2</v>
      </c>
      <c r="E22" s="25">
        <v>0.67</v>
      </c>
      <c r="F22" s="25">
        <v>1</v>
      </c>
    </row>
    <row r="23" spans="1:6" x14ac:dyDescent="0.35">
      <c r="A23" s="22" t="s">
        <v>937</v>
      </c>
      <c r="B23" s="25">
        <v>4447</v>
      </c>
      <c r="C23" s="25">
        <v>8359.0229999999992</v>
      </c>
      <c r="D23" s="25">
        <v>0.23</v>
      </c>
      <c r="E23" s="25">
        <v>0</v>
      </c>
      <c r="F23" s="25">
        <v>0.63</v>
      </c>
    </row>
    <row r="24" spans="1:6" x14ac:dyDescent="0.35">
      <c r="A24" s="22" t="s">
        <v>1002</v>
      </c>
      <c r="B24" s="25">
        <v>50</v>
      </c>
      <c r="C24" s="25">
        <v>8333.3330000000005</v>
      </c>
      <c r="D24" s="25">
        <v>0.17100000000000001</v>
      </c>
      <c r="E24" s="25">
        <v>0.27</v>
      </c>
      <c r="F24" s="25">
        <v>0.94599999999999995</v>
      </c>
    </row>
    <row r="25" spans="1:6" x14ac:dyDescent="0.35">
      <c r="A25" s="22" t="s">
        <v>938</v>
      </c>
      <c r="B25" s="25">
        <v>2845</v>
      </c>
      <c r="C25" s="25">
        <v>7313.625</v>
      </c>
      <c r="D25" s="25">
        <v>0.315</v>
      </c>
      <c r="E25" s="25">
        <v>0</v>
      </c>
      <c r="F25" s="25">
        <v>0.76800000000000002</v>
      </c>
    </row>
    <row r="26" spans="1:6" x14ac:dyDescent="0.35">
      <c r="A26" s="22" t="s">
        <v>998</v>
      </c>
      <c r="B26" s="25">
        <v>28</v>
      </c>
      <c r="C26" s="25">
        <v>7000</v>
      </c>
      <c r="D26" s="25">
        <v>0.28599999999999998</v>
      </c>
      <c r="E26" s="25">
        <v>0.33300000000000002</v>
      </c>
      <c r="F26" s="25">
        <v>0.93300000000000005</v>
      </c>
    </row>
    <row r="27" spans="1:6" x14ac:dyDescent="0.35">
      <c r="A27" s="22" t="s">
        <v>931</v>
      </c>
      <c r="B27" s="25">
        <v>31</v>
      </c>
      <c r="C27" s="25">
        <v>6200</v>
      </c>
      <c r="D27" s="25">
        <v>0.38500000000000001</v>
      </c>
      <c r="E27" s="25">
        <v>6.7000000000000004E-2</v>
      </c>
      <c r="F27" s="25">
        <v>0.86699999999999999</v>
      </c>
    </row>
    <row r="28" spans="1:6" x14ac:dyDescent="0.35">
      <c r="A28" s="22" t="s">
        <v>1356</v>
      </c>
      <c r="B28" s="25">
        <v>270</v>
      </c>
      <c r="C28" s="25">
        <v>6094.5120000000006</v>
      </c>
      <c r="D28" s="25">
        <v>0.35299999999999998</v>
      </c>
      <c r="E28" s="25">
        <v>0.16750000000000001</v>
      </c>
      <c r="F28" s="25">
        <v>0.96449999999999991</v>
      </c>
    </row>
    <row r="29" spans="1:6" x14ac:dyDescent="0.35">
      <c r="A29" s="22" t="s">
        <v>945</v>
      </c>
      <c r="B29" s="25">
        <v>2876</v>
      </c>
      <c r="C29" s="25">
        <v>5845.5280000000002</v>
      </c>
      <c r="D29" s="25">
        <v>0.32700000000000001</v>
      </c>
      <c r="E29" s="25">
        <v>0</v>
      </c>
      <c r="F29" s="25">
        <v>0.67400000000000004</v>
      </c>
    </row>
    <row r="30" spans="1:6" x14ac:dyDescent="0.35">
      <c r="A30" s="22" t="s">
        <v>1677</v>
      </c>
      <c r="B30" s="25">
        <v>87.5</v>
      </c>
      <c r="C30" s="25">
        <v>5758.3334999999997</v>
      </c>
      <c r="D30" s="25">
        <v>0.376</v>
      </c>
      <c r="E30" s="25">
        <v>0.48899999999999999</v>
      </c>
      <c r="F30" s="25">
        <v>0.65649999999999997</v>
      </c>
    </row>
    <row r="31" spans="1:6" x14ac:dyDescent="0.35">
      <c r="A31" s="22" t="s">
        <v>1008</v>
      </c>
      <c r="B31" s="25">
        <v>23</v>
      </c>
      <c r="C31" s="25">
        <v>5750</v>
      </c>
      <c r="D31" s="25">
        <v>0.66700000000000004</v>
      </c>
      <c r="E31" s="25">
        <v>0.222</v>
      </c>
      <c r="F31" s="25">
        <v>0.66700000000000004</v>
      </c>
    </row>
    <row r="32" spans="1:6" x14ac:dyDescent="0.35">
      <c r="A32" s="22" t="s">
        <v>944</v>
      </c>
      <c r="B32" s="25">
        <v>2697</v>
      </c>
      <c r="C32" s="25">
        <v>5701.9030000000002</v>
      </c>
      <c r="D32" s="25">
        <v>0.33400000000000002</v>
      </c>
      <c r="E32" s="25">
        <v>0</v>
      </c>
      <c r="F32" s="25">
        <v>0.67800000000000005</v>
      </c>
    </row>
    <row r="33" spans="1:6" x14ac:dyDescent="0.35">
      <c r="A33" s="22" t="s">
        <v>1691</v>
      </c>
      <c r="B33" s="25">
        <v>34</v>
      </c>
      <c r="C33" s="25">
        <v>5666.6670000000004</v>
      </c>
      <c r="D33" s="25">
        <v>0.6</v>
      </c>
      <c r="E33" s="25">
        <v>0.4</v>
      </c>
      <c r="F33" s="25">
        <v>1</v>
      </c>
    </row>
    <row r="34" spans="1:6" x14ac:dyDescent="0.35">
      <c r="A34" s="22" t="s">
        <v>1718</v>
      </c>
      <c r="B34" s="25">
        <v>1010</v>
      </c>
      <c r="C34" s="25">
        <v>5377.2044999999998</v>
      </c>
      <c r="D34" s="25">
        <v>0.33400000000000002</v>
      </c>
      <c r="E34" s="25">
        <v>2.3E-2</v>
      </c>
      <c r="F34" s="25">
        <v>0.90300000000000002</v>
      </c>
    </row>
    <row r="35" spans="1:6" x14ac:dyDescent="0.35">
      <c r="A35" s="22" t="s">
        <v>1843</v>
      </c>
      <c r="B35" s="25">
        <v>370</v>
      </c>
      <c r="C35" s="25">
        <v>5362.3190000000004</v>
      </c>
      <c r="D35" s="25">
        <v>0.33500000000000002</v>
      </c>
      <c r="E35" s="25">
        <v>0.184</v>
      </c>
      <c r="F35" s="25">
        <v>0.77400000000000002</v>
      </c>
    </row>
    <row r="36" spans="1:6" x14ac:dyDescent="0.35">
      <c r="A36" s="22" t="s">
        <v>1001</v>
      </c>
      <c r="B36" s="25">
        <v>506</v>
      </c>
      <c r="C36" s="25">
        <v>4960.7839999999997</v>
      </c>
      <c r="D36" s="25">
        <v>0.15</v>
      </c>
      <c r="E36" s="25">
        <v>0</v>
      </c>
      <c r="F36" s="25">
        <v>1</v>
      </c>
    </row>
    <row r="37" spans="1:6" x14ac:dyDescent="0.35">
      <c r="A37" s="22" t="s">
        <v>948</v>
      </c>
      <c r="B37" s="25">
        <v>1260</v>
      </c>
      <c r="C37" s="25">
        <v>4960.63</v>
      </c>
      <c r="D37" s="25">
        <v>0.35799999999999998</v>
      </c>
      <c r="E37" s="25">
        <v>0</v>
      </c>
      <c r="F37" s="25">
        <v>0.86099999999999999</v>
      </c>
    </row>
    <row r="38" spans="1:6" x14ac:dyDescent="0.35">
      <c r="A38" s="22" t="s">
        <v>1312</v>
      </c>
      <c r="B38" s="25">
        <v>42</v>
      </c>
      <c r="C38" s="25">
        <v>4666.6670000000004</v>
      </c>
      <c r="D38" s="25">
        <v>0.28100000000000003</v>
      </c>
      <c r="E38" s="25">
        <v>8.5999999999999993E-2</v>
      </c>
      <c r="F38" s="25">
        <v>0.91400000000000003</v>
      </c>
    </row>
    <row r="39" spans="1:6" x14ac:dyDescent="0.35">
      <c r="A39" s="22" t="s">
        <v>977</v>
      </c>
      <c r="B39" s="25">
        <v>23</v>
      </c>
      <c r="C39" s="25">
        <v>4600</v>
      </c>
      <c r="D39" s="25">
        <v>0.35699999999999998</v>
      </c>
      <c r="E39" s="25">
        <v>0.5</v>
      </c>
      <c r="F39" s="25">
        <v>1</v>
      </c>
    </row>
    <row r="40" spans="1:6" x14ac:dyDescent="0.35">
      <c r="A40" s="22" t="s">
        <v>1238</v>
      </c>
      <c r="B40" s="25">
        <v>174</v>
      </c>
      <c r="C40" s="25">
        <v>4524.59</v>
      </c>
      <c r="D40" s="25">
        <v>0.54800000000000004</v>
      </c>
      <c r="E40" s="25">
        <v>8.5999999999999993E-2</v>
      </c>
      <c r="F40" s="25">
        <v>0.69850000000000001</v>
      </c>
    </row>
    <row r="41" spans="1:6" x14ac:dyDescent="0.35">
      <c r="A41" s="22" t="s">
        <v>1613</v>
      </c>
      <c r="B41" s="25">
        <v>223</v>
      </c>
      <c r="C41" s="25">
        <v>4372.549</v>
      </c>
      <c r="D41" s="25">
        <v>0.26600000000000001</v>
      </c>
      <c r="E41" s="25">
        <v>0.182</v>
      </c>
      <c r="F41" s="25">
        <v>0.97</v>
      </c>
    </row>
    <row r="42" spans="1:6" x14ac:dyDescent="0.35">
      <c r="A42" s="22" t="s">
        <v>1506</v>
      </c>
      <c r="B42" s="25">
        <v>887</v>
      </c>
      <c r="C42" s="25">
        <v>4285.0240000000003</v>
      </c>
      <c r="D42" s="25">
        <v>0.73399999999999999</v>
      </c>
      <c r="E42" s="25">
        <v>0.34200000000000003</v>
      </c>
      <c r="F42" s="25">
        <v>0.84699999999999998</v>
      </c>
    </row>
    <row r="43" spans="1:6" x14ac:dyDescent="0.35">
      <c r="A43" s="22" t="s">
        <v>1890</v>
      </c>
      <c r="B43" s="25">
        <v>106</v>
      </c>
      <c r="C43" s="25">
        <v>4240</v>
      </c>
      <c r="D43" s="25">
        <v>0.22700000000000001</v>
      </c>
      <c r="E43" s="25">
        <v>0.16400000000000001</v>
      </c>
      <c r="F43" s="25">
        <v>1</v>
      </c>
    </row>
    <row r="44" spans="1:6" x14ac:dyDescent="0.35">
      <c r="A44" s="22" t="s">
        <v>1684</v>
      </c>
      <c r="B44" s="25">
        <v>553</v>
      </c>
      <c r="C44" s="25">
        <v>4237.2740000000003</v>
      </c>
      <c r="D44" s="25">
        <v>0.60050000000000003</v>
      </c>
      <c r="E44" s="25">
        <v>0.1835</v>
      </c>
      <c r="F44" s="25">
        <v>0.7669999999999999</v>
      </c>
    </row>
    <row r="45" spans="1:6" x14ac:dyDescent="0.35">
      <c r="A45" s="22" t="s">
        <v>1514</v>
      </c>
      <c r="B45" s="25">
        <v>164</v>
      </c>
      <c r="C45" s="25">
        <v>3904.7620000000002</v>
      </c>
      <c r="D45" s="25">
        <v>0.53249999999999997</v>
      </c>
      <c r="E45" s="25">
        <v>0.20200000000000001</v>
      </c>
      <c r="F45" s="25">
        <v>0.66650000000000009</v>
      </c>
    </row>
    <row r="46" spans="1:6" x14ac:dyDescent="0.35">
      <c r="A46" s="22" t="s">
        <v>279</v>
      </c>
      <c r="B46" s="25">
        <v>224.33333333333334</v>
      </c>
      <c r="C46" s="25">
        <v>3889.8756666666668</v>
      </c>
      <c r="D46" s="25">
        <v>0.69733333333333336</v>
      </c>
      <c r="E46" s="25">
        <v>0.87666666666666659</v>
      </c>
      <c r="F46" s="25">
        <v>0.98699999999999999</v>
      </c>
    </row>
    <row r="47" spans="1:6" x14ac:dyDescent="0.35">
      <c r="A47" s="22" t="s">
        <v>1875</v>
      </c>
      <c r="B47" s="25">
        <v>35</v>
      </c>
      <c r="C47" s="25">
        <v>3888.8890000000001</v>
      </c>
      <c r="D47" s="25">
        <v>0.36</v>
      </c>
      <c r="E47" s="25">
        <v>0.2</v>
      </c>
      <c r="F47" s="25">
        <v>1</v>
      </c>
    </row>
    <row r="48" spans="1:6" x14ac:dyDescent="0.35">
      <c r="A48" s="22" t="s">
        <v>1041</v>
      </c>
      <c r="B48" s="25">
        <v>1329</v>
      </c>
      <c r="C48" s="25">
        <v>3852.174</v>
      </c>
      <c r="D48" s="25">
        <v>0.28799999999999998</v>
      </c>
      <c r="E48" s="25">
        <v>0.53300000000000003</v>
      </c>
      <c r="F48" s="25">
        <v>0.97199999999999998</v>
      </c>
    </row>
    <row r="49" spans="1:6" x14ac:dyDescent="0.35">
      <c r="A49" s="22" t="s">
        <v>1865</v>
      </c>
      <c r="B49" s="25">
        <v>23</v>
      </c>
      <c r="C49" s="25">
        <v>3833.3330000000001</v>
      </c>
      <c r="D49" s="25">
        <v>0.33300000000000002</v>
      </c>
      <c r="E49" s="25">
        <v>0.16700000000000001</v>
      </c>
      <c r="F49" s="25">
        <v>1</v>
      </c>
    </row>
    <row r="50" spans="1:6" x14ac:dyDescent="0.35">
      <c r="A50" s="22" t="s">
        <v>1873</v>
      </c>
      <c r="B50" s="25">
        <v>19</v>
      </c>
      <c r="C50" s="25">
        <v>3800</v>
      </c>
      <c r="D50" s="25">
        <v>0.5</v>
      </c>
      <c r="E50" s="25">
        <v>0.3</v>
      </c>
      <c r="F50" s="25">
        <v>1</v>
      </c>
    </row>
    <row r="51" spans="1:6" x14ac:dyDescent="0.35">
      <c r="A51" s="22" t="s">
        <v>930</v>
      </c>
      <c r="B51" s="25">
        <v>3456</v>
      </c>
      <c r="C51" s="25">
        <v>3708.1550000000002</v>
      </c>
      <c r="D51" s="25">
        <v>0.53300000000000003</v>
      </c>
      <c r="E51" s="25">
        <v>0.20399999999999999</v>
      </c>
      <c r="F51" s="25">
        <v>0.76</v>
      </c>
    </row>
    <row r="52" spans="1:6" x14ac:dyDescent="0.35">
      <c r="A52" s="22" t="s">
        <v>2020</v>
      </c>
      <c r="B52" s="25">
        <v>22</v>
      </c>
      <c r="C52" s="25">
        <v>3666.6669999999999</v>
      </c>
      <c r="D52" s="25">
        <v>0.05</v>
      </c>
      <c r="E52" s="25">
        <v>0.58799999999999997</v>
      </c>
      <c r="F52" s="25">
        <v>1</v>
      </c>
    </row>
    <row r="53" spans="1:6" x14ac:dyDescent="0.35">
      <c r="A53" s="22" t="s">
        <v>946</v>
      </c>
      <c r="B53" s="25">
        <v>8751.5</v>
      </c>
      <c r="C53" s="25">
        <v>3661.0810000000001</v>
      </c>
      <c r="D53" s="25">
        <v>0.66850000000000009</v>
      </c>
      <c r="E53" s="25">
        <v>0</v>
      </c>
      <c r="F53" s="25">
        <v>0.47</v>
      </c>
    </row>
    <row r="54" spans="1:6" x14ac:dyDescent="0.35">
      <c r="A54" s="22" t="s">
        <v>242</v>
      </c>
      <c r="B54" s="25">
        <v>2052</v>
      </c>
      <c r="C54" s="25">
        <v>3575.5949999999998</v>
      </c>
      <c r="D54" s="25">
        <v>0.24899999999999997</v>
      </c>
      <c r="E54" s="25">
        <v>1</v>
      </c>
      <c r="F54" s="25">
        <v>0.9860000000000001</v>
      </c>
    </row>
    <row r="55" spans="1:6" x14ac:dyDescent="0.35">
      <c r="A55" s="22" t="s">
        <v>1410</v>
      </c>
      <c r="B55" s="25">
        <v>41.5</v>
      </c>
      <c r="C55" s="25">
        <v>3458.3330000000001</v>
      </c>
      <c r="D55" s="25">
        <v>0.66900000000000004</v>
      </c>
      <c r="E55" s="25">
        <v>0.182</v>
      </c>
      <c r="F55" s="25">
        <v>0.81800000000000006</v>
      </c>
    </row>
    <row r="56" spans="1:6" x14ac:dyDescent="0.35">
      <c r="A56" s="22" t="s">
        <v>934</v>
      </c>
      <c r="B56" s="25">
        <v>527</v>
      </c>
      <c r="C56" s="25">
        <v>3400</v>
      </c>
      <c r="D56" s="25">
        <v>0.53400000000000003</v>
      </c>
      <c r="E56" s="25">
        <v>0.19700000000000001</v>
      </c>
      <c r="F56" s="25">
        <v>0.92400000000000004</v>
      </c>
    </row>
    <row r="57" spans="1:6" x14ac:dyDescent="0.35">
      <c r="A57" s="22" t="s">
        <v>949</v>
      </c>
      <c r="B57" s="25">
        <v>285</v>
      </c>
      <c r="C57" s="25">
        <v>3352.9409999999998</v>
      </c>
      <c r="D57" s="25">
        <v>0.159</v>
      </c>
      <c r="E57" s="25">
        <v>0</v>
      </c>
      <c r="F57" s="25">
        <v>0.97099999999999997</v>
      </c>
    </row>
    <row r="58" spans="1:6" x14ac:dyDescent="0.35">
      <c r="A58" s="22" t="s">
        <v>1951</v>
      </c>
      <c r="B58" s="25">
        <v>20</v>
      </c>
      <c r="C58" s="25">
        <v>3333.3330000000001</v>
      </c>
      <c r="D58" s="25">
        <v>0.316</v>
      </c>
      <c r="E58" s="25">
        <v>0.20799999999999999</v>
      </c>
      <c r="F58" s="25">
        <v>0.79200000000000004</v>
      </c>
    </row>
    <row r="59" spans="1:6" x14ac:dyDescent="0.35">
      <c r="A59" s="22" t="s">
        <v>1012</v>
      </c>
      <c r="B59" s="25">
        <v>20</v>
      </c>
      <c r="C59" s="25">
        <v>3333.3330000000001</v>
      </c>
      <c r="D59" s="25">
        <v>0.5</v>
      </c>
      <c r="E59" s="25">
        <v>0.214</v>
      </c>
      <c r="F59" s="25">
        <v>0.85699999999999998</v>
      </c>
    </row>
    <row r="60" spans="1:6" x14ac:dyDescent="0.35">
      <c r="A60" s="22" t="s">
        <v>1630</v>
      </c>
      <c r="B60" s="25">
        <v>60</v>
      </c>
      <c r="C60" s="25">
        <v>3333.3330000000001</v>
      </c>
      <c r="D60" s="25">
        <v>0.46200000000000002</v>
      </c>
      <c r="E60" s="25">
        <v>0.442</v>
      </c>
      <c r="F60" s="25">
        <v>0.90700000000000003</v>
      </c>
    </row>
    <row r="61" spans="1:6" x14ac:dyDescent="0.35">
      <c r="A61" s="22" t="s">
        <v>1042</v>
      </c>
      <c r="B61" s="25">
        <v>66</v>
      </c>
      <c r="C61" s="25">
        <v>3300</v>
      </c>
      <c r="D61" s="25">
        <v>0.22700000000000001</v>
      </c>
      <c r="E61" s="25">
        <v>0.20599999999999999</v>
      </c>
      <c r="F61" s="25">
        <v>0.90700000000000003</v>
      </c>
    </row>
    <row r="62" spans="1:6" x14ac:dyDescent="0.35">
      <c r="A62" s="22" t="s">
        <v>301</v>
      </c>
      <c r="B62" s="25">
        <v>261.33333333333331</v>
      </c>
      <c r="C62" s="25">
        <v>3250.6263333333336</v>
      </c>
      <c r="D62" s="25">
        <v>0.64100000000000001</v>
      </c>
      <c r="E62" s="25">
        <v>0.72499999999999998</v>
      </c>
      <c r="F62" s="25">
        <v>0.8613333333333334</v>
      </c>
    </row>
    <row r="63" spans="1:6" x14ac:dyDescent="0.35">
      <c r="A63" s="22" t="s">
        <v>943</v>
      </c>
      <c r="B63" s="25">
        <v>3333</v>
      </c>
      <c r="C63" s="25">
        <v>3114.5709999999999</v>
      </c>
      <c r="D63" s="25">
        <v>0.54449999999999998</v>
      </c>
      <c r="E63" s="25">
        <v>0</v>
      </c>
      <c r="F63" s="25">
        <v>0.64849999999999997</v>
      </c>
    </row>
    <row r="64" spans="1:6" x14ac:dyDescent="0.35">
      <c r="A64" s="22" t="s">
        <v>992</v>
      </c>
      <c r="B64" s="25">
        <v>115</v>
      </c>
      <c r="C64" s="25">
        <v>3108.1080000000002</v>
      </c>
      <c r="D64" s="25">
        <v>0.37</v>
      </c>
      <c r="E64" s="25">
        <v>0.27</v>
      </c>
      <c r="F64" s="25">
        <v>1</v>
      </c>
    </row>
    <row r="65" spans="1:6" x14ac:dyDescent="0.35">
      <c r="A65" s="22" t="s">
        <v>960</v>
      </c>
      <c r="B65" s="25">
        <v>356.5</v>
      </c>
      <c r="C65" s="25">
        <v>3094.1925000000001</v>
      </c>
      <c r="D65" s="25">
        <v>0.36650000000000005</v>
      </c>
      <c r="E65" s="25">
        <v>0</v>
      </c>
      <c r="F65" s="25">
        <v>0.86650000000000005</v>
      </c>
    </row>
    <row r="66" spans="1:6" x14ac:dyDescent="0.35">
      <c r="A66" s="22" t="s">
        <v>2037</v>
      </c>
      <c r="B66" s="25">
        <v>49</v>
      </c>
      <c r="C66" s="25">
        <v>3062.5</v>
      </c>
      <c r="D66" s="25">
        <v>0.308</v>
      </c>
      <c r="E66" s="25">
        <v>0.30399999999999999</v>
      </c>
      <c r="F66" s="25">
        <v>0.92900000000000005</v>
      </c>
    </row>
    <row r="67" spans="1:6" x14ac:dyDescent="0.35">
      <c r="A67" s="22" t="s">
        <v>204</v>
      </c>
      <c r="B67" s="25">
        <v>297</v>
      </c>
      <c r="C67" s="25">
        <v>3035.2109999999998</v>
      </c>
      <c r="D67" s="25">
        <v>0.23866666666666667</v>
      </c>
      <c r="E67" s="25">
        <v>0.99199999999999999</v>
      </c>
      <c r="F67" s="25">
        <v>0.87133333333333329</v>
      </c>
    </row>
    <row r="68" spans="1:6" x14ac:dyDescent="0.35">
      <c r="A68" s="22" t="s">
        <v>2027</v>
      </c>
      <c r="B68" s="25">
        <v>2701</v>
      </c>
      <c r="C68" s="25">
        <v>3011.1480000000001</v>
      </c>
      <c r="D68" s="25">
        <v>0.48099999999999998</v>
      </c>
      <c r="E68" s="25">
        <v>0.152</v>
      </c>
      <c r="F68" s="25">
        <v>0.76200000000000001</v>
      </c>
    </row>
    <row r="69" spans="1:6" x14ac:dyDescent="0.35">
      <c r="A69" s="22" t="s">
        <v>2115</v>
      </c>
      <c r="B69" s="25">
        <v>27</v>
      </c>
      <c r="C69" s="25">
        <v>3000</v>
      </c>
      <c r="D69" s="25">
        <v>0.39100000000000001</v>
      </c>
      <c r="E69" s="25">
        <v>0.5</v>
      </c>
      <c r="F69" s="25">
        <v>0.82099999999999995</v>
      </c>
    </row>
    <row r="70" spans="1:6" x14ac:dyDescent="0.35">
      <c r="A70" s="22" t="s">
        <v>1147</v>
      </c>
      <c r="B70" s="25">
        <v>38</v>
      </c>
      <c r="C70" s="25">
        <v>2923.0770000000002</v>
      </c>
      <c r="D70" s="25">
        <v>0.81200000000000006</v>
      </c>
      <c r="E70" s="25">
        <v>0.58799999999999997</v>
      </c>
      <c r="F70" s="25">
        <v>0.94099999999999995</v>
      </c>
    </row>
    <row r="71" spans="1:6" x14ac:dyDescent="0.35">
      <c r="A71" s="22" t="s">
        <v>1987</v>
      </c>
      <c r="B71" s="25">
        <v>81</v>
      </c>
      <c r="C71" s="25">
        <v>2892.857</v>
      </c>
      <c r="D71" s="25">
        <v>0.50900000000000001</v>
      </c>
      <c r="E71" s="25">
        <v>0.24199999999999999</v>
      </c>
      <c r="F71" s="25">
        <v>0.83299999999999996</v>
      </c>
    </row>
    <row r="72" spans="1:6" x14ac:dyDescent="0.35">
      <c r="A72" s="22" t="s">
        <v>1712</v>
      </c>
      <c r="B72" s="25">
        <v>348.5</v>
      </c>
      <c r="C72" s="25">
        <v>2856.3765000000003</v>
      </c>
      <c r="D72" s="25">
        <v>0.97199999999999998</v>
      </c>
      <c r="E72" s="25">
        <v>8.5000000000000006E-3</v>
      </c>
      <c r="F72" s="25">
        <v>0.7330000000000001</v>
      </c>
    </row>
    <row r="73" spans="1:6" x14ac:dyDescent="0.35">
      <c r="A73" s="22" t="s">
        <v>966</v>
      </c>
      <c r="B73" s="25">
        <v>434</v>
      </c>
      <c r="C73" s="25">
        <v>2852.7615000000001</v>
      </c>
      <c r="D73" s="25">
        <v>0.81299999999999994</v>
      </c>
      <c r="E73" s="25">
        <v>0.14349999999999999</v>
      </c>
      <c r="F73" s="25">
        <v>0.72499999999999998</v>
      </c>
    </row>
    <row r="74" spans="1:6" x14ac:dyDescent="0.35">
      <c r="A74" s="22" t="s">
        <v>929</v>
      </c>
      <c r="B74" s="25">
        <v>108</v>
      </c>
      <c r="C74" s="25">
        <v>2842.105</v>
      </c>
      <c r="D74" s="25">
        <v>0.60299999999999998</v>
      </c>
      <c r="E74" s="25">
        <v>0.309</v>
      </c>
      <c r="F74" s="25">
        <v>0.92600000000000005</v>
      </c>
    </row>
    <row r="75" spans="1:6" x14ac:dyDescent="0.35">
      <c r="A75" s="22" t="s">
        <v>1487</v>
      </c>
      <c r="B75" s="25">
        <v>75</v>
      </c>
      <c r="C75" s="25">
        <v>2800</v>
      </c>
      <c r="D75" s="25">
        <v>0.70750000000000002</v>
      </c>
      <c r="E75" s="25">
        <v>0.1095</v>
      </c>
      <c r="F75" s="25">
        <v>0.58450000000000002</v>
      </c>
    </row>
    <row r="76" spans="1:6" x14ac:dyDescent="0.35">
      <c r="A76" s="22" t="s">
        <v>1422</v>
      </c>
      <c r="B76" s="25">
        <v>147</v>
      </c>
      <c r="C76" s="25">
        <v>2722.2220000000002</v>
      </c>
      <c r="D76" s="25">
        <v>0.34599999999999997</v>
      </c>
      <c r="E76" s="25">
        <v>0.111</v>
      </c>
      <c r="F76" s="25">
        <v>0.91200000000000003</v>
      </c>
    </row>
    <row r="77" spans="1:6" x14ac:dyDescent="0.35">
      <c r="A77" s="22" t="s">
        <v>1709</v>
      </c>
      <c r="B77" s="25">
        <v>129</v>
      </c>
      <c r="C77" s="25">
        <v>2637.5455000000002</v>
      </c>
      <c r="D77" s="25">
        <v>1.367</v>
      </c>
      <c r="E77" s="25">
        <v>9.6000000000000002E-2</v>
      </c>
      <c r="F77" s="25">
        <v>0.44350000000000001</v>
      </c>
    </row>
    <row r="78" spans="1:6" x14ac:dyDescent="0.35">
      <c r="A78" s="22" t="s">
        <v>1264</v>
      </c>
      <c r="B78" s="25">
        <v>219</v>
      </c>
      <c r="C78" s="25">
        <v>2631.8180000000002</v>
      </c>
      <c r="D78" s="25">
        <v>0.66200000000000003</v>
      </c>
      <c r="E78" s="25">
        <v>0.1085</v>
      </c>
      <c r="F78" s="25">
        <v>0.88900000000000001</v>
      </c>
    </row>
    <row r="79" spans="1:6" x14ac:dyDescent="0.35">
      <c r="A79" s="22" t="s">
        <v>1419</v>
      </c>
      <c r="B79" s="25">
        <v>3316</v>
      </c>
      <c r="C79" s="25">
        <v>2606.9180000000001</v>
      </c>
      <c r="D79" s="25">
        <v>0.375</v>
      </c>
      <c r="E79" s="25">
        <v>5.1999999999999998E-2</v>
      </c>
      <c r="F79" s="25">
        <v>0.81100000000000005</v>
      </c>
    </row>
    <row r="80" spans="1:6" x14ac:dyDescent="0.35">
      <c r="A80" s="22" t="s">
        <v>1734</v>
      </c>
      <c r="B80" s="25">
        <v>26</v>
      </c>
      <c r="C80" s="25">
        <v>2600</v>
      </c>
      <c r="D80" s="25">
        <v>0.182</v>
      </c>
      <c r="E80" s="25">
        <v>0.56200000000000006</v>
      </c>
      <c r="F80" s="25">
        <v>0.753</v>
      </c>
    </row>
    <row r="81" spans="1:6" x14ac:dyDescent="0.35">
      <c r="A81" s="22" t="s">
        <v>994</v>
      </c>
      <c r="B81" s="25">
        <v>127</v>
      </c>
      <c r="C81" s="25">
        <v>2591.837</v>
      </c>
      <c r="D81" s="25">
        <v>0.7</v>
      </c>
      <c r="E81" s="25">
        <v>0.5</v>
      </c>
      <c r="F81" s="25">
        <v>0.77800000000000002</v>
      </c>
    </row>
    <row r="82" spans="1:6" x14ac:dyDescent="0.35">
      <c r="A82" s="22" t="s">
        <v>1022</v>
      </c>
      <c r="B82" s="25">
        <v>81</v>
      </c>
      <c r="C82" s="25">
        <v>2454.5450000000001</v>
      </c>
      <c r="D82" s="25">
        <v>0.58899999999999997</v>
      </c>
      <c r="E82" s="25">
        <v>3.3000000000000002E-2</v>
      </c>
      <c r="F82" s="25">
        <v>0.61499999999999999</v>
      </c>
    </row>
    <row r="83" spans="1:6" x14ac:dyDescent="0.35">
      <c r="A83" s="22" t="s">
        <v>1228</v>
      </c>
      <c r="B83" s="25">
        <v>955</v>
      </c>
      <c r="C83" s="25">
        <v>2430.9960000000001</v>
      </c>
      <c r="D83" s="25">
        <v>0.59749999999999992</v>
      </c>
      <c r="E83" s="25">
        <v>0.10600000000000001</v>
      </c>
      <c r="F83" s="25">
        <v>0.872</v>
      </c>
    </row>
    <row r="84" spans="1:6" x14ac:dyDescent="0.35">
      <c r="A84" s="22" t="s">
        <v>1250</v>
      </c>
      <c r="B84" s="25">
        <v>35.5</v>
      </c>
      <c r="C84" s="25">
        <v>2395.8334999999997</v>
      </c>
      <c r="D84" s="25">
        <v>0.53350000000000009</v>
      </c>
      <c r="E84" s="25">
        <v>0.21599999999999997</v>
      </c>
      <c r="F84" s="25">
        <v>0.92700000000000005</v>
      </c>
    </row>
    <row r="85" spans="1:6" x14ac:dyDescent="0.35">
      <c r="A85" s="22" t="s">
        <v>1760</v>
      </c>
      <c r="B85" s="25">
        <v>13808</v>
      </c>
      <c r="C85" s="25">
        <v>2363.9789999999998</v>
      </c>
      <c r="D85" s="25">
        <v>0.874</v>
      </c>
      <c r="E85" s="25">
        <v>0.06</v>
      </c>
      <c r="F85" s="25">
        <v>0.63900000000000001</v>
      </c>
    </row>
    <row r="86" spans="1:6" x14ac:dyDescent="0.35">
      <c r="A86" s="22" t="s">
        <v>954</v>
      </c>
      <c r="B86" s="25">
        <v>6338</v>
      </c>
      <c r="C86" s="25">
        <v>2359.2934999999998</v>
      </c>
      <c r="D86" s="25">
        <v>0.89149999999999996</v>
      </c>
      <c r="E86" s="25">
        <v>0</v>
      </c>
      <c r="F86" s="25">
        <v>0.38350000000000001</v>
      </c>
    </row>
    <row r="87" spans="1:6" x14ac:dyDescent="0.35">
      <c r="A87" s="22" t="s">
        <v>1087</v>
      </c>
      <c r="B87" s="25">
        <v>18998</v>
      </c>
      <c r="C87" s="25">
        <v>2338.2150000000001</v>
      </c>
      <c r="D87" s="25">
        <v>0.71899999999999997</v>
      </c>
      <c r="E87" s="25">
        <v>8.1000000000000003E-2</v>
      </c>
      <c r="F87" s="25">
        <v>0.61299999999999999</v>
      </c>
    </row>
    <row r="88" spans="1:6" x14ac:dyDescent="0.35">
      <c r="A88" s="22" t="s">
        <v>302</v>
      </c>
      <c r="B88" s="25">
        <v>1035.6666666666667</v>
      </c>
      <c r="C88" s="25">
        <v>2312.5120000000002</v>
      </c>
      <c r="D88" s="25">
        <v>0.61799999999999999</v>
      </c>
      <c r="E88" s="25">
        <v>0.58666666666666656</v>
      </c>
      <c r="F88" s="25">
        <v>0.8610000000000001</v>
      </c>
    </row>
    <row r="89" spans="1:6" x14ac:dyDescent="0.35">
      <c r="A89" s="22" t="s">
        <v>2116</v>
      </c>
      <c r="B89" s="25">
        <v>25</v>
      </c>
      <c r="C89" s="25">
        <v>2272.7269999999999</v>
      </c>
      <c r="D89" s="25">
        <v>0.29699999999999999</v>
      </c>
      <c r="E89" s="25">
        <v>0.78</v>
      </c>
      <c r="F89" s="25">
        <v>0.74</v>
      </c>
    </row>
    <row r="90" spans="1:6" x14ac:dyDescent="0.35">
      <c r="A90" s="22" t="s">
        <v>987</v>
      </c>
      <c r="B90" s="25">
        <v>18</v>
      </c>
      <c r="C90" s="25">
        <v>2250</v>
      </c>
      <c r="D90" s="25">
        <v>0.4</v>
      </c>
      <c r="E90" s="25">
        <v>0.5</v>
      </c>
      <c r="F90" s="25">
        <v>1</v>
      </c>
    </row>
    <row r="91" spans="1:6" x14ac:dyDescent="0.35">
      <c r="A91" s="22" t="s">
        <v>1825</v>
      </c>
      <c r="B91" s="25">
        <v>47</v>
      </c>
      <c r="C91" s="25">
        <v>2238.0949999999998</v>
      </c>
      <c r="D91" s="25">
        <v>0.28000000000000003</v>
      </c>
      <c r="E91" s="25">
        <v>0.67</v>
      </c>
      <c r="F91" s="25">
        <v>0.72799999999999998</v>
      </c>
    </row>
    <row r="92" spans="1:6" x14ac:dyDescent="0.35">
      <c r="A92" s="22" t="s">
        <v>1486</v>
      </c>
      <c r="B92" s="25">
        <v>130.5</v>
      </c>
      <c r="C92" s="25">
        <v>2213.2179999999998</v>
      </c>
      <c r="D92" s="25">
        <v>0.65749999999999997</v>
      </c>
      <c r="E92" s="25">
        <v>0.15300000000000002</v>
      </c>
      <c r="F92" s="25">
        <v>0.70150000000000001</v>
      </c>
    </row>
    <row r="93" spans="1:6" x14ac:dyDescent="0.35">
      <c r="A93" s="22" t="s">
        <v>1560</v>
      </c>
      <c r="B93" s="25">
        <v>26</v>
      </c>
      <c r="C93" s="25">
        <v>2166.6669999999999</v>
      </c>
      <c r="D93" s="25">
        <v>0.33300000000000002</v>
      </c>
      <c r="E93" s="25">
        <v>0.222</v>
      </c>
      <c r="F93" s="25">
        <v>1</v>
      </c>
    </row>
    <row r="94" spans="1:6" x14ac:dyDescent="0.35">
      <c r="A94" s="22" t="s">
        <v>1369</v>
      </c>
      <c r="B94" s="25">
        <v>15</v>
      </c>
      <c r="C94" s="25">
        <v>2142.857</v>
      </c>
      <c r="D94" s="25">
        <v>0.58299999999999996</v>
      </c>
      <c r="E94" s="25">
        <v>0.2</v>
      </c>
      <c r="F94" s="25">
        <v>0.8</v>
      </c>
    </row>
    <row r="95" spans="1:6" x14ac:dyDescent="0.35">
      <c r="A95" s="22" t="s">
        <v>1208</v>
      </c>
      <c r="B95" s="25">
        <v>418.5</v>
      </c>
      <c r="C95" s="25">
        <v>2136.6620000000003</v>
      </c>
      <c r="D95" s="25">
        <v>0.38700000000000001</v>
      </c>
      <c r="E95" s="25">
        <v>0.1925</v>
      </c>
      <c r="F95" s="25">
        <v>0.9335</v>
      </c>
    </row>
    <row r="96" spans="1:6" x14ac:dyDescent="0.35">
      <c r="A96" s="22" t="s">
        <v>2039</v>
      </c>
      <c r="B96" s="25">
        <v>17</v>
      </c>
      <c r="C96" s="25">
        <v>2125</v>
      </c>
      <c r="D96" s="25">
        <v>0.47099999999999997</v>
      </c>
      <c r="E96" s="25">
        <v>0.23799999999999999</v>
      </c>
      <c r="F96" s="25">
        <v>0.81</v>
      </c>
    </row>
    <row r="97" spans="1:6" x14ac:dyDescent="0.35">
      <c r="A97" s="22" t="s">
        <v>936</v>
      </c>
      <c r="B97" s="25">
        <v>139</v>
      </c>
      <c r="C97" s="25">
        <v>2106.0610000000001</v>
      </c>
      <c r="D97" s="25">
        <v>0.629</v>
      </c>
      <c r="E97" s="25">
        <v>0.23899999999999999</v>
      </c>
      <c r="F97" s="25">
        <v>0.92900000000000005</v>
      </c>
    </row>
    <row r="98" spans="1:6" x14ac:dyDescent="0.35">
      <c r="A98" s="22" t="s">
        <v>1025</v>
      </c>
      <c r="B98" s="25">
        <v>621</v>
      </c>
      <c r="C98" s="25">
        <v>2105.085</v>
      </c>
      <c r="D98" s="25">
        <v>0.57699999999999996</v>
      </c>
      <c r="E98" s="25">
        <v>0.34699999999999998</v>
      </c>
      <c r="F98" s="25">
        <v>0.72099999999999997</v>
      </c>
    </row>
    <row r="99" spans="1:6" x14ac:dyDescent="0.35">
      <c r="A99" s="22" t="s">
        <v>952</v>
      </c>
      <c r="B99" s="25">
        <v>1018</v>
      </c>
      <c r="C99" s="25">
        <v>2100.107</v>
      </c>
      <c r="D99" s="25">
        <v>0.75049999999999994</v>
      </c>
      <c r="E99" s="25">
        <v>0</v>
      </c>
      <c r="F99" s="25">
        <v>0.72550000000000003</v>
      </c>
    </row>
    <row r="100" spans="1:6" x14ac:dyDescent="0.35">
      <c r="A100" s="22" t="s">
        <v>1331</v>
      </c>
      <c r="B100" s="25">
        <v>223</v>
      </c>
      <c r="C100" s="25">
        <v>2098.7260000000001</v>
      </c>
      <c r="D100" s="25">
        <v>0.63300000000000001</v>
      </c>
      <c r="E100" s="25">
        <v>0.26300000000000001</v>
      </c>
      <c r="F100" s="25">
        <v>0.9</v>
      </c>
    </row>
    <row r="101" spans="1:6" x14ac:dyDescent="0.35">
      <c r="A101" s="22" t="s">
        <v>1079</v>
      </c>
      <c r="B101" s="25">
        <v>176</v>
      </c>
      <c r="C101" s="25">
        <v>2095.2379999999998</v>
      </c>
      <c r="D101" s="25">
        <v>0.71199999999999997</v>
      </c>
      <c r="E101" s="25">
        <v>6.9000000000000006E-2</v>
      </c>
      <c r="F101" s="25">
        <v>0.68200000000000005</v>
      </c>
    </row>
    <row r="102" spans="1:6" x14ac:dyDescent="0.35">
      <c r="A102" s="22" t="s">
        <v>1612</v>
      </c>
      <c r="B102" s="25">
        <v>587</v>
      </c>
      <c r="C102" s="25">
        <v>2088.9679999999998</v>
      </c>
      <c r="D102" s="25">
        <v>0.57499999999999996</v>
      </c>
      <c r="E102" s="25">
        <v>0.111</v>
      </c>
      <c r="F102" s="25">
        <v>0.85799999999999998</v>
      </c>
    </row>
    <row r="103" spans="1:6" x14ac:dyDescent="0.35">
      <c r="A103" s="22" t="s">
        <v>1263</v>
      </c>
      <c r="B103" s="25">
        <v>62</v>
      </c>
      <c r="C103" s="25">
        <v>2054.2984999999999</v>
      </c>
      <c r="D103" s="25">
        <v>0.51049999999999995</v>
      </c>
      <c r="E103" s="25">
        <v>0.26050000000000001</v>
      </c>
      <c r="F103" s="25">
        <v>0.9335</v>
      </c>
    </row>
    <row r="104" spans="1:6" x14ac:dyDescent="0.35">
      <c r="A104" s="22" t="s">
        <v>1446</v>
      </c>
      <c r="B104" s="25">
        <v>181</v>
      </c>
      <c r="C104" s="25">
        <v>2051.6194999999998</v>
      </c>
      <c r="D104" s="25">
        <v>0.626</v>
      </c>
      <c r="E104" s="25">
        <v>9.4500000000000001E-2</v>
      </c>
      <c r="F104" s="25">
        <v>0.5655</v>
      </c>
    </row>
    <row r="105" spans="1:6" x14ac:dyDescent="0.35">
      <c r="A105" s="22" t="s">
        <v>1699</v>
      </c>
      <c r="B105" s="25">
        <v>85.5</v>
      </c>
      <c r="C105" s="25">
        <v>2051.1365000000001</v>
      </c>
      <c r="D105" s="25">
        <v>0.54800000000000004</v>
      </c>
      <c r="E105" s="25">
        <v>0.2175</v>
      </c>
      <c r="F105" s="25">
        <v>0.84699999999999998</v>
      </c>
    </row>
    <row r="106" spans="1:6" x14ac:dyDescent="0.35">
      <c r="A106" s="22" t="s">
        <v>69</v>
      </c>
      <c r="B106" s="25">
        <v>151.25</v>
      </c>
      <c r="C106" s="25">
        <v>2028.73675</v>
      </c>
      <c r="D106" s="25">
        <v>0.38600000000000001</v>
      </c>
      <c r="E106" s="25">
        <v>0.62949999999999995</v>
      </c>
      <c r="F106" s="25">
        <v>0.86575000000000002</v>
      </c>
    </row>
    <row r="107" spans="1:6" x14ac:dyDescent="0.35">
      <c r="A107" s="22" t="s">
        <v>281</v>
      </c>
      <c r="B107" s="25">
        <v>475</v>
      </c>
      <c r="C107" s="25">
        <v>2027.0333333333335</v>
      </c>
      <c r="D107" s="25">
        <v>0.66433333333333333</v>
      </c>
      <c r="E107" s="25">
        <v>0.86433333333333329</v>
      </c>
      <c r="F107" s="25">
        <v>0.59133333333333338</v>
      </c>
    </row>
    <row r="108" spans="1:6" x14ac:dyDescent="0.35">
      <c r="A108" s="22" t="s">
        <v>2142</v>
      </c>
      <c r="B108" s="25">
        <v>42</v>
      </c>
      <c r="C108" s="25">
        <v>2000</v>
      </c>
      <c r="D108" s="25">
        <v>0.58299999999999996</v>
      </c>
      <c r="E108" s="25">
        <v>0.61499999999999999</v>
      </c>
      <c r="F108" s="25">
        <v>0.92300000000000004</v>
      </c>
    </row>
    <row r="109" spans="1:6" x14ac:dyDescent="0.35">
      <c r="A109" s="22" t="s">
        <v>1078</v>
      </c>
      <c r="B109" s="25">
        <v>8</v>
      </c>
      <c r="C109" s="25">
        <v>2000</v>
      </c>
      <c r="D109" s="25">
        <v>0.8</v>
      </c>
      <c r="E109" s="25">
        <v>0.17599999999999999</v>
      </c>
      <c r="F109" s="25">
        <v>0.29399999999999998</v>
      </c>
    </row>
    <row r="110" spans="1:6" x14ac:dyDescent="0.35">
      <c r="A110" s="22" t="s">
        <v>1085</v>
      </c>
      <c r="B110" s="25">
        <v>428</v>
      </c>
      <c r="C110" s="25">
        <v>2000</v>
      </c>
      <c r="D110" s="25">
        <v>0.65800000000000003</v>
      </c>
      <c r="E110" s="25">
        <v>0.16</v>
      </c>
      <c r="F110" s="25">
        <v>0.69299999999999995</v>
      </c>
    </row>
    <row r="111" spans="1:6" x14ac:dyDescent="0.35">
      <c r="A111" s="22" t="s">
        <v>1495</v>
      </c>
      <c r="B111" s="25">
        <v>6</v>
      </c>
      <c r="C111" s="25">
        <v>2000</v>
      </c>
      <c r="D111" s="25">
        <v>0.75</v>
      </c>
      <c r="E111" s="25">
        <v>0.5</v>
      </c>
      <c r="F111" s="25">
        <v>0.33300000000000002</v>
      </c>
    </row>
    <row r="112" spans="1:6" x14ac:dyDescent="0.35">
      <c r="A112" s="22" t="s">
        <v>993</v>
      </c>
      <c r="B112" s="25">
        <v>22</v>
      </c>
      <c r="C112" s="25">
        <v>2000</v>
      </c>
      <c r="D112" s="25">
        <v>0.26800000000000002</v>
      </c>
      <c r="E112" s="25">
        <v>0.41499999999999998</v>
      </c>
      <c r="F112" s="25">
        <v>1</v>
      </c>
    </row>
    <row r="113" spans="1:6" x14ac:dyDescent="0.35">
      <c r="A113" s="22" t="s">
        <v>1634</v>
      </c>
      <c r="B113" s="25">
        <v>14.5</v>
      </c>
      <c r="C113" s="25">
        <v>2000</v>
      </c>
      <c r="D113" s="25">
        <v>0.68199999999999994</v>
      </c>
      <c r="E113" s="25">
        <v>0.24099999999999999</v>
      </c>
      <c r="F113" s="25">
        <v>0.7</v>
      </c>
    </row>
    <row r="114" spans="1:6" x14ac:dyDescent="0.35">
      <c r="A114" s="22" t="s">
        <v>957</v>
      </c>
      <c r="B114" s="25">
        <v>2224</v>
      </c>
      <c r="C114" s="25">
        <v>1961.1990000000001</v>
      </c>
      <c r="D114" s="25">
        <v>0.67900000000000005</v>
      </c>
      <c r="E114" s="25">
        <v>0</v>
      </c>
      <c r="F114" s="25">
        <v>0.67800000000000005</v>
      </c>
    </row>
    <row r="115" spans="1:6" x14ac:dyDescent="0.35">
      <c r="A115" s="22" t="s">
        <v>214</v>
      </c>
      <c r="B115" s="25">
        <v>254.66666666666666</v>
      </c>
      <c r="C115" s="25">
        <v>1946.7176666666667</v>
      </c>
      <c r="D115" s="25">
        <v>0.20566666666666666</v>
      </c>
      <c r="E115" s="25">
        <v>0.83899999999999997</v>
      </c>
      <c r="F115" s="25">
        <v>1</v>
      </c>
    </row>
    <row r="116" spans="1:6" x14ac:dyDescent="0.35">
      <c r="A116" s="22" t="s">
        <v>1279</v>
      </c>
      <c r="B116" s="25">
        <v>21</v>
      </c>
      <c r="C116" s="25">
        <v>1909.0909999999999</v>
      </c>
      <c r="D116" s="25">
        <v>1.571</v>
      </c>
      <c r="E116" s="25">
        <v>0.17599999999999999</v>
      </c>
      <c r="F116" s="25">
        <v>0.41199999999999998</v>
      </c>
    </row>
    <row r="117" spans="1:6" x14ac:dyDescent="0.35">
      <c r="A117" s="22" t="s">
        <v>935</v>
      </c>
      <c r="B117" s="25">
        <v>56</v>
      </c>
      <c r="C117" s="25">
        <v>1866.6669999999999</v>
      </c>
      <c r="D117" s="25">
        <v>0.68200000000000005</v>
      </c>
      <c r="E117" s="25">
        <v>0.19600000000000001</v>
      </c>
      <c r="F117" s="25">
        <v>0.95699999999999996</v>
      </c>
    </row>
    <row r="118" spans="1:6" x14ac:dyDescent="0.35">
      <c r="A118" s="22" t="s">
        <v>111</v>
      </c>
      <c r="B118" s="25">
        <v>52</v>
      </c>
      <c r="C118" s="25">
        <v>1857.143</v>
      </c>
      <c r="D118" s="25">
        <v>-1.474</v>
      </c>
      <c r="E118" s="25">
        <v>9.0999999999999998E-2</v>
      </c>
      <c r="F118" s="25">
        <v>-0.432</v>
      </c>
    </row>
    <row r="119" spans="1:6" x14ac:dyDescent="0.35">
      <c r="A119" s="22" t="s">
        <v>1230</v>
      </c>
      <c r="B119" s="25">
        <v>2074</v>
      </c>
      <c r="C119" s="25">
        <v>1850.134</v>
      </c>
      <c r="D119" s="25">
        <v>0.54400000000000004</v>
      </c>
      <c r="E119" s="25">
        <v>0.107</v>
      </c>
      <c r="F119" s="25">
        <v>0.91100000000000003</v>
      </c>
    </row>
    <row r="120" spans="1:6" x14ac:dyDescent="0.35">
      <c r="A120" s="22" t="s">
        <v>1606</v>
      </c>
      <c r="B120" s="25">
        <v>377.5</v>
      </c>
      <c r="C120" s="25">
        <v>1825.8494999999998</v>
      </c>
      <c r="D120" s="25">
        <v>0.55049999999999999</v>
      </c>
      <c r="E120" s="25">
        <v>0.19550000000000001</v>
      </c>
      <c r="F120" s="25">
        <v>0.90500000000000003</v>
      </c>
    </row>
    <row r="121" spans="1:6" x14ac:dyDescent="0.35">
      <c r="A121" s="22" t="s">
        <v>1319</v>
      </c>
      <c r="B121" s="25">
        <v>2634.5</v>
      </c>
      <c r="C121" s="25">
        <v>1815.7659999999998</v>
      </c>
      <c r="D121" s="25">
        <v>0.65600000000000003</v>
      </c>
      <c r="E121" s="25">
        <v>0.16400000000000001</v>
      </c>
      <c r="F121" s="25">
        <v>0.80649999999999999</v>
      </c>
    </row>
    <row r="122" spans="1:6" x14ac:dyDescent="0.35">
      <c r="A122" s="22" t="s">
        <v>1574</v>
      </c>
      <c r="B122" s="25">
        <v>45</v>
      </c>
      <c r="C122" s="25">
        <v>1800</v>
      </c>
      <c r="D122" s="25">
        <v>1.5620000000000001</v>
      </c>
      <c r="E122" s="25">
        <v>0.375</v>
      </c>
      <c r="F122" s="25">
        <v>1</v>
      </c>
    </row>
    <row r="123" spans="1:6" x14ac:dyDescent="0.35">
      <c r="A123" s="22" t="s">
        <v>1031</v>
      </c>
      <c r="B123" s="25">
        <v>145</v>
      </c>
      <c r="C123" s="25">
        <v>1790.123</v>
      </c>
      <c r="D123" s="25">
        <v>0.58299999999999996</v>
      </c>
      <c r="E123" s="25">
        <v>0.221</v>
      </c>
      <c r="F123" s="25">
        <v>0.85299999999999998</v>
      </c>
    </row>
    <row r="124" spans="1:6" x14ac:dyDescent="0.35">
      <c r="A124" s="22" t="s">
        <v>1964</v>
      </c>
      <c r="B124" s="25">
        <v>48</v>
      </c>
      <c r="C124" s="25">
        <v>1777.778</v>
      </c>
      <c r="D124" s="25">
        <v>0.69199999999999995</v>
      </c>
      <c r="E124" s="25">
        <v>8.7999999999999995E-2</v>
      </c>
      <c r="F124" s="25">
        <v>0.68400000000000005</v>
      </c>
    </row>
    <row r="125" spans="1:6" x14ac:dyDescent="0.35">
      <c r="A125" s="22" t="s">
        <v>1854</v>
      </c>
      <c r="B125" s="25">
        <v>291</v>
      </c>
      <c r="C125" s="25">
        <v>1774.39</v>
      </c>
      <c r="D125" s="25">
        <v>0.61899999999999999</v>
      </c>
      <c r="E125" s="25">
        <v>0.308</v>
      </c>
      <c r="F125" s="25">
        <v>0.89800000000000002</v>
      </c>
    </row>
    <row r="126" spans="1:6" x14ac:dyDescent="0.35">
      <c r="A126" s="22" t="s">
        <v>1546</v>
      </c>
      <c r="B126" s="25">
        <v>15.5</v>
      </c>
      <c r="C126" s="25">
        <v>1767.857</v>
      </c>
      <c r="D126" s="25">
        <v>0.77950000000000008</v>
      </c>
      <c r="E126" s="25">
        <v>0.21550000000000002</v>
      </c>
      <c r="F126" s="25">
        <v>0.85650000000000004</v>
      </c>
    </row>
    <row r="127" spans="1:6" x14ac:dyDescent="0.35">
      <c r="A127" s="22" t="s">
        <v>1032</v>
      </c>
      <c r="B127" s="25">
        <v>6188</v>
      </c>
      <c r="C127" s="25">
        <v>1755.461</v>
      </c>
      <c r="D127" s="25">
        <v>0.69399999999999995</v>
      </c>
      <c r="E127" s="25">
        <v>0.20699999999999999</v>
      </c>
      <c r="F127" s="25">
        <v>0.78900000000000003</v>
      </c>
    </row>
    <row r="128" spans="1:6" x14ac:dyDescent="0.35">
      <c r="A128" s="22" t="s">
        <v>1005</v>
      </c>
      <c r="B128" s="25">
        <v>35</v>
      </c>
      <c r="C128" s="25">
        <v>1750</v>
      </c>
      <c r="D128" s="25">
        <v>1.1759999999999999</v>
      </c>
      <c r="E128" s="25">
        <v>0.23499999999999999</v>
      </c>
      <c r="F128" s="25">
        <v>1</v>
      </c>
    </row>
    <row r="129" spans="1:6" x14ac:dyDescent="0.35">
      <c r="A129" s="22" t="s">
        <v>1485</v>
      </c>
      <c r="B129" s="25">
        <v>25.5</v>
      </c>
      <c r="C129" s="25">
        <v>1718.75</v>
      </c>
      <c r="D129" s="25">
        <v>0.72450000000000003</v>
      </c>
      <c r="E129" s="25">
        <v>0.18149999999999999</v>
      </c>
      <c r="F129" s="25">
        <v>0.48050000000000004</v>
      </c>
    </row>
    <row r="130" spans="1:6" x14ac:dyDescent="0.35">
      <c r="A130" s="22" t="s">
        <v>1070</v>
      </c>
      <c r="B130" s="25">
        <v>219</v>
      </c>
      <c r="C130" s="25">
        <v>1710.9380000000001</v>
      </c>
      <c r="D130" s="25">
        <v>0.78500000000000003</v>
      </c>
      <c r="E130" s="25">
        <v>0.66400000000000003</v>
      </c>
      <c r="F130" s="25">
        <v>0.72099999999999997</v>
      </c>
    </row>
    <row r="131" spans="1:6" x14ac:dyDescent="0.35">
      <c r="A131" s="22" t="s">
        <v>1395</v>
      </c>
      <c r="B131" s="25">
        <v>703</v>
      </c>
      <c r="C131" s="25">
        <v>1701.2474999999999</v>
      </c>
      <c r="D131" s="25">
        <v>0.6915</v>
      </c>
      <c r="E131" s="25">
        <v>0.10550000000000001</v>
      </c>
      <c r="F131" s="25">
        <v>0.89250000000000007</v>
      </c>
    </row>
    <row r="132" spans="1:6" x14ac:dyDescent="0.35">
      <c r="A132" s="22" t="s">
        <v>1707</v>
      </c>
      <c r="B132" s="25">
        <v>22</v>
      </c>
      <c r="C132" s="25">
        <v>1692.308</v>
      </c>
      <c r="D132" s="25">
        <v>0.54200000000000004</v>
      </c>
      <c r="E132" s="25">
        <v>4.2000000000000003E-2</v>
      </c>
      <c r="F132" s="25">
        <v>1</v>
      </c>
    </row>
    <row r="133" spans="1:6" x14ac:dyDescent="0.35">
      <c r="A133" s="22" t="s">
        <v>1318</v>
      </c>
      <c r="B133" s="25">
        <v>115</v>
      </c>
      <c r="C133" s="25">
        <v>1691.1759999999999</v>
      </c>
      <c r="D133" s="25">
        <v>0.29199999999999998</v>
      </c>
      <c r="E133" s="25">
        <v>0.47699999999999998</v>
      </c>
      <c r="F133" s="25">
        <v>0.89600000000000002</v>
      </c>
    </row>
    <row r="134" spans="1:6" x14ac:dyDescent="0.35">
      <c r="A134" s="22" t="s">
        <v>933</v>
      </c>
      <c r="B134" s="25">
        <v>27</v>
      </c>
      <c r="C134" s="25">
        <v>1687.5</v>
      </c>
      <c r="D134" s="25">
        <v>0.22500000000000001</v>
      </c>
      <c r="E134" s="25">
        <v>0.63400000000000001</v>
      </c>
      <c r="F134" s="25">
        <v>1</v>
      </c>
    </row>
    <row r="135" spans="1:6" x14ac:dyDescent="0.35">
      <c r="A135" s="22" t="s">
        <v>1921</v>
      </c>
      <c r="B135" s="25">
        <v>295</v>
      </c>
      <c r="C135" s="25">
        <v>1676.136</v>
      </c>
      <c r="D135" s="25">
        <v>0.68500000000000005</v>
      </c>
      <c r="E135" s="25">
        <v>0.24099999999999999</v>
      </c>
      <c r="F135" s="25">
        <v>0.78400000000000003</v>
      </c>
    </row>
    <row r="136" spans="1:6" x14ac:dyDescent="0.35">
      <c r="A136" s="22" t="s">
        <v>86</v>
      </c>
      <c r="B136" s="25">
        <v>72</v>
      </c>
      <c r="C136" s="25">
        <v>1674.4190000000001</v>
      </c>
      <c r="D136" s="25">
        <v>0.69399999999999995</v>
      </c>
      <c r="E136" s="25">
        <v>0.56299999999999994</v>
      </c>
      <c r="F136" s="25">
        <v>0.873</v>
      </c>
    </row>
    <row r="137" spans="1:6" x14ac:dyDescent="0.35">
      <c r="A137" s="22" t="s">
        <v>1516</v>
      </c>
      <c r="B137" s="25">
        <v>312</v>
      </c>
      <c r="C137" s="25">
        <v>1668.4490000000001</v>
      </c>
      <c r="D137" s="25">
        <v>0.628</v>
      </c>
      <c r="E137" s="25">
        <v>0.16300000000000001</v>
      </c>
      <c r="F137" s="25">
        <v>0.85399999999999998</v>
      </c>
    </row>
    <row r="138" spans="1:6" x14ac:dyDescent="0.35">
      <c r="A138" s="22" t="s">
        <v>1461</v>
      </c>
      <c r="B138" s="25">
        <v>10</v>
      </c>
      <c r="C138" s="25">
        <v>1666.6669999999999</v>
      </c>
      <c r="D138" s="25">
        <v>0.75</v>
      </c>
      <c r="E138" s="25">
        <v>0.222</v>
      </c>
      <c r="F138" s="25">
        <v>0.88900000000000001</v>
      </c>
    </row>
    <row r="139" spans="1:6" x14ac:dyDescent="0.35">
      <c r="A139" s="22" t="s">
        <v>1426</v>
      </c>
      <c r="B139" s="25">
        <v>823</v>
      </c>
      <c r="C139" s="25">
        <v>1663.4650000000001</v>
      </c>
      <c r="D139" s="25">
        <v>0.27100000000000002</v>
      </c>
      <c r="E139" s="25">
        <v>0.36549999999999999</v>
      </c>
      <c r="F139" s="25">
        <v>0.96399999999999997</v>
      </c>
    </row>
    <row r="140" spans="1:6" x14ac:dyDescent="0.35">
      <c r="A140" s="22" t="s">
        <v>1481</v>
      </c>
      <c r="B140" s="25">
        <v>168</v>
      </c>
      <c r="C140" s="25">
        <v>1663.3665000000001</v>
      </c>
      <c r="D140" s="25">
        <v>0.46899999999999997</v>
      </c>
      <c r="E140" s="25">
        <v>0.10350000000000001</v>
      </c>
      <c r="F140" s="25">
        <v>0.68900000000000006</v>
      </c>
    </row>
    <row r="141" spans="1:6" x14ac:dyDescent="0.35">
      <c r="A141" s="22" t="s">
        <v>1541</v>
      </c>
      <c r="B141" s="25">
        <v>94.5</v>
      </c>
      <c r="C141" s="25">
        <v>1640.9090000000001</v>
      </c>
      <c r="D141" s="25">
        <v>0.67599999999999993</v>
      </c>
      <c r="E141" s="25">
        <v>0.127</v>
      </c>
      <c r="F141" s="25">
        <v>0.85050000000000003</v>
      </c>
    </row>
    <row r="142" spans="1:6" x14ac:dyDescent="0.35">
      <c r="A142" s="22" t="s">
        <v>2080</v>
      </c>
      <c r="B142" s="25">
        <v>18</v>
      </c>
      <c r="C142" s="25">
        <v>1636.364</v>
      </c>
      <c r="D142" s="25">
        <v>0.73299999999999998</v>
      </c>
      <c r="E142" s="25">
        <v>0.55600000000000005</v>
      </c>
      <c r="F142" s="25">
        <v>0.83299999999999996</v>
      </c>
    </row>
    <row r="143" spans="1:6" x14ac:dyDescent="0.35">
      <c r="A143" s="22" t="s">
        <v>1765</v>
      </c>
      <c r="B143" s="25">
        <v>2759</v>
      </c>
      <c r="C143" s="25">
        <v>1625.81</v>
      </c>
      <c r="D143" s="25">
        <v>0.82099999999999995</v>
      </c>
      <c r="E143" s="25">
        <v>0.06</v>
      </c>
      <c r="F143" s="25">
        <v>0.48</v>
      </c>
    </row>
    <row r="144" spans="1:6" x14ac:dyDescent="0.35">
      <c r="A144" s="22" t="s">
        <v>2023</v>
      </c>
      <c r="B144" s="25">
        <v>26</v>
      </c>
      <c r="C144" s="25">
        <v>1625</v>
      </c>
      <c r="D144" s="25">
        <v>0.308</v>
      </c>
      <c r="E144" s="25">
        <v>0.42299999999999999</v>
      </c>
      <c r="F144" s="25">
        <v>1</v>
      </c>
    </row>
    <row r="145" spans="1:6" x14ac:dyDescent="0.35">
      <c r="A145" s="22" t="s">
        <v>1346</v>
      </c>
      <c r="B145" s="25">
        <v>74</v>
      </c>
      <c r="C145" s="25">
        <v>1618.3710000000001</v>
      </c>
      <c r="D145" s="25">
        <v>0.876</v>
      </c>
      <c r="E145" s="25">
        <v>0.223</v>
      </c>
      <c r="F145" s="25">
        <v>0.9375</v>
      </c>
    </row>
    <row r="146" spans="1:6" x14ac:dyDescent="0.35">
      <c r="A146" s="22" t="s">
        <v>1910</v>
      </c>
      <c r="B146" s="25">
        <v>74</v>
      </c>
      <c r="C146" s="25">
        <v>1608.6959999999999</v>
      </c>
      <c r="D146" s="25">
        <v>0.48899999999999999</v>
      </c>
      <c r="E146" s="25">
        <v>0.30599999999999999</v>
      </c>
      <c r="F146" s="25">
        <v>0.77700000000000002</v>
      </c>
    </row>
    <row r="147" spans="1:6" x14ac:dyDescent="0.35">
      <c r="A147" s="22" t="s">
        <v>1622</v>
      </c>
      <c r="B147" s="25">
        <v>27.5</v>
      </c>
      <c r="C147" s="25">
        <v>1608.3335</v>
      </c>
      <c r="D147" s="25">
        <v>1.048</v>
      </c>
      <c r="E147" s="25">
        <v>0.1115</v>
      </c>
      <c r="F147" s="25">
        <v>0.82199999999999995</v>
      </c>
    </row>
    <row r="148" spans="1:6" x14ac:dyDescent="0.35">
      <c r="A148" s="22" t="s">
        <v>1172</v>
      </c>
      <c r="B148" s="25">
        <v>458.5</v>
      </c>
      <c r="C148" s="25">
        <v>1607.306</v>
      </c>
      <c r="D148" s="25">
        <v>0.65800000000000003</v>
      </c>
      <c r="E148" s="25">
        <v>0.193</v>
      </c>
      <c r="F148" s="25">
        <v>0.84299999999999997</v>
      </c>
    </row>
    <row r="149" spans="1:6" x14ac:dyDescent="0.35">
      <c r="A149" s="22" t="s">
        <v>271</v>
      </c>
      <c r="B149" s="25">
        <v>199</v>
      </c>
      <c r="C149" s="25">
        <v>1604.8389999999999</v>
      </c>
      <c r="D149" s="25">
        <v>0.378</v>
      </c>
      <c r="E149" s="25">
        <v>0.73499999999999999</v>
      </c>
      <c r="F149" s="25">
        <v>0.90600000000000003</v>
      </c>
    </row>
    <row r="150" spans="1:6" x14ac:dyDescent="0.35">
      <c r="A150" s="22" t="s">
        <v>1703</v>
      </c>
      <c r="B150" s="25">
        <v>283</v>
      </c>
      <c r="C150" s="25">
        <v>1589.8879999999999</v>
      </c>
      <c r="D150" s="25">
        <v>0.52</v>
      </c>
      <c r="E150" s="25">
        <v>5.8000000000000003E-2</v>
      </c>
      <c r="F150" s="25">
        <v>0.94</v>
      </c>
    </row>
    <row r="151" spans="1:6" x14ac:dyDescent="0.35">
      <c r="A151" s="22" t="s">
        <v>2209</v>
      </c>
      <c r="B151" s="25">
        <v>27</v>
      </c>
      <c r="C151" s="25">
        <v>1588.2349999999999</v>
      </c>
      <c r="D151" s="25">
        <v>0.39500000000000002</v>
      </c>
      <c r="E151" s="25">
        <v>0.88400000000000001</v>
      </c>
      <c r="F151" s="25">
        <v>1</v>
      </c>
    </row>
    <row r="152" spans="1:6" x14ac:dyDescent="0.35">
      <c r="A152" s="22" t="s">
        <v>1711</v>
      </c>
      <c r="B152" s="25">
        <v>52.5</v>
      </c>
      <c r="C152" s="25">
        <v>1586.8054999999999</v>
      </c>
      <c r="D152" s="25">
        <v>0.85</v>
      </c>
      <c r="E152" s="25">
        <v>6.7500000000000004E-2</v>
      </c>
      <c r="F152" s="25">
        <v>0.83399999999999996</v>
      </c>
    </row>
    <row r="153" spans="1:6" x14ac:dyDescent="0.35">
      <c r="A153" s="22" t="s">
        <v>1437</v>
      </c>
      <c r="B153" s="25">
        <v>61.5</v>
      </c>
      <c r="C153" s="25">
        <v>1583.7615000000001</v>
      </c>
      <c r="D153" s="25">
        <v>0.76200000000000001</v>
      </c>
      <c r="E153" s="25">
        <v>0.14100000000000001</v>
      </c>
      <c r="F153" s="25">
        <v>0.75249999999999995</v>
      </c>
    </row>
    <row r="154" spans="1:6" x14ac:dyDescent="0.35">
      <c r="A154" s="22" t="s">
        <v>2211</v>
      </c>
      <c r="B154" s="25">
        <v>19</v>
      </c>
      <c r="C154" s="25">
        <v>1583.3330000000001</v>
      </c>
      <c r="D154" s="25">
        <v>0.36399999999999999</v>
      </c>
      <c r="E154" s="25">
        <v>1</v>
      </c>
      <c r="F154" s="25">
        <v>0.97099999999999997</v>
      </c>
    </row>
    <row r="155" spans="1:6" x14ac:dyDescent="0.35">
      <c r="A155" s="22" t="s">
        <v>1896</v>
      </c>
      <c r="B155" s="25">
        <v>66</v>
      </c>
      <c r="C155" s="25">
        <v>1571.4290000000001</v>
      </c>
      <c r="D155" s="25">
        <v>0.64600000000000002</v>
      </c>
      <c r="E155" s="25">
        <v>0.16400000000000001</v>
      </c>
      <c r="F155" s="25">
        <v>0.89</v>
      </c>
    </row>
    <row r="156" spans="1:6" x14ac:dyDescent="0.35">
      <c r="A156" s="22" t="s">
        <v>971</v>
      </c>
      <c r="B156" s="25">
        <v>14</v>
      </c>
      <c r="C156" s="25">
        <v>1555.556</v>
      </c>
      <c r="D156" s="25">
        <v>0.64300000000000002</v>
      </c>
      <c r="E156" s="25">
        <v>0.214</v>
      </c>
      <c r="F156" s="25">
        <v>1</v>
      </c>
    </row>
    <row r="157" spans="1:6" x14ac:dyDescent="0.35">
      <c r="A157" s="22" t="s">
        <v>1566</v>
      </c>
      <c r="B157" s="25">
        <v>208</v>
      </c>
      <c r="C157" s="25">
        <v>1552.239</v>
      </c>
      <c r="D157" s="25">
        <v>0.58799999999999997</v>
      </c>
      <c r="E157" s="25">
        <v>0.42099999999999999</v>
      </c>
      <c r="F157" s="25">
        <v>0.67700000000000005</v>
      </c>
    </row>
    <row r="158" spans="1:6" x14ac:dyDescent="0.35">
      <c r="A158" s="22" t="s">
        <v>1014</v>
      </c>
      <c r="B158" s="25">
        <v>124</v>
      </c>
      <c r="C158" s="25">
        <v>1550</v>
      </c>
      <c r="D158" s="25">
        <v>0.71399999999999997</v>
      </c>
      <c r="E158" s="25">
        <v>0.20499999999999999</v>
      </c>
      <c r="F158" s="25">
        <v>0.65500000000000003</v>
      </c>
    </row>
    <row r="159" spans="1:6" x14ac:dyDescent="0.35">
      <c r="A159" s="22" t="s">
        <v>1692</v>
      </c>
      <c r="B159" s="25">
        <v>31</v>
      </c>
      <c r="C159" s="25">
        <v>1550</v>
      </c>
      <c r="D159" s="25">
        <v>0.876</v>
      </c>
      <c r="E159" s="25">
        <v>0.23499999999999999</v>
      </c>
      <c r="F159" s="25">
        <v>0.91949999999999998</v>
      </c>
    </row>
    <row r="160" spans="1:6" x14ac:dyDescent="0.35">
      <c r="A160" s="22" t="s">
        <v>1150</v>
      </c>
      <c r="B160" s="25">
        <v>34</v>
      </c>
      <c r="C160" s="25">
        <v>1545.4549999999999</v>
      </c>
      <c r="D160" s="25">
        <v>0.32800000000000001</v>
      </c>
      <c r="E160" s="25">
        <v>0.42899999999999999</v>
      </c>
      <c r="F160" s="25">
        <v>0.87</v>
      </c>
    </row>
    <row r="161" spans="1:6" x14ac:dyDescent="0.35">
      <c r="A161" s="22" t="s">
        <v>1044</v>
      </c>
      <c r="B161" s="25">
        <v>393</v>
      </c>
      <c r="C161" s="25">
        <v>1535.1559999999999</v>
      </c>
      <c r="D161" s="25">
        <v>-0.27800000000000002</v>
      </c>
      <c r="E161" s="25">
        <v>0</v>
      </c>
      <c r="F161" s="25">
        <v>-0.16900000000000001</v>
      </c>
    </row>
    <row r="162" spans="1:6" x14ac:dyDescent="0.35">
      <c r="A162" s="22" t="s">
        <v>165</v>
      </c>
      <c r="B162" s="25">
        <v>1301.5</v>
      </c>
      <c r="C162" s="25">
        <v>1532.8719999999998</v>
      </c>
      <c r="D162" s="25">
        <v>0.79525000000000001</v>
      </c>
      <c r="E162" s="25">
        <v>0.48850000000000005</v>
      </c>
      <c r="F162" s="25">
        <v>0.75525000000000009</v>
      </c>
    </row>
    <row r="163" spans="1:6" x14ac:dyDescent="0.35">
      <c r="A163" s="22" t="s">
        <v>1966</v>
      </c>
      <c r="B163" s="25">
        <v>41</v>
      </c>
      <c r="C163" s="25">
        <v>1518.519</v>
      </c>
      <c r="D163" s="25">
        <v>0.39100000000000001</v>
      </c>
      <c r="E163" s="25">
        <v>8.4000000000000005E-2</v>
      </c>
      <c r="F163" s="25">
        <v>0.83099999999999996</v>
      </c>
    </row>
    <row r="164" spans="1:6" x14ac:dyDescent="0.35">
      <c r="A164" s="22" t="s">
        <v>1967</v>
      </c>
      <c r="B164" s="25">
        <v>36</v>
      </c>
      <c r="C164" s="25">
        <v>1500</v>
      </c>
      <c r="D164" s="25">
        <v>0.68600000000000005</v>
      </c>
      <c r="E164" s="25">
        <v>0.20499999999999999</v>
      </c>
      <c r="F164" s="25">
        <v>0.79500000000000004</v>
      </c>
    </row>
    <row r="165" spans="1:6" x14ac:dyDescent="0.35">
      <c r="A165" s="22" t="s">
        <v>1868</v>
      </c>
      <c r="B165" s="25">
        <v>15</v>
      </c>
      <c r="C165" s="25">
        <v>1500</v>
      </c>
      <c r="D165" s="25">
        <v>0.71399999999999997</v>
      </c>
      <c r="E165" s="25">
        <v>0.28599999999999998</v>
      </c>
      <c r="F165" s="25">
        <v>0.66700000000000004</v>
      </c>
    </row>
    <row r="166" spans="1:6" x14ac:dyDescent="0.35">
      <c r="A166" s="22" t="s">
        <v>1405</v>
      </c>
      <c r="B166" s="25">
        <v>53</v>
      </c>
      <c r="C166" s="25">
        <v>1496.252</v>
      </c>
      <c r="D166" s="25">
        <v>0.63850000000000007</v>
      </c>
      <c r="E166" s="25">
        <v>0.10450000000000001</v>
      </c>
      <c r="F166" s="25">
        <v>0.85599999999999998</v>
      </c>
    </row>
    <row r="167" spans="1:6" x14ac:dyDescent="0.35">
      <c r="A167" s="22" t="s">
        <v>1257</v>
      </c>
      <c r="B167" s="25">
        <v>148</v>
      </c>
      <c r="C167" s="25">
        <v>1494.9490000000001</v>
      </c>
      <c r="D167" s="25">
        <v>0.61899999999999999</v>
      </c>
      <c r="E167" s="25">
        <v>0.21299999999999999</v>
      </c>
      <c r="F167" s="25">
        <v>0.92</v>
      </c>
    </row>
    <row r="168" spans="1:6" x14ac:dyDescent="0.35">
      <c r="A168" s="22" t="s">
        <v>951</v>
      </c>
      <c r="B168" s="25">
        <v>924.5</v>
      </c>
      <c r="C168" s="25">
        <v>1493.6084999999998</v>
      </c>
      <c r="D168" s="25">
        <v>0.59450000000000003</v>
      </c>
      <c r="E168" s="25">
        <v>0</v>
      </c>
      <c r="F168" s="25">
        <v>0.74849999999999994</v>
      </c>
    </row>
    <row r="169" spans="1:6" x14ac:dyDescent="0.35">
      <c r="A169" s="22" t="s">
        <v>1164</v>
      </c>
      <c r="B169" s="25">
        <v>52</v>
      </c>
      <c r="C169" s="25">
        <v>1485.7139999999999</v>
      </c>
      <c r="D169" s="25">
        <v>0.83299999999999996</v>
      </c>
      <c r="E169" s="25">
        <v>0.32600000000000001</v>
      </c>
      <c r="F169" s="25">
        <v>0.91300000000000003</v>
      </c>
    </row>
    <row r="170" spans="1:6" x14ac:dyDescent="0.35">
      <c r="A170" s="22" t="s">
        <v>1045</v>
      </c>
      <c r="B170" s="25">
        <v>4461</v>
      </c>
      <c r="C170" s="25">
        <v>1484.5260000000001</v>
      </c>
      <c r="D170" s="25">
        <v>0.71299999999999997</v>
      </c>
      <c r="E170" s="25">
        <v>0</v>
      </c>
      <c r="F170" s="25">
        <v>8.5000000000000006E-2</v>
      </c>
    </row>
    <row r="171" spans="1:6" x14ac:dyDescent="0.35">
      <c r="A171" s="22" t="s">
        <v>2001</v>
      </c>
      <c r="B171" s="25">
        <v>43</v>
      </c>
      <c r="C171" s="25">
        <v>1482.759</v>
      </c>
      <c r="D171" s="25">
        <v>0.60399999999999998</v>
      </c>
      <c r="E171" s="25">
        <v>8.5000000000000006E-2</v>
      </c>
      <c r="F171" s="25">
        <v>0.81399999999999995</v>
      </c>
    </row>
    <row r="172" spans="1:6" x14ac:dyDescent="0.35">
      <c r="A172" s="22" t="s">
        <v>1883</v>
      </c>
      <c r="B172" s="25">
        <v>31</v>
      </c>
      <c r="C172" s="25">
        <v>1476.19</v>
      </c>
      <c r="D172" s="25">
        <v>4.9000000000000002E-2</v>
      </c>
      <c r="E172" s="25">
        <v>0.88700000000000001</v>
      </c>
      <c r="F172" s="25">
        <v>1</v>
      </c>
    </row>
    <row r="173" spans="1:6" x14ac:dyDescent="0.35">
      <c r="A173" s="22" t="s">
        <v>2135</v>
      </c>
      <c r="B173" s="25">
        <v>53</v>
      </c>
      <c r="C173" s="25">
        <v>1472.222</v>
      </c>
      <c r="D173" s="25">
        <v>0.73499999999999999</v>
      </c>
      <c r="E173" s="25">
        <v>0.32400000000000001</v>
      </c>
      <c r="F173" s="25">
        <v>0.69</v>
      </c>
    </row>
    <row r="174" spans="1:6" x14ac:dyDescent="0.35">
      <c r="A174" s="22" t="s">
        <v>1040</v>
      </c>
      <c r="B174" s="25">
        <v>25</v>
      </c>
      <c r="C174" s="25">
        <v>1470.588</v>
      </c>
      <c r="D174" s="25">
        <v>0.63</v>
      </c>
      <c r="E174" s="25">
        <v>0.5</v>
      </c>
      <c r="F174" s="25">
        <v>0.9</v>
      </c>
    </row>
    <row r="175" spans="1:6" x14ac:dyDescent="0.35">
      <c r="A175" s="22" t="s">
        <v>1877</v>
      </c>
      <c r="B175" s="25">
        <v>345</v>
      </c>
      <c r="C175" s="25">
        <v>1468.085</v>
      </c>
      <c r="D175" s="25">
        <v>0.67</v>
      </c>
      <c r="E175" s="25">
        <v>0.14000000000000001</v>
      </c>
      <c r="F175" s="25">
        <v>0.90700000000000003</v>
      </c>
    </row>
    <row r="176" spans="1:6" x14ac:dyDescent="0.35">
      <c r="A176" s="22" t="s">
        <v>1902</v>
      </c>
      <c r="B176" s="25">
        <v>22</v>
      </c>
      <c r="C176" s="25">
        <v>1466.6669999999999</v>
      </c>
      <c r="D176" s="25">
        <v>0.68200000000000005</v>
      </c>
      <c r="E176" s="25">
        <v>0.23100000000000001</v>
      </c>
      <c r="F176" s="25">
        <v>0.84599999999999997</v>
      </c>
    </row>
    <row r="177" spans="1:6" x14ac:dyDescent="0.35">
      <c r="A177" s="22" t="s">
        <v>959</v>
      </c>
      <c r="B177" s="25">
        <v>2122</v>
      </c>
      <c r="C177" s="25">
        <v>1459.0594999999998</v>
      </c>
      <c r="D177" s="25">
        <v>0.69399999999999995</v>
      </c>
      <c r="E177" s="25">
        <v>0</v>
      </c>
      <c r="F177" s="25">
        <v>0.6865</v>
      </c>
    </row>
    <row r="178" spans="1:6" x14ac:dyDescent="0.35">
      <c r="A178" s="22" t="s">
        <v>900</v>
      </c>
      <c r="B178" s="25">
        <v>45</v>
      </c>
      <c r="C178" s="25">
        <v>1451.6130000000001</v>
      </c>
      <c r="D178" s="25">
        <v>0.17899999999999999</v>
      </c>
      <c r="E178" s="25">
        <v>0.60199999999999998</v>
      </c>
      <c r="F178" s="25">
        <v>0.95599999999999996</v>
      </c>
    </row>
    <row r="179" spans="1:6" x14ac:dyDescent="0.35">
      <c r="A179" s="22" t="s">
        <v>1653</v>
      </c>
      <c r="B179" s="25">
        <v>116</v>
      </c>
      <c r="C179" s="25">
        <v>1447.268</v>
      </c>
      <c r="D179" s="25">
        <v>1.079</v>
      </c>
      <c r="E179" s="25">
        <v>0.183</v>
      </c>
      <c r="F179" s="25">
        <v>0.72049999999999992</v>
      </c>
    </row>
    <row r="180" spans="1:6" x14ac:dyDescent="0.35">
      <c r="A180" s="22" t="s">
        <v>1915</v>
      </c>
      <c r="B180" s="25">
        <v>13</v>
      </c>
      <c r="C180" s="25">
        <v>1444.444</v>
      </c>
      <c r="D180" s="25">
        <v>0.14799999999999999</v>
      </c>
      <c r="E180" s="25">
        <v>0.66700000000000004</v>
      </c>
      <c r="F180" s="25">
        <v>0.81299999999999994</v>
      </c>
    </row>
    <row r="181" spans="1:6" x14ac:dyDescent="0.35">
      <c r="A181" s="22" t="s">
        <v>1547</v>
      </c>
      <c r="B181" s="25">
        <v>13</v>
      </c>
      <c r="C181" s="25">
        <v>1444.444</v>
      </c>
      <c r="D181" s="25">
        <v>1</v>
      </c>
      <c r="E181" s="25">
        <v>8.3000000000000004E-2</v>
      </c>
      <c r="F181" s="25">
        <v>0.75</v>
      </c>
    </row>
    <row r="182" spans="1:6" x14ac:dyDescent="0.35">
      <c r="A182" s="22" t="s">
        <v>1554</v>
      </c>
      <c r="B182" s="25">
        <v>386.5</v>
      </c>
      <c r="C182" s="25">
        <v>1444.229</v>
      </c>
      <c r="D182" s="25">
        <v>0.75</v>
      </c>
      <c r="E182" s="25">
        <v>0.12</v>
      </c>
      <c r="F182" s="25">
        <v>0.88850000000000007</v>
      </c>
    </row>
    <row r="183" spans="1:6" x14ac:dyDescent="0.35">
      <c r="A183" s="22" t="s">
        <v>1286</v>
      </c>
      <c r="B183" s="25">
        <v>478.5</v>
      </c>
      <c r="C183" s="25">
        <v>1442.2060000000001</v>
      </c>
      <c r="D183" s="25">
        <v>0.66500000000000004</v>
      </c>
      <c r="E183" s="25">
        <v>0.14250000000000002</v>
      </c>
      <c r="F183" s="25">
        <v>0.8055000000000001</v>
      </c>
    </row>
    <row r="184" spans="1:6" x14ac:dyDescent="0.35">
      <c r="A184" s="22" t="s">
        <v>1605</v>
      </c>
      <c r="B184" s="25">
        <v>59</v>
      </c>
      <c r="C184" s="25">
        <v>1439.0239999999999</v>
      </c>
      <c r="D184" s="25">
        <v>0.64100000000000001</v>
      </c>
      <c r="E184" s="25">
        <v>0.28899999999999998</v>
      </c>
      <c r="F184" s="25">
        <v>0.77100000000000002</v>
      </c>
    </row>
    <row r="185" spans="1:6" x14ac:dyDescent="0.35">
      <c r="A185" s="22" t="s">
        <v>1721</v>
      </c>
      <c r="B185" s="25">
        <v>585</v>
      </c>
      <c r="C185" s="25">
        <v>1431.519</v>
      </c>
      <c r="D185" s="25">
        <v>0.72300000000000009</v>
      </c>
      <c r="E185" s="25">
        <v>0.17199999999999999</v>
      </c>
      <c r="F185" s="25">
        <v>0.90300000000000002</v>
      </c>
    </row>
    <row r="186" spans="1:6" x14ac:dyDescent="0.35">
      <c r="A186" s="22" t="s">
        <v>1499</v>
      </c>
      <c r="B186" s="25">
        <v>1755</v>
      </c>
      <c r="C186" s="25">
        <v>1427.962</v>
      </c>
      <c r="D186" s="25">
        <v>0.79700000000000004</v>
      </c>
      <c r="E186" s="25">
        <v>9.1999999999999998E-2</v>
      </c>
      <c r="F186" s="25">
        <v>0.73099999999999998</v>
      </c>
    </row>
    <row r="187" spans="1:6" x14ac:dyDescent="0.35">
      <c r="A187" s="22" t="s">
        <v>1016</v>
      </c>
      <c r="B187" s="25">
        <v>54</v>
      </c>
      <c r="C187" s="25">
        <v>1421.0530000000001</v>
      </c>
      <c r="D187" s="25">
        <v>0.56699999999999995</v>
      </c>
      <c r="E187" s="25">
        <v>0.191</v>
      </c>
      <c r="F187" s="25">
        <v>0.753</v>
      </c>
    </row>
    <row r="188" spans="1:6" x14ac:dyDescent="0.35">
      <c r="A188" s="22" t="s">
        <v>1675</v>
      </c>
      <c r="B188" s="25">
        <v>19.5</v>
      </c>
      <c r="C188" s="25">
        <v>1420.33</v>
      </c>
      <c r="D188" s="25">
        <v>0.91199999999999992</v>
      </c>
      <c r="E188" s="25">
        <v>0.28549999999999998</v>
      </c>
      <c r="F188" s="25">
        <v>0.67600000000000005</v>
      </c>
    </row>
    <row r="189" spans="1:6" x14ac:dyDescent="0.35">
      <c r="A189" s="22" t="s">
        <v>1608</v>
      </c>
      <c r="B189" s="25">
        <v>882</v>
      </c>
      <c r="C189" s="25">
        <v>1403.5605</v>
      </c>
      <c r="D189" s="25">
        <v>0.64100000000000001</v>
      </c>
      <c r="E189" s="25">
        <v>0.1845</v>
      </c>
      <c r="F189" s="25">
        <v>0.79949999999999999</v>
      </c>
    </row>
    <row r="190" spans="1:6" x14ac:dyDescent="0.35">
      <c r="A190" s="22" t="s">
        <v>1702</v>
      </c>
      <c r="B190" s="25">
        <v>12</v>
      </c>
      <c r="C190" s="25">
        <v>1402.5975000000001</v>
      </c>
      <c r="D190" s="25">
        <v>0.63949999999999996</v>
      </c>
      <c r="E190" s="25">
        <v>0.14349999999999999</v>
      </c>
      <c r="F190" s="25">
        <v>0.95450000000000002</v>
      </c>
    </row>
    <row r="191" spans="1:6" x14ac:dyDescent="0.35">
      <c r="A191" s="22" t="s">
        <v>942</v>
      </c>
      <c r="B191" s="25">
        <v>2191.5</v>
      </c>
      <c r="C191" s="25">
        <v>1400.5140000000001</v>
      </c>
      <c r="D191" s="25">
        <v>0.86099999999999999</v>
      </c>
      <c r="E191" s="25">
        <v>0</v>
      </c>
      <c r="F191" s="25">
        <v>0.54600000000000004</v>
      </c>
    </row>
    <row r="192" spans="1:6" x14ac:dyDescent="0.35">
      <c r="A192" s="22" t="s">
        <v>2033</v>
      </c>
      <c r="B192" s="25">
        <v>35</v>
      </c>
      <c r="C192" s="25">
        <v>1400</v>
      </c>
      <c r="D192" s="25">
        <v>0.51</v>
      </c>
      <c r="E192" s="25">
        <v>0.35599999999999998</v>
      </c>
      <c r="F192" s="25">
        <v>0.83099999999999996</v>
      </c>
    </row>
    <row r="193" spans="1:6" x14ac:dyDescent="0.35">
      <c r="A193" s="22" t="s">
        <v>1291</v>
      </c>
      <c r="B193" s="25">
        <v>584</v>
      </c>
      <c r="C193" s="25">
        <v>1396.3110000000001</v>
      </c>
      <c r="D193" s="25">
        <v>0.74350000000000005</v>
      </c>
      <c r="E193" s="25">
        <v>0.13900000000000001</v>
      </c>
      <c r="F193" s="25">
        <v>0.85299999999999998</v>
      </c>
    </row>
    <row r="194" spans="1:6" x14ac:dyDescent="0.35">
      <c r="A194" s="22" t="s">
        <v>1581</v>
      </c>
      <c r="B194" s="25">
        <v>2105</v>
      </c>
      <c r="C194" s="25">
        <v>1386.8389999999999</v>
      </c>
      <c r="D194" s="25">
        <v>0.82800000000000007</v>
      </c>
      <c r="E194" s="25">
        <v>9.8000000000000004E-2</v>
      </c>
      <c r="F194" s="25">
        <v>0.76249999999999996</v>
      </c>
    </row>
    <row r="195" spans="1:6" x14ac:dyDescent="0.35">
      <c r="A195" s="22" t="s">
        <v>1241</v>
      </c>
      <c r="B195" s="25">
        <v>237.5</v>
      </c>
      <c r="C195" s="25">
        <v>1374.6405</v>
      </c>
      <c r="D195" s="25">
        <v>0.89600000000000002</v>
      </c>
      <c r="E195" s="25">
        <v>6.3500000000000001E-2</v>
      </c>
      <c r="F195" s="25">
        <v>0.60650000000000004</v>
      </c>
    </row>
    <row r="196" spans="1:6" x14ac:dyDescent="0.35">
      <c r="A196" s="22" t="s">
        <v>1328</v>
      </c>
      <c r="B196" s="25">
        <v>84</v>
      </c>
      <c r="C196" s="25">
        <v>1372.549</v>
      </c>
      <c r="D196" s="25">
        <v>5.4434999999999993</v>
      </c>
      <c r="E196" s="25">
        <v>0.35850000000000004</v>
      </c>
      <c r="F196" s="25">
        <v>0.48800000000000004</v>
      </c>
    </row>
    <row r="197" spans="1:6" x14ac:dyDescent="0.35">
      <c r="A197" s="22" t="s">
        <v>1731</v>
      </c>
      <c r="B197" s="25">
        <v>94.5</v>
      </c>
      <c r="C197" s="25">
        <v>1371.0684999999999</v>
      </c>
      <c r="D197" s="25">
        <v>0.78499999999999992</v>
      </c>
      <c r="E197" s="25">
        <v>0.13100000000000001</v>
      </c>
      <c r="F197" s="25">
        <v>0.67549999999999999</v>
      </c>
    </row>
    <row r="198" spans="1:6" x14ac:dyDescent="0.35">
      <c r="A198" s="22" t="s">
        <v>1166</v>
      </c>
      <c r="B198" s="25">
        <v>37</v>
      </c>
      <c r="C198" s="25">
        <v>1370.37</v>
      </c>
      <c r="D198" s="25">
        <v>0.81799999999999995</v>
      </c>
      <c r="E198" s="25">
        <v>0.436</v>
      </c>
      <c r="F198" s="25">
        <v>0.84599999999999997</v>
      </c>
    </row>
    <row r="199" spans="1:6" x14ac:dyDescent="0.35">
      <c r="A199" s="22" t="s">
        <v>1579</v>
      </c>
      <c r="B199" s="25">
        <v>189.5</v>
      </c>
      <c r="C199" s="25">
        <v>1364.5415</v>
      </c>
      <c r="D199" s="25">
        <v>0.56999999999999995</v>
      </c>
      <c r="E199" s="25">
        <v>0.28999999999999998</v>
      </c>
      <c r="F199" s="25">
        <v>0.94100000000000006</v>
      </c>
    </row>
    <row r="200" spans="1:6" x14ac:dyDescent="0.35">
      <c r="A200" s="22" t="s">
        <v>1638</v>
      </c>
      <c r="B200" s="25">
        <v>30</v>
      </c>
      <c r="C200" s="25">
        <v>1363.636</v>
      </c>
      <c r="D200" s="25">
        <v>0.629</v>
      </c>
      <c r="E200" s="25">
        <v>0</v>
      </c>
      <c r="F200" s="25">
        <v>1</v>
      </c>
    </row>
    <row r="201" spans="1:6" x14ac:dyDescent="0.35">
      <c r="A201" s="22" t="s">
        <v>889</v>
      </c>
      <c r="B201" s="25">
        <v>73</v>
      </c>
      <c r="C201" s="25">
        <v>1351.8520000000001</v>
      </c>
      <c r="D201" s="25">
        <v>0.74</v>
      </c>
      <c r="E201" s="25">
        <v>0.24</v>
      </c>
      <c r="F201" s="25">
        <v>0.97299999999999998</v>
      </c>
    </row>
    <row r="202" spans="1:6" x14ac:dyDescent="0.35">
      <c r="A202" s="22" t="s">
        <v>1417</v>
      </c>
      <c r="B202" s="25">
        <v>2809</v>
      </c>
      <c r="C202" s="25">
        <v>1349.183</v>
      </c>
      <c r="D202" s="25">
        <v>0.65100000000000002</v>
      </c>
      <c r="E202" s="25">
        <v>0.126</v>
      </c>
      <c r="F202" s="25">
        <v>0.91400000000000003</v>
      </c>
    </row>
    <row r="203" spans="1:6" x14ac:dyDescent="0.35">
      <c r="A203" s="22" t="s">
        <v>905</v>
      </c>
      <c r="B203" s="25">
        <v>103.5</v>
      </c>
      <c r="C203" s="25">
        <v>1344.8580000000002</v>
      </c>
      <c r="D203" s="25">
        <v>0.89949999999999997</v>
      </c>
      <c r="E203" s="25">
        <v>0.25800000000000001</v>
      </c>
      <c r="F203" s="25">
        <v>0.82250000000000001</v>
      </c>
    </row>
    <row r="204" spans="1:6" x14ac:dyDescent="0.35">
      <c r="A204" s="22" t="s">
        <v>1537</v>
      </c>
      <c r="B204" s="25">
        <v>60</v>
      </c>
      <c r="C204" s="25">
        <v>1333.3330000000001</v>
      </c>
      <c r="D204" s="25">
        <v>5.625</v>
      </c>
      <c r="E204" s="25">
        <v>7.2999999999999995E-2</v>
      </c>
      <c r="F204" s="25">
        <v>5.2999999999999999E-2</v>
      </c>
    </row>
    <row r="205" spans="1:6" x14ac:dyDescent="0.35">
      <c r="A205" s="22" t="s">
        <v>1295</v>
      </c>
      <c r="B205" s="25">
        <v>94</v>
      </c>
      <c r="C205" s="25">
        <v>1323.944</v>
      </c>
      <c r="D205" s="25">
        <v>0.60199999999999998</v>
      </c>
      <c r="E205" s="25">
        <v>0.17299999999999999</v>
      </c>
      <c r="F205" s="25">
        <v>0.92900000000000005</v>
      </c>
    </row>
    <row r="206" spans="1:6" x14ac:dyDescent="0.35">
      <c r="A206" s="22" t="s">
        <v>961</v>
      </c>
      <c r="B206" s="25">
        <v>41</v>
      </c>
      <c r="C206" s="25">
        <v>1322.5809999999999</v>
      </c>
      <c r="D206" s="25">
        <v>0.73799999999999999</v>
      </c>
      <c r="E206" s="25">
        <v>0.311</v>
      </c>
      <c r="F206" s="25">
        <v>0.93300000000000005</v>
      </c>
    </row>
    <row r="207" spans="1:6" x14ac:dyDescent="0.35">
      <c r="A207" s="22" t="s">
        <v>1917</v>
      </c>
      <c r="B207" s="25">
        <v>42</v>
      </c>
      <c r="C207" s="25">
        <v>1312.5</v>
      </c>
      <c r="D207" s="25">
        <v>0.64</v>
      </c>
      <c r="E207" s="25">
        <v>0.16900000000000001</v>
      </c>
      <c r="F207" s="25">
        <v>0.70399999999999996</v>
      </c>
    </row>
    <row r="208" spans="1:6" x14ac:dyDescent="0.35">
      <c r="A208" s="22" t="s">
        <v>1074</v>
      </c>
      <c r="B208" s="25">
        <v>546</v>
      </c>
      <c r="C208" s="25">
        <v>1312.5</v>
      </c>
      <c r="D208" s="25">
        <v>0.73899999999999999</v>
      </c>
      <c r="E208" s="25">
        <v>0.45100000000000001</v>
      </c>
      <c r="F208" s="25">
        <v>0.66200000000000003</v>
      </c>
    </row>
    <row r="209" spans="1:6" x14ac:dyDescent="0.35">
      <c r="A209" s="22" t="s">
        <v>1115</v>
      </c>
      <c r="B209" s="25">
        <v>60</v>
      </c>
      <c r="C209" s="25">
        <v>1304.348</v>
      </c>
      <c r="D209" s="25">
        <v>3.7999999999999999E-2</v>
      </c>
      <c r="E209" s="25">
        <v>0.122</v>
      </c>
      <c r="F209" s="25">
        <v>1</v>
      </c>
    </row>
    <row r="210" spans="1:6" x14ac:dyDescent="0.35">
      <c r="A210" s="22" t="s">
        <v>1614</v>
      </c>
      <c r="B210" s="25">
        <v>30.5</v>
      </c>
      <c r="C210" s="25">
        <v>1297.98</v>
      </c>
      <c r="D210" s="25">
        <v>1.0535000000000001</v>
      </c>
      <c r="E210" s="25">
        <v>4.9000000000000002E-2</v>
      </c>
      <c r="F210" s="25">
        <v>0.47699999999999998</v>
      </c>
    </row>
    <row r="211" spans="1:6" x14ac:dyDescent="0.35">
      <c r="A211" s="22" t="s">
        <v>978</v>
      </c>
      <c r="B211" s="25">
        <v>9</v>
      </c>
      <c r="C211" s="25">
        <v>1285.7139999999999</v>
      </c>
      <c r="D211" s="25">
        <v>0.08</v>
      </c>
      <c r="E211" s="25">
        <v>0.80700000000000005</v>
      </c>
      <c r="F211" s="25">
        <v>0.98899999999999999</v>
      </c>
    </row>
    <row r="212" spans="1:6" x14ac:dyDescent="0.35">
      <c r="A212" s="22" t="s">
        <v>1694</v>
      </c>
      <c r="B212" s="25">
        <v>386.5</v>
      </c>
      <c r="C212" s="25">
        <v>1272.1845000000001</v>
      </c>
      <c r="D212" s="25">
        <v>0.78550000000000009</v>
      </c>
      <c r="E212" s="25">
        <v>0.159</v>
      </c>
      <c r="F212" s="25">
        <v>0.86499999999999999</v>
      </c>
    </row>
    <row r="213" spans="1:6" x14ac:dyDescent="0.35">
      <c r="A213" s="22" t="s">
        <v>1589</v>
      </c>
      <c r="B213" s="25">
        <v>36.5</v>
      </c>
      <c r="C213" s="25">
        <v>1263.4405000000002</v>
      </c>
      <c r="D213" s="25">
        <v>0.27200000000000002</v>
      </c>
      <c r="E213" s="25">
        <v>0.79350000000000009</v>
      </c>
      <c r="F213" s="25">
        <v>0.95950000000000002</v>
      </c>
    </row>
    <row r="214" spans="1:6" x14ac:dyDescent="0.35">
      <c r="A214" s="22" t="s">
        <v>1277</v>
      </c>
      <c r="B214" s="25">
        <v>680</v>
      </c>
      <c r="C214" s="25">
        <v>1262.0325</v>
      </c>
      <c r="D214" s="25">
        <v>0.66749999999999998</v>
      </c>
      <c r="E214" s="25">
        <v>9.8000000000000004E-2</v>
      </c>
      <c r="F214" s="25">
        <v>0.89400000000000002</v>
      </c>
    </row>
    <row r="215" spans="1:6" x14ac:dyDescent="0.35">
      <c r="A215" s="22" t="s">
        <v>1260</v>
      </c>
      <c r="B215" s="25">
        <v>208</v>
      </c>
      <c r="C215" s="25">
        <v>1261.5840000000001</v>
      </c>
      <c r="D215" s="25">
        <v>0.628</v>
      </c>
      <c r="E215" s="25">
        <v>4.8000000000000001E-2</v>
      </c>
      <c r="F215" s="25">
        <v>0.82400000000000007</v>
      </c>
    </row>
    <row r="216" spans="1:6" x14ac:dyDescent="0.35">
      <c r="A216" s="22" t="s">
        <v>1698</v>
      </c>
      <c r="B216" s="25">
        <v>1317</v>
      </c>
      <c r="C216" s="25">
        <v>1253.0920000000001</v>
      </c>
      <c r="D216" s="25">
        <v>0.70699999999999996</v>
      </c>
      <c r="E216" s="25">
        <v>9.6000000000000002E-2</v>
      </c>
      <c r="F216" s="25">
        <v>0.88500000000000001</v>
      </c>
    </row>
    <row r="217" spans="1:6" x14ac:dyDescent="0.35">
      <c r="A217" s="22" t="s">
        <v>1978</v>
      </c>
      <c r="B217" s="25">
        <v>15</v>
      </c>
      <c r="C217" s="25">
        <v>1250</v>
      </c>
      <c r="D217" s="25">
        <v>0.66700000000000004</v>
      </c>
      <c r="E217" s="25">
        <v>0.14299999999999999</v>
      </c>
      <c r="F217" s="25">
        <v>0.85699999999999998</v>
      </c>
    </row>
    <row r="218" spans="1:6" x14ac:dyDescent="0.35">
      <c r="A218" s="22" t="s">
        <v>1665</v>
      </c>
      <c r="B218" s="25">
        <v>41.5</v>
      </c>
      <c r="C218" s="25">
        <v>1239.1305</v>
      </c>
      <c r="D218" s="25">
        <v>0.84650000000000003</v>
      </c>
      <c r="E218" s="25">
        <v>0.13150000000000001</v>
      </c>
      <c r="F218" s="25">
        <v>0.78299999999999992</v>
      </c>
    </row>
    <row r="219" spans="1:6" x14ac:dyDescent="0.35">
      <c r="A219" s="22" t="s">
        <v>1330</v>
      </c>
      <c r="B219" s="25">
        <v>183</v>
      </c>
      <c r="C219" s="25">
        <v>1236.4860000000001</v>
      </c>
      <c r="D219" s="25">
        <v>0.61899999999999999</v>
      </c>
      <c r="E219" s="25">
        <v>0.433</v>
      </c>
      <c r="F219" s="25">
        <v>0.94099999999999995</v>
      </c>
    </row>
    <row r="220" spans="1:6" x14ac:dyDescent="0.35">
      <c r="A220" s="22" t="s">
        <v>1385</v>
      </c>
      <c r="B220" s="25">
        <v>1441</v>
      </c>
      <c r="C220" s="25">
        <v>1227.4280000000001</v>
      </c>
      <c r="D220" s="25">
        <v>0.66600000000000004</v>
      </c>
      <c r="E220" s="25">
        <v>0.189</v>
      </c>
      <c r="F220" s="25">
        <v>0.85099999999999998</v>
      </c>
    </row>
    <row r="221" spans="1:6" x14ac:dyDescent="0.35">
      <c r="A221" s="22" t="s">
        <v>1726</v>
      </c>
      <c r="B221" s="25">
        <v>862</v>
      </c>
      <c r="C221" s="25">
        <v>1226.174</v>
      </c>
      <c r="D221" s="25">
        <v>1.0009999999999999</v>
      </c>
      <c r="E221" s="25">
        <v>6.8000000000000005E-2</v>
      </c>
      <c r="F221" s="25">
        <v>0.78600000000000003</v>
      </c>
    </row>
    <row r="222" spans="1:6" x14ac:dyDescent="0.35">
      <c r="A222" s="22" t="s">
        <v>2082</v>
      </c>
      <c r="B222" s="25">
        <v>60</v>
      </c>
      <c r="C222" s="25">
        <v>1224.49</v>
      </c>
      <c r="D222" s="25">
        <v>0.36299999999999999</v>
      </c>
      <c r="E222" s="25">
        <v>0.80600000000000005</v>
      </c>
      <c r="F222" s="25">
        <v>0.65500000000000003</v>
      </c>
    </row>
    <row r="223" spans="1:6" x14ac:dyDescent="0.35">
      <c r="A223" s="22" t="s">
        <v>1337</v>
      </c>
      <c r="B223" s="25">
        <v>138</v>
      </c>
      <c r="C223" s="25">
        <v>1221.239</v>
      </c>
      <c r="D223" s="25">
        <v>0.59799999999999998</v>
      </c>
      <c r="E223" s="25">
        <v>0.313</v>
      </c>
      <c r="F223" s="25">
        <v>0.96899999999999997</v>
      </c>
    </row>
    <row r="224" spans="1:6" x14ac:dyDescent="0.35">
      <c r="A224" s="22" t="s">
        <v>1086</v>
      </c>
      <c r="B224" s="25">
        <v>3242</v>
      </c>
      <c r="C224" s="25">
        <v>1218.3389999999999</v>
      </c>
      <c r="D224" s="25">
        <v>0.78400000000000003</v>
      </c>
      <c r="E224" s="25">
        <v>4.2000000000000003E-2</v>
      </c>
      <c r="F224" s="25">
        <v>0.60899999999999999</v>
      </c>
    </row>
    <row r="225" spans="1:6" x14ac:dyDescent="0.35">
      <c r="A225" s="22" t="s">
        <v>1979</v>
      </c>
      <c r="B225" s="25">
        <v>28</v>
      </c>
      <c r="C225" s="25">
        <v>1217.3910000000001</v>
      </c>
      <c r="D225" s="25">
        <v>0.67600000000000005</v>
      </c>
      <c r="E225" s="25">
        <v>8.3000000000000004E-2</v>
      </c>
      <c r="F225" s="25">
        <v>0.94399999999999995</v>
      </c>
    </row>
    <row r="226" spans="1:6" x14ac:dyDescent="0.35">
      <c r="A226" s="22" t="s">
        <v>1119</v>
      </c>
      <c r="B226" s="25">
        <v>25.5</v>
      </c>
      <c r="C226" s="25">
        <v>1214.2855</v>
      </c>
      <c r="D226" s="25">
        <v>0.78100000000000003</v>
      </c>
      <c r="E226" s="25">
        <v>0.48450000000000004</v>
      </c>
      <c r="F226" s="25">
        <v>0.93100000000000005</v>
      </c>
    </row>
    <row r="227" spans="1:6" x14ac:dyDescent="0.35">
      <c r="A227" s="22" t="s">
        <v>1887</v>
      </c>
      <c r="B227" s="25">
        <v>52</v>
      </c>
      <c r="C227" s="25">
        <v>1209.3019999999999</v>
      </c>
      <c r="D227" s="25">
        <v>0.70499999999999996</v>
      </c>
      <c r="E227" s="25">
        <v>0.20300000000000001</v>
      </c>
      <c r="F227" s="25">
        <v>0.82399999999999995</v>
      </c>
    </row>
    <row r="228" spans="1:6" x14ac:dyDescent="0.35">
      <c r="A228" s="22" t="s">
        <v>1710</v>
      </c>
      <c r="B228" s="25">
        <v>3793</v>
      </c>
      <c r="C228" s="25">
        <v>1207.577</v>
      </c>
      <c r="D228" s="25">
        <v>0.61099999999999999</v>
      </c>
      <c r="E228" s="25">
        <v>0.17399999999999999</v>
      </c>
      <c r="F228" s="25">
        <v>0.89200000000000002</v>
      </c>
    </row>
    <row r="229" spans="1:6" x14ac:dyDescent="0.35">
      <c r="A229" s="22" t="s">
        <v>1305</v>
      </c>
      <c r="B229" s="25">
        <v>208.5</v>
      </c>
      <c r="C229" s="25">
        <v>1205.2024999999999</v>
      </c>
      <c r="D229" s="25">
        <v>0.84250000000000003</v>
      </c>
      <c r="E229" s="25">
        <v>0.125</v>
      </c>
      <c r="F229" s="25">
        <v>0.66700000000000004</v>
      </c>
    </row>
    <row r="230" spans="1:6" x14ac:dyDescent="0.35">
      <c r="A230" s="22" t="s">
        <v>1518</v>
      </c>
      <c r="B230" s="25">
        <v>264.5</v>
      </c>
      <c r="C230" s="25">
        <v>1202.2335</v>
      </c>
      <c r="D230" s="25">
        <v>0.72150000000000003</v>
      </c>
      <c r="E230" s="25">
        <v>0.19500000000000001</v>
      </c>
      <c r="F230" s="25">
        <v>0.95299999999999996</v>
      </c>
    </row>
    <row r="231" spans="1:6" x14ac:dyDescent="0.35">
      <c r="A231" s="22" t="s">
        <v>1747</v>
      </c>
      <c r="B231" s="25">
        <v>30</v>
      </c>
      <c r="C231" s="25">
        <v>1200</v>
      </c>
      <c r="D231" s="25">
        <v>0.41</v>
      </c>
      <c r="E231" s="25">
        <v>0.496</v>
      </c>
      <c r="F231" s="25">
        <v>0.52100000000000002</v>
      </c>
    </row>
    <row r="232" spans="1:6" x14ac:dyDescent="0.35">
      <c r="A232" s="22" t="s">
        <v>1351</v>
      </c>
      <c r="B232" s="25">
        <v>174</v>
      </c>
      <c r="C232" s="25">
        <v>1191.7809999999999</v>
      </c>
      <c r="D232" s="25">
        <v>0.48799999999999999</v>
      </c>
      <c r="E232" s="25">
        <v>0.33300000000000002</v>
      </c>
      <c r="F232" s="25">
        <v>0.95799999999999996</v>
      </c>
    </row>
    <row r="233" spans="1:6" x14ac:dyDescent="0.35">
      <c r="A233" s="22" t="s">
        <v>1604</v>
      </c>
      <c r="B233" s="25">
        <v>123</v>
      </c>
      <c r="C233" s="25">
        <v>1189.6089999999999</v>
      </c>
      <c r="D233" s="25">
        <v>0.876</v>
      </c>
      <c r="E233" s="25">
        <v>0.11600000000000001</v>
      </c>
      <c r="F233" s="25">
        <v>0.89650000000000007</v>
      </c>
    </row>
    <row r="234" spans="1:6" x14ac:dyDescent="0.35">
      <c r="A234" s="22" t="s">
        <v>2171</v>
      </c>
      <c r="B234" s="25">
        <v>113</v>
      </c>
      <c r="C234" s="25">
        <v>1189.4739999999999</v>
      </c>
      <c r="D234" s="25">
        <v>0.40400000000000003</v>
      </c>
      <c r="E234" s="25">
        <v>0.26</v>
      </c>
      <c r="F234" s="25">
        <v>0.89700000000000002</v>
      </c>
    </row>
    <row r="235" spans="1:6" x14ac:dyDescent="0.35">
      <c r="A235" s="22" t="s">
        <v>1227</v>
      </c>
      <c r="B235" s="25">
        <v>45</v>
      </c>
      <c r="C235" s="25">
        <v>1184.211</v>
      </c>
      <c r="D235" s="25">
        <v>3.0000000000000001E-3</v>
      </c>
      <c r="E235" s="25">
        <v>1</v>
      </c>
      <c r="F235" s="25">
        <v>1</v>
      </c>
    </row>
    <row r="236" spans="1:6" x14ac:dyDescent="0.35">
      <c r="A236" s="22" t="s">
        <v>2177</v>
      </c>
      <c r="B236" s="25">
        <v>13</v>
      </c>
      <c r="C236" s="25">
        <v>1181.818</v>
      </c>
      <c r="D236" s="25">
        <v>0.55000000000000004</v>
      </c>
      <c r="E236" s="25">
        <v>0.255</v>
      </c>
      <c r="F236" s="25">
        <v>0.42599999999999999</v>
      </c>
    </row>
    <row r="237" spans="1:6" x14ac:dyDescent="0.35">
      <c r="A237" s="22" t="s">
        <v>904</v>
      </c>
      <c r="B237" s="25">
        <v>161.5</v>
      </c>
      <c r="C237" s="25">
        <v>1181.0884999999998</v>
      </c>
      <c r="D237" s="25">
        <v>0.90100000000000002</v>
      </c>
      <c r="E237" s="25">
        <v>0.41199999999999998</v>
      </c>
      <c r="F237" s="25">
        <v>0.61949999999999994</v>
      </c>
    </row>
    <row r="238" spans="1:6" x14ac:dyDescent="0.35">
      <c r="A238" s="22" t="s">
        <v>1524</v>
      </c>
      <c r="B238" s="25">
        <v>759</v>
      </c>
      <c r="C238" s="25">
        <v>1178.5709999999999</v>
      </c>
      <c r="D238" s="25">
        <v>0.69199999999999995</v>
      </c>
      <c r="E238" s="25">
        <v>0.121</v>
      </c>
      <c r="F238" s="25">
        <v>0.81399999999999995</v>
      </c>
    </row>
    <row r="239" spans="1:6" x14ac:dyDescent="0.35">
      <c r="A239" s="22" t="s">
        <v>262</v>
      </c>
      <c r="B239" s="25">
        <v>49</v>
      </c>
      <c r="C239" s="25">
        <v>1166.6669999999999</v>
      </c>
      <c r="D239" s="25">
        <v>-0.91300000000000003</v>
      </c>
      <c r="E239" s="25">
        <v>1</v>
      </c>
      <c r="F239" s="25">
        <v>-0.45500000000000002</v>
      </c>
    </row>
    <row r="240" spans="1:6" x14ac:dyDescent="0.35">
      <c r="A240" s="22" t="s">
        <v>1408</v>
      </c>
      <c r="B240" s="25">
        <v>117</v>
      </c>
      <c r="C240" s="25">
        <v>1165.1785</v>
      </c>
      <c r="D240" s="25">
        <v>0.70350000000000001</v>
      </c>
      <c r="E240" s="25">
        <v>3.6500000000000005E-2</v>
      </c>
      <c r="F240" s="25">
        <v>0.874</v>
      </c>
    </row>
    <row r="241" spans="1:6" x14ac:dyDescent="0.35">
      <c r="A241" s="22" t="s">
        <v>2009</v>
      </c>
      <c r="B241" s="25">
        <v>36</v>
      </c>
      <c r="C241" s="25">
        <v>1161.29</v>
      </c>
      <c r="D241" s="25">
        <v>0.27</v>
      </c>
      <c r="E241" s="25">
        <v>0.40799999999999997</v>
      </c>
      <c r="F241" s="25">
        <v>0.95799999999999996</v>
      </c>
    </row>
    <row r="242" spans="1:6" x14ac:dyDescent="0.35">
      <c r="A242" s="22" t="s">
        <v>1496</v>
      </c>
      <c r="B242" s="25">
        <v>44</v>
      </c>
      <c r="C242" s="25">
        <v>1157.895</v>
      </c>
      <c r="D242" s="25">
        <v>0.4</v>
      </c>
      <c r="E242" s="25">
        <v>0.38900000000000001</v>
      </c>
      <c r="F242" s="25">
        <v>1</v>
      </c>
    </row>
    <row r="243" spans="1:6" x14ac:dyDescent="0.35">
      <c r="A243" s="22" t="s">
        <v>1564</v>
      </c>
      <c r="B243" s="25">
        <v>4048</v>
      </c>
      <c r="C243" s="25">
        <v>1154.922</v>
      </c>
      <c r="D243" s="25">
        <v>0.69199999999999995</v>
      </c>
      <c r="E243" s="25">
        <v>0.28399999999999997</v>
      </c>
      <c r="F243" s="25">
        <v>0.83699999999999997</v>
      </c>
    </row>
    <row r="244" spans="1:6" x14ac:dyDescent="0.35">
      <c r="A244" s="22" t="s">
        <v>2000</v>
      </c>
      <c r="B244" s="25">
        <v>90</v>
      </c>
      <c r="C244" s="25">
        <v>1153.846</v>
      </c>
      <c r="D244" s="25">
        <v>0.624</v>
      </c>
      <c r="E244" s="25">
        <v>0.13</v>
      </c>
      <c r="F244" s="25">
        <v>0.90600000000000003</v>
      </c>
    </row>
    <row r="245" spans="1:6" x14ac:dyDescent="0.35">
      <c r="A245" s="22" t="s">
        <v>932</v>
      </c>
      <c r="B245" s="25">
        <v>34</v>
      </c>
      <c r="C245" s="25">
        <v>1151.3515</v>
      </c>
      <c r="D245" s="25">
        <v>0.69350000000000001</v>
      </c>
      <c r="E245" s="25">
        <v>0.24349999999999999</v>
      </c>
      <c r="F245" s="25">
        <v>0.83699999999999997</v>
      </c>
    </row>
    <row r="246" spans="1:6" x14ac:dyDescent="0.35">
      <c r="A246" s="22" t="s">
        <v>2107</v>
      </c>
      <c r="B246" s="25">
        <v>879</v>
      </c>
      <c r="C246" s="25">
        <v>1150.5239999999999</v>
      </c>
      <c r="D246" s="25">
        <v>0.63500000000000001</v>
      </c>
      <c r="E246" s="25">
        <v>0.313</v>
      </c>
      <c r="F246" s="25">
        <v>0.82099999999999995</v>
      </c>
    </row>
    <row r="247" spans="1:6" x14ac:dyDescent="0.35">
      <c r="A247" s="22" t="s">
        <v>1520</v>
      </c>
      <c r="B247" s="25">
        <v>46.5</v>
      </c>
      <c r="C247" s="25">
        <v>1150</v>
      </c>
      <c r="D247" s="25">
        <v>0.8145</v>
      </c>
      <c r="E247" s="25">
        <v>0.11399999999999999</v>
      </c>
      <c r="F247" s="25">
        <v>0.77049999999999996</v>
      </c>
    </row>
    <row r="248" spans="1:6" x14ac:dyDescent="0.35">
      <c r="A248" s="22" t="s">
        <v>1465</v>
      </c>
      <c r="B248" s="25">
        <v>25.5</v>
      </c>
      <c r="C248" s="25">
        <v>1148.2215000000001</v>
      </c>
      <c r="D248" s="25">
        <v>0.84549999999999992</v>
      </c>
      <c r="E248" s="25">
        <v>0.17349999999999999</v>
      </c>
      <c r="F248" s="25">
        <v>0.58549999999999991</v>
      </c>
    </row>
    <row r="249" spans="1:6" x14ac:dyDescent="0.35">
      <c r="A249" s="22" t="s">
        <v>1240</v>
      </c>
      <c r="B249" s="25">
        <v>16</v>
      </c>
      <c r="C249" s="25">
        <v>1142.857</v>
      </c>
      <c r="D249" s="25">
        <v>1.264</v>
      </c>
      <c r="E249" s="25">
        <v>0</v>
      </c>
      <c r="F249" s="25">
        <v>1</v>
      </c>
    </row>
    <row r="250" spans="1:6" x14ac:dyDescent="0.35">
      <c r="A250" s="22" t="s">
        <v>939</v>
      </c>
      <c r="B250" s="25">
        <v>24</v>
      </c>
      <c r="C250" s="25">
        <v>1142.857</v>
      </c>
      <c r="D250" s="25">
        <v>0.7</v>
      </c>
      <c r="E250" s="25">
        <v>0.24299999999999999</v>
      </c>
      <c r="F250" s="25">
        <v>0.81100000000000005</v>
      </c>
    </row>
    <row r="251" spans="1:6" x14ac:dyDescent="0.35">
      <c r="A251" s="22" t="s">
        <v>1905</v>
      </c>
      <c r="B251" s="25">
        <v>25</v>
      </c>
      <c r="C251" s="25">
        <v>1136.364</v>
      </c>
      <c r="D251" s="25">
        <v>0.59499999999999997</v>
      </c>
      <c r="E251" s="25">
        <v>0.52500000000000002</v>
      </c>
      <c r="F251" s="25">
        <v>0.92500000000000004</v>
      </c>
    </row>
    <row r="252" spans="1:6" x14ac:dyDescent="0.35">
      <c r="A252" s="22" t="s">
        <v>1827</v>
      </c>
      <c r="B252" s="25">
        <v>595</v>
      </c>
      <c r="C252" s="25">
        <v>1135.4960000000001</v>
      </c>
      <c r="D252" s="25">
        <v>0.94099999999999995</v>
      </c>
      <c r="E252" s="25">
        <v>0.13</v>
      </c>
      <c r="F252" s="25">
        <v>0.68899999999999995</v>
      </c>
    </row>
    <row r="253" spans="1:6" x14ac:dyDescent="0.35">
      <c r="A253" s="22" t="s">
        <v>2036</v>
      </c>
      <c r="B253" s="25">
        <v>34</v>
      </c>
      <c r="C253" s="25">
        <v>1133.3330000000001</v>
      </c>
      <c r="D253" s="25">
        <v>0.90900000000000003</v>
      </c>
      <c r="E253" s="25">
        <v>0.23100000000000001</v>
      </c>
      <c r="F253" s="25">
        <v>0.84599999999999997</v>
      </c>
    </row>
    <row r="254" spans="1:6" x14ac:dyDescent="0.35">
      <c r="A254" s="22" t="s">
        <v>238</v>
      </c>
      <c r="B254" s="25">
        <v>56.25</v>
      </c>
      <c r="C254" s="25">
        <v>1132.691</v>
      </c>
      <c r="D254" s="25">
        <v>1.04975</v>
      </c>
      <c r="E254" s="25">
        <v>0.48575000000000002</v>
      </c>
      <c r="F254" s="25">
        <v>0.72475000000000001</v>
      </c>
    </row>
    <row r="255" spans="1:6" x14ac:dyDescent="0.35">
      <c r="A255" s="22" t="s">
        <v>1233</v>
      </c>
      <c r="B255" s="25">
        <v>1342.5</v>
      </c>
      <c r="C255" s="25">
        <v>1131.23</v>
      </c>
      <c r="D255" s="25">
        <v>0.67500000000000004</v>
      </c>
      <c r="E255" s="25">
        <v>7.5499999999999998E-2</v>
      </c>
      <c r="F255" s="25">
        <v>0.78300000000000003</v>
      </c>
    </row>
    <row r="256" spans="1:6" x14ac:dyDescent="0.35">
      <c r="A256" s="22" t="s">
        <v>2106</v>
      </c>
      <c r="B256" s="25">
        <v>26</v>
      </c>
      <c r="C256" s="25">
        <v>1130.4349999999999</v>
      </c>
      <c r="D256" s="25">
        <v>0.65700000000000003</v>
      </c>
      <c r="E256" s="25">
        <v>0.8</v>
      </c>
      <c r="F256" s="25">
        <v>0.875</v>
      </c>
    </row>
    <row r="257" spans="1:6" x14ac:dyDescent="0.35">
      <c r="A257" s="22" t="s">
        <v>941</v>
      </c>
      <c r="B257" s="25">
        <v>105</v>
      </c>
      <c r="C257" s="25">
        <v>1129.0319999999999</v>
      </c>
      <c r="D257" s="25">
        <v>2.0670000000000002</v>
      </c>
      <c r="E257" s="25">
        <v>0</v>
      </c>
      <c r="F257" s="25">
        <v>0.72599999999999998</v>
      </c>
    </row>
    <row r="258" spans="1:6" x14ac:dyDescent="0.35">
      <c r="A258" s="22" t="s">
        <v>1588</v>
      </c>
      <c r="B258" s="25">
        <v>1824</v>
      </c>
      <c r="C258" s="25">
        <v>1123.2764999999999</v>
      </c>
      <c r="D258" s="25">
        <v>0.80049999999999999</v>
      </c>
      <c r="E258" s="25">
        <v>0.109</v>
      </c>
      <c r="F258" s="25">
        <v>0.78500000000000003</v>
      </c>
    </row>
    <row r="259" spans="1:6" x14ac:dyDescent="0.35">
      <c r="A259" s="22" t="s">
        <v>1126</v>
      </c>
      <c r="B259" s="25">
        <v>83</v>
      </c>
      <c r="C259" s="25">
        <v>1121.6220000000001</v>
      </c>
      <c r="D259" s="25">
        <v>0.73299999999999998</v>
      </c>
      <c r="E259" s="25">
        <v>0.52700000000000002</v>
      </c>
      <c r="F259" s="25">
        <v>0.91800000000000004</v>
      </c>
    </row>
    <row r="260" spans="1:6" x14ac:dyDescent="0.35">
      <c r="A260" s="22" t="s">
        <v>1844</v>
      </c>
      <c r="B260" s="25">
        <v>493</v>
      </c>
      <c r="C260" s="25">
        <v>1115.385</v>
      </c>
      <c r="D260" s="25">
        <v>0.79900000000000004</v>
      </c>
      <c r="E260" s="25">
        <v>0.113</v>
      </c>
      <c r="F260" s="25">
        <v>0.93100000000000005</v>
      </c>
    </row>
    <row r="261" spans="1:6" x14ac:dyDescent="0.35">
      <c r="A261" s="22" t="s">
        <v>1957</v>
      </c>
      <c r="B261" s="25">
        <v>10</v>
      </c>
      <c r="C261" s="25">
        <v>1111.1110000000001</v>
      </c>
      <c r="D261" s="25">
        <v>0.6</v>
      </c>
      <c r="E261" s="25">
        <v>0.16700000000000001</v>
      </c>
      <c r="F261" s="25">
        <v>0.83299999999999996</v>
      </c>
    </row>
    <row r="262" spans="1:6" x14ac:dyDescent="0.35">
      <c r="A262" s="22" t="s">
        <v>1688</v>
      </c>
      <c r="B262" s="25">
        <v>62.333333333333336</v>
      </c>
      <c r="C262" s="25">
        <v>1109.039</v>
      </c>
      <c r="D262" s="25">
        <v>1.0983333333333334</v>
      </c>
      <c r="E262" s="25">
        <v>7.9000000000000001E-2</v>
      </c>
      <c r="F262" s="25">
        <v>0.71466666666666667</v>
      </c>
    </row>
    <row r="263" spans="1:6" x14ac:dyDescent="0.35">
      <c r="A263" s="22" t="s">
        <v>1607</v>
      </c>
      <c r="B263" s="25">
        <v>464.5</v>
      </c>
      <c r="C263" s="25">
        <v>1103.6615000000002</v>
      </c>
      <c r="D263" s="25">
        <v>2.2389999999999999</v>
      </c>
      <c r="E263" s="25">
        <v>5.7999999999999996E-2</v>
      </c>
      <c r="F263" s="25">
        <v>0.44900000000000001</v>
      </c>
    </row>
    <row r="264" spans="1:6" x14ac:dyDescent="0.35">
      <c r="A264" s="22" t="s">
        <v>1477</v>
      </c>
      <c r="B264" s="25">
        <v>1878.6666666666667</v>
      </c>
      <c r="C264" s="25">
        <v>1097.2303333333332</v>
      </c>
      <c r="D264" s="25">
        <v>0.61799999999999999</v>
      </c>
      <c r="E264" s="25">
        <v>0.15733333333333335</v>
      </c>
      <c r="F264" s="25">
        <v>0.86499999999999988</v>
      </c>
    </row>
    <row r="265" spans="1:6" x14ac:dyDescent="0.35">
      <c r="A265" s="22" t="s">
        <v>1162</v>
      </c>
      <c r="B265" s="25">
        <v>229</v>
      </c>
      <c r="C265" s="25">
        <v>1095.694</v>
      </c>
      <c r="D265" s="25">
        <v>0.76</v>
      </c>
      <c r="E265" s="25">
        <v>0.4</v>
      </c>
      <c r="F265" s="25">
        <v>0.82099999999999995</v>
      </c>
    </row>
    <row r="266" spans="1:6" x14ac:dyDescent="0.35">
      <c r="A266" s="22" t="s">
        <v>1245</v>
      </c>
      <c r="B266" s="25">
        <v>447</v>
      </c>
      <c r="C266" s="25">
        <v>1093.1614999999999</v>
      </c>
      <c r="D266" s="25">
        <v>1.2875000000000001</v>
      </c>
      <c r="E266" s="25">
        <v>2.6500000000000003E-2</v>
      </c>
      <c r="F266" s="25">
        <v>0.59299999999999997</v>
      </c>
    </row>
    <row r="267" spans="1:6" x14ac:dyDescent="0.35">
      <c r="A267" s="22" t="s">
        <v>1187</v>
      </c>
      <c r="B267" s="25">
        <v>43.5</v>
      </c>
      <c r="C267" s="25">
        <v>1087.5</v>
      </c>
      <c r="D267" s="25">
        <v>0.69700000000000006</v>
      </c>
      <c r="E267" s="25">
        <v>0.35599999999999998</v>
      </c>
      <c r="F267" s="25">
        <v>0.85149999999999992</v>
      </c>
    </row>
    <row r="268" spans="1:6" x14ac:dyDescent="0.35">
      <c r="A268" s="22" t="s">
        <v>1664</v>
      </c>
      <c r="B268" s="25">
        <v>158.5</v>
      </c>
      <c r="C268" s="25">
        <v>1085.2239999999999</v>
      </c>
      <c r="D268" s="25">
        <v>0.64949999999999997</v>
      </c>
      <c r="E268" s="25">
        <v>0.23399999999999999</v>
      </c>
      <c r="F268" s="25">
        <v>0.95150000000000001</v>
      </c>
    </row>
    <row r="269" spans="1:6" x14ac:dyDescent="0.35">
      <c r="A269" s="22" t="s">
        <v>1447</v>
      </c>
      <c r="B269" s="25">
        <v>5</v>
      </c>
      <c r="C269" s="25">
        <v>1083.3335</v>
      </c>
      <c r="D269" s="25">
        <v>0.9</v>
      </c>
      <c r="E269" s="25">
        <v>0.4355</v>
      </c>
      <c r="F269" s="25">
        <v>0.67849999999999999</v>
      </c>
    </row>
    <row r="270" spans="1:6" x14ac:dyDescent="0.35">
      <c r="A270" s="22" t="s">
        <v>1458</v>
      </c>
      <c r="B270" s="25">
        <v>46.5</v>
      </c>
      <c r="C270" s="25">
        <v>1082.4470000000001</v>
      </c>
      <c r="D270" s="25">
        <v>0.90599999999999992</v>
      </c>
      <c r="E270" s="25">
        <v>0.09</v>
      </c>
      <c r="F270" s="25">
        <v>0.71900000000000008</v>
      </c>
    </row>
    <row r="271" spans="1:6" x14ac:dyDescent="0.35">
      <c r="A271" s="22" t="s">
        <v>1239</v>
      </c>
      <c r="B271" s="25">
        <v>21</v>
      </c>
      <c r="C271" s="25">
        <v>1076.087</v>
      </c>
      <c r="D271" s="25">
        <v>0.79249999999999998</v>
      </c>
      <c r="E271" s="25">
        <v>0</v>
      </c>
      <c r="F271" s="25">
        <v>0.86850000000000005</v>
      </c>
    </row>
    <row r="272" spans="1:6" x14ac:dyDescent="0.35">
      <c r="A272" s="22" t="s">
        <v>1214</v>
      </c>
      <c r="B272" s="25">
        <v>71</v>
      </c>
      <c r="C272" s="25">
        <v>1075.7515000000001</v>
      </c>
      <c r="D272" s="25">
        <v>0.75550000000000006</v>
      </c>
      <c r="E272" s="25">
        <v>0.39350000000000002</v>
      </c>
      <c r="F272" s="25">
        <v>0.76300000000000001</v>
      </c>
    </row>
    <row r="273" spans="1:6" x14ac:dyDescent="0.35">
      <c r="A273" s="22" t="s">
        <v>1590</v>
      </c>
      <c r="B273" s="25">
        <v>287</v>
      </c>
      <c r="C273" s="25">
        <v>1074.9059999999999</v>
      </c>
      <c r="D273" s="25">
        <v>0.67800000000000005</v>
      </c>
      <c r="E273" s="25">
        <v>0.14199999999999999</v>
      </c>
      <c r="F273" s="25">
        <v>0.55000000000000004</v>
      </c>
    </row>
    <row r="274" spans="1:6" x14ac:dyDescent="0.35">
      <c r="A274" s="22" t="s">
        <v>953</v>
      </c>
      <c r="B274" s="25">
        <v>880</v>
      </c>
      <c r="C274" s="25">
        <v>1074.481</v>
      </c>
      <c r="D274" s="25">
        <v>0.6</v>
      </c>
      <c r="E274" s="25">
        <v>0</v>
      </c>
      <c r="F274" s="25">
        <v>0.748</v>
      </c>
    </row>
    <row r="275" spans="1:6" x14ac:dyDescent="0.35">
      <c r="A275" s="22" t="s">
        <v>1284</v>
      </c>
      <c r="B275" s="25">
        <v>145</v>
      </c>
      <c r="C275" s="25">
        <v>1074.0740000000001</v>
      </c>
      <c r="D275" s="25">
        <v>0.58699999999999997</v>
      </c>
      <c r="E275" s="25">
        <v>0.06</v>
      </c>
      <c r="F275" s="25">
        <v>0.81599999999999995</v>
      </c>
    </row>
    <row r="276" spans="1:6" x14ac:dyDescent="0.35">
      <c r="A276" s="22" t="s">
        <v>1644</v>
      </c>
      <c r="B276" s="25">
        <v>329.5</v>
      </c>
      <c r="C276" s="25">
        <v>1073.42</v>
      </c>
      <c r="D276" s="25">
        <v>0.81800000000000006</v>
      </c>
      <c r="E276" s="25">
        <v>0.21450000000000002</v>
      </c>
      <c r="F276" s="25">
        <v>0.85349999999999993</v>
      </c>
    </row>
    <row r="277" spans="1:6" x14ac:dyDescent="0.35">
      <c r="A277" s="22" t="s">
        <v>1623</v>
      </c>
      <c r="B277" s="25">
        <v>73.5</v>
      </c>
      <c r="C277" s="25">
        <v>1073.1030000000001</v>
      </c>
      <c r="D277" s="25">
        <v>0.5754999999999999</v>
      </c>
      <c r="E277" s="25">
        <v>0.65050000000000008</v>
      </c>
      <c r="F277" s="25">
        <v>0.96699999999999997</v>
      </c>
    </row>
    <row r="278" spans="1:6" x14ac:dyDescent="0.35">
      <c r="A278" s="22" t="s">
        <v>1651</v>
      </c>
      <c r="B278" s="25">
        <v>1217.5</v>
      </c>
      <c r="C278" s="25">
        <v>1070.55</v>
      </c>
      <c r="D278" s="25">
        <v>0.82950000000000002</v>
      </c>
      <c r="E278" s="25">
        <v>4.5499999999999999E-2</v>
      </c>
      <c r="F278" s="25">
        <v>0.82450000000000001</v>
      </c>
    </row>
    <row r="279" spans="1:6" x14ac:dyDescent="0.35">
      <c r="A279" s="22" t="s">
        <v>1633</v>
      </c>
      <c r="B279" s="25">
        <v>1379</v>
      </c>
      <c r="C279" s="25">
        <v>1069.6775</v>
      </c>
      <c r="D279" s="25">
        <v>0.51149999999999995</v>
      </c>
      <c r="E279" s="25">
        <v>0.223</v>
      </c>
      <c r="F279" s="25">
        <v>0.9335</v>
      </c>
    </row>
    <row r="280" spans="1:6" x14ac:dyDescent="0.35">
      <c r="A280" s="22" t="s">
        <v>1409</v>
      </c>
      <c r="B280" s="25">
        <v>245</v>
      </c>
      <c r="C280" s="25">
        <v>1068.1704999999999</v>
      </c>
      <c r="D280" s="25">
        <v>0.63450000000000006</v>
      </c>
      <c r="E280" s="25">
        <v>0.17699999999999999</v>
      </c>
      <c r="F280" s="25">
        <v>0.92600000000000005</v>
      </c>
    </row>
    <row r="281" spans="1:6" x14ac:dyDescent="0.35">
      <c r="A281" s="22" t="s">
        <v>1471</v>
      </c>
      <c r="B281" s="25">
        <v>44</v>
      </c>
      <c r="C281" s="25">
        <v>1062.5439999999999</v>
      </c>
      <c r="D281" s="25">
        <v>0.8085</v>
      </c>
      <c r="E281" s="25">
        <v>0.27449999999999997</v>
      </c>
      <c r="F281" s="25">
        <v>0.92200000000000004</v>
      </c>
    </row>
    <row r="282" spans="1:6" x14ac:dyDescent="0.35">
      <c r="A282" s="22" t="s">
        <v>1532</v>
      </c>
      <c r="B282" s="25">
        <v>153.5</v>
      </c>
      <c r="C282" s="25">
        <v>1062.1745000000001</v>
      </c>
      <c r="D282" s="25">
        <v>0.73750000000000004</v>
      </c>
      <c r="E282" s="25">
        <v>0.14399999999999999</v>
      </c>
      <c r="F282" s="25">
        <v>0.78350000000000009</v>
      </c>
    </row>
    <row r="283" spans="1:6" x14ac:dyDescent="0.35">
      <c r="A283" s="22" t="s">
        <v>2199</v>
      </c>
      <c r="B283" s="25">
        <v>90</v>
      </c>
      <c r="C283" s="25">
        <v>1058.8240000000001</v>
      </c>
      <c r="D283" s="25">
        <v>0.54500000000000004</v>
      </c>
      <c r="E283" s="25">
        <v>0.65400000000000003</v>
      </c>
      <c r="F283" s="25">
        <v>0.96299999999999997</v>
      </c>
    </row>
    <row r="284" spans="1:6" x14ac:dyDescent="0.35">
      <c r="A284" s="22" t="s">
        <v>1759</v>
      </c>
      <c r="B284" s="25">
        <v>184</v>
      </c>
      <c r="C284" s="25">
        <v>1057.471</v>
      </c>
      <c r="D284" s="25">
        <v>0.71599999999999997</v>
      </c>
      <c r="E284" s="25">
        <v>0.63700000000000001</v>
      </c>
      <c r="F284" s="25">
        <v>0.89</v>
      </c>
    </row>
    <row r="285" spans="1:6" x14ac:dyDescent="0.35">
      <c r="A285" s="22" t="s">
        <v>230</v>
      </c>
      <c r="B285" s="25">
        <v>323.5</v>
      </c>
      <c r="C285" s="25">
        <v>1054.9984999999999</v>
      </c>
      <c r="D285" s="25">
        <v>0.83125000000000004</v>
      </c>
      <c r="E285" s="25">
        <v>0.70350000000000001</v>
      </c>
      <c r="F285" s="25">
        <v>0.83124999999999993</v>
      </c>
    </row>
    <row r="286" spans="1:6" x14ac:dyDescent="0.35">
      <c r="A286" s="22" t="s">
        <v>2118</v>
      </c>
      <c r="B286" s="25">
        <v>39</v>
      </c>
      <c r="C286" s="25">
        <v>1054.0540000000001</v>
      </c>
      <c r="D286" s="25">
        <v>0.66100000000000003</v>
      </c>
      <c r="E286" s="25">
        <v>0.72699999999999998</v>
      </c>
      <c r="F286" s="25">
        <v>0.84799999999999998</v>
      </c>
    </row>
    <row r="287" spans="1:6" x14ac:dyDescent="0.35">
      <c r="A287" s="22" t="s">
        <v>1510</v>
      </c>
      <c r="B287" s="25">
        <v>1327.5</v>
      </c>
      <c r="C287" s="25">
        <v>1051.8434999999999</v>
      </c>
      <c r="D287" s="25">
        <v>0.92799999999999994</v>
      </c>
      <c r="E287" s="25">
        <v>0.20250000000000001</v>
      </c>
      <c r="F287" s="25">
        <v>0.84099999999999997</v>
      </c>
    </row>
    <row r="288" spans="1:6" x14ac:dyDescent="0.35">
      <c r="A288" s="22" t="s">
        <v>1111</v>
      </c>
      <c r="B288" s="25">
        <v>254</v>
      </c>
      <c r="C288" s="25">
        <v>1045.2670000000001</v>
      </c>
      <c r="D288" s="25">
        <v>0.51100000000000001</v>
      </c>
      <c r="E288" s="25">
        <v>0.70799999999999996</v>
      </c>
      <c r="F288" s="25">
        <v>1</v>
      </c>
    </row>
    <row r="289" spans="1:6" x14ac:dyDescent="0.35">
      <c r="A289" s="22" t="s">
        <v>135</v>
      </c>
      <c r="B289" s="25">
        <v>497.66666666666669</v>
      </c>
      <c r="C289" s="25">
        <v>1036.731</v>
      </c>
      <c r="D289" s="25">
        <v>0.76700000000000002</v>
      </c>
      <c r="E289" s="25">
        <v>0.49833333333333335</v>
      </c>
      <c r="F289" s="25">
        <v>0.77833333333333332</v>
      </c>
    </row>
    <row r="290" spans="1:6" x14ac:dyDescent="0.35">
      <c r="A290" s="22" t="s">
        <v>1046</v>
      </c>
      <c r="B290" s="25">
        <v>665</v>
      </c>
      <c r="C290" s="25">
        <v>1035.826</v>
      </c>
      <c r="D290" s="25">
        <v>0.90900000000000003</v>
      </c>
      <c r="E290" s="25">
        <v>0</v>
      </c>
      <c r="F290" s="25">
        <v>0.13300000000000001</v>
      </c>
    </row>
    <row r="291" spans="1:6" x14ac:dyDescent="0.35">
      <c r="A291" s="22" t="s">
        <v>1973</v>
      </c>
      <c r="B291" s="25">
        <v>282</v>
      </c>
      <c r="C291" s="25">
        <v>1032.9670000000001</v>
      </c>
      <c r="D291" s="25">
        <v>0.68899999999999995</v>
      </c>
      <c r="E291" s="25">
        <v>0.13100000000000001</v>
      </c>
      <c r="F291" s="25">
        <v>0.89400000000000002</v>
      </c>
    </row>
    <row r="292" spans="1:6" x14ac:dyDescent="0.35">
      <c r="A292" s="22" t="s">
        <v>1563</v>
      </c>
      <c r="B292" s="25">
        <v>40</v>
      </c>
      <c r="C292" s="25">
        <v>1029.9549999999999</v>
      </c>
      <c r="D292" s="25">
        <v>0.89949999999999997</v>
      </c>
      <c r="E292" s="25">
        <v>0.13800000000000001</v>
      </c>
      <c r="F292" s="25">
        <v>0.81899999999999995</v>
      </c>
    </row>
    <row r="293" spans="1:6" x14ac:dyDescent="0.35">
      <c r="A293" s="22" t="s">
        <v>908</v>
      </c>
      <c r="B293" s="25">
        <v>8298</v>
      </c>
      <c r="C293" s="25">
        <v>1026.7260000000001</v>
      </c>
      <c r="D293" s="25">
        <v>0.88800000000000001</v>
      </c>
      <c r="E293" s="25">
        <v>0</v>
      </c>
      <c r="F293" s="25">
        <v>0.16</v>
      </c>
    </row>
    <row r="294" spans="1:6" x14ac:dyDescent="0.35">
      <c r="A294" s="22" t="s">
        <v>188</v>
      </c>
      <c r="B294" s="25">
        <v>259.75</v>
      </c>
      <c r="C294" s="25">
        <v>1023.60175</v>
      </c>
      <c r="D294" s="25">
        <v>0.71250000000000002</v>
      </c>
      <c r="E294" s="25">
        <v>0.67725000000000002</v>
      </c>
      <c r="F294" s="25">
        <v>0.86375000000000002</v>
      </c>
    </row>
    <row r="295" spans="1:6" x14ac:dyDescent="0.35">
      <c r="A295" s="22" t="s">
        <v>1494</v>
      </c>
      <c r="B295" s="25">
        <v>115.5</v>
      </c>
      <c r="C295" s="25">
        <v>1022.8545</v>
      </c>
      <c r="D295" s="25">
        <v>0.79849999999999999</v>
      </c>
      <c r="E295" s="25">
        <v>0.09</v>
      </c>
      <c r="F295" s="25">
        <v>0.6925</v>
      </c>
    </row>
    <row r="296" spans="1:6" x14ac:dyDescent="0.35">
      <c r="A296" s="22" t="s">
        <v>64</v>
      </c>
      <c r="B296" s="25">
        <v>637</v>
      </c>
      <c r="C296" s="25">
        <v>1020.8733333333333</v>
      </c>
      <c r="D296" s="25">
        <v>0.76166666666666671</v>
      </c>
      <c r="E296" s="25">
        <v>0.52266666666666672</v>
      </c>
      <c r="F296" s="25">
        <v>0.84199999999999997</v>
      </c>
    </row>
    <row r="297" spans="1:6" x14ac:dyDescent="0.35">
      <c r="A297" s="22" t="s">
        <v>1237</v>
      </c>
      <c r="B297" s="25">
        <v>34.333333333333336</v>
      </c>
      <c r="C297" s="25">
        <v>1009.8036666666667</v>
      </c>
      <c r="D297" s="25">
        <v>-0.75533333333333352</v>
      </c>
      <c r="E297" s="25">
        <v>0</v>
      </c>
      <c r="F297" s="25">
        <v>-0.13733333333333334</v>
      </c>
    </row>
    <row r="298" spans="1:6" x14ac:dyDescent="0.35">
      <c r="A298" s="22" t="s">
        <v>2008</v>
      </c>
      <c r="B298" s="25">
        <v>44</v>
      </c>
      <c r="C298" s="25">
        <v>1000</v>
      </c>
      <c r="D298" s="25">
        <v>0.86299999999999999</v>
      </c>
      <c r="E298" s="25">
        <v>0.26300000000000001</v>
      </c>
      <c r="F298" s="25">
        <v>0.89500000000000002</v>
      </c>
    </row>
    <row r="299" spans="1:6" x14ac:dyDescent="0.35">
      <c r="A299" s="22" t="s">
        <v>1834</v>
      </c>
      <c r="B299" s="25">
        <v>23</v>
      </c>
      <c r="C299" s="25">
        <v>1000</v>
      </c>
      <c r="D299" s="25">
        <v>0.33300000000000002</v>
      </c>
      <c r="E299" s="25">
        <v>0.49299999999999999</v>
      </c>
      <c r="F299" s="25">
        <v>1</v>
      </c>
    </row>
    <row r="300" spans="1:6" x14ac:dyDescent="0.35">
      <c r="A300" s="22" t="s">
        <v>1155</v>
      </c>
      <c r="B300" s="25">
        <v>27</v>
      </c>
      <c r="C300" s="25">
        <v>1000</v>
      </c>
      <c r="D300" s="25">
        <v>0.9</v>
      </c>
      <c r="E300" s="25">
        <v>0.375</v>
      </c>
      <c r="F300" s="25">
        <v>0.93799999999999994</v>
      </c>
    </row>
    <row r="301" spans="1:6" x14ac:dyDescent="0.35">
      <c r="A301" s="22" t="s">
        <v>1473</v>
      </c>
      <c r="B301" s="25">
        <v>9.5</v>
      </c>
      <c r="C301" s="25">
        <v>1000</v>
      </c>
      <c r="D301" s="25">
        <v>0.82299999999999995</v>
      </c>
      <c r="E301" s="25">
        <v>0.25700000000000001</v>
      </c>
      <c r="F301" s="25">
        <v>0.68199999999999994</v>
      </c>
    </row>
    <row r="302" spans="1:6" x14ac:dyDescent="0.35">
      <c r="A302" s="22" t="s">
        <v>1431</v>
      </c>
      <c r="B302" s="25">
        <v>7</v>
      </c>
      <c r="C302" s="25">
        <v>1000</v>
      </c>
      <c r="D302" s="25">
        <v>1.167</v>
      </c>
      <c r="E302" s="25">
        <v>0.25</v>
      </c>
      <c r="F302" s="25">
        <v>0.75</v>
      </c>
    </row>
    <row r="303" spans="1:6" x14ac:dyDescent="0.35">
      <c r="A303" s="22" t="s">
        <v>1429</v>
      </c>
      <c r="B303" s="25">
        <v>5</v>
      </c>
      <c r="C303" s="25">
        <v>1000</v>
      </c>
      <c r="D303" s="25">
        <v>1.25</v>
      </c>
      <c r="E303" s="25">
        <v>0.28599999999999998</v>
      </c>
      <c r="F303" s="25">
        <v>0.57099999999999995</v>
      </c>
    </row>
    <row r="304" spans="1:6" x14ac:dyDescent="0.35">
      <c r="A304" s="22" t="s">
        <v>996</v>
      </c>
      <c r="B304" s="25">
        <v>10</v>
      </c>
      <c r="C304" s="25">
        <v>1000</v>
      </c>
      <c r="D304" s="25">
        <v>0.55600000000000005</v>
      </c>
      <c r="E304" s="25">
        <v>0.26300000000000001</v>
      </c>
      <c r="F304" s="25">
        <v>0.94699999999999995</v>
      </c>
    </row>
    <row r="305" spans="1:6" x14ac:dyDescent="0.35">
      <c r="A305" s="22" t="s">
        <v>1489</v>
      </c>
      <c r="B305" s="25">
        <v>36</v>
      </c>
      <c r="C305" s="25">
        <v>993.50649999999996</v>
      </c>
      <c r="D305" s="25">
        <v>0.82299999999999995</v>
      </c>
      <c r="E305" s="25">
        <v>0.13100000000000001</v>
      </c>
      <c r="F305" s="25">
        <v>0.72300000000000009</v>
      </c>
    </row>
    <row r="306" spans="1:6" x14ac:dyDescent="0.35">
      <c r="A306" s="22" t="s">
        <v>1561</v>
      </c>
      <c r="B306" s="25">
        <v>1943</v>
      </c>
      <c r="C306" s="25">
        <v>987.29700000000003</v>
      </c>
      <c r="D306" s="25">
        <v>0.73699999999999999</v>
      </c>
      <c r="E306" s="25">
        <v>0.121</v>
      </c>
      <c r="F306" s="25">
        <v>0.76900000000000002</v>
      </c>
    </row>
    <row r="307" spans="1:6" x14ac:dyDescent="0.35">
      <c r="A307" s="22" t="s">
        <v>1567</v>
      </c>
      <c r="B307" s="25">
        <v>34.5</v>
      </c>
      <c r="C307" s="25">
        <v>983.721</v>
      </c>
      <c r="D307" s="25">
        <v>0.79349999999999998</v>
      </c>
      <c r="E307" s="25">
        <v>0.26750000000000002</v>
      </c>
      <c r="F307" s="25">
        <v>0.9285000000000001</v>
      </c>
    </row>
    <row r="308" spans="1:6" x14ac:dyDescent="0.35">
      <c r="A308" s="22" t="s">
        <v>1153</v>
      </c>
      <c r="B308" s="25">
        <v>4133</v>
      </c>
      <c r="C308" s="25">
        <v>981.47699999999998</v>
      </c>
      <c r="D308" s="25">
        <v>0.89700000000000002</v>
      </c>
      <c r="E308" s="25">
        <v>0.29899999999999999</v>
      </c>
      <c r="F308" s="25">
        <v>0.73499999999999999</v>
      </c>
    </row>
    <row r="309" spans="1:6" x14ac:dyDescent="0.35">
      <c r="A309" s="22" t="s">
        <v>1459</v>
      </c>
      <c r="B309" s="25">
        <v>589.5</v>
      </c>
      <c r="C309" s="25">
        <v>978.29</v>
      </c>
      <c r="D309" s="25">
        <v>0.92399999999999993</v>
      </c>
      <c r="E309" s="25">
        <v>0.1525</v>
      </c>
      <c r="F309" s="25">
        <v>0.5675</v>
      </c>
    </row>
    <row r="310" spans="1:6" x14ac:dyDescent="0.35">
      <c r="A310" s="22" t="s">
        <v>1313</v>
      </c>
      <c r="B310" s="25">
        <v>325</v>
      </c>
      <c r="C310" s="25">
        <v>970.149</v>
      </c>
      <c r="D310" s="25">
        <v>0.63700000000000001</v>
      </c>
      <c r="E310" s="25">
        <v>6.3E-2</v>
      </c>
      <c r="F310" s="25">
        <v>0.91800000000000004</v>
      </c>
    </row>
    <row r="311" spans="1:6" x14ac:dyDescent="0.35">
      <c r="A311" s="22" t="s">
        <v>1036</v>
      </c>
      <c r="B311" s="25">
        <v>894</v>
      </c>
      <c r="C311" s="25">
        <v>968.58100000000002</v>
      </c>
      <c r="D311" s="25">
        <v>0.64100000000000001</v>
      </c>
      <c r="E311" s="25">
        <v>0.35199999999999998</v>
      </c>
      <c r="F311" s="25">
        <v>0.79300000000000004</v>
      </c>
    </row>
    <row r="312" spans="1:6" x14ac:dyDescent="0.35">
      <c r="A312" s="22" t="s">
        <v>958</v>
      </c>
      <c r="B312" s="25">
        <v>2358</v>
      </c>
      <c r="C312" s="25">
        <v>965.60199999999998</v>
      </c>
      <c r="D312" s="25">
        <v>0.84699999999999998</v>
      </c>
      <c r="E312" s="25">
        <v>0</v>
      </c>
      <c r="F312" s="25">
        <v>0.59699999999999998</v>
      </c>
    </row>
    <row r="313" spans="1:6" x14ac:dyDescent="0.35">
      <c r="A313" s="22" t="s">
        <v>1125</v>
      </c>
      <c r="B313" s="25">
        <v>54</v>
      </c>
      <c r="C313" s="25">
        <v>964.28600000000006</v>
      </c>
      <c r="D313" s="25">
        <v>2.52</v>
      </c>
      <c r="E313" s="25">
        <v>0.64100000000000001</v>
      </c>
      <c r="F313" s="25">
        <v>0.95699999999999996</v>
      </c>
    </row>
    <row r="314" spans="1:6" x14ac:dyDescent="0.35">
      <c r="A314" s="22" t="s">
        <v>1681</v>
      </c>
      <c r="B314" s="25">
        <v>404.5</v>
      </c>
      <c r="C314" s="25">
        <v>963.55799999999999</v>
      </c>
      <c r="D314" s="25">
        <v>0.76749999999999996</v>
      </c>
      <c r="E314" s="25">
        <v>5.7499999999999996E-2</v>
      </c>
      <c r="F314" s="25">
        <v>0.77750000000000008</v>
      </c>
    </row>
    <row r="315" spans="1:6" x14ac:dyDescent="0.35">
      <c r="A315" s="22" t="s">
        <v>232</v>
      </c>
      <c r="B315" s="25">
        <v>79</v>
      </c>
      <c r="C315" s="25">
        <v>963.41499999999996</v>
      </c>
      <c r="D315" s="25">
        <v>0.67800000000000005</v>
      </c>
      <c r="E315" s="25">
        <v>1</v>
      </c>
      <c r="F315" s="25">
        <v>0.83399999999999996</v>
      </c>
    </row>
    <row r="316" spans="1:6" x14ac:dyDescent="0.35">
      <c r="A316" s="22" t="s">
        <v>211</v>
      </c>
      <c r="B316" s="25">
        <v>181.66666666666666</v>
      </c>
      <c r="C316" s="25">
        <v>962.90866666666659</v>
      </c>
      <c r="D316" s="25">
        <v>0.49499999999999994</v>
      </c>
      <c r="E316" s="25">
        <v>0.9966666666666667</v>
      </c>
      <c r="F316" s="25">
        <v>0.87266666666666681</v>
      </c>
    </row>
    <row r="317" spans="1:6" x14ac:dyDescent="0.35">
      <c r="A317" s="22" t="s">
        <v>1997</v>
      </c>
      <c r="B317" s="25">
        <v>1047</v>
      </c>
      <c r="C317" s="25">
        <v>961.43299999999999</v>
      </c>
      <c r="D317" s="25">
        <v>0.56000000000000005</v>
      </c>
      <c r="E317" s="25">
        <v>0.156</v>
      </c>
      <c r="F317" s="25">
        <v>0.84499999999999997</v>
      </c>
    </row>
    <row r="318" spans="1:6" x14ac:dyDescent="0.35">
      <c r="A318" s="22" t="s">
        <v>1364</v>
      </c>
      <c r="B318" s="25">
        <v>93</v>
      </c>
      <c r="C318" s="25">
        <v>960.55399999999997</v>
      </c>
      <c r="D318" s="25">
        <v>0.79299999999999993</v>
      </c>
      <c r="E318" s="25">
        <v>8.8999999999999996E-2</v>
      </c>
      <c r="F318" s="25">
        <v>0.88250000000000006</v>
      </c>
    </row>
    <row r="319" spans="1:6" x14ac:dyDescent="0.35">
      <c r="A319" s="22" t="s">
        <v>144</v>
      </c>
      <c r="B319" s="25">
        <v>1777.4</v>
      </c>
      <c r="C319" s="25">
        <v>959.80200000000002</v>
      </c>
      <c r="D319" s="25">
        <v>0.69259999999999999</v>
      </c>
      <c r="E319" s="25">
        <v>0.52539999999999998</v>
      </c>
      <c r="F319" s="25">
        <v>0.87379999999999991</v>
      </c>
    </row>
    <row r="320" spans="1:6" x14ac:dyDescent="0.35">
      <c r="A320" s="22" t="s">
        <v>1642</v>
      </c>
      <c r="B320" s="25">
        <v>188</v>
      </c>
      <c r="C320" s="25">
        <v>953.80650000000003</v>
      </c>
      <c r="D320" s="25">
        <v>0.77800000000000002</v>
      </c>
      <c r="E320" s="25">
        <v>0.188</v>
      </c>
      <c r="F320" s="25">
        <v>0.89700000000000002</v>
      </c>
    </row>
    <row r="321" spans="1:6" x14ac:dyDescent="0.35">
      <c r="A321" s="22" t="s">
        <v>258</v>
      </c>
      <c r="B321" s="25">
        <v>1936</v>
      </c>
      <c r="C321" s="25">
        <v>951.351</v>
      </c>
      <c r="D321" s="25">
        <v>0.58299999999999996</v>
      </c>
      <c r="E321" s="25">
        <v>0.27400000000000002</v>
      </c>
      <c r="F321" s="25">
        <v>0.82199999999999995</v>
      </c>
    </row>
    <row r="322" spans="1:6" x14ac:dyDescent="0.35">
      <c r="A322" s="22" t="s">
        <v>1357</v>
      </c>
      <c r="B322" s="25">
        <v>42</v>
      </c>
      <c r="C322" s="25">
        <v>945.94599999999991</v>
      </c>
      <c r="D322" s="25">
        <v>0.41349999999999998</v>
      </c>
      <c r="E322" s="25">
        <v>0.217</v>
      </c>
      <c r="F322" s="25">
        <v>0.9325</v>
      </c>
    </row>
    <row r="323" spans="1:6" x14ac:dyDescent="0.35">
      <c r="A323" s="22" t="s">
        <v>2028</v>
      </c>
      <c r="B323" s="25">
        <v>368</v>
      </c>
      <c r="C323" s="25">
        <v>943.59</v>
      </c>
      <c r="D323" s="25">
        <v>1.1819999999999999</v>
      </c>
      <c r="E323" s="25">
        <v>0.214</v>
      </c>
      <c r="F323" s="25">
        <v>0.67300000000000004</v>
      </c>
    </row>
    <row r="324" spans="1:6" x14ac:dyDescent="0.35">
      <c r="A324" s="22" t="s">
        <v>1334</v>
      </c>
      <c r="B324" s="25">
        <v>31</v>
      </c>
      <c r="C324" s="25">
        <v>939.39400000000001</v>
      </c>
      <c r="D324" s="25">
        <v>0.89200000000000002</v>
      </c>
      <c r="E324" s="25">
        <v>0</v>
      </c>
      <c r="F324" s="25">
        <v>0.84099999999999997</v>
      </c>
    </row>
    <row r="325" spans="1:6" x14ac:dyDescent="0.35">
      <c r="A325" s="22" t="s">
        <v>1958</v>
      </c>
      <c r="B325" s="25">
        <v>15</v>
      </c>
      <c r="C325" s="25">
        <v>937.5</v>
      </c>
      <c r="D325" s="25">
        <v>0.84199999999999997</v>
      </c>
      <c r="E325" s="25">
        <v>0.115</v>
      </c>
      <c r="F325" s="25">
        <v>0.73099999999999998</v>
      </c>
    </row>
    <row r="326" spans="1:6" x14ac:dyDescent="0.35">
      <c r="A326" s="22" t="s">
        <v>95</v>
      </c>
      <c r="B326" s="25">
        <v>33.333333333333336</v>
      </c>
      <c r="C326" s="25">
        <v>933.52500000000009</v>
      </c>
      <c r="D326" s="25">
        <v>0.48</v>
      </c>
      <c r="E326" s="25">
        <v>0.88600000000000012</v>
      </c>
      <c r="F326" s="25">
        <v>1</v>
      </c>
    </row>
    <row r="327" spans="1:6" x14ac:dyDescent="0.35">
      <c r="A327" s="22" t="s">
        <v>1367</v>
      </c>
      <c r="B327" s="25">
        <v>41</v>
      </c>
      <c r="C327" s="25">
        <v>931.81799999999998</v>
      </c>
      <c r="D327" s="25">
        <v>0.55700000000000005</v>
      </c>
      <c r="E327" s="25">
        <v>0.318</v>
      </c>
      <c r="F327" s="25">
        <v>0.92900000000000005</v>
      </c>
    </row>
    <row r="328" spans="1:6" x14ac:dyDescent="0.35">
      <c r="A328" s="22" t="s">
        <v>1390</v>
      </c>
      <c r="B328" s="25">
        <v>16</v>
      </c>
      <c r="C328" s="25">
        <v>931.62400000000002</v>
      </c>
      <c r="D328" s="25">
        <v>0.80750000000000011</v>
      </c>
      <c r="E328" s="25">
        <v>0.1195</v>
      </c>
      <c r="F328" s="25">
        <v>0.85250000000000004</v>
      </c>
    </row>
    <row r="329" spans="1:6" x14ac:dyDescent="0.35">
      <c r="A329" s="22" t="s">
        <v>1176</v>
      </c>
      <c r="B329" s="25">
        <v>1652</v>
      </c>
      <c r="C329" s="25">
        <v>928.05299999999988</v>
      </c>
      <c r="D329" s="25">
        <v>0.80549999999999999</v>
      </c>
      <c r="E329" s="25">
        <v>0.17949999999999999</v>
      </c>
      <c r="F329" s="25">
        <v>0.69900000000000007</v>
      </c>
    </row>
    <row r="330" spans="1:6" x14ac:dyDescent="0.35">
      <c r="A330" s="22" t="s">
        <v>1595</v>
      </c>
      <c r="B330" s="25">
        <v>110.5</v>
      </c>
      <c r="C330" s="25">
        <v>921.8415</v>
      </c>
      <c r="D330" s="25">
        <v>0.69599999999999995</v>
      </c>
      <c r="E330" s="25">
        <v>0.193</v>
      </c>
      <c r="F330" s="25">
        <v>0.87949999999999995</v>
      </c>
    </row>
    <row r="331" spans="1:6" x14ac:dyDescent="0.35">
      <c r="A331" s="22" t="s">
        <v>1272</v>
      </c>
      <c r="B331" s="25">
        <v>70</v>
      </c>
      <c r="C331" s="25">
        <v>921.053</v>
      </c>
      <c r="D331" s="25">
        <v>0.63300000000000001</v>
      </c>
      <c r="E331" s="25">
        <v>0.185</v>
      </c>
      <c r="F331" s="25">
        <v>0.92300000000000004</v>
      </c>
    </row>
    <row r="332" spans="1:6" x14ac:dyDescent="0.35">
      <c r="A332" s="22" t="s">
        <v>1428</v>
      </c>
      <c r="B332" s="25">
        <v>39</v>
      </c>
      <c r="C332" s="25">
        <v>920.93</v>
      </c>
      <c r="D332" s="25">
        <v>0.79200000000000004</v>
      </c>
      <c r="E332" s="25">
        <v>0.127</v>
      </c>
      <c r="F332" s="25">
        <v>0.59899999999999998</v>
      </c>
    </row>
    <row r="333" spans="1:6" x14ac:dyDescent="0.35">
      <c r="A333" s="22" t="s">
        <v>1972</v>
      </c>
      <c r="B333" s="25">
        <v>23</v>
      </c>
      <c r="C333" s="25">
        <v>920</v>
      </c>
      <c r="D333" s="25">
        <v>0.67600000000000005</v>
      </c>
      <c r="E333" s="25">
        <v>0.123</v>
      </c>
      <c r="F333" s="25">
        <v>0.64900000000000002</v>
      </c>
    </row>
    <row r="334" spans="1:6" x14ac:dyDescent="0.35">
      <c r="A334" s="22" t="s">
        <v>1689</v>
      </c>
      <c r="B334" s="25">
        <v>232</v>
      </c>
      <c r="C334" s="25">
        <v>918.54650000000004</v>
      </c>
      <c r="D334" s="25">
        <v>0.68300000000000005</v>
      </c>
      <c r="E334" s="25">
        <v>0.14149999999999999</v>
      </c>
      <c r="F334" s="25">
        <v>0.95</v>
      </c>
    </row>
    <row r="335" spans="1:6" x14ac:dyDescent="0.35">
      <c r="A335" s="22" t="s">
        <v>1066</v>
      </c>
      <c r="B335" s="25">
        <v>1271</v>
      </c>
      <c r="C335" s="25">
        <v>918.13433333333342</v>
      </c>
      <c r="D335" s="25">
        <v>0.69499999999999995</v>
      </c>
      <c r="E335" s="25">
        <v>0.13800000000000001</v>
      </c>
      <c r="F335" s="25">
        <v>0.77400000000000002</v>
      </c>
    </row>
    <row r="336" spans="1:6" x14ac:dyDescent="0.35">
      <c r="A336" s="22" t="s">
        <v>1443</v>
      </c>
      <c r="B336" s="25">
        <v>23</v>
      </c>
      <c r="C336" s="25">
        <v>916.08400000000006</v>
      </c>
      <c r="D336" s="25">
        <v>0.83949999999999991</v>
      </c>
      <c r="E336" s="25">
        <v>0.13200000000000001</v>
      </c>
      <c r="F336" s="25">
        <v>0.55049999999999999</v>
      </c>
    </row>
    <row r="337" spans="1:6" x14ac:dyDescent="0.35">
      <c r="A337" s="22" t="s">
        <v>1092</v>
      </c>
      <c r="B337" s="25">
        <v>226</v>
      </c>
      <c r="C337" s="25">
        <v>914.98</v>
      </c>
      <c r="D337" s="25">
        <v>1.3069999999999999</v>
      </c>
      <c r="E337" s="25">
        <v>0.11</v>
      </c>
      <c r="F337" s="25">
        <v>0.442</v>
      </c>
    </row>
    <row r="338" spans="1:6" x14ac:dyDescent="0.35">
      <c r="A338" s="22" t="s">
        <v>2015</v>
      </c>
      <c r="B338" s="25">
        <v>345</v>
      </c>
      <c r="C338" s="25">
        <v>912.69799999999998</v>
      </c>
      <c r="D338" s="25">
        <v>0.77800000000000002</v>
      </c>
      <c r="E338" s="25">
        <v>0.14399999999999999</v>
      </c>
      <c r="F338" s="25">
        <v>0.92</v>
      </c>
    </row>
    <row r="339" spans="1:6" x14ac:dyDescent="0.35">
      <c r="A339" s="22" t="s">
        <v>149</v>
      </c>
      <c r="B339" s="25">
        <v>166</v>
      </c>
      <c r="C339" s="25">
        <v>900.70849999999996</v>
      </c>
      <c r="D339" s="25">
        <v>0.76724999999999999</v>
      </c>
      <c r="E339" s="25">
        <v>0.90049999999999997</v>
      </c>
      <c r="F339" s="25">
        <v>0.79150000000000009</v>
      </c>
    </row>
    <row r="340" spans="1:6" x14ac:dyDescent="0.35">
      <c r="A340" s="22" t="s">
        <v>1249</v>
      </c>
      <c r="B340" s="25">
        <v>39</v>
      </c>
      <c r="C340" s="25">
        <v>897.61900000000003</v>
      </c>
      <c r="D340" s="25">
        <v>0.91549999999999998</v>
      </c>
      <c r="E340" s="25">
        <v>4.4499999999999998E-2</v>
      </c>
      <c r="F340" s="25">
        <v>0.84850000000000003</v>
      </c>
    </row>
    <row r="341" spans="1:6" x14ac:dyDescent="0.35">
      <c r="A341" s="22" t="s">
        <v>1990</v>
      </c>
      <c r="B341" s="25">
        <v>1656</v>
      </c>
      <c r="C341" s="25">
        <v>897.07500000000005</v>
      </c>
      <c r="D341" s="25">
        <v>0.66800000000000004</v>
      </c>
      <c r="E341" s="25">
        <v>6.5000000000000002E-2</v>
      </c>
      <c r="F341" s="25">
        <v>0.69899999999999995</v>
      </c>
    </row>
    <row r="342" spans="1:6" x14ac:dyDescent="0.35">
      <c r="A342" s="22" t="s">
        <v>1180</v>
      </c>
      <c r="B342" s="25">
        <v>117.5</v>
      </c>
      <c r="C342" s="25">
        <v>895.25699999999995</v>
      </c>
      <c r="D342" s="25">
        <v>0.70699999999999996</v>
      </c>
      <c r="E342" s="25">
        <v>0.3115</v>
      </c>
      <c r="F342" s="25">
        <v>0.78950000000000009</v>
      </c>
    </row>
    <row r="343" spans="1:6" x14ac:dyDescent="0.35">
      <c r="A343" s="22" t="s">
        <v>1550</v>
      </c>
      <c r="B343" s="25">
        <v>12.5</v>
      </c>
      <c r="C343" s="25">
        <v>892.85750000000007</v>
      </c>
      <c r="D343" s="25">
        <v>1.0485</v>
      </c>
      <c r="E343" s="25">
        <v>9.6500000000000002E-2</v>
      </c>
      <c r="F343" s="25">
        <v>0.81800000000000006</v>
      </c>
    </row>
    <row r="344" spans="1:6" x14ac:dyDescent="0.35">
      <c r="A344" s="22" t="s">
        <v>291</v>
      </c>
      <c r="B344" s="25">
        <v>9.3333333333333339</v>
      </c>
      <c r="C344" s="25">
        <v>891.73766666666654</v>
      </c>
      <c r="D344" s="25">
        <v>0.86633333333333329</v>
      </c>
      <c r="E344" s="25">
        <v>0.77166666666666661</v>
      </c>
      <c r="F344" s="25">
        <v>0.94466666666666665</v>
      </c>
    </row>
    <row r="345" spans="1:6" x14ac:dyDescent="0.35">
      <c r="A345" s="22" t="s">
        <v>1904</v>
      </c>
      <c r="B345" s="25">
        <v>41</v>
      </c>
      <c r="C345" s="25">
        <v>891.30399999999997</v>
      </c>
      <c r="D345" s="25">
        <v>0.70799999999999996</v>
      </c>
      <c r="E345" s="25">
        <v>0.28599999999999998</v>
      </c>
      <c r="F345" s="25">
        <v>0.92900000000000005</v>
      </c>
    </row>
    <row r="346" spans="1:6" x14ac:dyDescent="0.35">
      <c r="A346" s="22" t="s">
        <v>1491</v>
      </c>
      <c r="B346" s="25">
        <v>18.5</v>
      </c>
      <c r="C346" s="25">
        <v>889.94550000000004</v>
      </c>
      <c r="D346" s="25">
        <v>0.67649999999999999</v>
      </c>
      <c r="E346" s="25">
        <v>0.14400000000000002</v>
      </c>
      <c r="F346" s="25">
        <v>0.76649999999999996</v>
      </c>
    </row>
    <row r="347" spans="1:6" x14ac:dyDescent="0.35">
      <c r="A347" s="22" t="s">
        <v>1278</v>
      </c>
      <c r="B347" s="25">
        <v>11.5</v>
      </c>
      <c r="C347" s="25">
        <v>889.20450000000005</v>
      </c>
      <c r="D347" s="25">
        <v>0.82299999999999995</v>
      </c>
      <c r="E347" s="25">
        <v>0.1535</v>
      </c>
      <c r="F347" s="25">
        <v>0.86850000000000005</v>
      </c>
    </row>
    <row r="348" spans="1:6" x14ac:dyDescent="0.35">
      <c r="A348" s="22" t="s">
        <v>1970</v>
      </c>
      <c r="B348" s="25">
        <v>22</v>
      </c>
      <c r="C348" s="25">
        <v>880</v>
      </c>
      <c r="D348" s="25">
        <v>0.67600000000000005</v>
      </c>
      <c r="E348" s="25">
        <v>0.47399999999999998</v>
      </c>
      <c r="F348" s="25">
        <v>0.97399999999999998</v>
      </c>
    </row>
    <row r="349" spans="1:6" x14ac:dyDescent="0.35">
      <c r="A349" s="22" t="s">
        <v>1659</v>
      </c>
      <c r="B349" s="25">
        <v>401</v>
      </c>
      <c r="C349" s="25">
        <v>879.38599999999997</v>
      </c>
      <c r="D349" s="25">
        <v>0.80300000000000005</v>
      </c>
      <c r="E349" s="25">
        <v>0.21</v>
      </c>
      <c r="F349" s="25">
        <v>0.84399999999999997</v>
      </c>
    </row>
    <row r="350" spans="1:6" x14ac:dyDescent="0.35">
      <c r="A350" s="22" t="s">
        <v>1412</v>
      </c>
      <c r="B350" s="25">
        <v>267</v>
      </c>
      <c r="C350" s="25">
        <v>878.46949999999993</v>
      </c>
      <c r="D350" s="25">
        <v>0.86299999999999999</v>
      </c>
      <c r="E350" s="25">
        <v>0.16999999999999998</v>
      </c>
      <c r="F350" s="25">
        <v>0.73599999999999999</v>
      </c>
    </row>
    <row r="351" spans="1:6" x14ac:dyDescent="0.35">
      <c r="A351" s="22" t="s">
        <v>1837</v>
      </c>
      <c r="B351" s="25">
        <v>1151</v>
      </c>
      <c r="C351" s="25">
        <v>877.95600000000002</v>
      </c>
      <c r="D351" s="25">
        <v>0.78800000000000003</v>
      </c>
      <c r="E351" s="25">
        <v>0.14299999999999999</v>
      </c>
      <c r="F351" s="25">
        <v>0.85</v>
      </c>
    </row>
    <row r="352" spans="1:6" x14ac:dyDescent="0.35">
      <c r="A352" s="22" t="s">
        <v>1591</v>
      </c>
      <c r="B352" s="25">
        <v>946.5</v>
      </c>
      <c r="C352" s="25">
        <v>872.65200000000004</v>
      </c>
      <c r="D352" s="25">
        <v>0.88349999999999995</v>
      </c>
      <c r="E352" s="25">
        <v>9.6500000000000002E-2</v>
      </c>
      <c r="F352" s="25">
        <v>0.78249999999999997</v>
      </c>
    </row>
    <row r="353" spans="1:6" x14ac:dyDescent="0.35">
      <c r="A353" s="22" t="s">
        <v>1529</v>
      </c>
      <c r="B353" s="25">
        <v>27</v>
      </c>
      <c r="C353" s="25">
        <v>870.84699999999998</v>
      </c>
      <c r="D353" s="25">
        <v>1.353</v>
      </c>
      <c r="E353" s="25">
        <v>8.4500000000000006E-2</v>
      </c>
      <c r="F353" s="25">
        <v>0.62349999999999994</v>
      </c>
    </row>
    <row r="354" spans="1:6" x14ac:dyDescent="0.35">
      <c r="A354" s="22" t="s">
        <v>1221</v>
      </c>
      <c r="B354" s="25">
        <v>54.5</v>
      </c>
      <c r="C354" s="25">
        <v>868.61250000000007</v>
      </c>
      <c r="D354" s="25">
        <v>0.75749999999999995</v>
      </c>
      <c r="E354" s="25">
        <v>0.39350000000000002</v>
      </c>
      <c r="F354" s="25">
        <v>0.85699999999999998</v>
      </c>
    </row>
    <row r="355" spans="1:6" x14ac:dyDescent="0.35">
      <c r="A355" s="22" t="s">
        <v>1559</v>
      </c>
      <c r="B355" s="25">
        <v>19</v>
      </c>
      <c r="C355" s="25">
        <v>866.66699999999992</v>
      </c>
      <c r="D355" s="25">
        <v>0.79700000000000004</v>
      </c>
      <c r="E355" s="25">
        <v>0.39650000000000002</v>
      </c>
      <c r="F355" s="25">
        <v>0.79100000000000004</v>
      </c>
    </row>
    <row r="356" spans="1:6" x14ac:dyDescent="0.35">
      <c r="A356" s="22" t="s">
        <v>1835</v>
      </c>
      <c r="B356" s="25">
        <v>352</v>
      </c>
      <c r="C356" s="25">
        <v>860.63599999999997</v>
      </c>
      <c r="D356" s="25">
        <v>0.627</v>
      </c>
      <c r="E356" s="25">
        <v>0.09</v>
      </c>
      <c r="F356" s="25">
        <v>0.68500000000000005</v>
      </c>
    </row>
    <row r="357" spans="1:6" x14ac:dyDescent="0.35">
      <c r="A357" s="22" t="s">
        <v>1663</v>
      </c>
      <c r="B357" s="25">
        <v>105</v>
      </c>
      <c r="C357" s="25">
        <v>860.58550000000002</v>
      </c>
      <c r="D357" s="25">
        <v>0.67700000000000005</v>
      </c>
      <c r="E357" s="25">
        <v>0.17399999999999999</v>
      </c>
      <c r="F357" s="25">
        <v>0.8075</v>
      </c>
    </row>
    <row r="358" spans="1:6" x14ac:dyDescent="0.35">
      <c r="A358" s="22" t="s">
        <v>1191</v>
      </c>
      <c r="B358" s="25">
        <v>12</v>
      </c>
      <c r="C358" s="25">
        <v>857.14300000000003</v>
      </c>
      <c r="D358" s="25">
        <v>0.53800000000000003</v>
      </c>
      <c r="E358" s="25">
        <v>0.60699999999999998</v>
      </c>
      <c r="F358" s="25">
        <v>0.92900000000000005</v>
      </c>
    </row>
    <row r="359" spans="1:6" x14ac:dyDescent="0.35">
      <c r="A359" s="22" t="s">
        <v>1534</v>
      </c>
      <c r="B359" s="25">
        <v>14.5</v>
      </c>
      <c r="C359" s="25">
        <v>857.14300000000003</v>
      </c>
      <c r="D359" s="25">
        <v>0.96650000000000003</v>
      </c>
      <c r="E359" s="25">
        <v>0.44650000000000001</v>
      </c>
      <c r="F359" s="25">
        <v>0.9464999999999999</v>
      </c>
    </row>
    <row r="360" spans="1:6" x14ac:dyDescent="0.35">
      <c r="A360" s="22" t="s">
        <v>887</v>
      </c>
      <c r="B360" s="25">
        <v>260</v>
      </c>
      <c r="C360" s="25">
        <v>855.26300000000003</v>
      </c>
      <c r="D360" s="25">
        <v>0.69899999999999995</v>
      </c>
      <c r="E360" s="25">
        <v>0.27300000000000002</v>
      </c>
      <c r="F360" s="25">
        <v>0.66700000000000004</v>
      </c>
    </row>
    <row r="361" spans="1:6" x14ac:dyDescent="0.35">
      <c r="A361" s="22" t="s">
        <v>1406</v>
      </c>
      <c r="B361" s="25">
        <v>1018.5</v>
      </c>
      <c r="C361" s="25">
        <v>853.96849999999995</v>
      </c>
      <c r="D361" s="25">
        <v>0.84149999999999991</v>
      </c>
      <c r="E361" s="25">
        <v>9.7000000000000003E-2</v>
      </c>
      <c r="F361" s="25">
        <v>0.83499999999999996</v>
      </c>
    </row>
    <row r="362" spans="1:6" x14ac:dyDescent="0.35">
      <c r="A362" s="22" t="s">
        <v>1900</v>
      </c>
      <c r="B362" s="25">
        <v>35</v>
      </c>
      <c r="C362" s="25">
        <v>853.65899999999999</v>
      </c>
      <c r="D362" s="25">
        <v>0.80400000000000005</v>
      </c>
      <c r="E362" s="25">
        <v>0.14000000000000001</v>
      </c>
      <c r="F362" s="25">
        <v>0.89500000000000002</v>
      </c>
    </row>
    <row r="363" spans="1:6" x14ac:dyDescent="0.35">
      <c r="A363" s="22" t="s">
        <v>1999</v>
      </c>
      <c r="B363" s="25">
        <v>29</v>
      </c>
      <c r="C363" s="25">
        <v>852.94100000000003</v>
      </c>
      <c r="D363" s="25">
        <v>0.91900000000000004</v>
      </c>
      <c r="E363" s="25">
        <v>0.24299999999999999</v>
      </c>
      <c r="F363" s="25">
        <v>1</v>
      </c>
    </row>
    <row r="364" spans="1:6" x14ac:dyDescent="0.35">
      <c r="A364" s="22" t="s">
        <v>1077</v>
      </c>
      <c r="B364" s="25">
        <v>85</v>
      </c>
      <c r="C364" s="25">
        <v>850</v>
      </c>
      <c r="D364" s="25">
        <v>0.96199999999999997</v>
      </c>
      <c r="E364" s="25">
        <v>4.1000000000000002E-2</v>
      </c>
      <c r="F364" s="25">
        <v>0.61499999999999999</v>
      </c>
    </row>
    <row r="365" spans="1:6" x14ac:dyDescent="0.35">
      <c r="A365" s="22" t="s">
        <v>1383</v>
      </c>
      <c r="B365" s="25">
        <v>844</v>
      </c>
      <c r="C365" s="25">
        <v>849.41800000000001</v>
      </c>
      <c r="D365" s="25">
        <v>0.79500000000000004</v>
      </c>
      <c r="E365" s="25">
        <v>0.1125</v>
      </c>
      <c r="F365" s="25">
        <v>0.85199999999999998</v>
      </c>
    </row>
    <row r="366" spans="1:6" x14ac:dyDescent="0.35">
      <c r="A366" s="22" t="s">
        <v>1584</v>
      </c>
      <c r="B366" s="25">
        <v>2488.5</v>
      </c>
      <c r="C366" s="25">
        <v>846.79700000000003</v>
      </c>
      <c r="D366" s="25">
        <v>0.78949999999999998</v>
      </c>
      <c r="E366" s="25">
        <v>0.1585</v>
      </c>
      <c r="F366" s="25">
        <v>0.82150000000000001</v>
      </c>
    </row>
    <row r="367" spans="1:6" x14ac:dyDescent="0.35">
      <c r="A367" s="22" t="s">
        <v>1479</v>
      </c>
      <c r="B367" s="25">
        <v>10</v>
      </c>
      <c r="C367" s="25">
        <v>844.91950000000008</v>
      </c>
      <c r="D367" s="25">
        <v>1.05</v>
      </c>
      <c r="E367" s="25">
        <v>0.23649999999999999</v>
      </c>
      <c r="F367" s="25">
        <v>0.69900000000000007</v>
      </c>
    </row>
    <row r="368" spans="1:6" x14ac:dyDescent="0.35">
      <c r="A368" s="22" t="s">
        <v>1568</v>
      </c>
      <c r="B368" s="25">
        <v>1108</v>
      </c>
      <c r="C368" s="25">
        <v>843.22699999999998</v>
      </c>
      <c r="D368" s="25">
        <v>0.60199999999999998</v>
      </c>
      <c r="E368" s="25">
        <v>0.29799999999999999</v>
      </c>
      <c r="F368" s="25">
        <v>0.92400000000000004</v>
      </c>
    </row>
    <row r="369" spans="1:6" x14ac:dyDescent="0.35">
      <c r="A369" s="22" t="s">
        <v>212</v>
      </c>
      <c r="B369" s="25">
        <v>739</v>
      </c>
      <c r="C369" s="25">
        <v>839.77300000000002</v>
      </c>
      <c r="D369" s="25">
        <v>0.75</v>
      </c>
      <c r="E369" s="25">
        <v>1</v>
      </c>
      <c r="F369" s="25">
        <v>0.88200000000000001</v>
      </c>
    </row>
    <row r="370" spans="1:6" x14ac:dyDescent="0.35">
      <c r="A370" s="22" t="s">
        <v>1338</v>
      </c>
      <c r="B370" s="25">
        <v>26</v>
      </c>
      <c r="C370" s="25">
        <v>839.08050000000003</v>
      </c>
      <c r="D370" s="25">
        <v>0.79600000000000004</v>
      </c>
      <c r="E370" s="25">
        <v>0.22450000000000001</v>
      </c>
      <c r="F370" s="25">
        <v>0.84350000000000003</v>
      </c>
    </row>
    <row r="371" spans="1:6" x14ac:dyDescent="0.35">
      <c r="A371" s="22" t="s">
        <v>2136</v>
      </c>
      <c r="B371" s="25">
        <v>26</v>
      </c>
      <c r="C371" s="25">
        <v>838.71</v>
      </c>
      <c r="D371" s="25">
        <v>0.83799999999999997</v>
      </c>
      <c r="E371" s="25">
        <v>0.47799999999999998</v>
      </c>
      <c r="F371" s="25">
        <v>0.80400000000000005</v>
      </c>
    </row>
    <row r="372" spans="1:6" x14ac:dyDescent="0.35">
      <c r="A372" s="22" t="s">
        <v>1476</v>
      </c>
      <c r="B372" s="25">
        <v>80.5</v>
      </c>
      <c r="C372" s="25">
        <v>838.21900000000005</v>
      </c>
      <c r="D372" s="25">
        <v>0.42099999999999999</v>
      </c>
      <c r="E372" s="25">
        <v>0.45350000000000001</v>
      </c>
      <c r="F372" s="25">
        <v>0.89300000000000002</v>
      </c>
    </row>
    <row r="373" spans="1:6" x14ac:dyDescent="0.35">
      <c r="A373" s="22" t="s">
        <v>1388</v>
      </c>
      <c r="B373" s="25">
        <v>474</v>
      </c>
      <c r="C373" s="25">
        <v>837.45600000000002</v>
      </c>
      <c r="D373" s="25">
        <v>0.78100000000000003</v>
      </c>
      <c r="E373" s="25">
        <v>0.159</v>
      </c>
      <c r="F373" s="25">
        <v>0.90600000000000003</v>
      </c>
    </row>
    <row r="374" spans="1:6" x14ac:dyDescent="0.35">
      <c r="A374" s="22" t="s">
        <v>73</v>
      </c>
      <c r="B374" s="25">
        <v>440.5</v>
      </c>
      <c r="C374" s="25">
        <v>834.53224999999998</v>
      </c>
      <c r="D374" s="25">
        <v>0.74450000000000005</v>
      </c>
      <c r="E374" s="25">
        <v>0.68325000000000002</v>
      </c>
      <c r="F374" s="25">
        <v>0.90925</v>
      </c>
    </row>
    <row r="375" spans="1:6" x14ac:dyDescent="0.35">
      <c r="A375" s="22" t="s">
        <v>1916</v>
      </c>
      <c r="B375" s="25">
        <v>15</v>
      </c>
      <c r="C375" s="25">
        <v>833.33299999999997</v>
      </c>
      <c r="D375" s="25">
        <v>0.9</v>
      </c>
      <c r="E375" s="25">
        <v>0.16</v>
      </c>
      <c r="F375" s="25">
        <v>0.8</v>
      </c>
    </row>
    <row r="376" spans="1:6" x14ac:dyDescent="0.35">
      <c r="A376" s="22" t="s">
        <v>963</v>
      </c>
      <c r="B376" s="25">
        <v>5</v>
      </c>
      <c r="C376" s="25">
        <v>833.33299999999997</v>
      </c>
      <c r="D376" s="25">
        <v>0.85699999999999998</v>
      </c>
      <c r="E376" s="25">
        <v>0.375</v>
      </c>
      <c r="F376" s="25">
        <v>0.875</v>
      </c>
    </row>
    <row r="377" spans="1:6" x14ac:dyDescent="0.35">
      <c r="A377" s="22" t="s">
        <v>1521</v>
      </c>
      <c r="B377" s="25">
        <v>157</v>
      </c>
      <c r="C377" s="25">
        <v>831.73900000000003</v>
      </c>
      <c r="D377" s="25">
        <v>1.0609999999999999</v>
      </c>
      <c r="E377" s="25">
        <v>0.28600000000000003</v>
      </c>
      <c r="F377" s="25">
        <v>0.74049999999999994</v>
      </c>
    </row>
    <row r="378" spans="1:6" x14ac:dyDescent="0.35">
      <c r="A378" s="22" t="s">
        <v>1714</v>
      </c>
      <c r="B378" s="25">
        <v>73</v>
      </c>
      <c r="C378" s="25">
        <v>829.54499999999996</v>
      </c>
      <c r="D378" s="25">
        <v>0.79300000000000004</v>
      </c>
      <c r="E378" s="25">
        <v>0.30299999999999999</v>
      </c>
      <c r="F378" s="25">
        <v>0.93300000000000005</v>
      </c>
    </row>
    <row r="379" spans="1:6" x14ac:dyDescent="0.35">
      <c r="A379" s="22" t="s">
        <v>2006</v>
      </c>
      <c r="B379" s="25">
        <v>155</v>
      </c>
      <c r="C379" s="25">
        <v>828.87699999999995</v>
      </c>
      <c r="D379" s="25">
        <v>0.60499999999999998</v>
      </c>
      <c r="E379" s="25">
        <v>0.33300000000000002</v>
      </c>
      <c r="F379" s="25">
        <v>0.92800000000000005</v>
      </c>
    </row>
    <row r="380" spans="1:6" x14ac:dyDescent="0.35">
      <c r="A380" s="22" t="s">
        <v>1467</v>
      </c>
      <c r="B380" s="25">
        <v>12</v>
      </c>
      <c r="C380" s="25">
        <v>828.57150000000001</v>
      </c>
      <c r="D380" s="25">
        <v>0.77449999999999997</v>
      </c>
      <c r="E380" s="25">
        <v>0.27700000000000002</v>
      </c>
      <c r="F380" s="25">
        <v>0.65349999999999997</v>
      </c>
    </row>
    <row r="381" spans="1:6" x14ac:dyDescent="0.35">
      <c r="A381" s="22" t="s">
        <v>1302</v>
      </c>
      <c r="B381" s="25">
        <v>509</v>
      </c>
      <c r="C381" s="25">
        <v>827.64200000000005</v>
      </c>
      <c r="D381" s="25">
        <v>0.78500000000000003</v>
      </c>
      <c r="E381" s="25">
        <v>0.45100000000000001</v>
      </c>
      <c r="F381" s="25">
        <v>0.93100000000000005</v>
      </c>
    </row>
    <row r="382" spans="1:6" x14ac:dyDescent="0.35">
      <c r="A382" s="22" t="s">
        <v>1551</v>
      </c>
      <c r="B382" s="25">
        <v>27.5</v>
      </c>
      <c r="C382" s="25">
        <v>826.61300000000006</v>
      </c>
      <c r="D382" s="25">
        <v>0.89249999999999996</v>
      </c>
      <c r="E382" s="25">
        <v>8.7999999999999995E-2</v>
      </c>
      <c r="F382" s="25">
        <v>0.82499999999999996</v>
      </c>
    </row>
    <row r="383" spans="1:6" x14ac:dyDescent="0.35">
      <c r="A383" s="22" t="s">
        <v>1159</v>
      </c>
      <c r="B383" s="25">
        <v>375</v>
      </c>
      <c r="C383" s="25">
        <v>824.17600000000004</v>
      </c>
      <c r="D383" s="25">
        <v>0.76900000000000002</v>
      </c>
      <c r="E383" s="25">
        <v>0.32700000000000001</v>
      </c>
      <c r="F383" s="25">
        <v>0.82499999999999996</v>
      </c>
    </row>
    <row r="384" spans="1:6" x14ac:dyDescent="0.35">
      <c r="A384" s="22" t="s">
        <v>1347</v>
      </c>
      <c r="B384" s="25">
        <v>436</v>
      </c>
      <c r="C384" s="25">
        <v>822.56849999999997</v>
      </c>
      <c r="D384" s="25">
        <v>0.55049999999999999</v>
      </c>
      <c r="E384" s="25">
        <v>8.5999999999999993E-2</v>
      </c>
      <c r="F384" s="25">
        <v>0.95150000000000001</v>
      </c>
    </row>
    <row r="385" spans="1:6" x14ac:dyDescent="0.35">
      <c r="A385" s="22" t="s">
        <v>1232</v>
      </c>
      <c r="B385" s="25">
        <v>236</v>
      </c>
      <c r="C385" s="25">
        <v>822.3</v>
      </c>
      <c r="D385" s="25">
        <v>0.76700000000000002</v>
      </c>
      <c r="E385" s="25">
        <v>0.214</v>
      </c>
      <c r="F385" s="25">
        <v>0.85</v>
      </c>
    </row>
    <row r="386" spans="1:6" x14ac:dyDescent="0.35">
      <c r="A386" s="22" t="s">
        <v>1386</v>
      </c>
      <c r="B386" s="25">
        <v>465</v>
      </c>
      <c r="C386" s="25">
        <v>821.17250000000001</v>
      </c>
      <c r="D386" s="25">
        <v>1.1575</v>
      </c>
      <c r="E386" s="25">
        <v>6.8500000000000005E-2</v>
      </c>
      <c r="F386" s="25">
        <v>0.67500000000000004</v>
      </c>
    </row>
    <row r="387" spans="1:6" x14ac:dyDescent="0.35">
      <c r="A387" s="22" t="s">
        <v>1091</v>
      </c>
      <c r="B387" s="25">
        <v>235</v>
      </c>
      <c r="C387" s="25">
        <v>818.81500000000005</v>
      </c>
      <c r="D387" s="25">
        <v>0.82199999999999995</v>
      </c>
      <c r="E387" s="25">
        <v>0.127</v>
      </c>
      <c r="F387" s="25">
        <v>0.751</v>
      </c>
    </row>
    <row r="388" spans="1:6" x14ac:dyDescent="0.35">
      <c r="A388" s="22" t="s">
        <v>1340</v>
      </c>
      <c r="B388" s="25">
        <v>114</v>
      </c>
      <c r="C388" s="25">
        <v>817.16000000000008</v>
      </c>
      <c r="D388" s="25">
        <v>0.82950000000000002</v>
      </c>
      <c r="E388" s="25">
        <v>0.16999999999999998</v>
      </c>
      <c r="F388" s="25">
        <v>0.76649999999999996</v>
      </c>
    </row>
    <row r="389" spans="1:6" x14ac:dyDescent="0.35">
      <c r="A389" s="22" t="s">
        <v>157</v>
      </c>
      <c r="B389" s="25">
        <v>91</v>
      </c>
      <c r="C389" s="25">
        <v>815.28233333333344</v>
      </c>
      <c r="D389" s="25">
        <v>0.77600000000000013</v>
      </c>
      <c r="E389" s="25">
        <v>0.59266666666666667</v>
      </c>
      <c r="F389" s="25">
        <v>0.95599999999999996</v>
      </c>
    </row>
    <row r="390" spans="1:6" x14ac:dyDescent="0.35">
      <c r="A390" s="22" t="s">
        <v>2005</v>
      </c>
      <c r="B390" s="25">
        <v>22</v>
      </c>
      <c r="C390" s="25">
        <v>814.81500000000005</v>
      </c>
      <c r="D390" s="25">
        <v>0.45800000000000002</v>
      </c>
      <c r="E390" s="25">
        <v>0.254</v>
      </c>
      <c r="F390" s="25">
        <v>0.93700000000000006</v>
      </c>
    </row>
    <row r="391" spans="1:6" x14ac:dyDescent="0.35">
      <c r="A391" s="22" t="s">
        <v>1609</v>
      </c>
      <c r="B391" s="25">
        <v>3407</v>
      </c>
      <c r="C391" s="25">
        <v>813.12599999999998</v>
      </c>
      <c r="D391" s="25">
        <v>0.79600000000000004</v>
      </c>
      <c r="E391" s="25">
        <v>9.4E-2</v>
      </c>
      <c r="F391" s="25">
        <v>0.73799999999999999</v>
      </c>
    </row>
    <row r="392" spans="1:6" x14ac:dyDescent="0.35">
      <c r="A392" s="22" t="s">
        <v>305</v>
      </c>
      <c r="B392" s="25">
        <v>41</v>
      </c>
      <c r="C392" s="25">
        <v>812.99974999999995</v>
      </c>
      <c r="D392" s="25">
        <v>0.86225000000000007</v>
      </c>
      <c r="E392" s="25">
        <v>0.42424999999999996</v>
      </c>
      <c r="F392" s="25">
        <v>0.85324999999999995</v>
      </c>
    </row>
    <row r="393" spans="1:6" x14ac:dyDescent="0.35">
      <c r="A393" s="22" t="s">
        <v>1975</v>
      </c>
      <c r="B393" s="25">
        <v>13</v>
      </c>
      <c r="C393" s="25">
        <v>812.5</v>
      </c>
      <c r="D393" s="25">
        <v>0.8</v>
      </c>
      <c r="E393" s="25">
        <v>0.14299999999999999</v>
      </c>
      <c r="F393" s="25">
        <v>0.95199999999999996</v>
      </c>
    </row>
    <row r="394" spans="1:6" x14ac:dyDescent="0.35">
      <c r="A394" s="22" t="s">
        <v>1576</v>
      </c>
      <c r="B394" s="25">
        <v>81</v>
      </c>
      <c r="C394" s="25">
        <v>810</v>
      </c>
      <c r="D394" s="25">
        <v>0.64500000000000002</v>
      </c>
      <c r="E394" s="25">
        <v>0.23499999999999999</v>
      </c>
      <c r="F394" s="25">
        <v>0.86599999999999999</v>
      </c>
    </row>
    <row r="395" spans="1:6" x14ac:dyDescent="0.35">
      <c r="A395" s="22" t="s">
        <v>1501</v>
      </c>
      <c r="B395" s="25">
        <v>16.5</v>
      </c>
      <c r="C395" s="25">
        <v>809.65899999999999</v>
      </c>
      <c r="D395" s="25">
        <v>0.89300000000000002</v>
      </c>
      <c r="E395" s="25">
        <v>0.14200000000000002</v>
      </c>
      <c r="F395" s="25">
        <v>0.49250000000000005</v>
      </c>
    </row>
    <row r="396" spans="1:6" x14ac:dyDescent="0.35">
      <c r="A396" s="22" t="s">
        <v>1503</v>
      </c>
      <c r="B396" s="25">
        <v>20</v>
      </c>
      <c r="C396" s="25">
        <v>809.29499999999996</v>
      </c>
      <c r="D396" s="25">
        <v>0.82000000000000006</v>
      </c>
      <c r="E396" s="25">
        <v>0.442</v>
      </c>
      <c r="F396" s="25">
        <v>0.93799999999999994</v>
      </c>
    </row>
    <row r="397" spans="1:6" x14ac:dyDescent="0.35">
      <c r="A397" s="22" t="s">
        <v>995</v>
      </c>
      <c r="B397" s="25">
        <v>291</v>
      </c>
      <c r="C397" s="25">
        <v>808.33299999999997</v>
      </c>
      <c r="D397" s="25">
        <v>0.57599999999999996</v>
      </c>
      <c r="E397" s="25">
        <v>0.19800000000000001</v>
      </c>
      <c r="F397" s="25">
        <v>0.94599999999999995</v>
      </c>
    </row>
    <row r="398" spans="1:6" x14ac:dyDescent="0.35">
      <c r="A398" s="22" t="s">
        <v>1549</v>
      </c>
      <c r="B398" s="25">
        <v>300</v>
      </c>
      <c r="C398" s="25">
        <v>804.69499999999994</v>
      </c>
      <c r="D398" s="25">
        <v>0.58950000000000002</v>
      </c>
      <c r="E398" s="25">
        <v>0.16350000000000001</v>
      </c>
      <c r="F398" s="25">
        <v>0.89250000000000007</v>
      </c>
    </row>
    <row r="399" spans="1:6" x14ac:dyDescent="0.35">
      <c r="A399" s="22" t="s">
        <v>1268</v>
      </c>
      <c r="B399" s="25">
        <v>45</v>
      </c>
      <c r="C399" s="25">
        <v>800</v>
      </c>
      <c r="D399" s="25">
        <v>1.2235</v>
      </c>
      <c r="E399" s="25">
        <v>0.11799999999999999</v>
      </c>
      <c r="F399" s="25">
        <v>0.53649999999999998</v>
      </c>
    </row>
    <row r="400" spans="1:6" x14ac:dyDescent="0.35">
      <c r="A400" s="22" t="s">
        <v>990</v>
      </c>
      <c r="B400" s="25">
        <v>20</v>
      </c>
      <c r="C400" s="25">
        <v>800</v>
      </c>
      <c r="D400" s="25">
        <v>0.86199999999999999</v>
      </c>
      <c r="E400" s="25">
        <v>0.26700000000000002</v>
      </c>
      <c r="F400" s="25">
        <v>0.96699999999999997</v>
      </c>
    </row>
    <row r="401" spans="1:6" x14ac:dyDescent="0.35">
      <c r="A401" s="22" t="s">
        <v>1515</v>
      </c>
      <c r="B401" s="25">
        <v>466.5</v>
      </c>
      <c r="C401" s="25">
        <v>799.56299999999999</v>
      </c>
      <c r="D401" s="25">
        <v>1.7429999999999999</v>
      </c>
      <c r="E401" s="25">
        <v>0.1295</v>
      </c>
      <c r="F401" s="25">
        <v>0.87749999999999995</v>
      </c>
    </row>
    <row r="402" spans="1:6" x14ac:dyDescent="0.35">
      <c r="A402" s="22" t="s">
        <v>1397</v>
      </c>
      <c r="B402" s="25">
        <v>593</v>
      </c>
      <c r="C402" s="25">
        <v>798.84799999999996</v>
      </c>
      <c r="D402" s="25">
        <v>0.80400000000000005</v>
      </c>
      <c r="E402" s="25">
        <v>0.11849999999999999</v>
      </c>
      <c r="F402" s="25">
        <v>0.91100000000000003</v>
      </c>
    </row>
    <row r="403" spans="1:6" x14ac:dyDescent="0.35">
      <c r="A403" s="22" t="s">
        <v>1924</v>
      </c>
      <c r="B403" s="25">
        <v>58</v>
      </c>
      <c r="C403" s="25">
        <v>794.52099999999996</v>
      </c>
      <c r="D403" s="25">
        <v>0.82</v>
      </c>
      <c r="E403" s="25">
        <v>0.17499999999999999</v>
      </c>
      <c r="F403" s="25">
        <v>0.91800000000000004</v>
      </c>
    </row>
    <row r="404" spans="1:6" x14ac:dyDescent="0.35">
      <c r="A404" s="22" t="s">
        <v>1884</v>
      </c>
      <c r="B404" s="25">
        <v>109</v>
      </c>
      <c r="C404" s="25">
        <v>789.85500000000002</v>
      </c>
      <c r="D404" s="25">
        <v>0.56999999999999995</v>
      </c>
      <c r="E404" s="25">
        <v>0.24299999999999999</v>
      </c>
      <c r="F404" s="25">
        <v>0.80700000000000005</v>
      </c>
    </row>
    <row r="405" spans="1:6" x14ac:dyDescent="0.35">
      <c r="A405" s="22" t="s">
        <v>1548</v>
      </c>
      <c r="B405" s="25">
        <v>535.5</v>
      </c>
      <c r="C405" s="25">
        <v>788.81150000000002</v>
      </c>
      <c r="D405" s="25">
        <v>0.76950000000000007</v>
      </c>
      <c r="E405" s="25">
        <v>0.1055</v>
      </c>
      <c r="F405" s="25">
        <v>0.87749999999999995</v>
      </c>
    </row>
    <row r="406" spans="1:6" x14ac:dyDescent="0.35">
      <c r="A406" s="22" t="s">
        <v>2164</v>
      </c>
      <c r="B406" s="25">
        <v>287</v>
      </c>
      <c r="C406" s="25">
        <v>788.46199999999999</v>
      </c>
      <c r="D406" s="25">
        <v>0.72099999999999997</v>
      </c>
      <c r="E406" s="25">
        <v>0.37</v>
      </c>
      <c r="F406" s="25">
        <v>0.76300000000000001</v>
      </c>
    </row>
    <row r="407" spans="1:6" x14ac:dyDescent="0.35">
      <c r="A407" s="22" t="s">
        <v>1685</v>
      </c>
      <c r="B407" s="25">
        <v>11</v>
      </c>
      <c r="C407" s="25">
        <v>785.71400000000006</v>
      </c>
      <c r="D407" s="25">
        <v>0.73699999999999999</v>
      </c>
      <c r="E407" s="25">
        <v>0.33300000000000002</v>
      </c>
      <c r="F407" s="25">
        <v>0.90500000000000003</v>
      </c>
    </row>
    <row r="408" spans="1:6" x14ac:dyDescent="0.35">
      <c r="A408" s="22" t="s">
        <v>235</v>
      </c>
      <c r="B408" s="25">
        <v>1306</v>
      </c>
      <c r="C408" s="25">
        <v>783.44299999999998</v>
      </c>
      <c r="D408" s="25">
        <v>0.879</v>
      </c>
      <c r="E408" s="25">
        <v>0.34100000000000003</v>
      </c>
      <c r="F408" s="25">
        <v>0.77300000000000002</v>
      </c>
    </row>
    <row r="409" spans="1:6" x14ac:dyDescent="0.35">
      <c r="A409" s="22" t="s">
        <v>1596</v>
      </c>
      <c r="B409" s="25">
        <v>518</v>
      </c>
      <c r="C409" s="25">
        <v>780.12</v>
      </c>
      <c r="D409" s="25">
        <v>0.73199999999999998</v>
      </c>
      <c r="E409" s="25">
        <v>0.224</v>
      </c>
      <c r="F409" s="25">
        <v>0.98599999999999999</v>
      </c>
    </row>
    <row r="410" spans="1:6" x14ac:dyDescent="0.35">
      <c r="A410" s="22" t="s">
        <v>940</v>
      </c>
      <c r="B410" s="25">
        <v>28</v>
      </c>
      <c r="C410" s="25">
        <v>777.77800000000002</v>
      </c>
      <c r="D410" s="25">
        <v>0.439</v>
      </c>
      <c r="E410" s="25">
        <v>0</v>
      </c>
      <c r="F410" s="25">
        <v>0.90100000000000002</v>
      </c>
    </row>
    <row r="411" spans="1:6" x14ac:dyDescent="0.35">
      <c r="A411" s="22" t="s">
        <v>1391</v>
      </c>
      <c r="B411" s="25">
        <v>215</v>
      </c>
      <c r="C411" s="25">
        <v>776.173</v>
      </c>
      <c r="D411" s="25">
        <v>0.77200000000000002</v>
      </c>
      <c r="E411" s="25">
        <v>0.113</v>
      </c>
      <c r="F411" s="25">
        <v>0.94199999999999995</v>
      </c>
    </row>
    <row r="412" spans="1:6" x14ac:dyDescent="0.35">
      <c r="A412" s="22" t="s">
        <v>1253</v>
      </c>
      <c r="B412" s="25">
        <v>55.5</v>
      </c>
      <c r="C412" s="25">
        <v>775.51</v>
      </c>
      <c r="D412" s="25">
        <v>0.64149999999999996</v>
      </c>
      <c r="E412" s="25">
        <v>0.42149999999999999</v>
      </c>
      <c r="F412" s="25">
        <v>0.98799999999999999</v>
      </c>
    </row>
    <row r="413" spans="1:6" x14ac:dyDescent="0.35">
      <c r="A413" s="22" t="s">
        <v>1673</v>
      </c>
      <c r="B413" s="25">
        <v>80.5</v>
      </c>
      <c r="C413" s="25">
        <v>772.2835</v>
      </c>
      <c r="D413" s="25">
        <v>1.0255000000000001</v>
      </c>
      <c r="E413" s="25">
        <v>7.4499999999999997E-2</v>
      </c>
      <c r="F413" s="25">
        <v>0.79449999999999998</v>
      </c>
    </row>
    <row r="414" spans="1:6" x14ac:dyDescent="0.35">
      <c r="A414" s="22" t="s">
        <v>1317</v>
      </c>
      <c r="B414" s="25">
        <v>498</v>
      </c>
      <c r="C414" s="25">
        <v>767.30049999999994</v>
      </c>
      <c r="D414" s="25">
        <v>0.74299999999999999</v>
      </c>
      <c r="E414" s="25">
        <v>0.152</v>
      </c>
      <c r="F414" s="25">
        <v>0.91749999999999998</v>
      </c>
    </row>
    <row r="415" spans="1:6" x14ac:dyDescent="0.35">
      <c r="A415" s="22" t="s">
        <v>241</v>
      </c>
      <c r="B415" s="25">
        <v>273.5</v>
      </c>
      <c r="C415" s="25">
        <v>767.27724999999998</v>
      </c>
      <c r="D415" s="25">
        <v>0.86150000000000004</v>
      </c>
      <c r="E415" s="25">
        <v>0.42325000000000002</v>
      </c>
      <c r="F415" s="25">
        <v>0.79449999999999998</v>
      </c>
    </row>
    <row r="416" spans="1:6" x14ac:dyDescent="0.35">
      <c r="A416" s="22" t="s">
        <v>1026</v>
      </c>
      <c r="B416" s="25">
        <v>23</v>
      </c>
      <c r="C416" s="25">
        <v>766.66700000000003</v>
      </c>
      <c r="D416" s="25">
        <v>0.68200000000000005</v>
      </c>
      <c r="E416" s="25">
        <v>0.13600000000000001</v>
      </c>
      <c r="F416" s="25">
        <v>0.746</v>
      </c>
    </row>
    <row r="417" spans="1:6" x14ac:dyDescent="0.35">
      <c r="A417" s="22" t="s">
        <v>265</v>
      </c>
      <c r="B417" s="25">
        <v>45.5</v>
      </c>
      <c r="C417" s="25">
        <v>765.04174999999998</v>
      </c>
      <c r="D417" s="25">
        <v>0.87875000000000003</v>
      </c>
      <c r="E417" s="25">
        <v>0.58950000000000002</v>
      </c>
      <c r="F417" s="25">
        <v>0.878</v>
      </c>
    </row>
    <row r="418" spans="1:6" x14ac:dyDescent="0.35">
      <c r="A418" s="22" t="s">
        <v>1081</v>
      </c>
      <c r="B418" s="25">
        <v>447</v>
      </c>
      <c r="C418" s="25">
        <v>764.10299999999995</v>
      </c>
      <c r="D418" s="25">
        <v>0.92300000000000004</v>
      </c>
      <c r="E418" s="25">
        <v>0.57399999999999995</v>
      </c>
      <c r="F418" s="25">
        <v>0.73399999999999999</v>
      </c>
    </row>
    <row r="419" spans="1:6" x14ac:dyDescent="0.35">
      <c r="A419" s="22" t="s">
        <v>1350</v>
      </c>
      <c r="B419" s="25">
        <v>74</v>
      </c>
      <c r="C419" s="25">
        <v>762.88699999999994</v>
      </c>
      <c r="D419" s="25">
        <v>0.72399999999999998</v>
      </c>
      <c r="E419" s="25">
        <v>0.373</v>
      </c>
      <c r="F419" s="25">
        <v>1</v>
      </c>
    </row>
    <row r="420" spans="1:6" x14ac:dyDescent="0.35">
      <c r="A420" s="22" t="s">
        <v>1179</v>
      </c>
      <c r="B420" s="25">
        <v>54</v>
      </c>
      <c r="C420" s="25">
        <v>761.90499999999997</v>
      </c>
      <c r="D420" s="25">
        <v>0.67599999999999993</v>
      </c>
      <c r="E420" s="25">
        <v>0.26400000000000001</v>
      </c>
      <c r="F420" s="25">
        <v>0.88800000000000001</v>
      </c>
    </row>
    <row r="421" spans="1:6" x14ac:dyDescent="0.35">
      <c r="A421" s="22" t="s">
        <v>1764</v>
      </c>
      <c r="B421" s="25">
        <v>2484</v>
      </c>
      <c r="C421" s="25">
        <v>759.16899999999998</v>
      </c>
      <c r="D421" s="25">
        <v>0.79100000000000004</v>
      </c>
      <c r="E421" s="25">
        <v>0.185</v>
      </c>
      <c r="F421" s="25">
        <v>0.67400000000000004</v>
      </c>
    </row>
    <row r="422" spans="1:6" x14ac:dyDescent="0.35">
      <c r="A422" s="22" t="s">
        <v>1292</v>
      </c>
      <c r="B422" s="25">
        <v>606.5</v>
      </c>
      <c r="C422" s="25">
        <v>758.55899999999997</v>
      </c>
      <c r="D422" s="25">
        <v>0.82150000000000001</v>
      </c>
      <c r="E422" s="25">
        <v>9.5000000000000001E-2</v>
      </c>
      <c r="F422" s="25">
        <v>0.86850000000000005</v>
      </c>
    </row>
    <row r="423" spans="1:6" x14ac:dyDescent="0.35">
      <c r="A423" s="22" t="s">
        <v>1512</v>
      </c>
      <c r="B423" s="25">
        <v>63.5</v>
      </c>
      <c r="C423" s="25">
        <v>758.06450000000007</v>
      </c>
      <c r="D423" s="25">
        <v>0.82600000000000007</v>
      </c>
      <c r="E423" s="25">
        <v>3.6000000000000004E-2</v>
      </c>
      <c r="F423" s="25">
        <v>0.78200000000000003</v>
      </c>
    </row>
    <row r="424" spans="1:6" x14ac:dyDescent="0.35">
      <c r="A424" s="22" t="s">
        <v>198</v>
      </c>
      <c r="B424" s="25">
        <v>215.66666666666666</v>
      </c>
      <c r="C424" s="25">
        <v>757.55566666666664</v>
      </c>
      <c r="D424" s="25">
        <v>0.62666666666666659</v>
      </c>
      <c r="E424" s="25">
        <v>0.98999999999999988</v>
      </c>
      <c r="F424" s="25">
        <v>0.874</v>
      </c>
    </row>
    <row r="425" spans="1:6" x14ac:dyDescent="0.35">
      <c r="A425" s="22" t="s">
        <v>1836</v>
      </c>
      <c r="B425" s="25">
        <v>769</v>
      </c>
      <c r="C425" s="25">
        <v>754.66099999999994</v>
      </c>
      <c r="D425" s="25">
        <v>0.84799999999999998</v>
      </c>
      <c r="E425" s="25">
        <v>0.114</v>
      </c>
      <c r="F425" s="25">
        <v>0.89800000000000002</v>
      </c>
    </row>
    <row r="426" spans="1:6" x14ac:dyDescent="0.35">
      <c r="A426" s="22" t="s">
        <v>88</v>
      </c>
      <c r="B426" s="25">
        <v>381.8</v>
      </c>
      <c r="C426" s="25">
        <v>754.33839999999998</v>
      </c>
      <c r="D426" s="25">
        <v>0.70119999999999993</v>
      </c>
      <c r="E426" s="25">
        <v>0.34479999999999994</v>
      </c>
      <c r="F426" s="25">
        <v>0.80979999999999985</v>
      </c>
    </row>
    <row r="427" spans="1:6" x14ac:dyDescent="0.35">
      <c r="A427" s="22" t="s">
        <v>1061</v>
      </c>
      <c r="B427" s="25">
        <v>482</v>
      </c>
      <c r="C427" s="25">
        <v>750.779</v>
      </c>
      <c r="D427" s="25">
        <v>0.77700000000000002</v>
      </c>
      <c r="E427" s="25">
        <v>0.35799999999999998</v>
      </c>
      <c r="F427" s="25">
        <v>0.71299999999999997</v>
      </c>
    </row>
    <row r="428" spans="1:6" x14ac:dyDescent="0.35">
      <c r="A428" s="22" t="s">
        <v>2153</v>
      </c>
      <c r="B428" s="25">
        <v>9</v>
      </c>
      <c r="C428" s="25">
        <v>750</v>
      </c>
      <c r="D428" s="25">
        <v>1</v>
      </c>
      <c r="E428" s="25">
        <v>0.35699999999999998</v>
      </c>
      <c r="F428" s="25">
        <v>0.85699999999999998</v>
      </c>
    </row>
    <row r="429" spans="1:6" x14ac:dyDescent="0.35">
      <c r="A429" s="22" t="s">
        <v>1879</v>
      </c>
      <c r="B429" s="25">
        <v>24</v>
      </c>
      <c r="C429" s="25">
        <v>750</v>
      </c>
      <c r="D429" s="25">
        <v>0.5</v>
      </c>
      <c r="E429" s="25">
        <v>0.47799999999999998</v>
      </c>
      <c r="F429" s="25">
        <v>0.92800000000000005</v>
      </c>
    </row>
    <row r="430" spans="1:6" x14ac:dyDescent="0.35">
      <c r="A430" s="22" t="s">
        <v>1043</v>
      </c>
      <c r="B430" s="25">
        <v>216</v>
      </c>
      <c r="C430" s="25">
        <v>750</v>
      </c>
      <c r="D430" s="25">
        <v>1.014</v>
      </c>
      <c r="E430" s="25">
        <v>0</v>
      </c>
      <c r="F430" s="25">
        <v>0.17399999999999999</v>
      </c>
    </row>
    <row r="431" spans="1:6" x14ac:dyDescent="0.35">
      <c r="A431" s="22" t="s">
        <v>1654</v>
      </c>
      <c r="B431" s="25">
        <v>18.5</v>
      </c>
      <c r="C431" s="25">
        <v>748.37650000000008</v>
      </c>
      <c r="D431" s="25">
        <v>1.1085</v>
      </c>
      <c r="E431" s="25">
        <v>0.25</v>
      </c>
      <c r="F431" s="25">
        <v>0.75249999999999995</v>
      </c>
    </row>
    <row r="432" spans="1:6" x14ac:dyDescent="0.35">
      <c r="A432" s="22" t="s">
        <v>1261</v>
      </c>
      <c r="B432" s="25">
        <v>48</v>
      </c>
      <c r="C432" s="25">
        <v>747.56499999999994</v>
      </c>
      <c r="D432" s="25">
        <v>0.89049999999999996</v>
      </c>
      <c r="E432" s="25">
        <v>0.1195</v>
      </c>
      <c r="F432" s="25">
        <v>0.66399999999999992</v>
      </c>
    </row>
    <row r="433" spans="1:6" x14ac:dyDescent="0.35">
      <c r="A433" s="22" t="s">
        <v>1490</v>
      </c>
      <c r="B433" s="25">
        <v>47</v>
      </c>
      <c r="C433" s="25">
        <v>747.49199999999996</v>
      </c>
      <c r="D433" s="25">
        <v>0.84150000000000003</v>
      </c>
      <c r="E433" s="25">
        <v>0.22899999999999998</v>
      </c>
      <c r="F433" s="25">
        <v>0.75350000000000006</v>
      </c>
    </row>
    <row r="434" spans="1:6" x14ac:dyDescent="0.35">
      <c r="A434" s="22" t="s">
        <v>1392</v>
      </c>
      <c r="B434" s="25">
        <v>44</v>
      </c>
      <c r="C434" s="25">
        <v>745.76300000000003</v>
      </c>
      <c r="D434" s="25">
        <v>0.81899999999999995</v>
      </c>
      <c r="E434" s="25">
        <v>0.90300000000000002</v>
      </c>
      <c r="F434" s="25">
        <v>1</v>
      </c>
    </row>
    <row r="435" spans="1:6" x14ac:dyDescent="0.35">
      <c r="A435" s="22" t="s">
        <v>178</v>
      </c>
      <c r="B435" s="25">
        <v>32.25</v>
      </c>
      <c r="C435" s="25">
        <v>744.0095</v>
      </c>
      <c r="D435" s="25">
        <v>0.88624999999999998</v>
      </c>
      <c r="E435" s="25">
        <v>0.53949999999999998</v>
      </c>
      <c r="F435" s="25">
        <v>0.8347500000000001</v>
      </c>
    </row>
    <row r="436" spans="1:6" x14ac:dyDescent="0.35">
      <c r="A436" s="22" t="s">
        <v>1528</v>
      </c>
      <c r="B436" s="25">
        <v>14</v>
      </c>
      <c r="C436" s="25">
        <v>742.68999999999994</v>
      </c>
      <c r="D436" s="25">
        <v>0.83950000000000002</v>
      </c>
      <c r="E436" s="25">
        <v>0.18049999999999999</v>
      </c>
      <c r="F436" s="25">
        <v>0.8115</v>
      </c>
    </row>
    <row r="437" spans="1:6" x14ac:dyDescent="0.35">
      <c r="A437" s="22" t="s">
        <v>1168</v>
      </c>
      <c r="B437" s="25">
        <v>410.66666666666669</v>
      </c>
      <c r="C437" s="25">
        <v>740.98799999999994</v>
      </c>
      <c r="D437" s="25">
        <v>0.46566666666666667</v>
      </c>
      <c r="E437" s="25">
        <v>0.13800000000000001</v>
      </c>
      <c r="F437" s="25">
        <v>0.90300000000000002</v>
      </c>
    </row>
    <row r="438" spans="1:6" x14ac:dyDescent="0.35">
      <c r="A438" s="22" t="s">
        <v>1120</v>
      </c>
      <c r="B438" s="25">
        <v>918</v>
      </c>
      <c r="C438" s="25">
        <v>737.27649999999994</v>
      </c>
      <c r="D438" s="25">
        <v>0.60499999999999998</v>
      </c>
      <c r="E438" s="25">
        <v>0.49099999999999999</v>
      </c>
      <c r="F438" s="25">
        <v>0.84050000000000002</v>
      </c>
    </row>
    <row r="439" spans="1:6" x14ac:dyDescent="0.35">
      <c r="A439" s="22" t="s">
        <v>99</v>
      </c>
      <c r="B439" s="25">
        <v>308.33333333333331</v>
      </c>
      <c r="C439" s="25">
        <v>734.44333333333327</v>
      </c>
      <c r="D439" s="25">
        <v>0.72899999999999998</v>
      </c>
      <c r="E439" s="25">
        <v>0.95933333333333337</v>
      </c>
      <c r="F439" s="25">
        <v>0.87333333333333341</v>
      </c>
    </row>
    <row r="440" spans="1:6" x14ac:dyDescent="0.35">
      <c r="A440" s="22" t="s">
        <v>1243</v>
      </c>
      <c r="B440" s="25">
        <v>36.666666666666664</v>
      </c>
      <c r="C440" s="25">
        <v>733.33333333333337</v>
      </c>
      <c r="D440" s="25">
        <v>0.81899999999999995</v>
      </c>
      <c r="E440" s="25">
        <v>0.21833333333333335</v>
      </c>
      <c r="F440" s="25">
        <v>0.93633333333333335</v>
      </c>
    </row>
    <row r="441" spans="1:6" x14ac:dyDescent="0.35">
      <c r="A441" s="22" t="s">
        <v>1878</v>
      </c>
      <c r="B441" s="25">
        <v>11</v>
      </c>
      <c r="C441" s="25">
        <v>733.33299999999997</v>
      </c>
      <c r="D441" s="25">
        <v>-6.0000000000000001E-3</v>
      </c>
      <c r="E441" s="25">
        <v>0.79500000000000004</v>
      </c>
      <c r="F441" s="25">
        <v>-63.103000000000002</v>
      </c>
    </row>
    <row r="442" spans="1:6" x14ac:dyDescent="0.35">
      <c r="A442" s="22" t="s">
        <v>1127</v>
      </c>
      <c r="B442" s="25">
        <v>22</v>
      </c>
      <c r="C442" s="25">
        <v>733.33299999999997</v>
      </c>
      <c r="D442" s="25">
        <v>0.69799999999999995</v>
      </c>
      <c r="E442" s="25">
        <v>0.56899999999999995</v>
      </c>
      <c r="F442" s="25">
        <v>0.84299999999999997</v>
      </c>
    </row>
    <row r="443" spans="1:6" x14ac:dyDescent="0.35">
      <c r="A443" s="22" t="s">
        <v>1089</v>
      </c>
      <c r="B443" s="25">
        <v>282</v>
      </c>
      <c r="C443" s="25">
        <v>732.46799999999996</v>
      </c>
      <c r="D443" s="25">
        <v>0.72099999999999997</v>
      </c>
      <c r="E443" s="25">
        <v>0.49199999999999999</v>
      </c>
      <c r="F443" s="25">
        <v>0.85299999999999998</v>
      </c>
    </row>
    <row r="444" spans="1:6" x14ac:dyDescent="0.35">
      <c r="A444" s="22" t="s">
        <v>1073</v>
      </c>
      <c r="B444" s="25">
        <v>273</v>
      </c>
      <c r="C444" s="25">
        <v>730.9905</v>
      </c>
      <c r="D444" s="25">
        <v>0.86050000000000004</v>
      </c>
      <c r="E444" s="25">
        <v>0.42800000000000005</v>
      </c>
      <c r="F444" s="25">
        <v>0.71199999999999997</v>
      </c>
    </row>
    <row r="445" spans="1:6" x14ac:dyDescent="0.35">
      <c r="A445" s="22" t="s">
        <v>1464</v>
      </c>
      <c r="B445" s="25">
        <v>8</v>
      </c>
      <c r="C445" s="25">
        <v>727.27300000000002</v>
      </c>
      <c r="D445" s="25">
        <v>1</v>
      </c>
      <c r="E445" s="25">
        <v>0.35699999999999998</v>
      </c>
      <c r="F445" s="25">
        <v>0.78600000000000003</v>
      </c>
    </row>
    <row r="446" spans="1:6" x14ac:dyDescent="0.35">
      <c r="A446" s="22" t="s">
        <v>1158</v>
      </c>
      <c r="B446" s="25">
        <v>8</v>
      </c>
      <c r="C446" s="25">
        <v>727.27300000000002</v>
      </c>
      <c r="D446" s="25">
        <v>0.40699999999999997</v>
      </c>
      <c r="E446" s="25">
        <v>0.14799999999999999</v>
      </c>
      <c r="F446" s="25">
        <v>1</v>
      </c>
    </row>
    <row r="447" spans="1:6" x14ac:dyDescent="0.35">
      <c r="A447" s="22" t="s">
        <v>1671</v>
      </c>
      <c r="B447" s="25">
        <v>428</v>
      </c>
      <c r="C447" s="25">
        <v>725.72</v>
      </c>
      <c r="D447" s="25">
        <v>0.72350000000000003</v>
      </c>
      <c r="E447" s="25">
        <v>0.15049999999999999</v>
      </c>
      <c r="F447" s="25">
        <v>0.76700000000000002</v>
      </c>
    </row>
    <row r="448" spans="1:6" x14ac:dyDescent="0.35">
      <c r="A448" s="22" t="s">
        <v>1171</v>
      </c>
      <c r="B448" s="25">
        <v>119</v>
      </c>
      <c r="C448" s="25">
        <v>721.78500000000008</v>
      </c>
      <c r="D448" s="25">
        <v>0.86399999999999999</v>
      </c>
      <c r="E448" s="25">
        <v>0.20849999999999999</v>
      </c>
      <c r="F448" s="25">
        <v>0.79800000000000004</v>
      </c>
    </row>
    <row r="449" spans="1:6" x14ac:dyDescent="0.35">
      <c r="A449" s="22" t="s">
        <v>1552</v>
      </c>
      <c r="B449" s="25">
        <v>232.5</v>
      </c>
      <c r="C449" s="25">
        <v>720.40499999999997</v>
      </c>
      <c r="D449" s="25">
        <v>0.91200000000000003</v>
      </c>
      <c r="E449" s="25">
        <v>0.30599999999999999</v>
      </c>
      <c r="F449" s="25">
        <v>0.89250000000000007</v>
      </c>
    </row>
    <row r="450" spans="1:6" x14ac:dyDescent="0.35">
      <c r="A450" s="22" t="s">
        <v>280</v>
      </c>
      <c r="B450" s="25">
        <v>877.33333333333337</v>
      </c>
      <c r="C450" s="25">
        <v>720.35500000000002</v>
      </c>
      <c r="D450" s="25">
        <v>0.80699999999999994</v>
      </c>
      <c r="E450" s="25">
        <v>0.62</v>
      </c>
      <c r="F450" s="25">
        <v>0.6273333333333333</v>
      </c>
    </row>
    <row r="451" spans="1:6" x14ac:dyDescent="0.35">
      <c r="A451" s="22" t="s">
        <v>950</v>
      </c>
      <c r="B451" s="25">
        <v>426</v>
      </c>
      <c r="C451" s="25">
        <v>718.38099999999997</v>
      </c>
      <c r="D451" s="25">
        <v>1.3859999999999999</v>
      </c>
      <c r="E451" s="25">
        <v>0</v>
      </c>
      <c r="F451" s="25">
        <v>0.89</v>
      </c>
    </row>
    <row r="452" spans="1:6" x14ac:dyDescent="0.35">
      <c r="A452" s="22" t="s">
        <v>1984</v>
      </c>
      <c r="B452" s="25">
        <v>10</v>
      </c>
      <c r="C452" s="25">
        <v>714.28599999999994</v>
      </c>
      <c r="D452" s="25">
        <v>0.66700000000000004</v>
      </c>
      <c r="E452" s="25">
        <v>0.16700000000000001</v>
      </c>
      <c r="F452" s="25">
        <v>0.875</v>
      </c>
    </row>
    <row r="453" spans="1:6" x14ac:dyDescent="0.35">
      <c r="A453" s="22" t="s">
        <v>2050</v>
      </c>
      <c r="B453" s="25">
        <v>5</v>
      </c>
      <c r="C453" s="25">
        <v>714.28599999999994</v>
      </c>
      <c r="D453" s="25">
        <v>-2.3330000000000002</v>
      </c>
      <c r="E453" s="25">
        <v>0.871</v>
      </c>
      <c r="F453" s="25">
        <v>-9.7000000000000003E-2</v>
      </c>
    </row>
    <row r="454" spans="1:6" x14ac:dyDescent="0.35">
      <c r="A454" s="22" t="s">
        <v>2063</v>
      </c>
      <c r="B454" s="25">
        <v>2231</v>
      </c>
      <c r="C454" s="25">
        <v>709.154</v>
      </c>
      <c r="D454" s="25">
        <v>0.82399999999999995</v>
      </c>
      <c r="E454" s="25">
        <v>0.28699999999999998</v>
      </c>
      <c r="F454" s="25">
        <v>0.79400000000000004</v>
      </c>
    </row>
    <row r="455" spans="1:6" x14ac:dyDescent="0.35">
      <c r="A455" s="22" t="s">
        <v>1648</v>
      </c>
      <c r="B455" s="25">
        <v>41</v>
      </c>
      <c r="C455" s="25">
        <v>707.01350000000002</v>
      </c>
      <c r="D455" s="25">
        <v>0.83200000000000007</v>
      </c>
      <c r="E455" s="25">
        <v>0.14700000000000002</v>
      </c>
      <c r="F455" s="25">
        <v>0.8135</v>
      </c>
    </row>
    <row r="456" spans="1:6" x14ac:dyDescent="0.35">
      <c r="A456" s="22" t="s">
        <v>1400</v>
      </c>
      <c r="B456" s="25">
        <v>33</v>
      </c>
      <c r="C456" s="25">
        <v>702.12800000000004</v>
      </c>
      <c r="D456" s="25">
        <v>0.78300000000000003</v>
      </c>
      <c r="E456" s="25">
        <v>0.27700000000000002</v>
      </c>
      <c r="F456" s="25">
        <v>0.92300000000000004</v>
      </c>
    </row>
    <row r="457" spans="1:6" x14ac:dyDescent="0.35">
      <c r="A457" s="22" t="s">
        <v>1650</v>
      </c>
      <c r="B457" s="25">
        <v>22</v>
      </c>
      <c r="C457" s="25">
        <v>700.0915</v>
      </c>
      <c r="D457" s="25">
        <v>1.45</v>
      </c>
      <c r="E457" s="25">
        <v>2.8000000000000001E-2</v>
      </c>
      <c r="F457" s="25">
        <v>0.63749999999999996</v>
      </c>
    </row>
    <row r="458" spans="1:6" x14ac:dyDescent="0.35">
      <c r="A458" s="22" t="s">
        <v>1235</v>
      </c>
      <c r="B458" s="25">
        <v>7</v>
      </c>
      <c r="C458" s="25">
        <v>700</v>
      </c>
      <c r="D458" s="25">
        <v>0.83299999999999996</v>
      </c>
      <c r="E458" s="25">
        <v>0.13300000000000001</v>
      </c>
      <c r="F458" s="25">
        <v>0.8</v>
      </c>
    </row>
    <row r="459" spans="1:6" x14ac:dyDescent="0.35">
      <c r="A459" s="22" t="s">
        <v>1358</v>
      </c>
      <c r="B459" s="25">
        <v>7</v>
      </c>
      <c r="C459" s="25">
        <v>700</v>
      </c>
      <c r="D459" s="25">
        <v>0.47599999999999998</v>
      </c>
      <c r="E459" s="25">
        <v>0</v>
      </c>
      <c r="F459" s="25">
        <v>1</v>
      </c>
    </row>
    <row r="460" spans="1:6" x14ac:dyDescent="0.35">
      <c r="A460" s="22" t="s">
        <v>1679</v>
      </c>
      <c r="B460" s="25">
        <v>28.5</v>
      </c>
      <c r="C460" s="25">
        <v>699.60799999999995</v>
      </c>
      <c r="D460" s="25">
        <v>1.3239999999999998</v>
      </c>
      <c r="E460" s="25">
        <v>0.22399999999999998</v>
      </c>
      <c r="F460" s="25">
        <v>0.7390000000000001</v>
      </c>
    </row>
    <row r="461" spans="1:6" x14ac:dyDescent="0.35">
      <c r="A461" s="22" t="s">
        <v>1442</v>
      </c>
      <c r="B461" s="25">
        <v>239</v>
      </c>
      <c r="C461" s="25">
        <v>697.78099999999995</v>
      </c>
      <c r="D461" s="25">
        <v>0.80649999999999999</v>
      </c>
      <c r="E461" s="25">
        <v>0.16400000000000001</v>
      </c>
      <c r="F461" s="25">
        <v>0.79350000000000009</v>
      </c>
    </row>
    <row r="462" spans="1:6" x14ac:dyDescent="0.35">
      <c r="A462" s="22" t="s">
        <v>1365</v>
      </c>
      <c r="B462" s="25">
        <v>53</v>
      </c>
      <c r="C462" s="25">
        <v>697.36800000000005</v>
      </c>
      <c r="D462" s="25">
        <v>0.55100000000000005</v>
      </c>
      <c r="E462" s="25">
        <v>0.23300000000000001</v>
      </c>
      <c r="F462" s="25">
        <v>0.94499999999999995</v>
      </c>
    </row>
    <row r="463" spans="1:6" x14ac:dyDescent="0.35">
      <c r="A463" s="22" t="s">
        <v>202</v>
      </c>
      <c r="B463" s="25">
        <v>140</v>
      </c>
      <c r="C463" s="25">
        <v>696.51700000000005</v>
      </c>
      <c r="D463" s="25">
        <v>0.68799999999999994</v>
      </c>
      <c r="E463" s="25">
        <v>0.96199999999999997</v>
      </c>
      <c r="F463" s="25">
        <v>0.85899999999999999</v>
      </c>
    </row>
    <row r="464" spans="1:6" x14ac:dyDescent="0.35">
      <c r="A464" s="22" t="s">
        <v>146</v>
      </c>
      <c r="B464" s="25">
        <v>290</v>
      </c>
      <c r="C464" s="25">
        <v>695.59033333333321</v>
      </c>
      <c r="D464" s="25">
        <v>0.65466666666666662</v>
      </c>
      <c r="E464" s="25">
        <v>0.89533333333333331</v>
      </c>
      <c r="F464" s="25">
        <v>0.89733333333333343</v>
      </c>
    </row>
    <row r="465" spans="1:6" x14ac:dyDescent="0.35">
      <c r="A465" s="22" t="s">
        <v>1011</v>
      </c>
      <c r="B465" s="25">
        <v>25</v>
      </c>
      <c r="C465" s="25">
        <v>694.44399999999996</v>
      </c>
      <c r="D465" s="25">
        <v>0.73499999999999999</v>
      </c>
      <c r="E465" s="25">
        <v>0.22800000000000001</v>
      </c>
      <c r="F465" s="25">
        <v>0.86</v>
      </c>
    </row>
    <row r="466" spans="1:6" x14ac:dyDescent="0.35">
      <c r="A466" s="22" t="s">
        <v>1934</v>
      </c>
      <c r="B466" s="25">
        <v>9</v>
      </c>
      <c r="C466" s="25">
        <v>692.30799999999999</v>
      </c>
      <c r="D466" s="25">
        <v>0.22800000000000001</v>
      </c>
      <c r="E466" s="25">
        <v>0.627</v>
      </c>
      <c r="F466" s="25">
        <v>0.85099999999999998</v>
      </c>
    </row>
    <row r="467" spans="1:6" x14ac:dyDescent="0.35">
      <c r="A467" s="22" t="s">
        <v>1314</v>
      </c>
      <c r="B467" s="25">
        <v>9</v>
      </c>
      <c r="C467" s="25">
        <v>692.30799999999999</v>
      </c>
      <c r="D467" s="25">
        <v>0.65</v>
      </c>
      <c r="E467" s="25">
        <v>0.4</v>
      </c>
      <c r="F467" s="25">
        <v>1</v>
      </c>
    </row>
    <row r="468" spans="1:6" x14ac:dyDescent="0.35">
      <c r="A468" s="22" t="s">
        <v>1380</v>
      </c>
      <c r="B468" s="25">
        <v>178</v>
      </c>
      <c r="C468" s="25">
        <v>691.48950000000002</v>
      </c>
      <c r="D468" s="25">
        <v>0.82000000000000006</v>
      </c>
      <c r="E468" s="25">
        <v>0.28200000000000003</v>
      </c>
      <c r="F468" s="25">
        <v>0.86299999999999999</v>
      </c>
    </row>
    <row r="469" spans="1:6" x14ac:dyDescent="0.35">
      <c r="A469" s="22" t="s">
        <v>67</v>
      </c>
      <c r="B469" s="25">
        <v>122</v>
      </c>
      <c r="C469" s="25">
        <v>691.45400000000006</v>
      </c>
      <c r="D469" s="25">
        <v>0.72933333333333328</v>
      </c>
      <c r="E469" s="25">
        <v>0.57233333333333336</v>
      </c>
      <c r="F469" s="25">
        <v>0.74299999999999999</v>
      </c>
    </row>
    <row r="470" spans="1:6" x14ac:dyDescent="0.35">
      <c r="A470" s="22" t="s">
        <v>1057</v>
      </c>
      <c r="B470" s="25">
        <v>267</v>
      </c>
      <c r="C470" s="25">
        <v>688.14400000000001</v>
      </c>
      <c r="D470" s="25">
        <v>0.88600000000000001</v>
      </c>
      <c r="E470" s="25">
        <v>0.29799999999999999</v>
      </c>
      <c r="F470" s="25">
        <v>0.80100000000000005</v>
      </c>
    </row>
    <row r="471" spans="1:6" x14ac:dyDescent="0.35">
      <c r="A471" s="22" t="s">
        <v>1725</v>
      </c>
      <c r="B471" s="25">
        <v>16.5</v>
      </c>
      <c r="C471" s="25">
        <v>687.5</v>
      </c>
      <c r="D471" s="25">
        <v>0.85850000000000004</v>
      </c>
      <c r="E471" s="25">
        <v>0.14149999999999999</v>
      </c>
      <c r="F471" s="25">
        <v>1</v>
      </c>
    </row>
    <row r="472" spans="1:6" x14ac:dyDescent="0.35">
      <c r="A472" s="22" t="s">
        <v>1198</v>
      </c>
      <c r="B472" s="25">
        <v>194</v>
      </c>
      <c r="C472" s="25">
        <v>685.51199999999994</v>
      </c>
      <c r="D472" s="25">
        <v>0.79400000000000004</v>
      </c>
      <c r="E472" s="25">
        <v>0.32500000000000001</v>
      </c>
      <c r="F472" s="25">
        <v>0.88450000000000006</v>
      </c>
    </row>
    <row r="473" spans="1:6" x14ac:dyDescent="0.35">
      <c r="A473" s="22" t="s">
        <v>1478</v>
      </c>
      <c r="B473" s="25">
        <v>26</v>
      </c>
      <c r="C473" s="25">
        <v>684.67849999999999</v>
      </c>
      <c r="D473" s="25">
        <v>0.8085</v>
      </c>
      <c r="E473" s="25">
        <v>0.25600000000000001</v>
      </c>
      <c r="F473" s="25">
        <v>0.71750000000000003</v>
      </c>
    </row>
    <row r="474" spans="1:6" x14ac:dyDescent="0.35">
      <c r="A474" s="22" t="s">
        <v>1954</v>
      </c>
      <c r="B474" s="25">
        <v>13</v>
      </c>
      <c r="C474" s="25">
        <v>684.21100000000001</v>
      </c>
      <c r="D474" s="25">
        <v>0.90500000000000003</v>
      </c>
      <c r="E474" s="25">
        <v>0.14299999999999999</v>
      </c>
      <c r="F474" s="25">
        <v>1</v>
      </c>
    </row>
    <row r="475" spans="1:6" x14ac:dyDescent="0.35">
      <c r="A475" s="22" t="s">
        <v>1913</v>
      </c>
      <c r="B475" s="25">
        <v>13</v>
      </c>
      <c r="C475" s="25">
        <v>684.21100000000001</v>
      </c>
      <c r="D475" s="25">
        <v>0.82599999999999996</v>
      </c>
      <c r="E475" s="25">
        <v>0.308</v>
      </c>
      <c r="F475" s="25">
        <v>0.59</v>
      </c>
    </row>
    <row r="476" spans="1:6" x14ac:dyDescent="0.35">
      <c r="A476" s="22" t="s">
        <v>1242</v>
      </c>
      <c r="B476" s="25">
        <v>148</v>
      </c>
      <c r="C476" s="25">
        <v>683.84750000000008</v>
      </c>
      <c r="D476" s="25">
        <v>0.996</v>
      </c>
      <c r="E476" s="25">
        <v>1.9E-2</v>
      </c>
      <c r="F476" s="25">
        <v>0.5675</v>
      </c>
    </row>
    <row r="477" spans="1:6" x14ac:dyDescent="0.35">
      <c r="A477" s="22" t="s">
        <v>1269</v>
      </c>
      <c r="B477" s="25">
        <v>426</v>
      </c>
      <c r="C477" s="25">
        <v>682.79766666666671</v>
      </c>
      <c r="D477" s="25">
        <v>0.56533333333333324</v>
      </c>
      <c r="E477" s="25">
        <v>0.84</v>
      </c>
      <c r="F477" s="25">
        <v>0.8736666666666667</v>
      </c>
    </row>
    <row r="478" spans="1:6" x14ac:dyDescent="0.35">
      <c r="A478" s="22" t="s">
        <v>1222</v>
      </c>
      <c r="B478" s="25">
        <v>299</v>
      </c>
      <c r="C478" s="25">
        <v>680.20899999999995</v>
      </c>
      <c r="D478" s="25">
        <v>0.85949999999999993</v>
      </c>
      <c r="E478" s="25">
        <v>0.22550000000000001</v>
      </c>
      <c r="F478" s="25">
        <v>0.84250000000000003</v>
      </c>
    </row>
    <row r="479" spans="1:6" x14ac:dyDescent="0.35">
      <c r="A479" s="22" t="s">
        <v>2187</v>
      </c>
      <c r="B479" s="25">
        <v>34</v>
      </c>
      <c r="C479" s="25">
        <v>680</v>
      </c>
      <c r="D479" s="25">
        <v>0.73499999999999999</v>
      </c>
      <c r="E479" s="25">
        <v>0.26300000000000001</v>
      </c>
      <c r="F479" s="25">
        <v>0.89500000000000002</v>
      </c>
    </row>
    <row r="480" spans="1:6" x14ac:dyDescent="0.35">
      <c r="A480" s="22" t="s">
        <v>918</v>
      </c>
      <c r="B480" s="25">
        <v>19</v>
      </c>
      <c r="C480" s="25">
        <v>678.57100000000003</v>
      </c>
      <c r="D480" s="25">
        <v>0.59599999999999997</v>
      </c>
      <c r="E480" s="25">
        <v>0.56000000000000005</v>
      </c>
      <c r="F480" s="25">
        <v>0.94</v>
      </c>
    </row>
    <row r="481" spans="1:6" x14ac:dyDescent="0.35">
      <c r="A481" s="22" t="s">
        <v>997</v>
      </c>
      <c r="B481" s="25">
        <v>25</v>
      </c>
      <c r="C481" s="25">
        <v>675.67600000000004</v>
      </c>
      <c r="D481" s="25">
        <v>0.78700000000000003</v>
      </c>
      <c r="E481" s="25">
        <v>0.123</v>
      </c>
      <c r="F481" s="25">
        <v>0.82499999999999996</v>
      </c>
    </row>
    <row r="482" spans="1:6" x14ac:dyDescent="0.35">
      <c r="A482" s="22" t="s">
        <v>150</v>
      </c>
      <c r="B482" s="25">
        <v>1323.5</v>
      </c>
      <c r="C482" s="25">
        <v>675.32825000000003</v>
      </c>
      <c r="D482" s="25">
        <v>0.84125000000000005</v>
      </c>
      <c r="E482" s="25">
        <v>0.46525</v>
      </c>
      <c r="F482" s="25">
        <v>0.83674999999999999</v>
      </c>
    </row>
    <row r="483" spans="1:6" x14ac:dyDescent="0.35">
      <c r="A483" s="22" t="s">
        <v>1468</v>
      </c>
      <c r="B483" s="25">
        <v>405</v>
      </c>
      <c r="C483" s="25">
        <v>672.75699999999995</v>
      </c>
      <c r="D483" s="25">
        <v>0.70599999999999996</v>
      </c>
      <c r="E483" s="25">
        <v>0.19400000000000001</v>
      </c>
      <c r="F483" s="25">
        <v>0.95199999999999996</v>
      </c>
    </row>
    <row r="484" spans="1:6" x14ac:dyDescent="0.35">
      <c r="A484" s="22" t="s">
        <v>251</v>
      </c>
      <c r="B484" s="25">
        <v>5972</v>
      </c>
      <c r="C484" s="25">
        <v>669.88199999999995</v>
      </c>
      <c r="D484" s="25">
        <v>0.57599999999999996</v>
      </c>
      <c r="E484" s="25">
        <v>0.18099999999999999</v>
      </c>
      <c r="F484" s="25">
        <v>0.73799999999999999</v>
      </c>
    </row>
    <row r="485" spans="1:6" x14ac:dyDescent="0.35">
      <c r="A485" s="22" t="s">
        <v>1206</v>
      </c>
      <c r="B485" s="25">
        <v>184.5</v>
      </c>
      <c r="C485" s="25">
        <v>668.47800000000007</v>
      </c>
      <c r="D485" s="25">
        <v>1.107</v>
      </c>
      <c r="E485" s="25">
        <v>0.156</v>
      </c>
      <c r="F485" s="25">
        <v>0.96150000000000002</v>
      </c>
    </row>
    <row r="486" spans="1:6" x14ac:dyDescent="0.35">
      <c r="A486" s="22" t="s">
        <v>1914</v>
      </c>
      <c r="B486" s="25">
        <v>16</v>
      </c>
      <c r="C486" s="25">
        <v>666.66700000000003</v>
      </c>
      <c r="D486" s="25">
        <v>1.0429999999999999</v>
      </c>
      <c r="E486" s="25">
        <v>0.24099999999999999</v>
      </c>
      <c r="F486" s="25">
        <v>0.79300000000000004</v>
      </c>
    </row>
    <row r="487" spans="1:6" x14ac:dyDescent="0.35">
      <c r="A487" s="22" t="s">
        <v>1961</v>
      </c>
      <c r="B487" s="25">
        <v>8</v>
      </c>
      <c r="C487" s="25">
        <v>666.66700000000003</v>
      </c>
      <c r="D487" s="25">
        <v>0.75</v>
      </c>
      <c r="E487" s="25">
        <v>0.222</v>
      </c>
      <c r="F487" s="25">
        <v>0.88900000000000001</v>
      </c>
    </row>
    <row r="488" spans="1:6" x14ac:dyDescent="0.35">
      <c r="A488" s="22" t="s">
        <v>1888</v>
      </c>
      <c r="B488" s="25">
        <v>22</v>
      </c>
      <c r="C488" s="25">
        <v>666.66700000000003</v>
      </c>
      <c r="D488" s="25">
        <v>0.55900000000000005</v>
      </c>
      <c r="E488" s="25">
        <v>0.42399999999999999</v>
      </c>
      <c r="F488" s="25">
        <v>1</v>
      </c>
    </row>
    <row r="489" spans="1:6" x14ac:dyDescent="0.35">
      <c r="A489" s="22" t="s">
        <v>1901</v>
      </c>
      <c r="B489" s="25">
        <v>8</v>
      </c>
      <c r="C489" s="25">
        <v>666.66700000000003</v>
      </c>
      <c r="D489" s="25">
        <v>0.66700000000000004</v>
      </c>
      <c r="E489" s="25">
        <v>0.5</v>
      </c>
      <c r="F489" s="25">
        <v>1</v>
      </c>
    </row>
    <row r="490" spans="1:6" x14ac:dyDescent="0.35">
      <c r="A490" s="22" t="s">
        <v>1946</v>
      </c>
      <c r="B490" s="25">
        <v>10</v>
      </c>
      <c r="C490" s="25">
        <v>666.66700000000003</v>
      </c>
      <c r="D490" s="25">
        <v>0.88200000000000001</v>
      </c>
      <c r="E490" s="25">
        <v>0.42299999999999999</v>
      </c>
      <c r="F490" s="25">
        <v>0.65400000000000003</v>
      </c>
    </row>
    <row r="491" spans="1:6" x14ac:dyDescent="0.35">
      <c r="A491" s="22" t="s">
        <v>1451</v>
      </c>
      <c r="B491" s="25">
        <v>6</v>
      </c>
      <c r="C491" s="25">
        <v>666.66700000000003</v>
      </c>
      <c r="D491" s="25">
        <v>0.9</v>
      </c>
      <c r="E491" s="25">
        <v>0.214</v>
      </c>
      <c r="F491" s="25">
        <v>0.71399999999999997</v>
      </c>
    </row>
    <row r="492" spans="1:6" x14ac:dyDescent="0.35">
      <c r="A492" s="22" t="s">
        <v>1748</v>
      </c>
      <c r="B492" s="25">
        <v>28</v>
      </c>
      <c r="C492" s="25">
        <v>666.66700000000003</v>
      </c>
      <c r="D492" s="25">
        <v>0.29399999999999998</v>
      </c>
      <c r="E492" s="25">
        <v>0.53800000000000003</v>
      </c>
      <c r="F492" s="25">
        <v>1</v>
      </c>
    </row>
    <row r="493" spans="1:6" x14ac:dyDescent="0.35">
      <c r="A493" s="22" t="s">
        <v>116</v>
      </c>
      <c r="B493" s="25">
        <v>404</v>
      </c>
      <c r="C493" s="25">
        <v>666.66650000000004</v>
      </c>
      <c r="D493" s="25">
        <v>0.71824999999999994</v>
      </c>
      <c r="E493" s="25">
        <v>0.46625000000000005</v>
      </c>
      <c r="F493" s="25">
        <v>0.9152499999999999</v>
      </c>
    </row>
    <row r="494" spans="1:6" x14ac:dyDescent="0.35">
      <c r="A494" s="22" t="s">
        <v>1855</v>
      </c>
      <c r="B494" s="25">
        <v>435</v>
      </c>
      <c r="C494" s="25">
        <v>664.12199999999996</v>
      </c>
      <c r="D494" s="25">
        <v>0.81599999999999995</v>
      </c>
      <c r="E494" s="25">
        <v>0.10299999999999999</v>
      </c>
      <c r="F494" s="25">
        <v>0.79700000000000004</v>
      </c>
    </row>
    <row r="495" spans="1:6" x14ac:dyDescent="0.35">
      <c r="A495" s="22" t="s">
        <v>1396</v>
      </c>
      <c r="B495" s="25">
        <v>178.66666666666666</v>
      </c>
      <c r="C495" s="25">
        <v>660.30033333333336</v>
      </c>
      <c r="D495" s="25">
        <v>0.75733333333333341</v>
      </c>
      <c r="E495" s="25">
        <v>0.31900000000000001</v>
      </c>
      <c r="F495" s="25">
        <v>0.93766666666666654</v>
      </c>
    </row>
    <row r="496" spans="1:6" x14ac:dyDescent="0.35">
      <c r="A496" s="22" t="s">
        <v>113</v>
      </c>
      <c r="B496" s="25">
        <v>424.4</v>
      </c>
      <c r="C496" s="25">
        <v>659.32280000000003</v>
      </c>
      <c r="D496" s="25">
        <v>1.1241999999999999</v>
      </c>
      <c r="E496" s="25">
        <v>0.33720000000000006</v>
      </c>
      <c r="F496" s="25">
        <v>0.80680000000000018</v>
      </c>
    </row>
    <row r="497" spans="1:6" x14ac:dyDescent="0.35">
      <c r="A497" s="22" t="s">
        <v>1246</v>
      </c>
      <c r="B497" s="25">
        <v>51.5</v>
      </c>
      <c r="C497" s="25">
        <v>651.57600000000002</v>
      </c>
      <c r="D497" s="25">
        <v>1.0329999999999999</v>
      </c>
      <c r="E497" s="25">
        <v>4.7E-2</v>
      </c>
      <c r="F497" s="25">
        <v>0.58099999999999996</v>
      </c>
    </row>
    <row r="498" spans="1:6" x14ac:dyDescent="0.35">
      <c r="A498" s="22" t="s">
        <v>264</v>
      </c>
      <c r="B498" s="25">
        <v>120</v>
      </c>
      <c r="C498" s="25">
        <v>650.48099999999999</v>
      </c>
      <c r="D498" s="25">
        <v>0.82925000000000004</v>
      </c>
      <c r="E498" s="25">
        <v>0.68174999999999997</v>
      </c>
      <c r="F498" s="25">
        <v>0.94525000000000003</v>
      </c>
    </row>
    <row r="499" spans="1:6" x14ac:dyDescent="0.35">
      <c r="A499" s="22" t="s">
        <v>1145</v>
      </c>
      <c r="B499" s="25">
        <v>13</v>
      </c>
      <c r="C499" s="25">
        <v>650</v>
      </c>
      <c r="D499" s="25">
        <v>0.90900000000000003</v>
      </c>
      <c r="E499" s="25">
        <v>0.46200000000000002</v>
      </c>
      <c r="F499" s="25">
        <v>0.84599999999999997</v>
      </c>
    </row>
    <row r="500" spans="1:6" x14ac:dyDescent="0.35">
      <c r="A500" s="22" t="s">
        <v>1669</v>
      </c>
      <c r="B500" s="25">
        <v>319</v>
      </c>
      <c r="C500" s="25">
        <v>649.69449999999995</v>
      </c>
      <c r="D500" s="25">
        <v>0.70300000000000007</v>
      </c>
      <c r="E500" s="25">
        <v>0.1235</v>
      </c>
      <c r="F500" s="25">
        <v>0.72</v>
      </c>
    </row>
    <row r="501" spans="1:6" x14ac:dyDescent="0.35">
      <c r="A501" s="22" t="s">
        <v>1678</v>
      </c>
      <c r="B501" s="25">
        <v>56.5</v>
      </c>
      <c r="C501" s="25">
        <v>649.22600000000011</v>
      </c>
      <c r="D501" s="25">
        <v>1.4165000000000001</v>
      </c>
      <c r="E501" s="25">
        <v>0.15999999999999998</v>
      </c>
      <c r="F501" s="25">
        <v>0.59650000000000003</v>
      </c>
    </row>
    <row r="502" spans="1:6" x14ac:dyDescent="0.35">
      <c r="A502" s="22" t="s">
        <v>189</v>
      </c>
      <c r="B502" s="25">
        <v>64.25</v>
      </c>
      <c r="C502" s="25">
        <v>647.19075000000009</v>
      </c>
      <c r="D502" s="25">
        <v>0.82824999999999993</v>
      </c>
      <c r="E502" s="25">
        <v>0.41650000000000004</v>
      </c>
      <c r="F502" s="25">
        <v>0.82550000000000001</v>
      </c>
    </row>
    <row r="503" spans="1:6" x14ac:dyDescent="0.35">
      <c r="A503" s="22" t="s">
        <v>1611</v>
      </c>
      <c r="B503" s="25">
        <v>106</v>
      </c>
      <c r="C503" s="25">
        <v>646.34100000000001</v>
      </c>
      <c r="D503" s="25">
        <v>0.73199999999999998</v>
      </c>
      <c r="E503" s="25">
        <v>0.55400000000000005</v>
      </c>
      <c r="F503" s="25">
        <v>0.93300000000000005</v>
      </c>
    </row>
    <row r="504" spans="1:6" x14ac:dyDescent="0.35">
      <c r="A504" s="22" t="s">
        <v>1055</v>
      </c>
      <c r="B504" s="25">
        <v>4714</v>
      </c>
      <c r="C504" s="25">
        <v>644.73399999999992</v>
      </c>
      <c r="D504" s="25">
        <v>0.88200000000000001</v>
      </c>
      <c r="E504" s="25">
        <v>0.20349999999999999</v>
      </c>
      <c r="F504" s="25">
        <v>0.67049999999999998</v>
      </c>
    </row>
    <row r="505" spans="1:6" x14ac:dyDescent="0.35">
      <c r="A505" s="22" t="s">
        <v>1387</v>
      </c>
      <c r="B505" s="25">
        <v>15</v>
      </c>
      <c r="C505" s="25">
        <v>642.85699999999997</v>
      </c>
      <c r="D505" s="25">
        <v>0.71599999999999997</v>
      </c>
      <c r="E505" s="25">
        <v>7.5499999999999998E-2</v>
      </c>
      <c r="F505" s="25">
        <v>0.82400000000000007</v>
      </c>
    </row>
    <row r="506" spans="1:6" x14ac:dyDescent="0.35">
      <c r="A506" s="22" t="s">
        <v>1876</v>
      </c>
      <c r="B506" s="25">
        <v>39</v>
      </c>
      <c r="C506" s="25">
        <v>639.34400000000005</v>
      </c>
      <c r="D506" s="25">
        <v>2.6520000000000001</v>
      </c>
      <c r="E506" s="25">
        <v>7.3999999999999996E-2</v>
      </c>
      <c r="F506" s="25">
        <v>0.85199999999999998</v>
      </c>
    </row>
    <row r="507" spans="1:6" x14ac:dyDescent="0.35">
      <c r="A507" s="22" t="s">
        <v>1533</v>
      </c>
      <c r="B507" s="25">
        <v>12.5</v>
      </c>
      <c r="C507" s="25">
        <v>638.88900000000001</v>
      </c>
      <c r="D507" s="25">
        <v>0.98649999999999993</v>
      </c>
      <c r="E507" s="25">
        <v>0.45950000000000002</v>
      </c>
      <c r="F507" s="25">
        <v>0.879</v>
      </c>
    </row>
    <row r="508" spans="1:6" x14ac:dyDescent="0.35">
      <c r="A508" s="22" t="s">
        <v>1628</v>
      </c>
      <c r="B508" s="25">
        <v>17.5</v>
      </c>
      <c r="C508" s="25">
        <v>637.56649999999991</v>
      </c>
      <c r="D508" s="25">
        <v>0.5615</v>
      </c>
      <c r="E508" s="25">
        <v>0.61850000000000005</v>
      </c>
      <c r="F508" s="25">
        <v>0.89100000000000001</v>
      </c>
    </row>
    <row r="509" spans="1:6" x14ac:dyDescent="0.35">
      <c r="A509" s="22" t="s">
        <v>1052</v>
      </c>
      <c r="B509" s="25">
        <v>291</v>
      </c>
      <c r="C509" s="25">
        <v>636.76099999999997</v>
      </c>
      <c r="D509" s="25">
        <v>1.101</v>
      </c>
      <c r="E509" s="25">
        <v>0.50700000000000001</v>
      </c>
      <c r="F509" s="25">
        <v>0.58499999999999996</v>
      </c>
    </row>
    <row r="510" spans="1:6" x14ac:dyDescent="0.35">
      <c r="A510" s="22" t="s">
        <v>1435</v>
      </c>
      <c r="B510" s="25">
        <v>64</v>
      </c>
      <c r="C510" s="25">
        <v>635.73</v>
      </c>
      <c r="D510" s="25">
        <v>0.91749999999999998</v>
      </c>
      <c r="E510" s="25">
        <v>0.13</v>
      </c>
      <c r="F510" s="25">
        <v>0.60050000000000003</v>
      </c>
    </row>
    <row r="511" spans="1:6" x14ac:dyDescent="0.35">
      <c r="A511" s="22" t="s">
        <v>70</v>
      </c>
      <c r="B511" s="25">
        <v>355.66666666666669</v>
      </c>
      <c r="C511" s="25">
        <v>634.55499999999995</v>
      </c>
      <c r="D511" s="25">
        <v>0.63700000000000001</v>
      </c>
      <c r="E511" s="25">
        <v>0.61099999999999988</v>
      </c>
      <c r="F511" s="25">
        <v>0.95433333333333337</v>
      </c>
    </row>
    <row r="512" spans="1:6" x14ac:dyDescent="0.35">
      <c r="A512" s="22" t="s">
        <v>1436</v>
      </c>
      <c r="B512" s="25">
        <v>67</v>
      </c>
      <c r="C512" s="25">
        <v>632.53050000000007</v>
      </c>
      <c r="D512" s="25">
        <v>0.89300000000000002</v>
      </c>
      <c r="E512" s="25">
        <v>0.24</v>
      </c>
      <c r="F512" s="25">
        <v>0.89949999999999997</v>
      </c>
    </row>
    <row r="513" spans="1:6" x14ac:dyDescent="0.35">
      <c r="A513" s="22" t="s">
        <v>2013</v>
      </c>
      <c r="B513" s="25">
        <v>48</v>
      </c>
      <c r="C513" s="25">
        <v>631.57899999999995</v>
      </c>
      <c r="D513" s="25">
        <v>0.66700000000000004</v>
      </c>
      <c r="E513" s="25">
        <v>0.441</v>
      </c>
      <c r="F513" s="25">
        <v>0.89800000000000002</v>
      </c>
    </row>
    <row r="514" spans="1:6" x14ac:dyDescent="0.35">
      <c r="A514" s="22" t="s">
        <v>1167</v>
      </c>
      <c r="B514" s="25">
        <v>17</v>
      </c>
      <c r="C514" s="25">
        <v>629.63</v>
      </c>
      <c r="D514" s="25">
        <v>0.9</v>
      </c>
      <c r="E514" s="25">
        <v>0.40600000000000003</v>
      </c>
      <c r="F514" s="25">
        <v>0.93799999999999994</v>
      </c>
    </row>
    <row r="515" spans="1:6" x14ac:dyDescent="0.35">
      <c r="A515" s="22" t="s">
        <v>1746</v>
      </c>
      <c r="B515" s="25">
        <v>378.5</v>
      </c>
      <c r="C515" s="25">
        <v>626.61500000000001</v>
      </c>
      <c r="D515" s="25">
        <v>0.76800000000000002</v>
      </c>
      <c r="E515" s="25">
        <v>0.20200000000000001</v>
      </c>
      <c r="F515" s="25">
        <v>0.89050000000000007</v>
      </c>
    </row>
    <row r="516" spans="1:6" x14ac:dyDescent="0.35">
      <c r="A516" s="22" t="s">
        <v>1841</v>
      </c>
      <c r="B516" s="25">
        <v>146</v>
      </c>
      <c r="C516" s="25">
        <v>626.60900000000004</v>
      </c>
      <c r="D516" s="25">
        <v>0.80300000000000005</v>
      </c>
      <c r="E516" s="25">
        <v>0.32800000000000001</v>
      </c>
      <c r="F516" s="25">
        <v>0.84299999999999997</v>
      </c>
    </row>
    <row r="517" spans="1:6" x14ac:dyDescent="0.35">
      <c r="A517" s="22" t="s">
        <v>121</v>
      </c>
      <c r="B517" s="25">
        <v>709.66666666666663</v>
      </c>
      <c r="C517" s="25">
        <v>625.13099999999997</v>
      </c>
      <c r="D517" s="25">
        <v>0.85866666666666669</v>
      </c>
      <c r="E517" s="25">
        <v>0.49666666666666665</v>
      </c>
      <c r="F517" s="25">
        <v>0.75266666666666671</v>
      </c>
    </row>
    <row r="518" spans="1:6" x14ac:dyDescent="0.35">
      <c r="A518" s="22" t="s">
        <v>2167</v>
      </c>
      <c r="B518" s="25">
        <v>40</v>
      </c>
      <c r="C518" s="25">
        <v>625</v>
      </c>
      <c r="D518" s="25">
        <v>1.1850000000000001</v>
      </c>
      <c r="E518" s="25">
        <v>0.53600000000000003</v>
      </c>
      <c r="F518" s="25">
        <v>0.78300000000000003</v>
      </c>
    </row>
    <row r="519" spans="1:6" x14ac:dyDescent="0.35">
      <c r="A519" s="22" t="s">
        <v>1498</v>
      </c>
      <c r="B519" s="25">
        <v>5</v>
      </c>
      <c r="C519" s="25">
        <v>625</v>
      </c>
      <c r="D519" s="25">
        <v>4</v>
      </c>
      <c r="E519" s="25">
        <v>0.222</v>
      </c>
      <c r="F519" s="25">
        <v>0.222</v>
      </c>
    </row>
    <row r="520" spans="1:6" x14ac:dyDescent="0.35">
      <c r="A520" s="22" t="s">
        <v>114</v>
      </c>
      <c r="B520" s="25">
        <v>160</v>
      </c>
      <c r="C520" s="25">
        <v>625</v>
      </c>
      <c r="D520" s="25">
        <v>0.59399999999999997</v>
      </c>
      <c r="E520" s="25">
        <v>0.89400000000000002</v>
      </c>
      <c r="F520" s="25">
        <v>0.878</v>
      </c>
    </row>
    <row r="521" spans="1:6" x14ac:dyDescent="0.35">
      <c r="A521" s="22" t="s">
        <v>191</v>
      </c>
      <c r="B521" s="25">
        <v>39.75</v>
      </c>
      <c r="C521" s="25">
        <v>624.11474999999996</v>
      </c>
      <c r="D521" s="25">
        <v>0.85699999999999998</v>
      </c>
      <c r="E521" s="25">
        <v>0.50724999999999998</v>
      </c>
      <c r="F521" s="25">
        <v>0.85224999999999995</v>
      </c>
    </row>
    <row r="522" spans="1:6" x14ac:dyDescent="0.35">
      <c r="A522" s="22" t="s">
        <v>1293</v>
      </c>
      <c r="B522" s="25">
        <v>527.5</v>
      </c>
      <c r="C522" s="25">
        <v>623.04099999999994</v>
      </c>
      <c r="D522" s="25">
        <v>0.7024999999999999</v>
      </c>
      <c r="E522" s="25">
        <v>0.10150000000000001</v>
      </c>
      <c r="F522" s="25">
        <v>0.88800000000000001</v>
      </c>
    </row>
    <row r="523" spans="1:6" x14ac:dyDescent="0.35">
      <c r="A523" s="22" t="s">
        <v>1076</v>
      </c>
      <c r="B523" s="25">
        <v>490</v>
      </c>
      <c r="C523" s="25">
        <v>622.61800000000005</v>
      </c>
      <c r="D523" s="25">
        <v>0.88800000000000001</v>
      </c>
      <c r="E523" s="25">
        <v>0.30499999999999999</v>
      </c>
      <c r="F523" s="25">
        <v>0.81299999999999994</v>
      </c>
    </row>
    <row r="524" spans="1:6" x14ac:dyDescent="0.35">
      <c r="A524" s="22" t="s">
        <v>2197</v>
      </c>
      <c r="B524" s="25">
        <v>69</v>
      </c>
      <c r="C524" s="25">
        <v>621.62199999999996</v>
      </c>
      <c r="D524" s="25">
        <v>0.46800000000000003</v>
      </c>
      <c r="E524" s="25">
        <v>0.78200000000000003</v>
      </c>
      <c r="F524" s="25">
        <v>0.99199999999999999</v>
      </c>
    </row>
    <row r="525" spans="1:6" x14ac:dyDescent="0.35">
      <c r="A525" s="22" t="s">
        <v>1847</v>
      </c>
      <c r="B525" s="25">
        <v>107</v>
      </c>
      <c r="C525" s="25">
        <v>618.49699999999996</v>
      </c>
      <c r="D525" s="25">
        <v>0.755</v>
      </c>
      <c r="E525" s="25">
        <v>0.20100000000000001</v>
      </c>
      <c r="F525" s="25">
        <v>0.80600000000000005</v>
      </c>
    </row>
    <row r="526" spans="1:6" x14ac:dyDescent="0.35">
      <c r="A526" s="22" t="s">
        <v>1384</v>
      </c>
      <c r="B526" s="25">
        <v>29</v>
      </c>
      <c r="C526" s="25">
        <v>617.02099999999996</v>
      </c>
      <c r="D526" s="25">
        <v>0.75800000000000001</v>
      </c>
      <c r="E526" s="25">
        <v>0.27800000000000002</v>
      </c>
      <c r="F526" s="25">
        <v>0.86099999999999999</v>
      </c>
    </row>
    <row r="527" spans="1:6" x14ac:dyDescent="0.35">
      <c r="A527" s="22" t="s">
        <v>1072</v>
      </c>
      <c r="B527" s="25">
        <v>74</v>
      </c>
      <c r="C527" s="25">
        <v>616.66700000000003</v>
      </c>
      <c r="D527" s="25">
        <v>0.77400000000000002</v>
      </c>
      <c r="E527" s="25">
        <v>0.29399999999999998</v>
      </c>
      <c r="F527" s="25">
        <v>0.78700000000000003</v>
      </c>
    </row>
    <row r="528" spans="1:6" x14ac:dyDescent="0.35">
      <c r="A528" s="22" t="s">
        <v>1942</v>
      </c>
      <c r="B528" s="25">
        <v>90</v>
      </c>
      <c r="C528" s="25">
        <v>616.43799999999999</v>
      </c>
      <c r="D528" s="25">
        <v>0.52300000000000002</v>
      </c>
      <c r="E528" s="25">
        <v>0.27900000000000003</v>
      </c>
      <c r="F528" s="25">
        <v>0.93600000000000005</v>
      </c>
    </row>
    <row r="529" spans="1:6" x14ac:dyDescent="0.35">
      <c r="A529" s="22" t="s">
        <v>1299</v>
      </c>
      <c r="B529" s="25">
        <v>325</v>
      </c>
      <c r="C529" s="25">
        <v>611.30899999999997</v>
      </c>
      <c r="D529" s="25">
        <v>0.88500000000000001</v>
      </c>
      <c r="E529" s="25">
        <v>0.15</v>
      </c>
      <c r="F529" s="25">
        <v>0.66249999999999998</v>
      </c>
    </row>
    <row r="530" spans="1:6" x14ac:dyDescent="0.35">
      <c r="A530" s="22" t="s">
        <v>892</v>
      </c>
      <c r="B530" s="25">
        <v>154.5</v>
      </c>
      <c r="C530" s="25">
        <v>610.67650000000003</v>
      </c>
      <c r="D530" s="25">
        <v>0.68599999999999994</v>
      </c>
      <c r="E530" s="25">
        <v>0.30100000000000005</v>
      </c>
      <c r="F530" s="25">
        <v>0.84949999999999992</v>
      </c>
    </row>
    <row r="531" spans="1:6" x14ac:dyDescent="0.35">
      <c r="A531" s="22" t="s">
        <v>1716</v>
      </c>
      <c r="B531" s="25">
        <v>236</v>
      </c>
      <c r="C531" s="25">
        <v>609.23450000000003</v>
      </c>
      <c r="D531" s="25">
        <v>0.76249999999999996</v>
      </c>
      <c r="E531" s="25">
        <v>8.4999999999999992E-2</v>
      </c>
      <c r="F531" s="25">
        <v>0.95150000000000001</v>
      </c>
    </row>
    <row r="532" spans="1:6" x14ac:dyDescent="0.35">
      <c r="A532" s="22" t="s">
        <v>1108</v>
      </c>
      <c r="B532" s="25">
        <v>95</v>
      </c>
      <c r="C532" s="25">
        <v>608.97400000000005</v>
      </c>
      <c r="D532" s="25">
        <v>0.38500000000000001</v>
      </c>
      <c r="E532" s="25">
        <v>0.76500000000000001</v>
      </c>
      <c r="F532" s="25">
        <v>0.873</v>
      </c>
    </row>
    <row r="533" spans="1:6" x14ac:dyDescent="0.35">
      <c r="A533" s="22" t="s">
        <v>1690</v>
      </c>
      <c r="B533" s="25">
        <v>133</v>
      </c>
      <c r="C533" s="25">
        <v>607.54849999999999</v>
      </c>
      <c r="D533" s="25">
        <v>0.8145</v>
      </c>
      <c r="E533" s="25">
        <v>0.2215</v>
      </c>
      <c r="F533" s="25">
        <v>0.88050000000000006</v>
      </c>
    </row>
    <row r="534" spans="1:6" x14ac:dyDescent="0.35">
      <c r="A534" s="22" t="s">
        <v>1729</v>
      </c>
      <c r="B534" s="25">
        <v>271.5</v>
      </c>
      <c r="C534" s="25">
        <v>605.55700000000002</v>
      </c>
      <c r="D534" s="25">
        <v>0.84549999999999992</v>
      </c>
      <c r="E534" s="25">
        <v>0.12</v>
      </c>
      <c r="F534" s="25">
        <v>0.93399999999999994</v>
      </c>
    </row>
    <row r="535" spans="1:6" x14ac:dyDescent="0.35">
      <c r="A535" s="22" t="s">
        <v>1615</v>
      </c>
      <c r="B535" s="25">
        <v>678</v>
      </c>
      <c r="C535" s="25">
        <v>604.13249999999994</v>
      </c>
      <c r="D535" s="25">
        <v>0.85949999999999993</v>
      </c>
      <c r="E535" s="25">
        <v>0.11849999999999999</v>
      </c>
      <c r="F535" s="25">
        <v>0.89549999999999996</v>
      </c>
    </row>
    <row r="536" spans="1:6" x14ac:dyDescent="0.35">
      <c r="A536" s="22" t="s">
        <v>1742</v>
      </c>
      <c r="B536" s="25">
        <v>559.5</v>
      </c>
      <c r="C536" s="25">
        <v>603.38749999999993</v>
      </c>
      <c r="D536" s="25">
        <v>0.93149999999999999</v>
      </c>
      <c r="E536" s="25">
        <v>9.6500000000000002E-2</v>
      </c>
      <c r="F536" s="25">
        <v>0.73649999999999993</v>
      </c>
    </row>
    <row r="537" spans="1:6" x14ac:dyDescent="0.35">
      <c r="A537" s="22" t="s">
        <v>200</v>
      </c>
      <c r="B537" s="25">
        <v>425.4</v>
      </c>
      <c r="C537" s="25">
        <v>602.19640000000004</v>
      </c>
      <c r="D537" s="25">
        <v>0.97</v>
      </c>
      <c r="E537" s="25">
        <v>0.38439999999999996</v>
      </c>
      <c r="F537" s="25">
        <v>0.77420000000000011</v>
      </c>
    </row>
    <row r="538" spans="1:6" x14ac:dyDescent="0.35">
      <c r="A538" s="22" t="s">
        <v>112</v>
      </c>
      <c r="B538" s="25">
        <v>5</v>
      </c>
      <c r="C538" s="25">
        <v>601.85199999999998</v>
      </c>
      <c r="D538" s="25">
        <v>1</v>
      </c>
      <c r="E538" s="25">
        <v>0.55766666666666664</v>
      </c>
      <c r="F538" s="25">
        <v>0.73466666666666658</v>
      </c>
    </row>
    <row r="539" spans="1:6" x14ac:dyDescent="0.35">
      <c r="A539" s="22" t="s">
        <v>1646</v>
      </c>
      <c r="B539" s="25">
        <v>60</v>
      </c>
      <c r="C539" s="25">
        <v>601.44899999999996</v>
      </c>
      <c r="D539" s="25">
        <v>1.5310000000000001</v>
      </c>
      <c r="E539" s="25">
        <v>0.48749999999999999</v>
      </c>
      <c r="F539" s="25">
        <v>0.97299999999999998</v>
      </c>
    </row>
    <row r="540" spans="1:6" x14ac:dyDescent="0.35">
      <c r="A540" s="22" t="s">
        <v>259</v>
      </c>
      <c r="B540" s="25">
        <v>30</v>
      </c>
      <c r="C540" s="25">
        <v>600</v>
      </c>
      <c r="D540" s="25">
        <v>0.54300000000000004</v>
      </c>
      <c r="E540" s="25">
        <v>0</v>
      </c>
      <c r="F540" s="25">
        <v>0.85199999999999998</v>
      </c>
    </row>
    <row r="541" spans="1:6" x14ac:dyDescent="0.35">
      <c r="A541" s="22" t="s">
        <v>1033</v>
      </c>
      <c r="B541" s="25">
        <v>57</v>
      </c>
      <c r="C541" s="25">
        <v>600</v>
      </c>
      <c r="D541" s="25">
        <v>0.77200000000000002</v>
      </c>
      <c r="E541" s="25">
        <v>0.27500000000000002</v>
      </c>
      <c r="F541" s="25">
        <v>0.86599999999999999</v>
      </c>
    </row>
    <row r="542" spans="1:6" x14ac:dyDescent="0.35">
      <c r="A542" s="22" t="s">
        <v>1527</v>
      </c>
      <c r="B542" s="25">
        <v>30.5</v>
      </c>
      <c r="C542" s="25">
        <v>598.03949999999998</v>
      </c>
      <c r="D542" s="25">
        <v>0.81499999999999995</v>
      </c>
      <c r="E542" s="25">
        <v>0.45700000000000002</v>
      </c>
      <c r="F542" s="25">
        <v>0.878</v>
      </c>
    </row>
    <row r="543" spans="1:6" x14ac:dyDescent="0.35">
      <c r="A543" s="22" t="s">
        <v>1756</v>
      </c>
      <c r="B543" s="25">
        <v>204</v>
      </c>
      <c r="C543" s="25">
        <v>596.49099999999999</v>
      </c>
      <c r="D543" s="25">
        <v>0.81599999999999995</v>
      </c>
      <c r="E543" s="25">
        <v>0.314</v>
      </c>
      <c r="F543" s="25">
        <v>0.79700000000000004</v>
      </c>
    </row>
    <row r="544" spans="1:6" x14ac:dyDescent="0.35">
      <c r="A544" s="22" t="s">
        <v>1891</v>
      </c>
      <c r="B544" s="25">
        <v>65</v>
      </c>
      <c r="C544" s="25">
        <v>596.33000000000004</v>
      </c>
      <c r="D544" s="25">
        <v>0.752</v>
      </c>
      <c r="E544" s="25">
        <v>8.2000000000000003E-2</v>
      </c>
      <c r="F544" s="25">
        <v>0.91800000000000004</v>
      </c>
    </row>
    <row r="545" spans="1:6" x14ac:dyDescent="0.35">
      <c r="A545" s="22" t="s">
        <v>1500</v>
      </c>
      <c r="B545" s="25">
        <v>31</v>
      </c>
      <c r="C545" s="25">
        <v>596.154</v>
      </c>
      <c r="D545" s="25">
        <v>0.9405</v>
      </c>
      <c r="E545" s="25">
        <v>9.1999999999999998E-2</v>
      </c>
      <c r="F545" s="25">
        <v>0.70199999999999996</v>
      </c>
    </row>
    <row r="546" spans="1:6" x14ac:dyDescent="0.35">
      <c r="A546" s="22" t="s">
        <v>1247</v>
      </c>
      <c r="B546" s="25">
        <v>362.66666666666669</v>
      </c>
      <c r="C546" s="25">
        <v>596.01166666666666</v>
      </c>
      <c r="D546" s="25">
        <v>0.85933333333333328</v>
      </c>
      <c r="E546" s="25">
        <v>0.14866666666666667</v>
      </c>
      <c r="F546" s="25">
        <v>0.68833333333333335</v>
      </c>
    </row>
    <row r="547" spans="1:6" x14ac:dyDescent="0.35">
      <c r="A547" s="22" t="s">
        <v>1980</v>
      </c>
      <c r="B547" s="25">
        <v>28</v>
      </c>
      <c r="C547" s="25">
        <v>595.745</v>
      </c>
      <c r="D547" s="25">
        <v>0.79700000000000004</v>
      </c>
      <c r="E547" s="25">
        <v>0.247</v>
      </c>
      <c r="F547" s="25">
        <v>0.80800000000000005</v>
      </c>
    </row>
    <row r="548" spans="1:6" x14ac:dyDescent="0.35">
      <c r="A548" s="22" t="s">
        <v>1475</v>
      </c>
      <c r="B548" s="25">
        <v>624</v>
      </c>
      <c r="C548" s="25">
        <v>595.41999999999996</v>
      </c>
      <c r="D548" s="25">
        <v>0.70299999999999996</v>
      </c>
      <c r="E548" s="25">
        <v>0.13500000000000001</v>
      </c>
      <c r="F548" s="25">
        <v>1</v>
      </c>
    </row>
    <row r="549" spans="1:6" x14ac:dyDescent="0.35">
      <c r="A549" s="22" t="s">
        <v>1968</v>
      </c>
      <c r="B549" s="25">
        <v>22</v>
      </c>
      <c r="C549" s="25">
        <v>594.59500000000003</v>
      </c>
      <c r="D549" s="25">
        <v>0.53600000000000003</v>
      </c>
      <c r="E549" s="25">
        <v>0.373</v>
      </c>
      <c r="F549" s="25">
        <v>0.92</v>
      </c>
    </row>
    <row r="550" spans="1:6" x14ac:dyDescent="0.35">
      <c r="A550" s="22" t="s">
        <v>1321</v>
      </c>
      <c r="B550" s="25">
        <v>226</v>
      </c>
      <c r="C550" s="25">
        <v>592.74700000000007</v>
      </c>
      <c r="D550" s="25">
        <v>0.79600000000000004</v>
      </c>
      <c r="E550" s="25">
        <v>0.17899999999999999</v>
      </c>
      <c r="F550" s="25">
        <v>0.93899999999999995</v>
      </c>
    </row>
    <row r="551" spans="1:6" x14ac:dyDescent="0.35">
      <c r="A551" s="22" t="s">
        <v>66</v>
      </c>
      <c r="B551" s="25">
        <v>219</v>
      </c>
      <c r="C551" s="25">
        <v>590.29600000000005</v>
      </c>
      <c r="D551" s="25">
        <v>0.66500000000000004</v>
      </c>
      <c r="E551" s="25">
        <v>0.96299999999999997</v>
      </c>
      <c r="F551" s="25">
        <v>0.76400000000000001</v>
      </c>
    </row>
    <row r="552" spans="1:6" x14ac:dyDescent="0.35">
      <c r="A552" s="22" t="s">
        <v>1724</v>
      </c>
      <c r="B552" s="25">
        <v>743</v>
      </c>
      <c r="C552" s="25">
        <v>587.35199999999998</v>
      </c>
      <c r="D552" s="25">
        <v>0.82599999999999996</v>
      </c>
      <c r="E552" s="25">
        <v>9.7000000000000003E-2</v>
      </c>
      <c r="F552" s="25">
        <v>0.85699999999999998</v>
      </c>
    </row>
    <row r="553" spans="1:6" x14ac:dyDescent="0.35">
      <c r="A553" s="22" t="s">
        <v>1084</v>
      </c>
      <c r="B553" s="25">
        <v>27</v>
      </c>
      <c r="C553" s="25">
        <v>586.95699999999999</v>
      </c>
      <c r="D553" s="25">
        <v>1</v>
      </c>
      <c r="E553" s="25">
        <v>0.16200000000000001</v>
      </c>
      <c r="F553" s="25">
        <v>0.67600000000000005</v>
      </c>
    </row>
    <row r="554" spans="1:6" x14ac:dyDescent="0.35">
      <c r="A554" s="22" t="s">
        <v>1418</v>
      </c>
      <c r="B554" s="25">
        <v>17</v>
      </c>
      <c r="C554" s="25">
        <v>586.20699999999999</v>
      </c>
      <c r="D554" s="25">
        <v>0.879</v>
      </c>
      <c r="E554" s="25">
        <v>0.371</v>
      </c>
      <c r="F554" s="25">
        <v>0.94299999999999995</v>
      </c>
    </row>
    <row r="555" spans="1:6" x14ac:dyDescent="0.35">
      <c r="A555" s="22" t="s">
        <v>1121</v>
      </c>
      <c r="B555" s="25">
        <v>430</v>
      </c>
      <c r="C555" s="25">
        <v>585.17349999999999</v>
      </c>
      <c r="D555" s="25">
        <v>0.73849999999999993</v>
      </c>
      <c r="E555" s="25">
        <v>0.40050000000000002</v>
      </c>
      <c r="F555" s="25">
        <v>0.87549999999999994</v>
      </c>
    </row>
    <row r="556" spans="1:6" x14ac:dyDescent="0.35">
      <c r="A556" s="22" t="s">
        <v>1210</v>
      </c>
      <c r="B556" s="25">
        <v>262.5</v>
      </c>
      <c r="C556" s="25">
        <v>584.85599999999999</v>
      </c>
      <c r="D556" s="25">
        <v>0.80100000000000005</v>
      </c>
      <c r="E556" s="25">
        <v>0.27100000000000002</v>
      </c>
      <c r="F556" s="25">
        <v>0.82650000000000001</v>
      </c>
    </row>
    <row r="557" spans="1:6" x14ac:dyDescent="0.35">
      <c r="A557" s="22" t="s">
        <v>1058</v>
      </c>
      <c r="B557" s="25">
        <v>235</v>
      </c>
      <c r="C557" s="25">
        <v>584.577</v>
      </c>
      <c r="D557" s="25">
        <v>0.85199999999999998</v>
      </c>
      <c r="E557" s="25">
        <v>0.46600000000000003</v>
      </c>
      <c r="F557" s="25">
        <v>0.75</v>
      </c>
    </row>
    <row r="558" spans="1:6" x14ac:dyDescent="0.35">
      <c r="A558" s="22" t="s">
        <v>1553</v>
      </c>
      <c r="B558" s="25">
        <v>48</v>
      </c>
      <c r="C558" s="25">
        <v>583.67349999999999</v>
      </c>
      <c r="D558" s="25">
        <v>1.0295000000000001</v>
      </c>
      <c r="E558" s="25">
        <v>0.1585</v>
      </c>
      <c r="F558" s="25">
        <v>0.67549999999999999</v>
      </c>
    </row>
    <row r="559" spans="1:6" x14ac:dyDescent="0.35">
      <c r="A559" s="22" t="s">
        <v>1926</v>
      </c>
      <c r="B559" s="25">
        <v>7</v>
      </c>
      <c r="C559" s="25">
        <v>583.33299999999997</v>
      </c>
      <c r="D559" s="25">
        <v>0.75</v>
      </c>
      <c r="E559" s="25">
        <v>0.379</v>
      </c>
      <c r="F559" s="25">
        <v>0.55200000000000005</v>
      </c>
    </row>
    <row r="560" spans="1:6" x14ac:dyDescent="0.35">
      <c r="A560" s="22" t="s">
        <v>1118</v>
      </c>
      <c r="B560" s="25">
        <v>7</v>
      </c>
      <c r="C560" s="25">
        <v>583.33299999999997</v>
      </c>
      <c r="D560" s="25">
        <v>0.85699999999999998</v>
      </c>
      <c r="E560" s="25">
        <v>0.5</v>
      </c>
      <c r="F560" s="25">
        <v>0.77800000000000002</v>
      </c>
    </row>
    <row r="561" spans="1:6" x14ac:dyDescent="0.35">
      <c r="A561" s="22" t="s">
        <v>75</v>
      </c>
      <c r="B561" s="25">
        <v>72</v>
      </c>
      <c r="C561" s="25">
        <v>582.47766666666666</v>
      </c>
      <c r="D561" s="25">
        <v>0.77733333333333332</v>
      </c>
      <c r="E561" s="25">
        <v>0.66100000000000003</v>
      </c>
      <c r="F561" s="25">
        <v>0.72533333333333339</v>
      </c>
    </row>
    <row r="562" spans="1:6" x14ac:dyDescent="0.35">
      <c r="A562" s="22" t="s">
        <v>1601</v>
      </c>
      <c r="B562" s="25">
        <v>1593</v>
      </c>
      <c r="C562" s="25">
        <v>581.81200000000001</v>
      </c>
      <c r="D562" s="25">
        <v>0.82799999999999996</v>
      </c>
      <c r="E562" s="25">
        <v>0.13400000000000001</v>
      </c>
      <c r="F562" s="25">
        <v>0.85499999999999998</v>
      </c>
    </row>
    <row r="563" spans="1:6" x14ac:dyDescent="0.35">
      <c r="A563" s="22" t="s">
        <v>1379</v>
      </c>
      <c r="B563" s="25">
        <v>84</v>
      </c>
      <c r="C563" s="25">
        <v>579.30999999999995</v>
      </c>
      <c r="D563" s="25">
        <v>0.69699999999999995</v>
      </c>
      <c r="E563" s="25">
        <v>0.26</v>
      </c>
      <c r="F563" s="25">
        <v>0.91600000000000004</v>
      </c>
    </row>
    <row r="564" spans="1:6" x14ac:dyDescent="0.35">
      <c r="A564" s="22" t="s">
        <v>167</v>
      </c>
      <c r="B564" s="25">
        <v>20.333333333333332</v>
      </c>
      <c r="C564" s="25">
        <v>579.20633333333342</v>
      </c>
      <c r="D564" s="25">
        <v>0.84500000000000008</v>
      </c>
      <c r="E564" s="25">
        <v>0.52600000000000002</v>
      </c>
      <c r="F564" s="25">
        <v>0.89700000000000013</v>
      </c>
    </row>
    <row r="565" spans="1:6" x14ac:dyDescent="0.35">
      <c r="A565" s="22" t="s">
        <v>2035</v>
      </c>
      <c r="B565" s="25">
        <v>128</v>
      </c>
      <c r="C565" s="25">
        <v>579.18600000000004</v>
      </c>
      <c r="D565" s="25">
        <v>0.69699999999999995</v>
      </c>
      <c r="E565" s="25">
        <v>0.48599999999999999</v>
      </c>
      <c r="F565" s="25">
        <v>0.96399999999999997</v>
      </c>
    </row>
    <row r="566" spans="1:6" x14ac:dyDescent="0.35">
      <c r="A566" s="22" t="s">
        <v>962</v>
      </c>
      <c r="B566" s="25">
        <v>11</v>
      </c>
      <c r="C566" s="25">
        <v>578.947</v>
      </c>
      <c r="D566" s="25">
        <v>0.79200000000000004</v>
      </c>
      <c r="E566" s="25">
        <v>0.42299999999999999</v>
      </c>
      <c r="F566" s="25">
        <v>0.92300000000000004</v>
      </c>
    </row>
    <row r="567" spans="1:6" x14ac:dyDescent="0.35">
      <c r="A567" s="22" t="s">
        <v>1124</v>
      </c>
      <c r="B567" s="25">
        <v>33.5</v>
      </c>
      <c r="C567" s="25">
        <v>577.5865</v>
      </c>
      <c r="D567" s="25">
        <v>1.0089999999999999</v>
      </c>
      <c r="E567" s="25">
        <v>0.71950000000000003</v>
      </c>
      <c r="F567" s="25">
        <v>0.78800000000000003</v>
      </c>
    </row>
    <row r="568" spans="1:6" x14ac:dyDescent="0.35">
      <c r="A568" s="22" t="s">
        <v>1632</v>
      </c>
      <c r="B568" s="25">
        <v>41.5</v>
      </c>
      <c r="C568" s="25">
        <v>576.38900000000001</v>
      </c>
      <c r="D568" s="25">
        <v>0.75700000000000001</v>
      </c>
      <c r="E568" s="25">
        <v>0.1305</v>
      </c>
      <c r="F568" s="25">
        <v>0.9405</v>
      </c>
    </row>
    <row r="569" spans="1:6" x14ac:dyDescent="0.35">
      <c r="A569" s="22" t="s">
        <v>1421</v>
      </c>
      <c r="B569" s="25">
        <v>175</v>
      </c>
      <c r="C569" s="25">
        <v>575.65800000000002</v>
      </c>
      <c r="D569" s="25">
        <v>0.89700000000000002</v>
      </c>
      <c r="E569" s="25">
        <v>0.28599999999999998</v>
      </c>
      <c r="F569" s="25">
        <v>0.85799999999999998</v>
      </c>
    </row>
    <row r="570" spans="1:6" x14ac:dyDescent="0.35">
      <c r="A570" s="22" t="s">
        <v>1744</v>
      </c>
      <c r="B570" s="25">
        <v>27</v>
      </c>
      <c r="C570" s="25">
        <v>574.46799999999996</v>
      </c>
      <c r="D570" s="25">
        <v>0.495</v>
      </c>
      <c r="E570" s="25">
        <v>0.41399999999999998</v>
      </c>
      <c r="F570" s="25">
        <v>0.85599999999999998</v>
      </c>
    </row>
    <row r="571" spans="1:6" x14ac:dyDescent="0.35">
      <c r="A571" s="22" t="s">
        <v>129</v>
      </c>
      <c r="B571" s="25">
        <v>85</v>
      </c>
      <c r="C571" s="25">
        <v>574.32399999999996</v>
      </c>
      <c r="D571" s="25">
        <v>0.72199999999999998</v>
      </c>
      <c r="E571" s="25">
        <v>0.95</v>
      </c>
      <c r="F571" s="25">
        <v>0.85399999999999998</v>
      </c>
    </row>
    <row r="572" spans="1:6" x14ac:dyDescent="0.35">
      <c r="A572" s="22" t="s">
        <v>1414</v>
      </c>
      <c r="B572" s="25">
        <v>140.5</v>
      </c>
      <c r="C572" s="25">
        <v>574.24249999999995</v>
      </c>
      <c r="D572" s="25">
        <v>0.78200000000000003</v>
      </c>
      <c r="E572" s="25">
        <v>9.8500000000000004E-2</v>
      </c>
      <c r="F572" s="25">
        <v>0.879</v>
      </c>
    </row>
    <row r="573" spans="1:6" x14ac:dyDescent="0.35">
      <c r="A573" s="22" t="s">
        <v>1335</v>
      </c>
      <c r="B573" s="25">
        <v>294</v>
      </c>
      <c r="C573" s="25">
        <v>572.93550000000005</v>
      </c>
      <c r="D573" s="25">
        <v>0.6120000000000001</v>
      </c>
      <c r="E573" s="25">
        <v>0.1845</v>
      </c>
      <c r="F573" s="25">
        <v>0.90849999999999997</v>
      </c>
    </row>
    <row r="574" spans="1:6" x14ac:dyDescent="0.35">
      <c r="A574" s="22" t="s">
        <v>1023</v>
      </c>
      <c r="B574" s="25">
        <v>20</v>
      </c>
      <c r="C574" s="25">
        <v>571.42899999999997</v>
      </c>
      <c r="D574" s="25">
        <v>0.81399999999999995</v>
      </c>
      <c r="E574" s="25">
        <v>0.75</v>
      </c>
      <c r="F574" s="25">
        <v>0.89600000000000002</v>
      </c>
    </row>
    <row r="575" spans="1:6" x14ac:dyDescent="0.35">
      <c r="A575" s="22" t="s">
        <v>122</v>
      </c>
      <c r="B575" s="25">
        <v>68</v>
      </c>
      <c r="C575" s="25">
        <v>569.94166666666672</v>
      </c>
      <c r="D575" s="25">
        <v>0.82666666666666655</v>
      </c>
      <c r="E575" s="25">
        <v>0.41633333333333328</v>
      </c>
      <c r="F575" s="25">
        <v>0.80266666666666675</v>
      </c>
    </row>
    <row r="576" spans="1:6" x14ac:dyDescent="0.35">
      <c r="A576" s="22" t="s">
        <v>1763</v>
      </c>
      <c r="B576" s="25">
        <v>799</v>
      </c>
      <c r="C576" s="25">
        <v>568.68299999999999</v>
      </c>
      <c r="D576" s="25">
        <v>0.749</v>
      </c>
      <c r="E576" s="25">
        <v>0.27500000000000002</v>
      </c>
      <c r="F576" s="25">
        <v>0.746</v>
      </c>
    </row>
    <row r="577" spans="1:6" x14ac:dyDescent="0.35">
      <c r="A577" s="22" t="s">
        <v>109</v>
      </c>
      <c r="B577" s="25">
        <v>977</v>
      </c>
      <c r="C577" s="25">
        <v>567.83433333333335</v>
      </c>
      <c r="D577" s="25">
        <v>0.81466666666666665</v>
      </c>
      <c r="E577" s="25">
        <v>0.55133333333333334</v>
      </c>
      <c r="F577" s="25">
        <v>0.79266666666666674</v>
      </c>
    </row>
    <row r="578" spans="1:6" x14ac:dyDescent="0.35">
      <c r="A578" s="22" t="s">
        <v>1745</v>
      </c>
      <c r="B578" s="25">
        <v>1624</v>
      </c>
      <c r="C578" s="25">
        <v>567.43499999999995</v>
      </c>
      <c r="D578" s="25">
        <v>0.73699999999999999</v>
      </c>
      <c r="E578" s="25">
        <v>0.123</v>
      </c>
      <c r="F578" s="25">
        <v>0.85199999999999998</v>
      </c>
    </row>
    <row r="579" spans="1:6" x14ac:dyDescent="0.35">
      <c r="A579" s="22" t="s">
        <v>1196</v>
      </c>
      <c r="B579" s="25">
        <v>122</v>
      </c>
      <c r="C579" s="25">
        <v>566.66700000000003</v>
      </c>
      <c r="D579" s="25">
        <v>0.81699999999999995</v>
      </c>
      <c r="E579" s="25">
        <v>0.23199999999999998</v>
      </c>
      <c r="F579" s="25">
        <v>0.85699999999999998</v>
      </c>
    </row>
    <row r="580" spans="1:6" x14ac:dyDescent="0.35">
      <c r="A580" s="22" t="s">
        <v>181</v>
      </c>
      <c r="B580" s="25">
        <v>227.33333333333334</v>
      </c>
      <c r="C580" s="25">
        <v>566.55833333333339</v>
      </c>
      <c r="D580" s="25">
        <v>0.64666666666666672</v>
      </c>
      <c r="E580" s="25">
        <v>0.91999999999999993</v>
      </c>
      <c r="F580" s="25">
        <v>0.78533333333333333</v>
      </c>
    </row>
    <row r="581" spans="1:6" x14ac:dyDescent="0.35">
      <c r="A581" s="22" t="s">
        <v>227</v>
      </c>
      <c r="B581" s="25">
        <v>154</v>
      </c>
      <c r="C581" s="25">
        <v>564.30066666666664</v>
      </c>
      <c r="D581" s="25">
        <v>0.64533333333333331</v>
      </c>
      <c r="E581" s="25">
        <v>0.98766666666666669</v>
      </c>
      <c r="F581" s="25">
        <v>0.83399999999999996</v>
      </c>
    </row>
    <row r="582" spans="1:6" x14ac:dyDescent="0.35">
      <c r="A582" s="22" t="s">
        <v>1674</v>
      </c>
      <c r="B582" s="25">
        <v>46.5</v>
      </c>
      <c r="C582" s="25">
        <v>563.95950000000005</v>
      </c>
      <c r="D582" s="25">
        <v>1.0085</v>
      </c>
      <c r="E582" s="25">
        <v>0.128</v>
      </c>
      <c r="F582" s="25">
        <v>0.79849999999999999</v>
      </c>
    </row>
    <row r="583" spans="1:6" x14ac:dyDescent="0.35">
      <c r="A583" s="22" t="s">
        <v>1695</v>
      </c>
      <c r="B583" s="25">
        <v>1290</v>
      </c>
      <c r="C583" s="25">
        <v>562.90499999999997</v>
      </c>
      <c r="D583" s="25">
        <v>0.85400000000000009</v>
      </c>
      <c r="E583" s="25">
        <v>0.09</v>
      </c>
      <c r="F583" s="25">
        <v>0.70849999999999991</v>
      </c>
    </row>
    <row r="584" spans="1:6" x14ac:dyDescent="0.35">
      <c r="A584" s="22" t="s">
        <v>1869</v>
      </c>
      <c r="B584" s="25">
        <v>45</v>
      </c>
      <c r="C584" s="25">
        <v>562.5</v>
      </c>
      <c r="D584" s="25">
        <v>0.81599999999999995</v>
      </c>
      <c r="E584" s="25">
        <v>0.182</v>
      </c>
      <c r="F584" s="25">
        <v>0.89100000000000001</v>
      </c>
    </row>
    <row r="585" spans="1:6" x14ac:dyDescent="0.35">
      <c r="A585" s="22" t="s">
        <v>981</v>
      </c>
      <c r="B585" s="25">
        <v>51</v>
      </c>
      <c r="C585" s="25">
        <v>560.44000000000005</v>
      </c>
      <c r="D585" s="25">
        <v>0.85</v>
      </c>
      <c r="E585" s="25">
        <v>0.28199999999999997</v>
      </c>
      <c r="F585" s="25">
        <v>0.71799999999999997</v>
      </c>
    </row>
    <row r="586" spans="1:6" x14ac:dyDescent="0.35">
      <c r="A586" s="22" t="s">
        <v>1152</v>
      </c>
      <c r="B586" s="25">
        <v>14</v>
      </c>
      <c r="C586" s="25">
        <v>560</v>
      </c>
      <c r="D586" s="25">
        <v>0.92600000000000005</v>
      </c>
      <c r="E586" s="25">
        <v>0.41899999999999998</v>
      </c>
      <c r="F586" s="25">
        <v>0.871</v>
      </c>
    </row>
    <row r="587" spans="1:6" x14ac:dyDescent="0.35">
      <c r="A587" s="22" t="s">
        <v>1696</v>
      </c>
      <c r="B587" s="25">
        <v>833</v>
      </c>
      <c r="C587" s="25">
        <v>557.56399999999996</v>
      </c>
      <c r="D587" s="25">
        <v>0.751</v>
      </c>
      <c r="E587" s="25">
        <v>9.8000000000000004E-2</v>
      </c>
      <c r="F587" s="25">
        <v>0.94099999999999995</v>
      </c>
    </row>
    <row r="588" spans="1:6" x14ac:dyDescent="0.35">
      <c r="A588" s="22" t="s">
        <v>896</v>
      </c>
      <c r="B588" s="25">
        <v>49</v>
      </c>
      <c r="C588" s="25">
        <v>556.81799999999998</v>
      </c>
      <c r="D588" s="25">
        <v>0.83799999999999997</v>
      </c>
      <c r="E588" s="25">
        <v>0.111</v>
      </c>
      <c r="F588" s="25">
        <v>0.97199999999999998</v>
      </c>
    </row>
    <row r="589" spans="1:6" x14ac:dyDescent="0.35">
      <c r="A589" s="22" t="s">
        <v>1482</v>
      </c>
      <c r="B589" s="25">
        <v>15.5</v>
      </c>
      <c r="C589" s="25">
        <v>555.83150000000001</v>
      </c>
      <c r="D589" s="25">
        <v>0.85199999999999998</v>
      </c>
      <c r="E589" s="25">
        <v>0.20750000000000002</v>
      </c>
      <c r="F589" s="25">
        <v>0.65749999999999997</v>
      </c>
    </row>
    <row r="590" spans="1:6" x14ac:dyDescent="0.35">
      <c r="A590" s="22" t="s">
        <v>1889</v>
      </c>
      <c r="B590" s="25">
        <v>10</v>
      </c>
      <c r="C590" s="25">
        <v>555.55600000000004</v>
      </c>
      <c r="D590" s="25">
        <v>0.64300000000000002</v>
      </c>
      <c r="E590" s="25">
        <v>0.20599999999999999</v>
      </c>
      <c r="F590" s="25">
        <v>0.82399999999999995</v>
      </c>
    </row>
    <row r="591" spans="1:6" x14ac:dyDescent="0.35">
      <c r="A591" s="22" t="s">
        <v>1004</v>
      </c>
      <c r="B591" s="25">
        <v>5</v>
      </c>
      <c r="C591" s="25">
        <v>555.55600000000004</v>
      </c>
      <c r="D591" s="25">
        <v>1.286</v>
      </c>
      <c r="E591" s="25">
        <v>0.312</v>
      </c>
      <c r="F591" s="25">
        <v>0.438</v>
      </c>
    </row>
    <row r="592" spans="1:6" x14ac:dyDescent="0.35">
      <c r="A592" s="22" t="s">
        <v>97</v>
      </c>
      <c r="B592" s="25">
        <v>45</v>
      </c>
      <c r="C592" s="25">
        <v>555.55600000000004</v>
      </c>
      <c r="D592" s="25">
        <v>0.76400000000000001</v>
      </c>
      <c r="E592" s="25">
        <v>0.91700000000000004</v>
      </c>
      <c r="F592" s="25">
        <v>0.73099999999999998</v>
      </c>
    </row>
    <row r="593" spans="1:6" x14ac:dyDescent="0.35">
      <c r="A593" s="22" t="s">
        <v>1454</v>
      </c>
      <c r="B593" s="25">
        <v>10</v>
      </c>
      <c r="C593" s="25">
        <v>555.55549999999994</v>
      </c>
      <c r="D593" s="25">
        <v>0.90900000000000003</v>
      </c>
      <c r="E593" s="25">
        <v>0.26950000000000002</v>
      </c>
      <c r="F593" s="25">
        <v>0.70399999999999996</v>
      </c>
    </row>
    <row r="594" spans="1:6" x14ac:dyDescent="0.35">
      <c r="A594" s="22" t="s">
        <v>1706</v>
      </c>
      <c r="B594" s="25">
        <v>375</v>
      </c>
      <c r="C594" s="25">
        <v>555.4085</v>
      </c>
      <c r="D594" s="25">
        <v>0.80249999999999999</v>
      </c>
      <c r="E594" s="25">
        <v>0.1305</v>
      </c>
      <c r="F594" s="25">
        <v>0.89749999999999996</v>
      </c>
    </row>
    <row r="595" spans="1:6" x14ac:dyDescent="0.35">
      <c r="A595" s="22" t="s">
        <v>1207</v>
      </c>
      <c r="B595" s="25">
        <v>83</v>
      </c>
      <c r="C595" s="25">
        <v>555.40800000000002</v>
      </c>
      <c r="D595" s="25">
        <v>0.745</v>
      </c>
      <c r="E595" s="25">
        <v>0.55000000000000004</v>
      </c>
      <c r="F595" s="25">
        <v>0.92700000000000005</v>
      </c>
    </row>
    <row r="596" spans="1:6" x14ac:dyDescent="0.35">
      <c r="A596" s="22" t="s">
        <v>1874</v>
      </c>
      <c r="B596" s="25">
        <v>31</v>
      </c>
      <c r="C596" s="25">
        <v>553.57100000000003</v>
      </c>
      <c r="D596" s="25">
        <v>0.98199999999999998</v>
      </c>
      <c r="E596" s="25">
        <v>0.35499999999999998</v>
      </c>
      <c r="F596" s="25">
        <v>0.91900000000000004</v>
      </c>
    </row>
    <row r="597" spans="1:6" x14ac:dyDescent="0.35">
      <c r="A597" s="22" t="s">
        <v>2025</v>
      </c>
      <c r="B597" s="25">
        <v>235</v>
      </c>
      <c r="C597" s="25">
        <v>552.94100000000003</v>
      </c>
      <c r="D597" s="25">
        <v>0.84699999999999998</v>
      </c>
      <c r="E597" s="25">
        <v>0.34300000000000003</v>
      </c>
      <c r="F597" s="25">
        <v>0.878</v>
      </c>
    </row>
    <row r="598" spans="1:6" x14ac:dyDescent="0.35">
      <c r="A598" s="22" t="s">
        <v>1872</v>
      </c>
      <c r="B598" s="25">
        <v>47</v>
      </c>
      <c r="C598" s="25">
        <v>552.94100000000003</v>
      </c>
      <c r="D598" s="25">
        <v>0.96599999999999997</v>
      </c>
      <c r="E598" s="25">
        <v>0.186</v>
      </c>
      <c r="F598" s="25">
        <v>0.86299999999999999</v>
      </c>
    </row>
    <row r="599" spans="1:6" x14ac:dyDescent="0.35">
      <c r="A599" s="22" t="s">
        <v>1641</v>
      </c>
      <c r="B599" s="25">
        <v>343</v>
      </c>
      <c r="C599" s="25">
        <v>551.447</v>
      </c>
      <c r="D599" s="25">
        <v>0.84499999999999997</v>
      </c>
      <c r="E599" s="25">
        <v>0.125</v>
      </c>
      <c r="F599" s="25">
        <v>0.90900000000000003</v>
      </c>
    </row>
    <row r="600" spans="1:6" x14ac:dyDescent="0.35">
      <c r="A600" s="22" t="s">
        <v>1463</v>
      </c>
      <c r="B600" s="25">
        <v>38.5</v>
      </c>
      <c r="C600" s="25">
        <v>551.26600000000008</v>
      </c>
      <c r="D600" s="25">
        <v>0.89050000000000007</v>
      </c>
      <c r="E600" s="25">
        <v>0.11799999999999999</v>
      </c>
      <c r="F600" s="25">
        <v>0.68199999999999994</v>
      </c>
    </row>
    <row r="601" spans="1:6" x14ac:dyDescent="0.35">
      <c r="A601" s="22" t="s">
        <v>1093</v>
      </c>
      <c r="B601" s="25">
        <v>186</v>
      </c>
      <c r="C601" s="25">
        <v>550.29600000000005</v>
      </c>
      <c r="D601" s="25">
        <v>1.7070000000000001</v>
      </c>
      <c r="E601" s="25">
        <v>0.34100000000000003</v>
      </c>
      <c r="F601" s="25">
        <v>0.56699999999999995</v>
      </c>
    </row>
    <row r="602" spans="1:6" x14ac:dyDescent="0.35">
      <c r="A602" s="22" t="s">
        <v>1923</v>
      </c>
      <c r="B602" s="25">
        <v>11</v>
      </c>
      <c r="C602" s="25">
        <v>550</v>
      </c>
      <c r="D602" s="25">
        <v>0.48799999999999999</v>
      </c>
      <c r="E602" s="25">
        <v>0.22</v>
      </c>
      <c r="F602" s="25">
        <v>0.69499999999999995</v>
      </c>
    </row>
    <row r="603" spans="1:6" x14ac:dyDescent="0.35">
      <c r="A603" s="22" t="s">
        <v>1183</v>
      </c>
      <c r="B603" s="25">
        <v>44</v>
      </c>
      <c r="C603" s="25">
        <v>548.46799999999996</v>
      </c>
      <c r="D603" s="25">
        <v>0.63749999999999996</v>
      </c>
      <c r="E603" s="25">
        <v>0.3145</v>
      </c>
      <c r="F603" s="25">
        <v>0.89850000000000008</v>
      </c>
    </row>
    <row r="604" spans="1:6" x14ac:dyDescent="0.35">
      <c r="A604" s="22" t="s">
        <v>1680</v>
      </c>
      <c r="B604" s="25">
        <v>24.5</v>
      </c>
      <c r="C604" s="25">
        <v>544.96050000000002</v>
      </c>
      <c r="D604" s="25">
        <v>0.81299999999999994</v>
      </c>
      <c r="E604" s="25">
        <v>0.29749999999999999</v>
      </c>
      <c r="F604" s="25">
        <v>0.94100000000000006</v>
      </c>
    </row>
    <row r="605" spans="1:6" x14ac:dyDescent="0.35">
      <c r="A605" s="22" t="s">
        <v>1911</v>
      </c>
      <c r="B605" s="25">
        <v>13</v>
      </c>
      <c r="C605" s="25">
        <v>541.66700000000003</v>
      </c>
      <c r="D605" s="25">
        <v>1.2</v>
      </c>
      <c r="E605" s="25">
        <v>0.08</v>
      </c>
      <c r="F605" s="25">
        <v>0.8</v>
      </c>
    </row>
    <row r="606" spans="1:6" x14ac:dyDescent="0.35">
      <c r="A606" s="22" t="s">
        <v>1281</v>
      </c>
      <c r="B606" s="25">
        <v>762</v>
      </c>
      <c r="C606" s="25">
        <v>540.42600000000004</v>
      </c>
      <c r="D606" s="25">
        <v>0.72</v>
      </c>
      <c r="E606" s="25">
        <v>9.5000000000000001E-2</v>
      </c>
      <c r="F606" s="25">
        <v>0.95099999999999996</v>
      </c>
    </row>
    <row r="607" spans="1:6" x14ac:dyDescent="0.35">
      <c r="A607" s="22" t="s">
        <v>1244</v>
      </c>
      <c r="B607" s="25">
        <v>288</v>
      </c>
      <c r="C607" s="25">
        <v>539.32600000000002</v>
      </c>
      <c r="D607" s="25">
        <v>0.52</v>
      </c>
      <c r="E607" s="25">
        <v>2.4E-2</v>
      </c>
      <c r="F607" s="25">
        <v>0.90200000000000002</v>
      </c>
    </row>
    <row r="608" spans="1:6" x14ac:dyDescent="0.35">
      <c r="A608" s="22" t="s">
        <v>1213</v>
      </c>
      <c r="B608" s="25">
        <v>138.5</v>
      </c>
      <c r="C608" s="25">
        <v>538.47749999999996</v>
      </c>
      <c r="D608" s="25">
        <v>0.80249999999999999</v>
      </c>
      <c r="E608" s="25">
        <v>0.28749999999999998</v>
      </c>
      <c r="F608" s="25">
        <v>0.74649999999999994</v>
      </c>
    </row>
    <row r="609" spans="1:6" x14ac:dyDescent="0.35">
      <c r="A609" s="22" t="s">
        <v>1163</v>
      </c>
      <c r="B609" s="25">
        <v>77</v>
      </c>
      <c r="C609" s="25">
        <v>538.46199999999999</v>
      </c>
      <c r="D609" s="25">
        <v>0.91100000000000003</v>
      </c>
      <c r="E609" s="25">
        <v>0.45500000000000002</v>
      </c>
      <c r="F609" s="25">
        <v>0.88200000000000001</v>
      </c>
    </row>
    <row r="610" spans="1:6" x14ac:dyDescent="0.35">
      <c r="A610" s="22" t="s">
        <v>266</v>
      </c>
      <c r="B610" s="25">
        <v>57.25</v>
      </c>
      <c r="C610" s="25">
        <v>537.05449999999996</v>
      </c>
      <c r="D610" s="25">
        <v>0.86199999999999999</v>
      </c>
      <c r="E610" s="25">
        <v>0.72425000000000006</v>
      </c>
      <c r="F610" s="25">
        <v>0.93500000000000005</v>
      </c>
    </row>
    <row r="611" spans="1:6" x14ac:dyDescent="0.35">
      <c r="A611" s="22" t="s">
        <v>294</v>
      </c>
      <c r="B611" s="25">
        <v>11.333333333333334</v>
      </c>
      <c r="C611" s="25">
        <v>533.33333333333337</v>
      </c>
      <c r="D611" s="25">
        <v>0.92200000000000004</v>
      </c>
      <c r="E611" s="25">
        <v>0.59900000000000009</v>
      </c>
      <c r="F611" s="25">
        <v>0.8933333333333332</v>
      </c>
    </row>
    <row r="612" spans="1:6" x14ac:dyDescent="0.35">
      <c r="A612" s="22" t="s">
        <v>1918</v>
      </c>
      <c r="B612" s="25">
        <v>8</v>
      </c>
      <c r="C612" s="25">
        <v>533.33299999999997</v>
      </c>
      <c r="D612" s="25">
        <v>0.88200000000000001</v>
      </c>
      <c r="E612" s="25">
        <v>9.0999999999999998E-2</v>
      </c>
      <c r="F612" s="25">
        <v>0.51500000000000001</v>
      </c>
    </row>
    <row r="613" spans="1:6" x14ac:dyDescent="0.35">
      <c r="A613" s="22" t="s">
        <v>216</v>
      </c>
      <c r="B613" s="25">
        <v>41</v>
      </c>
      <c r="C613" s="25">
        <v>532.46799999999996</v>
      </c>
      <c r="D613" s="25">
        <v>0.54200000000000004</v>
      </c>
      <c r="E613" s="25">
        <v>0.74099999999999999</v>
      </c>
      <c r="F613" s="25">
        <v>0.89900000000000002</v>
      </c>
    </row>
    <row r="614" spans="1:6" x14ac:dyDescent="0.35">
      <c r="A614" s="22" t="s">
        <v>1090</v>
      </c>
      <c r="B614" s="25">
        <v>1074</v>
      </c>
      <c r="C614" s="25">
        <v>531.15700000000004</v>
      </c>
      <c r="D614" s="25">
        <v>0.98199999999999998</v>
      </c>
      <c r="E614" s="25">
        <v>0.47799999999999998</v>
      </c>
      <c r="F614" s="25">
        <v>0.8</v>
      </c>
    </row>
    <row r="615" spans="1:6" x14ac:dyDescent="0.35">
      <c r="A615" s="22" t="s">
        <v>1345</v>
      </c>
      <c r="B615" s="25">
        <v>51.5</v>
      </c>
      <c r="C615" s="25">
        <v>530.92750000000001</v>
      </c>
      <c r="D615" s="25">
        <v>1.0775000000000001</v>
      </c>
      <c r="E615" s="25">
        <v>4.0499999999999994E-2</v>
      </c>
      <c r="F615" s="25">
        <v>0.91850000000000009</v>
      </c>
    </row>
    <row r="616" spans="1:6" x14ac:dyDescent="0.35">
      <c r="A616" s="22" t="s">
        <v>2053</v>
      </c>
      <c r="B616" s="25">
        <v>87</v>
      </c>
      <c r="C616" s="25">
        <v>530.48800000000006</v>
      </c>
      <c r="D616" s="25">
        <v>0.72199999999999998</v>
      </c>
      <c r="E616" s="25">
        <v>0.55700000000000005</v>
      </c>
      <c r="F616" s="25">
        <v>0.81100000000000005</v>
      </c>
    </row>
    <row r="617" spans="1:6" x14ac:dyDescent="0.35">
      <c r="A617" s="22" t="s">
        <v>2051</v>
      </c>
      <c r="B617" s="25">
        <v>279</v>
      </c>
      <c r="C617" s="25">
        <v>529.41200000000003</v>
      </c>
      <c r="D617" s="25">
        <v>0.748</v>
      </c>
      <c r="E617" s="25">
        <v>0.41799999999999998</v>
      </c>
      <c r="F617" s="25">
        <v>0.83499999999999996</v>
      </c>
    </row>
    <row r="618" spans="1:6" x14ac:dyDescent="0.35">
      <c r="A618" s="22" t="s">
        <v>1513</v>
      </c>
      <c r="B618" s="25">
        <v>46</v>
      </c>
      <c r="C618" s="25">
        <v>528.7355</v>
      </c>
      <c r="D618" s="25">
        <v>1.1524999999999999</v>
      </c>
      <c r="E618" s="25">
        <v>0.1925</v>
      </c>
      <c r="F618" s="25">
        <v>0.87349999999999994</v>
      </c>
    </row>
    <row r="619" spans="1:6" x14ac:dyDescent="0.35">
      <c r="A619" s="22" t="s">
        <v>1545</v>
      </c>
      <c r="B619" s="25">
        <v>74</v>
      </c>
      <c r="C619" s="25">
        <v>528.57100000000003</v>
      </c>
      <c r="D619" s="25">
        <v>0.84799999999999998</v>
      </c>
      <c r="E619" s="25">
        <v>0.08</v>
      </c>
      <c r="F619" s="25">
        <v>0.878</v>
      </c>
    </row>
    <row r="620" spans="1:6" x14ac:dyDescent="0.35">
      <c r="A620" s="22" t="s">
        <v>101</v>
      </c>
      <c r="B620" s="25">
        <v>246.66666666666666</v>
      </c>
      <c r="C620" s="25">
        <v>528.39033333333339</v>
      </c>
      <c r="D620" s="25">
        <v>0.70366666666666655</v>
      </c>
      <c r="E620" s="25">
        <v>0.95666666666666667</v>
      </c>
      <c r="F620" s="25">
        <v>0.78400000000000014</v>
      </c>
    </row>
    <row r="621" spans="1:6" x14ac:dyDescent="0.35">
      <c r="A621" s="22" t="s">
        <v>272</v>
      </c>
      <c r="B621" s="25">
        <v>10</v>
      </c>
      <c r="C621" s="25">
        <v>526.31600000000003</v>
      </c>
      <c r="D621" s="25">
        <v>0.76</v>
      </c>
      <c r="E621" s="25">
        <v>0.76</v>
      </c>
      <c r="F621" s="25">
        <v>1</v>
      </c>
    </row>
    <row r="622" spans="1:6" x14ac:dyDescent="0.35">
      <c r="A622" s="22" t="s">
        <v>1276</v>
      </c>
      <c r="B622" s="25">
        <v>606.5</v>
      </c>
      <c r="C622" s="25">
        <v>524.58349999999996</v>
      </c>
      <c r="D622" s="25">
        <v>0.82400000000000007</v>
      </c>
      <c r="E622" s="25">
        <v>9.1999999999999998E-2</v>
      </c>
      <c r="F622" s="25">
        <v>0.81850000000000001</v>
      </c>
    </row>
    <row r="623" spans="1:6" x14ac:dyDescent="0.35">
      <c r="A623" s="22" t="s">
        <v>1649</v>
      </c>
      <c r="B623" s="25">
        <v>15.5</v>
      </c>
      <c r="C623" s="25">
        <v>523.03050000000007</v>
      </c>
      <c r="D623" s="25">
        <v>0.82600000000000007</v>
      </c>
      <c r="E623" s="25">
        <v>0.61199999999999999</v>
      </c>
      <c r="F623" s="25">
        <v>0.8234999999999999</v>
      </c>
    </row>
    <row r="624" spans="1:6" x14ac:dyDescent="0.35">
      <c r="A624" s="22" t="s">
        <v>1020</v>
      </c>
      <c r="B624" s="25">
        <v>92</v>
      </c>
      <c r="C624" s="25">
        <v>522.72699999999998</v>
      </c>
      <c r="D624" s="25">
        <v>1.1000000000000001</v>
      </c>
      <c r="E624" s="25">
        <v>0.219</v>
      </c>
      <c r="F624" s="25">
        <v>0.45600000000000002</v>
      </c>
    </row>
    <row r="625" spans="1:6" x14ac:dyDescent="0.35">
      <c r="A625" s="22" t="s">
        <v>1996</v>
      </c>
      <c r="B625" s="25">
        <v>27</v>
      </c>
      <c r="C625" s="25">
        <v>519.23099999999999</v>
      </c>
      <c r="D625" s="25">
        <v>0.36899999999999999</v>
      </c>
      <c r="E625" s="25">
        <v>0.80900000000000005</v>
      </c>
      <c r="F625" s="25">
        <v>1</v>
      </c>
    </row>
    <row r="626" spans="1:6" x14ac:dyDescent="0.35">
      <c r="A626" s="22" t="s">
        <v>166</v>
      </c>
      <c r="B626" s="25">
        <v>245.25</v>
      </c>
      <c r="C626" s="25">
        <v>518.54075</v>
      </c>
      <c r="D626" s="25">
        <v>0.94525000000000015</v>
      </c>
      <c r="E626" s="25">
        <v>0.51424999999999998</v>
      </c>
      <c r="F626" s="25">
        <v>0.78949999999999998</v>
      </c>
    </row>
    <row r="627" spans="1:6" x14ac:dyDescent="0.35">
      <c r="A627" s="22" t="s">
        <v>1432</v>
      </c>
      <c r="B627" s="25">
        <v>42</v>
      </c>
      <c r="C627" s="25">
        <v>517.84233333333339</v>
      </c>
      <c r="D627" s="25">
        <v>1.1903333333333332</v>
      </c>
      <c r="E627" s="25">
        <v>0.11233333333333333</v>
      </c>
      <c r="F627" s="25">
        <v>0.71166666666666656</v>
      </c>
    </row>
    <row r="628" spans="1:6" x14ac:dyDescent="0.35">
      <c r="A628" s="22" t="s">
        <v>261</v>
      </c>
      <c r="B628" s="25">
        <v>499</v>
      </c>
      <c r="C628" s="25">
        <v>515.86066666666659</v>
      </c>
      <c r="D628" s="25">
        <v>0.69166666666666676</v>
      </c>
      <c r="E628" s="25">
        <v>0.95933333333333337</v>
      </c>
      <c r="F628" s="25">
        <v>0.86</v>
      </c>
    </row>
    <row r="629" spans="1:6" x14ac:dyDescent="0.35">
      <c r="A629" s="22" t="s">
        <v>1267</v>
      </c>
      <c r="B629" s="25">
        <v>147.5</v>
      </c>
      <c r="C629" s="25">
        <v>515.01049999999998</v>
      </c>
      <c r="D629" s="25">
        <v>0.90949999999999998</v>
      </c>
      <c r="E629" s="25">
        <v>0.156</v>
      </c>
      <c r="F629" s="25">
        <v>0.9524999999999999</v>
      </c>
    </row>
    <row r="630" spans="1:6" x14ac:dyDescent="0.35">
      <c r="A630" s="22" t="s">
        <v>1000</v>
      </c>
      <c r="B630" s="25">
        <v>18</v>
      </c>
      <c r="C630" s="25">
        <v>514.28599999999994</v>
      </c>
      <c r="D630" s="25">
        <v>0.29199999999999998</v>
      </c>
      <c r="E630" s="25">
        <v>0.93300000000000005</v>
      </c>
      <c r="F630" s="25">
        <v>1</v>
      </c>
    </row>
    <row r="631" spans="1:6" x14ac:dyDescent="0.35">
      <c r="A631" s="22" t="s">
        <v>1175</v>
      </c>
      <c r="B631" s="25">
        <v>227.5</v>
      </c>
      <c r="C631" s="25">
        <v>511.52499999999998</v>
      </c>
      <c r="D631" s="25">
        <v>0.86</v>
      </c>
      <c r="E631" s="25">
        <v>0.32</v>
      </c>
      <c r="F631" s="25">
        <v>0.92200000000000004</v>
      </c>
    </row>
    <row r="632" spans="1:6" x14ac:dyDescent="0.35">
      <c r="A632" s="22" t="s">
        <v>1075</v>
      </c>
      <c r="B632" s="25">
        <v>367</v>
      </c>
      <c r="C632" s="25">
        <v>510.41300000000001</v>
      </c>
      <c r="D632" s="25">
        <v>1.0035000000000001</v>
      </c>
      <c r="E632" s="25">
        <v>0.41600000000000004</v>
      </c>
      <c r="F632" s="25">
        <v>0.5615</v>
      </c>
    </row>
    <row r="633" spans="1:6" x14ac:dyDescent="0.35">
      <c r="A633" s="22" t="s">
        <v>1717</v>
      </c>
      <c r="B633" s="25">
        <v>664</v>
      </c>
      <c r="C633" s="25">
        <v>510.20549999999997</v>
      </c>
      <c r="D633" s="25">
        <v>0.92849999999999999</v>
      </c>
      <c r="E633" s="25">
        <v>6.1499999999999999E-2</v>
      </c>
      <c r="F633" s="25">
        <v>0.85599999999999998</v>
      </c>
    </row>
    <row r="634" spans="1:6" x14ac:dyDescent="0.35">
      <c r="A634" s="22" t="s">
        <v>1262</v>
      </c>
      <c r="B634" s="25">
        <v>60</v>
      </c>
      <c r="C634" s="25">
        <v>509.23450000000003</v>
      </c>
      <c r="D634" s="25">
        <v>0.97249999999999992</v>
      </c>
      <c r="E634" s="25">
        <v>0.1895</v>
      </c>
      <c r="F634" s="25">
        <v>0.92400000000000004</v>
      </c>
    </row>
    <row r="635" spans="1:6" x14ac:dyDescent="0.35">
      <c r="A635" s="22" t="s">
        <v>1577</v>
      </c>
      <c r="B635" s="25">
        <v>57</v>
      </c>
      <c r="C635" s="25">
        <v>508.92899999999997</v>
      </c>
      <c r="D635" s="25">
        <v>0.78900000000000003</v>
      </c>
      <c r="E635" s="25">
        <v>0.311</v>
      </c>
      <c r="F635" s="25">
        <v>0.86599999999999999</v>
      </c>
    </row>
    <row r="636" spans="1:6" x14ac:dyDescent="0.35">
      <c r="A636" s="22" t="s">
        <v>1519</v>
      </c>
      <c r="B636" s="25">
        <v>330</v>
      </c>
      <c r="C636" s="25">
        <v>507.69200000000001</v>
      </c>
      <c r="D636" s="25">
        <v>0.78900000000000003</v>
      </c>
      <c r="E636" s="25">
        <v>0.155</v>
      </c>
      <c r="F636" s="25">
        <v>0.88200000000000001</v>
      </c>
    </row>
    <row r="637" spans="1:6" x14ac:dyDescent="0.35">
      <c r="A637" s="22" t="s">
        <v>1270</v>
      </c>
      <c r="B637" s="25">
        <v>77</v>
      </c>
      <c r="C637" s="25">
        <v>506.57900000000001</v>
      </c>
      <c r="D637" s="25">
        <v>0.83099999999999996</v>
      </c>
      <c r="E637" s="25">
        <v>0.13</v>
      </c>
      <c r="F637" s="25">
        <v>0.94799999999999995</v>
      </c>
    </row>
    <row r="638" spans="1:6" x14ac:dyDescent="0.35">
      <c r="A638" s="22" t="s">
        <v>115</v>
      </c>
      <c r="B638" s="25">
        <v>42.5</v>
      </c>
      <c r="C638" s="25">
        <v>505.15275000000003</v>
      </c>
      <c r="D638" s="25">
        <v>0.83975</v>
      </c>
      <c r="E638" s="25">
        <v>0.38100000000000001</v>
      </c>
      <c r="F638" s="25">
        <v>0.92825000000000002</v>
      </c>
    </row>
    <row r="639" spans="1:6" x14ac:dyDescent="0.35">
      <c r="A639" s="22" t="s">
        <v>1893</v>
      </c>
      <c r="B639" s="25">
        <v>59</v>
      </c>
      <c r="C639" s="25">
        <v>504.274</v>
      </c>
      <c r="D639" s="25">
        <v>1.1579999999999999</v>
      </c>
      <c r="E639" s="25">
        <v>0.128</v>
      </c>
      <c r="F639" s="25">
        <v>0.75900000000000001</v>
      </c>
    </row>
    <row r="640" spans="1:6" x14ac:dyDescent="0.35">
      <c r="A640" s="22" t="s">
        <v>1636</v>
      </c>
      <c r="B640" s="25">
        <v>47</v>
      </c>
      <c r="C640" s="25">
        <v>503.72199999999998</v>
      </c>
      <c r="D640" s="25">
        <v>0.86099999999999999</v>
      </c>
      <c r="E640" s="25">
        <v>0.16900000000000001</v>
      </c>
      <c r="F640" s="25">
        <v>0.75849999999999995</v>
      </c>
    </row>
    <row r="641" spans="1:6" x14ac:dyDescent="0.35">
      <c r="A641" s="22" t="s">
        <v>219</v>
      </c>
      <c r="B641" s="25">
        <v>108</v>
      </c>
      <c r="C641" s="25">
        <v>502.32600000000002</v>
      </c>
      <c r="D641" s="25">
        <v>0.89600000000000002</v>
      </c>
      <c r="E641" s="25">
        <v>0.96399999999999997</v>
      </c>
      <c r="F641" s="25">
        <v>0.65900000000000003</v>
      </c>
    </row>
    <row r="642" spans="1:6" x14ac:dyDescent="0.35">
      <c r="A642" s="22" t="s">
        <v>1361</v>
      </c>
      <c r="B642" s="25">
        <v>220</v>
      </c>
      <c r="C642" s="25">
        <v>502.28300000000002</v>
      </c>
      <c r="D642" s="25">
        <v>0.755</v>
      </c>
      <c r="E642" s="25">
        <v>0.12</v>
      </c>
      <c r="F642" s="25">
        <v>0.872</v>
      </c>
    </row>
    <row r="643" spans="1:6" x14ac:dyDescent="0.35">
      <c r="A643" s="22" t="s">
        <v>119</v>
      </c>
      <c r="B643" s="25">
        <v>285.33333333333331</v>
      </c>
      <c r="C643" s="25">
        <v>501.42533333333336</v>
      </c>
      <c r="D643" s="25">
        <v>0.89300000000000013</v>
      </c>
      <c r="E643" s="25">
        <v>0.55733333333333324</v>
      </c>
      <c r="F643" s="25">
        <v>0.8693333333333334</v>
      </c>
    </row>
    <row r="644" spans="1:6" x14ac:dyDescent="0.35">
      <c r="A644" s="22" t="s">
        <v>1985</v>
      </c>
      <c r="B644" s="25">
        <v>20</v>
      </c>
      <c r="C644" s="25">
        <v>500</v>
      </c>
      <c r="D644" s="25">
        <v>1.212</v>
      </c>
      <c r="E644" s="25">
        <v>0.25600000000000001</v>
      </c>
      <c r="F644" s="25">
        <v>0.84599999999999997</v>
      </c>
    </row>
    <row r="645" spans="1:6" x14ac:dyDescent="0.35">
      <c r="A645" s="22" t="s">
        <v>1929</v>
      </c>
      <c r="B645" s="25">
        <v>8</v>
      </c>
      <c r="C645" s="25">
        <v>500</v>
      </c>
      <c r="D645" s="25">
        <v>0.57099999999999995</v>
      </c>
      <c r="E645" s="25">
        <v>0.122</v>
      </c>
      <c r="F645" s="25">
        <v>0.68300000000000005</v>
      </c>
    </row>
    <row r="646" spans="1:6" x14ac:dyDescent="0.35">
      <c r="A646" s="22" t="s">
        <v>1952</v>
      </c>
      <c r="B646" s="25">
        <v>11</v>
      </c>
      <c r="C646" s="25">
        <v>500</v>
      </c>
      <c r="D646" s="25">
        <v>1.4670000000000001</v>
      </c>
      <c r="E646" s="25">
        <v>0.185</v>
      </c>
      <c r="F646" s="25">
        <v>0.55600000000000005</v>
      </c>
    </row>
    <row r="647" spans="1:6" x14ac:dyDescent="0.35">
      <c r="A647" s="22" t="s">
        <v>1969</v>
      </c>
      <c r="B647" s="25">
        <v>5</v>
      </c>
      <c r="C647" s="25">
        <v>500</v>
      </c>
      <c r="D647" s="25">
        <v>1</v>
      </c>
      <c r="E647" s="25">
        <v>0.308</v>
      </c>
      <c r="F647" s="25">
        <v>0.76900000000000002</v>
      </c>
    </row>
    <row r="648" spans="1:6" x14ac:dyDescent="0.35">
      <c r="A648" s="22" t="s">
        <v>1661</v>
      </c>
      <c r="B648" s="25">
        <v>6</v>
      </c>
      <c r="C648" s="25">
        <v>500</v>
      </c>
      <c r="D648" s="25">
        <v>1.2</v>
      </c>
      <c r="E648" s="25">
        <v>7.0999999999999994E-2</v>
      </c>
      <c r="F648" s="25">
        <v>0.71399999999999997</v>
      </c>
    </row>
    <row r="649" spans="1:6" x14ac:dyDescent="0.35">
      <c r="A649" s="22" t="s">
        <v>1592</v>
      </c>
      <c r="B649" s="25">
        <v>97</v>
      </c>
      <c r="C649" s="25">
        <v>497.43599999999998</v>
      </c>
      <c r="D649" s="25">
        <v>0.78300000000000003</v>
      </c>
      <c r="E649" s="25">
        <v>0.41</v>
      </c>
      <c r="F649" s="25">
        <v>0.93600000000000005</v>
      </c>
    </row>
    <row r="650" spans="1:6" x14ac:dyDescent="0.35">
      <c r="A650" s="22" t="s">
        <v>1655</v>
      </c>
      <c r="B650" s="25">
        <v>40</v>
      </c>
      <c r="C650" s="25">
        <v>495.73599999999999</v>
      </c>
      <c r="D650" s="25">
        <v>1.486</v>
      </c>
      <c r="E650" s="25">
        <v>8.0500000000000002E-2</v>
      </c>
      <c r="F650" s="25">
        <v>0.57999999999999996</v>
      </c>
    </row>
    <row r="651" spans="1:6" x14ac:dyDescent="0.35">
      <c r="A651" s="22" t="s">
        <v>1375</v>
      </c>
      <c r="B651" s="25">
        <v>58</v>
      </c>
      <c r="C651" s="25">
        <v>495.726</v>
      </c>
      <c r="D651" s="25">
        <v>0.79100000000000004</v>
      </c>
      <c r="E651" s="25">
        <v>0.33100000000000002</v>
      </c>
      <c r="F651" s="25">
        <v>0.81799999999999995</v>
      </c>
    </row>
    <row r="652" spans="1:6" x14ac:dyDescent="0.35">
      <c r="A652" s="22" t="s">
        <v>1848</v>
      </c>
      <c r="B652" s="25">
        <v>591</v>
      </c>
      <c r="C652" s="25">
        <v>494.14699999999999</v>
      </c>
      <c r="D652" s="25">
        <v>0.84299999999999997</v>
      </c>
      <c r="E652" s="25">
        <v>0.14699999999999999</v>
      </c>
      <c r="F652" s="25">
        <v>0.67700000000000005</v>
      </c>
    </row>
    <row r="653" spans="1:6" x14ac:dyDescent="0.35">
      <c r="A653" s="22" t="s">
        <v>1455</v>
      </c>
      <c r="B653" s="25">
        <v>8.5</v>
      </c>
      <c r="C653" s="25">
        <v>492.67399999999998</v>
      </c>
      <c r="D653" s="25">
        <v>0.81</v>
      </c>
      <c r="E653" s="25">
        <v>0.19950000000000001</v>
      </c>
      <c r="F653" s="25">
        <v>0.80049999999999999</v>
      </c>
    </row>
    <row r="654" spans="1:6" x14ac:dyDescent="0.35">
      <c r="A654" s="22" t="s">
        <v>1903</v>
      </c>
      <c r="B654" s="25">
        <v>29</v>
      </c>
      <c r="C654" s="25">
        <v>491.52499999999998</v>
      </c>
      <c r="D654" s="25">
        <v>0.56200000000000006</v>
      </c>
      <c r="E654" s="25">
        <v>0.26100000000000001</v>
      </c>
      <c r="F654" s="25">
        <v>0.94599999999999995</v>
      </c>
    </row>
    <row r="655" spans="1:6" x14ac:dyDescent="0.35">
      <c r="A655" s="22" t="s">
        <v>1850</v>
      </c>
      <c r="B655" s="25">
        <v>124</v>
      </c>
      <c r="C655" s="25">
        <v>490.11900000000003</v>
      </c>
      <c r="D655" s="25">
        <v>0.67100000000000004</v>
      </c>
      <c r="E655" s="25">
        <v>0.28899999999999998</v>
      </c>
      <c r="F655" s="25">
        <v>0.93799999999999994</v>
      </c>
    </row>
    <row r="656" spans="1:6" x14ac:dyDescent="0.35">
      <c r="A656" s="22" t="s">
        <v>1598</v>
      </c>
      <c r="B656" s="25">
        <v>89</v>
      </c>
      <c r="C656" s="25">
        <v>489.01099999999997</v>
      </c>
      <c r="D656" s="25">
        <v>0.84749999999999992</v>
      </c>
      <c r="E656" s="25">
        <v>9.9000000000000005E-2</v>
      </c>
      <c r="F656" s="25">
        <v>0.85</v>
      </c>
    </row>
    <row r="657" spans="1:6" x14ac:dyDescent="0.35">
      <c r="A657" s="22" t="s">
        <v>1148</v>
      </c>
      <c r="B657" s="25">
        <v>22</v>
      </c>
      <c r="C657" s="25">
        <v>488.88900000000001</v>
      </c>
      <c r="D657" s="25">
        <v>0.86499999999999999</v>
      </c>
      <c r="E657" s="25">
        <v>0.36199999999999999</v>
      </c>
      <c r="F657" s="25">
        <v>0.89700000000000002</v>
      </c>
    </row>
    <row r="658" spans="1:6" x14ac:dyDescent="0.35">
      <c r="A658" s="22" t="s">
        <v>988</v>
      </c>
      <c r="B658" s="25">
        <v>110</v>
      </c>
      <c r="C658" s="25">
        <v>488.88900000000001</v>
      </c>
      <c r="D658" s="25">
        <v>1.786</v>
      </c>
      <c r="E658" s="25">
        <v>0.11899999999999999</v>
      </c>
      <c r="F658" s="25">
        <v>0.75</v>
      </c>
    </row>
    <row r="659" spans="1:6" x14ac:dyDescent="0.35">
      <c r="A659" s="22" t="s">
        <v>1846</v>
      </c>
      <c r="B659" s="25">
        <v>531</v>
      </c>
      <c r="C659" s="25">
        <v>488.5</v>
      </c>
      <c r="D659" s="25">
        <v>0.80300000000000005</v>
      </c>
      <c r="E659" s="25">
        <v>0.32600000000000001</v>
      </c>
      <c r="F659" s="25">
        <v>0.84799999999999998</v>
      </c>
    </row>
    <row r="660" spans="1:6" x14ac:dyDescent="0.35">
      <c r="A660" s="22" t="s">
        <v>1713</v>
      </c>
      <c r="B660" s="25">
        <v>20</v>
      </c>
      <c r="C660" s="25">
        <v>487.80500000000001</v>
      </c>
      <c r="D660" s="25">
        <v>0.83699999999999997</v>
      </c>
      <c r="E660" s="25">
        <v>0.23100000000000001</v>
      </c>
      <c r="F660" s="25">
        <v>0.94199999999999995</v>
      </c>
    </row>
    <row r="661" spans="1:6" x14ac:dyDescent="0.35">
      <c r="A661" s="22" t="s">
        <v>1362</v>
      </c>
      <c r="B661" s="25">
        <v>492</v>
      </c>
      <c r="C661" s="25">
        <v>487.61099999999999</v>
      </c>
      <c r="D661" s="25">
        <v>0.871</v>
      </c>
      <c r="E661" s="25">
        <v>8.4000000000000005E-2</v>
      </c>
      <c r="F661" s="25">
        <v>0.92800000000000005</v>
      </c>
    </row>
    <row r="662" spans="1:6" x14ac:dyDescent="0.35">
      <c r="A662" s="22" t="s">
        <v>1736</v>
      </c>
      <c r="B662" s="25">
        <v>227</v>
      </c>
      <c r="C662" s="25">
        <v>487.12400000000002</v>
      </c>
      <c r="D662" s="25">
        <v>0.70099999999999996</v>
      </c>
      <c r="E662" s="25">
        <v>0.219</v>
      </c>
      <c r="F662" s="25">
        <v>0.91700000000000004</v>
      </c>
    </row>
    <row r="663" spans="1:6" x14ac:dyDescent="0.35">
      <c r="A663" s="22" t="s">
        <v>1294</v>
      </c>
      <c r="B663" s="25">
        <v>36</v>
      </c>
      <c r="C663" s="25">
        <v>486.48599999999999</v>
      </c>
      <c r="D663" s="25">
        <v>1.298</v>
      </c>
      <c r="E663" s="25">
        <v>0.35399999999999998</v>
      </c>
      <c r="F663" s="25">
        <v>0.877</v>
      </c>
    </row>
    <row r="664" spans="1:6" x14ac:dyDescent="0.35">
      <c r="A664" s="22" t="s">
        <v>1602</v>
      </c>
      <c r="B664" s="25">
        <v>122</v>
      </c>
      <c r="C664" s="25">
        <v>486.05599999999998</v>
      </c>
      <c r="D664" s="25">
        <v>0.58799999999999997</v>
      </c>
      <c r="E664" s="25">
        <v>0.27600000000000002</v>
      </c>
      <c r="F664" s="25">
        <v>0.95699999999999996</v>
      </c>
    </row>
    <row r="665" spans="1:6" x14ac:dyDescent="0.35">
      <c r="A665" s="22" t="s">
        <v>1256</v>
      </c>
      <c r="B665" s="25">
        <v>193</v>
      </c>
      <c r="C665" s="25">
        <v>484.39750000000004</v>
      </c>
      <c r="D665" s="25">
        <v>0.74649999999999994</v>
      </c>
      <c r="E665" s="25">
        <v>0.1905</v>
      </c>
      <c r="F665" s="25">
        <v>0.86899999999999999</v>
      </c>
    </row>
    <row r="666" spans="1:6" x14ac:dyDescent="0.35">
      <c r="A666" s="22" t="s">
        <v>1450</v>
      </c>
      <c r="B666" s="25">
        <v>18</v>
      </c>
      <c r="C666" s="25">
        <v>481.15250000000003</v>
      </c>
      <c r="D666" s="25">
        <v>0.90749999999999997</v>
      </c>
      <c r="E666" s="25">
        <v>0.20600000000000002</v>
      </c>
      <c r="F666" s="25">
        <v>0.77500000000000002</v>
      </c>
    </row>
    <row r="667" spans="1:6" x14ac:dyDescent="0.35">
      <c r="A667" s="22" t="s">
        <v>1326</v>
      </c>
      <c r="B667" s="25">
        <v>718.5</v>
      </c>
      <c r="C667" s="25">
        <v>479.0915</v>
      </c>
      <c r="D667" s="25">
        <v>0.89700000000000002</v>
      </c>
      <c r="E667" s="25">
        <v>0.16199999999999998</v>
      </c>
      <c r="F667" s="25">
        <v>0.91800000000000004</v>
      </c>
    </row>
    <row r="668" spans="1:6" x14ac:dyDescent="0.35">
      <c r="A668" s="22" t="s">
        <v>1194</v>
      </c>
      <c r="B668" s="25">
        <v>22</v>
      </c>
      <c r="C668" s="25">
        <v>478.26100000000002</v>
      </c>
      <c r="D668" s="25">
        <v>0.438</v>
      </c>
      <c r="E668" s="25">
        <v>0.55200000000000005</v>
      </c>
      <c r="F668" s="25">
        <v>1</v>
      </c>
    </row>
    <row r="669" spans="1:6" x14ac:dyDescent="0.35">
      <c r="A669" s="22" t="s">
        <v>1753</v>
      </c>
      <c r="B669" s="25">
        <v>47.5</v>
      </c>
      <c r="C669" s="25">
        <v>477.1635</v>
      </c>
      <c r="D669" s="25">
        <v>1.0265</v>
      </c>
      <c r="E669" s="25">
        <v>0.08</v>
      </c>
      <c r="F669" s="25">
        <v>0.83399999999999996</v>
      </c>
    </row>
    <row r="670" spans="1:6" x14ac:dyDescent="0.35">
      <c r="A670" s="22" t="s">
        <v>1536</v>
      </c>
      <c r="B670" s="25">
        <v>77.5</v>
      </c>
      <c r="C670" s="25">
        <v>476.52100000000002</v>
      </c>
      <c r="D670" s="25">
        <v>1.2464999999999999</v>
      </c>
      <c r="E670" s="25">
        <v>5.6500000000000002E-2</v>
      </c>
      <c r="F670" s="25">
        <v>0.84250000000000003</v>
      </c>
    </row>
    <row r="671" spans="1:6" x14ac:dyDescent="0.35">
      <c r="A671" s="22" t="s">
        <v>233</v>
      </c>
      <c r="B671" s="25">
        <v>873.33333333333337</v>
      </c>
      <c r="C671" s="25">
        <v>474.58833333333337</v>
      </c>
      <c r="D671" s="25">
        <v>0.81633333333333324</v>
      </c>
      <c r="E671" s="25">
        <v>0.48133333333333334</v>
      </c>
      <c r="F671" s="25">
        <v>0.80366666666666664</v>
      </c>
    </row>
    <row r="672" spans="1:6" x14ac:dyDescent="0.35">
      <c r="A672" s="22" t="s">
        <v>1348</v>
      </c>
      <c r="B672" s="25">
        <v>26</v>
      </c>
      <c r="C672" s="25">
        <v>472.72699999999998</v>
      </c>
      <c r="D672" s="25">
        <v>1.25</v>
      </c>
      <c r="E672" s="25">
        <v>0.65900000000000003</v>
      </c>
      <c r="F672" s="25">
        <v>1</v>
      </c>
    </row>
    <row r="673" spans="1:6" x14ac:dyDescent="0.35">
      <c r="A673" s="22" t="s">
        <v>1053</v>
      </c>
      <c r="B673" s="25">
        <v>258</v>
      </c>
      <c r="C673" s="25">
        <v>471.66399999999999</v>
      </c>
      <c r="D673" s="25">
        <v>0.75900000000000001</v>
      </c>
      <c r="E673" s="25">
        <v>0.57299999999999995</v>
      </c>
      <c r="F673" s="25">
        <v>0.79300000000000004</v>
      </c>
    </row>
    <row r="674" spans="1:6" x14ac:dyDescent="0.35">
      <c r="A674" s="22" t="s">
        <v>78</v>
      </c>
      <c r="B674" s="25">
        <v>67</v>
      </c>
      <c r="C674" s="25">
        <v>470.85900000000009</v>
      </c>
      <c r="D674" s="25">
        <v>0.67766666666666664</v>
      </c>
      <c r="E674" s="25">
        <v>0.94466666666666654</v>
      </c>
      <c r="F674" s="25">
        <v>0.8693333333333334</v>
      </c>
    </row>
    <row r="675" spans="1:6" x14ac:dyDescent="0.35">
      <c r="A675" s="22" t="s">
        <v>1977</v>
      </c>
      <c r="B675" s="25">
        <v>8</v>
      </c>
      <c r="C675" s="25">
        <v>470.58800000000002</v>
      </c>
      <c r="D675" s="25">
        <v>0.63</v>
      </c>
      <c r="E675" s="25">
        <v>0.37</v>
      </c>
      <c r="F675" s="25">
        <v>1</v>
      </c>
    </row>
    <row r="676" spans="1:6" x14ac:dyDescent="0.35">
      <c r="A676" s="22" t="s">
        <v>1433</v>
      </c>
      <c r="B676" s="25">
        <v>6.5</v>
      </c>
      <c r="C676" s="25">
        <v>468.13699999999994</v>
      </c>
      <c r="D676" s="25">
        <v>0.90600000000000003</v>
      </c>
      <c r="E676" s="25">
        <v>0.19950000000000001</v>
      </c>
      <c r="F676" s="25">
        <v>0.71150000000000002</v>
      </c>
    </row>
    <row r="677" spans="1:6" x14ac:dyDescent="0.35">
      <c r="A677" s="22" t="s">
        <v>1907</v>
      </c>
      <c r="B677" s="25">
        <v>22</v>
      </c>
      <c r="C677" s="25">
        <v>468.08499999999998</v>
      </c>
      <c r="D677" s="25">
        <v>0.72299999999999998</v>
      </c>
      <c r="E677" s="25">
        <v>0.36799999999999999</v>
      </c>
      <c r="F677" s="25">
        <v>0.85499999999999998</v>
      </c>
    </row>
    <row r="678" spans="1:6" x14ac:dyDescent="0.35">
      <c r="A678" s="22" t="s">
        <v>68</v>
      </c>
      <c r="B678" s="25">
        <v>64</v>
      </c>
      <c r="C678" s="25">
        <v>467.15300000000002</v>
      </c>
      <c r="D678" s="25">
        <v>0.749</v>
      </c>
      <c r="E678" s="25">
        <v>0.89300000000000002</v>
      </c>
      <c r="F678" s="25">
        <v>0.88800000000000001</v>
      </c>
    </row>
    <row r="679" spans="1:6" x14ac:dyDescent="0.35">
      <c r="A679" s="22" t="s">
        <v>1597</v>
      </c>
      <c r="B679" s="25">
        <v>183</v>
      </c>
      <c r="C679" s="25">
        <v>467.1105</v>
      </c>
      <c r="D679" s="25">
        <v>0.72550000000000003</v>
      </c>
      <c r="E679" s="25">
        <v>0.10550000000000001</v>
      </c>
      <c r="F679" s="25">
        <v>0.91749999999999998</v>
      </c>
    </row>
    <row r="680" spans="1:6" x14ac:dyDescent="0.35">
      <c r="A680" s="22" t="s">
        <v>1947</v>
      </c>
      <c r="B680" s="25">
        <v>14</v>
      </c>
      <c r="C680" s="25">
        <v>466.66699999999997</v>
      </c>
      <c r="D680" s="25">
        <v>1.034</v>
      </c>
      <c r="E680" s="25">
        <v>0.109</v>
      </c>
      <c r="F680" s="25">
        <v>0.63</v>
      </c>
    </row>
    <row r="681" spans="1:6" x14ac:dyDescent="0.35">
      <c r="A681" s="22" t="s">
        <v>131</v>
      </c>
      <c r="B681" s="25">
        <v>331</v>
      </c>
      <c r="C681" s="25">
        <v>466.197</v>
      </c>
      <c r="D681" s="25">
        <v>0.92400000000000004</v>
      </c>
      <c r="E681" s="25">
        <v>0.17</v>
      </c>
      <c r="F681" s="25">
        <v>0.75600000000000001</v>
      </c>
    </row>
    <row r="682" spans="1:6" x14ac:dyDescent="0.35">
      <c r="A682" s="22" t="s">
        <v>102</v>
      </c>
      <c r="B682" s="25">
        <v>750.66666666666663</v>
      </c>
      <c r="C682" s="25">
        <v>465.51800000000003</v>
      </c>
      <c r="D682" s="25">
        <v>0.77433333333333332</v>
      </c>
      <c r="E682" s="25">
        <v>0.68066666666666675</v>
      </c>
      <c r="F682" s="25">
        <v>0.90866666666666662</v>
      </c>
    </row>
    <row r="683" spans="1:6" x14ac:dyDescent="0.35">
      <c r="A683" s="22" t="s">
        <v>2170</v>
      </c>
      <c r="B683" s="25">
        <v>20</v>
      </c>
      <c r="C683" s="25">
        <v>465.11599999999999</v>
      </c>
      <c r="D683" s="25">
        <v>0.79600000000000004</v>
      </c>
      <c r="E683" s="25">
        <v>0.625</v>
      </c>
      <c r="F683" s="25">
        <v>0.96399999999999997</v>
      </c>
    </row>
    <row r="684" spans="1:6" x14ac:dyDescent="0.35">
      <c r="A684" s="22" t="s">
        <v>909</v>
      </c>
      <c r="B684" s="25">
        <v>33</v>
      </c>
      <c r="C684" s="25">
        <v>464.78899999999999</v>
      </c>
      <c r="D684" s="25">
        <v>0.20899999999999999</v>
      </c>
      <c r="E684" s="25">
        <v>0.27600000000000002</v>
      </c>
      <c r="F684" s="25">
        <v>1</v>
      </c>
    </row>
    <row r="685" spans="1:6" x14ac:dyDescent="0.35">
      <c r="A685" s="22" t="s">
        <v>1922</v>
      </c>
      <c r="B685" s="25">
        <v>13</v>
      </c>
      <c r="C685" s="25">
        <v>464.286</v>
      </c>
      <c r="D685" s="25">
        <v>0.96599999999999997</v>
      </c>
      <c r="E685" s="25">
        <v>0.31</v>
      </c>
      <c r="F685" s="25">
        <v>1</v>
      </c>
    </row>
    <row r="686" spans="1:6" x14ac:dyDescent="0.35">
      <c r="A686" s="22" t="s">
        <v>1427</v>
      </c>
      <c r="B686" s="25">
        <v>13</v>
      </c>
      <c r="C686" s="25">
        <v>464.286</v>
      </c>
      <c r="D686" s="25">
        <v>0.90300000000000002</v>
      </c>
      <c r="E686" s="25">
        <v>0.111</v>
      </c>
      <c r="F686" s="25">
        <v>0.68899999999999995</v>
      </c>
    </row>
    <row r="687" spans="1:6" x14ac:dyDescent="0.35">
      <c r="A687" s="22" t="s">
        <v>1676</v>
      </c>
      <c r="B687" s="25">
        <v>19</v>
      </c>
      <c r="C687" s="25">
        <v>463.41500000000002</v>
      </c>
      <c r="D687" s="25">
        <v>0.89100000000000001</v>
      </c>
      <c r="E687" s="25">
        <v>0.36699999999999999</v>
      </c>
      <c r="F687" s="25">
        <v>0.93899999999999995</v>
      </c>
    </row>
    <row r="688" spans="1:6" x14ac:dyDescent="0.35">
      <c r="A688" s="22" t="s">
        <v>1095</v>
      </c>
      <c r="B688" s="25">
        <v>19</v>
      </c>
      <c r="C688" s="25">
        <v>461.67250000000001</v>
      </c>
      <c r="D688" s="25">
        <v>0.85050000000000003</v>
      </c>
      <c r="E688" s="25">
        <v>0.71</v>
      </c>
      <c r="F688" s="25">
        <v>0.81950000000000001</v>
      </c>
    </row>
    <row r="689" spans="1:6" x14ac:dyDescent="0.35">
      <c r="A689" s="22" t="s">
        <v>98</v>
      </c>
      <c r="B689" s="25">
        <v>46</v>
      </c>
      <c r="C689" s="25">
        <v>460</v>
      </c>
      <c r="D689" s="25">
        <v>0.61699999999999999</v>
      </c>
      <c r="E689" s="25">
        <v>0.76100000000000001</v>
      </c>
      <c r="F689" s="25">
        <v>0.9</v>
      </c>
    </row>
    <row r="690" spans="1:6" x14ac:dyDescent="0.35">
      <c r="A690" s="22" t="s">
        <v>1932</v>
      </c>
      <c r="B690" s="25">
        <v>17</v>
      </c>
      <c r="C690" s="25">
        <v>459.459</v>
      </c>
      <c r="D690" s="25">
        <v>0.66100000000000003</v>
      </c>
      <c r="E690" s="25">
        <v>0.22600000000000001</v>
      </c>
      <c r="F690" s="25">
        <v>0.66700000000000004</v>
      </c>
    </row>
    <row r="691" spans="1:6" x14ac:dyDescent="0.35">
      <c r="A691" s="22" t="s">
        <v>1517</v>
      </c>
      <c r="B691" s="25">
        <v>39</v>
      </c>
      <c r="C691" s="25">
        <v>458.82400000000001</v>
      </c>
      <c r="D691" s="25">
        <v>0.56999999999999995</v>
      </c>
      <c r="E691" s="25">
        <v>0.38500000000000001</v>
      </c>
      <c r="F691" s="25">
        <v>0.92500000000000004</v>
      </c>
    </row>
    <row r="692" spans="1:6" x14ac:dyDescent="0.35">
      <c r="A692" s="22" t="s">
        <v>2113</v>
      </c>
      <c r="B692" s="25">
        <v>16</v>
      </c>
      <c r="C692" s="25">
        <v>457.14299999999997</v>
      </c>
      <c r="D692" s="25">
        <v>0.79500000000000004</v>
      </c>
      <c r="E692" s="25">
        <v>0.56599999999999995</v>
      </c>
      <c r="F692" s="25">
        <v>0.83</v>
      </c>
    </row>
    <row r="693" spans="1:6" x14ac:dyDescent="0.35">
      <c r="A693" s="22" t="s">
        <v>1304</v>
      </c>
      <c r="B693" s="25">
        <v>115.5</v>
      </c>
      <c r="C693" s="25">
        <v>454.55349999999999</v>
      </c>
      <c r="D693" s="25">
        <v>0.88300000000000001</v>
      </c>
      <c r="E693" s="25">
        <v>9.5000000000000001E-2</v>
      </c>
      <c r="F693" s="25">
        <v>0.91600000000000004</v>
      </c>
    </row>
    <row r="694" spans="1:6" x14ac:dyDescent="0.35">
      <c r="A694" s="22" t="s">
        <v>1448</v>
      </c>
      <c r="B694" s="25">
        <v>5</v>
      </c>
      <c r="C694" s="25">
        <v>454.54500000000002</v>
      </c>
      <c r="D694" s="25">
        <v>0.68799999999999994</v>
      </c>
      <c r="E694" s="25">
        <v>0.33300000000000002</v>
      </c>
      <c r="F694" s="25">
        <v>0.88900000000000001</v>
      </c>
    </row>
    <row r="695" spans="1:6" x14ac:dyDescent="0.35">
      <c r="A695" s="22" t="s">
        <v>2012</v>
      </c>
      <c r="B695" s="25">
        <v>24</v>
      </c>
      <c r="C695" s="25">
        <v>452.83</v>
      </c>
      <c r="D695" s="25">
        <v>-3.1179999999999999</v>
      </c>
      <c r="E695" s="25">
        <v>0.65100000000000002</v>
      </c>
      <c r="F695" s="25">
        <v>-0.20499999999999999</v>
      </c>
    </row>
    <row r="696" spans="1:6" x14ac:dyDescent="0.35">
      <c r="A696" s="22" t="s">
        <v>1131</v>
      </c>
      <c r="B696" s="25">
        <v>150</v>
      </c>
      <c r="C696" s="25">
        <v>451.80700000000002</v>
      </c>
      <c r="D696" s="25">
        <v>0.75800000000000001</v>
      </c>
      <c r="E696" s="25">
        <v>0.90800000000000003</v>
      </c>
      <c r="F696" s="25">
        <v>0.95599999999999996</v>
      </c>
    </row>
    <row r="697" spans="1:6" x14ac:dyDescent="0.35">
      <c r="A697" s="22" t="s">
        <v>1307</v>
      </c>
      <c r="B697" s="25">
        <v>105</v>
      </c>
      <c r="C697" s="25">
        <v>450.64400000000001</v>
      </c>
      <c r="D697" s="25">
        <v>0.92500000000000004</v>
      </c>
      <c r="E697" s="25">
        <v>0.34399999999999997</v>
      </c>
      <c r="F697" s="25">
        <v>0.93300000000000005</v>
      </c>
    </row>
    <row r="698" spans="1:6" x14ac:dyDescent="0.35">
      <c r="A698" s="22" t="s">
        <v>1393</v>
      </c>
      <c r="B698" s="25">
        <v>154.5</v>
      </c>
      <c r="C698" s="25">
        <v>448.11599999999999</v>
      </c>
      <c r="D698" s="25">
        <v>0.88749999999999996</v>
      </c>
      <c r="E698" s="25">
        <v>0.20799999999999999</v>
      </c>
      <c r="F698" s="25">
        <v>0.92149999999999999</v>
      </c>
    </row>
    <row r="699" spans="1:6" x14ac:dyDescent="0.35">
      <c r="A699" s="22" t="s">
        <v>182</v>
      </c>
      <c r="B699" s="25">
        <v>37</v>
      </c>
      <c r="C699" s="25">
        <v>445.78300000000002</v>
      </c>
      <c r="D699" s="25">
        <v>0.20799999999999999</v>
      </c>
      <c r="E699" s="25">
        <v>0.499</v>
      </c>
      <c r="F699" s="25">
        <v>1</v>
      </c>
    </row>
    <row r="700" spans="1:6" x14ac:dyDescent="0.35">
      <c r="A700" s="22" t="s">
        <v>1738</v>
      </c>
      <c r="B700" s="25">
        <v>48</v>
      </c>
      <c r="C700" s="25">
        <v>444.30150000000003</v>
      </c>
      <c r="D700" s="25">
        <v>0.8145</v>
      </c>
      <c r="E700" s="25">
        <v>0.27550000000000002</v>
      </c>
      <c r="F700" s="25">
        <v>0.83499999999999996</v>
      </c>
    </row>
    <row r="701" spans="1:6" x14ac:dyDescent="0.35">
      <c r="A701" s="22" t="s">
        <v>296</v>
      </c>
      <c r="B701" s="25">
        <v>15</v>
      </c>
      <c r="C701" s="25">
        <v>443.59766666666673</v>
      </c>
      <c r="D701" s="25">
        <v>0.82400000000000018</v>
      </c>
      <c r="E701" s="25">
        <v>0.45599999999999996</v>
      </c>
      <c r="F701" s="25">
        <v>0.92733333333333334</v>
      </c>
    </row>
    <row r="702" spans="1:6" x14ac:dyDescent="0.35">
      <c r="A702" s="22" t="s">
        <v>1265</v>
      </c>
      <c r="B702" s="25">
        <v>14.5</v>
      </c>
      <c r="C702" s="25">
        <v>443.29250000000002</v>
      </c>
      <c r="D702" s="25">
        <v>1.038</v>
      </c>
      <c r="E702" s="25">
        <v>0.186</v>
      </c>
      <c r="F702" s="25">
        <v>0.77449999999999997</v>
      </c>
    </row>
    <row r="703" spans="1:6" x14ac:dyDescent="0.35">
      <c r="A703" s="22" t="s">
        <v>2099</v>
      </c>
      <c r="B703" s="25">
        <v>92</v>
      </c>
      <c r="C703" s="25">
        <v>442.30799999999999</v>
      </c>
      <c r="D703" s="25">
        <v>0.69099999999999995</v>
      </c>
      <c r="E703" s="25">
        <v>0.52400000000000002</v>
      </c>
      <c r="F703" s="25">
        <v>0.81799999999999995</v>
      </c>
    </row>
    <row r="704" spans="1:6" x14ac:dyDescent="0.35">
      <c r="A704" s="22" t="s">
        <v>300</v>
      </c>
      <c r="B704" s="25">
        <v>22.5</v>
      </c>
      <c r="C704" s="25">
        <v>442.04224999999997</v>
      </c>
      <c r="D704" s="25">
        <v>0.82700000000000007</v>
      </c>
      <c r="E704" s="25">
        <v>0.37974999999999992</v>
      </c>
      <c r="F704" s="25">
        <v>0.86824999999999997</v>
      </c>
    </row>
    <row r="705" spans="1:6" x14ac:dyDescent="0.35">
      <c r="A705" s="22" t="s">
        <v>283</v>
      </c>
      <c r="B705" s="25">
        <v>170.25</v>
      </c>
      <c r="C705" s="25">
        <v>441.73399999999998</v>
      </c>
      <c r="D705" s="25">
        <v>0.86175000000000002</v>
      </c>
      <c r="E705" s="25">
        <v>0.26950000000000002</v>
      </c>
      <c r="F705" s="25">
        <v>0.85049999999999992</v>
      </c>
    </row>
    <row r="706" spans="1:6" x14ac:dyDescent="0.35">
      <c r="A706" s="22" t="s">
        <v>292</v>
      </c>
      <c r="B706" s="25">
        <v>1238.75</v>
      </c>
      <c r="C706" s="25">
        <v>440.37674999999996</v>
      </c>
      <c r="D706" s="25">
        <v>1.2295</v>
      </c>
      <c r="E706" s="25">
        <v>0.44174999999999998</v>
      </c>
      <c r="F706" s="25">
        <v>0.77424999999999999</v>
      </c>
    </row>
    <row r="707" spans="1:6" x14ac:dyDescent="0.35">
      <c r="A707" s="22" t="s">
        <v>161</v>
      </c>
      <c r="B707" s="25">
        <v>15.25</v>
      </c>
      <c r="C707" s="25">
        <v>439.79825</v>
      </c>
      <c r="D707" s="25">
        <v>0.89024999999999999</v>
      </c>
      <c r="E707" s="25">
        <v>0.31724999999999998</v>
      </c>
      <c r="F707" s="25">
        <v>0.87375000000000003</v>
      </c>
    </row>
    <row r="708" spans="1:6" x14ac:dyDescent="0.35">
      <c r="A708" s="22" t="s">
        <v>163</v>
      </c>
      <c r="B708" s="25">
        <v>12.5</v>
      </c>
      <c r="C708" s="25">
        <v>438.09500000000003</v>
      </c>
      <c r="D708" s="25">
        <v>0.51225000000000009</v>
      </c>
      <c r="E708" s="25">
        <v>0.84699999999999998</v>
      </c>
      <c r="F708" s="25">
        <v>0.98249999999999993</v>
      </c>
    </row>
    <row r="709" spans="1:6" x14ac:dyDescent="0.35">
      <c r="A709" s="22" t="s">
        <v>2084</v>
      </c>
      <c r="B709" s="25">
        <v>56</v>
      </c>
      <c r="C709" s="25">
        <v>437.5</v>
      </c>
      <c r="D709" s="25">
        <v>1.008</v>
      </c>
      <c r="E709" s="25">
        <v>0.22</v>
      </c>
      <c r="F709" s="25">
        <v>0.84699999999999998</v>
      </c>
    </row>
    <row r="710" spans="1:6" x14ac:dyDescent="0.35">
      <c r="A710" s="22" t="s">
        <v>1327</v>
      </c>
      <c r="B710" s="25">
        <v>243</v>
      </c>
      <c r="C710" s="25">
        <v>437.05</v>
      </c>
      <c r="D710" s="25">
        <v>0.73099999999999998</v>
      </c>
      <c r="E710" s="25">
        <v>0.21299999999999999</v>
      </c>
      <c r="F710" s="25">
        <v>0.90400000000000003</v>
      </c>
    </row>
    <row r="711" spans="1:6" x14ac:dyDescent="0.35">
      <c r="A711" s="22" t="s">
        <v>2132</v>
      </c>
      <c r="B711" s="25">
        <v>24</v>
      </c>
      <c r="C711" s="25">
        <v>436.36399999999998</v>
      </c>
      <c r="D711" s="25">
        <v>0.88700000000000001</v>
      </c>
      <c r="E711" s="25">
        <v>0.8</v>
      </c>
      <c r="F711" s="25">
        <v>0.72899999999999998</v>
      </c>
    </row>
    <row r="712" spans="1:6" x14ac:dyDescent="0.35">
      <c r="A712" s="22" t="s">
        <v>1543</v>
      </c>
      <c r="B712" s="25">
        <v>3</v>
      </c>
      <c r="C712" s="25">
        <v>435.185</v>
      </c>
      <c r="D712" s="25">
        <v>0.82550000000000001</v>
      </c>
      <c r="E712" s="25">
        <v>0.42149999999999999</v>
      </c>
      <c r="F712" s="25">
        <v>0.92300000000000004</v>
      </c>
    </row>
    <row r="713" spans="1:6" x14ac:dyDescent="0.35">
      <c r="A713" s="22" t="s">
        <v>1645</v>
      </c>
      <c r="B713" s="25">
        <v>90.5</v>
      </c>
      <c r="C713" s="25">
        <v>434.59550000000002</v>
      </c>
      <c r="D713" s="25">
        <v>0.879</v>
      </c>
      <c r="E713" s="25">
        <v>0.22899999999999998</v>
      </c>
      <c r="F713" s="25">
        <v>0.81099999999999994</v>
      </c>
    </row>
    <row r="714" spans="1:6" x14ac:dyDescent="0.35">
      <c r="A714" s="22" t="s">
        <v>1832</v>
      </c>
      <c r="B714" s="25">
        <v>56</v>
      </c>
      <c r="C714" s="25">
        <v>434.10899999999998</v>
      </c>
      <c r="D714" s="25">
        <v>0.72099999999999997</v>
      </c>
      <c r="E714" s="25">
        <v>0.32300000000000001</v>
      </c>
      <c r="F714" s="25">
        <v>0.91800000000000004</v>
      </c>
    </row>
    <row r="715" spans="1:6" x14ac:dyDescent="0.35">
      <c r="A715" s="22" t="s">
        <v>1466</v>
      </c>
      <c r="B715" s="25">
        <v>18</v>
      </c>
      <c r="C715" s="25">
        <v>434.02750000000003</v>
      </c>
      <c r="D715" s="25">
        <v>0.89450000000000007</v>
      </c>
      <c r="E715" s="25">
        <v>0.307</v>
      </c>
      <c r="F715" s="25">
        <v>0.85050000000000003</v>
      </c>
    </row>
    <row r="716" spans="1:6" x14ac:dyDescent="0.35">
      <c r="A716" s="22" t="s">
        <v>1610</v>
      </c>
      <c r="B716" s="25">
        <v>2382</v>
      </c>
      <c r="C716" s="25">
        <v>432.11266666666671</v>
      </c>
      <c r="D716" s="25">
        <v>1.0649999999999999</v>
      </c>
      <c r="E716" s="25">
        <v>0.13500000000000001</v>
      </c>
      <c r="F716" s="25">
        <v>0.60433333333333328</v>
      </c>
    </row>
    <row r="717" spans="1:6" x14ac:dyDescent="0.35">
      <c r="A717" s="22" t="s">
        <v>285</v>
      </c>
      <c r="B717" s="25">
        <v>15.333333333333334</v>
      </c>
      <c r="C717" s="25">
        <v>432.0986666666667</v>
      </c>
      <c r="D717" s="25">
        <v>0.75266666666666671</v>
      </c>
      <c r="E717" s="25">
        <v>0.52833333333333332</v>
      </c>
      <c r="F717" s="25">
        <v>0.92966666666666653</v>
      </c>
    </row>
    <row r="718" spans="1:6" x14ac:dyDescent="0.35">
      <c r="A718" s="22" t="s">
        <v>267</v>
      </c>
      <c r="B718" s="25">
        <v>102</v>
      </c>
      <c r="C718" s="25">
        <v>430.38</v>
      </c>
      <c r="D718" s="25">
        <v>0.64200000000000002</v>
      </c>
      <c r="E718" s="25">
        <v>0.59399999999999997</v>
      </c>
      <c r="F718" s="25">
        <v>0.93700000000000006</v>
      </c>
    </row>
    <row r="719" spans="1:6" x14ac:dyDescent="0.35">
      <c r="A719" s="22" t="s">
        <v>1523</v>
      </c>
      <c r="B719" s="25">
        <v>579</v>
      </c>
      <c r="C719" s="25">
        <v>429.20699999999999</v>
      </c>
      <c r="D719" s="25">
        <v>0.88900000000000001</v>
      </c>
      <c r="E719" s="25">
        <v>0.1</v>
      </c>
      <c r="F719" s="25">
        <v>0.79300000000000004</v>
      </c>
    </row>
    <row r="720" spans="1:6" x14ac:dyDescent="0.35">
      <c r="A720" s="22" t="s">
        <v>304</v>
      </c>
      <c r="B720" s="25">
        <v>35.666666666666664</v>
      </c>
      <c r="C720" s="25">
        <v>426.90033333333332</v>
      </c>
      <c r="D720" s="25">
        <v>0.76600000000000001</v>
      </c>
      <c r="E720" s="25">
        <v>0.80833333333333324</v>
      </c>
      <c r="F720" s="25">
        <v>0.94633333333333336</v>
      </c>
    </row>
    <row r="721" spans="1:6" x14ac:dyDescent="0.35">
      <c r="A721" s="22" t="s">
        <v>1195</v>
      </c>
      <c r="B721" s="25">
        <v>492</v>
      </c>
      <c r="C721" s="25">
        <v>426.34699999999998</v>
      </c>
      <c r="D721" s="25">
        <v>0.85250000000000004</v>
      </c>
      <c r="E721" s="25">
        <v>8.4499999999999992E-2</v>
      </c>
      <c r="F721" s="25">
        <v>0.79049999999999998</v>
      </c>
    </row>
    <row r="722" spans="1:6" x14ac:dyDescent="0.35">
      <c r="A722" s="22" t="s">
        <v>1666</v>
      </c>
      <c r="B722" s="25">
        <v>17</v>
      </c>
      <c r="C722" s="25">
        <v>425</v>
      </c>
      <c r="D722" s="25">
        <v>0.87</v>
      </c>
      <c r="E722" s="25">
        <v>0.12</v>
      </c>
      <c r="F722" s="25">
        <v>0.92</v>
      </c>
    </row>
    <row r="723" spans="1:6" x14ac:dyDescent="0.35">
      <c r="A723" s="22" t="s">
        <v>910</v>
      </c>
      <c r="B723" s="25">
        <v>430</v>
      </c>
      <c r="C723" s="25">
        <v>424.89700000000005</v>
      </c>
      <c r="D723" s="25">
        <v>0.64300000000000002</v>
      </c>
      <c r="E723" s="25">
        <v>0.24</v>
      </c>
      <c r="F723" s="25">
        <v>1</v>
      </c>
    </row>
    <row r="724" spans="1:6" x14ac:dyDescent="0.35">
      <c r="A724" s="22" t="s">
        <v>1018</v>
      </c>
      <c r="B724" s="25">
        <v>73</v>
      </c>
      <c r="C724" s="25">
        <v>424.41899999999998</v>
      </c>
      <c r="D724" s="25">
        <v>0.64900000000000002</v>
      </c>
      <c r="E724" s="25">
        <v>0.183</v>
      </c>
      <c r="F724" s="25">
        <v>0.74399999999999999</v>
      </c>
    </row>
    <row r="725" spans="1:6" x14ac:dyDescent="0.35">
      <c r="A725" s="22" t="s">
        <v>1359</v>
      </c>
      <c r="B725" s="25">
        <v>339</v>
      </c>
      <c r="C725" s="25">
        <v>423.75</v>
      </c>
      <c r="D725" s="25">
        <v>0.78100000000000003</v>
      </c>
      <c r="E725" s="25">
        <v>0.32800000000000001</v>
      </c>
      <c r="F725" s="25">
        <v>0.93400000000000005</v>
      </c>
    </row>
    <row r="726" spans="1:6" x14ac:dyDescent="0.35">
      <c r="A726" s="22" t="s">
        <v>1059</v>
      </c>
      <c r="B726" s="25">
        <v>75</v>
      </c>
      <c r="C726" s="25">
        <v>423.72899999999998</v>
      </c>
      <c r="D726" s="25">
        <v>0.92200000000000004</v>
      </c>
      <c r="E726" s="25">
        <v>0.62</v>
      </c>
      <c r="F726" s="25">
        <v>0.81</v>
      </c>
    </row>
    <row r="727" spans="1:6" x14ac:dyDescent="0.35">
      <c r="A727" s="22" t="s">
        <v>270</v>
      </c>
      <c r="B727" s="25">
        <v>480</v>
      </c>
      <c r="C727" s="25">
        <v>423.55166666666668</v>
      </c>
      <c r="D727" s="25">
        <v>1.2710000000000001</v>
      </c>
      <c r="E727" s="25">
        <v>0.7596666666666666</v>
      </c>
      <c r="F727" s="25">
        <v>0.56000000000000005</v>
      </c>
    </row>
    <row r="728" spans="1:6" x14ac:dyDescent="0.35">
      <c r="A728" s="22" t="s">
        <v>1003</v>
      </c>
      <c r="B728" s="25">
        <v>36</v>
      </c>
      <c r="C728" s="25">
        <v>423.529</v>
      </c>
      <c r="D728" s="25">
        <v>1.349</v>
      </c>
      <c r="E728" s="25">
        <v>0.13200000000000001</v>
      </c>
      <c r="F728" s="25">
        <v>0.92600000000000005</v>
      </c>
    </row>
    <row r="729" spans="1:6" x14ac:dyDescent="0.35">
      <c r="A729" s="22" t="s">
        <v>1371</v>
      </c>
      <c r="B729" s="25">
        <v>248</v>
      </c>
      <c r="C729" s="25">
        <v>422.97300000000001</v>
      </c>
      <c r="D729" s="25">
        <v>0.78700000000000003</v>
      </c>
      <c r="E729" s="25">
        <v>0.11199999999999999</v>
      </c>
      <c r="F729" s="25">
        <v>0.88900000000000001</v>
      </c>
    </row>
    <row r="730" spans="1:6" x14ac:dyDescent="0.35">
      <c r="A730" s="22" t="s">
        <v>1353</v>
      </c>
      <c r="B730" s="25">
        <v>114</v>
      </c>
      <c r="C730" s="25">
        <v>422.85249999999996</v>
      </c>
      <c r="D730" s="25">
        <v>0.74950000000000006</v>
      </c>
      <c r="E730" s="25">
        <v>0.10550000000000001</v>
      </c>
      <c r="F730" s="25">
        <v>0.73100000000000009</v>
      </c>
    </row>
    <row r="731" spans="1:6" x14ac:dyDescent="0.35">
      <c r="A731" s="22" t="s">
        <v>156</v>
      </c>
      <c r="B731" s="25">
        <v>16.25</v>
      </c>
      <c r="C731" s="25">
        <v>422.77125000000001</v>
      </c>
      <c r="D731" s="25">
        <v>0.92249999999999999</v>
      </c>
      <c r="E731" s="25">
        <v>0.59150000000000003</v>
      </c>
      <c r="F731" s="25">
        <v>0.89900000000000002</v>
      </c>
    </row>
    <row r="732" spans="1:6" x14ac:dyDescent="0.35">
      <c r="A732" s="22" t="s">
        <v>220</v>
      </c>
      <c r="B732" s="25">
        <v>194</v>
      </c>
      <c r="C732" s="25">
        <v>422.65800000000002</v>
      </c>
      <c r="D732" s="25">
        <v>0.90400000000000003</v>
      </c>
      <c r="E732" s="25">
        <v>0.95899999999999996</v>
      </c>
      <c r="F732" s="25">
        <v>0.68899999999999995</v>
      </c>
    </row>
    <row r="733" spans="1:6" x14ac:dyDescent="0.35">
      <c r="A733" s="22" t="s">
        <v>2089</v>
      </c>
      <c r="B733" s="25">
        <v>35</v>
      </c>
      <c r="C733" s="25">
        <v>421.68700000000001</v>
      </c>
      <c r="D733" s="25">
        <v>0.88300000000000001</v>
      </c>
      <c r="E733" s="25">
        <v>0.76900000000000002</v>
      </c>
      <c r="F733" s="25">
        <v>0.80300000000000005</v>
      </c>
    </row>
    <row r="734" spans="1:6" x14ac:dyDescent="0.35">
      <c r="A734" s="22" t="s">
        <v>1050</v>
      </c>
      <c r="B734" s="25">
        <v>826</v>
      </c>
      <c r="C734" s="25">
        <v>421.42899999999997</v>
      </c>
      <c r="D734" s="25">
        <v>0.90100000000000002</v>
      </c>
      <c r="E734" s="25">
        <v>0.28000000000000003</v>
      </c>
      <c r="F734" s="25">
        <v>0.79</v>
      </c>
    </row>
    <row r="735" spans="1:6" x14ac:dyDescent="0.35">
      <c r="A735" s="22" t="s">
        <v>1349</v>
      </c>
      <c r="B735" s="25">
        <v>52</v>
      </c>
      <c r="C735" s="25">
        <v>420.1925</v>
      </c>
      <c r="D735" s="25">
        <v>2.581</v>
      </c>
      <c r="E735" s="25">
        <v>0.192</v>
      </c>
      <c r="F735" s="25">
        <v>0.77350000000000008</v>
      </c>
    </row>
    <row r="736" spans="1:6" x14ac:dyDescent="0.35">
      <c r="A736" s="22" t="s">
        <v>1806</v>
      </c>
      <c r="B736" s="25">
        <v>47</v>
      </c>
      <c r="C736" s="25">
        <v>419.64299999999997</v>
      </c>
      <c r="D736" s="25">
        <v>0.91100000000000003</v>
      </c>
      <c r="E736" s="25">
        <v>0.214</v>
      </c>
      <c r="F736" s="25">
        <v>0.84799999999999998</v>
      </c>
    </row>
    <row r="737" spans="1:6" x14ac:dyDescent="0.35">
      <c r="A737" s="22" t="s">
        <v>1647</v>
      </c>
      <c r="B737" s="25">
        <v>46</v>
      </c>
      <c r="C737" s="25">
        <v>419.06650000000002</v>
      </c>
      <c r="D737" s="25">
        <v>0.69700000000000006</v>
      </c>
      <c r="E737" s="25">
        <v>0.33200000000000002</v>
      </c>
      <c r="F737" s="25">
        <v>0.91349999999999998</v>
      </c>
    </row>
    <row r="738" spans="1:6" x14ac:dyDescent="0.35">
      <c r="A738" s="22" t="s">
        <v>1587</v>
      </c>
      <c r="B738" s="25">
        <v>96.5</v>
      </c>
      <c r="C738" s="25">
        <v>417.82349999999997</v>
      </c>
      <c r="D738" s="25">
        <v>0.872</v>
      </c>
      <c r="E738" s="25">
        <v>0.2505</v>
      </c>
      <c r="F738" s="25">
        <v>0.83099999999999996</v>
      </c>
    </row>
    <row r="739" spans="1:6" x14ac:dyDescent="0.35">
      <c r="A739" s="22" t="s">
        <v>1637</v>
      </c>
      <c r="B739" s="25">
        <v>27.5</v>
      </c>
      <c r="C739" s="25">
        <v>417.0675</v>
      </c>
      <c r="D739" s="25">
        <v>0.90049999999999997</v>
      </c>
      <c r="E739" s="25">
        <v>7.9500000000000001E-2</v>
      </c>
      <c r="F739" s="25">
        <v>0.82299999999999995</v>
      </c>
    </row>
    <row r="740" spans="1:6" x14ac:dyDescent="0.35">
      <c r="A740" s="22" t="s">
        <v>2098</v>
      </c>
      <c r="B740" s="25">
        <v>30</v>
      </c>
      <c r="C740" s="25">
        <v>416.66699999999997</v>
      </c>
      <c r="D740" s="25">
        <v>0.68600000000000005</v>
      </c>
      <c r="E740" s="25">
        <v>0.57599999999999996</v>
      </c>
      <c r="F740" s="25">
        <v>0.84</v>
      </c>
    </row>
    <row r="741" spans="1:6" x14ac:dyDescent="0.35">
      <c r="A741" s="22" t="s">
        <v>1530</v>
      </c>
      <c r="B741" s="25">
        <v>45</v>
      </c>
      <c r="C741" s="25">
        <v>416.66699999999997</v>
      </c>
      <c r="D741" s="25">
        <v>0.83099999999999996</v>
      </c>
      <c r="E741" s="25">
        <v>0.23899999999999999</v>
      </c>
      <c r="F741" s="25">
        <v>0.94199999999999995</v>
      </c>
    </row>
    <row r="742" spans="1:6" x14ac:dyDescent="0.35">
      <c r="A742" s="22" t="s">
        <v>1403</v>
      </c>
      <c r="B742" s="25">
        <v>160.5</v>
      </c>
      <c r="C742" s="25">
        <v>416.16700000000003</v>
      </c>
      <c r="D742" s="25">
        <v>0.83299999999999996</v>
      </c>
      <c r="E742" s="25">
        <v>0.22450000000000001</v>
      </c>
      <c r="F742" s="25">
        <v>0.86250000000000004</v>
      </c>
    </row>
    <row r="743" spans="1:6" x14ac:dyDescent="0.35">
      <c r="A743" s="22" t="s">
        <v>1271</v>
      </c>
      <c r="B743" s="25">
        <v>436</v>
      </c>
      <c r="C743" s="25">
        <v>416.09300000000002</v>
      </c>
      <c r="D743" s="25">
        <v>0.90600000000000003</v>
      </c>
      <c r="E743" s="25">
        <v>0.14449999999999999</v>
      </c>
      <c r="F743" s="25">
        <v>0.94299999999999995</v>
      </c>
    </row>
    <row r="744" spans="1:6" x14ac:dyDescent="0.35">
      <c r="A744" s="22" t="s">
        <v>1133</v>
      </c>
      <c r="B744" s="25">
        <v>52</v>
      </c>
      <c r="C744" s="25">
        <v>416</v>
      </c>
      <c r="D744" s="25">
        <v>0.434</v>
      </c>
      <c r="E744" s="25">
        <v>0.93799999999999994</v>
      </c>
      <c r="F744" s="25">
        <v>1</v>
      </c>
    </row>
    <row r="745" spans="1:6" x14ac:dyDescent="0.35">
      <c r="A745" s="22" t="s">
        <v>2103</v>
      </c>
      <c r="B745" s="25">
        <v>47</v>
      </c>
      <c r="C745" s="25">
        <v>415.92899999999997</v>
      </c>
      <c r="D745" s="25">
        <v>0.72899999999999998</v>
      </c>
      <c r="E745" s="25">
        <v>0.28899999999999998</v>
      </c>
      <c r="F745" s="25">
        <v>0.81599999999999995</v>
      </c>
    </row>
    <row r="746" spans="1:6" x14ac:dyDescent="0.35">
      <c r="A746" s="22" t="s">
        <v>172</v>
      </c>
      <c r="B746" s="25">
        <v>27</v>
      </c>
      <c r="C746" s="25">
        <v>415.38499999999999</v>
      </c>
      <c r="D746" s="25">
        <v>0.84399999999999997</v>
      </c>
      <c r="E746" s="25">
        <v>0.76800000000000002</v>
      </c>
      <c r="F746" s="25">
        <v>0.77800000000000002</v>
      </c>
    </row>
    <row r="747" spans="1:6" x14ac:dyDescent="0.35">
      <c r="A747" s="22" t="s">
        <v>1565</v>
      </c>
      <c r="B747" s="25">
        <v>54</v>
      </c>
      <c r="C747" s="25">
        <v>415.38499999999999</v>
      </c>
      <c r="D747" s="25">
        <v>0.93500000000000005</v>
      </c>
      <c r="E747" s="25">
        <v>0.153</v>
      </c>
      <c r="F747" s="25">
        <v>0.79</v>
      </c>
    </row>
    <row r="748" spans="1:6" x14ac:dyDescent="0.35">
      <c r="A748" s="22" t="s">
        <v>2060</v>
      </c>
      <c r="B748" s="25">
        <v>83</v>
      </c>
      <c r="C748" s="25">
        <v>415</v>
      </c>
      <c r="D748" s="25">
        <v>0.76300000000000001</v>
      </c>
      <c r="E748" s="25">
        <v>0.77600000000000002</v>
      </c>
      <c r="F748" s="25">
        <v>0.82599999999999996</v>
      </c>
    </row>
    <row r="749" spans="1:6" x14ac:dyDescent="0.35">
      <c r="A749" s="22" t="s">
        <v>1722</v>
      </c>
      <c r="B749" s="25">
        <v>373</v>
      </c>
      <c r="C749" s="25">
        <v>414.44400000000002</v>
      </c>
      <c r="D749" s="25">
        <v>0.78</v>
      </c>
      <c r="E749" s="25">
        <v>0.68899999999999995</v>
      </c>
      <c r="F749" s="25">
        <v>0.80200000000000005</v>
      </c>
    </row>
    <row r="750" spans="1:6" x14ac:dyDescent="0.35">
      <c r="A750" s="22" t="s">
        <v>1368</v>
      </c>
      <c r="B750" s="25">
        <v>609.5</v>
      </c>
      <c r="C750" s="25">
        <v>414.11750000000001</v>
      </c>
      <c r="D750" s="25">
        <v>0.91800000000000004</v>
      </c>
      <c r="E750" s="25">
        <v>9.2499999999999999E-2</v>
      </c>
      <c r="F750" s="25">
        <v>0.83250000000000002</v>
      </c>
    </row>
    <row r="751" spans="1:6" x14ac:dyDescent="0.35">
      <c r="A751" s="22" t="s">
        <v>1285</v>
      </c>
      <c r="B751" s="25">
        <v>259.5</v>
      </c>
      <c r="C751" s="25">
        <v>414.05700000000002</v>
      </c>
      <c r="D751" s="25">
        <v>1.0445</v>
      </c>
      <c r="E751" s="25">
        <v>0.28700000000000003</v>
      </c>
      <c r="F751" s="25">
        <v>0.95649999999999991</v>
      </c>
    </row>
    <row r="752" spans="1:6" x14ac:dyDescent="0.35">
      <c r="A752" s="22" t="s">
        <v>1963</v>
      </c>
      <c r="B752" s="25">
        <v>12</v>
      </c>
      <c r="C752" s="25">
        <v>413.79300000000001</v>
      </c>
      <c r="D752" s="25">
        <v>0.69</v>
      </c>
      <c r="E752" s="25">
        <v>0.214</v>
      </c>
      <c r="F752" s="25">
        <v>1</v>
      </c>
    </row>
    <row r="753" spans="1:6" x14ac:dyDescent="0.35">
      <c r="A753" s="22" t="s">
        <v>1755</v>
      </c>
      <c r="B753" s="25">
        <v>257</v>
      </c>
      <c r="C753" s="25">
        <v>413.18299999999999</v>
      </c>
      <c r="D753" s="25">
        <v>0.93100000000000005</v>
      </c>
      <c r="E753" s="25">
        <v>1</v>
      </c>
      <c r="F753" s="25">
        <v>0.77400000000000002</v>
      </c>
    </row>
    <row r="754" spans="1:6" x14ac:dyDescent="0.35">
      <c r="A754" s="22" t="s">
        <v>2161</v>
      </c>
      <c r="B754" s="25">
        <v>111</v>
      </c>
      <c r="C754" s="25">
        <v>412.63900000000001</v>
      </c>
      <c r="D754" s="25">
        <v>0.91200000000000003</v>
      </c>
      <c r="E754" s="25">
        <v>0.495</v>
      </c>
      <c r="F754" s="25">
        <v>0.89100000000000001</v>
      </c>
    </row>
    <row r="755" spans="1:6" x14ac:dyDescent="0.35">
      <c r="A755" s="22" t="s">
        <v>1757</v>
      </c>
      <c r="B755" s="25">
        <v>2001</v>
      </c>
      <c r="C755" s="25">
        <v>411.89800000000002</v>
      </c>
      <c r="D755" s="25">
        <v>2.6909999999999998</v>
      </c>
      <c r="E755" s="25">
        <v>0.152</v>
      </c>
      <c r="F755" s="25">
        <v>0.64</v>
      </c>
    </row>
    <row r="756" spans="1:6" x14ac:dyDescent="0.35">
      <c r="A756" s="22" t="s">
        <v>1962</v>
      </c>
      <c r="B756" s="25">
        <v>93</v>
      </c>
      <c r="C756" s="25">
        <v>411.50400000000002</v>
      </c>
      <c r="D756" s="25">
        <v>0.72199999999999998</v>
      </c>
      <c r="E756" s="25">
        <v>0.18</v>
      </c>
      <c r="F756" s="25">
        <v>0.81699999999999995</v>
      </c>
    </row>
    <row r="757" spans="1:6" x14ac:dyDescent="0.35">
      <c r="A757" s="22" t="s">
        <v>290</v>
      </c>
      <c r="B757" s="25">
        <v>575.66666666666663</v>
      </c>
      <c r="C757" s="25">
        <v>411.32166666666666</v>
      </c>
      <c r="D757" s="25">
        <v>0.94666666666666666</v>
      </c>
      <c r="E757" s="25">
        <v>0.48900000000000005</v>
      </c>
      <c r="F757" s="25">
        <v>0.88833333333333331</v>
      </c>
    </row>
    <row r="758" spans="1:6" x14ac:dyDescent="0.35">
      <c r="A758" s="22" t="s">
        <v>1580</v>
      </c>
      <c r="B758" s="25">
        <v>18</v>
      </c>
      <c r="C758" s="25">
        <v>410.41650000000004</v>
      </c>
      <c r="D758" s="25">
        <v>0.46599999999999997</v>
      </c>
      <c r="E758" s="25">
        <v>0.42400000000000004</v>
      </c>
      <c r="F758" s="25">
        <v>1</v>
      </c>
    </row>
    <row r="759" spans="1:6" x14ac:dyDescent="0.35">
      <c r="A759" s="22" t="s">
        <v>968</v>
      </c>
      <c r="B759" s="25">
        <v>167</v>
      </c>
      <c r="C759" s="25">
        <v>409.31400000000002</v>
      </c>
      <c r="D759" s="25">
        <v>0.74199999999999999</v>
      </c>
      <c r="E759" s="25">
        <v>0.83699999999999997</v>
      </c>
      <c r="F759" s="25">
        <v>0.73499999999999999</v>
      </c>
    </row>
    <row r="760" spans="1:6" x14ac:dyDescent="0.35">
      <c r="A760" s="22" t="s">
        <v>226</v>
      </c>
      <c r="B760" s="25">
        <v>345</v>
      </c>
      <c r="C760" s="25">
        <v>408.89599999999996</v>
      </c>
      <c r="D760" s="25">
        <v>0.92366666666666664</v>
      </c>
      <c r="E760" s="25">
        <v>0.73733333333333329</v>
      </c>
      <c r="F760" s="25">
        <v>0.73999999999999988</v>
      </c>
    </row>
    <row r="761" spans="1:6" x14ac:dyDescent="0.35">
      <c r="A761" s="22" t="s">
        <v>215</v>
      </c>
      <c r="B761" s="25">
        <v>49</v>
      </c>
      <c r="C761" s="25">
        <v>408.33300000000003</v>
      </c>
      <c r="D761" s="25">
        <v>0.53600000000000003</v>
      </c>
      <c r="E761" s="25">
        <v>0.93300000000000005</v>
      </c>
      <c r="F761" s="25">
        <v>0.83899999999999997</v>
      </c>
    </row>
    <row r="762" spans="1:6" x14ac:dyDescent="0.35">
      <c r="A762" s="22" t="s">
        <v>193</v>
      </c>
      <c r="B762" s="25">
        <v>20.6</v>
      </c>
      <c r="C762" s="25">
        <v>406.15459999999996</v>
      </c>
      <c r="D762" s="25">
        <v>0.85560000000000014</v>
      </c>
      <c r="E762" s="25">
        <v>0.49700000000000005</v>
      </c>
      <c r="F762" s="25">
        <v>0.85559999999999992</v>
      </c>
    </row>
    <row r="763" spans="1:6" x14ac:dyDescent="0.35">
      <c r="A763" s="22" t="s">
        <v>1994</v>
      </c>
      <c r="B763" s="25">
        <v>265</v>
      </c>
      <c r="C763" s="25">
        <v>405.81900000000002</v>
      </c>
      <c r="D763" s="25">
        <v>1.014</v>
      </c>
      <c r="E763" s="25">
        <v>6.4000000000000001E-2</v>
      </c>
      <c r="F763" s="25">
        <v>0.78300000000000003</v>
      </c>
    </row>
    <row r="764" spans="1:6" x14ac:dyDescent="0.35">
      <c r="A764" s="22" t="s">
        <v>2129</v>
      </c>
      <c r="B764" s="25">
        <v>45</v>
      </c>
      <c r="C764" s="25">
        <v>405.40499999999997</v>
      </c>
      <c r="D764" s="25">
        <v>0.92500000000000004</v>
      </c>
      <c r="E764" s="25">
        <v>0.56899999999999995</v>
      </c>
      <c r="F764" s="25">
        <v>0.78400000000000003</v>
      </c>
    </row>
    <row r="765" spans="1:6" x14ac:dyDescent="0.35">
      <c r="A765" s="22" t="s">
        <v>1401</v>
      </c>
      <c r="B765" s="25">
        <v>26.5</v>
      </c>
      <c r="C765" s="25">
        <v>404.29499999999996</v>
      </c>
      <c r="D765" s="25">
        <v>0.72899999999999998</v>
      </c>
      <c r="E765" s="25">
        <v>0.255</v>
      </c>
      <c r="F765" s="25">
        <v>0.89149999999999996</v>
      </c>
    </row>
    <row r="766" spans="1:6" x14ac:dyDescent="0.35">
      <c r="A766" s="22" t="s">
        <v>1585</v>
      </c>
      <c r="B766" s="25">
        <v>259</v>
      </c>
      <c r="C766" s="25">
        <v>404.05599999999998</v>
      </c>
      <c r="D766" s="25">
        <v>0.89700000000000002</v>
      </c>
      <c r="E766" s="25">
        <v>0.14099999999999999</v>
      </c>
      <c r="F766" s="25">
        <v>0.90200000000000002</v>
      </c>
    </row>
    <row r="767" spans="1:6" x14ac:dyDescent="0.35">
      <c r="A767" s="22" t="s">
        <v>2011</v>
      </c>
      <c r="B767" s="25">
        <v>23</v>
      </c>
      <c r="C767" s="25">
        <v>403.50900000000001</v>
      </c>
      <c r="D767" s="25">
        <v>1.1399999999999999</v>
      </c>
      <c r="E767" s="25">
        <v>0.19500000000000001</v>
      </c>
      <c r="F767" s="25">
        <v>0.64900000000000002</v>
      </c>
    </row>
    <row r="768" spans="1:6" x14ac:dyDescent="0.35">
      <c r="A768" s="22" t="s">
        <v>1360</v>
      </c>
      <c r="B768" s="25">
        <v>203</v>
      </c>
      <c r="C768" s="25">
        <v>402.63</v>
      </c>
      <c r="D768" s="25">
        <v>0.74199999999999999</v>
      </c>
      <c r="E768" s="25">
        <v>0.34350000000000003</v>
      </c>
      <c r="F768" s="25">
        <v>0.94750000000000001</v>
      </c>
    </row>
    <row r="769" spans="1:6" x14ac:dyDescent="0.35">
      <c r="A769" s="22" t="s">
        <v>303</v>
      </c>
      <c r="B769" s="25">
        <v>81.666666666666671</v>
      </c>
      <c r="C769" s="25">
        <v>402.40233333333339</v>
      </c>
      <c r="D769" s="25">
        <v>0.7446666666666667</v>
      </c>
      <c r="E769" s="25">
        <v>0.99266666666666659</v>
      </c>
      <c r="F769" s="25">
        <v>0.76733333333333331</v>
      </c>
    </row>
    <row r="770" spans="1:6" x14ac:dyDescent="0.35">
      <c r="A770" s="22" t="s">
        <v>1254</v>
      </c>
      <c r="B770" s="25">
        <v>67.5</v>
      </c>
      <c r="C770" s="25">
        <v>400.69450000000001</v>
      </c>
      <c r="D770" s="25">
        <v>1</v>
      </c>
      <c r="E770" s="25">
        <v>0.14499999999999999</v>
      </c>
      <c r="F770" s="25">
        <v>0.9</v>
      </c>
    </row>
    <row r="771" spans="1:6" x14ac:dyDescent="0.35">
      <c r="A771" s="22" t="s">
        <v>1215</v>
      </c>
      <c r="B771" s="25">
        <v>92.5</v>
      </c>
      <c r="C771" s="25">
        <v>400.1035</v>
      </c>
      <c r="D771" s="25">
        <v>0.82150000000000001</v>
      </c>
      <c r="E771" s="25">
        <v>0.30599999999999999</v>
      </c>
      <c r="F771" s="25">
        <v>0.80249999999999999</v>
      </c>
    </row>
    <row r="772" spans="1:6" x14ac:dyDescent="0.35">
      <c r="A772" s="22" t="s">
        <v>1930</v>
      </c>
      <c r="B772" s="25">
        <v>6</v>
      </c>
      <c r="C772" s="25">
        <v>400</v>
      </c>
      <c r="D772" s="25">
        <v>0.625</v>
      </c>
      <c r="E772" s="25">
        <v>0.28199999999999997</v>
      </c>
      <c r="F772" s="25">
        <v>0.61499999999999999</v>
      </c>
    </row>
    <row r="773" spans="1:6" x14ac:dyDescent="0.35">
      <c r="A773" s="22" t="s">
        <v>1857</v>
      </c>
      <c r="B773" s="25">
        <v>55</v>
      </c>
      <c r="C773" s="25">
        <v>398.55099999999999</v>
      </c>
      <c r="D773" s="25">
        <v>0.79300000000000004</v>
      </c>
      <c r="E773" s="25">
        <v>0.35</v>
      </c>
      <c r="F773" s="25">
        <v>0.65400000000000003</v>
      </c>
    </row>
    <row r="774" spans="1:6" x14ac:dyDescent="0.35">
      <c r="A774" s="22" t="s">
        <v>895</v>
      </c>
      <c r="B774" s="25">
        <v>3233.5</v>
      </c>
      <c r="C774" s="25">
        <v>397.8075</v>
      </c>
      <c r="D774" s="25">
        <v>0.85850000000000004</v>
      </c>
      <c r="E774" s="25">
        <v>0.88050000000000006</v>
      </c>
      <c r="F774" s="25">
        <v>1</v>
      </c>
    </row>
    <row r="775" spans="1:6" x14ac:dyDescent="0.35">
      <c r="A775" s="22" t="s">
        <v>2086</v>
      </c>
      <c r="B775" s="25">
        <v>66</v>
      </c>
      <c r="C775" s="25">
        <v>397.59</v>
      </c>
      <c r="D775" s="25">
        <v>0.81</v>
      </c>
      <c r="E775" s="25">
        <v>0.80600000000000005</v>
      </c>
      <c r="F775" s="25">
        <v>0.79500000000000004</v>
      </c>
    </row>
    <row r="776" spans="1:6" x14ac:dyDescent="0.35">
      <c r="A776" s="22" t="s">
        <v>196</v>
      </c>
      <c r="B776" s="25">
        <v>243</v>
      </c>
      <c r="C776" s="25">
        <v>396.411</v>
      </c>
      <c r="D776" s="25">
        <v>0.78700000000000003</v>
      </c>
      <c r="E776" s="25">
        <v>0.58299999999999996</v>
      </c>
      <c r="F776" s="25">
        <v>0.75800000000000001</v>
      </c>
    </row>
    <row r="777" spans="1:6" x14ac:dyDescent="0.35">
      <c r="A777" s="22" t="s">
        <v>1897</v>
      </c>
      <c r="B777" s="25">
        <v>17</v>
      </c>
      <c r="C777" s="25">
        <v>395.34899999999999</v>
      </c>
      <c r="D777" s="25">
        <v>0.39400000000000002</v>
      </c>
      <c r="E777" s="25">
        <v>0.83499999999999996</v>
      </c>
      <c r="F777" s="25">
        <v>1</v>
      </c>
    </row>
    <row r="778" spans="1:6" x14ac:dyDescent="0.35">
      <c r="A778" s="22" t="s">
        <v>1071</v>
      </c>
      <c r="B778" s="25">
        <v>689.5</v>
      </c>
      <c r="C778" s="25">
        <v>394.79700000000003</v>
      </c>
      <c r="D778" s="25">
        <v>6.0049999999999999</v>
      </c>
      <c r="E778" s="25">
        <v>0.65300000000000002</v>
      </c>
      <c r="F778" s="25">
        <v>0.85099999999999998</v>
      </c>
    </row>
    <row r="779" spans="1:6" x14ac:dyDescent="0.35">
      <c r="A779" s="22" t="s">
        <v>2201</v>
      </c>
      <c r="B779" s="25">
        <v>13</v>
      </c>
      <c r="C779" s="25">
        <v>393.93900000000002</v>
      </c>
      <c r="D779" s="25">
        <v>0.57899999999999996</v>
      </c>
      <c r="E779" s="25">
        <v>0.72599999999999998</v>
      </c>
      <c r="F779" s="25">
        <v>0.91900000000000004</v>
      </c>
    </row>
    <row r="780" spans="1:6" x14ac:dyDescent="0.35">
      <c r="A780" s="22" t="s">
        <v>1149</v>
      </c>
      <c r="B780" s="25">
        <v>24</v>
      </c>
      <c r="C780" s="25">
        <v>393.44299999999998</v>
      </c>
      <c r="D780" s="25">
        <v>0.84699999999999998</v>
      </c>
      <c r="E780" s="25">
        <v>0.47399999999999998</v>
      </c>
      <c r="F780" s="25">
        <v>0.92300000000000004</v>
      </c>
    </row>
    <row r="781" spans="1:6" x14ac:dyDescent="0.35">
      <c r="A781" s="22" t="s">
        <v>1113</v>
      </c>
      <c r="B781" s="25">
        <v>125</v>
      </c>
      <c r="C781" s="25">
        <v>391.85</v>
      </c>
      <c r="D781" s="25">
        <v>1.0489999999999999</v>
      </c>
      <c r="E781" s="25">
        <v>0.93700000000000006</v>
      </c>
      <c r="F781" s="25">
        <v>1</v>
      </c>
    </row>
    <row r="782" spans="1:6" x14ac:dyDescent="0.35">
      <c r="A782" s="22" t="s">
        <v>1556</v>
      </c>
      <c r="B782" s="25">
        <v>543</v>
      </c>
      <c r="C782" s="25">
        <v>391.77499999999998</v>
      </c>
      <c r="D782" s="25">
        <v>0.752</v>
      </c>
      <c r="E782" s="25">
        <v>0.215</v>
      </c>
      <c r="F782" s="25">
        <v>0.93</v>
      </c>
    </row>
    <row r="783" spans="1:6" x14ac:dyDescent="0.35">
      <c r="A783" s="22" t="s">
        <v>1287</v>
      </c>
      <c r="B783" s="25">
        <v>127</v>
      </c>
      <c r="C783" s="25">
        <v>390.74700000000001</v>
      </c>
      <c r="D783" s="25">
        <v>0.89599999999999991</v>
      </c>
      <c r="E783" s="25">
        <v>0.23699999999999999</v>
      </c>
      <c r="F783" s="25">
        <v>0.91250000000000009</v>
      </c>
    </row>
    <row r="784" spans="1:6" x14ac:dyDescent="0.35">
      <c r="A784" s="22" t="s">
        <v>1062</v>
      </c>
      <c r="B784" s="25">
        <v>51</v>
      </c>
      <c r="C784" s="25">
        <v>389.31299999999999</v>
      </c>
      <c r="D784" s="25">
        <v>1.083</v>
      </c>
      <c r="E784" s="25">
        <v>0.58399999999999996</v>
      </c>
      <c r="F784" s="25">
        <v>0.442</v>
      </c>
    </row>
    <row r="785" spans="1:6" x14ac:dyDescent="0.35">
      <c r="A785" s="22" t="s">
        <v>1404</v>
      </c>
      <c r="B785" s="25">
        <v>36</v>
      </c>
      <c r="C785" s="25">
        <v>387.09699999999998</v>
      </c>
      <c r="D785" s="25">
        <v>0.80900000000000005</v>
      </c>
      <c r="E785" s="25">
        <v>0.28899999999999998</v>
      </c>
      <c r="F785" s="25">
        <v>0.85199999999999998</v>
      </c>
    </row>
    <row r="786" spans="1:6" x14ac:dyDescent="0.35">
      <c r="A786" s="22" t="s">
        <v>1557</v>
      </c>
      <c r="B786" s="25">
        <v>17</v>
      </c>
      <c r="C786" s="25">
        <v>386.36399999999998</v>
      </c>
      <c r="D786" s="25">
        <v>1</v>
      </c>
      <c r="E786" s="25">
        <v>0.38600000000000001</v>
      </c>
      <c r="F786" s="25">
        <v>1</v>
      </c>
    </row>
    <row r="787" spans="1:6" x14ac:dyDescent="0.35">
      <c r="A787" s="22" t="s">
        <v>1434</v>
      </c>
      <c r="B787" s="25">
        <v>12</v>
      </c>
      <c r="C787" s="25">
        <v>385.90250000000003</v>
      </c>
      <c r="D787" s="25">
        <v>8.9834999999999994</v>
      </c>
      <c r="E787" s="25">
        <v>0.315</v>
      </c>
      <c r="F787" s="25">
        <v>0.42750000000000005</v>
      </c>
    </row>
    <row r="788" spans="1:6" x14ac:dyDescent="0.35">
      <c r="A788" s="22" t="s">
        <v>1218</v>
      </c>
      <c r="B788" s="25">
        <v>65.5</v>
      </c>
      <c r="C788" s="25">
        <v>385.56849999999997</v>
      </c>
      <c r="D788" s="25">
        <v>0.7995000000000001</v>
      </c>
      <c r="E788" s="25">
        <v>0.308</v>
      </c>
      <c r="F788" s="25">
        <v>0.91549999999999998</v>
      </c>
    </row>
    <row r="789" spans="1:6" x14ac:dyDescent="0.35">
      <c r="A789" s="22" t="s">
        <v>2104</v>
      </c>
      <c r="B789" s="25">
        <v>23</v>
      </c>
      <c r="C789" s="25">
        <v>383.33300000000003</v>
      </c>
      <c r="D789" s="25">
        <v>0.26200000000000001</v>
      </c>
      <c r="E789" s="25">
        <v>0.878</v>
      </c>
      <c r="F789" s="25">
        <v>1</v>
      </c>
    </row>
    <row r="790" spans="1:6" x14ac:dyDescent="0.35">
      <c r="A790" s="22" t="s">
        <v>1178</v>
      </c>
      <c r="B790" s="25">
        <v>6.5</v>
      </c>
      <c r="C790" s="25">
        <v>382.35299999999995</v>
      </c>
      <c r="D790" s="25">
        <v>1.4675</v>
      </c>
      <c r="E790" s="25">
        <v>0.14749999999999999</v>
      </c>
      <c r="F790" s="25">
        <v>0.625</v>
      </c>
    </row>
    <row r="791" spans="1:6" x14ac:dyDescent="0.35">
      <c r="A791" s="22" t="s">
        <v>1493</v>
      </c>
      <c r="B791" s="25">
        <v>117</v>
      </c>
      <c r="C791" s="25">
        <v>382.30100000000004</v>
      </c>
      <c r="D791" s="25">
        <v>1.4219999999999999</v>
      </c>
      <c r="E791" s="25">
        <v>0.2475</v>
      </c>
      <c r="F791" s="25">
        <v>0.79150000000000009</v>
      </c>
    </row>
    <row r="792" spans="1:6" x14ac:dyDescent="0.35">
      <c r="A792" s="22" t="s">
        <v>1143</v>
      </c>
      <c r="B792" s="25">
        <v>32</v>
      </c>
      <c r="C792" s="25">
        <v>380.952</v>
      </c>
      <c r="D792" s="25">
        <v>0.42199999999999999</v>
      </c>
      <c r="E792" s="25">
        <v>1</v>
      </c>
      <c r="F792" s="25">
        <v>1</v>
      </c>
    </row>
    <row r="793" spans="1:6" x14ac:dyDescent="0.35">
      <c r="A793" s="22" t="s">
        <v>1626</v>
      </c>
      <c r="B793" s="25">
        <v>11</v>
      </c>
      <c r="C793" s="25">
        <v>380.952</v>
      </c>
      <c r="D793" s="25">
        <v>1.778</v>
      </c>
      <c r="E793" s="25">
        <v>9.2499999999999999E-2</v>
      </c>
      <c r="F793" s="25">
        <v>0.55499999999999994</v>
      </c>
    </row>
    <row r="794" spans="1:6" x14ac:dyDescent="0.35">
      <c r="A794" s="22" t="s">
        <v>110</v>
      </c>
      <c r="B794" s="25">
        <v>86.25</v>
      </c>
      <c r="C794" s="25">
        <v>379.63</v>
      </c>
      <c r="D794" s="25">
        <v>0.95874999999999999</v>
      </c>
      <c r="E794" s="25">
        <v>0.97399999999999998</v>
      </c>
      <c r="F794" s="25">
        <v>0.873</v>
      </c>
    </row>
    <row r="795" spans="1:6" x14ac:dyDescent="0.35">
      <c r="A795" s="22" t="s">
        <v>240</v>
      </c>
      <c r="B795" s="25">
        <v>15</v>
      </c>
      <c r="C795" s="25">
        <v>378.87275</v>
      </c>
      <c r="D795" s="25">
        <v>0.87450000000000006</v>
      </c>
      <c r="E795" s="25">
        <v>0.71524999999999994</v>
      </c>
      <c r="F795" s="25">
        <v>0.94825000000000004</v>
      </c>
    </row>
    <row r="796" spans="1:6" x14ac:dyDescent="0.35">
      <c r="A796" s="22" t="s">
        <v>1398</v>
      </c>
      <c r="B796" s="25">
        <v>110</v>
      </c>
      <c r="C796" s="25">
        <v>378.43900000000002</v>
      </c>
      <c r="D796" s="25">
        <v>0.84749999999999992</v>
      </c>
      <c r="E796" s="25">
        <v>0.188</v>
      </c>
      <c r="F796" s="25">
        <v>0.83799999999999997</v>
      </c>
    </row>
    <row r="797" spans="1:6" x14ac:dyDescent="0.35">
      <c r="A797" s="22" t="s">
        <v>1186</v>
      </c>
      <c r="B797" s="25">
        <v>17</v>
      </c>
      <c r="C797" s="25">
        <v>377.77800000000002</v>
      </c>
      <c r="D797" s="25">
        <v>3.214</v>
      </c>
      <c r="E797" s="25">
        <v>0.71399999999999997</v>
      </c>
      <c r="F797" s="25">
        <v>1</v>
      </c>
    </row>
    <row r="798" spans="1:6" x14ac:dyDescent="0.35">
      <c r="A798" s="22" t="s">
        <v>2094</v>
      </c>
      <c r="B798" s="25">
        <v>20</v>
      </c>
      <c r="C798" s="25">
        <v>377.358</v>
      </c>
      <c r="D798" s="25">
        <v>2.3039999999999998</v>
      </c>
      <c r="E798" s="25">
        <v>0.41499999999999998</v>
      </c>
      <c r="F798" s="25">
        <v>0.56100000000000005</v>
      </c>
    </row>
    <row r="799" spans="1:6" x14ac:dyDescent="0.35">
      <c r="A799" s="22" t="s">
        <v>1274</v>
      </c>
      <c r="B799" s="25">
        <v>576</v>
      </c>
      <c r="C799" s="25">
        <v>376.226</v>
      </c>
      <c r="D799" s="25">
        <v>0.85149999999999992</v>
      </c>
      <c r="E799" s="25">
        <v>0.124</v>
      </c>
      <c r="F799" s="25">
        <v>0.91450000000000009</v>
      </c>
    </row>
    <row r="800" spans="1:6" x14ac:dyDescent="0.35">
      <c r="A800" s="22" t="s">
        <v>1056</v>
      </c>
      <c r="B800" s="25">
        <v>203</v>
      </c>
      <c r="C800" s="25">
        <v>375.23099999999999</v>
      </c>
      <c r="D800" s="25">
        <v>0.752</v>
      </c>
      <c r="E800" s="25">
        <v>0.45100000000000001</v>
      </c>
      <c r="F800" s="25">
        <v>0.76</v>
      </c>
    </row>
    <row r="801" spans="1:6" x14ac:dyDescent="0.35">
      <c r="A801" s="22" t="s">
        <v>295</v>
      </c>
      <c r="B801" s="25">
        <v>17</v>
      </c>
      <c r="C801" s="25">
        <v>375.19433333333336</v>
      </c>
      <c r="D801" s="25">
        <v>2.4266666666666672</v>
      </c>
      <c r="E801" s="25">
        <v>0.70333333333333348</v>
      </c>
      <c r="F801" s="25">
        <v>0.28766666666666668</v>
      </c>
    </row>
    <row r="802" spans="1:6" x14ac:dyDescent="0.35">
      <c r="A802" s="22" t="s">
        <v>1870</v>
      </c>
      <c r="B802" s="25">
        <v>117</v>
      </c>
      <c r="C802" s="25">
        <v>375</v>
      </c>
      <c r="D802" s="25">
        <v>0.85699999999999998</v>
      </c>
      <c r="E802" s="25">
        <v>0.48</v>
      </c>
      <c r="F802" s="25">
        <v>0.95</v>
      </c>
    </row>
    <row r="803" spans="1:6" x14ac:dyDescent="0.35">
      <c r="A803" s="22" t="s">
        <v>1440</v>
      </c>
      <c r="B803" s="25">
        <v>7</v>
      </c>
      <c r="C803" s="25">
        <v>375</v>
      </c>
      <c r="D803" s="25">
        <v>0.92599999999999993</v>
      </c>
      <c r="E803" s="25">
        <v>0.26150000000000001</v>
      </c>
      <c r="F803" s="25">
        <v>0.89200000000000002</v>
      </c>
    </row>
    <row r="804" spans="1:6" x14ac:dyDescent="0.35">
      <c r="A804" s="22" t="s">
        <v>1555</v>
      </c>
      <c r="B804" s="25">
        <v>188</v>
      </c>
      <c r="C804" s="25">
        <v>373.85750000000002</v>
      </c>
      <c r="D804" s="25">
        <v>0.95250000000000001</v>
      </c>
      <c r="E804" s="25">
        <v>0.29499999999999998</v>
      </c>
      <c r="F804" s="25">
        <v>0.82899999999999996</v>
      </c>
    </row>
    <row r="805" spans="1:6" x14ac:dyDescent="0.35">
      <c r="A805" s="22" t="s">
        <v>1453</v>
      </c>
      <c r="B805" s="25">
        <v>22</v>
      </c>
      <c r="C805" s="25">
        <v>373.27850000000001</v>
      </c>
      <c r="D805" s="25">
        <v>0.91649999999999998</v>
      </c>
      <c r="E805" s="25">
        <v>0.1305</v>
      </c>
      <c r="F805" s="25">
        <v>0.74649999999999994</v>
      </c>
    </row>
    <row r="806" spans="1:6" x14ac:dyDescent="0.35">
      <c r="A806" s="22" t="s">
        <v>1831</v>
      </c>
      <c r="B806" s="25">
        <v>176</v>
      </c>
      <c r="C806" s="25">
        <v>372.88099999999997</v>
      </c>
      <c r="D806" s="25">
        <v>0.92900000000000005</v>
      </c>
      <c r="E806" s="25">
        <v>0.53900000000000003</v>
      </c>
      <c r="F806" s="25">
        <v>0.91</v>
      </c>
    </row>
    <row r="807" spans="1:6" x14ac:dyDescent="0.35">
      <c r="A807" s="22" t="s">
        <v>1209</v>
      </c>
      <c r="B807" s="25">
        <v>75.5</v>
      </c>
      <c r="C807" s="25">
        <v>372.19150000000002</v>
      </c>
      <c r="D807" s="25">
        <v>0.80699999999999994</v>
      </c>
      <c r="E807" s="25">
        <v>0.33850000000000002</v>
      </c>
      <c r="F807" s="25">
        <v>0.85850000000000004</v>
      </c>
    </row>
    <row r="808" spans="1:6" x14ac:dyDescent="0.35">
      <c r="A808" s="22" t="s">
        <v>1354</v>
      </c>
      <c r="B808" s="25">
        <v>144</v>
      </c>
      <c r="C808" s="25">
        <v>371.13400000000001</v>
      </c>
      <c r="D808" s="25">
        <v>0.55700000000000005</v>
      </c>
      <c r="E808" s="25">
        <v>0.128</v>
      </c>
      <c r="F808" s="25">
        <v>0.86399999999999999</v>
      </c>
    </row>
    <row r="809" spans="1:6" x14ac:dyDescent="0.35">
      <c r="A809" s="22" t="s">
        <v>1420</v>
      </c>
      <c r="B809" s="25">
        <v>35</v>
      </c>
      <c r="C809" s="25">
        <v>369.39799999999997</v>
      </c>
      <c r="D809" s="25">
        <v>1.3325</v>
      </c>
      <c r="E809" s="25">
        <v>0.1135</v>
      </c>
      <c r="F809" s="25">
        <v>0.58400000000000007</v>
      </c>
    </row>
    <row r="810" spans="1:6" x14ac:dyDescent="0.35">
      <c r="A810" s="22" t="s">
        <v>1430</v>
      </c>
      <c r="B810" s="25">
        <v>62</v>
      </c>
      <c r="C810" s="25">
        <v>369.048</v>
      </c>
      <c r="D810" s="25">
        <v>0.83599999999999997</v>
      </c>
      <c r="E810" s="25">
        <v>0.25600000000000001</v>
      </c>
      <c r="F810" s="25">
        <v>0.93500000000000005</v>
      </c>
    </row>
    <row r="811" spans="1:6" x14ac:dyDescent="0.35">
      <c r="A811" s="22" t="s">
        <v>1452</v>
      </c>
      <c r="B811" s="25">
        <v>21</v>
      </c>
      <c r="C811" s="25">
        <v>367.68600000000004</v>
      </c>
      <c r="D811" s="25">
        <v>0.96249999999999991</v>
      </c>
      <c r="E811" s="25">
        <v>0.17049999999999998</v>
      </c>
      <c r="F811" s="25">
        <v>0.8125</v>
      </c>
    </row>
    <row r="812" spans="1:6" x14ac:dyDescent="0.35">
      <c r="A812" s="22" t="s">
        <v>93</v>
      </c>
      <c r="B812" s="25">
        <v>123</v>
      </c>
      <c r="C812" s="25">
        <v>367.15</v>
      </c>
      <c r="D812" s="25">
        <v>0.56999999999999995</v>
      </c>
      <c r="E812" s="25">
        <v>0.93100000000000005</v>
      </c>
      <c r="F812" s="25">
        <v>0.70233333333333337</v>
      </c>
    </row>
    <row r="813" spans="1:6" x14ac:dyDescent="0.35">
      <c r="A813" s="22" t="s">
        <v>1470</v>
      </c>
      <c r="B813" s="25">
        <v>14.5</v>
      </c>
      <c r="C813" s="25">
        <v>366.63800000000003</v>
      </c>
      <c r="D813" s="25">
        <v>0.86299999999999999</v>
      </c>
      <c r="E813" s="25">
        <v>0.16900000000000001</v>
      </c>
      <c r="F813" s="25">
        <v>0.84699999999999998</v>
      </c>
    </row>
    <row r="814" spans="1:6" x14ac:dyDescent="0.35">
      <c r="A814" s="22" t="s">
        <v>1912</v>
      </c>
      <c r="B814" s="25">
        <v>4</v>
      </c>
      <c r="C814" s="25">
        <v>363.63600000000002</v>
      </c>
      <c r="D814" s="25">
        <v>0.68799999999999994</v>
      </c>
      <c r="E814" s="25">
        <v>0.158</v>
      </c>
      <c r="F814" s="25">
        <v>0.84199999999999997</v>
      </c>
    </row>
    <row r="815" spans="1:6" x14ac:dyDescent="0.35">
      <c r="A815" s="22" t="s">
        <v>1060</v>
      </c>
      <c r="B815" s="25">
        <v>146</v>
      </c>
      <c r="C815" s="25">
        <v>360.49400000000003</v>
      </c>
      <c r="D815" s="25">
        <v>0.96399999999999997</v>
      </c>
      <c r="E815" s="25">
        <v>0.503</v>
      </c>
      <c r="F815" s="25">
        <v>0.77900000000000003</v>
      </c>
    </row>
    <row r="816" spans="1:6" x14ac:dyDescent="0.35">
      <c r="A816" s="22" t="s">
        <v>2019</v>
      </c>
      <c r="B816" s="25">
        <v>9</v>
      </c>
      <c r="C816" s="25">
        <v>360</v>
      </c>
      <c r="D816" s="25">
        <v>0.89300000000000002</v>
      </c>
      <c r="E816" s="25">
        <v>0.3</v>
      </c>
      <c r="F816" s="25">
        <v>0.93300000000000005</v>
      </c>
    </row>
    <row r="817" spans="1:6" x14ac:dyDescent="0.35">
      <c r="A817" s="22" t="s">
        <v>130</v>
      </c>
      <c r="B817" s="25">
        <v>163</v>
      </c>
      <c r="C817" s="25">
        <v>359.935</v>
      </c>
      <c r="D817" s="25">
        <v>0.67033333333333334</v>
      </c>
      <c r="E817" s="25">
        <v>0.76733333333333331</v>
      </c>
      <c r="F817" s="25">
        <v>1</v>
      </c>
    </row>
    <row r="818" spans="1:6" x14ac:dyDescent="0.35">
      <c r="A818" s="22" t="s">
        <v>218</v>
      </c>
      <c r="B818" s="25">
        <v>137.33333333333334</v>
      </c>
      <c r="C818" s="25">
        <v>359.18199999999996</v>
      </c>
      <c r="D818" s="25">
        <v>0.97299999999999986</v>
      </c>
      <c r="E818" s="25">
        <v>0.7543333333333333</v>
      </c>
      <c r="F818" s="25">
        <v>0.85199999999999998</v>
      </c>
    </row>
    <row r="819" spans="1:6" x14ac:dyDescent="0.35">
      <c r="A819" s="22" t="s">
        <v>1151</v>
      </c>
      <c r="B819" s="25">
        <v>42</v>
      </c>
      <c r="C819" s="25">
        <v>358.97399999999999</v>
      </c>
      <c r="D819" s="25">
        <v>0.80700000000000005</v>
      </c>
      <c r="E819" s="25">
        <v>0.25700000000000001</v>
      </c>
      <c r="F819" s="25">
        <v>0.82899999999999996</v>
      </c>
    </row>
    <row r="820" spans="1:6" x14ac:dyDescent="0.35">
      <c r="A820" s="22" t="s">
        <v>1728</v>
      </c>
      <c r="B820" s="25">
        <v>2059</v>
      </c>
      <c r="C820" s="25">
        <v>358.64800000000002</v>
      </c>
      <c r="D820" s="25">
        <v>0.85699999999999998</v>
      </c>
      <c r="E820" s="25">
        <v>0.16600000000000001</v>
      </c>
      <c r="F820" s="25">
        <v>0.84299999999999997</v>
      </c>
    </row>
    <row r="821" spans="1:6" x14ac:dyDescent="0.35">
      <c r="A821" s="22" t="s">
        <v>1735</v>
      </c>
      <c r="B821" s="25">
        <v>332</v>
      </c>
      <c r="C821" s="25">
        <v>357.37400000000002</v>
      </c>
      <c r="D821" s="25">
        <v>0.76700000000000002</v>
      </c>
      <c r="E821" s="25">
        <v>0.56000000000000005</v>
      </c>
      <c r="F821" s="25">
        <v>0.90700000000000003</v>
      </c>
    </row>
    <row r="822" spans="1:6" x14ac:dyDescent="0.35">
      <c r="A822" s="22" t="s">
        <v>1382</v>
      </c>
      <c r="B822" s="25">
        <v>48</v>
      </c>
      <c r="C822" s="25">
        <v>355.55599999999998</v>
      </c>
      <c r="D822" s="25">
        <v>0.80400000000000005</v>
      </c>
      <c r="E822" s="25">
        <v>0.28999999999999998</v>
      </c>
      <c r="F822" s="25">
        <v>0.91800000000000004</v>
      </c>
    </row>
    <row r="823" spans="1:6" x14ac:dyDescent="0.35">
      <c r="A823" s="22" t="s">
        <v>1009</v>
      </c>
      <c r="B823" s="25">
        <v>16</v>
      </c>
      <c r="C823" s="25">
        <v>355.55599999999998</v>
      </c>
      <c r="D823" s="25">
        <v>0.60799999999999998</v>
      </c>
      <c r="E823" s="25">
        <v>0.27200000000000002</v>
      </c>
      <c r="F823" s="25">
        <v>0.91400000000000003</v>
      </c>
    </row>
    <row r="824" spans="1:6" x14ac:dyDescent="0.35">
      <c r="A824" s="22" t="s">
        <v>1525</v>
      </c>
      <c r="B824" s="25">
        <v>193.5</v>
      </c>
      <c r="C824" s="25">
        <v>355.35849999999999</v>
      </c>
      <c r="D824" s="25">
        <v>0.78550000000000009</v>
      </c>
      <c r="E824" s="25">
        <v>0.20850000000000002</v>
      </c>
      <c r="F824" s="25">
        <v>0.92500000000000004</v>
      </c>
    </row>
    <row r="825" spans="1:6" x14ac:dyDescent="0.35">
      <c r="A825" s="22" t="s">
        <v>1201</v>
      </c>
      <c r="B825" s="25">
        <v>23</v>
      </c>
      <c r="C825" s="25">
        <v>355.16699999999997</v>
      </c>
      <c r="D825" s="25">
        <v>0.76800000000000002</v>
      </c>
      <c r="E825" s="25">
        <v>0.42</v>
      </c>
      <c r="F825" s="25">
        <v>0.90300000000000002</v>
      </c>
    </row>
    <row r="826" spans="1:6" x14ac:dyDescent="0.35">
      <c r="A826" s="22" t="s">
        <v>1700</v>
      </c>
      <c r="B826" s="25">
        <v>24.666666666666668</v>
      </c>
      <c r="C826" s="25">
        <v>354.51933333333335</v>
      </c>
      <c r="D826" s="25">
        <v>1.2430000000000001</v>
      </c>
      <c r="E826" s="25">
        <v>0.18466666666666667</v>
      </c>
      <c r="F826" s="25">
        <v>0.66733333333333322</v>
      </c>
    </row>
    <row r="827" spans="1:6" x14ac:dyDescent="0.35">
      <c r="A827" s="22" t="s">
        <v>1234</v>
      </c>
      <c r="B827" s="25">
        <v>114</v>
      </c>
      <c r="C827" s="25">
        <v>353.72050000000002</v>
      </c>
      <c r="D827" s="25">
        <v>0.99350000000000005</v>
      </c>
      <c r="E827" s="25">
        <v>0.18099999999999999</v>
      </c>
      <c r="F827" s="25">
        <v>0.86149999999999993</v>
      </c>
    </row>
    <row r="828" spans="1:6" x14ac:dyDescent="0.35">
      <c r="A828" s="22" t="s">
        <v>1456</v>
      </c>
      <c r="B828" s="25">
        <v>81</v>
      </c>
      <c r="C828" s="25">
        <v>353.71199999999999</v>
      </c>
      <c r="D828" s="25">
        <v>1.238</v>
      </c>
      <c r="E828" s="25">
        <v>0.23599999999999999</v>
      </c>
      <c r="F828" s="25">
        <v>0.93</v>
      </c>
    </row>
    <row r="829" spans="1:6" x14ac:dyDescent="0.35">
      <c r="A829" s="22" t="s">
        <v>1123</v>
      </c>
      <c r="B829" s="25">
        <v>458</v>
      </c>
      <c r="C829" s="25">
        <v>352.89100000000002</v>
      </c>
      <c r="D829" s="25">
        <v>0.84899999999999998</v>
      </c>
      <c r="E829" s="25">
        <v>0.46850000000000003</v>
      </c>
      <c r="F829" s="25">
        <v>0.88500000000000001</v>
      </c>
    </row>
    <row r="830" spans="1:6" x14ac:dyDescent="0.35">
      <c r="A830" s="22" t="s">
        <v>1444</v>
      </c>
      <c r="B830" s="25">
        <v>31</v>
      </c>
      <c r="C830" s="25">
        <v>352.27300000000002</v>
      </c>
      <c r="D830" s="25">
        <v>0.93600000000000005</v>
      </c>
      <c r="E830" s="25">
        <v>0.51900000000000002</v>
      </c>
      <c r="F830" s="25">
        <v>0.87</v>
      </c>
    </row>
    <row r="831" spans="1:6" x14ac:dyDescent="0.35">
      <c r="A831" s="22" t="s">
        <v>1845</v>
      </c>
      <c r="B831" s="25">
        <v>136</v>
      </c>
      <c r="C831" s="25">
        <v>349.61399999999998</v>
      </c>
      <c r="D831" s="25">
        <v>0.79600000000000004</v>
      </c>
      <c r="E831" s="25">
        <v>0.19800000000000001</v>
      </c>
      <c r="F831" s="25">
        <v>0.97</v>
      </c>
    </row>
    <row r="832" spans="1:6" x14ac:dyDescent="0.35">
      <c r="A832" s="22" t="s">
        <v>1526</v>
      </c>
      <c r="B832" s="25">
        <v>521.5</v>
      </c>
      <c r="C832" s="25">
        <v>349.51949999999999</v>
      </c>
      <c r="D832" s="25">
        <v>0.87949999999999995</v>
      </c>
      <c r="E832" s="25">
        <v>0.30449999999999999</v>
      </c>
      <c r="F832" s="25">
        <v>0.88450000000000006</v>
      </c>
    </row>
    <row r="833" spans="1:6" x14ac:dyDescent="0.35">
      <c r="A833" s="22" t="s">
        <v>1029</v>
      </c>
      <c r="B833" s="25">
        <v>80</v>
      </c>
      <c r="C833" s="25">
        <v>349.34500000000003</v>
      </c>
      <c r="D833" s="25">
        <v>0.89800000000000002</v>
      </c>
      <c r="E833" s="25">
        <v>0.314</v>
      </c>
      <c r="F833" s="25">
        <v>0.85299999999999998</v>
      </c>
    </row>
    <row r="834" spans="1:6" x14ac:dyDescent="0.35">
      <c r="A834" s="22" t="s">
        <v>210</v>
      </c>
      <c r="B834" s="25">
        <v>191.33333333333334</v>
      </c>
      <c r="C834" s="25">
        <v>349.32233333333329</v>
      </c>
      <c r="D834" s="25">
        <v>0.73233333333333339</v>
      </c>
      <c r="E834" s="25">
        <v>0.98799999999999999</v>
      </c>
      <c r="F834" s="25">
        <v>0.8746666666666667</v>
      </c>
    </row>
    <row r="835" spans="1:6" x14ac:dyDescent="0.35">
      <c r="A835" s="22" t="s">
        <v>1944</v>
      </c>
      <c r="B835" s="25">
        <v>22</v>
      </c>
      <c r="C835" s="25">
        <v>349.20600000000002</v>
      </c>
      <c r="D835" s="25">
        <v>0.96899999999999997</v>
      </c>
      <c r="E835" s="25">
        <v>9.5000000000000001E-2</v>
      </c>
      <c r="F835" s="25">
        <v>0.68400000000000005</v>
      </c>
    </row>
    <row r="836" spans="1:6" x14ac:dyDescent="0.35">
      <c r="A836" s="22" t="s">
        <v>209</v>
      </c>
      <c r="B836" s="25">
        <v>181.66666666666666</v>
      </c>
      <c r="C836" s="25">
        <v>349.16366666666664</v>
      </c>
      <c r="D836" s="25">
        <v>0.73533333333333328</v>
      </c>
      <c r="E836" s="25">
        <v>0.98233333333333339</v>
      </c>
      <c r="F836" s="25">
        <v>0.88933333333333342</v>
      </c>
    </row>
    <row r="837" spans="1:6" x14ac:dyDescent="0.35">
      <c r="A837" s="22" t="s">
        <v>2152</v>
      </c>
      <c r="B837" s="25">
        <v>30</v>
      </c>
      <c r="C837" s="25">
        <v>348.83699999999999</v>
      </c>
      <c r="D837" s="25">
        <v>0.85099999999999998</v>
      </c>
      <c r="E837" s="25">
        <v>0.60399999999999998</v>
      </c>
      <c r="F837" s="25">
        <v>1</v>
      </c>
    </row>
    <row r="838" spans="1:6" x14ac:dyDescent="0.35">
      <c r="A838" s="22" t="s">
        <v>1956</v>
      </c>
      <c r="B838" s="25">
        <v>24</v>
      </c>
      <c r="C838" s="25">
        <v>347.82600000000002</v>
      </c>
      <c r="D838" s="25">
        <v>0.88500000000000001</v>
      </c>
      <c r="E838" s="25">
        <v>0.17599999999999999</v>
      </c>
      <c r="F838" s="25">
        <v>0.85699999999999998</v>
      </c>
    </row>
    <row r="839" spans="1:6" x14ac:dyDescent="0.35">
      <c r="A839" s="22" t="s">
        <v>1413</v>
      </c>
      <c r="B839" s="25">
        <v>24</v>
      </c>
      <c r="C839" s="25">
        <v>347.82600000000002</v>
      </c>
      <c r="D839" s="25">
        <v>0.97199999999999998</v>
      </c>
      <c r="E839" s="25">
        <v>0.41</v>
      </c>
      <c r="F839" s="25">
        <v>0.85499999999999998</v>
      </c>
    </row>
    <row r="840" spans="1:6" x14ac:dyDescent="0.35">
      <c r="A840" s="22" t="s">
        <v>1132</v>
      </c>
      <c r="B840" s="25">
        <v>113.5</v>
      </c>
      <c r="C840" s="25">
        <v>347.79750000000001</v>
      </c>
      <c r="D840" s="25">
        <v>0.90049999999999997</v>
      </c>
      <c r="E840" s="25">
        <v>0.48150000000000004</v>
      </c>
      <c r="F840" s="25">
        <v>0.86099999999999999</v>
      </c>
    </row>
    <row r="841" spans="1:6" x14ac:dyDescent="0.35">
      <c r="A841" s="22" t="s">
        <v>160</v>
      </c>
      <c r="B841" s="25">
        <v>5</v>
      </c>
      <c r="C841" s="25">
        <v>344.32250000000005</v>
      </c>
      <c r="D841" s="25">
        <v>0.89100000000000001</v>
      </c>
      <c r="E841" s="25">
        <v>0.52600000000000002</v>
      </c>
      <c r="F841" s="25">
        <v>0.69725000000000004</v>
      </c>
    </row>
    <row r="842" spans="1:6" x14ac:dyDescent="0.35">
      <c r="A842" s="22" t="s">
        <v>205</v>
      </c>
      <c r="B842" s="25">
        <v>306</v>
      </c>
      <c r="C842" s="25">
        <v>344.20699999999999</v>
      </c>
      <c r="D842" s="25">
        <v>1.4359999999999999</v>
      </c>
      <c r="E842" s="25">
        <v>0.54900000000000004</v>
      </c>
      <c r="F842" s="25">
        <v>0.66100000000000003</v>
      </c>
    </row>
    <row r="843" spans="1:6" x14ac:dyDescent="0.35">
      <c r="A843" s="22" t="s">
        <v>1504</v>
      </c>
      <c r="B843" s="25">
        <v>35.5</v>
      </c>
      <c r="C843" s="25">
        <v>343.51350000000002</v>
      </c>
      <c r="D843" s="25">
        <v>0.99</v>
      </c>
      <c r="E843" s="25">
        <v>0.315</v>
      </c>
      <c r="F843" s="25">
        <v>0.91849999999999998</v>
      </c>
    </row>
    <row r="844" spans="1:6" x14ac:dyDescent="0.35">
      <c r="A844" s="22" t="s">
        <v>1102</v>
      </c>
      <c r="B844" s="25">
        <v>384.5</v>
      </c>
      <c r="C844" s="25">
        <v>343.3245</v>
      </c>
      <c r="D844" s="25">
        <v>0.81600000000000006</v>
      </c>
      <c r="E844" s="25">
        <v>0.5615</v>
      </c>
      <c r="F844" s="25">
        <v>0.90400000000000003</v>
      </c>
    </row>
    <row r="845" spans="1:6" x14ac:dyDescent="0.35">
      <c r="A845" s="22" t="s">
        <v>1617</v>
      </c>
      <c r="B845" s="25">
        <v>263</v>
      </c>
      <c r="C845" s="25">
        <v>342.97249999999997</v>
      </c>
      <c r="D845" s="25">
        <v>0.65450000000000008</v>
      </c>
      <c r="E845" s="25">
        <v>0.14050000000000001</v>
      </c>
      <c r="F845" s="25">
        <v>0.90800000000000003</v>
      </c>
    </row>
    <row r="846" spans="1:6" x14ac:dyDescent="0.35">
      <c r="A846" s="22" t="s">
        <v>2100</v>
      </c>
      <c r="B846" s="25">
        <v>28</v>
      </c>
      <c r="C846" s="25">
        <v>341.46300000000002</v>
      </c>
      <c r="D846" s="25">
        <v>0.79600000000000004</v>
      </c>
      <c r="E846" s="25">
        <v>0.44500000000000001</v>
      </c>
      <c r="F846" s="25">
        <v>0.93600000000000005</v>
      </c>
    </row>
    <row r="847" spans="1:6" x14ac:dyDescent="0.35">
      <c r="A847" s="22" t="s">
        <v>1582</v>
      </c>
      <c r="B847" s="25">
        <v>807</v>
      </c>
      <c r="C847" s="25">
        <v>339.78899999999999</v>
      </c>
      <c r="D847" s="25">
        <v>0.80500000000000005</v>
      </c>
      <c r="E847" s="25">
        <v>0.107</v>
      </c>
      <c r="F847" s="25">
        <v>0.89</v>
      </c>
    </row>
    <row r="848" spans="1:6" x14ac:dyDescent="0.35">
      <c r="A848" s="22" t="s">
        <v>1069</v>
      </c>
      <c r="B848" s="25">
        <v>1018</v>
      </c>
      <c r="C848" s="25">
        <v>339.54399999999998</v>
      </c>
      <c r="D848" s="25">
        <v>1.0465</v>
      </c>
      <c r="E848" s="25">
        <v>0.29049999999999998</v>
      </c>
      <c r="F848" s="25">
        <v>0.59450000000000003</v>
      </c>
    </row>
    <row r="849" spans="1:6" x14ac:dyDescent="0.35">
      <c r="A849" s="22" t="s">
        <v>162</v>
      </c>
      <c r="B849" s="25">
        <v>25.75</v>
      </c>
      <c r="C849" s="25">
        <v>339.488</v>
      </c>
      <c r="D849" s="25">
        <v>0.88175000000000003</v>
      </c>
      <c r="E849" s="25">
        <v>0.52774999999999994</v>
      </c>
      <c r="F849" s="25">
        <v>0.95199999999999996</v>
      </c>
    </row>
    <row r="850" spans="1:6" x14ac:dyDescent="0.35">
      <c r="A850" s="22" t="s">
        <v>127</v>
      </c>
      <c r="B850" s="25">
        <v>30</v>
      </c>
      <c r="C850" s="25">
        <v>339.42433333333332</v>
      </c>
      <c r="D850" s="25">
        <v>0.81333333333333335</v>
      </c>
      <c r="E850" s="25">
        <v>0.57399999999999995</v>
      </c>
      <c r="F850" s="25">
        <v>0.85566666666666669</v>
      </c>
    </row>
    <row r="851" spans="1:6" x14ac:dyDescent="0.35">
      <c r="A851" s="22" t="s">
        <v>2038</v>
      </c>
      <c r="B851" s="25">
        <v>21</v>
      </c>
      <c r="C851" s="25">
        <v>338.71</v>
      </c>
      <c r="D851" s="25">
        <v>0.5</v>
      </c>
      <c r="E851" s="25">
        <v>0.89700000000000002</v>
      </c>
      <c r="F851" s="25">
        <v>0.91200000000000003</v>
      </c>
    </row>
    <row r="852" spans="1:6" x14ac:dyDescent="0.35">
      <c r="A852" s="22" t="s">
        <v>1758</v>
      </c>
      <c r="B852" s="25">
        <v>270</v>
      </c>
      <c r="C852" s="25">
        <v>336.23899999999998</v>
      </c>
      <c r="D852" s="25">
        <v>0.85799999999999998</v>
      </c>
      <c r="E852" s="25">
        <v>0.36599999999999999</v>
      </c>
      <c r="F852" s="25">
        <v>0.89100000000000001</v>
      </c>
    </row>
    <row r="853" spans="1:6" x14ac:dyDescent="0.35">
      <c r="A853" s="22" t="s">
        <v>1511</v>
      </c>
      <c r="B853" s="25">
        <v>11</v>
      </c>
      <c r="C853" s="25">
        <v>334.375</v>
      </c>
      <c r="D853" s="25">
        <v>2.0640000000000001</v>
      </c>
      <c r="E853" s="25">
        <v>3.2000000000000001E-2</v>
      </c>
      <c r="F853" s="25">
        <v>0.51900000000000002</v>
      </c>
    </row>
    <row r="854" spans="1:6" x14ac:dyDescent="0.35">
      <c r="A854" s="22" t="s">
        <v>2175</v>
      </c>
      <c r="B854" s="25">
        <v>18</v>
      </c>
      <c r="C854" s="25">
        <v>333.33300000000003</v>
      </c>
      <c r="D854" s="25">
        <v>2.25</v>
      </c>
      <c r="E854" s="25">
        <v>0.72</v>
      </c>
      <c r="F854" s="25">
        <v>0.48</v>
      </c>
    </row>
    <row r="855" spans="1:6" x14ac:dyDescent="0.35">
      <c r="A855" s="22" t="s">
        <v>1959</v>
      </c>
      <c r="B855" s="25">
        <v>7</v>
      </c>
      <c r="C855" s="25">
        <v>333.33300000000003</v>
      </c>
      <c r="D855" s="25">
        <v>1.4</v>
      </c>
      <c r="E855" s="25">
        <v>0.15</v>
      </c>
      <c r="F855" s="25">
        <v>0.75</v>
      </c>
    </row>
    <row r="856" spans="1:6" x14ac:dyDescent="0.35">
      <c r="A856" s="22" t="s">
        <v>74</v>
      </c>
      <c r="B856" s="25">
        <v>56</v>
      </c>
      <c r="C856" s="25">
        <v>333.33300000000003</v>
      </c>
      <c r="D856" s="25">
        <v>0.85699999999999998</v>
      </c>
      <c r="E856" s="25">
        <v>0.94399999999999995</v>
      </c>
      <c r="F856" s="25">
        <v>0.68500000000000005</v>
      </c>
    </row>
    <row r="857" spans="1:6" x14ac:dyDescent="0.35">
      <c r="A857" s="22" t="s">
        <v>1497</v>
      </c>
      <c r="B857" s="25">
        <v>115.5</v>
      </c>
      <c r="C857" s="25">
        <v>332.69450000000001</v>
      </c>
      <c r="D857" s="25">
        <v>0.84050000000000002</v>
      </c>
      <c r="E857" s="25">
        <v>0.2535</v>
      </c>
      <c r="F857" s="25">
        <v>0.89050000000000007</v>
      </c>
    </row>
    <row r="858" spans="1:6" x14ac:dyDescent="0.35">
      <c r="A858" s="22" t="s">
        <v>1730</v>
      </c>
      <c r="B858" s="25">
        <v>173</v>
      </c>
      <c r="C858" s="25">
        <v>330.15300000000002</v>
      </c>
      <c r="D858" s="25">
        <v>0.55800000000000005</v>
      </c>
      <c r="E858" s="25">
        <v>0.73299999999999998</v>
      </c>
      <c r="F858" s="25">
        <v>0.872</v>
      </c>
    </row>
    <row r="859" spans="1:6" x14ac:dyDescent="0.35">
      <c r="A859" s="22" t="s">
        <v>1024</v>
      </c>
      <c r="B859" s="25">
        <v>67</v>
      </c>
      <c r="C859" s="25">
        <v>330.04899999999998</v>
      </c>
      <c r="D859" s="25">
        <v>0.70699999999999996</v>
      </c>
      <c r="E859" s="25">
        <v>0.45900000000000002</v>
      </c>
      <c r="F859" s="25">
        <v>0.83899999999999997</v>
      </c>
    </row>
    <row r="860" spans="1:6" x14ac:dyDescent="0.35">
      <c r="A860" s="22" t="s">
        <v>1219</v>
      </c>
      <c r="B860" s="25">
        <v>119.5</v>
      </c>
      <c r="C860" s="25">
        <v>329.57349999999997</v>
      </c>
      <c r="D860" s="25">
        <v>0.88400000000000001</v>
      </c>
      <c r="E860" s="25">
        <v>0.30549999999999999</v>
      </c>
      <c r="F860" s="25">
        <v>0.88</v>
      </c>
    </row>
    <row r="861" spans="1:6" x14ac:dyDescent="0.35">
      <c r="A861" s="22" t="s">
        <v>975</v>
      </c>
      <c r="B861" s="25">
        <v>23</v>
      </c>
      <c r="C861" s="25">
        <v>328.57100000000003</v>
      </c>
      <c r="D861" s="25">
        <v>0.95899999999999996</v>
      </c>
      <c r="E861" s="25">
        <v>0.216</v>
      </c>
      <c r="F861" s="25">
        <v>0.71599999999999997</v>
      </c>
    </row>
    <row r="862" spans="1:6" x14ac:dyDescent="0.35">
      <c r="A862" s="22" t="s">
        <v>2018</v>
      </c>
      <c r="B862" s="25">
        <v>21</v>
      </c>
      <c r="C862" s="25">
        <v>328.125</v>
      </c>
      <c r="D862" s="25">
        <v>2</v>
      </c>
      <c r="E862" s="25">
        <v>0.183</v>
      </c>
      <c r="F862" s="25">
        <v>0.53300000000000003</v>
      </c>
    </row>
    <row r="863" spans="1:6" x14ac:dyDescent="0.35">
      <c r="A863" s="22" t="s">
        <v>1343</v>
      </c>
      <c r="B863" s="25">
        <v>25</v>
      </c>
      <c r="C863" s="25">
        <v>327.54599999999999</v>
      </c>
      <c r="D863" s="25">
        <v>2.1764999999999999</v>
      </c>
      <c r="E863" s="25">
        <v>0.1285</v>
      </c>
      <c r="F863" s="25">
        <v>0.70450000000000002</v>
      </c>
    </row>
    <row r="864" spans="1:6" x14ac:dyDescent="0.35">
      <c r="A864" s="22" t="s">
        <v>1259</v>
      </c>
      <c r="B864" s="25">
        <v>16</v>
      </c>
      <c r="C864" s="25">
        <v>326.53100000000001</v>
      </c>
      <c r="D864" s="25">
        <v>0.495</v>
      </c>
      <c r="E864" s="25">
        <v>0.434</v>
      </c>
      <c r="F864" s="25">
        <v>1</v>
      </c>
    </row>
    <row r="865" spans="1:6" x14ac:dyDescent="0.35">
      <c r="A865" s="22" t="s">
        <v>89</v>
      </c>
      <c r="B865" s="25">
        <v>46</v>
      </c>
      <c r="C865" s="25">
        <v>326.24099999999999</v>
      </c>
      <c r="D865" s="25">
        <v>0.81</v>
      </c>
      <c r="E865" s="25">
        <v>0.90300000000000002</v>
      </c>
      <c r="F865" s="25">
        <v>0.94099999999999995</v>
      </c>
    </row>
    <row r="866" spans="1:6" x14ac:dyDescent="0.35">
      <c r="A866" s="22" t="s">
        <v>1727</v>
      </c>
      <c r="B866" s="25">
        <v>360</v>
      </c>
      <c r="C866" s="25">
        <v>326.08699999999999</v>
      </c>
      <c r="D866" s="25">
        <v>0.88900000000000001</v>
      </c>
      <c r="E866" s="25">
        <v>0.14199999999999999</v>
      </c>
      <c r="F866" s="25">
        <v>0.85899999999999999</v>
      </c>
    </row>
    <row r="867" spans="1:6" x14ac:dyDescent="0.35">
      <c r="A867" s="22" t="s">
        <v>174</v>
      </c>
      <c r="B867" s="25">
        <v>237</v>
      </c>
      <c r="C867" s="25">
        <v>326.06300000000005</v>
      </c>
      <c r="D867" s="25">
        <v>0.70833333333333337</v>
      </c>
      <c r="E867" s="25">
        <v>0.82033333333333325</v>
      </c>
      <c r="F867" s="25">
        <v>0.89433333333333342</v>
      </c>
    </row>
    <row r="868" spans="1:6" x14ac:dyDescent="0.35">
      <c r="A868" s="22" t="s">
        <v>1740</v>
      </c>
      <c r="B868" s="25">
        <v>33.5</v>
      </c>
      <c r="C868" s="25">
        <v>323.0215</v>
      </c>
      <c r="D868" s="25">
        <v>1.0629999999999999</v>
      </c>
      <c r="E868" s="25">
        <v>0.123</v>
      </c>
      <c r="F868" s="25">
        <v>0.78849999999999998</v>
      </c>
    </row>
    <row r="869" spans="1:6" x14ac:dyDescent="0.35">
      <c r="A869" s="22" t="s">
        <v>228</v>
      </c>
      <c r="B869" s="25">
        <v>102</v>
      </c>
      <c r="C869" s="25">
        <v>322.78500000000003</v>
      </c>
      <c r="D869" s="25">
        <v>0.66500000000000004</v>
      </c>
      <c r="E869" s="25">
        <v>0.81699999999999995</v>
      </c>
      <c r="F869" s="25">
        <v>0.91500000000000004</v>
      </c>
    </row>
    <row r="870" spans="1:6" x14ac:dyDescent="0.35">
      <c r="A870" s="22" t="s">
        <v>2179</v>
      </c>
      <c r="B870" s="25">
        <v>210</v>
      </c>
      <c r="C870" s="25">
        <v>322.58100000000002</v>
      </c>
      <c r="D870" s="25">
        <v>0.81399999999999995</v>
      </c>
      <c r="E870" s="25">
        <v>0.41599999999999998</v>
      </c>
      <c r="F870" s="25">
        <v>0.88600000000000001</v>
      </c>
    </row>
    <row r="871" spans="1:6" x14ac:dyDescent="0.35">
      <c r="A871" s="22" t="s">
        <v>1106</v>
      </c>
      <c r="B871" s="25">
        <v>54</v>
      </c>
      <c r="C871" s="25">
        <v>321.42899999999997</v>
      </c>
      <c r="D871" s="25">
        <v>0.78500000000000003</v>
      </c>
      <c r="E871" s="25">
        <v>0.98099999999999998</v>
      </c>
      <c r="F871" s="25">
        <v>1</v>
      </c>
    </row>
    <row r="872" spans="1:6" x14ac:dyDescent="0.35">
      <c r="A872" s="22" t="s">
        <v>1407</v>
      </c>
      <c r="B872" s="25">
        <v>13.5</v>
      </c>
      <c r="C872" s="25">
        <v>321.42849999999999</v>
      </c>
      <c r="D872" s="25">
        <v>1.6320000000000001</v>
      </c>
      <c r="E872" s="25">
        <v>0.58299999999999996</v>
      </c>
      <c r="F872" s="25">
        <v>1</v>
      </c>
    </row>
    <row r="873" spans="1:6" x14ac:dyDescent="0.35">
      <c r="A873" s="22" t="s">
        <v>298</v>
      </c>
      <c r="B873" s="25">
        <v>75.333333333333329</v>
      </c>
      <c r="C873" s="25">
        <v>321.3723333333333</v>
      </c>
      <c r="D873" s="25">
        <v>0.80633333333333335</v>
      </c>
      <c r="E873" s="25">
        <v>0.99533333333333329</v>
      </c>
      <c r="F873" s="25">
        <v>0.79333333333333333</v>
      </c>
    </row>
    <row r="874" spans="1:6" x14ac:dyDescent="0.35">
      <c r="A874" s="22" t="s">
        <v>2021</v>
      </c>
      <c r="B874" s="25">
        <v>17</v>
      </c>
      <c r="C874" s="25">
        <v>320.755</v>
      </c>
      <c r="D874" s="25">
        <v>0.96399999999999997</v>
      </c>
      <c r="E874" s="25">
        <v>0.113</v>
      </c>
      <c r="F874" s="25">
        <v>0.88700000000000001</v>
      </c>
    </row>
    <row r="875" spans="1:6" x14ac:dyDescent="0.35">
      <c r="A875" s="22" t="s">
        <v>1830</v>
      </c>
      <c r="B875" s="25">
        <v>25</v>
      </c>
      <c r="C875" s="25">
        <v>320.51299999999998</v>
      </c>
      <c r="D875" s="25">
        <v>0.72899999999999998</v>
      </c>
      <c r="E875" s="25">
        <v>0.34599999999999997</v>
      </c>
      <c r="F875" s="25">
        <v>1</v>
      </c>
    </row>
    <row r="876" spans="1:6" x14ac:dyDescent="0.35">
      <c r="A876" s="22" t="s">
        <v>1631</v>
      </c>
      <c r="B876" s="25">
        <v>152.5</v>
      </c>
      <c r="C876" s="25">
        <v>320.37799999999999</v>
      </c>
      <c r="D876" s="25">
        <v>1.0015000000000001</v>
      </c>
      <c r="E876" s="25">
        <v>4.0500000000000001E-2</v>
      </c>
      <c r="F876" s="25">
        <v>0.88650000000000007</v>
      </c>
    </row>
    <row r="877" spans="1:6" x14ac:dyDescent="0.35">
      <c r="A877" s="22" t="s">
        <v>1308</v>
      </c>
      <c r="B877" s="25">
        <v>129</v>
      </c>
      <c r="C877" s="25">
        <v>318.51900000000001</v>
      </c>
      <c r="D877" s="25">
        <v>0.749</v>
      </c>
      <c r="E877" s="25">
        <v>0.255</v>
      </c>
      <c r="F877" s="25">
        <v>0.98</v>
      </c>
    </row>
    <row r="878" spans="1:6" x14ac:dyDescent="0.35">
      <c r="A878" s="22" t="s">
        <v>1236</v>
      </c>
      <c r="B878" s="25">
        <v>17</v>
      </c>
      <c r="C878" s="25">
        <v>315.55150000000003</v>
      </c>
      <c r="D878" s="25">
        <v>1.5455000000000001</v>
      </c>
      <c r="E878" s="25">
        <v>3.6500000000000005E-2</v>
      </c>
      <c r="F878" s="25">
        <v>0.66599999999999993</v>
      </c>
    </row>
    <row r="879" spans="1:6" x14ac:dyDescent="0.35">
      <c r="A879" s="22" t="s">
        <v>1363</v>
      </c>
      <c r="B879" s="25">
        <v>40</v>
      </c>
      <c r="C879" s="25">
        <v>314.96100000000001</v>
      </c>
      <c r="D879" s="25">
        <v>1.3205</v>
      </c>
      <c r="E879" s="25">
        <v>0.42349999999999999</v>
      </c>
      <c r="F879" s="25">
        <v>0.85</v>
      </c>
    </row>
    <row r="880" spans="1:6" x14ac:dyDescent="0.35">
      <c r="A880" s="22" t="s">
        <v>1751</v>
      </c>
      <c r="B880" s="25">
        <v>52</v>
      </c>
      <c r="C880" s="25">
        <v>314.29700000000003</v>
      </c>
      <c r="D880" s="25">
        <v>0.83349999999999991</v>
      </c>
      <c r="E880" s="25">
        <v>0.23349999999999999</v>
      </c>
      <c r="F880" s="25">
        <v>0.89700000000000002</v>
      </c>
    </row>
    <row r="881" spans="1:6" x14ac:dyDescent="0.35">
      <c r="A881" s="22" t="s">
        <v>1938</v>
      </c>
      <c r="B881" s="25">
        <v>11</v>
      </c>
      <c r="C881" s="25">
        <v>314.286</v>
      </c>
      <c r="D881" s="25">
        <v>0.875</v>
      </c>
      <c r="E881" s="25">
        <v>0.182</v>
      </c>
      <c r="F881" s="25">
        <v>0.72699999999999998</v>
      </c>
    </row>
    <row r="882" spans="1:6" x14ac:dyDescent="0.35">
      <c r="A882" s="22" t="s">
        <v>1544</v>
      </c>
      <c r="B882" s="25">
        <v>7.5</v>
      </c>
      <c r="C882" s="25">
        <v>312.5</v>
      </c>
      <c r="D882" s="25">
        <v>0.91700000000000004</v>
      </c>
      <c r="E882" s="25">
        <v>3.85E-2</v>
      </c>
      <c r="F882" s="25">
        <v>0.76649999999999996</v>
      </c>
    </row>
    <row r="883" spans="1:6" x14ac:dyDescent="0.35">
      <c r="A883" s="22" t="s">
        <v>2110</v>
      </c>
      <c r="B883" s="25">
        <v>68</v>
      </c>
      <c r="C883" s="25">
        <v>311.92700000000002</v>
      </c>
      <c r="D883" s="25">
        <v>27.25</v>
      </c>
      <c r="E883" s="25">
        <v>0.46400000000000002</v>
      </c>
      <c r="F883" s="25">
        <v>0.14299999999999999</v>
      </c>
    </row>
    <row r="884" spans="1:6" x14ac:dyDescent="0.35">
      <c r="A884" s="22" t="s">
        <v>1068</v>
      </c>
      <c r="B884" s="25">
        <v>263</v>
      </c>
      <c r="C884" s="25">
        <v>310.875</v>
      </c>
      <c r="D884" s="25">
        <v>0.92600000000000005</v>
      </c>
      <c r="E884" s="25">
        <v>0.35699999999999998</v>
      </c>
      <c r="F884" s="25">
        <v>0.65200000000000002</v>
      </c>
    </row>
    <row r="885" spans="1:6" x14ac:dyDescent="0.35">
      <c r="A885" s="22" t="s">
        <v>177</v>
      </c>
      <c r="B885" s="25">
        <v>1219.3333333333333</v>
      </c>
      <c r="C885" s="25">
        <v>309.9206666666667</v>
      </c>
      <c r="D885" s="25">
        <v>0.80666666666666664</v>
      </c>
      <c r="E885" s="25">
        <v>0.70233333333333325</v>
      </c>
      <c r="F885" s="25">
        <v>0.87233333333333329</v>
      </c>
    </row>
    <row r="886" spans="1:6" x14ac:dyDescent="0.35">
      <c r="A886" s="22" t="s">
        <v>247</v>
      </c>
      <c r="B886" s="25">
        <v>280.66666666666669</v>
      </c>
      <c r="C886" s="25">
        <v>309.62933333333331</v>
      </c>
      <c r="D886" s="25">
        <v>0.93900000000000006</v>
      </c>
      <c r="E886" s="25">
        <v>0.80733333333333335</v>
      </c>
      <c r="F886" s="25">
        <v>0.83633333333333348</v>
      </c>
    </row>
    <row r="887" spans="1:6" x14ac:dyDescent="0.35">
      <c r="A887" s="22" t="s">
        <v>1184</v>
      </c>
      <c r="B887" s="25">
        <v>63.5</v>
      </c>
      <c r="C887" s="25">
        <v>308.94299999999998</v>
      </c>
      <c r="D887" s="25">
        <v>0.84800000000000009</v>
      </c>
      <c r="E887" s="25">
        <v>0.38900000000000001</v>
      </c>
      <c r="F887" s="25">
        <v>0.92749999999999999</v>
      </c>
    </row>
    <row r="888" spans="1:6" x14ac:dyDescent="0.35">
      <c r="A888" s="22" t="s">
        <v>1332</v>
      </c>
      <c r="B888" s="25">
        <v>218.5</v>
      </c>
      <c r="C888" s="25">
        <v>308.41750000000002</v>
      </c>
      <c r="D888" s="25">
        <v>0.89100000000000001</v>
      </c>
      <c r="E888" s="25">
        <v>0.13</v>
      </c>
      <c r="F888" s="25">
        <v>0.90700000000000003</v>
      </c>
    </row>
    <row r="889" spans="1:6" x14ac:dyDescent="0.35">
      <c r="A889" s="22" t="s">
        <v>273</v>
      </c>
      <c r="B889" s="25">
        <v>113.66666666666667</v>
      </c>
      <c r="C889" s="25">
        <v>308.1466666666667</v>
      </c>
      <c r="D889" s="25">
        <v>0.80933333333333335</v>
      </c>
      <c r="E889" s="25">
        <v>0.98</v>
      </c>
      <c r="F889" s="25">
        <v>0.78533333333333333</v>
      </c>
    </row>
    <row r="890" spans="1:6" x14ac:dyDescent="0.35">
      <c r="A890" s="22" t="s">
        <v>158</v>
      </c>
      <c r="B890" s="25">
        <v>1175</v>
      </c>
      <c r="C890" s="25">
        <v>307.85849999999999</v>
      </c>
      <c r="D890" s="25">
        <v>0.90325</v>
      </c>
      <c r="E890" s="25">
        <v>0.32725000000000004</v>
      </c>
      <c r="F890" s="25">
        <v>0.81374999999999997</v>
      </c>
    </row>
    <row r="891" spans="1:6" x14ac:dyDescent="0.35">
      <c r="A891" s="22" t="s">
        <v>1599</v>
      </c>
      <c r="B891" s="25">
        <v>425.5</v>
      </c>
      <c r="C891" s="25">
        <v>307.8075</v>
      </c>
      <c r="D891" s="25">
        <v>0.83</v>
      </c>
      <c r="E891" s="25">
        <v>0.2555</v>
      </c>
      <c r="F891" s="25">
        <v>0.86699999999999999</v>
      </c>
    </row>
    <row r="892" spans="1:6" x14ac:dyDescent="0.35">
      <c r="A892" s="22" t="s">
        <v>133</v>
      </c>
      <c r="B892" s="25">
        <v>229</v>
      </c>
      <c r="C892" s="25">
        <v>307.77800000000002</v>
      </c>
      <c r="D892" s="25">
        <v>0.83099999999999996</v>
      </c>
      <c r="E892" s="25">
        <v>0.62049999999999994</v>
      </c>
      <c r="F892" s="25">
        <v>0.86899999999999999</v>
      </c>
    </row>
    <row r="893" spans="1:6" x14ac:dyDescent="0.35">
      <c r="A893" s="22" t="s">
        <v>1935</v>
      </c>
      <c r="B893" s="25">
        <v>8</v>
      </c>
      <c r="C893" s="25">
        <v>307.69200000000001</v>
      </c>
      <c r="D893" s="25">
        <v>0.72199999999999998</v>
      </c>
      <c r="E893" s="25">
        <v>8.8999999999999996E-2</v>
      </c>
      <c r="F893" s="25">
        <v>0.8</v>
      </c>
    </row>
    <row r="894" spans="1:6" x14ac:dyDescent="0.35">
      <c r="A894" s="22" t="s">
        <v>2157</v>
      </c>
      <c r="B894" s="25">
        <v>8</v>
      </c>
      <c r="C894" s="25">
        <v>307.69200000000001</v>
      </c>
      <c r="D894" s="25">
        <v>1.5289999999999999</v>
      </c>
      <c r="E894" s="25">
        <v>0.6</v>
      </c>
      <c r="F894" s="25">
        <v>0.85</v>
      </c>
    </row>
    <row r="895" spans="1:6" x14ac:dyDescent="0.35">
      <c r="A895" s="22" t="s">
        <v>1535</v>
      </c>
      <c r="B895" s="25">
        <v>94.5</v>
      </c>
      <c r="C895" s="25">
        <v>307.15300000000002</v>
      </c>
      <c r="D895" s="25">
        <v>0.97249999999999992</v>
      </c>
      <c r="E895" s="25">
        <v>0.17899999999999999</v>
      </c>
      <c r="F895" s="25">
        <v>0.85199999999999998</v>
      </c>
    </row>
    <row r="896" spans="1:6" x14ac:dyDescent="0.35">
      <c r="A896" s="22" t="s">
        <v>2203</v>
      </c>
      <c r="B896" s="25">
        <v>22</v>
      </c>
      <c r="C896" s="25">
        <v>305.55599999999998</v>
      </c>
      <c r="D896" s="25">
        <v>0.60499999999999998</v>
      </c>
      <c r="E896" s="25">
        <v>1</v>
      </c>
      <c r="F896" s="25">
        <v>1</v>
      </c>
    </row>
    <row r="897" spans="1:6" x14ac:dyDescent="0.35">
      <c r="A897" s="22" t="s">
        <v>1858</v>
      </c>
      <c r="B897" s="25">
        <v>36</v>
      </c>
      <c r="C897" s="25">
        <v>305.08499999999998</v>
      </c>
      <c r="D897" s="25">
        <v>0.88700000000000001</v>
      </c>
      <c r="E897" s="25">
        <v>0.161</v>
      </c>
      <c r="F897" s="25">
        <v>0.64900000000000002</v>
      </c>
    </row>
    <row r="898" spans="1:6" x14ac:dyDescent="0.35">
      <c r="A898" s="22" t="s">
        <v>1202</v>
      </c>
      <c r="B898" s="25">
        <v>31</v>
      </c>
      <c r="C898" s="25">
        <v>304.78899999999999</v>
      </c>
      <c r="D898" s="25">
        <v>0.79449999999999998</v>
      </c>
      <c r="E898" s="25">
        <v>0.36149999999999999</v>
      </c>
      <c r="F898" s="25">
        <v>0.94900000000000007</v>
      </c>
    </row>
    <row r="899" spans="1:6" x14ac:dyDescent="0.35">
      <c r="A899" s="22" t="s">
        <v>1540</v>
      </c>
      <c r="B899" s="25">
        <v>135.5</v>
      </c>
      <c r="C899" s="25">
        <v>304.22050000000002</v>
      </c>
      <c r="D899" s="25">
        <v>0.94249999999999989</v>
      </c>
      <c r="E899" s="25">
        <v>0.1265</v>
      </c>
      <c r="F899" s="25">
        <v>0.86450000000000005</v>
      </c>
    </row>
    <row r="900" spans="1:6" x14ac:dyDescent="0.35">
      <c r="A900" s="22" t="s">
        <v>1252</v>
      </c>
      <c r="B900" s="25">
        <v>49</v>
      </c>
      <c r="C900" s="25">
        <v>303.8845</v>
      </c>
      <c r="D900" s="25">
        <v>0.76449999999999996</v>
      </c>
      <c r="E900" s="25">
        <v>0.22650000000000001</v>
      </c>
      <c r="F900" s="25">
        <v>0.94550000000000001</v>
      </c>
    </row>
    <row r="901" spans="1:6" x14ac:dyDescent="0.35">
      <c r="A901" s="22" t="s">
        <v>203</v>
      </c>
      <c r="B901" s="25">
        <v>378</v>
      </c>
      <c r="C901" s="25">
        <v>302.15800000000002</v>
      </c>
      <c r="D901" s="25">
        <v>0.82099999999999995</v>
      </c>
      <c r="E901" s="25">
        <v>0.67</v>
      </c>
      <c r="F901" s="25">
        <v>0.80100000000000005</v>
      </c>
    </row>
    <row r="902" spans="1:6" x14ac:dyDescent="0.35">
      <c r="A902" s="22" t="s">
        <v>891</v>
      </c>
      <c r="B902" s="25">
        <v>934</v>
      </c>
      <c r="C902" s="25">
        <v>300.72300000000001</v>
      </c>
      <c r="D902" s="25">
        <v>0.76049999999999995</v>
      </c>
      <c r="E902" s="25">
        <v>0.108</v>
      </c>
      <c r="F902" s="25">
        <v>0.75700000000000001</v>
      </c>
    </row>
    <row r="903" spans="1:6" x14ac:dyDescent="0.35">
      <c r="A903" s="22" t="s">
        <v>1682</v>
      </c>
      <c r="B903" s="25">
        <v>79.5</v>
      </c>
      <c r="C903" s="25">
        <v>300.48249999999996</v>
      </c>
      <c r="D903" s="25">
        <v>0.96100000000000008</v>
      </c>
      <c r="E903" s="25">
        <v>0.1515</v>
      </c>
      <c r="F903" s="25">
        <v>0.77700000000000002</v>
      </c>
    </row>
    <row r="904" spans="1:6" x14ac:dyDescent="0.35">
      <c r="A904" s="22" t="s">
        <v>1859</v>
      </c>
      <c r="B904" s="25">
        <v>30</v>
      </c>
      <c r="C904" s="25">
        <v>300</v>
      </c>
      <c r="D904" s="25">
        <v>1.075</v>
      </c>
      <c r="E904" s="25">
        <v>0.17199999999999999</v>
      </c>
      <c r="F904" s="25">
        <v>0.80200000000000005</v>
      </c>
    </row>
    <row r="905" spans="1:6" x14ac:dyDescent="0.35">
      <c r="A905" s="22" t="s">
        <v>1474</v>
      </c>
      <c r="B905" s="25">
        <v>9</v>
      </c>
      <c r="C905" s="25">
        <v>300</v>
      </c>
      <c r="D905" s="25">
        <v>0.85699999999999998</v>
      </c>
      <c r="E905" s="25">
        <v>0.22900000000000001</v>
      </c>
      <c r="F905" s="25">
        <v>1</v>
      </c>
    </row>
    <row r="906" spans="1:6" x14ac:dyDescent="0.35">
      <c r="A906" s="22" t="s">
        <v>123</v>
      </c>
      <c r="B906" s="25">
        <v>90.666666666666671</v>
      </c>
      <c r="C906" s="25">
        <v>298.80233333333331</v>
      </c>
      <c r="D906" s="25">
        <v>0.81966666666666665</v>
      </c>
      <c r="E906" s="25">
        <v>0.77566666666666662</v>
      </c>
      <c r="F906" s="25">
        <v>0.94333333333333336</v>
      </c>
    </row>
    <row r="907" spans="1:6" x14ac:dyDescent="0.35">
      <c r="A907" s="22" t="s">
        <v>1882</v>
      </c>
      <c r="B907" s="25">
        <v>17</v>
      </c>
      <c r="C907" s="25">
        <v>298.24599999999998</v>
      </c>
      <c r="D907" s="25">
        <v>0.86399999999999999</v>
      </c>
      <c r="E907" s="25">
        <v>3.4000000000000002E-2</v>
      </c>
      <c r="F907" s="25">
        <v>0.55900000000000005</v>
      </c>
    </row>
    <row r="908" spans="1:6" x14ac:dyDescent="0.35">
      <c r="A908" s="22" t="s">
        <v>239</v>
      </c>
      <c r="B908" s="25">
        <v>34</v>
      </c>
      <c r="C908" s="25">
        <v>298.24599999999998</v>
      </c>
      <c r="D908" s="25">
        <v>0.755</v>
      </c>
      <c r="E908" s="25">
        <v>0.57299999999999995</v>
      </c>
      <c r="F908" s="25">
        <v>0.96199999999999997</v>
      </c>
    </row>
    <row r="909" spans="1:6" x14ac:dyDescent="0.35">
      <c r="A909" s="22" t="s">
        <v>96</v>
      </c>
      <c r="B909" s="25">
        <v>2426</v>
      </c>
      <c r="C909" s="25">
        <v>297.596</v>
      </c>
      <c r="D909" s="25">
        <v>0.80400000000000005</v>
      </c>
      <c r="E909" s="25">
        <v>0.73199999999999998</v>
      </c>
      <c r="F909" s="25">
        <v>0.84399999999999997</v>
      </c>
    </row>
    <row r="910" spans="1:6" x14ac:dyDescent="0.35">
      <c r="A910" s="22" t="s">
        <v>2148</v>
      </c>
      <c r="B910" s="25">
        <v>47</v>
      </c>
      <c r="C910" s="25">
        <v>297.46800000000002</v>
      </c>
      <c r="D910" s="25">
        <v>1.881</v>
      </c>
      <c r="E910" s="25">
        <v>0.5</v>
      </c>
      <c r="F910" s="25">
        <v>0.89400000000000002</v>
      </c>
    </row>
    <row r="911" spans="1:6" x14ac:dyDescent="0.35">
      <c r="A911" s="22" t="s">
        <v>77</v>
      </c>
      <c r="B911" s="25">
        <v>23.25</v>
      </c>
      <c r="C911" s="25">
        <v>297.233</v>
      </c>
      <c r="D911" s="25">
        <v>0.93100000000000005</v>
      </c>
      <c r="E911" s="25">
        <v>0.42975000000000002</v>
      </c>
      <c r="F911" s="25">
        <v>0.89675000000000005</v>
      </c>
    </row>
    <row r="912" spans="1:6" x14ac:dyDescent="0.35">
      <c r="A912" s="22" t="s">
        <v>2139</v>
      </c>
      <c r="B912" s="25">
        <v>71</v>
      </c>
      <c r="C912" s="25">
        <v>297.07100000000003</v>
      </c>
      <c r="D912" s="25">
        <v>0.94099999999999995</v>
      </c>
      <c r="E912" s="25">
        <v>0.63100000000000001</v>
      </c>
      <c r="F912" s="25">
        <v>0.75600000000000001</v>
      </c>
    </row>
    <row r="913" spans="1:6" x14ac:dyDescent="0.35">
      <c r="A913" s="22" t="s">
        <v>2007</v>
      </c>
      <c r="B913" s="25">
        <v>49</v>
      </c>
      <c r="C913" s="25">
        <v>296.97000000000003</v>
      </c>
      <c r="D913" s="25">
        <v>0.77800000000000002</v>
      </c>
      <c r="E913" s="25">
        <v>0.23</v>
      </c>
      <c r="F913" s="25">
        <v>0.81200000000000006</v>
      </c>
    </row>
    <row r="914" spans="1:6" x14ac:dyDescent="0.35">
      <c r="A914" s="22" t="s">
        <v>1316</v>
      </c>
      <c r="B914" s="25">
        <v>52.5</v>
      </c>
      <c r="C914" s="25">
        <v>296.69399999999996</v>
      </c>
      <c r="D914" s="25">
        <v>0.91399999999999992</v>
      </c>
      <c r="E914" s="25">
        <v>0.10600000000000001</v>
      </c>
      <c r="F914" s="25">
        <v>0.83450000000000002</v>
      </c>
    </row>
    <row r="915" spans="1:6" x14ac:dyDescent="0.35">
      <c r="A915" s="22" t="s">
        <v>1686</v>
      </c>
      <c r="B915" s="25">
        <v>74</v>
      </c>
      <c r="C915" s="25">
        <v>294.82100000000003</v>
      </c>
      <c r="D915" s="25">
        <v>0.85099999999999998</v>
      </c>
      <c r="E915" s="25">
        <v>0.1555</v>
      </c>
      <c r="F915" s="25">
        <v>0.84749999999999992</v>
      </c>
    </row>
    <row r="916" spans="1:6" x14ac:dyDescent="0.35">
      <c r="A916" s="22" t="s">
        <v>1593</v>
      </c>
      <c r="B916" s="25">
        <v>30</v>
      </c>
      <c r="C916" s="25">
        <v>294.11799999999999</v>
      </c>
      <c r="D916" s="25">
        <v>0.72299999999999998</v>
      </c>
      <c r="E916" s="25">
        <v>0.376</v>
      </c>
      <c r="F916" s="25">
        <v>1</v>
      </c>
    </row>
    <row r="917" spans="1:6" x14ac:dyDescent="0.35">
      <c r="A917" s="22" t="s">
        <v>2208</v>
      </c>
      <c r="B917" s="25">
        <v>22</v>
      </c>
      <c r="C917" s="25">
        <v>293.33300000000003</v>
      </c>
      <c r="D917" s="25">
        <v>0.72099999999999997</v>
      </c>
      <c r="E917" s="25">
        <v>0.71099999999999997</v>
      </c>
      <c r="F917" s="25">
        <v>0.91200000000000003</v>
      </c>
    </row>
    <row r="918" spans="1:6" x14ac:dyDescent="0.35">
      <c r="A918" s="22" t="s">
        <v>902</v>
      </c>
      <c r="B918" s="25">
        <v>83</v>
      </c>
      <c r="C918" s="25">
        <v>293.286</v>
      </c>
      <c r="D918" s="25">
        <v>0.88400000000000001</v>
      </c>
      <c r="E918" s="25">
        <v>0.29899999999999999</v>
      </c>
      <c r="F918" s="25">
        <v>0.85299999999999998</v>
      </c>
    </row>
    <row r="919" spans="1:6" x14ac:dyDescent="0.35">
      <c r="A919" s="22" t="s">
        <v>907</v>
      </c>
      <c r="B919" s="25">
        <v>121</v>
      </c>
      <c r="C919" s="25">
        <v>292.97800000000001</v>
      </c>
      <c r="D919" s="25">
        <v>0.83399999999999996</v>
      </c>
      <c r="E919" s="25">
        <v>0.36599999999999999</v>
      </c>
      <c r="F919" s="25">
        <v>0.95699999999999996</v>
      </c>
    </row>
    <row r="920" spans="1:6" x14ac:dyDescent="0.35">
      <c r="A920" s="22" t="s">
        <v>1542</v>
      </c>
      <c r="B920" s="25">
        <v>47</v>
      </c>
      <c r="C920" s="25">
        <v>292.77800000000002</v>
      </c>
      <c r="D920" s="25">
        <v>0.91400000000000003</v>
      </c>
      <c r="E920" s="25">
        <v>0.28200000000000003</v>
      </c>
      <c r="F920" s="25">
        <v>0.93250000000000011</v>
      </c>
    </row>
    <row r="921" spans="1:6" x14ac:dyDescent="0.35">
      <c r="A921" s="22" t="s">
        <v>1928</v>
      </c>
      <c r="B921" s="25">
        <v>12</v>
      </c>
      <c r="C921" s="25">
        <v>292.68299999999999</v>
      </c>
      <c r="D921" s="25">
        <v>0.75900000000000001</v>
      </c>
      <c r="E921" s="25">
        <v>0.35099999999999998</v>
      </c>
      <c r="F921" s="25">
        <v>0.70099999999999996</v>
      </c>
    </row>
    <row r="922" spans="1:6" x14ac:dyDescent="0.35">
      <c r="A922" s="22" t="s">
        <v>225</v>
      </c>
      <c r="B922" s="25">
        <v>1198</v>
      </c>
      <c r="C922" s="25">
        <v>292.26600000000002</v>
      </c>
      <c r="D922" s="25">
        <v>1.228</v>
      </c>
      <c r="E922" s="25">
        <v>0.83</v>
      </c>
      <c r="F922" s="25">
        <v>0.77300000000000002</v>
      </c>
    </row>
    <row r="923" spans="1:6" x14ac:dyDescent="0.35">
      <c r="A923" s="22" t="s">
        <v>1625</v>
      </c>
      <c r="B923" s="25">
        <v>19.5</v>
      </c>
      <c r="C923" s="25">
        <v>291.66699999999997</v>
      </c>
      <c r="D923" s="25">
        <v>0.92300000000000004</v>
      </c>
      <c r="E923" s="25">
        <v>0.15100000000000002</v>
      </c>
      <c r="F923" s="25">
        <v>0.91600000000000004</v>
      </c>
    </row>
    <row r="924" spans="1:6" x14ac:dyDescent="0.35">
      <c r="A924" s="22" t="s">
        <v>1668</v>
      </c>
      <c r="B924" s="25">
        <v>39</v>
      </c>
      <c r="C924" s="25">
        <v>291.04500000000002</v>
      </c>
      <c r="D924" s="25">
        <v>1.1359999999999999</v>
      </c>
      <c r="E924" s="25">
        <v>1.7000000000000001E-2</v>
      </c>
      <c r="F924" s="25">
        <v>0.99199999999999999</v>
      </c>
    </row>
    <row r="925" spans="1:6" x14ac:dyDescent="0.35">
      <c r="A925" s="22" t="s">
        <v>1683</v>
      </c>
      <c r="B925" s="25">
        <v>29</v>
      </c>
      <c r="C925" s="25">
        <v>290</v>
      </c>
      <c r="D925" s="25">
        <v>1.587</v>
      </c>
      <c r="E925" s="25">
        <v>0.08</v>
      </c>
      <c r="F925" s="25">
        <v>0.72399999999999998</v>
      </c>
    </row>
    <row r="926" spans="1:6" x14ac:dyDescent="0.35">
      <c r="A926" s="22" t="s">
        <v>1067</v>
      </c>
      <c r="B926" s="25">
        <v>161.5</v>
      </c>
      <c r="C926" s="25">
        <v>288.91949999999997</v>
      </c>
      <c r="D926" s="25">
        <v>0.97750000000000004</v>
      </c>
      <c r="E926" s="25">
        <v>0.25800000000000001</v>
      </c>
      <c r="F926" s="25">
        <v>0.6725000000000001</v>
      </c>
    </row>
    <row r="927" spans="1:6" x14ac:dyDescent="0.35">
      <c r="A927" s="22" t="s">
        <v>287</v>
      </c>
      <c r="B927" s="25">
        <v>11.333333333333334</v>
      </c>
      <c r="C927" s="25">
        <v>287.96266666666662</v>
      </c>
      <c r="D927" s="25">
        <v>1.0996666666666668</v>
      </c>
      <c r="E927" s="25">
        <v>0.67799999999999994</v>
      </c>
      <c r="F927" s="25">
        <v>0.85366666666666668</v>
      </c>
    </row>
    <row r="928" spans="1:6" x14ac:dyDescent="0.35">
      <c r="A928" s="22" t="s">
        <v>1933</v>
      </c>
      <c r="B928" s="25">
        <v>6</v>
      </c>
      <c r="C928" s="25">
        <v>285.714</v>
      </c>
      <c r="D928" s="25">
        <v>1.2350000000000001</v>
      </c>
      <c r="E928" s="25">
        <v>0.3</v>
      </c>
      <c r="F928" s="25">
        <v>0.85</v>
      </c>
    </row>
    <row r="929" spans="1:6" x14ac:dyDescent="0.35">
      <c r="A929" s="22" t="s">
        <v>175</v>
      </c>
      <c r="B929" s="25">
        <v>114</v>
      </c>
      <c r="C929" s="25">
        <v>285.714</v>
      </c>
      <c r="D929" s="25">
        <v>-0.92400000000000004</v>
      </c>
      <c r="E929" s="25">
        <v>1</v>
      </c>
      <c r="F929" s="25">
        <v>-3.5409999999999999</v>
      </c>
    </row>
    <row r="930" spans="1:6" x14ac:dyDescent="0.35">
      <c r="A930" s="22" t="s">
        <v>153</v>
      </c>
      <c r="B930" s="25">
        <v>41.333333333333336</v>
      </c>
      <c r="C930" s="25">
        <v>284.79566666666665</v>
      </c>
      <c r="D930" s="25">
        <v>0.82699999999999996</v>
      </c>
      <c r="E930" s="25">
        <v>0.15533333333333335</v>
      </c>
      <c r="F930" s="25">
        <v>0.73733333333333329</v>
      </c>
    </row>
    <row r="931" spans="1:6" x14ac:dyDescent="0.35">
      <c r="A931" s="22" t="s">
        <v>2112</v>
      </c>
      <c r="B931" s="25">
        <v>57</v>
      </c>
      <c r="C931" s="25">
        <v>283.58199999999999</v>
      </c>
      <c r="D931" s="25">
        <v>0.42099999999999999</v>
      </c>
      <c r="E931" s="25">
        <v>0.84</v>
      </c>
      <c r="F931" s="25">
        <v>0.95399999999999996</v>
      </c>
    </row>
    <row r="932" spans="1:6" x14ac:dyDescent="0.35">
      <c r="A932" s="22" t="s">
        <v>1135</v>
      </c>
      <c r="B932" s="25">
        <v>53</v>
      </c>
      <c r="C932" s="25">
        <v>283.42200000000003</v>
      </c>
      <c r="D932" s="25">
        <v>-26.713999999999999</v>
      </c>
      <c r="E932" s="25">
        <v>0.88600000000000001</v>
      </c>
      <c r="F932" s="25">
        <v>-0.2</v>
      </c>
    </row>
    <row r="933" spans="1:6" x14ac:dyDescent="0.35">
      <c r="A933" s="22" t="s">
        <v>72</v>
      </c>
      <c r="B933" s="25">
        <v>117</v>
      </c>
      <c r="C933" s="25">
        <v>283.29300000000001</v>
      </c>
      <c r="D933" s="25">
        <v>0.92400000000000004</v>
      </c>
      <c r="E933" s="25">
        <v>0.875</v>
      </c>
      <c r="F933" s="25">
        <v>0.84499999999999997</v>
      </c>
    </row>
    <row r="934" spans="1:6" x14ac:dyDescent="0.35">
      <c r="A934" s="22" t="s">
        <v>289</v>
      </c>
      <c r="B934" s="25">
        <v>7</v>
      </c>
      <c r="C934" s="25">
        <v>282.9786666666667</v>
      </c>
      <c r="D934" s="25">
        <v>0.98099999999999987</v>
      </c>
      <c r="E934" s="25">
        <v>0.81866666666666665</v>
      </c>
      <c r="F934" s="25">
        <v>0.8663333333333334</v>
      </c>
    </row>
    <row r="935" spans="1:6" x14ac:dyDescent="0.35">
      <c r="A935" s="22" t="s">
        <v>1629</v>
      </c>
      <c r="B935" s="25">
        <v>259</v>
      </c>
      <c r="C935" s="25">
        <v>282.44299999999998</v>
      </c>
      <c r="D935" s="25">
        <v>0.83</v>
      </c>
      <c r="E935" s="25">
        <v>0.25</v>
      </c>
      <c r="F935" s="25">
        <v>0.95699999999999996</v>
      </c>
    </row>
    <row r="936" spans="1:6" x14ac:dyDescent="0.35">
      <c r="A936" s="22" t="s">
        <v>1189</v>
      </c>
      <c r="B936" s="25">
        <v>33</v>
      </c>
      <c r="C936" s="25">
        <v>282.05099999999999</v>
      </c>
      <c r="D936" s="25">
        <v>1.093</v>
      </c>
      <c r="E936" s="25">
        <v>0.187</v>
      </c>
      <c r="F936" s="25">
        <v>0.87</v>
      </c>
    </row>
    <row r="937" spans="1:6" x14ac:dyDescent="0.35">
      <c r="A937" s="22" t="s">
        <v>254</v>
      </c>
      <c r="B937" s="25">
        <v>977</v>
      </c>
      <c r="C937" s="25">
        <v>281.8</v>
      </c>
      <c r="D937" s="25">
        <v>0.80300000000000005</v>
      </c>
      <c r="E937" s="25">
        <v>0.76</v>
      </c>
      <c r="F937" s="25">
        <v>0.88</v>
      </c>
    </row>
    <row r="938" spans="1:6" x14ac:dyDescent="0.35">
      <c r="A938" s="22" t="s">
        <v>257</v>
      </c>
      <c r="B938" s="25">
        <v>118</v>
      </c>
      <c r="C938" s="25">
        <v>281.21966666666668</v>
      </c>
      <c r="D938" s="25">
        <v>0.78333333333333333</v>
      </c>
      <c r="E938" s="25">
        <v>0.98933333333333329</v>
      </c>
      <c r="F938" s="25">
        <v>0.95199999999999996</v>
      </c>
    </row>
    <row r="939" spans="1:6" x14ac:dyDescent="0.35">
      <c r="A939" s="22" t="s">
        <v>1223</v>
      </c>
      <c r="B939" s="25">
        <v>24</v>
      </c>
      <c r="C939" s="25">
        <v>280.51499999999999</v>
      </c>
      <c r="D939" s="25">
        <v>0.83099999999999996</v>
      </c>
      <c r="E939" s="25">
        <v>0.6</v>
      </c>
      <c r="F939" s="25">
        <v>0.84250000000000003</v>
      </c>
    </row>
    <row r="940" spans="1:6" x14ac:dyDescent="0.35">
      <c r="A940" s="22" t="s">
        <v>1701</v>
      </c>
      <c r="B940" s="25">
        <v>66.5</v>
      </c>
      <c r="C940" s="25">
        <v>280.1395</v>
      </c>
      <c r="D940" s="25">
        <v>0.76300000000000001</v>
      </c>
      <c r="E940" s="25">
        <v>0.11299999999999999</v>
      </c>
      <c r="F940" s="25">
        <v>0.86349999999999993</v>
      </c>
    </row>
    <row r="941" spans="1:6" x14ac:dyDescent="0.35">
      <c r="A941" s="22" t="s">
        <v>893</v>
      </c>
      <c r="B941" s="25">
        <v>128</v>
      </c>
      <c r="C941" s="25">
        <v>280.08800000000002</v>
      </c>
      <c r="D941" s="25">
        <v>0.93300000000000005</v>
      </c>
      <c r="E941" s="25">
        <v>0.33700000000000002</v>
      </c>
      <c r="F941" s="25">
        <v>0.83799999999999997</v>
      </c>
    </row>
    <row r="942" spans="1:6" x14ac:dyDescent="0.35">
      <c r="A942" s="22" t="s">
        <v>1937</v>
      </c>
      <c r="B942" s="25">
        <v>7</v>
      </c>
      <c r="C942" s="25">
        <v>280</v>
      </c>
      <c r="D942" s="25">
        <v>0.45500000000000002</v>
      </c>
      <c r="E942" s="25">
        <v>0.30199999999999999</v>
      </c>
      <c r="F942" s="25">
        <v>0.873</v>
      </c>
    </row>
    <row r="943" spans="1:6" x14ac:dyDescent="0.35">
      <c r="A943" s="22" t="s">
        <v>2096</v>
      </c>
      <c r="B943" s="25">
        <v>17</v>
      </c>
      <c r="C943" s="25">
        <v>278.68900000000002</v>
      </c>
      <c r="D943" s="25">
        <v>4.6920000000000002</v>
      </c>
      <c r="E943" s="25">
        <v>0.36699999999999999</v>
      </c>
      <c r="F943" s="25">
        <v>0.433</v>
      </c>
    </row>
    <row r="944" spans="1:6" x14ac:dyDescent="0.35">
      <c r="A944" s="22" t="s">
        <v>187</v>
      </c>
      <c r="B944" s="25">
        <v>99</v>
      </c>
      <c r="C944" s="25">
        <v>278.08999999999997</v>
      </c>
      <c r="D944" s="25">
        <v>0.61</v>
      </c>
      <c r="E944" s="25">
        <v>0.80400000000000005</v>
      </c>
      <c r="F944" s="25">
        <v>0.92800000000000005</v>
      </c>
    </row>
    <row r="945" spans="1:6" x14ac:dyDescent="0.35">
      <c r="A945" s="22" t="s">
        <v>1885</v>
      </c>
      <c r="B945" s="25">
        <v>15</v>
      </c>
      <c r="C945" s="25">
        <v>277.77800000000002</v>
      </c>
      <c r="D945" s="25">
        <v>0.76100000000000001</v>
      </c>
      <c r="E945" s="25">
        <v>0.27300000000000002</v>
      </c>
      <c r="F945" s="25">
        <v>0.92200000000000004</v>
      </c>
    </row>
    <row r="946" spans="1:6" x14ac:dyDescent="0.35">
      <c r="A946" s="22" t="s">
        <v>1737</v>
      </c>
      <c r="B946" s="25">
        <v>5.5</v>
      </c>
      <c r="C946" s="25">
        <v>277.77750000000003</v>
      </c>
      <c r="D946" s="25">
        <v>1.0655000000000001</v>
      </c>
      <c r="E946" s="25">
        <v>0.30149999999999999</v>
      </c>
      <c r="F946" s="25">
        <v>0.89400000000000002</v>
      </c>
    </row>
    <row r="947" spans="1:6" x14ac:dyDescent="0.35">
      <c r="A947" s="22" t="s">
        <v>103</v>
      </c>
      <c r="B947" s="25">
        <v>287</v>
      </c>
      <c r="C947" s="25">
        <v>276.76</v>
      </c>
      <c r="D947" s="25">
        <v>0.81200000000000006</v>
      </c>
      <c r="E947" s="25">
        <v>0.97399999999999998</v>
      </c>
      <c r="F947" s="25">
        <v>0.93799999999999994</v>
      </c>
    </row>
    <row r="948" spans="1:6" x14ac:dyDescent="0.35">
      <c r="A948" s="22" t="s">
        <v>1373</v>
      </c>
      <c r="B948" s="25">
        <v>33</v>
      </c>
      <c r="C948" s="25">
        <v>275.70999999999998</v>
      </c>
      <c r="D948" s="25">
        <v>0.86799999999999999</v>
      </c>
      <c r="E948" s="25">
        <v>0.127</v>
      </c>
      <c r="F948" s="25">
        <v>0.96449999999999991</v>
      </c>
    </row>
    <row r="949" spans="1:6" x14ac:dyDescent="0.35">
      <c r="A949" s="22" t="s">
        <v>982</v>
      </c>
      <c r="B949" s="25">
        <v>57</v>
      </c>
      <c r="C949" s="25">
        <v>275.36200000000002</v>
      </c>
      <c r="D949" s="25">
        <v>0.88500000000000001</v>
      </c>
      <c r="E949" s="25">
        <v>0.13300000000000001</v>
      </c>
      <c r="F949" s="25">
        <v>0.75700000000000001</v>
      </c>
    </row>
    <row r="950" spans="1:6" x14ac:dyDescent="0.35">
      <c r="A950" s="22" t="s">
        <v>1502</v>
      </c>
      <c r="B950" s="25">
        <v>5.5</v>
      </c>
      <c r="C950" s="25">
        <v>275</v>
      </c>
      <c r="D950" s="25">
        <v>1.0594999999999999</v>
      </c>
      <c r="E950" s="25">
        <v>0.11799999999999999</v>
      </c>
      <c r="F950" s="25">
        <v>0.70150000000000001</v>
      </c>
    </row>
    <row r="951" spans="1:6" x14ac:dyDescent="0.35">
      <c r="A951" s="22" t="s">
        <v>1142</v>
      </c>
      <c r="B951" s="25">
        <v>19.5</v>
      </c>
      <c r="C951" s="25">
        <v>274.64800000000002</v>
      </c>
      <c r="D951" s="25">
        <v>1.4344999999999999</v>
      </c>
      <c r="E951" s="25">
        <v>0.65700000000000003</v>
      </c>
      <c r="F951" s="25">
        <v>0.94350000000000001</v>
      </c>
    </row>
    <row r="952" spans="1:6" x14ac:dyDescent="0.35">
      <c r="A952" s="22" t="s">
        <v>1137</v>
      </c>
      <c r="B952" s="25">
        <v>43</v>
      </c>
      <c r="C952" s="25">
        <v>273.88499999999999</v>
      </c>
      <c r="D952" s="25">
        <v>0.877</v>
      </c>
      <c r="E952" s="25">
        <v>0.377</v>
      </c>
      <c r="F952" s="25">
        <v>0.93700000000000006</v>
      </c>
    </row>
    <row r="953" spans="1:6" x14ac:dyDescent="0.35">
      <c r="A953" s="22" t="s">
        <v>1752</v>
      </c>
      <c r="B953" s="25">
        <v>348.5</v>
      </c>
      <c r="C953" s="25">
        <v>273.68450000000001</v>
      </c>
      <c r="D953" s="25">
        <v>0.71399999999999997</v>
      </c>
      <c r="E953" s="25">
        <v>0.14199999999999999</v>
      </c>
      <c r="F953" s="25">
        <v>0.86650000000000005</v>
      </c>
    </row>
    <row r="954" spans="1:6" x14ac:dyDescent="0.35">
      <c r="A954" s="22" t="s">
        <v>83</v>
      </c>
      <c r="B954" s="25">
        <v>119</v>
      </c>
      <c r="C954" s="25">
        <v>272.93599999999998</v>
      </c>
      <c r="D954" s="25">
        <v>0.83799999999999997</v>
      </c>
      <c r="E954" s="25">
        <v>0.98199999999999998</v>
      </c>
      <c r="F954" s="25">
        <v>0.871</v>
      </c>
    </row>
    <row r="955" spans="1:6" x14ac:dyDescent="0.35">
      <c r="A955" s="22" t="s">
        <v>1983</v>
      </c>
      <c r="B955" s="25">
        <v>6</v>
      </c>
      <c r="C955" s="25">
        <v>272.72699999999998</v>
      </c>
      <c r="D955" s="25">
        <v>0.81499999999999995</v>
      </c>
      <c r="E955" s="25">
        <v>0.154</v>
      </c>
      <c r="F955" s="25">
        <v>0.69199999999999995</v>
      </c>
    </row>
    <row r="956" spans="1:6" x14ac:dyDescent="0.35">
      <c r="A956" s="22" t="s">
        <v>1146</v>
      </c>
      <c r="B956" s="25">
        <v>34</v>
      </c>
      <c r="C956" s="25">
        <v>272</v>
      </c>
      <c r="D956" s="25">
        <v>0.70599999999999996</v>
      </c>
      <c r="E956" s="25">
        <v>0.52500000000000002</v>
      </c>
      <c r="F956" s="25">
        <v>0.876</v>
      </c>
    </row>
    <row r="957" spans="1:6" x14ac:dyDescent="0.35">
      <c r="A957" s="22" t="s">
        <v>1342</v>
      </c>
      <c r="B957" s="25">
        <v>297</v>
      </c>
      <c r="C957" s="25">
        <v>271.97800000000001</v>
      </c>
      <c r="D957" s="25">
        <v>0.83399999999999996</v>
      </c>
      <c r="E957" s="25">
        <v>0.34699999999999998</v>
      </c>
      <c r="F957" s="25">
        <v>0.94799999999999995</v>
      </c>
    </row>
    <row r="958" spans="1:6" x14ac:dyDescent="0.35">
      <c r="A958" s="22" t="s">
        <v>2079</v>
      </c>
      <c r="B958" s="25">
        <v>103</v>
      </c>
      <c r="C958" s="25">
        <v>271.76799999999997</v>
      </c>
      <c r="D958" s="25">
        <v>0.83299999999999996</v>
      </c>
      <c r="E958" s="25">
        <v>0.55700000000000005</v>
      </c>
      <c r="F958" s="25">
        <v>0.92900000000000005</v>
      </c>
    </row>
    <row r="959" spans="1:6" x14ac:dyDescent="0.35">
      <c r="A959" s="22" t="s">
        <v>1693</v>
      </c>
      <c r="B959" s="25">
        <v>30</v>
      </c>
      <c r="C959" s="25">
        <v>271.721</v>
      </c>
      <c r="D959" s="25">
        <v>1.0895000000000001</v>
      </c>
      <c r="E959" s="25">
        <v>0.122</v>
      </c>
      <c r="F959" s="25">
        <v>0.73399999999999999</v>
      </c>
    </row>
    <row r="960" spans="1:6" x14ac:dyDescent="0.35">
      <c r="A960" s="22" t="s">
        <v>1065</v>
      </c>
      <c r="B960" s="25">
        <v>57</v>
      </c>
      <c r="C960" s="25">
        <v>270.142</v>
      </c>
      <c r="D960" s="25">
        <v>0.89800000000000002</v>
      </c>
      <c r="E960" s="25">
        <v>0.51700000000000002</v>
      </c>
      <c r="F960" s="25">
        <v>0.78900000000000003</v>
      </c>
    </row>
    <row r="961" spans="1:6" x14ac:dyDescent="0.35">
      <c r="A961" s="22" t="s">
        <v>253</v>
      </c>
      <c r="B961" s="25">
        <v>28</v>
      </c>
      <c r="C961" s="25">
        <v>269.23099999999999</v>
      </c>
      <c r="D961" s="25">
        <v>1.1180000000000001</v>
      </c>
      <c r="E961" s="25">
        <v>0.26</v>
      </c>
      <c r="F961" s="25">
        <v>0.63700000000000001</v>
      </c>
    </row>
    <row r="962" spans="1:6" x14ac:dyDescent="0.35">
      <c r="A962" s="22" t="s">
        <v>1216</v>
      </c>
      <c r="B962" s="25">
        <v>62</v>
      </c>
      <c r="C962" s="25">
        <v>268.39800000000002</v>
      </c>
      <c r="D962" s="25">
        <v>0.83399999999999996</v>
      </c>
      <c r="E962" s="25">
        <v>0.40300000000000002</v>
      </c>
      <c r="F962" s="25">
        <v>0.94499999999999995</v>
      </c>
    </row>
    <row r="963" spans="1:6" x14ac:dyDescent="0.35">
      <c r="A963" s="22" t="s">
        <v>1013</v>
      </c>
      <c r="B963" s="25">
        <v>190</v>
      </c>
      <c r="C963" s="25">
        <v>268.36200000000002</v>
      </c>
      <c r="D963" s="25">
        <v>0.9</v>
      </c>
      <c r="E963" s="25">
        <v>0.29699999999999999</v>
      </c>
      <c r="F963" s="25">
        <v>0.59399999999999997</v>
      </c>
    </row>
    <row r="964" spans="1:6" x14ac:dyDescent="0.35">
      <c r="A964" s="22" t="s">
        <v>1251</v>
      </c>
      <c r="B964" s="25">
        <v>24</v>
      </c>
      <c r="C964" s="25">
        <v>265.59050000000002</v>
      </c>
      <c r="D964" s="25">
        <v>1.1759999999999999</v>
      </c>
      <c r="E964" s="25">
        <v>0.10900000000000001</v>
      </c>
      <c r="F964" s="25">
        <v>0.92900000000000005</v>
      </c>
    </row>
    <row r="965" spans="1:6" x14ac:dyDescent="0.35">
      <c r="A965" s="22" t="s">
        <v>1586</v>
      </c>
      <c r="B965" s="25">
        <v>952</v>
      </c>
      <c r="C965" s="25">
        <v>265.55099999999999</v>
      </c>
      <c r="D965" s="25">
        <v>0.88200000000000001</v>
      </c>
      <c r="E965" s="25">
        <v>0.111</v>
      </c>
      <c r="F965" s="25">
        <v>0.88900000000000001</v>
      </c>
    </row>
    <row r="966" spans="1:6" x14ac:dyDescent="0.35">
      <c r="A966" s="22" t="s">
        <v>1205</v>
      </c>
      <c r="B966" s="25">
        <v>86.5</v>
      </c>
      <c r="C966" s="25">
        <v>264.52600000000001</v>
      </c>
      <c r="D966" s="25">
        <v>0.85650000000000004</v>
      </c>
      <c r="E966" s="25">
        <v>0.33450000000000002</v>
      </c>
      <c r="F966" s="25">
        <v>0.78049999999999997</v>
      </c>
    </row>
    <row r="967" spans="1:6" x14ac:dyDescent="0.35">
      <c r="A967" s="22" t="s">
        <v>1019</v>
      </c>
      <c r="B967" s="25">
        <v>28</v>
      </c>
      <c r="C967" s="25">
        <v>264.15100000000001</v>
      </c>
      <c r="D967" s="25">
        <v>1</v>
      </c>
      <c r="E967" s="25">
        <v>0.16800000000000001</v>
      </c>
      <c r="F967" s="25">
        <v>0.61299999999999999</v>
      </c>
    </row>
    <row r="968" spans="1:6" x14ac:dyDescent="0.35">
      <c r="A968" s="22" t="s">
        <v>928</v>
      </c>
      <c r="B968" s="25">
        <v>119</v>
      </c>
      <c r="C968" s="25">
        <v>263.274</v>
      </c>
      <c r="D968" s="25">
        <v>0.90200000000000002</v>
      </c>
      <c r="E968" s="25">
        <v>0.63600000000000001</v>
      </c>
      <c r="F968" s="25">
        <v>0.91300000000000003</v>
      </c>
    </row>
    <row r="969" spans="1:6" x14ac:dyDescent="0.35">
      <c r="A969" s="22" t="s">
        <v>1538</v>
      </c>
      <c r="B969" s="25">
        <v>31</v>
      </c>
      <c r="C969" s="25">
        <v>262.71199999999999</v>
      </c>
      <c r="D969" s="25">
        <v>0.94399999999999995</v>
      </c>
      <c r="E969" s="25">
        <v>0.16700000000000001</v>
      </c>
      <c r="F969" s="25">
        <v>0.90600000000000003</v>
      </c>
    </row>
    <row r="970" spans="1:6" x14ac:dyDescent="0.35">
      <c r="A970" s="22" t="s">
        <v>1704</v>
      </c>
      <c r="B970" s="25">
        <v>96</v>
      </c>
      <c r="C970" s="25">
        <v>261.53999999999996</v>
      </c>
      <c r="D970" s="25">
        <v>0.87949999999999995</v>
      </c>
      <c r="E970" s="25">
        <v>8.3499999999999991E-2</v>
      </c>
      <c r="F970" s="25">
        <v>0.85399999999999998</v>
      </c>
    </row>
    <row r="971" spans="1:6" x14ac:dyDescent="0.35">
      <c r="A971" s="22" t="s">
        <v>1624</v>
      </c>
      <c r="B971" s="25">
        <v>65</v>
      </c>
      <c r="C971" s="25">
        <v>261.04399999999998</v>
      </c>
      <c r="D971" s="25">
        <v>0.83</v>
      </c>
      <c r="E971" s="25">
        <v>0.22800000000000001</v>
      </c>
      <c r="F971" s="25">
        <v>0.85499999999999998</v>
      </c>
    </row>
    <row r="972" spans="1:6" x14ac:dyDescent="0.35">
      <c r="A972" s="22" t="s">
        <v>1715</v>
      </c>
      <c r="B972" s="25">
        <v>87</v>
      </c>
      <c r="C972" s="25">
        <v>259.7285</v>
      </c>
      <c r="D972" s="25">
        <v>0.84200000000000008</v>
      </c>
      <c r="E972" s="25">
        <v>7.9000000000000001E-2</v>
      </c>
      <c r="F972" s="25">
        <v>0.87749999999999995</v>
      </c>
    </row>
    <row r="973" spans="1:6" x14ac:dyDescent="0.35">
      <c r="A973" s="22" t="s">
        <v>1374</v>
      </c>
      <c r="B973" s="25">
        <v>15.5</v>
      </c>
      <c r="C973" s="25">
        <v>259.452</v>
      </c>
      <c r="D973" s="25">
        <v>1.7545000000000002</v>
      </c>
      <c r="E973" s="25">
        <v>7.7499999999999999E-2</v>
      </c>
      <c r="F973" s="25">
        <v>0.69799999999999995</v>
      </c>
    </row>
    <row r="974" spans="1:6" x14ac:dyDescent="0.35">
      <c r="A974" s="22" t="s">
        <v>173</v>
      </c>
      <c r="B974" s="25">
        <v>56</v>
      </c>
      <c r="C974" s="25">
        <v>259.10400000000004</v>
      </c>
      <c r="D974" s="25">
        <v>0.87466666666666659</v>
      </c>
      <c r="E974" s="25">
        <v>0.18333333333333335</v>
      </c>
      <c r="F974" s="25">
        <v>0.76766666666666661</v>
      </c>
    </row>
    <row r="975" spans="1:6" x14ac:dyDescent="0.35">
      <c r="A975" s="22" t="s">
        <v>1943</v>
      </c>
      <c r="B975" s="25">
        <v>31</v>
      </c>
      <c r="C975" s="25">
        <v>258.33300000000003</v>
      </c>
      <c r="D975" s="25">
        <v>0.28199999999999997</v>
      </c>
      <c r="E975" s="25">
        <v>0.15</v>
      </c>
      <c r="F975" s="25">
        <v>0.998</v>
      </c>
    </row>
    <row r="976" spans="1:6" x14ac:dyDescent="0.35">
      <c r="A976" s="22" t="s">
        <v>1296</v>
      </c>
      <c r="B976" s="25">
        <v>227</v>
      </c>
      <c r="C976" s="25">
        <v>257.95499999999998</v>
      </c>
      <c r="D976" s="25">
        <v>0.52500000000000002</v>
      </c>
      <c r="E976" s="25">
        <v>0.14000000000000001</v>
      </c>
      <c r="F976" s="25">
        <v>0.94199999999999995</v>
      </c>
    </row>
    <row r="977" spans="1:6" x14ac:dyDescent="0.35">
      <c r="A977" s="22" t="s">
        <v>206</v>
      </c>
      <c r="B977" s="25">
        <v>635</v>
      </c>
      <c r="C977" s="25">
        <v>257.92</v>
      </c>
      <c r="D977" s="25">
        <v>2.194</v>
      </c>
      <c r="E977" s="25">
        <v>0.57499999999999996</v>
      </c>
      <c r="F977" s="25">
        <v>0.71799999999999997</v>
      </c>
    </row>
    <row r="978" spans="1:6" x14ac:dyDescent="0.35">
      <c r="A978" s="22" t="s">
        <v>2125</v>
      </c>
      <c r="B978" s="25">
        <v>145</v>
      </c>
      <c r="C978" s="25">
        <v>256.637</v>
      </c>
      <c r="D978" s="25">
        <v>0.57799999999999996</v>
      </c>
      <c r="E978" s="25">
        <v>0.36799999999999999</v>
      </c>
      <c r="F978" s="25">
        <v>0.94799999999999995</v>
      </c>
    </row>
    <row r="979" spans="1:6" x14ac:dyDescent="0.35">
      <c r="A979" s="22" t="s">
        <v>224</v>
      </c>
      <c r="B979" s="25">
        <v>55.333333333333336</v>
      </c>
      <c r="C979" s="25">
        <v>256.30866666666662</v>
      </c>
      <c r="D979" s="25">
        <v>1.1359999999999999</v>
      </c>
      <c r="E979" s="25">
        <v>0.628</v>
      </c>
      <c r="F979" s="25">
        <v>0.97066666666666668</v>
      </c>
    </row>
    <row r="980" spans="1:6" x14ac:dyDescent="0.35">
      <c r="A980" s="22" t="s">
        <v>1583</v>
      </c>
      <c r="B980" s="25">
        <v>142</v>
      </c>
      <c r="C980" s="25">
        <v>255.39599999999999</v>
      </c>
      <c r="D980" s="25">
        <v>0.72899999999999998</v>
      </c>
      <c r="E980" s="25">
        <v>0.13200000000000001</v>
      </c>
      <c r="F980" s="25">
        <v>0.85799999999999998</v>
      </c>
    </row>
    <row r="981" spans="1:6" x14ac:dyDescent="0.35">
      <c r="A981" s="22" t="s">
        <v>1258</v>
      </c>
      <c r="B981" s="25">
        <v>231</v>
      </c>
      <c r="C981" s="25">
        <v>255.249</v>
      </c>
      <c r="D981" s="25">
        <v>0.78200000000000003</v>
      </c>
      <c r="E981" s="25">
        <v>0.14299999999999999</v>
      </c>
      <c r="F981" s="25">
        <v>0.94199999999999995</v>
      </c>
    </row>
    <row r="982" spans="1:6" x14ac:dyDescent="0.35">
      <c r="A982" s="22" t="s">
        <v>155</v>
      </c>
      <c r="B982" s="25">
        <v>598</v>
      </c>
      <c r="C982" s="25">
        <v>254.87324999999998</v>
      </c>
      <c r="D982" s="25">
        <v>0.80200000000000005</v>
      </c>
      <c r="E982" s="25">
        <v>0.25900000000000001</v>
      </c>
      <c r="F982" s="25">
        <v>0.74225000000000008</v>
      </c>
    </row>
    <row r="983" spans="1:6" x14ac:dyDescent="0.35">
      <c r="A983" s="22" t="s">
        <v>1522</v>
      </c>
      <c r="B983" s="25">
        <v>76.5</v>
      </c>
      <c r="C983" s="25">
        <v>254.36699999999999</v>
      </c>
      <c r="D983" s="25">
        <v>1.7709999999999999</v>
      </c>
      <c r="E983" s="25">
        <v>0.25650000000000001</v>
      </c>
      <c r="F983" s="25">
        <v>0.93100000000000005</v>
      </c>
    </row>
    <row r="984" spans="1:6" x14ac:dyDescent="0.35">
      <c r="A984" s="22" t="s">
        <v>59</v>
      </c>
      <c r="B984" s="25">
        <v>164</v>
      </c>
      <c r="C984" s="25">
        <v>252.696</v>
      </c>
      <c r="D984" s="25">
        <v>0.90400000000000003</v>
      </c>
      <c r="E984" s="25">
        <v>0.69699999999999995</v>
      </c>
      <c r="F984" s="25">
        <v>0.875</v>
      </c>
    </row>
    <row r="985" spans="1:6" x14ac:dyDescent="0.35">
      <c r="A985" s="22" t="s">
        <v>1266</v>
      </c>
      <c r="B985" s="25">
        <v>46</v>
      </c>
      <c r="C985" s="25">
        <v>252.58749999999998</v>
      </c>
      <c r="D985" s="25">
        <v>1.5465</v>
      </c>
      <c r="E985" s="25">
        <v>8.2000000000000003E-2</v>
      </c>
      <c r="F985" s="25">
        <v>0.58800000000000008</v>
      </c>
    </row>
    <row r="986" spans="1:6" x14ac:dyDescent="0.35">
      <c r="A986" s="22" t="s">
        <v>1635</v>
      </c>
      <c r="B986" s="25">
        <v>9</v>
      </c>
      <c r="C986" s="25">
        <v>251.74799999999999</v>
      </c>
      <c r="D986" s="25">
        <v>0.99099999999999988</v>
      </c>
      <c r="E986" s="25">
        <v>0.24</v>
      </c>
      <c r="F986" s="25">
        <v>0.89749999999999996</v>
      </c>
    </row>
    <row r="987" spans="1:6" x14ac:dyDescent="0.35">
      <c r="A987" s="22" t="s">
        <v>1049</v>
      </c>
      <c r="B987" s="25">
        <v>51</v>
      </c>
      <c r="C987" s="25">
        <v>251.232</v>
      </c>
      <c r="D987" s="25">
        <v>-0.158</v>
      </c>
      <c r="E987" s="25">
        <v>0</v>
      </c>
      <c r="F987" s="25">
        <v>-7.8E-2</v>
      </c>
    </row>
    <row r="988" spans="1:6" x14ac:dyDescent="0.35">
      <c r="A988" s="22" t="s">
        <v>169</v>
      </c>
      <c r="B988" s="25">
        <v>90.25</v>
      </c>
      <c r="C988" s="25">
        <v>250.5675</v>
      </c>
      <c r="D988" s="25">
        <v>0.72250000000000003</v>
      </c>
      <c r="E988" s="25">
        <v>0.45600000000000002</v>
      </c>
      <c r="F988" s="25">
        <v>0.89149999999999996</v>
      </c>
    </row>
    <row r="989" spans="1:6" x14ac:dyDescent="0.35">
      <c r="A989" s="22" t="s">
        <v>2085</v>
      </c>
      <c r="B989" s="25">
        <v>146</v>
      </c>
      <c r="C989" s="25">
        <v>250.429</v>
      </c>
      <c r="D989" s="25">
        <v>0.84699999999999998</v>
      </c>
      <c r="E989" s="25">
        <v>0.85599999999999998</v>
      </c>
      <c r="F989" s="25">
        <v>0.81699999999999995</v>
      </c>
    </row>
    <row r="990" spans="1:6" x14ac:dyDescent="0.35">
      <c r="A990" s="22" t="s">
        <v>1995</v>
      </c>
      <c r="B990" s="25">
        <v>11</v>
      </c>
      <c r="C990" s="25">
        <v>250</v>
      </c>
      <c r="D990" s="25">
        <v>1</v>
      </c>
      <c r="E990" s="25">
        <v>0.13</v>
      </c>
      <c r="F990" s="25">
        <v>0.81499999999999995</v>
      </c>
    </row>
    <row r="991" spans="1:6" x14ac:dyDescent="0.35">
      <c r="A991" s="22" t="s">
        <v>1880</v>
      </c>
      <c r="B991" s="25">
        <v>19</v>
      </c>
      <c r="C991" s="25">
        <v>250</v>
      </c>
      <c r="D991" s="25">
        <v>0.8</v>
      </c>
      <c r="E991" s="25">
        <v>0.27</v>
      </c>
      <c r="F991" s="25">
        <v>0.754</v>
      </c>
    </row>
    <row r="992" spans="1:6" x14ac:dyDescent="0.35">
      <c r="A992" s="22" t="s">
        <v>2178</v>
      </c>
      <c r="B992" s="25">
        <v>11</v>
      </c>
      <c r="C992" s="25">
        <v>250</v>
      </c>
      <c r="D992" s="25">
        <v>2.3159999999999998</v>
      </c>
      <c r="E992" s="25">
        <v>0.73699999999999999</v>
      </c>
      <c r="F992" s="25">
        <v>1</v>
      </c>
    </row>
    <row r="993" spans="1:6" x14ac:dyDescent="0.35">
      <c r="A993" s="22" t="s">
        <v>1851</v>
      </c>
      <c r="B993" s="25">
        <v>14</v>
      </c>
      <c r="C993" s="25">
        <v>250</v>
      </c>
      <c r="D993" s="25">
        <v>-3.9E-2</v>
      </c>
      <c r="E993" s="25">
        <v>0.57099999999999995</v>
      </c>
      <c r="F993" s="25">
        <v>-29.611999999999998</v>
      </c>
    </row>
    <row r="994" spans="1:6" x14ac:dyDescent="0.35">
      <c r="A994" s="22" t="s">
        <v>1107</v>
      </c>
      <c r="B994" s="25">
        <v>21</v>
      </c>
      <c r="C994" s="25">
        <v>250</v>
      </c>
      <c r="D994" s="25">
        <v>0.53200000000000003</v>
      </c>
      <c r="E994" s="25">
        <v>0.65300000000000002</v>
      </c>
      <c r="F994" s="25">
        <v>0.92900000000000005</v>
      </c>
    </row>
    <row r="995" spans="1:6" x14ac:dyDescent="0.35">
      <c r="A995" s="22" t="s">
        <v>1165</v>
      </c>
      <c r="B995" s="25">
        <v>4</v>
      </c>
      <c r="C995" s="25">
        <v>250</v>
      </c>
      <c r="D995" s="25">
        <v>1.778</v>
      </c>
      <c r="E995" s="25">
        <v>0.16700000000000001</v>
      </c>
      <c r="F995" s="25">
        <v>0.5</v>
      </c>
    </row>
    <row r="996" spans="1:6" x14ac:dyDescent="0.35">
      <c r="A996" s="22" t="s">
        <v>1199</v>
      </c>
      <c r="B996" s="25">
        <v>13</v>
      </c>
      <c r="C996" s="25">
        <v>249.28199999999998</v>
      </c>
      <c r="D996" s="25">
        <v>0.87450000000000006</v>
      </c>
      <c r="E996" s="25">
        <v>0.65149999999999997</v>
      </c>
      <c r="F996" s="25">
        <v>0.92400000000000004</v>
      </c>
    </row>
    <row r="997" spans="1:6" x14ac:dyDescent="0.35">
      <c r="A997" s="22" t="s">
        <v>170</v>
      </c>
      <c r="B997" s="25">
        <v>117.33333333333333</v>
      </c>
      <c r="C997" s="25">
        <v>248.43899999999999</v>
      </c>
      <c r="D997" s="25">
        <v>1.0083333333333335</v>
      </c>
      <c r="E997" s="25">
        <v>0.24533333333333332</v>
      </c>
      <c r="F997" s="25">
        <v>0.74833333333333341</v>
      </c>
    </row>
    <row r="998" spans="1:6" x14ac:dyDescent="0.35">
      <c r="A998" s="22" t="s">
        <v>1616</v>
      </c>
      <c r="B998" s="25">
        <v>20.5</v>
      </c>
      <c r="C998" s="25">
        <v>247.96100000000001</v>
      </c>
      <c r="D998" s="25">
        <v>0.89749999999999996</v>
      </c>
      <c r="E998" s="25">
        <v>0.32799999999999996</v>
      </c>
      <c r="F998" s="25">
        <v>0.94300000000000006</v>
      </c>
    </row>
    <row r="999" spans="1:6" x14ac:dyDescent="0.35">
      <c r="A999" s="22" t="s">
        <v>2087</v>
      </c>
      <c r="B999" s="25">
        <v>28</v>
      </c>
      <c r="C999" s="25">
        <v>245.614</v>
      </c>
      <c r="D999" s="25">
        <v>0.54300000000000004</v>
      </c>
      <c r="E999" s="25">
        <v>0.84799999999999998</v>
      </c>
      <c r="F999" s="25">
        <v>1</v>
      </c>
    </row>
    <row r="1000" spans="1:6" x14ac:dyDescent="0.35">
      <c r="A1000" s="22" t="s">
        <v>105</v>
      </c>
      <c r="B1000" s="25">
        <v>339.66666666666669</v>
      </c>
      <c r="C1000" s="25">
        <v>245.00733333333332</v>
      </c>
      <c r="D1000" s="25">
        <v>0.88600000000000012</v>
      </c>
      <c r="E1000" s="25">
        <v>0.55166666666666664</v>
      </c>
      <c r="F1000" s="25">
        <v>0.82200000000000006</v>
      </c>
    </row>
    <row r="1001" spans="1:6" x14ac:dyDescent="0.35">
      <c r="A1001" s="22" t="s">
        <v>2073</v>
      </c>
      <c r="B1001" s="25">
        <v>33</v>
      </c>
      <c r="C1001" s="25">
        <v>244.44399999999999</v>
      </c>
      <c r="D1001" s="25">
        <v>0.97799999999999998</v>
      </c>
      <c r="E1001" s="25">
        <v>0.84799999999999998</v>
      </c>
      <c r="F1001" s="25">
        <v>0.95199999999999996</v>
      </c>
    </row>
    <row r="1002" spans="1:6" x14ac:dyDescent="0.35">
      <c r="A1002" s="22" t="s">
        <v>927</v>
      </c>
      <c r="B1002" s="25">
        <v>899</v>
      </c>
      <c r="C1002" s="25">
        <v>244.29300000000001</v>
      </c>
      <c r="D1002" s="25">
        <v>0.96599999999999997</v>
      </c>
      <c r="E1002" s="25">
        <v>0.57199999999999995</v>
      </c>
      <c r="F1002" s="25">
        <v>0.78400000000000003</v>
      </c>
    </row>
    <row r="1003" spans="1:6" x14ac:dyDescent="0.35">
      <c r="A1003" s="22" t="s">
        <v>234</v>
      </c>
      <c r="B1003" s="25">
        <v>75</v>
      </c>
      <c r="C1003" s="25">
        <v>242.47566666666668</v>
      </c>
      <c r="D1003" s="25">
        <v>0.74633333333333329</v>
      </c>
      <c r="E1003" s="25">
        <v>0.97966666666666669</v>
      </c>
      <c r="F1003" s="25">
        <v>0.88600000000000001</v>
      </c>
    </row>
    <row r="1004" spans="1:6" x14ac:dyDescent="0.35">
      <c r="A1004" s="22" t="s">
        <v>1658</v>
      </c>
      <c r="B1004" s="25">
        <v>8</v>
      </c>
      <c r="C1004" s="25">
        <v>242.42400000000001</v>
      </c>
      <c r="D1004" s="25">
        <v>0.97099999999999997</v>
      </c>
      <c r="E1004" s="25">
        <v>0.28599999999999998</v>
      </c>
      <c r="F1004" s="25">
        <v>0.69399999999999995</v>
      </c>
    </row>
    <row r="1005" spans="1:6" x14ac:dyDescent="0.35">
      <c r="A1005" s="22" t="s">
        <v>1289</v>
      </c>
      <c r="B1005" s="25">
        <v>181</v>
      </c>
      <c r="C1005" s="25">
        <v>242.303</v>
      </c>
      <c r="D1005" s="25">
        <v>1.036</v>
      </c>
      <c r="E1005" s="25">
        <v>4.0000000000000001E-3</v>
      </c>
      <c r="F1005" s="25">
        <v>0.74</v>
      </c>
    </row>
    <row r="1006" spans="1:6" x14ac:dyDescent="0.35">
      <c r="A1006" s="22" t="s">
        <v>1231</v>
      </c>
      <c r="B1006" s="25">
        <v>138</v>
      </c>
      <c r="C1006" s="25">
        <v>241.25899999999999</v>
      </c>
      <c r="D1006" s="25">
        <v>0.76500000000000001</v>
      </c>
      <c r="E1006" s="25">
        <v>0.24</v>
      </c>
      <c r="F1006" s="25">
        <v>0.89800000000000002</v>
      </c>
    </row>
    <row r="1007" spans="1:6" x14ac:dyDescent="0.35">
      <c r="A1007" s="22" t="s">
        <v>1322</v>
      </c>
      <c r="B1007" s="25">
        <v>36</v>
      </c>
      <c r="C1007" s="25">
        <v>240</v>
      </c>
      <c r="D1007" s="25">
        <v>0.877</v>
      </c>
      <c r="E1007" s="25">
        <v>0.218</v>
      </c>
      <c r="F1007" s="25">
        <v>0.95499999999999996</v>
      </c>
    </row>
    <row r="1008" spans="1:6" x14ac:dyDescent="0.35">
      <c r="A1008" s="22" t="s">
        <v>229</v>
      </c>
      <c r="B1008" s="25">
        <v>151.33333333333334</v>
      </c>
      <c r="C1008" s="25">
        <v>240</v>
      </c>
      <c r="D1008" s="25">
        <v>0.91533333333333333</v>
      </c>
      <c r="E1008" s="25">
        <v>0.996</v>
      </c>
      <c r="F1008" s="25">
        <v>0.77099999999999991</v>
      </c>
    </row>
    <row r="1009" spans="1:6" x14ac:dyDescent="0.35">
      <c r="A1009" s="22" t="s">
        <v>1856</v>
      </c>
      <c r="B1009" s="25">
        <v>27</v>
      </c>
      <c r="C1009" s="25">
        <v>238.93799999999999</v>
      </c>
      <c r="D1009" s="25">
        <v>0.97399999999999998</v>
      </c>
      <c r="E1009" s="25">
        <v>0.2</v>
      </c>
      <c r="F1009" s="25">
        <v>0.77300000000000002</v>
      </c>
    </row>
    <row r="1010" spans="1:6" x14ac:dyDescent="0.35">
      <c r="A1010" s="22" t="s">
        <v>1315</v>
      </c>
      <c r="B1010" s="25">
        <v>164.5</v>
      </c>
      <c r="C1010" s="25">
        <v>238.4735</v>
      </c>
      <c r="D1010" s="25">
        <v>0.85949999999999993</v>
      </c>
      <c r="E1010" s="25">
        <v>0.23549999999999999</v>
      </c>
      <c r="F1010" s="25">
        <v>0.9544999999999999</v>
      </c>
    </row>
    <row r="1011" spans="1:6" x14ac:dyDescent="0.35">
      <c r="A1011" s="22" t="s">
        <v>269</v>
      </c>
      <c r="B1011" s="25">
        <v>121</v>
      </c>
      <c r="C1011" s="25">
        <v>238.30966666666666</v>
      </c>
      <c r="D1011" s="25">
        <v>0.83299999999999985</v>
      </c>
      <c r="E1011" s="25">
        <v>0.96733333333333327</v>
      </c>
      <c r="F1011" s="25">
        <v>0.81866666666666665</v>
      </c>
    </row>
    <row r="1012" spans="1:6" x14ac:dyDescent="0.35">
      <c r="A1012" s="22" t="s">
        <v>1762</v>
      </c>
      <c r="B1012" s="25">
        <v>246</v>
      </c>
      <c r="C1012" s="25">
        <v>237.911</v>
      </c>
      <c r="D1012" s="25">
        <v>0.88800000000000001</v>
      </c>
      <c r="E1012" s="25">
        <v>2.8000000000000001E-2</v>
      </c>
      <c r="F1012" s="25">
        <v>0.69699999999999995</v>
      </c>
    </row>
    <row r="1013" spans="1:6" x14ac:dyDescent="0.35">
      <c r="A1013" s="22" t="s">
        <v>1424</v>
      </c>
      <c r="B1013" s="25">
        <v>9</v>
      </c>
      <c r="C1013" s="25">
        <v>237.5</v>
      </c>
      <c r="D1013" s="25">
        <v>0.94550000000000001</v>
      </c>
      <c r="E1013" s="25">
        <v>0.33699999999999997</v>
      </c>
      <c r="F1013" s="25">
        <v>0.98399999999999999</v>
      </c>
    </row>
    <row r="1014" spans="1:6" x14ac:dyDescent="0.35">
      <c r="A1014" s="22" t="s">
        <v>1097</v>
      </c>
      <c r="B1014" s="25">
        <v>73</v>
      </c>
      <c r="C1014" s="25">
        <v>237.01300000000001</v>
      </c>
      <c r="D1014" s="25">
        <v>0.22700000000000001</v>
      </c>
      <c r="E1014" s="25">
        <v>1</v>
      </c>
      <c r="F1014" s="25">
        <v>1</v>
      </c>
    </row>
    <row r="1015" spans="1:6" x14ac:dyDescent="0.35">
      <c r="A1015" s="22" t="s">
        <v>2165</v>
      </c>
      <c r="B1015" s="25">
        <v>135</v>
      </c>
      <c r="C1015" s="25">
        <v>236.84200000000001</v>
      </c>
      <c r="D1015" s="25">
        <v>0.75600000000000001</v>
      </c>
      <c r="E1015" s="25">
        <v>0.57999999999999996</v>
      </c>
      <c r="F1015" s="25">
        <v>0.93200000000000005</v>
      </c>
    </row>
    <row r="1016" spans="1:6" x14ac:dyDescent="0.35">
      <c r="A1016" s="22" t="s">
        <v>1104</v>
      </c>
      <c r="B1016" s="25">
        <v>9.5</v>
      </c>
      <c r="C1016" s="25">
        <v>236.50749999999999</v>
      </c>
      <c r="D1016" s="25">
        <v>0.99649999999999994</v>
      </c>
      <c r="E1016" s="25">
        <v>0.36850000000000005</v>
      </c>
      <c r="F1016" s="25">
        <v>0.83200000000000007</v>
      </c>
    </row>
    <row r="1017" spans="1:6" x14ac:dyDescent="0.35">
      <c r="A1017" s="22" t="s">
        <v>922</v>
      </c>
      <c r="B1017" s="25">
        <v>113</v>
      </c>
      <c r="C1017" s="25">
        <v>236.40199999999999</v>
      </c>
      <c r="D1017" s="25">
        <v>1.008</v>
      </c>
      <c r="E1017" s="25">
        <v>0.59499999999999997</v>
      </c>
      <c r="F1017" s="25">
        <v>0.77300000000000002</v>
      </c>
    </row>
    <row r="1018" spans="1:6" x14ac:dyDescent="0.35">
      <c r="A1018" s="22" t="s">
        <v>293</v>
      </c>
      <c r="B1018" s="25">
        <v>11.666666666666666</v>
      </c>
      <c r="C1018" s="25">
        <v>236.398</v>
      </c>
      <c r="D1018" s="25">
        <v>0.95099999999999996</v>
      </c>
      <c r="E1018" s="25">
        <v>0.58899999999999997</v>
      </c>
      <c r="F1018" s="25">
        <v>0.81633333333333324</v>
      </c>
    </row>
    <row r="1019" spans="1:6" x14ac:dyDescent="0.35">
      <c r="A1019" s="22" t="s">
        <v>1488</v>
      </c>
      <c r="B1019" s="25">
        <v>3</v>
      </c>
      <c r="C1019" s="25">
        <v>236.36349999999999</v>
      </c>
      <c r="D1019" s="25">
        <v>1.077</v>
      </c>
      <c r="E1019" s="25">
        <v>0.20100000000000001</v>
      </c>
      <c r="F1019" s="25">
        <v>0.79900000000000004</v>
      </c>
    </row>
    <row r="1020" spans="1:6" x14ac:dyDescent="0.35">
      <c r="A1020" s="22" t="s">
        <v>201</v>
      </c>
      <c r="B1020" s="25">
        <v>133</v>
      </c>
      <c r="C1020" s="25">
        <v>236.23400000000001</v>
      </c>
      <c r="D1020" s="25">
        <v>0.92600000000000005</v>
      </c>
      <c r="E1020" s="25">
        <v>0.93500000000000005</v>
      </c>
      <c r="F1020" s="25">
        <v>0.872</v>
      </c>
    </row>
    <row r="1021" spans="1:6" x14ac:dyDescent="0.35">
      <c r="A1021" s="22" t="s">
        <v>1871</v>
      </c>
      <c r="B1021" s="25">
        <v>500</v>
      </c>
      <c r="C1021" s="25">
        <v>235.62700000000001</v>
      </c>
      <c r="D1021" s="25">
        <v>0.89400000000000002</v>
      </c>
      <c r="E1021" s="25">
        <v>2.9000000000000001E-2</v>
      </c>
      <c r="F1021" s="25">
        <v>0.81</v>
      </c>
    </row>
    <row r="1022" spans="1:6" x14ac:dyDescent="0.35">
      <c r="A1022" s="22" t="s">
        <v>142</v>
      </c>
      <c r="B1022" s="25">
        <v>149</v>
      </c>
      <c r="C1022" s="25">
        <v>235.387</v>
      </c>
      <c r="D1022" s="25">
        <v>1.3109999999999999</v>
      </c>
      <c r="E1022" s="25">
        <v>0.47499999999999998</v>
      </c>
      <c r="F1022" s="25">
        <v>0.74399999999999999</v>
      </c>
    </row>
    <row r="1023" spans="1:6" x14ac:dyDescent="0.35">
      <c r="A1023" s="22" t="s">
        <v>1749</v>
      </c>
      <c r="B1023" s="25">
        <v>38</v>
      </c>
      <c r="C1023" s="25">
        <v>234.56800000000001</v>
      </c>
      <c r="D1023" s="25">
        <v>0.47799999999999998</v>
      </c>
      <c r="E1023" s="25">
        <v>0.79100000000000004</v>
      </c>
      <c r="F1023" s="25">
        <v>1</v>
      </c>
    </row>
    <row r="1024" spans="1:6" x14ac:dyDescent="0.35">
      <c r="A1024" s="22" t="s">
        <v>1378</v>
      </c>
      <c r="B1024" s="25">
        <v>37</v>
      </c>
      <c r="C1024" s="25">
        <v>234.48700000000002</v>
      </c>
      <c r="D1024" s="25">
        <v>0.95</v>
      </c>
      <c r="E1024" s="25">
        <v>0.14949999999999999</v>
      </c>
      <c r="F1024" s="25">
        <v>0.84250000000000003</v>
      </c>
    </row>
    <row r="1025" spans="1:6" x14ac:dyDescent="0.35">
      <c r="A1025" s="22" t="s">
        <v>1140</v>
      </c>
      <c r="B1025" s="25">
        <v>53</v>
      </c>
      <c r="C1025" s="25">
        <v>233.48</v>
      </c>
      <c r="D1025" s="25">
        <v>0.89</v>
      </c>
      <c r="E1025" s="25">
        <v>0.29199999999999998</v>
      </c>
      <c r="F1025" s="25">
        <v>0.68899999999999995</v>
      </c>
    </row>
    <row r="1026" spans="1:6" x14ac:dyDescent="0.35">
      <c r="A1026" s="22" t="s">
        <v>1662</v>
      </c>
      <c r="B1026" s="25">
        <v>314.5</v>
      </c>
      <c r="C1026" s="25">
        <v>233.45699999999999</v>
      </c>
      <c r="D1026" s="25">
        <v>0.98</v>
      </c>
      <c r="E1026" s="25">
        <v>9.4E-2</v>
      </c>
      <c r="F1026" s="25">
        <v>0.81200000000000006</v>
      </c>
    </row>
    <row r="1027" spans="1:6" x14ac:dyDescent="0.35">
      <c r="A1027" s="22" t="s">
        <v>2205</v>
      </c>
      <c r="B1027" s="25">
        <v>34</v>
      </c>
      <c r="C1027" s="25">
        <v>232.87700000000001</v>
      </c>
      <c r="D1027" s="25">
        <v>1.248</v>
      </c>
      <c r="E1027" s="25">
        <v>0.72699999999999998</v>
      </c>
      <c r="F1027" s="25">
        <v>0.96699999999999997</v>
      </c>
    </row>
    <row r="1028" spans="1:6" x14ac:dyDescent="0.35">
      <c r="A1028" s="22" t="s">
        <v>1054</v>
      </c>
      <c r="B1028" s="25">
        <v>954.5</v>
      </c>
      <c r="C1028" s="25">
        <v>232.107</v>
      </c>
      <c r="D1028" s="25">
        <v>0.93</v>
      </c>
      <c r="E1028" s="25">
        <v>0.254</v>
      </c>
      <c r="F1028" s="25">
        <v>0.62450000000000006</v>
      </c>
    </row>
    <row r="1029" spans="1:6" x14ac:dyDescent="0.35">
      <c r="A1029" s="22" t="s">
        <v>1733</v>
      </c>
      <c r="B1029" s="25">
        <v>61.5</v>
      </c>
      <c r="C1029" s="25">
        <v>231.745</v>
      </c>
      <c r="D1029" s="25">
        <v>1.0675000000000001</v>
      </c>
      <c r="E1029" s="25">
        <v>0.2165</v>
      </c>
      <c r="F1029" s="25">
        <v>0.9245000000000001</v>
      </c>
    </row>
    <row r="1030" spans="1:6" x14ac:dyDescent="0.35">
      <c r="A1030" s="22" t="s">
        <v>2130</v>
      </c>
      <c r="B1030" s="25">
        <v>27</v>
      </c>
      <c r="C1030" s="25">
        <v>230.76900000000001</v>
      </c>
      <c r="D1030" s="25">
        <v>0.78500000000000003</v>
      </c>
      <c r="E1030" s="25">
        <v>0.48399999999999999</v>
      </c>
      <c r="F1030" s="25">
        <v>0.94899999999999995</v>
      </c>
    </row>
    <row r="1031" spans="1:6" x14ac:dyDescent="0.35">
      <c r="A1031" s="22" t="s">
        <v>1562</v>
      </c>
      <c r="B1031" s="25">
        <v>26.5</v>
      </c>
      <c r="C1031" s="25">
        <v>230.39249999999998</v>
      </c>
      <c r="D1031" s="25">
        <v>0.87450000000000006</v>
      </c>
      <c r="E1031" s="25">
        <v>0.25950000000000001</v>
      </c>
      <c r="F1031" s="25">
        <v>0.95899999999999996</v>
      </c>
    </row>
    <row r="1032" spans="1:6" x14ac:dyDescent="0.35">
      <c r="A1032" s="22" t="s">
        <v>1992</v>
      </c>
      <c r="B1032" s="25">
        <v>97</v>
      </c>
      <c r="C1032" s="25">
        <v>228.774</v>
      </c>
      <c r="D1032" s="25">
        <v>0.91600000000000004</v>
      </c>
      <c r="E1032" s="25">
        <v>0.53900000000000003</v>
      </c>
      <c r="F1032" s="25">
        <v>0.94099999999999995</v>
      </c>
    </row>
    <row r="1033" spans="1:6" x14ac:dyDescent="0.35">
      <c r="A1033" s="22" t="s">
        <v>138</v>
      </c>
      <c r="B1033" s="25">
        <v>93.25</v>
      </c>
      <c r="C1033" s="25">
        <v>227.71574999999999</v>
      </c>
      <c r="D1033" s="25">
        <v>1.6190000000000002</v>
      </c>
      <c r="E1033" s="25">
        <v>0.34699999999999998</v>
      </c>
      <c r="F1033" s="25">
        <v>0.76400000000000001</v>
      </c>
    </row>
    <row r="1034" spans="1:6" x14ac:dyDescent="0.35">
      <c r="A1034" s="22" t="s">
        <v>1336</v>
      </c>
      <c r="B1034" s="25">
        <v>24</v>
      </c>
      <c r="C1034" s="25">
        <v>226.41499999999999</v>
      </c>
      <c r="D1034" s="25">
        <v>0.56999999999999995</v>
      </c>
      <c r="E1034" s="25">
        <v>0.45900000000000002</v>
      </c>
      <c r="F1034" s="25">
        <v>0.89900000000000002</v>
      </c>
    </row>
    <row r="1035" spans="1:6" x14ac:dyDescent="0.35">
      <c r="A1035" s="22" t="s">
        <v>2017</v>
      </c>
      <c r="B1035" s="25">
        <v>21</v>
      </c>
      <c r="C1035" s="25">
        <v>225.80600000000001</v>
      </c>
      <c r="D1035" s="25">
        <v>0.71499999999999997</v>
      </c>
      <c r="E1035" s="25">
        <v>0.47099999999999997</v>
      </c>
      <c r="F1035" s="25">
        <v>0.94199999999999995</v>
      </c>
    </row>
    <row r="1036" spans="1:6" x14ac:dyDescent="0.35">
      <c r="A1036" s="22" t="s">
        <v>1280</v>
      </c>
      <c r="B1036" s="25">
        <v>7</v>
      </c>
      <c r="C1036" s="25">
        <v>225.80600000000001</v>
      </c>
      <c r="D1036" s="25">
        <v>0.86099999999999999</v>
      </c>
      <c r="E1036" s="25">
        <v>0.34899999999999998</v>
      </c>
      <c r="F1036" s="25">
        <v>0.83699999999999997</v>
      </c>
    </row>
    <row r="1037" spans="1:6" x14ac:dyDescent="0.35">
      <c r="A1037" s="22" t="s">
        <v>1492</v>
      </c>
      <c r="B1037" s="25">
        <v>7</v>
      </c>
      <c r="C1037" s="25">
        <v>225.80600000000001</v>
      </c>
      <c r="D1037" s="25">
        <v>0.42499999999999999</v>
      </c>
      <c r="E1037" s="25">
        <v>0.108</v>
      </c>
      <c r="F1037" s="25">
        <v>0.98599999999999999</v>
      </c>
    </row>
    <row r="1038" spans="1:6" x14ac:dyDescent="0.35">
      <c r="A1038" s="22" t="s">
        <v>1160</v>
      </c>
      <c r="B1038" s="25">
        <v>21</v>
      </c>
      <c r="C1038" s="25">
        <v>225.80600000000001</v>
      </c>
      <c r="D1038" s="25">
        <v>0.433</v>
      </c>
      <c r="E1038" s="25">
        <v>0.46</v>
      </c>
      <c r="F1038" s="25">
        <v>0.95099999999999996</v>
      </c>
    </row>
    <row r="1039" spans="1:6" x14ac:dyDescent="0.35">
      <c r="A1039" s="22" t="s">
        <v>1660</v>
      </c>
      <c r="B1039" s="25">
        <v>20.666666666666668</v>
      </c>
      <c r="C1039" s="25">
        <v>225.40700000000001</v>
      </c>
      <c r="D1039" s="25">
        <v>1.2396666666666667</v>
      </c>
      <c r="E1039" s="25">
        <v>0.14633333333333334</v>
      </c>
      <c r="F1039" s="25">
        <v>0.73166666666666658</v>
      </c>
    </row>
    <row r="1040" spans="1:6" x14ac:dyDescent="0.35">
      <c r="A1040" s="22" t="s">
        <v>1667</v>
      </c>
      <c r="B1040" s="25">
        <v>61.5</v>
      </c>
      <c r="C1040" s="25">
        <v>223.21600000000001</v>
      </c>
      <c r="D1040" s="25">
        <v>0.86749999999999994</v>
      </c>
      <c r="E1040" s="25">
        <v>0.13750000000000001</v>
      </c>
      <c r="F1040" s="25">
        <v>0.96550000000000002</v>
      </c>
    </row>
    <row r="1041" spans="1:6" x14ac:dyDescent="0.35">
      <c r="A1041" s="22" t="s">
        <v>1732</v>
      </c>
      <c r="B1041" s="25">
        <v>27</v>
      </c>
      <c r="C1041" s="25">
        <v>223.14</v>
      </c>
      <c r="D1041" s="25">
        <v>0.877</v>
      </c>
      <c r="E1041" s="25">
        <v>0.71</v>
      </c>
      <c r="F1041" s="25">
        <v>1</v>
      </c>
    </row>
    <row r="1042" spans="1:6" x14ac:dyDescent="0.35">
      <c r="A1042" s="22" t="s">
        <v>1705</v>
      </c>
      <c r="B1042" s="25">
        <v>79.5</v>
      </c>
      <c r="C1042" s="25">
        <v>222.71600000000001</v>
      </c>
      <c r="D1042" s="25">
        <v>0.79849999999999999</v>
      </c>
      <c r="E1042" s="25">
        <v>0.14450000000000002</v>
      </c>
      <c r="F1042" s="25">
        <v>0.95550000000000002</v>
      </c>
    </row>
    <row r="1043" spans="1:6" x14ac:dyDescent="0.35">
      <c r="A1043" s="22" t="s">
        <v>1971</v>
      </c>
      <c r="B1043" s="25">
        <v>8</v>
      </c>
      <c r="C1043" s="25">
        <v>222.22200000000001</v>
      </c>
      <c r="D1043" s="25">
        <v>1.286</v>
      </c>
      <c r="E1043" s="25">
        <v>0.2</v>
      </c>
      <c r="F1043" s="25">
        <v>0.8</v>
      </c>
    </row>
    <row r="1044" spans="1:6" x14ac:dyDescent="0.35">
      <c r="A1044" s="22" t="s">
        <v>1193</v>
      </c>
      <c r="B1044" s="25">
        <v>103.5</v>
      </c>
      <c r="C1044" s="25">
        <v>221.6275</v>
      </c>
      <c r="D1044" s="25">
        <v>0.9405</v>
      </c>
      <c r="E1044" s="25">
        <v>0.14649999999999999</v>
      </c>
      <c r="F1044" s="25">
        <v>0.69100000000000006</v>
      </c>
    </row>
    <row r="1045" spans="1:6" x14ac:dyDescent="0.35">
      <c r="A1045" s="22" t="s">
        <v>1484</v>
      </c>
      <c r="B1045" s="25">
        <v>2.5</v>
      </c>
      <c r="C1045" s="25">
        <v>221.42849999999999</v>
      </c>
      <c r="D1045" s="25">
        <v>1.0554999999999999</v>
      </c>
      <c r="E1045" s="25">
        <v>0.25700000000000001</v>
      </c>
      <c r="F1045" s="25">
        <v>0.95</v>
      </c>
    </row>
    <row r="1046" spans="1:6" x14ac:dyDescent="0.35">
      <c r="A1046" s="22" t="s">
        <v>1083</v>
      </c>
      <c r="B1046" s="25">
        <v>11</v>
      </c>
      <c r="C1046" s="25">
        <v>220</v>
      </c>
      <c r="D1046" s="25">
        <v>0.75800000000000001</v>
      </c>
      <c r="E1046" s="25">
        <v>0</v>
      </c>
      <c r="F1046" s="25">
        <v>0.59499999999999997</v>
      </c>
    </row>
    <row r="1047" spans="1:6" x14ac:dyDescent="0.35">
      <c r="A1047" s="22" t="s">
        <v>256</v>
      </c>
      <c r="B1047" s="25">
        <v>58.666666666666664</v>
      </c>
      <c r="C1047" s="25">
        <v>219.72533333333334</v>
      </c>
      <c r="D1047" s="25">
        <v>0.84233333333333338</v>
      </c>
      <c r="E1047" s="25">
        <v>0.35066666666666668</v>
      </c>
      <c r="F1047" s="25">
        <v>0.91600000000000004</v>
      </c>
    </row>
    <row r="1048" spans="1:6" x14ac:dyDescent="0.35">
      <c r="A1048" s="22" t="s">
        <v>192</v>
      </c>
      <c r="B1048" s="25">
        <v>191.33333333333334</v>
      </c>
      <c r="C1048" s="25">
        <v>219.01933333333332</v>
      </c>
      <c r="D1048" s="25">
        <v>1.0016666666666667</v>
      </c>
      <c r="E1048" s="25">
        <v>0.89200000000000002</v>
      </c>
      <c r="F1048" s="25">
        <v>0.83399999999999996</v>
      </c>
    </row>
    <row r="1049" spans="1:6" x14ac:dyDescent="0.35">
      <c r="A1049" s="22" t="s">
        <v>1895</v>
      </c>
      <c r="B1049" s="25">
        <v>45</v>
      </c>
      <c r="C1049" s="25">
        <v>218.447</v>
      </c>
      <c r="D1049" s="25">
        <v>0.42</v>
      </c>
      <c r="E1049" s="25">
        <v>0.98599999999999999</v>
      </c>
      <c r="F1049" s="25">
        <v>0.97599999999999998</v>
      </c>
    </row>
    <row r="1050" spans="1:6" x14ac:dyDescent="0.35">
      <c r="A1050" s="22" t="s">
        <v>148</v>
      </c>
      <c r="B1050" s="25">
        <v>56</v>
      </c>
      <c r="C1050" s="25">
        <v>217.899</v>
      </c>
      <c r="D1050" s="25">
        <v>1.4279999999999999</v>
      </c>
      <c r="E1050" s="25">
        <v>0.48</v>
      </c>
      <c r="F1050" s="25">
        <v>0.91800000000000004</v>
      </c>
    </row>
    <row r="1051" spans="1:6" x14ac:dyDescent="0.35">
      <c r="A1051" s="22" t="s">
        <v>2105</v>
      </c>
      <c r="B1051" s="25">
        <v>34</v>
      </c>
      <c r="C1051" s="25">
        <v>216.56100000000001</v>
      </c>
      <c r="D1051" s="25">
        <v>0.81799999999999995</v>
      </c>
      <c r="E1051" s="25">
        <v>0.83299999999999996</v>
      </c>
      <c r="F1051" s="25">
        <v>0.86499999999999999</v>
      </c>
    </row>
    <row r="1052" spans="1:6" x14ac:dyDescent="0.35">
      <c r="A1052" s="22" t="s">
        <v>183</v>
      </c>
      <c r="B1052" s="25">
        <v>137</v>
      </c>
      <c r="C1052" s="25">
        <v>216.08799999999999</v>
      </c>
      <c r="D1052" s="25">
        <v>0.85399999999999998</v>
      </c>
      <c r="E1052" s="25">
        <v>0.94</v>
      </c>
      <c r="F1052" s="25">
        <v>0.81100000000000005</v>
      </c>
    </row>
    <row r="1053" spans="1:6" x14ac:dyDescent="0.35">
      <c r="A1053" s="22" t="s">
        <v>1051</v>
      </c>
      <c r="B1053" s="25">
        <v>40</v>
      </c>
      <c r="C1053" s="25">
        <v>215.054</v>
      </c>
      <c r="D1053" s="25">
        <v>0.78800000000000003</v>
      </c>
      <c r="E1053" s="25">
        <v>0.65800000000000003</v>
      </c>
      <c r="F1053" s="25">
        <v>0.877</v>
      </c>
    </row>
    <row r="1054" spans="1:6" x14ac:dyDescent="0.35">
      <c r="A1054" s="22" t="s">
        <v>1411</v>
      </c>
      <c r="B1054" s="25">
        <v>413</v>
      </c>
      <c r="C1054" s="25">
        <v>214.80850000000001</v>
      </c>
      <c r="D1054" s="25">
        <v>0.90100000000000002</v>
      </c>
      <c r="E1054" s="25">
        <v>0.15049999999999999</v>
      </c>
      <c r="F1054" s="25">
        <v>0.84499999999999997</v>
      </c>
    </row>
    <row r="1055" spans="1:6" x14ac:dyDescent="0.35">
      <c r="A1055" s="22" t="s">
        <v>274</v>
      </c>
      <c r="B1055" s="25">
        <v>179</v>
      </c>
      <c r="C1055" s="25">
        <v>214.37100000000001</v>
      </c>
      <c r="D1055" s="25">
        <v>0.95499999999999996</v>
      </c>
      <c r="E1055" s="25">
        <v>0.83899999999999997</v>
      </c>
      <c r="F1055" s="25">
        <v>0.83599999999999997</v>
      </c>
    </row>
    <row r="1056" spans="1:6" x14ac:dyDescent="0.35">
      <c r="A1056" s="22" t="s">
        <v>2184</v>
      </c>
      <c r="B1056" s="25">
        <v>21</v>
      </c>
      <c r="C1056" s="25">
        <v>214.286</v>
      </c>
      <c r="D1056" s="25">
        <v>3.92</v>
      </c>
      <c r="E1056" s="25">
        <v>0.68600000000000005</v>
      </c>
      <c r="F1056" s="25">
        <v>0.49</v>
      </c>
    </row>
    <row r="1057" spans="1:6" x14ac:dyDescent="0.35">
      <c r="A1057" s="22" t="s">
        <v>2198</v>
      </c>
      <c r="B1057" s="25">
        <v>9</v>
      </c>
      <c r="C1057" s="25">
        <v>214.286</v>
      </c>
      <c r="D1057" s="25">
        <v>0.64600000000000002</v>
      </c>
      <c r="E1057" s="25">
        <v>0.32400000000000001</v>
      </c>
      <c r="F1057" s="25">
        <v>0.878</v>
      </c>
    </row>
    <row r="1058" spans="1:6" x14ac:dyDescent="0.35">
      <c r="A1058" s="22" t="s">
        <v>1425</v>
      </c>
      <c r="B1058" s="25">
        <v>153.5</v>
      </c>
      <c r="C1058" s="25">
        <v>214.28049999999999</v>
      </c>
      <c r="D1058" s="25">
        <v>0.92599999999999993</v>
      </c>
      <c r="E1058" s="25">
        <v>0.21249999999999999</v>
      </c>
      <c r="F1058" s="25">
        <v>0.77449999999999997</v>
      </c>
    </row>
    <row r="1059" spans="1:6" x14ac:dyDescent="0.35">
      <c r="A1059" s="22" t="s">
        <v>1212</v>
      </c>
      <c r="B1059" s="25">
        <v>19</v>
      </c>
      <c r="C1059" s="25">
        <v>213.483</v>
      </c>
      <c r="D1059" s="25">
        <v>0.97799999999999998</v>
      </c>
      <c r="E1059" s="25">
        <v>0.83</v>
      </c>
      <c r="F1059" s="25">
        <v>0.96799999999999997</v>
      </c>
    </row>
    <row r="1060" spans="1:6" x14ac:dyDescent="0.35">
      <c r="A1060" s="22" t="s">
        <v>249</v>
      </c>
      <c r="B1060" s="25">
        <v>67</v>
      </c>
      <c r="C1060" s="25">
        <v>213.376</v>
      </c>
      <c r="D1060" s="25">
        <v>0.97199999999999998</v>
      </c>
      <c r="E1060" s="25">
        <v>0.59499999999999997</v>
      </c>
      <c r="F1060" s="25">
        <v>0.85399999999999998</v>
      </c>
    </row>
    <row r="1061" spans="1:6" x14ac:dyDescent="0.35">
      <c r="A1061" s="22" t="s">
        <v>1333</v>
      </c>
      <c r="B1061" s="25">
        <v>115</v>
      </c>
      <c r="C1061" s="25">
        <v>212.56899999999999</v>
      </c>
      <c r="D1061" s="25">
        <v>1.073</v>
      </c>
      <c r="E1061" s="25">
        <v>0.23899999999999999</v>
      </c>
      <c r="F1061" s="25">
        <v>0.89800000000000002</v>
      </c>
    </row>
    <row r="1062" spans="1:6" x14ac:dyDescent="0.35">
      <c r="A1062" s="22" t="s">
        <v>1852</v>
      </c>
      <c r="B1062" s="25">
        <v>327</v>
      </c>
      <c r="C1062" s="25">
        <v>212.476</v>
      </c>
      <c r="D1062" s="25">
        <v>0.86199999999999999</v>
      </c>
      <c r="E1062" s="25">
        <v>9.0999999999999998E-2</v>
      </c>
      <c r="F1062" s="25">
        <v>0.80400000000000005</v>
      </c>
    </row>
    <row r="1063" spans="1:6" x14ac:dyDescent="0.35">
      <c r="A1063" s="22" t="s">
        <v>1082</v>
      </c>
      <c r="B1063" s="25">
        <v>249</v>
      </c>
      <c r="C1063" s="25">
        <v>212.095</v>
      </c>
      <c r="D1063" s="25">
        <v>0.61199999999999999</v>
      </c>
      <c r="E1063" s="25">
        <v>4.1000000000000002E-2</v>
      </c>
      <c r="F1063" s="25">
        <v>0.82</v>
      </c>
    </row>
    <row r="1064" spans="1:6" x14ac:dyDescent="0.35">
      <c r="A1064" s="22" t="s">
        <v>223</v>
      </c>
      <c r="B1064" s="25">
        <v>24</v>
      </c>
      <c r="C1064" s="25">
        <v>211.28675000000001</v>
      </c>
      <c r="D1064" s="25">
        <v>0.84199999999999997</v>
      </c>
      <c r="E1064" s="25">
        <v>0.71199999999999997</v>
      </c>
      <c r="F1064" s="25">
        <v>0.95900000000000007</v>
      </c>
    </row>
    <row r="1065" spans="1:6" x14ac:dyDescent="0.35">
      <c r="A1065" s="22" t="s">
        <v>222</v>
      </c>
      <c r="B1065" s="25">
        <v>122</v>
      </c>
      <c r="C1065" s="25">
        <v>211.22866666666664</v>
      </c>
      <c r="D1065" s="25">
        <v>0.86033333333333351</v>
      </c>
      <c r="E1065" s="25">
        <v>0.9816666666666668</v>
      </c>
      <c r="F1065" s="25">
        <v>0.83466666666666667</v>
      </c>
    </row>
    <row r="1066" spans="1:6" x14ac:dyDescent="0.35">
      <c r="A1066" s="22" t="s">
        <v>2221</v>
      </c>
      <c r="B1066" s="25">
        <v>12</v>
      </c>
      <c r="C1066" s="25">
        <v>210.52600000000001</v>
      </c>
      <c r="D1066" s="25">
        <v>0.74</v>
      </c>
      <c r="E1066" s="25">
        <v>0.60199999999999998</v>
      </c>
      <c r="F1066" s="25">
        <v>0.92800000000000005</v>
      </c>
    </row>
    <row r="1067" spans="1:6" x14ac:dyDescent="0.35">
      <c r="A1067" s="22" t="s">
        <v>1047</v>
      </c>
      <c r="B1067" s="25">
        <v>242</v>
      </c>
      <c r="C1067" s="25">
        <v>210.25200000000001</v>
      </c>
      <c r="D1067" s="25">
        <v>1.68</v>
      </c>
      <c r="E1067" s="25">
        <v>0</v>
      </c>
      <c r="F1067" s="25">
        <v>7.1999999999999995E-2</v>
      </c>
    </row>
    <row r="1068" spans="1:6" x14ac:dyDescent="0.35">
      <c r="A1068" s="22" t="s">
        <v>1965</v>
      </c>
      <c r="B1068" s="25">
        <v>30</v>
      </c>
      <c r="C1068" s="25">
        <v>209.79</v>
      </c>
      <c r="D1068" s="25">
        <v>0.92900000000000005</v>
      </c>
      <c r="E1068" s="25">
        <v>0.14099999999999999</v>
      </c>
      <c r="F1068" s="25">
        <v>0.67800000000000005</v>
      </c>
    </row>
    <row r="1069" spans="1:6" x14ac:dyDescent="0.35">
      <c r="A1069" s="22" t="s">
        <v>1188</v>
      </c>
      <c r="B1069" s="25">
        <v>22</v>
      </c>
      <c r="C1069" s="25">
        <v>209.52350000000001</v>
      </c>
      <c r="D1069" s="25">
        <v>0.85399999999999998</v>
      </c>
      <c r="E1069" s="25">
        <v>0.59699999999999998</v>
      </c>
      <c r="F1069" s="25">
        <v>0.95350000000000001</v>
      </c>
    </row>
    <row r="1070" spans="1:6" x14ac:dyDescent="0.35">
      <c r="A1070" s="22" t="s">
        <v>1112</v>
      </c>
      <c r="B1070" s="25">
        <v>164</v>
      </c>
      <c r="C1070" s="25">
        <v>209.184</v>
      </c>
      <c r="D1070" s="25">
        <v>0.63300000000000001</v>
      </c>
      <c r="E1070" s="25">
        <v>0.96699999999999997</v>
      </c>
      <c r="F1070" s="25">
        <v>1</v>
      </c>
    </row>
    <row r="1071" spans="1:6" x14ac:dyDescent="0.35">
      <c r="A1071" s="22" t="s">
        <v>87</v>
      </c>
      <c r="B1071" s="25">
        <v>66</v>
      </c>
      <c r="C1071" s="25">
        <v>207.547</v>
      </c>
      <c r="D1071" s="25">
        <v>1.2330000000000001</v>
      </c>
      <c r="E1071" s="25">
        <v>0.95299999999999996</v>
      </c>
      <c r="F1071" s="25">
        <v>0.872</v>
      </c>
    </row>
    <row r="1072" spans="1:6" x14ac:dyDescent="0.35">
      <c r="A1072" s="22" t="s">
        <v>2145</v>
      </c>
      <c r="B1072" s="25">
        <v>18</v>
      </c>
      <c r="C1072" s="25">
        <v>206.89699999999999</v>
      </c>
      <c r="D1072" s="25">
        <v>0.93500000000000005</v>
      </c>
      <c r="E1072" s="25">
        <v>0.61099999999999999</v>
      </c>
      <c r="F1072" s="25">
        <v>0.97899999999999998</v>
      </c>
    </row>
    <row r="1073" spans="1:6" x14ac:dyDescent="0.35">
      <c r="A1073" s="22" t="s">
        <v>207</v>
      </c>
      <c r="B1073" s="25">
        <v>4201</v>
      </c>
      <c r="C1073" s="25">
        <v>206.88499999999999</v>
      </c>
      <c r="D1073" s="25">
        <v>1.016</v>
      </c>
      <c r="E1073" s="25">
        <v>0</v>
      </c>
      <c r="F1073" s="25">
        <v>0.72899999999999998</v>
      </c>
    </row>
    <row r="1074" spans="1:6" x14ac:dyDescent="0.35">
      <c r="A1074" s="22" t="s">
        <v>1976</v>
      </c>
      <c r="B1074" s="25">
        <v>43</v>
      </c>
      <c r="C1074" s="25">
        <v>206.73099999999999</v>
      </c>
      <c r="D1074" s="25">
        <v>1.0349999999999999</v>
      </c>
      <c r="E1074" s="25">
        <v>0.151</v>
      </c>
      <c r="F1074" s="25">
        <v>0.54200000000000004</v>
      </c>
    </row>
    <row r="1075" spans="1:6" x14ac:dyDescent="0.35">
      <c r="A1075" s="22" t="s">
        <v>1203</v>
      </c>
      <c r="B1075" s="25">
        <v>221</v>
      </c>
      <c r="C1075" s="25">
        <v>206.63899999999998</v>
      </c>
      <c r="D1075" s="25">
        <v>0.87850000000000006</v>
      </c>
      <c r="E1075" s="25">
        <v>0.32500000000000001</v>
      </c>
      <c r="F1075" s="25">
        <v>0.89949999999999997</v>
      </c>
    </row>
    <row r="1076" spans="1:6" x14ac:dyDescent="0.35">
      <c r="A1076" s="22" t="s">
        <v>154</v>
      </c>
      <c r="B1076" s="25">
        <v>137</v>
      </c>
      <c r="C1076" s="25">
        <v>206.29624999999999</v>
      </c>
      <c r="D1076" s="25">
        <v>0.91725000000000001</v>
      </c>
      <c r="E1076" s="25">
        <v>0.41675000000000001</v>
      </c>
      <c r="F1076" s="25">
        <v>0.77400000000000002</v>
      </c>
    </row>
    <row r="1077" spans="1:6" x14ac:dyDescent="0.35">
      <c r="A1077" s="22" t="s">
        <v>1329</v>
      </c>
      <c r="B1077" s="25">
        <v>8</v>
      </c>
      <c r="C1077" s="25">
        <v>205.12799999999999</v>
      </c>
      <c r="D1077" s="25">
        <v>0.95099999999999996</v>
      </c>
      <c r="E1077" s="25">
        <v>0.42</v>
      </c>
      <c r="F1077" s="25">
        <v>0.82</v>
      </c>
    </row>
    <row r="1078" spans="1:6" x14ac:dyDescent="0.35">
      <c r="A1078" s="22" t="s">
        <v>2022</v>
      </c>
      <c r="B1078" s="25">
        <v>186</v>
      </c>
      <c r="C1078" s="25">
        <v>205.072</v>
      </c>
      <c r="D1078" s="25">
        <v>0.86099999999999999</v>
      </c>
      <c r="E1078" s="25">
        <v>0.32700000000000001</v>
      </c>
      <c r="F1078" s="25">
        <v>0.71099999999999997</v>
      </c>
    </row>
    <row r="1079" spans="1:6" x14ac:dyDescent="0.35">
      <c r="A1079" s="22" t="s">
        <v>231</v>
      </c>
      <c r="B1079" s="25">
        <v>59.5</v>
      </c>
      <c r="C1079" s="25">
        <v>205.04300000000001</v>
      </c>
      <c r="D1079" s="25">
        <v>1.2342500000000001</v>
      </c>
      <c r="E1079" s="25">
        <v>0.66874999999999996</v>
      </c>
      <c r="F1079" s="25">
        <v>0.79799999999999993</v>
      </c>
    </row>
    <row r="1080" spans="1:6" x14ac:dyDescent="0.35">
      <c r="A1080" s="22" t="s">
        <v>286</v>
      </c>
      <c r="B1080" s="25">
        <v>95</v>
      </c>
      <c r="C1080" s="25">
        <v>204.06675000000001</v>
      </c>
      <c r="D1080" s="25">
        <v>0.97625000000000006</v>
      </c>
      <c r="E1080" s="25">
        <v>0.39249999999999996</v>
      </c>
      <c r="F1080" s="25">
        <v>0.77375000000000016</v>
      </c>
    </row>
    <row r="1081" spans="1:6" x14ac:dyDescent="0.35">
      <c r="A1081" s="22" t="s">
        <v>1697</v>
      </c>
      <c r="B1081" s="25">
        <v>532</v>
      </c>
      <c r="C1081" s="25">
        <v>203.15049999999999</v>
      </c>
      <c r="D1081" s="25">
        <v>0.95849999999999991</v>
      </c>
      <c r="E1081" s="25">
        <v>0.25850000000000001</v>
      </c>
      <c r="F1081" s="25">
        <v>0.86699999999999999</v>
      </c>
    </row>
    <row r="1082" spans="1:6" x14ac:dyDescent="0.35">
      <c r="A1082" s="22" t="s">
        <v>297</v>
      </c>
      <c r="B1082" s="25">
        <v>29.333333333333332</v>
      </c>
      <c r="C1082" s="25">
        <v>202.55699999999999</v>
      </c>
      <c r="D1082" s="25">
        <v>0.96033333333333337</v>
      </c>
      <c r="E1082" s="25">
        <v>7.2999999999999995E-2</v>
      </c>
      <c r="F1082" s="25">
        <v>0.7553333333333333</v>
      </c>
    </row>
    <row r="1083" spans="1:6" x14ac:dyDescent="0.35">
      <c r="A1083" s="22" t="s">
        <v>1105</v>
      </c>
      <c r="B1083" s="25">
        <v>52</v>
      </c>
      <c r="C1083" s="25">
        <v>202.26650000000001</v>
      </c>
      <c r="D1083" s="25">
        <v>0.85250000000000004</v>
      </c>
      <c r="E1083" s="25">
        <v>0.48449999999999999</v>
      </c>
      <c r="F1083" s="25">
        <v>0.85499999999999998</v>
      </c>
    </row>
    <row r="1084" spans="1:6" x14ac:dyDescent="0.35">
      <c r="A1084" s="22" t="s">
        <v>906</v>
      </c>
      <c r="B1084" s="25">
        <v>175</v>
      </c>
      <c r="C1084" s="25">
        <v>201.68899999999999</v>
      </c>
      <c r="D1084" s="25">
        <v>1.0215000000000001</v>
      </c>
      <c r="E1084" s="25">
        <v>0.57899999999999996</v>
      </c>
      <c r="F1084" s="25">
        <v>0.73150000000000004</v>
      </c>
    </row>
    <row r="1085" spans="1:6" x14ac:dyDescent="0.35">
      <c r="A1085" s="22" t="s">
        <v>1627</v>
      </c>
      <c r="B1085" s="25">
        <v>85</v>
      </c>
      <c r="C1085" s="25">
        <v>200.946</v>
      </c>
      <c r="D1085" s="25">
        <v>0.78900000000000003</v>
      </c>
      <c r="E1085" s="25">
        <v>0.39700000000000002</v>
      </c>
      <c r="F1085" s="25">
        <v>0.93700000000000006</v>
      </c>
    </row>
    <row r="1086" spans="1:6" x14ac:dyDescent="0.35">
      <c r="A1086" s="22" t="s">
        <v>143</v>
      </c>
      <c r="B1086" s="25">
        <v>63.666666666666664</v>
      </c>
      <c r="C1086" s="25">
        <v>200.40033333333335</v>
      </c>
      <c r="D1086" s="25">
        <v>0.91033333333333333</v>
      </c>
      <c r="E1086" s="25">
        <v>0.78233333333333333</v>
      </c>
      <c r="F1086" s="25">
        <v>0.93366666666666676</v>
      </c>
    </row>
    <row r="1087" spans="1:6" x14ac:dyDescent="0.35">
      <c r="A1087" s="22" t="s">
        <v>2016</v>
      </c>
      <c r="B1087" s="25">
        <v>11</v>
      </c>
      <c r="C1087" s="25">
        <v>200</v>
      </c>
      <c r="D1087" s="25">
        <v>0.90200000000000002</v>
      </c>
      <c r="E1087" s="25">
        <v>0.122</v>
      </c>
      <c r="F1087" s="25">
        <v>0.82399999999999995</v>
      </c>
    </row>
    <row r="1088" spans="1:6" x14ac:dyDescent="0.35">
      <c r="A1088" s="22" t="s">
        <v>1840</v>
      </c>
      <c r="B1088" s="25">
        <v>19</v>
      </c>
      <c r="C1088" s="25">
        <v>200</v>
      </c>
      <c r="D1088" s="25">
        <v>0.42599999999999999</v>
      </c>
      <c r="E1088" s="25">
        <v>1</v>
      </c>
      <c r="F1088" s="25">
        <v>1</v>
      </c>
    </row>
    <row r="1089" spans="1:6" x14ac:dyDescent="0.35">
      <c r="A1089" s="22" t="s">
        <v>1472</v>
      </c>
      <c r="B1089" s="25">
        <v>1</v>
      </c>
      <c r="C1089" s="25">
        <v>200</v>
      </c>
      <c r="D1089" s="25">
        <v>-3.3000000000000002E-2</v>
      </c>
      <c r="E1089" s="25">
        <v>0.75</v>
      </c>
      <c r="F1089" s="25">
        <v>-7.65</v>
      </c>
    </row>
    <row r="1090" spans="1:6" x14ac:dyDescent="0.35">
      <c r="A1090" s="22" t="s">
        <v>1621</v>
      </c>
      <c r="B1090" s="25">
        <v>3</v>
      </c>
      <c r="C1090" s="25">
        <v>200</v>
      </c>
      <c r="D1090" s="25">
        <v>1.25</v>
      </c>
      <c r="E1090" s="25">
        <v>0.312</v>
      </c>
      <c r="F1090" s="25">
        <v>0.75</v>
      </c>
    </row>
    <row r="1091" spans="1:6" x14ac:dyDescent="0.35">
      <c r="A1091" s="22" t="s">
        <v>237</v>
      </c>
      <c r="B1091" s="25">
        <v>217.33333333333334</v>
      </c>
      <c r="C1091" s="25">
        <v>199.00300000000001</v>
      </c>
      <c r="D1091" s="25">
        <v>0.87733333333333319</v>
      </c>
      <c r="E1091" s="25">
        <v>0.40633333333333338</v>
      </c>
      <c r="F1091" s="25">
        <v>0.84666666666666668</v>
      </c>
    </row>
    <row r="1092" spans="1:6" x14ac:dyDescent="0.35">
      <c r="A1092" s="22" t="s">
        <v>125</v>
      </c>
      <c r="B1092" s="25">
        <v>267</v>
      </c>
      <c r="C1092" s="25">
        <v>198.76599999999999</v>
      </c>
      <c r="D1092" s="25">
        <v>0.96966666666666657</v>
      </c>
      <c r="E1092" s="25">
        <v>0.80399999999999994</v>
      </c>
      <c r="F1092" s="25">
        <v>0.89033333333333342</v>
      </c>
    </row>
    <row r="1093" spans="1:6" x14ac:dyDescent="0.35">
      <c r="A1093" s="22" t="s">
        <v>1037</v>
      </c>
      <c r="B1093" s="25">
        <v>24</v>
      </c>
      <c r="C1093" s="25">
        <v>198.34700000000001</v>
      </c>
      <c r="D1093" s="25">
        <v>0.88300000000000001</v>
      </c>
      <c r="E1093" s="25">
        <v>0.28599999999999998</v>
      </c>
      <c r="F1093" s="25">
        <v>0.85099999999999998</v>
      </c>
    </row>
    <row r="1094" spans="1:6" x14ac:dyDescent="0.35">
      <c r="A1094" s="22" t="s">
        <v>1881</v>
      </c>
      <c r="B1094" s="25">
        <v>27</v>
      </c>
      <c r="C1094" s="25">
        <v>197.08</v>
      </c>
      <c r="D1094" s="25">
        <v>-0.65200000000000002</v>
      </c>
      <c r="E1094" s="25">
        <v>0.68600000000000005</v>
      </c>
      <c r="F1094" s="25">
        <v>-0.72399999999999998</v>
      </c>
    </row>
    <row r="1095" spans="1:6" x14ac:dyDescent="0.35">
      <c r="A1095" s="22" t="s">
        <v>60</v>
      </c>
      <c r="B1095" s="25">
        <v>1294</v>
      </c>
      <c r="C1095" s="25">
        <v>196.98599999999999</v>
      </c>
      <c r="D1095" s="25">
        <v>0.86299999999999999</v>
      </c>
      <c r="E1095" s="25">
        <v>0.66100000000000003</v>
      </c>
      <c r="F1095" s="25">
        <v>0.88400000000000001</v>
      </c>
    </row>
    <row r="1096" spans="1:6" x14ac:dyDescent="0.35">
      <c r="A1096" s="22" t="s">
        <v>974</v>
      </c>
      <c r="B1096" s="25">
        <v>12</v>
      </c>
      <c r="C1096" s="25">
        <v>196.721</v>
      </c>
      <c r="D1096" s="25">
        <v>0.93799999999999994</v>
      </c>
      <c r="E1096" s="25">
        <v>0.35399999999999998</v>
      </c>
      <c r="F1096" s="25">
        <v>0.65700000000000003</v>
      </c>
    </row>
    <row r="1097" spans="1:6" x14ac:dyDescent="0.35">
      <c r="A1097" s="22" t="s">
        <v>136</v>
      </c>
      <c r="B1097" s="25">
        <v>286</v>
      </c>
      <c r="C1097" s="25">
        <v>195.40200000000002</v>
      </c>
      <c r="D1097" s="25">
        <v>0.80799999999999994</v>
      </c>
      <c r="E1097" s="25">
        <v>0.75499999999999989</v>
      </c>
      <c r="F1097" s="25">
        <v>0.83633333333333326</v>
      </c>
    </row>
    <row r="1098" spans="1:6" x14ac:dyDescent="0.35">
      <c r="A1098" s="22" t="s">
        <v>1170</v>
      </c>
      <c r="B1098" s="25">
        <v>487</v>
      </c>
      <c r="C1098" s="25">
        <v>194.87175000000002</v>
      </c>
      <c r="D1098" s="25">
        <v>0.80574999999999997</v>
      </c>
      <c r="E1098" s="25">
        <v>0.81299999999999994</v>
      </c>
      <c r="F1098" s="25">
        <v>0.86475000000000002</v>
      </c>
    </row>
    <row r="1099" spans="1:6" x14ac:dyDescent="0.35">
      <c r="A1099" s="22" t="s">
        <v>2131</v>
      </c>
      <c r="B1099" s="25">
        <v>7</v>
      </c>
      <c r="C1099" s="25">
        <v>194.44399999999999</v>
      </c>
      <c r="D1099" s="25">
        <v>1.0289999999999999</v>
      </c>
      <c r="E1099" s="25">
        <v>0.67500000000000004</v>
      </c>
      <c r="F1099" s="25">
        <v>0.875</v>
      </c>
    </row>
    <row r="1100" spans="1:6" x14ac:dyDescent="0.35">
      <c r="A1100" s="22" t="s">
        <v>1117</v>
      </c>
      <c r="B1100" s="25">
        <v>491</v>
      </c>
      <c r="C1100" s="25">
        <v>193.64099999999999</v>
      </c>
      <c r="D1100" s="25">
        <v>0.90949999999999998</v>
      </c>
      <c r="E1100" s="25">
        <v>0.50649999999999995</v>
      </c>
      <c r="F1100" s="25">
        <v>0.73799999999999999</v>
      </c>
    </row>
    <row r="1101" spans="1:6" x14ac:dyDescent="0.35">
      <c r="A1101" s="22" t="s">
        <v>1309</v>
      </c>
      <c r="B1101" s="25">
        <v>175.5</v>
      </c>
      <c r="C1101" s="25">
        <v>192.12700000000001</v>
      </c>
      <c r="D1101" s="25">
        <v>0.63500000000000001</v>
      </c>
      <c r="E1101" s="25">
        <v>0.28000000000000003</v>
      </c>
      <c r="F1101" s="25">
        <v>0.94300000000000006</v>
      </c>
    </row>
    <row r="1102" spans="1:6" x14ac:dyDescent="0.35">
      <c r="A1102" s="22" t="s">
        <v>2159</v>
      </c>
      <c r="B1102" s="25">
        <v>109</v>
      </c>
      <c r="C1102" s="25">
        <v>191.56399999999999</v>
      </c>
      <c r="D1102" s="25">
        <v>0.95199999999999996</v>
      </c>
      <c r="E1102" s="25">
        <v>0.59799999999999998</v>
      </c>
      <c r="F1102" s="25">
        <v>0.79</v>
      </c>
    </row>
    <row r="1103" spans="1:6" x14ac:dyDescent="0.35">
      <c r="A1103" s="22" t="s">
        <v>1344</v>
      </c>
      <c r="B1103" s="25">
        <v>13</v>
      </c>
      <c r="C1103" s="25">
        <v>191.17599999999999</v>
      </c>
      <c r="D1103" s="25">
        <v>1.1719999999999999</v>
      </c>
      <c r="E1103" s="25">
        <v>0.224</v>
      </c>
      <c r="F1103" s="25">
        <v>1</v>
      </c>
    </row>
    <row r="1104" spans="1:6" x14ac:dyDescent="0.35">
      <c r="A1104" s="22" t="s">
        <v>2091</v>
      </c>
      <c r="B1104" s="25">
        <v>30</v>
      </c>
      <c r="C1104" s="25">
        <v>191.083</v>
      </c>
      <c r="D1104" s="25">
        <v>0.95699999999999996</v>
      </c>
      <c r="E1104" s="25">
        <v>0.50600000000000001</v>
      </c>
      <c r="F1104" s="25">
        <v>0.94299999999999995</v>
      </c>
    </row>
    <row r="1105" spans="1:6" x14ac:dyDescent="0.35">
      <c r="A1105" s="22" t="s">
        <v>260</v>
      </c>
      <c r="B1105" s="25">
        <v>106</v>
      </c>
      <c r="C1105" s="25">
        <v>190.21466666666666</v>
      </c>
      <c r="D1105" s="25">
        <v>1.0593333333333332</v>
      </c>
      <c r="E1105" s="25">
        <v>0.76033333333333319</v>
      </c>
      <c r="F1105" s="25">
        <v>0.78766666666666663</v>
      </c>
    </row>
    <row r="1106" spans="1:6" x14ac:dyDescent="0.35">
      <c r="A1106" s="22" t="s">
        <v>919</v>
      </c>
      <c r="B1106" s="25">
        <v>21</v>
      </c>
      <c r="C1106" s="25">
        <v>189.18899999999999</v>
      </c>
      <c r="D1106" s="25">
        <v>1.2909999999999999</v>
      </c>
      <c r="E1106" s="25">
        <v>0.55000000000000004</v>
      </c>
      <c r="F1106" s="25">
        <v>0.57699999999999996</v>
      </c>
    </row>
    <row r="1107" spans="1:6" x14ac:dyDescent="0.35">
      <c r="A1107" s="22" t="s">
        <v>1088</v>
      </c>
      <c r="B1107" s="25">
        <v>373</v>
      </c>
      <c r="C1107" s="25">
        <v>189.148</v>
      </c>
      <c r="D1107" s="25">
        <v>0.76700000000000002</v>
      </c>
      <c r="E1107" s="25">
        <v>0.26300000000000001</v>
      </c>
      <c r="F1107" s="25">
        <v>0.81699999999999995</v>
      </c>
    </row>
    <row r="1108" spans="1:6" x14ac:dyDescent="0.35">
      <c r="A1108" s="22" t="s">
        <v>255</v>
      </c>
      <c r="B1108" s="25">
        <v>196.66666666666666</v>
      </c>
      <c r="C1108" s="25">
        <v>188.60499999999999</v>
      </c>
      <c r="D1108" s="25">
        <v>0.99366666666666659</v>
      </c>
      <c r="E1108" s="25">
        <v>0.20833333333333334</v>
      </c>
      <c r="F1108" s="25">
        <v>0.67733333333333334</v>
      </c>
    </row>
    <row r="1109" spans="1:6" x14ac:dyDescent="0.35">
      <c r="A1109" s="22" t="s">
        <v>2121</v>
      </c>
      <c r="B1109" s="25">
        <v>19</v>
      </c>
      <c r="C1109" s="25">
        <v>188.119</v>
      </c>
      <c r="D1109" s="25">
        <v>0.93500000000000005</v>
      </c>
      <c r="E1109" s="25">
        <v>0.51700000000000002</v>
      </c>
      <c r="F1109" s="25">
        <v>0.93100000000000005</v>
      </c>
    </row>
    <row r="1110" spans="1:6" x14ac:dyDescent="0.35">
      <c r="A1110" s="22" t="s">
        <v>1719</v>
      </c>
      <c r="B1110" s="25">
        <v>22.5</v>
      </c>
      <c r="C1110" s="25">
        <v>187.58100000000002</v>
      </c>
      <c r="D1110" s="25">
        <v>0.99150000000000005</v>
      </c>
      <c r="E1110" s="25">
        <v>5.0500000000000003E-2</v>
      </c>
      <c r="F1110" s="25">
        <v>0.86149999999999993</v>
      </c>
    </row>
    <row r="1111" spans="1:6" x14ac:dyDescent="0.35">
      <c r="A1111" s="22" t="s">
        <v>1273</v>
      </c>
      <c r="B1111" s="25">
        <v>9</v>
      </c>
      <c r="C1111" s="25">
        <v>187.5</v>
      </c>
      <c r="D1111" s="25">
        <v>0.30399999999999999</v>
      </c>
      <c r="E1111" s="25">
        <v>0.55100000000000005</v>
      </c>
      <c r="F1111" s="25">
        <v>1</v>
      </c>
    </row>
    <row r="1112" spans="1:6" x14ac:dyDescent="0.35">
      <c r="A1112" s="22" t="s">
        <v>1573</v>
      </c>
      <c r="B1112" s="25">
        <v>68</v>
      </c>
      <c r="C1112" s="25">
        <v>187.328</v>
      </c>
      <c r="D1112" s="25">
        <v>0.81399999999999995</v>
      </c>
      <c r="E1112" s="25">
        <v>0.156</v>
      </c>
      <c r="F1112" s="25">
        <v>0.92500000000000004</v>
      </c>
    </row>
    <row r="1113" spans="1:6" x14ac:dyDescent="0.35">
      <c r="A1113" s="22" t="s">
        <v>1177</v>
      </c>
      <c r="B1113" s="25">
        <v>9.5</v>
      </c>
      <c r="C1113" s="25">
        <v>186.60399999999998</v>
      </c>
      <c r="D1113" s="25">
        <v>1.0455000000000001</v>
      </c>
      <c r="E1113" s="25">
        <v>0.13850000000000001</v>
      </c>
      <c r="F1113" s="25">
        <v>0.85149999999999992</v>
      </c>
    </row>
    <row r="1114" spans="1:6" x14ac:dyDescent="0.35">
      <c r="A1114" s="22" t="s">
        <v>171</v>
      </c>
      <c r="B1114" s="25">
        <v>62</v>
      </c>
      <c r="C1114" s="25">
        <v>185.68625</v>
      </c>
      <c r="D1114" s="25">
        <v>0.98824999999999996</v>
      </c>
      <c r="E1114" s="25">
        <v>0.51324999999999998</v>
      </c>
      <c r="F1114" s="25">
        <v>0.80449999999999999</v>
      </c>
    </row>
    <row r="1115" spans="1:6" x14ac:dyDescent="0.35">
      <c r="A1115" s="22" t="s">
        <v>924</v>
      </c>
      <c r="B1115" s="25">
        <v>349</v>
      </c>
      <c r="C1115" s="25">
        <v>185.489</v>
      </c>
      <c r="D1115" s="25">
        <v>1.1696666666666664</v>
      </c>
      <c r="E1115" s="25">
        <v>0.65266666666666662</v>
      </c>
      <c r="F1115" s="25">
        <v>0.7456666666666667</v>
      </c>
    </row>
    <row r="1116" spans="1:6" x14ac:dyDescent="0.35">
      <c r="A1116" s="22" t="s">
        <v>1672</v>
      </c>
      <c r="B1116" s="25">
        <v>84</v>
      </c>
      <c r="C1116" s="25">
        <v>184.91550000000001</v>
      </c>
      <c r="D1116" s="25">
        <v>0.99299999999999999</v>
      </c>
      <c r="E1116" s="25">
        <v>0.15300000000000002</v>
      </c>
      <c r="F1116" s="25">
        <v>0.89200000000000002</v>
      </c>
    </row>
    <row r="1117" spans="1:6" x14ac:dyDescent="0.35">
      <c r="A1117" s="22" t="s">
        <v>1301</v>
      </c>
      <c r="B1117" s="25">
        <v>196</v>
      </c>
      <c r="C1117" s="25">
        <v>184.352</v>
      </c>
      <c r="D1117" s="25">
        <v>0.80449999999999999</v>
      </c>
      <c r="E1117" s="25">
        <v>0.22450000000000001</v>
      </c>
      <c r="F1117" s="25">
        <v>0.86799999999999999</v>
      </c>
    </row>
    <row r="1118" spans="1:6" x14ac:dyDescent="0.35">
      <c r="A1118" s="22" t="s">
        <v>1508</v>
      </c>
      <c r="B1118" s="25">
        <v>16.5</v>
      </c>
      <c r="C1118" s="25">
        <v>184.32599999999999</v>
      </c>
      <c r="D1118" s="25">
        <v>0.88300000000000001</v>
      </c>
      <c r="E1118" s="25">
        <v>0.31950000000000001</v>
      </c>
      <c r="F1118" s="25">
        <v>0.95199999999999996</v>
      </c>
    </row>
    <row r="1119" spans="1:6" x14ac:dyDescent="0.35">
      <c r="A1119" s="22" t="s">
        <v>1505</v>
      </c>
      <c r="B1119" s="25">
        <v>85</v>
      </c>
      <c r="C1119" s="25">
        <v>183.85599999999999</v>
      </c>
      <c r="D1119" s="25">
        <v>0.99149999999999994</v>
      </c>
      <c r="E1119" s="25">
        <v>0.191</v>
      </c>
      <c r="F1119" s="25">
        <v>0.73249999999999993</v>
      </c>
    </row>
    <row r="1120" spans="1:6" x14ac:dyDescent="0.35">
      <c r="A1120" s="22" t="s">
        <v>1558</v>
      </c>
      <c r="B1120" s="25">
        <v>82</v>
      </c>
      <c r="C1120" s="25">
        <v>182.62799999999999</v>
      </c>
      <c r="D1120" s="25">
        <v>0.79300000000000004</v>
      </c>
      <c r="E1120" s="25">
        <v>0.17299999999999999</v>
      </c>
      <c r="F1120" s="25">
        <v>0.91400000000000003</v>
      </c>
    </row>
    <row r="1121" spans="1:6" x14ac:dyDescent="0.35">
      <c r="A1121" s="22" t="s">
        <v>2014</v>
      </c>
      <c r="B1121" s="25">
        <v>48</v>
      </c>
      <c r="C1121" s="25">
        <v>182.51</v>
      </c>
      <c r="D1121" s="25">
        <v>0.91300000000000003</v>
      </c>
      <c r="E1121" s="25">
        <v>0.27700000000000002</v>
      </c>
      <c r="F1121" s="25">
        <v>0.84</v>
      </c>
    </row>
    <row r="1122" spans="1:6" x14ac:dyDescent="0.35">
      <c r="A1122" s="22" t="s">
        <v>2066</v>
      </c>
      <c r="B1122" s="25">
        <v>76</v>
      </c>
      <c r="C1122" s="25">
        <v>182.25399999999999</v>
      </c>
      <c r="D1122" s="25">
        <v>0.83899999999999997</v>
      </c>
      <c r="E1122" s="25">
        <v>0.69399999999999995</v>
      </c>
      <c r="F1122" s="25">
        <v>0.93799999999999994</v>
      </c>
    </row>
    <row r="1123" spans="1:6" x14ac:dyDescent="0.35">
      <c r="A1123" s="22" t="s">
        <v>1300</v>
      </c>
      <c r="B1123" s="25">
        <v>26</v>
      </c>
      <c r="C1123" s="25">
        <v>181.81800000000001</v>
      </c>
      <c r="D1123" s="25">
        <v>0.872</v>
      </c>
      <c r="E1123" s="25">
        <v>0.28999999999999998</v>
      </c>
      <c r="F1123" s="25">
        <v>0.93200000000000005</v>
      </c>
    </row>
    <row r="1124" spans="1:6" x14ac:dyDescent="0.35">
      <c r="A1124" s="22" t="s">
        <v>1439</v>
      </c>
      <c r="B1124" s="25">
        <v>27.5</v>
      </c>
      <c r="C1124" s="25">
        <v>181.79849999999999</v>
      </c>
      <c r="D1124" s="25">
        <v>0.91449999999999998</v>
      </c>
      <c r="E1124" s="25">
        <v>0.34150000000000003</v>
      </c>
      <c r="F1124" s="25">
        <v>0.88349999999999995</v>
      </c>
    </row>
    <row r="1125" spans="1:6" x14ac:dyDescent="0.35">
      <c r="A1125" s="22" t="s">
        <v>1116</v>
      </c>
      <c r="B1125" s="25">
        <v>8.5</v>
      </c>
      <c r="C1125" s="25">
        <v>181.542</v>
      </c>
      <c r="D1125" s="25">
        <v>0.81299999999999994</v>
      </c>
      <c r="E1125" s="25">
        <v>0.54249999999999998</v>
      </c>
      <c r="F1125" s="25">
        <v>0.89</v>
      </c>
    </row>
    <row r="1126" spans="1:6" x14ac:dyDescent="0.35">
      <c r="A1126" s="22" t="s">
        <v>199</v>
      </c>
      <c r="B1126" s="25">
        <v>136.66666666666666</v>
      </c>
      <c r="C1126" s="25">
        <v>180.39133333333334</v>
      </c>
      <c r="D1126" s="25">
        <v>0.79599999999999993</v>
      </c>
      <c r="E1126" s="25">
        <v>0.7636666666666666</v>
      </c>
      <c r="F1126" s="25">
        <v>0.90866666666666662</v>
      </c>
    </row>
    <row r="1127" spans="1:6" x14ac:dyDescent="0.35">
      <c r="A1127" s="22" t="s">
        <v>1129</v>
      </c>
      <c r="B1127" s="25">
        <v>210</v>
      </c>
      <c r="C1127" s="25">
        <v>180.25800000000001</v>
      </c>
      <c r="D1127" s="25">
        <v>-291.25</v>
      </c>
      <c r="E1127" s="25">
        <v>0.75700000000000001</v>
      </c>
      <c r="F1127" s="25">
        <v>-0.01</v>
      </c>
    </row>
    <row r="1128" spans="1:6" x14ac:dyDescent="0.35">
      <c r="A1128" s="22" t="s">
        <v>1394</v>
      </c>
      <c r="B1128" s="25">
        <v>111</v>
      </c>
      <c r="C1128" s="25">
        <v>180.07999999999998</v>
      </c>
      <c r="D1128" s="25">
        <v>0.89500000000000002</v>
      </c>
      <c r="E1128" s="25">
        <v>0.1135</v>
      </c>
      <c r="F1128" s="25">
        <v>0.78800000000000003</v>
      </c>
    </row>
    <row r="1129" spans="1:6" x14ac:dyDescent="0.35">
      <c r="A1129" s="22" t="s">
        <v>1656</v>
      </c>
      <c r="B1129" s="25">
        <v>6</v>
      </c>
      <c r="C1129" s="25">
        <v>180.03550000000001</v>
      </c>
      <c r="D1129" s="25">
        <v>0.70399999999999996</v>
      </c>
      <c r="E1129" s="25">
        <v>0.2175</v>
      </c>
      <c r="F1129" s="25">
        <v>0.94799999999999995</v>
      </c>
    </row>
    <row r="1130" spans="1:6" x14ac:dyDescent="0.35">
      <c r="A1130" s="22" t="s">
        <v>1225</v>
      </c>
      <c r="B1130" s="25">
        <v>2767</v>
      </c>
      <c r="C1130" s="25">
        <v>179.21</v>
      </c>
      <c r="D1130" s="25">
        <v>0.95</v>
      </c>
      <c r="E1130" s="25">
        <v>1</v>
      </c>
      <c r="F1130" s="25">
        <v>0.81299999999999994</v>
      </c>
    </row>
    <row r="1131" spans="1:6" x14ac:dyDescent="0.35">
      <c r="A1131" s="22" t="s">
        <v>920</v>
      </c>
      <c r="B1131" s="25">
        <v>12</v>
      </c>
      <c r="C1131" s="25">
        <v>179.10400000000001</v>
      </c>
      <c r="D1131" s="25">
        <v>0.97099999999999997</v>
      </c>
      <c r="E1131" s="25">
        <v>0.61699999999999999</v>
      </c>
      <c r="F1131" s="25">
        <v>0.73399999999999999</v>
      </c>
    </row>
    <row r="1132" spans="1:6" x14ac:dyDescent="0.35">
      <c r="A1132" s="22" t="s">
        <v>1927</v>
      </c>
      <c r="B1132" s="25">
        <v>5</v>
      </c>
      <c r="C1132" s="25">
        <v>178.571</v>
      </c>
      <c r="D1132" s="25">
        <v>0.90300000000000002</v>
      </c>
      <c r="E1132" s="25">
        <v>9.8000000000000004E-2</v>
      </c>
      <c r="F1132" s="25">
        <v>0.75600000000000001</v>
      </c>
    </row>
    <row r="1133" spans="1:6" x14ac:dyDescent="0.35">
      <c r="A1133" s="22" t="s">
        <v>152</v>
      </c>
      <c r="B1133" s="25">
        <v>281.25</v>
      </c>
      <c r="C1133" s="25">
        <v>178.23425000000003</v>
      </c>
      <c r="D1133" s="25">
        <v>1.0425</v>
      </c>
      <c r="E1133" s="25">
        <v>0.41699999999999998</v>
      </c>
      <c r="F1133" s="25">
        <v>0.67525000000000013</v>
      </c>
    </row>
    <row r="1134" spans="1:6" x14ac:dyDescent="0.35">
      <c r="A1134" s="22" t="s">
        <v>1531</v>
      </c>
      <c r="B1134" s="25">
        <v>31.5</v>
      </c>
      <c r="C1134" s="25">
        <v>177.6995</v>
      </c>
      <c r="D1134" s="25">
        <v>0.97599999999999998</v>
      </c>
      <c r="E1134" s="25">
        <v>0.3155</v>
      </c>
      <c r="F1134" s="25">
        <v>0.86650000000000005</v>
      </c>
    </row>
    <row r="1135" spans="1:6" x14ac:dyDescent="0.35">
      <c r="A1135" s="22" t="s">
        <v>2059</v>
      </c>
      <c r="B1135" s="25">
        <v>63</v>
      </c>
      <c r="C1135" s="25">
        <v>176.96600000000001</v>
      </c>
      <c r="D1135" s="25">
        <v>0.89400000000000002</v>
      </c>
      <c r="E1135" s="25">
        <v>0.51400000000000001</v>
      </c>
      <c r="F1135" s="25">
        <v>0.84899999999999998</v>
      </c>
    </row>
    <row r="1136" spans="1:6" x14ac:dyDescent="0.35">
      <c r="A1136" s="22" t="s">
        <v>1618</v>
      </c>
      <c r="B1136" s="25">
        <v>13.5</v>
      </c>
      <c r="C1136" s="25">
        <v>176.69800000000001</v>
      </c>
      <c r="D1136" s="25">
        <v>0.9415</v>
      </c>
      <c r="E1136" s="25">
        <v>0.42600000000000005</v>
      </c>
      <c r="F1136" s="25">
        <v>0.92149999999999999</v>
      </c>
    </row>
    <row r="1137" spans="1:6" x14ac:dyDescent="0.35">
      <c r="A1137" s="22" t="s">
        <v>1017</v>
      </c>
      <c r="B1137" s="25">
        <v>15</v>
      </c>
      <c r="C1137" s="25">
        <v>176.471</v>
      </c>
      <c r="D1137" s="25">
        <v>0.92400000000000004</v>
      </c>
      <c r="E1137" s="25">
        <v>1</v>
      </c>
      <c r="F1137" s="25">
        <v>0.86</v>
      </c>
    </row>
    <row r="1138" spans="1:6" x14ac:dyDescent="0.35">
      <c r="A1138" s="22" t="s">
        <v>276</v>
      </c>
      <c r="B1138" s="25">
        <v>124</v>
      </c>
      <c r="C1138" s="25">
        <v>176.387</v>
      </c>
      <c r="D1138" s="25">
        <v>0.78400000000000003</v>
      </c>
      <c r="E1138" s="25">
        <v>0.39100000000000001</v>
      </c>
      <c r="F1138" s="25">
        <v>0.90200000000000002</v>
      </c>
    </row>
    <row r="1139" spans="1:6" x14ac:dyDescent="0.35">
      <c r="A1139" s="22" t="s">
        <v>1402</v>
      </c>
      <c r="B1139" s="25">
        <v>28</v>
      </c>
      <c r="C1139" s="25">
        <v>176.101</v>
      </c>
      <c r="D1139" s="25">
        <v>0.84099999999999997</v>
      </c>
      <c r="E1139" s="25">
        <v>5.2999999999999999E-2</v>
      </c>
      <c r="F1139" s="25">
        <v>0.90900000000000003</v>
      </c>
    </row>
    <row r="1140" spans="1:6" x14ac:dyDescent="0.35">
      <c r="A1140" s="22" t="s">
        <v>1306</v>
      </c>
      <c r="B1140" s="25">
        <v>97</v>
      </c>
      <c r="C1140" s="25">
        <v>175.72499999999999</v>
      </c>
      <c r="D1140" s="25">
        <v>0.91700000000000004</v>
      </c>
      <c r="E1140" s="25">
        <v>0.245</v>
      </c>
      <c r="F1140" s="25">
        <v>0.92200000000000004</v>
      </c>
    </row>
    <row r="1141" spans="1:6" x14ac:dyDescent="0.35">
      <c r="A1141" s="22" t="s">
        <v>1670</v>
      </c>
      <c r="B1141" s="25">
        <v>33</v>
      </c>
      <c r="C1141" s="25">
        <v>175.53200000000001</v>
      </c>
      <c r="D1141" s="25">
        <v>2.3210000000000002</v>
      </c>
      <c r="E1141" s="25">
        <v>0.39800000000000002</v>
      </c>
      <c r="F1141" s="25">
        <v>0.33600000000000002</v>
      </c>
    </row>
    <row r="1142" spans="1:6" x14ac:dyDescent="0.35">
      <c r="A1142" s="22" t="s">
        <v>1324</v>
      </c>
      <c r="B1142" s="25">
        <v>112.5</v>
      </c>
      <c r="C1142" s="25">
        <v>175.19150000000002</v>
      </c>
      <c r="D1142" s="25">
        <v>0.89900000000000002</v>
      </c>
      <c r="E1142" s="25">
        <v>0.51849999999999996</v>
      </c>
      <c r="F1142" s="25">
        <v>0.92349999999999999</v>
      </c>
    </row>
    <row r="1143" spans="1:6" x14ac:dyDescent="0.35">
      <c r="A1143" s="22" t="s">
        <v>1457</v>
      </c>
      <c r="B1143" s="25">
        <v>7</v>
      </c>
      <c r="C1143" s="25">
        <v>175</v>
      </c>
      <c r="D1143" s="25">
        <v>5</v>
      </c>
      <c r="E1143" s="25">
        <v>0</v>
      </c>
      <c r="F1143" s="25">
        <v>0.89</v>
      </c>
    </row>
    <row r="1144" spans="1:6" x14ac:dyDescent="0.35">
      <c r="A1144" s="22" t="s">
        <v>1114</v>
      </c>
      <c r="B1144" s="25">
        <v>96</v>
      </c>
      <c r="C1144" s="25">
        <v>174.863</v>
      </c>
      <c r="D1144" s="25">
        <v>0.79300000000000004</v>
      </c>
      <c r="E1144" s="25">
        <v>0.69899999999999995</v>
      </c>
      <c r="F1144" s="25">
        <v>0.91900000000000004</v>
      </c>
    </row>
    <row r="1145" spans="1:6" x14ac:dyDescent="0.35">
      <c r="A1145" s="22" t="s">
        <v>2149</v>
      </c>
      <c r="B1145" s="25">
        <v>93</v>
      </c>
      <c r="C1145" s="25">
        <v>173.50700000000001</v>
      </c>
      <c r="D1145" s="25">
        <v>1.0589999999999999</v>
      </c>
      <c r="E1145" s="25">
        <v>0.54200000000000004</v>
      </c>
      <c r="F1145" s="25">
        <v>0.67400000000000004</v>
      </c>
    </row>
    <row r="1146" spans="1:6" x14ac:dyDescent="0.35">
      <c r="A1146" s="22" t="s">
        <v>2062</v>
      </c>
      <c r="B1146" s="25">
        <v>82</v>
      </c>
      <c r="C1146" s="25">
        <v>172.99600000000001</v>
      </c>
      <c r="D1146" s="25">
        <v>1.0580000000000001</v>
      </c>
      <c r="E1146" s="25">
        <v>0.48699999999999999</v>
      </c>
      <c r="F1146" s="25">
        <v>0.89400000000000002</v>
      </c>
    </row>
    <row r="1147" spans="1:6" x14ac:dyDescent="0.35">
      <c r="A1147" s="22" t="s">
        <v>124</v>
      </c>
      <c r="B1147" s="25">
        <v>190.66666666666666</v>
      </c>
      <c r="C1147" s="25">
        <v>172.90633333333335</v>
      </c>
      <c r="D1147" s="25">
        <v>0.89</v>
      </c>
      <c r="E1147" s="25">
        <v>0.78266666666666673</v>
      </c>
      <c r="F1147" s="25">
        <v>0.90499999999999992</v>
      </c>
    </row>
    <row r="1148" spans="1:6" x14ac:dyDescent="0.35">
      <c r="A1148" s="22" t="s">
        <v>2124</v>
      </c>
      <c r="B1148" s="25">
        <v>44</v>
      </c>
      <c r="C1148" s="25">
        <v>172.54900000000001</v>
      </c>
      <c r="D1148" s="25">
        <v>0.74299999999999999</v>
      </c>
      <c r="E1148" s="25">
        <v>0.47399999999999998</v>
      </c>
      <c r="F1148" s="25">
        <v>0.92500000000000004</v>
      </c>
    </row>
    <row r="1149" spans="1:6" x14ac:dyDescent="0.35">
      <c r="A1149" s="22" t="s">
        <v>1936</v>
      </c>
      <c r="B1149" s="25">
        <v>5</v>
      </c>
      <c r="C1149" s="25">
        <v>172.41399999999999</v>
      </c>
      <c r="D1149" s="25">
        <v>1</v>
      </c>
      <c r="E1149" s="25">
        <v>0.48599999999999999</v>
      </c>
      <c r="F1149" s="25">
        <v>0.82899999999999996</v>
      </c>
    </row>
    <row r="1150" spans="1:6" x14ac:dyDescent="0.35">
      <c r="A1150" s="22" t="s">
        <v>140</v>
      </c>
      <c r="B1150" s="25">
        <v>15</v>
      </c>
      <c r="C1150" s="25">
        <v>172.41399999999999</v>
      </c>
      <c r="D1150" s="25">
        <v>0.43099999999999999</v>
      </c>
      <c r="E1150" s="25">
        <v>0.96599999999999997</v>
      </c>
      <c r="F1150" s="25">
        <v>0.26600000000000001</v>
      </c>
    </row>
    <row r="1151" spans="1:6" x14ac:dyDescent="0.35">
      <c r="A1151" s="22" t="s">
        <v>1220</v>
      </c>
      <c r="B1151" s="25">
        <v>25.333333333333332</v>
      </c>
      <c r="C1151" s="25">
        <v>171.49599999999998</v>
      </c>
      <c r="D1151" s="25">
        <v>0.78699999999999992</v>
      </c>
      <c r="E1151" s="25">
        <v>0.48866666666666658</v>
      </c>
      <c r="F1151" s="25">
        <v>0.84199999999999997</v>
      </c>
    </row>
    <row r="1152" spans="1:6" x14ac:dyDescent="0.35">
      <c r="A1152" s="22" t="s">
        <v>246</v>
      </c>
      <c r="B1152" s="25">
        <v>1007</v>
      </c>
      <c r="C1152" s="25">
        <v>171.142</v>
      </c>
      <c r="D1152" s="25">
        <v>0.92400000000000004</v>
      </c>
      <c r="E1152" s="25">
        <v>0.84099999999999997</v>
      </c>
      <c r="F1152" s="25">
        <v>0.83199999999999996</v>
      </c>
    </row>
    <row r="1153" spans="1:6" x14ac:dyDescent="0.35">
      <c r="A1153" s="22" t="s">
        <v>1310</v>
      </c>
      <c r="B1153" s="25">
        <v>242.5</v>
      </c>
      <c r="C1153" s="25">
        <v>170.06899999999999</v>
      </c>
      <c r="D1153" s="25">
        <v>-8.677999999999999</v>
      </c>
      <c r="E1153" s="25">
        <v>2.8499999999999998E-2</v>
      </c>
      <c r="F1153" s="25">
        <v>0.11049999999999999</v>
      </c>
    </row>
    <row r="1154" spans="1:6" x14ac:dyDescent="0.35">
      <c r="A1154" s="22" t="s">
        <v>159</v>
      </c>
      <c r="B1154" s="25">
        <v>39.5</v>
      </c>
      <c r="C1154" s="25">
        <v>169.87675000000002</v>
      </c>
      <c r="D1154" s="25">
        <v>1.0619999999999998</v>
      </c>
      <c r="E1154" s="25">
        <v>0.70425000000000004</v>
      </c>
      <c r="F1154" s="25">
        <v>0.90425</v>
      </c>
    </row>
    <row r="1155" spans="1:6" x14ac:dyDescent="0.35">
      <c r="A1155" s="22" t="s">
        <v>1298</v>
      </c>
      <c r="B1155" s="25">
        <v>174</v>
      </c>
      <c r="C1155" s="25">
        <v>169.756</v>
      </c>
      <c r="D1155" s="25">
        <v>1.1060000000000001</v>
      </c>
      <c r="E1155" s="25">
        <v>0.11</v>
      </c>
      <c r="F1155" s="25">
        <v>0.70299999999999996</v>
      </c>
    </row>
    <row r="1156" spans="1:6" x14ac:dyDescent="0.35">
      <c r="A1156" s="22" t="s">
        <v>108</v>
      </c>
      <c r="B1156" s="25">
        <v>116.33333333333333</v>
      </c>
      <c r="C1156" s="25">
        <v>169.56633333333332</v>
      </c>
      <c r="D1156" s="25">
        <v>0.73499999999999999</v>
      </c>
      <c r="E1156" s="25">
        <v>0.78766666666666663</v>
      </c>
      <c r="F1156" s="25">
        <v>0.93</v>
      </c>
    </row>
    <row r="1157" spans="1:6" x14ac:dyDescent="0.35">
      <c r="A1157" s="22" t="s">
        <v>2049</v>
      </c>
      <c r="B1157" s="25">
        <v>222</v>
      </c>
      <c r="C1157" s="25">
        <v>169.33600000000001</v>
      </c>
      <c r="D1157" s="25">
        <v>0.91600000000000004</v>
      </c>
      <c r="E1157" s="25">
        <v>0.374</v>
      </c>
      <c r="F1157" s="25">
        <v>0.80800000000000005</v>
      </c>
    </row>
    <row r="1158" spans="1:6" x14ac:dyDescent="0.35">
      <c r="A1158" s="22" t="s">
        <v>1377</v>
      </c>
      <c r="B1158" s="25">
        <v>46</v>
      </c>
      <c r="C1158" s="25">
        <v>169.11799999999999</v>
      </c>
      <c r="D1158" s="25">
        <v>0.29599999999999999</v>
      </c>
      <c r="E1158" s="25">
        <v>0.80800000000000005</v>
      </c>
      <c r="F1158" s="25">
        <v>1</v>
      </c>
    </row>
    <row r="1159" spans="1:6" x14ac:dyDescent="0.35">
      <c r="A1159" s="22" t="s">
        <v>1460</v>
      </c>
      <c r="B1159" s="25">
        <v>32</v>
      </c>
      <c r="C1159" s="25">
        <v>168.42099999999999</v>
      </c>
      <c r="D1159" s="25">
        <v>0.91300000000000003</v>
      </c>
      <c r="E1159" s="25">
        <v>0.46600000000000003</v>
      </c>
      <c r="F1159" s="25">
        <v>0.95</v>
      </c>
    </row>
    <row r="1160" spans="1:6" x14ac:dyDescent="0.35">
      <c r="A1160" s="22" t="s">
        <v>132</v>
      </c>
      <c r="B1160" s="25">
        <v>260</v>
      </c>
      <c r="C1160" s="25">
        <v>167.74199999999999</v>
      </c>
      <c r="D1160" s="25">
        <v>0.85599999999999998</v>
      </c>
      <c r="E1160" s="25">
        <v>0.67600000000000005</v>
      </c>
      <c r="F1160" s="25">
        <v>0.752</v>
      </c>
    </row>
    <row r="1161" spans="1:6" x14ac:dyDescent="0.35">
      <c r="A1161" s="22" t="s">
        <v>217</v>
      </c>
      <c r="B1161" s="25">
        <v>109</v>
      </c>
      <c r="C1161" s="25">
        <v>167.69200000000001</v>
      </c>
      <c r="D1161" s="25">
        <v>0.93700000000000006</v>
      </c>
      <c r="E1161" s="25">
        <v>0.97599999999999998</v>
      </c>
      <c r="F1161" s="25">
        <v>0.71699999999999997</v>
      </c>
    </row>
    <row r="1162" spans="1:6" x14ac:dyDescent="0.35">
      <c r="A1162" s="22" t="s">
        <v>1034</v>
      </c>
      <c r="B1162" s="25">
        <v>183</v>
      </c>
      <c r="C1162" s="25">
        <v>167.58199999999999</v>
      </c>
      <c r="D1162" s="25">
        <v>0.97899999999999998</v>
      </c>
      <c r="E1162" s="25">
        <v>0.48199999999999998</v>
      </c>
      <c r="F1162" s="25">
        <v>0.79800000000000004</v>
      </c>
    </row>
    <row r="1163" spans="1:6" x14ac:dyDescent="0.35">
      <c r="A1163" s="22" t="s">
        <v>1138</v>
      </c>
      <c r="B1163" s="25">
        <v>34</v>
      </c>
      <c r="C1163" s="25">
        <v>167.488</v>
      </c>
      <c r="D1163" s="25">
        <v>0.78400000000000003</v>
      </c>
      <c r="E1163" s="25">
        <v>0.64900000000000002</v>
      </c>
      <c r="F1163" s="25">
        <v>1</v>
      </c>
    </row>
    <row r="1164" spans="1:6" x14ac:dyDescent="0.35">
      <c r="A1164" s="22" t="s">
        <v>151</v>
      </c>
      <c r="B1164" s="25">
        <v>2</v>
      </c>
      <c r="C1164" s="25">
        <v>166.66666666666666</v>
      </c>
      <c r="D1164" s="25">
        <v>0.80766666666666664</v>
      </c>
      <c r="E1164" s="25">
        <v>0.47933333333333333</v>
      </c>
      <c r="F1164" s="25">
        <v>0.84199999999999997</v>
      </c>
    </row>
    <row r="1165" spans="1:6" x14ac:dyDescent="0.35">
      <c r="A1165" s="22" t="s">
        <v>1687</v>
      </c>
      <c r="B1165" s="25">
        <v>70</v>
      </c>
      <c r="C1165" s="25">
        <v>165.904</v>
      </c>
      <c r="D1165" s="25">
        <v>0.92849999999999999</v>
      </c>
      <c r="E1165" s="25">
        <v>0.22500000000000001</v>
      </c>
      <c r="F1165" s="25">
        <v>0.87749999999999995</v>
      </c>
    </row>
    <row r="1166" spans="1:6" x14ac:dyDescent="0.35">
      <c r="A1166" s="22" t="s">
        <v>1217</v>
      </c>
      <c r="B1166" s="25">
        <v>32</v>
      </c>
      <c r="C1166" s="25">
        <v>165.739</v>
      </c>
      <c r="D1166" s="25">
        <v>0.85</v>
      </c>
      <c r="E1166" s="25">
        <v>0.41900000000000004</v>
      </c>
      <c r="F1166" s="25">
        <v>0.85250000000000004</v>
      </c>
    </row>
    <row r="1167" spans="1:6" x14ac:dyDescent="0.35">
      <c r="A1167" s="22" t="s">
        <v>1761</v>
      </c>
      <c r="B1167" s="25">
        <v>31</v>
      </c>
      <c r="C1167" s="25">
        <v>164.89400000000001</v>
      </c>
      <c r="D1167" s="25">
        <v>0.82099999999999995</v>
      </c>
      <c r="E1167" s="25">
        <v>0.23499999999999999</v>
      </c>
      <c r="F1167" s="25">
        <v>0.73599999999999999</v>
      </c>
    </row>
    <row r="1168" spans="1:6" x14ac:dyDescent="0.35">
      <c r="A1168" s="22" t="s">
        <v>1571</v>
      </c>
      <c r="B1168" s="25">
        <v>40</v>
      </c>
      <c r="C1168" s="25">
        <v>163.94299999999998</v>
      </c>
      <c r="D1168" s="25">
        <v>1.5695000000000001</v>
      </c>
      <c r="E1168" s="25">
        <v>7.350000000000001E-2</v>
      </c>
      <c r="F1168" s="25">
        <v>0.55249999999999999</v>
      </c>
    </row>
    <row r="1169" spans="1:6" x14ac:dyDescent="0.35">
      <c r="A1169" s="22" t="s">
        <v>2190</v>
      </c>
      <c r="B1169" s="25">
        <v>36</v>
      </c>
      <c r="C1169" s="25">
        <v>162.16200000000001</v>
      </c>
      <c r="D1169" s="25">
        <v>0.82499999999999996</v>
      </c>
      <c r="E1169" s="25">
        <v>0.92600000000000005</v>
      </c>
      <c r="F1169" s="25">
        <v>0.79600000000000004</v>
      </c>
    </row>
    <row r="1170" spans="1:6" x14ac:dyDescent="0.35">
      <c r="A1170" s="22" t="s">
        <v>208</v>
      </c>
      <c r="B1170" s="25">
        <v>6</v>
      </c>
      <c r="C1170" s="25">
        <v>162.16200000000001</v>
      </c>
      <c r="D1170" s="25">
        <v>5.2859999999999996</v>
      </c>
      <c r="E1170" s="25">
        <v>1</v>
      </c>
      <c r="F1170" s="25">
        <v>0.159</v>
      </c>
    </row>
    <row r="1171" spans="1:6" x14ac:dyDescent="0.35">
      <c r="A1171" s="22" t="s">
        <v>2042</v>
      </c>
      <c r="B1171" s="25">
        <v>5</v>
      </c>
      <c r="C1171" s="25">
        <v>161.29</v>
      </c>
      <c r="D1171" s="25">
        <v>1.409</v>
      </c>
      <c r="E1171" s="25">
        <v>0.378</v>
      </c>
      <c r="F1171" s="25">
        <v>0.59499999999999997</v>
      </c>
    </row>
    <row r="1172" spans="1:6" x14ac:dyDescent="0.35">
      <c r="A1172" s="22" t="s">
        <v>90</v>
      </c>
      <c r="B1172" s="25">
        <v>25</v>
      </c>
      <c r="C1172" s="25">
        <v>161.29</v>
      </c>
      <c r="D1172" s="25">
        <v>0.36499999999999999</v>
      </c>
      <c r="E1172" s="25">
        <v>0.92300000000000004</v>
      </c>
      <c r="F1172" s="25">
        <v>0.88700000000000001</v>
      </c>
    </row>
    <row r="1173" spans="1:6" x14ac:dyDescent="0.35">
      <c r="A1173" s="22" t="s">
        <v>1290</v>
      </c>
      <c r="B1173" s="25">
        <v>28</v>
      </c>
      <c r="C1173" s="25">
        <v>159.4545</v>
      </c>
      <c r="D1173" s="25">
        <v>1.262</v>
      </c>
      <c r="E1173" s="25">
        <v>0.246</v>
      </c>
      <c r="F1173" s="25">
        <v>0.79500000000000004</v>
      </c>
    </row>
    <row r="1174" spans="1:6" x14ac:dyDescent="0.35">
      <c r="A1174" s="22" t="s">
        <v>1925</v>
      </c>
      <c r="B1174" s="25">
        <v>13</v>
      </c>
      <c r="C1174" s="25">
        <v>158.53700000000001</v>
      </c>
      <c r="D1174" s="25">
        <v>0.93200000000000005</v>
      </c>
      <c r="E1174" s="25">
        <v>0.124</v>
      </c>
      <c r="F1174" s="25">
        <v>0.83799999999999997</v>
      </c>
    </row>
    <row r="1175" spans="1:6" x14ac:dyDescent="0.35">
      <c r="A1175" s="22" t="s">
        <v>1640</v>
      </c>
      <c r="B1175" s="25">
        <v>59</v>
      </c>
      <c r="C1175" s="25">
        <v>158.17699999999999</v>
      </c>
      <c r="D1175" s="25">
        <v>1.1990000000000001</v>
      </c>
      <c r="E1175" s="25">
        <v>0.58799999999999997</v>
      </c>
      <c r="F1175" s="25">
        <v>0.90100000000000002</v>
      </c>
    </row>
    <row r="1176" spans="1:6" x14ac:dyDescent="0.35">
      <c r="A1176" s="22" t="s">
        <v>57</v>
      </c>
      <c r="B1176" s="25">
        <v>178.66666666666666</v>
      </c>
      <c r="C1176" s="25">
        <v>157.95066666666665</v>
      </c>
      <c r="D1176" s="25">
        <v>0.81</v>
      </c>
      <c r="E1176" s="25">
        <v>0.74400000000000011</v>
      </c>
      <c r="F1176" s="25">
        <v>0.87333333333333341</v>
      </c>
    </row>
    <row r="1177" spans="1:6" x14ac:dyDescent="0.35">
      <c r="A1177" s="22" t="s">
        <v>2074</v>
      </c>
      <c r="B1177" s="25">
        <v>29</v>
      </c>
      <c r="C1177" s="25">
        <v>157.60900000000001</v>
      </c>
      <c r="D1177" s="25">
        <v>1.115</v>
      </c>
      <c r="E1177" s="25">
        <v>0.56000000000000005</v>
      </c>
      <c r="F1177" s="25">
        <v>0.79700000000000004</v>
      </c>
    </row>
    <row r="1178" spans="1:6" x14ac:dyDescent="0.35">
      <c r="A1178" s="22" t="s">
        <v>1829</v>
      </c>
      <c r="B1178" s="25">
        <v>10</v>
      </c>
      <c r="C1178" s="25">
        <v>153.846</v>
      </c>
      <c r="D1178" s="25">
        <v>0.95599999999999996</v>
      </c>
      <c r="E1178" s="25">
        <v>0.38200000000000001</v>
      </c>
      <c r="F1178" s="25">
        <v>1</v>
      </c>
    </row>
    <row r="1179" spans="1:6" x14ac:dyDescent="0.35">
      <c r="A1179" s="22" t="s">
        <v>2173</v>
      </c>
      <c r="B1179" s="25">
        <v>13</v>
      </c>
      <c r="C1179" s="25">
        <v>152.941</v>
      </c>
      <c r="D1179" s="25">
        <v>0.66900000000000004</v>
      </c>
      <c r="E1179" s="25">
        <v>0.81</v>
      </c>
      <c r="F1179" s="25">
        <v>0.89400000000000002</v>
      </c>
    </row>
    <row r="1180" spans="1:6" x14ac:dyDescent="0.35">
      <c r="A1180" s="22" t="s">
        <v>894</v>
      </c>
      <c r="B1180" s="25">
        <v>7</v>
      </c>
      <c r="C1180" s="25">
        <v>152.17400000000001</v>
      </c>
      <c r="D1180" s="25">
        <v>1.278</v>
      </c>
      <c r="E1180" s="25">
        <v>0.91700000000000004</v>
      </c>
      <c r="F1180" s="25">
        <v>1</v>
      </c>
    </row>
    <row r="1181" spans="1:6" x14ac:dyDescent="0.35">
      <c r="A1181" s="22" t="s">
        <v>1945</v>
      </c>
      <c r="B1181" s="25">
        <v>35</v>
      </c>
      <c r="C1181" s="25">
        <v>150.215</v>
      </c>
      <c r="D1181" s="25">
        <v>0.754</v>
      </c>
      <c r="E1181" s="25">
        <v>0.38800000000000001</v>
      </c>
      <c r="F1181" s="25">
        <v>0.89600000000000002</v>
      </c>
    </row>
    <row r="1182" spans="1:6" x14ac:dyDescent="0.35">
      <c r="A1182" s="22" t="s">
        <v>1015</v>
      </c>
      <c r="B1182" s="25">
        <v>3</v>
      </c>
      <c r="C1182" s="25">
        <v>150</v>
      </c>
      <c r="D1182" s="25">
        <v>2</v>
      </c>
      <c r="E1182" s="25">
        <v>0.37</v>
      </c>
      <c r="F1182" s="25">
        <v>0.37</v>
      </c>
    </row>
    <row r="1183" spans="1:6" x14ac:dyDescent="0.35">
      <c r="A1183" s="22" t="s">
        <v>1224</v>
      </c>
      <c r="B1183" s="25">
        <v>29.5</v>
      </c>
      <c r="C1183" s="25">
        <v>149.14400000000001</v>
      </c>
      <c r="D1183" s="25">
        <v>0.90749999999999997</v>
      </c>
      <c r="E1183" s="25">
        <v>0.30449999999999999</v>
      </c>
      <c r="F1183" s="25">
        <v>0.88450000000000006</v>
      </c>
    </row>
    <row r="1184" spans="1:6" x14ac:dyDescent="0.35">
      <c r="A1184" s="22" t="s">
        <v>2144</v>
      </c>
      <c r="B1184" s="25">
        <v>56</v>
      </c>
      <c r="C1184" s="25">
        <v>148.541</v>
      </c>
      <c r="D1184" s="25">
        <v>0.81299999999999994</v>
      </c>
      <c r="E1184" s="25">
        <v>0.876</v>
      </c>
      <c r="F1184" s="25">
        <v>0.77600000000000002</v>
      </c>
    </row>
    <row r="1185" spans="1:6" x14ac:dyDescent="0.35">
      <c r="A1185" s="22" t="s">
        <v>194</v>
      </c>
      <c r="B1185" s="25">
        <v>7.5</v>
      </c>
      <c r="C1185" s="25">
        <v>147.90849999999998</v>
      </c>
      <c r="D1185" s="25">
        <v>0.92399999999999993</v>
      </c>
      <c r="E1185" s="25">
        <v>0.58174999999999999</v>
      </c>
      <c r="F1185" s="25">
        <v>0.92200000000000015</v>
      </c>
    </row>
    <row r="1186" spans="1:6" x14ac:dyDescent="0.35">
      <c r="A1186" s="22" t="s">
        <v>1839</v>
      </c>
      <c r="B1186" s="25">
        <v>38</v>
      </c>
      <c r="C1186" s="25">
        <v>147.28700000000001</v>
      </c>
      <c r="D1186" s="25">
        <v>0.97399999999999998</v>
      </c>
      <c r="E1186" s="25">
        <v>0.36299999999999999</v>
      </c>
      <c r="F1186" s="25">
        <v>0.875</v>
      </c>
    </row>
    <row r="1187" spans="1:6" x14ac:dyDescent="0.35">
      <c r="A1187" s="22" t="s">
        <v>2163</v>
      </c>
      <c r="B1187" s="25">
        <v>26</v>
      </c>
      <c r="C1187" s="25">
        <v>146.893</v>
      </c>
      <c r="D1187" s="25">
        <v>0.23200000000000001</v>
      </c>
      <c r="E1187" s="25">
        <v>0.217</v>
      </c>
      <c r="F1187" s="25">
        <v>0.97699999999999998</v>
      </c>
    </row>
    <row r="1188" spans="1:6" x14ac:dyDescent="0.35">
      <c r="A1188" s="22" t="s">
        <v>917</v>
      </c>
      <c r="B1188" s="25">
        <v>101</v>
      </c>
      <c r="C1188" s="25">
        <v>146.80199999999999</v>
      </c>
      <c r="D1188" s="25">
        <v>0.93</v>
      </c>
      <c r="E1188" s="25">
        <v>0.75600000000000001</v>
      </c>
      <c r="F1188" s="25">
        <v>0.96099999999999997</v>
      </c>
    </row>
    <row r="1189" spans="1:6" x14ac:dyDescent="0.35">
      <c r="A1189" s="22" t="s">
        <v>1569</v>
      </c>
      <c r="B1189" s="25">
        <v>70.5</v>
      </c>
      <c r="C1189" s="25">
        <v>146.56950000000001</v>
      </c>
      <c r="D1189" s="25">
        <v>17.4345</v>
      </c>
      <c r="E1189" s="25">
        <v>0</v>
      </c>
      <c r="F1189" s="25">
        <v>1</v>
      </c>
    </row>
    <row r="1190" spans="1:6" x14ac:dyDescent="0.35">
      <c r="A1190" s="22" t="s">
        <v>147</v>
      </c>
      <c r="B1190" s="25">
        <v>25.75</v>
      </c>
      <c r="C1190" s="25">
        <v>145.85025000000002</v>
      </c>
      <c r="D1190" s="25">
        <v>0.87849999999999995</v>
      </c>
      <c r="E1190" s="25">
        <v>0.54025000000000001</v>
      </c>
      <c r="F1190" s="25">
        <v>0.96074999999999999</v>
      </c>
    </row>
    <row r="1191" spans="1:6" x14ac:dyDescent="0.35">
      <c r="A1191" s="22" t="s">
        <v>1741</v>
      </c>
      <c r="B1191" s="25">
        <v>18.5</v>
      </c>
      <c r="C1191" s="25">
        <v>145.559</v>
      </c>
      <c r="D1191" s="25">
        <v>1.0945</v>
      </c>
      <c r="E1191" s="25">
        <v>6.0499999999999998E-2</v>
      </c>
      <c r="F1191" s="25">
        <v>0.77950000000000008</v>
      </c>
    </row>
    <row r="1192" spans="1:6" x14ac:dyDescent="0.35">
      <c r="A1192" s="22" t="s">
        <v>969</v>
      </c>
      <c r="B1192" s="25">
        <v>37</v>
      </c>
      <c r="C1192" s="25">
        <v>145.09800000000001</v>
      </c>
      <c r="D1192" s="25">
        <v>1.262</v>
      </c>
      <c r="E1192" s="25">
        <v>0.40699999999999997</v>
      </c>
      <c r="F1192" s="25">
        <v>0.93500000000000005</v>
      </c>
    </row>
    <row r="1193" spans="1:6" x14ac:dyDescent="0.35">
      <c r="A1193" s="22" t="s">
        <v>1708</v>
      </c>
      <c r="B1193" s="25">
        <v>149</v>
      </c>
      <c r="C1193" s="25">
        <v>144.52000000000001</v>
      </c>
      <c r="D1193" s="25">
        <v>1.042</v>
      </c>
      <c r="E1193" s="25">
        <v>0.12</v>
      </c>
      <c r="F1193" s="25">
        <v>0.83699999999999997</v>
      </c>
    </row>
    <row r="1194" spans="1:6" x14ac:dyDescent="0.35">
      <c r="A1194" s="22" t="s">
        <v>84</v>
      </c>
      <c r="B1194" s="25">
        <v>23.666666666666668</v>
      </c>
      <c r="C1194" s="25">
        <v>144.268</v>
      </c>
      <c r="D1194" s="25">
        <v>0.86499999999999988</v>
      </c>
      <c r="E1194" s="25">
        <v>0.11599999999999999</v>
      </c>
      <c r="F1194" s="25">
        <v>0.91800000000000004</v>
      </c>
    </row>
    <row r="1195" spans="1:6" x14ac:dyDescent="0.35">
      <c r="A1195" s="22" t="s">
        <v>118</v>
      </c>
      <c r="B1195" s="25">
        <v>14.333333333333334</v>
      </c>
      <c r="C1195" s="25">
        <v>143.86566666666667</v>
      </c>
      <c r="D1195" s="25">
        <v>0.9903333333333334</v>
      </c>
      <c r="E1195" s="25">
        <v>0.89533333333333331</v>
      </c>
      <c r="F1195" s="25">
        <v>0.94433333333333336</v>
      </c>
    </row>
    <row r="1196" spans="1:6" x14ac:dyDescent="0.35">
      <c r="A1196" s="22" t="s">
        <v>2194</v>
      </c>
      <c r="B1196" s="25">
        <v>3</v>
      </c>
      <c r="C1196" s="25">
        <v>142.857</v>
      </c>
      <c r="D1196" s="25">
        <v>0.95499999999999996</v>
      </c>
      <c r="E1196" s="25">
        <v>0.72399999999999998</v>
      </c>
      <c r="F1196" s="25">
        <v>0.75900000000000001</v>
      </c>
    </row>
    <row r="1197" spans="1:6" x14ac:dyDescent="0.35">
      <c r="A1197" s="22" t="s">
        <v>2002</v>
      </c>
      <c r="B1197" s="25">
        <v>15</v>
      </c>
      <c r="C1197" s="25">
        <v>142.857</v>
      </c>
      <c r="D1197" s="25">
        <v>0.95499999999999996</v>
      </c>
      <c r="E1197" s="25">
        <v>0.60499999999999998</v>
      </c>
      <c r="F1197" s="25">
        <v>0.92400000000000004</v>
      </c>
    </row>
    <row r="1198" spans="1:6" x14ac:dyDescent="0.35">
      <c r="A1198" s="22" t="s">
        <v>1594</v>
      </c>
      <c r="B1198" s="25">
        <v>22</v>
      </c>
      <c r="C1198" s="25">
        <v>142.857</v>
      </c>
      <c r="D1198" s="25">
        <v>0.79400000000000004</v>
      </c>
      <c r="E1198" s="25">
        <v>0.52600000000000002</v>
      </c>
      <c r="F1198" s="25">
        <v>0.91900000000000004</v>
      </c>
    </row>
    <row r="1199" spans="1:6" x14ac:dyDescent="0.35">
      <c r="A1199" s="22" t="s">
        <v>134</v>
      </c>
      <c r="B1199" s="25">
        <v>8.6666666666666661</v>
      </c>
      <c r="C1199" s="25">
        <v>142.81966666666665</v>
      </c>
      <c r="D1199" s="25">
        <v>1.2253333333333334</v>
      </c>
      <c r="E1199" s="25">
        <v>0.45366666666666666</v>
      </c>
      <c r="F1199" s="25">
        <v>0.72766666666666657</v>
      </c>
    </row>
    <row r="1200" spans="1:6" x14ac:dyDescent="0.35">
      <c r="A1200" s="22" t="s">
        <v>1185</v>
      </c>
      <c r="B1200" s="25">
        <v>25.5</v>
      </c>
      <c r="C1200" s="25">
        <v>142.749</v>
      </c>
      <c r="D1200" s="25">
        <v>0.97449999999999992</v>
      </c>
      <c r="E1200" s="25">
        <v>0.29000000000000004</v>
      </c>
      <c r="F1200" s="25">
        <v>0.87</v>
      </c>
    </row>
    <row r="1201" spans="1:6" x14ac:dyDescent="0.35">
      <c r="A1201" s="22" t="s">
        <v>1197</v>
      </c>
      <c r="B1201" s="25">
        <v>78</v>
      </c>
      <c r="C1201" s="25">
        <v>142.596</v>
      </c>
      <c r="D1201" s="25">
        <v>0.95599999999999996</v>
      </c>
      <c r="E1201" s="25">
        <v>0.23300000000000001</v>
      </c>
      <c r="F1201" s="25">
        <v>0.81699999999999995</v>
      </c>
    </row>
    <row r="1202" spans="1:6" x14ac:dyDescent="0.35">
      <c r="A1202" s="22" t="s">
        <v>1993</v>
      </c>
      <c r="B1202" s="25">
        <v>10</v>
      </c>
      <c r="C1202" s="25">
        <v>140.845</v>
      </c>
      <c r="D1202" s="25">
        <v>0.88800000000000001</v>
      </c>
      <c r="E1202" s="25">
        <v>0.35</v>
      </c>
      <c r="F1202" s="25">
        <v>1</v>
      </c>
    </row>
    <row r="1203" spans="1:6" x14ac:dyDescent="0.35">
      <c r="A1203" s="22" t="s">
        <v>1064</v>
      </c>
      <c r="B1203" s="25">
        <v>186</v>
      </c>
      <c r="C1203" s="25">
        <v>140.27099999999999</v>
      </c>
      <c r="D1203" s="25">
        <v>0.76700000000000002</v>
      </c>
      <c r="E1203" s="25">
        <v>0.85599999999999998</v>
      </c>
      <c r="F1203" s="25">
        <v>0.89700000000000002</v>
      </c>
    </row>
    <row r="1204" spans="1:6" x14ac:dyDescent="0.35">
      <c r="A1204" s="22" t="s">
        <v>1370</v>
      </c>
      <c r="B1204" s="25">
        <v>17</v>
      </c>
      <c r="C1204" s="25">
        <v>139.34399999999999</v>
      </c>
      <c r="D1204" s="25">
        <v>0.56499999999999995</v>
      </c>
      <c r="E1204" s="25">
        <v>0.41699999999999998</v>
      </c>
      <c r="F1204" s="25">
        <v>1</v>
      </c>
    </row>
    <row r="1205" spans="1:6" x14ac:dyDescent="0.35">
      <c r="A1205" s="22" t="s">
        <v>1355</v>
      </c>
      <c r="B1205" s="25">
        <v>11</v>
      </c>
      <c r="C1205" s="25">
        <v>139.24100000000001</v>
      </c>
      <c r="D1205" s="25">
        <v>1.179</v>
      </c>
      <c r="E1205" s="25">
        <v>0.38</v>
      </c>
      <c r="F1205" s="25">
        <v>0.94399999999999995</v>
      </c>
    </row>
    <row r="1206" spans="1:6" x14ac:dyDescent="0.35">
      <c r="A1206" s="22" t="s">
        <v>1157</v>
      </c>
      <c r="B1206" s="25">
        <v>5</v>
      </c>
      <c r="C1206" s="25">
        <v>138.88900000000001</v>
      </c>
      <c r="D1206" s="25">
        <v>1.125</v>
      </c>
      <c r="E1206" s="25">
        <v>0.38900000000000001</v>
      </c>
      <c r="F1206" s="25">
        <v>0.88900000000000001</v>
      </c>
    </row>
    <row r="1207" spans="1:6" x14ac:dyDescent="0.35">
      <c r="A1207" s="22" t="s">
        <v>195</v>
      </c>
      <c r="B1207" s="25">
        <v>404</v>
      </c>
      <c r="C1207" s="25">
        <v>138.64099999999999</v>
      </c>
      <c r="D1207" s="25">
        <v>0.871</v>
      </c>
      <c r="E1207" s="25">
        <v>0.60099999999999998</v>
      </c>
      <c r="F1207" s="25">
        <v>0.92600000000000005</v>
      </c>
    </row>
    <row r="1208" spans="1:6" x14ac:dyDescent="0.35">
      <c r="A1208" s="22" t="s">
        <v>2119</v>
      </c>
      <c r="B1208" s="25">
        <v>14</v>
      </c>
      <c r="C1208" s="25">
        <v>138.614</v>
      </c>
      <c r="D1208" s="25">
        <v>1.202</v>
      </c>
      <c r="E1208" s="25">
        <v>0.67900000000000005</v>
      </c>
      <c r="F1208" s="25">
        <v>1</v>
      </c>
    </row>
    <row r="1209" spans="1:6" x14ac:dyDescent="0.35">
      <c r="A1209" s="22" t="s">
        <v>1652</v>
      </c>
      <c r="B1209" s="25">
        <v>54.5</v>
      </c>
      <c r="C1209" s="25">
        <v>137.09649999999999</v>
      </c>
      <c r="D1209" s="25">
        <v>0.85699999999999998</v>
      </c>
      <c r="E1209" s="25">
        <v>0.40249999999999997</v>
      </c>
      <c r="F1209" s="25">
        <v>0.86899999999999999</v>
      </c>
    </row>
    <row r="1210" spans="1:6" x14ac:dyDescent="0.35">
      <c r="A1210" s="22" t="s">
        <v>79</v>
      </c>
      <c r="B1210" s="25">
        <v>32.25</v>
      </c>
      <c r="C1210" s="25">
        <v>136.07599999999999</v>
      </c>
      <c r="D1210" s="25">
        <v>0.7975000000000001</v>
      </c>
      <c r="E1210" s="25">
        <v>0.37074999999999997</v>
      </c>
      <c r="F1210" s="25">
        <v>0.76674999999999993</v>
      </c>
    </row>
    <row r="1211" spans="1:6" x14ac:dyDescent="0.35">
      <c r="A1211" s="22" t="s">
        <v>1723</v>
      </c>
      <c r="B1211" s="25">
        <v>2.5</v>
      </c>
      <c r="C1211" s="25">
        <v>135.8545</v>
      </c>
      <c r="D1211" s="25">
        <v>0.97750000000000004</v>
      </c>
      <c r="E1211" s="25">
        <v>0.77049999999999996</v>
      </c>
      <c r="F1211" s="25">
        <v>0.90700000000000003</v>
      </c>
    </row>
    <row r="1212" spans="1:6" x14ac:dyDescent="0.35">
      <c r="A1212" s="22" t="s">
        <v>1141</v>
      </c>
      <c r="B1212" s="25">
        <v>27.5</v>
      </c>
      <c r="C1212" s="25">
        <v>135.76949999999999</v>
      </c>
      <c r="D1212" s="25">
        <v>1.0495000000000001</v>
      </c>
      <c r="E1212" s="25">
        <v>0.76</v>
      </c>
      <c r="F1212" s="25">
        <v>0.95550000000000002</v>
      </c>
    </row>
    <row r="1213" spans="1:6" x14ac:dyDescent="0.35">
      <c r="A1213" s="22" t="s">
        <v>179</v>
      </c>
      <c r="B1213" s="25">
        <v>190.66666666666666</v>
      </c>
      <c r="C1213" s="25">
        <v>134.96366666666665</v>
      </c>
      <c r="D1213" s="25">
        <v>0.90033333333333332</v>
      </c>
      <c r="E1213" s="25">
        <v>0.49500000000000005</v>
      </c>
      <c r="F1213" s="25">
        <v>0.79499999999999993</v>
      </c>
    </row>
    <row r="1214" spans="1:6" x14ac:dyDescent="0.35">
      <c r="A1214" s="22" t="s">
        <v>1190</v>
      </c>
      <c r="B1214" s="25">
        <v>8.5</v>
      </c>
      <c r="C1214" s="25">
        <v>134.9205</v>
      </c>
      <c r="D1214" s="25">
        <v>0.84099999999999997</v>
      </c>
      <c r="E1214" s="25">
        <v>0.29149999999999998</v>
      </c>
      <c r="F1214" s="25">
        <v>0.88700000000000001</v>
      </c>
    </row>
    <row r="1215" spans="1:6" x14ac:dyDescent="0.35">
      <c r="A1215" s="22" t="s">
        <v>236</v>
      </c>
      <c r="B1215" s="25">
        <v>102</v>
      </c>
      <c r="C1215" s="25">
        <v>134.565</v>
      </c>
      <c r="D1215" s="25">
        <v>0.85599999999999998</v>
      </c>
      <c r="E1215" s="25">
        <v>0.98899999999999999</v>
      </c>
      <c r="F1215" s="25">
        <v>0.91400000000000003</v>
      </c>
    </row>
    <row r="1216" spans="1:6" x14ac:dyDescent="0.35">
      <c r="A1216" s="22" t="s">
        <v>1578</v>
      </c>
      <c r="B1216" s="25">
        <v>25</v>
      </c>
      <c r="C1216" s="25">
        <v>134.40899999999999</v>
      </c>
      <c r="D1216" s="25">
        <v>0.84199999999999997</v>
      </c>
      <c r="E1216" s="25">
        <v>0.438</v>
      </c>
      <c r="F1216" s="25">
        <v>0.92100000000000004</v>
      </c>
    </row>
    <row r="1217" spans="1:6" x14ac:dyDescent="0.35">
      <c r="A1217" s="22" t="s">
        <v>2176</v>
      </c>
      <c r="B1217" s="25">
        <v>4</v>
      </c>
      <c r="C1217" s="25">
        <v>133.333</v>
      </c>
      <c r="D1217" s="25">
        <v>1.071</v>
      </c>
      <c r="E1217" s="25">
        <v>0.86199999999999999</v>
      </c>
      <c r="F1217" s="25">
        <v>0.96599999999999997</v>
      </c>
    </row>
    <row r="1218" spans="1:6" x14ac:dyDescent="0.35">
      <c r="A1218" s="22" t="s">
        <v>1863</v>
      </c>
      <c r="B1218" s="25">
        <v>2</v>
      </c>
      <c r="C1218" s="25">
        <v>133.333</v>
      </c>
      <c r="D1218" s="25">
        <v>0.93799999999999994</v>
      </c>
      <c r="E1218" s="25">
        <v>0.375</v>
      </c>
      <c r="F1218" s="25">
        <v>1</v>
      </c>
    </row>
    <row r="1219" spans="1:6" x14ac:dyDescent="0.35">
      <c r="A1219" s="22" t="s">
        <v>76</v>
      </c>
      <c r="B1219" s="25">
        <v>132.33333333333334</v>
      </c>
      <c r="C1219" s="25">
        <v>132.85133333333332</v>
      </c>
      <c r="D1219" s="25">
        <v>0.8693333333333334</v>
      </c>
      <c r="E1219" s="25">
        <v>0.89966666666666661</v>
      </c>
      <c r="F1219" s="25">
        <v>0.95333333333333325</v>
      </c>
    </row>
    <row r="1220" spans="1:6" x14ac:dyDescent="0.35">
      <c r="A1220" s="22" t="s">
        <v>1989</v>
      </c>
      <c r="B1220" s="25">
        <v>47</v>
      </c>
      <c r="C1220" s="25">
        <v>132.768</v>
      </c>
      <c r="D1220" s="25">
        <v>0.94099999999999995</v>
      </c>
      <c r="E1220" s="25">
        <v>0.127</v>
      </c>
      <c r="F1220" s="25">
        <v>0.91900000000000004</v>
      </c>
    </row>
    <row r="1221" spans="1:6" x14ac:dyDescent="0.35">
      <c r="A1221" s="22" t="s">
        <v>197</v>
      </c>
      <c r="B1221" s="25">
        <v>203.66666666666666</v>
      </c>
      <c r="C1221" s="25">
        <v>132.32600000000002</v>
      </c>
      <c r="D1221" s="25">
        <v>0.84466666666666657</v>
      </c>
      <c r="E1221" s="25">
        <v>0.91133333333333333</v>
      </c>
      <c r="F1221" s="25">
        <v>0.87766666666666671</v>
      </c>
    </row>
    <row r="1222" spans="1:6" x14ac:dyDescent="0.35">
      <c r="A1222" s="22" t="s">
        <v>2071</v>
      </c>
      <c r="B1222" s="25">
        <v>37</v>
      </c>
      <c r="C1222" s="25">
        <v>132.143</v>
      </c>
      <c r="D1222" s="25">
        <v>0.78700000000000003</v>
      </c>
      <c r="E1222" s="25">
        <v>0.745</v>
      </c>
      <c r="F1222" s="25">
        <v>0.96699999999999997</v>
      </c>
    </row>
    <row r="1223" spans="1:6" x14ac:dyDescent="0.35">
      <c r="A1223" s="22" t="s">
        <v>1449</v>
      </c>
      <c r="B1223" s="25">
        <v>5.5</v>
      </c>
      <c r="C1223" s="25">
        <v>131.67400000000001</v>
      </c>
      <c r="D1223" s="25">
        <v>0.89600000000000002</v>
      </c>
      <c r="E1223" s="25">
        <v>0.26550000000000001</v>
      </c>
      <c r="F1223" s="25">
        <v>0.88900000000000001</v>
      </c>
    </row>
    <row r="1224" spans="1:6" x14ac:dyDescent="0.35">
      <c r="A1224" s="22" t="s">
        <v>282</v>
      </c>
      <c r="B1224" s="25">
        <v>165</v>
      </c>
      <c r="C1224" s="25">
        <v>131.57900000000001</v>
      </c>
      <c r="D1224" s="25">
        <v>0.94599999999999995</v>
      </c>
      <c r="E1224" s="25">
        <v>0.89300000000000002</v>
      </c>
      <c r="F1224" s="25">
        <v>0.86499999999999999</v>
      </c>
    </row>
    <row r="1225" spans="1:6" x14ac:dyDescent="0.35">
      <c r="A1225" s="22" t="s">
        <v>1866</v>
      </c>
      <c r="B1225" s="25">
        <v>89</v>
      </c>
      <c r="C1225" s="25">
        <v>130.88200000000001</v>
      </c>
      <c r="D1225" s="25">
        <v>3.3010000000000002</v>
      </c>
      <c r="E1225" s="25">
        <v>0.58399999999999996</v>
      </c>
      <c r="F1225" s="25">
        <v>0.64400000000000002</v>
      </c>
    </row>
    <row r="1226" spans="1:6" x14ac:dyDescent="0.35">
      <c r="A1226" s="22" t="s">
        <v>284</v>
      </c>
      <c r="B1226" s="25">
        <v>234</v>
      </c>
      <c r="C1226" s="25">
        <v>130.50800000000001</v>
      </c>
      <c r="D1226" s="25">
        <v>0.90400000000000003</v>
      </c>
      <c r="E1226" s="25">
        <v>0.73599999999999999</v>
      </c>
      <c r="F1226" s="25">
        <v>0.81799999999999995</v>
      </c>
    </row>
    <row r="1227" spans="1:6" x14ac:dyDescent="0.35">
      <c r="A1227" s="22" t="s">
        <v>1575</v>
      </c>
      <c r="B1227" s="25">
        <v>376</v>
      </c>
      <c r="C1227" s="25">
        <v>130.374</v>
      </c>
      <c r="D1227" s="25">
        <v>0.80700000000000005</v>
      </c>
      <c r="E1227" s="25">
        <v>0.23</v>
      </c>
      <c r="F1227" s="25">
        <v>0.93700000000000006</v>
      </c>
    </row>
    <row r="1228" spans="1:6" x14ac:dyDescent="0.35">
      <c r="A1228" s="22" t="s">
        <v>2150</v>
      </c>
      <c r="B1228" s="25">
        <v>7</v>
      </c>
      <c r="C1228" s="25">
        <v>129.63</v>
      </c>
      <c r="D1228" s="25">
        <v>0.96399999999999997</v>
      </c>
      <c r="E1228" s="25">
        <v>0.89300000000000002</v>
      </c>
      <c r="F1228" s="25">
        <v>1</v>
      </c>
    </row>
    <row r="1229" spans="1:6" x14ac:dyDescent="0.35">
      <c r="A1229" s="22" t="s">
        <v>268</v>
      </c>
      <c r="B1229" s="25">
        <v>8</v>
      </c>
      <c r="C1229" s="25">
        <v>129.03200000000001</v>
      </c>
      <c r="D1229" s="25">
        <v>0.93899999999999995</v>
      </c>
      <c r="E1229" s="25">
        <v>0.80300000000000005</v>
      </c>
      <c r="F1229" s="25">
        <v>1</v>
      </c>
    </row>
    <row r="1230" spans="1:6" x14ac:dyDescent="0.35">
      <c r="A1230" s="22" t="s">
        <v>2029</v>
      </c>
      <c r="B1230" s="25">
        <v>62</v>
      </c>
      <c r="C1230" s="25">
        <v>128.364</v>
      </c>
      <c r="D1230" s="25">
        <v>1.45</v>
      </c>
      <c r="E1230" s="25">
        <v>9.7000000000000003E-2</v>
      </c>
      <c r="F1230" s="25">
        <v>0.315</v>
      </c>
    </row>
    <row r="1231" spans="1:6" x14ac:dyDescent="0.35">
      <c r="A1231" s="22" t="s">
        <v>1372</v>
      </c>
      <c r="B1231" s="25">
        <v>5</v>
      </c>
      <c r="C1231" s="25">
        <v>128.22649999999999</v>
      </c>
      <c r="D1231" s="25">
        <v>0.83899999999999997</v>
      </c>
      <c r="E1231" s="25">
        <v>0.51900000000000002</v>
      </c>
      <c r="F1231" s="25">
        <v>0.95950000000000002</v>
      </c>
    </row>
    <row r="1232" spans="1:6" x14ac:dyDescent="0.35">
      <c r="A1232" s="22" t="s">
        <v>221</v>
      </c>
      <c r="B1232" s="25">
        <v>77.5</v>
      </c>
      <c r="C1232" s="25">
        <v>127.6925</v>
      </c>
      <c r="D1232" s="25">
        <v>0.87775000000000003</v>
      </c>
      <c r="E1232" s="25">
        <v>0.58149999999999991</v>
      </c>
      <c r="F1232" s="25">
        <v>0.85850000000000004</v>
      </c>
    </row>
    <row r="1233" spans="1:6" x14ac:dyDescent="0.35">
      <c r="A1233" s="22" t="s">
        <v>1325</v>
      </c>
      <c r="B1233" s="25">
        <v>65.5</v>
      </c>
      <c r="C1233" s="25">
        <v>126.82550000000001</v>
      </c>
      <c r="D1233" s="25">
        <v>0.86099999999999999</v>
      </c>
      <c r="E1233" s="25">
        <v>0.39100000000000001</v>
      </c>
      <c r="F1233" s="25">
        <v>0.86650000000000005</v>
      </c>
    </row>
    <row r="1234" spans="1:6" x14ac:dyDescent="0.35">
      <c r="A1234" s="22" t="s">
        <v>2154</v>
      </c>
      <c r="B1234" s="25">
        <v>21</v>
      </c>
      <c r="C1234" s="25">
        <v>126.506</v>
      </c>
      <c r="D1234" s="25">
        <v>1.1859999999999999</v>
      </c>
      <c r="E1234" s="25">
        <v>0.432</v>
      </c>
      <c r="F1234" s="25">
        <v>0.94599999999999995</v>
      </c>
    </row>
    <row r="1235" spans="1:6" x14ac:dyDescent="0.35">
      <c r="A1235" s="22" t="s">
        <v>2093</v>
      </c>
      <c r="B1235" s="25">
        <v>13</v>
      </c>
      <c r="C1235" s="25">
        <v>126.214</v>
      </c>
      <c r="D1235" s="25">
        <v>0.84399999999999997</v>
      </c>
      <c r="E1235" s="25">
        <v>0.74199999999999999</v>
      </c>
      <c r="F1235" s="25">
        <v>0.98399999999999999</v>
      </c>
    </row>
    <row r="1236" spans="1:6" x14ac:dyDescent="0.35">
      <c r="A1236" s="22" t="s">
        <v>1779</v>
      </c>
      <c r="B1236" s="25">
        <v>27</v>
      </c>
      <c r="C1236" s="25">
        <v>126.16800000000001</v>
      </c>
      <c r="D1236" s="25">
        <v>0.98599999999999999</v>
      </c>
      <c r="E1236" s="25">
        <v>0.34100000000000003</v>
      </c>
      <c r="F1236" s="25">
        <v>0.93500000000000005</v>
      </c>
    </row>
    <row r="1237" spans="1:6" x14ac:dyDescent="0.35">
      <c r="A1237" s="22" t="s">
        <v>2195</v>
      </c>
      <c r="B1237" s="25">
        <v>15</v>
      </c>
      <c r="C1237" s="25">
        <v>126.05</v>
      </c>
      <c r="D1237" s="25">
        <v>0.95199999999999996</v>
      </c>
      <c r="E1237" s="25">
        <v>0.754</v>
      </c>
      <c r="F1237" s="25">
        <v>0.90600000000000003</v>
      </c>
    </row>
    <row r="1238" spans="1:6" x14ac:dyDescent="0.35">
      <c r="A1238" s="22" t="s">
        <v>1743</v>
      </c>
      <c r="B1238" s="25">
        <v>1116</v>
      </c>
      <c r="C1238" s="25">
        <v>125.02199999999999</v>
      </c>
      <c r="D1238" s="25">
        <v>0.95649999999999991</v>
      </c>
      <c r="E1238" s="25">
        <v>0.19950000000000001</v>
      </c>
      <c r="F1238" s="25">
        <v>0.95399999999999996</v>
      </c>
    </row>
    <row r="1239" spans="1:6" x14ac:dyDescent="0.35">
      <c r="A1239" s="22" t="s">
        <v>1283</v>
      </c>
      <c r="B1239" s="25">
        <v>82</v>
      </c>
      <c r="C1239" s="25">
        <v>123.675</v>
      </c>
      <c r="D1239" s="25">
        <v>0.96350000000000002</v>
      </c>
      <c r="E1239" s="25">
        <v>0.27050000000000002</v>
      </c>
      <c r="F1239" s="25">
        <v>0.88850000000000007</v>
      </c>
    </row>
    <row r="1240" spans="1:6" x14ac:dyDescent="0.35">
      <c r="A1240" s="22" t="s">
        <v>1094</v>
      </c>
      <c r="B1240" s="25">
        <v>106</v>
      </c>
      <c r="C1240" s="25">
        <v>121.839</v>
      </c>
      <c r="D1240" s="25">
        <v>0.97299999999999998</v>
      </c>
      <c r="E1240" s="25">
        <v>0.42199999999999999</v>
      </c>
      <c r="F1240" s="25">
        <v>0.82199999999999995</v>
      </c>
    </row>
    <row r="1241" spans="1:6" x14ac:dyDescent="0.35">
      <c r="A1241" s="22" t="s">
        <v>1181</v>
      </c>
      <c r="B1241" s="25">
        <v>23</v>
      </c>
      <c r="C1241" s="25">
        <v>121.053</v>
      </c>
      <c r="D1241" s="25">
        <v>0.52400000000000002</v>
      </c>
      <c r="E1241" s="25">
        <v>0.74350000000000005</v>
      </c>
      <c r="F1241" s="25">
        <v>1</v>
      </c>
    </row>
    <row r="1242" spans="1:6" x14ac:dyDescent="0.35">
      <c r="A1242" s="22" t="s">
        <v>1389</v>
      </c>
      <c r="B1242" s="25">
        <v>43</v>
      </c>
      <c r="C1242" s="25">
        <v>119.76</v>
      </c>
      <c r="D1242" s="25">
        <v>0.95250000000000001</v>
      </c>
      <c r="E1242" s="25">
        <v>0.14150000000000001</v>
      </c>
      <c r="F1242" s="25">
        <v>0.9245000000000001</v>
      </c>
    </row>
    <row r="1243" spans="1:6" x14ac:dyDescent="0.35">
      <c r="A1243" s="22" t="s">
        <v>2146</v>
      </c>
      <c r="B1243" s="25">
        <v>96</v>
      </c>
      <c r="C1243" s="25">
        <v>119.255</v>
      </c>
      <c r="D1243" s="25">
        <v>0.85499999999999998</v>
      </c>
      <c r="E1243" s="25">
        <v>0.52100000000000002</v>
      </c>
      <c r="F1243" s="25">
        <v>0.97299999999999998</v>
      </c>
    </row>
    <row r="1244" spans="1:6" x14ac:dyDescent="0.35">
      <c r="A1244" s="22" t="s">
        <v>888</v>
      </c>
      <c r="B1244" s="25">
        <v>69</v>
      </c>
      <c r="C1244" s="25">
        <v>118.761</v>
      </c>
      <c r="D1244" s="25">
        <v>3.0739999999999998</v>
      </c>
      <c r="E1244" s="25">
        <v>0.46400000000000002</v>
      </c>
      <c r="F1244" s="25">
        <v>0.90400000000000003</v>
      </c>
    </row>
    <row r="1245" spans="1:6" x14ac:dyDescent="0.35">
      <c r="A1245" s="22" t="s">
        <v>1366</v>
      </c>
      <c r="B1245" s="25">
        <v>23</v>
      </c>
      <c r="C1245" s="25">
        <v>117.949</v>
      </c>
      <c r="D1245" s="25">
        <v>0.92400000000000004</v>
      </c>
      <c r="E1245" s="25">
        <v>0.25900000000000001</v>
      </c>
      <c r="F1245" s="25">
        <v>0.92500000000000004</v>
      </c>
    </row>
    <row r="1246" spans="1:6" x14ac:dyDescent="0.35">
      <c r="A1246" s="22" t="s">
        <v>2081</v>
      </c>
      <c r="B1246" s="25">
        <v>5</v>
      </c>
      <c r="C1246" s="25">
        <v>116.279</v>
      </c>
      <c r="D1246" s="25">
        <v>0.82699999999999996</v>
      </c>
      <c r="E1246" s="25">
        <v>0.72699999999999998</v>
      </c>
      <c r="F1246" s="25">
        <v>0.94499999999999995</v>
      </c>
    </row>
    <row r="1247" spans="1:6" x14ac:dyDescent="0.35">
      <c r="A1247" s="22" t="s">
        <v>252</v>
      </c>
      <c r="B1247" s="25">
        <v>421</v>
      </c>
      <c r="C1247" s="25">
        <v>116.26600000000001</v>
      </c>
      <c r="D1247" s="25">
        <v>0.69199999999999995</v>
      </c>
      <c r="E1247" s="25">
        <v>0.70399999999999996</v>
      </c>
      <c r="F1247" s="25">
        <v>0.89100000000000001</v>
      </c>
    </row>
    <row r="1248" spans="1:6" x14ac:dyDescent="0.35">
      <c r="A1248" s="22" t="s">
        <v>186</v>
      </c>
      <c r="B1248" s="25">
        <v>316</v>
      </c>
      <c r="C1248" s="25">
        <v>114.95099999999999</v>
      </c>
      <c r="D1248" s="25">
        <v>0.78400000000000003</v>
      </c>
      <c r="E1248" s="25">
        <v>0.86499999999999999</v>
      </c>
      <c r="F1248" s="25">
        <v>0.83899999999999997</v>
      </c>
    </row>
    <row r="1249" spans="1:6" x14ac:dyDescent="0.35">
      <c r="A1249" s="22" t="s">
        <v>2040</v>
      </c>
      <c r="B1249" s="25">
        <v>13</v>
      </c>
      <c r="C1249" s="25">
        <v>113.04300000000001</v>
      </c>
      <c r="D1249" s="25">
        <v>0.78200000000000003</v>
      </c>
      <c r="E1249" s="25">
        <v>0.51</v>
      </c>
      <c r="F1249" s="25">
        <v>1</v>
      </c>
    </row>
    <row r="1250" spans="1:6" x14ac:dyDescent="0.35">
      <c r="A1250" s="22" t="s">
        <v>1130</v>
      </c>
      <c r="B1250" s="25">
        <v>7</v>
      </c>
      <c r="C1250" s="25">
        <v>112.90300000000001</v>
      </c>
      <c r="D1250" s="25">
        <v>1.016</v>
      </c>
      <c r="E1250" s="25">
        <v>0.439</v>
      </c>
      <c r="F1250" s="25">
        <v>0.92400000000000004</v>
      </c>
    </row>
    <row r="1251" spans="1:6" x14ac:dyDescent="0.35">
      <c r="A1251" s="22" t="s">
        <v>1415</v>
      </c>
      <c r="B1251" s="25">
        <v>78</v>
      </c>
      <c r="C1251" s="25">
        <v>112.554</v>
      </c>
      <c r="D1251" s="25">
        <v>0.90800000000000003</v>
      </c>
      <c r="E1251" s="25">
        <v>0.47799999999999998</v>
      </c>
      <c r="F1251" s="25">
        <v>0.97399999999999998</v>
      </c>
    </row>
    <row r="1252" spans="1:6" x14ac:dyDescent="0.35">
      <c r="A1252" s="22" t="s">
        <v>1906</v>
      </c>
      <c r="B1252" s="25">
        <v>2</v>
      </c>
      <c r="C1252" s="25">
        <v>111.111</v>
      </c>
      <c r="D1252" s="25">
        <v>0.5</v>
      </c>
      <c r="E1252" s="25">
        <v>0.318</v>
      </c>
      <c r="F1252" s="25">
        <v>0.81799999999999995</v>
      </c>
    </row>
    <row r="1253" spans="1:6" x14ac:dyDescent="0.35">
      <c r="A1253" s="22" t="s">
        <v>1953</v>
      </c>
      <c r="B1253" s="25">
        <v>1</v>
      </c>
      <c r="C1253" s="25">
        <v>111.111</v>
      </c>
      <c r="D1253" s="25">
        <v>0.81799999999999995</v>
      </c>
      <c r="E1253" s="25">
        <v>0.36399999999999999</v>
      </c>
      <c r="F1253" s="25">
        <v>1</v>
      </c>
    </row>
    <row r="1254" spans="1:6" x14ac:dyDescent="0.35">
      <c r="A1254" s="22" t="s">
        <v>1507</v>
      </c>
      <c r="B1254" s="25">
        <v>2</v>
      </c>
      <c r="C1254" s="25">
        <v>111.111</v>
      </c>
      <c r="D1254" s="25">
        <v>1</v>
      </c>
      <c r="E1254" s="25">
        <v>0.55600000000000005</v>
      </c>
      <c r="F1254" s="25">
        <v>1</v>
      </c>
    </row>
    <row r="1255" spans="1:6" x14ac:dyDescent="0.35">
      <c r="A1255" s="22" t="s">
        <v>1248</v>
      </c>
      <c r="B1255" s="25">
        <v>13</v>
      </c>
      <c r="C1255" s="25">
        <v>110.307</v>
      </c>
      <c r="D1255" s="25">
        <v>1.0345</v>
      </c>
      <c r="E1255" s="25">
        <v>0.1055</v>
      </c>
      <c r="F1255" s="25">
        <v>0.83699999999999997</v>
      </c>
    </row>
    <row r="1256" spans="1:6" x14ac:dyDescent="0.35">
      <c r="A1256" s="22" t="s">
        <v>1570</v>
      </c>
      <c r="B1256" s="25">
        <v>10</v>
      </c>
      <c r="C1256" s="25">
        <v>110.2345</v>
      </c>
      <c r="D1256" s="25">
        <v>1.0165</v>
      </c>
      <c r="E1256" s="25">
        <v>8.6499999999999994E-2</v>
      </c>
      <c r="F1256" s="25">
        <v>0.80900000000000005</v>
      </c>
    </row>
    <row r="1257" spans="1:6" x14ac:dyDescent="0.35">
      <c r="A1257" s="22" t="s">
        <v>2213</v>
      </c>
      <c r="B1257" s="25">
        <v>34</v>
      </c>
      <c r="C1257" s="25">
        <v>109.67700000000001</v>
      </c>
      <c r="D1257" s="25">
        <v>1.26</v>
      </c>
      <c r="E1257" s="25">
        <v>0.75600000000000001</v>
      </c>
      <c r="F1257" s="25">
        <v>0.89500000000000002</v>
      </c>
    </row>
    <row r="1258" spans="1:6" x14ac:dyDescent="0.35">
      <c r="A1258" s="22" t="s">
        <v>145</v>
      </c>
      <c r="B1258" s="25">
        <v>247</v>
      </c>
      <c r="C1258" s="25">
        <v>109.63200000000001</v>
      </c>
      <c r="D1258" s="25">
        <v>0.92</v>
      </c>
      <c r="E1258" s="25">
        <v>0.76200000000000001</v>
      </c>
      <c r="F1258" s="25">
        <v>0.90400000000000003</v>
      </c>
    </row>
    <row r="1259" spans="1:6" x14ac:dyDescent="0.35">
      <c r="A1259" s="22" t="s">
        <v>1255</v>
      </c>
      <c r="B1259" s="25">
        <v>135.5</v>
      </c>
      <c r="C1259" s="25">
        <v>109.515</v>
      </c>
      <c r="D1259" s="25">
        <v>1.0075000000000001</v>
      </c>
      <c r="E1259" s="25">
        <v>6.3500000000000001E-2</v>
      </c>
      <c r="F1259" s="25">
        <v>0.70649999999999991</v>
      </c>
    </row>
    <row r="1260" spans="1:6" x14ac:dyDescent="0.35">
      <c r="A1260" s="22" t="s">
        <v>55</v>
      </c>
      <c r="B1260" s="25">
        <v>84.666666666666671</v>
      </c>
      <c r="C1260" s="25">
        <v>108.83666666666666</v>
      </c>
      <c r="D1260" s="25">
        <v>0.85333333333333339</v>
      </c>
      <c r="E1260" s="25">
        <v>0.73899999999999999</v>
      </c>
      <c r="F1260" s="25">
        <v>0.88133333333333341</v>
      </c>
    </row>
    <row r="1261" spans="1:6" x14ac:dyDescent="0.35">
      <c r="A1261" s="22" t="s">
        <v>180</v>
      </c>
      <c r="B1261" s="25">
        <v>143.33333333333334</v>
      </c>
      <c r="C1261" s="25">
        <v>108.64999999999999</v>
      </c>
      <c r="D1261" s="25">
        <v>0.8663333333333334</v>
      </c>
      <c r="E1261" s="25">
        <v>0.58333333333333337</v>
      </c>
      <c r="F1261" s="25">
        <v>0.86699999999999999</v>
      </c>
    </row>
    <row r="1262" spans="1:6" x14ac:dyDescent="0.35">
      <c r="A1262" s="22" t="s">
        <v>1509</v>
      </c>
      <c r="B1262" s="25">
        <v>18.5</v>
      </c>
      <c r="C1262" s="25">
        <v>108.187</v>
      </c>
      <c r="D1262" s="25">
        <v>0.90300000000000002</v>
      </c>
      <c r="E1262" s="25">
        <v>0.1145</v>
      </c>
      <c r="F1262" s="25">
        <v>0.747</v>
      </c>
    </row>
    <row r="1263" spans="1:6" x14ac:dyDescent="0.35">
      <c r="A1263" s="22" t="s">
        <v>986</v>
      </c>
      <c r="B1263" s="25">
        <v>7</v>
      </c>
      <c r="C1263" s="25">
        <v>107.69199999999999</v>
      </c>
      <c r="D1263" s="25">
        <v>0.92900000000000005</v>
      </c>
      <c r="E1263" s="25">
        <v>0.27700000000000002</v>
      </c>
      <c r="F1263" s="25">
        <v>0.745</v>
      </c>
    </row>
    <row r="1264" spans="1:6" x14ac:dyDescent="0.35">
      <c r="A1264" s="22" t="s">
        <v>94</v>
      </c>
      <c r="B1264" s="25">
        <v>10.666666666666666</v>
      </c>
      <c r="C1264" s="25">
        <v>105.351</v>
      </c>
      <c r="D1264" s="25">
        <v>0.96433333333333326</v>
      </c>
      <c r="E1264" s="25">
        <v>0.46733333333333338</v>
      </c>
      <c r="F1264" s="25">
        <v>0.88099999999999989</v>
      </c>
    </row>
    <row r="1265" spans="1:6" x14ac:dyDescent="0.35">
      <c r="A1265" s="22" t="s">
        <v>168</v>
      </c>
      <c r="B1265" s="25">
        <v>52.25</v>
      </c>
      <c r="C1265" s="25">
        <v>104.47125</v>
      </c>
      <c r="D1265" s="25">
        <v>0.95425000000000004</v>
      </c>
      <c r="E1265" s="25">
        <v>0.49199999999999999</v>
      </c>
      <c r="F1265" s="25">
        <v>0.7307499999999999</v>
      </c>
    </row>
    <row r="1266" spans="1:6" x14ac:dyDescent="0.35">
      <c r="A1266" s="22" t="s">
        <v>1828</v>
      </c>
      <c r="B1266" s="25">
        <v>48</v>
      </c>
      <c r="C1266" s="25">
        <v>103.44799999999999</v>
      </c>
      <c r="D1266" s="25">
        <v>0.91700000000000004</v>
      </c>
      <c r="E1266" s="25">
        <v>0.27200000000000002</v>
      </c>
      <c r="F1266" s="25">
        <v>0.78300000000000003</v>
      </c>
    </row>
    <row r="1267" spans="1:6" x14ac:dyDescent="0.35">
      <c r="A1267" s="22" t="s">
        <v>1986</v>
      </c>
      <c r="B1267" s="25">
        <v>16</v>
      </c>
      <c r="C1267" s="25">
        <v>103.226</v>
      </c>
      <c r="D1267" s="25">
        <v>0.60799999999999998</v>
      </c>
      <c r="E1267" s="25">
        <v>0.83199999999999996</v>
      </c>
      <c r="F1267" s="25">
        <v>0.91400000000000003</v>
      </c>
    </row>
    <row r="1268" spans="1:6" x14ac:dyDescent="0.35">
      <c r="A1268" s="22" t="s">
        <v>2052</v>
      </c>
      <c r="B1268" s="25">
        <v>4</v>
      </c>
      <c r="C1268" s="25">
        <v>102.56399999999999</v>
      </c>
      <c r="D1268" s="25">
        <v>1.1140000000000001</v>
      </c>
      <c r="E1268" s="25">
        <v>1</v>
      </c>
      <c r="F1268" s="25">
        <v>0.83299999999999996</v>
      </c>
    </row>
    <row r="1269" spans="1:6" x14ac:dyDescent="0.35">
      <c r="A1269" s="22" t="s">
        <v>1211</v>
      </c>
      <c r="B1269" s="25">
        <v>11</v>
      </c>
      <c r="C1269" s="25">
        <v>101.852</v>
      </c>
      <c r="D1269" s="25">
        <v>0.98199999999999998</v>
      </c>
      <c r="E1269" s="25">
        <v>0.87</v>
      </c>
      <c r="F1269" s="25">
        <v>0.95699999999999996</v>
      </c>
    </row>
    <row r="1270" spans="1:6" x14ac:dyDescent="0.35">
      <c r="A1270" s="22" t="s">
        <v>913</v>
      </c>
      <c r="B1270" s="25">
        <v>8</v>
      </c>
      <c r="C1270" s="25">
        <v>101.26600000000001</v>
      </c>
      <c r="D1270" s="25">
        <v>0.83199999999999996</v>
      </c>
      <c r="E1270" s="25">
        <v>0.70399999999999996</v>
      </c>
      <c r="F1270" s="25">
        <v>0.70399999999999996</v>
      </c>
    </row>
    <row r="1271" spans="1:6" x14ac:dyDescent="0.35">
      <c r="A1271" s="22" t="s">
        <v>1826</v>
      </c>
      <c r="B1271" s="25">
        <v>226</v>
      </c>
      <c r="C1271" s="25">
        <v>100.983</v>
      </c>
      <c r="D1271" s="25">
        <v>0.96799999999999997</v>
      </c>
      <c r="E1271" s="25">
        <v>3.0000000000000001E-3</v>
      </c>
      <c r="F1271" s="25">
        <v>0.99399999999999999</v>
      </c>
    </row>
    <row r="1272" spans="1:6" x14ac:dyDescent="0.35">
      <c r="A1272" s="22" t="s">
        <v>106</v>
      </c>
      <c r="B1272" s="25">
        <v>69</v>
      </c>
      <c r="C1272" s="25">
        <v>100.437</v>
      </c>
      <c r="D1272" s="25">
        <v>0.94099999999999995</v>
      </c>
      <c r="E1272" s="25">
        <v>0.873</v>
      </c>
      <c r="F1272" s="25">
        <v>0.82299999999999995</v>
      </c>
    </row>
    <row r="1273" spans="1:6" x14ac:dyDescent="0.35">
      <c r="A1273" s="22" t="s">
        <v>100</v>
      </c>
      <c r="B1273" s="25">
        <v>64</v>
      </c>
      <c r="C1273" s="25">
        <v>100.15600000000001</v>
      </c>
      <c r="D1273" s="25">
        <v>0.97099999999999997</v>
      </c>
      <c r="E1273" s="25">
        <v>0.71</v>
      </c>
      <c r="F1273" s="25">
        <v>0.93899999999999995</v>
      </c>
    </row>
    <row r="1274" spans="1:6" x14ac:dyDescent="0.35">
      <c r="A1274" s="22" t="s">
        <v>117</v>
      </c>
      <c r="B1274" s="25">
        <v>4</v>
      </c>
      <c r="C1274" s="25">
        <v>100</v>
      </c>
      <c r="D1274" s="25">
        <v>0.76900000000000002</v>
      </c>
      <c r="E1274" s="25">
        <v>0.55800000000000005</v>
      </c>
      <c r="F1274" s="25">
        <v>1</v>
      </c>
    </row>
    <row r="1275" spans="1:6" x14ac:dyDescent="0.35">
      <c r="A1275" s="22" t="s">
        <v>2004</v>
      </c>
      <c r="B1275" s="25">
        <v>24</v>
      </c>
      <c r="C1275" s="25">
        <v>99.174000000000007</v>
      </c>
      <c r="D1275" s="25">
        <v>0.96799999999999997</v>
      </c>
      <c r="E1275" s="25">
        <v>0.13400000000000001</v>
      </c>
      <c r="F1275" s="25">
        <v>0.82</v>
      </c>
    </row>
    <row r="1276" spans="1:6" x14ac:dyDescent="0.35">
      <c r="A1276" s="22" t="s">
        <v>1861</v>
      </c>
      <c r="B1276" s="25">
        <v>18</v>
      </c>
      <c r="C1276" s="25">
        <v>98.900999999999996</v>
      </c>
      <c r="D1276" s="25">
        <v>0.63400000000000001</v>
      </c>
      <c r="E1276" s="25">
        <v>0.33900000000000002</v>
      </c>
      <c r="F1276" s="25">
        <v>0.94399999999999995</v>
      </c>
    </row>
    <row r="1277" spans="1:6" x14ac:dyDescent="0.35">
      <c r="A1277" s="22" t="s">
        <v>912</v>
      </c>
      <c r="B1277" s="25">
        <v>32</v>
      </c>
      <c r="C1277" s="25">
        <v>98.765000000000001</v>
      </c>
      <c r="D1277" s="25">
        <v>0.83499999999999996</v>
      </c>
      <c r="E1277" s="25">
        <v>0.72399999999999998</v>
      </c>
      <c r="F1277" s="25">
        <v>1</v>
      </c>
    </row>
    <row r="1278" spans="1:6" x14ac:dyDescent="0.35">
      <c r="A1278" s="22" t="s">
        <v>2183</v>
      </c>
      <c r="B1278" s="25">
        <v>6</v>
      </c>
      <c r="C1278" s="25">
        <v>98.361000000000004</v>
      </c>
      <c r="D1278" s="25">
        <v>0.89700000000000002</v>
      </c>
      <c r="E1278" s="25">
        <v>0.68</v>
      </c>
      <c r="F1278" s="25">
        <v>0.90700000000000003</v>
      </c>
    </row>
    <row r="1279" spans="1:6" x14ac:dyDescent="0.35">
      <c r="A1279" s="22" t="s">
        <v>984</v>
      </c>
      <c r="B1279" s="25">
        <v>4</v>
      </c>
      <c r="C1279" s="25">
        <v>97.561000000000007</v>
      </c>
      <c r="D1279" s="25">
        <v>0.89100000000000001</v>
      </c>
      <c r="E1279" s="25">
        <v>0.61299999999999999</v>
      </c>
      <c r="F1279" s="25">
        <v>0.74199999999999999</v>
      </c>
    </row>
    <row r="1280" spans="1:6" x14ac:dyDescent="0.35">
      <c r="A1280" s="22" t="s">
        <v>213</v>
      </c>
      <c r="B1280" s="25">
        <v>135.66666666666666</v>
      </c>
      <c r="C1280" s="25">
        <v>96.868999999999986</v>
      </c>
      <c r="D1280" s="25">
        <v>0.60033333333333339</v>
      </c>
      <c r="E1280" s="25">
        <v>0.36499999999999999</v>
      </c>
      <c r="F1280" s="25">
        <v>0.94600000000000006</v>
      </c>
    </row>
    <row r="1281" spans="1:6" x14ac:dyDescent="0.35">
      <c r="A1281" s="22" t="s">
        <v>1603</v>
      </c>
      <c r="B1281" s="25">
        <v>3</v>
      </c>
      <c r="C1281" s="25">
        <v>96.774000000000001</v>
      </c>
      <c r="D1281" s="25">
        <v>1.9379999999999999</v>
      </c>
      <c r="E1281" s="25">
        <v>5.8999999999999997E-2</v>
      </c>
      <c r="F1281" s="25">
        <v>0.94099999999999995</v>
      </c>
    </row>
    <row r="1282" spans="1:6" x14ac:dyDescent="0.35">
      <c r="A1282" s="22" t="s">
        <v>967</v>
      </c>
      <c r="B1282" s="25">
        <v>50</v>
      </c>
      <c r="C1282" s="25">
        <v>96.712000000000003</v>
      </c>
      <c r="D1282" s="25">
        <v>0.95699999999999996</v>
      </c>
      <c r="E1282" s="25">
        <v>0.17499999999999999</v>
      </c>
      <c r="F1282" s="25">
        <v>0.65800000000000003</v>
      </c>
    </row>
    <row r="1283" spans="1:6" x14ac:dyDescent="0.35">
      <c r="A1283" s="22" t="s">
        <v>2192</v>
      </c>
      <c r="B1283" s="25">
        <v>36</v>
      </c>
      <c r="C1283" s="25">
        <v>95.238</v>
      </c>
      <c r="D1283" s="25">
        <v>0.93799999999999994</v>
      </c>
      <c r="E1283" s="25">
        <v>0.83399999999999996</v>
      </c>
      <c r="F1283" s="25">
        <v>0.87</v>
      </c>
    </row>
    <row r="1284" spans="1:6" x14ac:dyDescent="0.35">
      <c r="A1284" s="22" t="s">
        <v>2172</v>
      </c>
      <c r="B1284" s="25">
        <v>27</v>
      </c>
      <c r="C1284" s="25">
        <v>94.076999999999998</v>
      </c>
      <c r="D1284" s="25">
        <v>0.90300000000000002</v>
      </c>
      <c r="E1284" s="25">
        <v>0.377</v>
      </c>
      <c r="F1284" s="25">
        <v>1</v>
      </c>
    </row>
    <row r="1285" spans="1:6" x14ac:dyDescent="0.35">
      <c r="A1285" s="22" t="s">
        <v>63</v>
      </c>
      <c r="B1285" s="25">
        <v>17</v>
      </c>
      <c r="C1285" s="25">
        <v>93.334499999999991</v>
      </c>
      <c r="D1285" s="25">
        <v>0.91225000000000001</v>
      </c>
      <c r="E1285" s="25">
        <v>0.64174999999999993</v>
      </c>
      <c r="F1285" s="25">
        <v>0.93074999999999997</v>
      </c>
    </row>
    <row r="1286" spans="1:6" x14ac:dyDescent="0.35">
      <c r="A1286" s="22" t="s">
        <v>1657</v>
      </c>
      <c r="B1286" s="25">
        <v>171</v>
      </c>
      <c r="C1286" s="25">
        <v>92.233000000000004</v>
      </c>
      <c r="D1286" s="25">
        <v>0.97</v>
      </c>
      <c r="E1286" s="25">
        <v>0.57999999999999996</v>
      </c>
      <c r="F1286" s="25">
        <v>0.85199999999999998</v>
      </c>
    </row>
    <row r="1287" spans="1:6" x14ac:dyDescent="0.35">
      <c r="A1287" s="22" t="s">
        <v>2182</v>
      </c>
      <c r="B1287" s="25">
        <v>26</v>
      </c>
      <c r="C1287" s="25">
        <v>91.873000000000005</v>
      </c>
      <c r="D1287" s="25">
        <v>1.1839999999999999</v>
      </c>
      <c r="E1287" s="25">
        <v>0.877</v>
      </c>
      <c r="F1287" s="25">
        <v>0.83899999999999997</v>
      </c>
    </row>
    <row r="1288" spans="1:6" x14ac:dyDescent="0.35">
      <c r="A1288" s="22" t="s">
        <v>2097</v>
      </c>
      <c r="B1288" s="25">
        <v>2</v>
      </c>
      <c r="C1288" s="25">
        <v>90.909000000000006</v>
      </c>
      <c r="D1288" s="25">
        <v>0.29699999999999999</v>
      </c>
      <c r="E1288" s="25">
        <v>0.69099999999999995</v>
      </c>
      <c r="F1288" s="25">
        <v>0.91400000000000003</v>
      </c>
    </row>
    <row r="1289" spans="1:6" x14ac:dyDescent="0.35">
      <c r="A1289" s="22" t="s">
        <v>1892</v>
      </c>
      <c r="B1289" s="25">
        <v>18</v>
      </c>
      <c r="C1289" s="25">
        <v>90.909000000000006</v>
      </c>
      <c r="D1289" s="25">
        <v>4.0410000000000004</v>
      </c>
      <c r="E1289" s="25">
        <v>0.14299999999999999</v>
      </c>
      <c r="F1289" s="25">
        <v>1</v>
      </c>
    </row>
    <row r="1290" spans="1:6" x14ac:dyDescent="0.35">
      <c r="A1290" s="22" t="s">
        <v>190</v>
      </c>
      <c r="B1290" s="25">
        <v>65</v>
      </c>
      <c r="C1290" s="25">
        <v>89.38024999999999</v>
      </c>
      <c r="D1290" s="25">
        <v>1.0967500000000001</v>
      </c>
      <c r="E1290" s="25">
        <v>0.40299999999999997</v>
      </c>
      <c r="F1290" s="25">
        <v>0.82574999999999998</v>
      </c>
    </row>
    <row r="1291" spans="1:6" x14ac:dyDescent="0.35">
      <c r="A1291" s="22" t="s">
        <v>248</v>
      </c>
      <c r="B1291" s="25">
        <v>46</v>
      </c>
      <c r="C1291" s="25">
        <v>89.321666666666673</v>
      </c>
      <c r="D1291" s="25">
        <v>0.999</v>
      </c>
      <c r="E1291" s="25">
        <v>0.22133333333333335</v>
      </c>
      <c r="F1291" s="25">
        <v>0.72366666666666657</v>
      </c>
    </row>
    <row r="1292" spans="1:6" x14ac:dyDescent="0.35">
      <c r="A1292" s="22" t="s">
        <v>1833</v>
      </c>
      <c r="B1292" s="25">
        <v>15</v>
      </c>
      <c r="C1292" s="25">
        <v>89.286000000000001</v>
      </c>
      <c r="D1292" s="25">
        <v>1.0629999999999999</v>
      </c>
      <c r="E1292" s="25">
        <v>0.34300000000000003</v>
      </c>
      <c r="F1292" s="25">
        <v>0.95199999999999996</v>
      </c>
    </row>
    <row r="1293" spans="1:6" x14ac:dyDescent="0.35">
      <c r="A1293" s="22" t="s">
        <v>1021</v>
      </c>
      <c r="B1293" s="25">
        <v>97</v>
      </c>
      <c r="C1293" s="25">
        <v>88.102000000000004</v>
      </c>
      <c r="D1293" s="25">
        <v>1.071</v>
      </c>
      <c r="E1293" s="25">
        <v>0.17100000000000001</v>
      </c>
      <c r="F1293" s="25">
        <v>0.495</v>
      </c>
    </row>
    <row r="1294" spans="1:6" x14ac:dyDescent="0.35">
      <c r="A1294" s="22" t="s">
        <v>1134</v>
      </c>
      <c r="B1294" s="25">
        <v>7.5</v>
      </c>
      <c r="C1294" s="25">
        <v>85.227000000000004</v>
      </c>
      <c r="D1294" s="25">
        <v>1.2210000000000001</v>
      </c>
      <c r="E1294" s="25">
        <v>0.82599999999999996</v>
      </c>
      <c r="F1294" s="25">
        <v>0.80449999999999999</v>
      </c>
    </row>
    <row r="1295" spans="1:6" x14ac:dyDescent="0.35">
      <c r="A1295" s="22" t="s">
        <v>1600</v>
      </c>
      <c r="B1295" s="25">
        <v>8</v>
      </c>
      <c r="C1295" s="25">
        <v>85.105999999999995</v>
      </c>
      <c r="D1295" s="25">
        <v>0.98899999999999999</v>
      </c>
      <c r="E1295" s="25">
        <v>0.40400000000000003</v>
      </c>
      <c r="F1295" s="25">
        <v>0.91300000000000003</v>
      </c>
    </row>
    <row r="1296" spans="1:6" x14ac:dyDescent="0.35">
      <c r="A1296" s="22" t="s">
        <v>2102</v>
      </c>
      <c r="B1296" s="25">
        <v>9</v>
      </c>
      <c r="C1296" s="25">
        <v>84.906000000000006</v>
      </c>
      <c r="D1296" s="25">
        <v>1.1519999999999999</v>
      </c>
      <c r="E1296" s="25">
        <v>0.66900000000000004</v>
      </c>
      <c r="F1296" s="25">
        <v>0.74199999999999999</v>
      </c>
    </row>
    <row r="1297" spans="1:6" x14ac:dyDescent="0.35">
      <c r="A1297" s="22" t="s">
        <v>85</v>
      </c>
      <c r="B1297" s="25">
        <v>9.3333333333333339</v>
      </c>
      <c r="C1297" s="25">
        <v>84.656000000000006</v>
      </c>
      <c r="D1297" s="25">
        <v>0.35600000000000004</v>
      </c>
      <c r="E1297" s="25">
        <v>0.96633333333333338</v>
      </c>
      <c r="F1297" s="25">
        <v>0.92200000000000004</v>
      </c>
    </row>
    <row r="1298" spans="1:6" x14ac:dyDescent="0.35">
      <c r="A1298" s="22" t="s">
        <v>82</v>
      </c>
      <c r="B1298" s="25">
        <v>33</v>
      </c>
      <c r="C1298" s="25">
        <v>83.756</v>
      </c>
      <c r="D1298" s="25">
        <v>0.90200000000000002</v>
      </c>
      <c r="E1298" s="25">
        <v>0.44900000000000001</v>
      </c>
      <c r="F1298" s="25">
        <v>0.90500000000000003</v>
      </c>
    </row>
    <row r="1299" spans="1:6" x14ac:dyDescent="0.35">
      <c r="A1299" s="22" t="s">
        <v>128</v>
      </c>
      <c r="B1299" s="25">
        <v>2</v>
      </c>
      <c r="C1299" s="25">
        <v>83.612333333333325</v>
      </c>
      <c r="D1299" s="25">
        <v>0.96166666666666656</v>
      </c>
      <c r="E1299" s="25">
        <v>1</v>
      </c>
      <c r="F1299" s="25">
        <v>0.91899999999999993</v>
      </c>
    </row>
    <row r="1300" spans="1:6" x14ac:dyDescent="0.35">
      <c r="A1300" s="22" t="s">
        <v>1909</v>
      </c>
      <c r="B1300" s="25">
        <v>4</v>
      </c>
      <c r="C1300" s="25">
        <v>83.332999999999998</v>
      </c>
      <c r="D1300" s="25">
        <v>0.8</v>
      </c>
      <c r="E1300" s="25">
        <v>0.85699999999999998</v>
      </c>
      <c r="F1300" s="25">
        <v>0.95199999999999996</v>
      </c>
    </row>
    <row r="1301" spans="1:6" x14ac:dyDescent="0.35">
      <c r="A1301" s="22" t="s">
        <v>250</v>
      </c>
      <c r="B1301" s="25">
        <v>20</v>
      </c>
      <c r="C1301" s="25">
        <v>83.332999999999998</v>
      </c>
      <c r="D1301" s="25">
        <v>2.5259999999999998</v>
      </c>
      <c r="E1301" s="25">
        <v>0.11799999999999999</v>
      </c>
      <c r="F1301" s="25">
        <v>0.33100000000000002</v>
      </c>
    </row>
    <row r="1302" spans="1:6" x14ac:dyDescent="0.35">
      <c r="A1302" s="22" t="s">
        <v>1028</v>
      </c>
      <c r="B1302" s="25">
        <v>14</v>
      </c>
      <c r="C1302" s="25">
        <v>83.332999999999998</v>
      </c>
      <c r="D1302" s="25">
        <v>2.625</v>
      </c>
      <c r="E1302" s="25">
        <v>1</v>
      </c>
      <c r="F1302" s="25">
        <v>1</v>
      </c>
    </row>
    <row r="1303" spans="1:6" x14ac:dyDescent="0.35">
      <c r="A1303" s="22" t="s">
        <v>277</v>
      </c>
      <c r="B1303" s="25">
        <v>61</v>
      </c>
      <c r="C1303" s="25">
        <v>83.219750000000005</v>
      </c>
      <c r="D1303" s="25">
        <v>0.97399999999999998</v>
      </c>
      <c r="E1303" s="25">
        <v>0.33525000000000005</v>
      </c>
      <c r="F1303" s="25">
        <v>0.78400000000000003</v>
      </c>
    </row>
    <row r="1304" spans="1:6" x14ac:dyDescent="0.35">
      <c r="A1304" s="22" t="s">
        <v>2160</v>
      </c>
      <c r="B1304" s="25">
        <v>7</v>
      </c>
      <c r="C1304" s="25">
        <v>82.352999999999994</v>
      </c>
      <c r="D1304" s="25">
        <v>0.60699999999999998</v>
      </c>
      <c r="E1304" s="25">
        <v>0.82599999999999996</v>
      </c>
      <c r="F1304" s="25">
        <v>0.97199999999999998</v>
      </c>
    </row>
    <row r="1305" spans="1:6" x14ac:dyDescent="0.35">
      <c r="A1305" s="22" t="s">
        <v>1099</v>
      </c>
      <c r="B1305" s="25">
        <v>20</v>
      </c>
      <c r="C1305" s="25">
        <v>82.305000000000007</v>
      </c>
      <c r="D1305" s="25">
        <v>1.5780000000000001</v>
      </c>
      <c r="E1305" s="25">
        <v>0.46800000000000003</v>
      </c>
      <c r="F1305" s="25">
        <v>1</v>
      </c>
    </row>
    <row r="1306" spans="1:6" x14ac:dyDescent="0.35">
      <c r="A1306" s="22" t="s">
        <v>1110</v>
      </c>
      <c r="B1306" s="25">
        <v>39</v>
      </c>
      <c r="C1306" s="25">
        <v>81.42</v>
      </c>
      <c r="D1306" s="25">
        <v>0.83299999999999996</v>
      </c>
      <c r="E1306" s="25">
        <v>0.54500000000000004</v>
      </c>
      <c r="F1306" s="25">
        <v>0.90300000000000002</v>
      </c>
    </row>
    <row r="1307" spans="1:6" x14ac:dyDescent="0.35">
      <c r="A1307" s="22" t="s">
        <v>965</v>
      </c>
      <c r="B1307" s="25">
        <v>55</v>
      </c>
      <c r="C1307" s="25">
        <v>81.120999999999995</v>
      </c>
      <c r="D1307" s="25">
        <v>0.95599999999999996</v>
      </c>
      <c r="E1307" s="25">
        <v>0.17299999999999999</v>
      </c>
      <c r="F1307" s="25">
        <v>0.64400000000000002</v>
      </c>
    </row>
    <row r="1308" spans="1:6" x14ac:dyDescent="0.35">
      <c r="A1308" s="22" t="s">
        <v>921</v>
      </c>
      <c r="B1308" s="25">
        <v>3</v>
      </c>
      <c r="C1308" s="25">
        <v>81.081000000000003</v>
      </c>
      <c r="D1308" s="25">
        <v>0.59699999999999998</v>
      </c>
      <c r="E1308" s="25">
        <v>0.79</v>
      </c>
      <c r="F1308" s="25">
        <v>1</v>
      </c>
    </row>
    <row r="1309" spans="1:6" x14ac:dyDescent="0.35">
      <c r="A1309" s="22" t="s">
        <v>1867</v>
      </c>
      <c r="B1309" s="25">
        <v>11</v>
      </c>
      <c r="C1309" s="25">
        <v>80.882000000000005</v>
      </c>
      <c r="D1309" s="25">
        <v>0.98599999999999999</v>
      </c>
      <c r="E1309" s="25">
        <v>0.16300000000000001</v>
      </c>
      <c r="F1309" s="25">
        <v>0.66300000000000003</v>
      </c>
    </row>
    <row r="1310" spans="1:6" x14ac:dyDescent="0.35">
      <c r="A1310" s="22" t="s">
        <v>911</v>
      </c>
      <c r="B1310" s="25">
        <v>215.5</v>
      </c>
      <c r="C1310" s="25">
        <v>80.544499999999999</v>
      </c>
      <c r="D1310" s="25">
        <v>4.4924999999999997</v>
      </c>
      <c r="E1310" s="25">
        <v>0.47299999999999998</v>
      </c>
      <c r="F1310" s="25">
        <v>0.32100000000000001</v>
      </c>
    </row>
    <row r="1311" spans="1:6" x14ac:dyDescent="0.35">
      <c r="A1311" s="22" t="s">
        <v>278</v>
      </c>
      <c r="B1311" s="25">
        <v>83</v>
      </c>
      <c r="C1311" s="25">
        <v>79.635750000000002</v>
      </c>
      <c r="D1311" s="25">
        <v>1.0680000000000001</v>
      </c>
      <c r="E1311" s="25">
        <v>0.43775000000000003</v>
      </c>
      <c r="F1311" s="25">
        <v>0.82399999999999995</v>
      </c>
    </row>
    <row r="1312" spans="1:6" x14ac:dyDescent="0.35">
      <c r="A1312" s="22" t="s">
        <v>1311</v>
      </c>
      <c r="B1312" s="25">
        <v>16</v>
      </c>
      <c r="C1312" s="25">
        <v>78.817999999999998</v>
      </c>
      <c r="D1312" s="25">
        <v>0.81200000000000006</v>
      </c>
      <c r="E1312" s="25">
        <v>0.41599999999999998</v>
      </c>
      <c r="F1312" s="25">
        <v>0.91200000000000003</v>
      </c>
    </row>
    <row r="1313" spans="1:6" x14ac:dyDescent="0.35">
      <c r="A1313" s="22" t="s">
        <v>1860</v>
      </c>
      <c r="B1313" s="25">
        <v>15</v>
      </c>
      <c r="C1313" s="25">
        <v>78.534000000000006</v>
      </c>
      <c r="D1313" s="25">
        <v>1.819</v>
      </c>
      <c r="E1313" s="25">
        <v>0.53200000000000003</v>
      </c>
      <c r="F1313" s="25">
        <v>0.96299999999999997</v>
      </c>
    </row>
    <row r="1314" spans="1:6" x14ac:dyDescent="0.35">
      <c r="A1314" s="22" t="s">
        <v>1136</v>
      </c>
      <c r="B1314" s="25">
        <v>126.5</v>
      </c>
      <c r="C1314" s="25">
        <v>78.113</v>
      </c>
      <c r="D1314" s="25">
        <v>1.036</v>
      </c>
      <c r="E1314" s="25">
        <v>0.8175</v>
      </c>
      <c r="F1314" s="25">
        <v>0.76800000000000002</v>
      </c>
    </row>
    <row r="1315" spans="1:6" x14ac:dyDescent="0.35">
      <c r="A1315" s="22" t="s">
        <v>2010</v>
      </c>
      <c r="B1315" s="25">
        <v>17</v>
      </c>
      <c r="C1315" s="25">
        <v>77.981999999999999</v>
      </c>
      <c r="D1315" s="25">
        <v>0.64900000000000002</v>
      </c>
      <c r="E1315" s="25">
        <v>0.35099999999999998</v>
      </c>
      <c r="F1315" s="25">
        <v>1</v>
      </c>
    </row>
    <row r="1316" spans="1:6" x14ac:dyDescent="0.35">
      <c r="A1316" s="22" t="s">
        <v>1988</v>
      </c>
      <c r="B1316" s="25">
        <v>7</v>
      </c>
      <c r="C1316" s="25">
        <v>77.778000000000006</v>
      </c>
      <c r="D1316" s="25">
        <v>1.034</v>
      </c>
      <c r="E1316" s="25">
        <v>0.36499999999999999</v>
      </c>
      <c r="F1316" s="25">
        <v>0.90600000000000003</v>
      </c>
    </row>
    <row r="1317" spans="1:6" x14ac:dyDescent="0.35">
      <c r="A1317" s="22" t="s">
        <v>2206</v>
      </c>
      <c r="B1317" s="25">
        <v>87</v>
      </c>
      <c r="C1317" s="25">
        <v>76.991</v>
      </c>
      <c r="D1317" s="25">
        <v>0.78300000000000003</v>
      </c>
      <c r="E1317" s="25">
        <v>0.76300000000000001</v>
      </c>
      <c r="F1317" s="25">
        <v>0.84599999999999997</v>
      </c>
    </row>
    <row r="1318" spans="1:6" x14ac:dyDescent="0.35">
      <c r="A1318" s="22" t="s">
        <v>970</v>
      </c>
      <c r="B1318" s="25">
        <v>3</v>
      </c>
      <c r="C1318" s="25">
        <v>76.923000000000002</v>
      </c>
      <c r="D1318" s="25">
        <v>0.76500000000000001</v>
      </c>
      <c r="E1318" s="25">
        <v>0.20300000000000001</v>
      </c>
      <c r="F1318" s="25">
        <v>0.86399999999999999</v>
      </c>
    </row>
    <row r="1319" spans="1:6" x14ac:dyDescent="0.35">
      <c r="A1319" s="22" t="s">
        <v>1539</v>
      </c>
      <c r="B1319" s="25">
        <v>4.5</v>
      </c>
      <c r="C1319" s="25">
        <v>76.79849999999999</v>
      </c>
      <c r="D1319" s="25">
        <v>1.3325</v>
      </c>
      <c r="E1319" s="25">
        <v>0.215</v>
      </c>
      <c r="F1319" s="25">
        <v>0.85699999999999998</v>
      </c>
    </row>
    <row r="1320" spans="1:6" x14ac:dyDescent="0.35">
      <c r="A1320" s="22" t="s">
        <v>1063</v>
      </c>
      <c r="B1320" s="25">
        <v>93</v>
      </c>
      <c r="C1320" s="25">
        <v>76.105000000000004</v>
      </c>
      <c r="D1320" s="25">
        <v>4.1989999999999998</v>
      </c>
      <c r="E1320" s="25">
        <v>0.63400000000000001</v>
      </c>
      <c r="F1320" s="25">
        <v>0.63800000000000001</v>
      </c>
    </row>
    <row r="1321" spans="1:6" x14ac:dyDescent="0.35">
      <c r="A1321" s="22" t="s">
        <v>1894</v>
      </c>
      <c r="B1321" s="25">
        <v>4</v>
      </c>
      <c r="C1321" s="25">
        <v>75.471999999999994</v>
      </c>
      <c r="D1321" s="25">
        <v>1.06</v>
      </c>
      <c r="E1321" s="25">
        <v>0.13300000000000001</v>
      </c>
      <c r="F1321" s="25">
        <v>0.83299999999999996</v>
      </c>
    </row>
    <row r="1322" spans="1:6" x14ac:dyDescent="0.35">
      <c r="A1322" s="22" t="s">
        <v>2174</v>
      </c>
      <c r="B1322" s="25">
        <v>12</v>
      </c>
      <c r="C1322" s="25">
        <v>75</v>
      </c>
      <c r="D1322" s="25">
        <v>0.85099999999999998</v>
      </c>
      <c r="E1322" s="25">
        <v>0.85499999999999998</v>
      </c>
      <c r="F1322" s="25">
        <v>0.97399999999999998</v>
      </c>
    </row>
    <row r="1323" spans="1:6" x14ac:dyDescent="0.35">
      <c r="A1323" s="22" t="s">
        <v>2189</v>
      </c>
      <c r="B1323" s="25">
        <v>16</v>
      </c>
      <c r="C1323" s="25">
        <v>74.073999999999998</v>
      </c>
      <c r="D1323" s="25">
        <v>1.1870000000000001</v>
      </c>
      <c r="E1323" s="25">
        <v>0.29799999999999999</v>
      </c>
      <c r="F1323" s="25">
        <v>0.84699999999999998</v>
      </c>
    </row>
    <row r="1324" spans="1:6" x14ac:dyDescent="0.35">
      <c r="A1324" s="22" t="s">
        <v>2162</v>
      </c>
      <c r="B1324" s="25">
        <v>9</v>
      </c>
      <c r="C1324" s="25">
        <v>73.77</v>
      </c>
      <c r="D1324" s="25">
        <v>1.0249999999999999</v>
      </c>
      <c r="E1324" s="25">
        <v>0.77800000000000002</v>
      </c>
      <c r="F1324" s="25">
        <v>0.94399999999999995</v>
      </c>
    </row>
    <row r="1325" spans="1:6" x14ac:dyDescent="0.35">
      <c r="A1325" s="22" t="s">
        <v>926</v>
      </c>
      <c r="B1325" s="25">
        <v>34.5</v>
      </c>
      <c r="C1325" s="25">
        <v>73.289500000000004</v>
      </c>
      <c r="D1325" s="25">
        <v>0.94700000000000006</v>
      </c>
      <c r="E1325" s="25">
        <v>0.63400000000000001</v>
      </c>
      <c r="F1325" s="25">
        <v>1</v>
      </c>
    </row>
    <row r="1326" spans="1:6" x14ac:dyDescent="0.35">
      <c r="A1326" s="22" t="s">
        <v>2169</v>
      </c>
      <c r="B1326" s="25">
        <v>11</v>
      </c>
      <c r="C1326" s="25">
        <v>72.847999999999999</v>
      </c>
      <c r="D1326" s="25">
        <v>1.034</v>
      </c>
      <c r="E1326" s="25">
        <v>0.83699999999999997</v>
      </c>
      <c r="F1326" s="25">
        <v>0.76800000000000002</v>
      </c>
    </row>
    <row r="1327" spans="1:6" x14ac:dyDescent="0.35">
      <c r="A1327" s="22" t="s">
        <v>120</v>
      </c>
      <c r="B1327" s="25">
        <v>148.5</v>
      </c>
      <c r="C1327" s="25">
        <v>71.72475</v>
      </c>
      <c r="D1327" s="25">
        <v>0.90449999999999986</v>
      </c>
      <c r="E1327" s="25">
        <v>0.32099999999999995</v>
      </c>
      <c r="F1327" s="25">
        <v>0.78299999999999992</v>
      </c>
    </row>
    <row r="1328" spans="1:6" x14ac:dyDescent="0.35">
      <c r="A1328" s="22" t="s">
        <v>1100</v>
      </c>
      <c r="B1328" s="25">
        <v>1</v>
      </c>
      <c r="C1328" s="25">
        <v>71.429000000000002</v>
      </c>
      <c r="D1328" s="25">
        <v>1.077</v>
      </c>
      <c r="E1328" s="25">
        <v>0.438</v>
      </c>
      <c r="F1328" s="25">
        <v>0.81200000000000006</v>
      </c>
    </row>
    <row r="1329" spans="1:6" x14ac:dyDescent="0.35">
      <c r="A1329" s="22" t="s">
        <v>2045</v>
      </c>
      <c r="B1329" s="25">
        <v>32</v>
      </c>
      <c r="C1329" s="25">
        <v>70.64</v>
      </c>
      <c r="D1329" s="25">
        <v>1.0109999999999999</v>
      </c>
      <c r="E1329" s="25">
        <v>0.70299999999999996</v>
      </c>
      <c r="F1329" s="25">
        <v>0.85799999999999998</v>
      </c>
    </row>
    <row r="1330" spans="1:6" x14ac:dyDescent="0.35">
      <c r="A1330" s="22" t="s">
        <v>1038</v>
      </c>
      <c r="B1330" s="25">
        <v>9</v>
      </c>
      <c r="C1330" s="25">
        <v>69.766999999999996</v>
      </c>
      <c r="D1330" s="25">
        <v>0.84299999999999997</v>
      </c>
      <c r="E1330" s="25">
        <v>0.59299999999999997</v>
      </c>
      <c r="F1330" s="25">
        <v>0.94399999999999995</v>
      </c>
    </row>
    <row r="1331" spans="1:6" x14ac:dyDescent="0.35">
      <c r="A1331" s="22" t="s">
        <v>2095</v>
      </c>
      <c r="B1331" s="25">
        <v>5</v>
      </c>
      <c r="C1331" s="25">
        <v>69.444000000000003</v>
      </c>
      <c r="D1331" s="25">
        <v>0.67300000000000004</v>
      </c>
      <c r="E1331" s="25">
        <v>0.73899999999999999</v>
      </c>
      <c r="F1331" s="25">
        <v>0.89900000000000002</v>
      </c>
    </row>
    <row r="1332" spans="1:6" x14ac:dyDescent="0.35">
      <c r="A1332" s="22" t="s">
        <v>81</v>
      </c>
      <c r="B1332" s="25">
        <v>9.6666666666666661</v>
      </c>
      <c r="C1332" s="25">
        <v>69.081999999999994</v>
      </c>
      <c r="D1332" s="25">
        <v>1.0049999999999999</v>
      </c>
      <c r="E1332" s="25">
        <v>0.37766666666666665</v>
      </c>
      <c r="F1332" s="25">
        <v>0.8656666666666667</v>
      </c>
    </row>
    <row r="1333" spans="1:6" x14ac:dyDescent="0.35">
      <c r="A1333" s="22" t="s">
        <v>107</v>
      </c>
      <c r="B1333" s="25">
        <v>81.666666666666671</v>
      </c>
      <c r="C1333" s="25">
        <v>68.828666666666663</v>
      </c>
      <c r="D1333" s="25">
        <v>1.07</v>
      </c>
      <c r="E1333" s="25">
        <v>0.83599999999999997</v>
      </c>
      <c r="F1333" s="25">
        <v>0.89200000000000002</v>
      </c>
    </row>
    <row r="1334" spans="1:6" x14ac:dyDescent="0.35">
      <c r="A1334" s="22" t="s">
        <v>139</v>
      </c>
      <c r="B1334" s="25">
        <v>42.666666666666664</v>
      </c>
      <c r="C1334" s="25">
        <v>67.791333333333327</v>
      </c>
      <c r="D1334" s="25">
        <v>0.68233333333333324</v>
      </c>
      <c r="E1334" s="25">
        <v>0.39766666666666667</v>
      </c>
      <c r="F1334" s="25">
        <v>0.81933333333333336</v>
      </c>
    </row>
    <row r="1335" spans="1:6" x14ac:dyDescent="0.35">
      <c r="A1335" s="22" t="s">
        <v>1303</v>
      </c>
      <c r="B1335" s="25">
        <v>34</v>
      </c>
      <c r="C1335" s="25">
        <v>67.600499999999997</v>
      </c>
      <c r="D1335" s="25">
        <v>0.9425</v>
      </c>
      <c r="E1335" s="25">
        <v>0.1205</v>
      </c>
      <c r="F1335" s="25">
        <v>0.92300000000000004</v>
      </c>
    </row>
    <row r="1336" spans="1:6" x14ac:dyDescent="0.35">
      <c r="A1336" s="22" t="s">
        <v>1192</v>
      </c>
      <c r="B1336" s="25">
        <v>25</v>
      </c>
      <c r="C1336" s="25">
        <v>67.158000000000001</v>
      </c>
      <c r="D1336" s="25">
        <v>1.0150000000000001</v>
      </c>
      <c r="E1336" s="25">
        <v>0.28899999999999998</v>
      </c>
      <c r="F1336" s="25">
        <v>0.85599999999999998</v>
      </c>
    </row>
    <row r="1337" spans="1:6" x14ac:dyDescent="0.35">
      <c r="A1337" s="22" t="s">
        <v>126</v>
      </c>
      <c r="B1337" s="25">
        <v>30.75</v>
      </c>
      <c r="C1337" s="25">
        <v>66.22</v>
      </c>
      <c r="D1337" s="25">
        <v>0.96850000000000003</v>
      </c>
      <c r="E1337" s="25">
        <v>0.22700000000000004</v>
      </c>
      <c r="F1337" s="25">
        <v>0.80525000000000002</v>
      </c>
    </row>
    <row r="1338" spans="1:6" x14ac:dyDescent="0.35">
      <c r="A1338" s="22" t="s">
        <v>65</v>
      </c>
      <c r="B1338" s="25">
        <v>9</v>
      </c>
      <c r="C1338" s="25">
        <v>65.641500000000008</v>
      </c>
      <c r="D1338" s="25">
        <v>0.92425000000000002</v>
      </c>
      <c r="E1338" s="25">
        <v>0.34724999999999995</v>
      </c>
      <c r="F1338" s="25">
        <v>0.89649999999999996</v>
      </c>
    </row>
    <row r="1339" spans="1:6" x14ac:dyDescent="0.35">
      <c r="A1339" s="22" t="s">
        <v>71</v>
      </c>
      <c r="B1339" s="25">
        <v>29.333333333333332</v>
      </c>
      <c r="C1339" s="25">
        <v>65.245000000000005</v>
      </c>
      <c r="D1339" s="25">
        <v>0.79166666666666663</v>
      </c>
      <c r="E1339" s="25">
        <v>0.76600000000000001</v>
      </c>
      <c r="F1339" s="25">
        <v>1</v>
      </c>
    </row>
    <row r="1340" spans="1:6" x14ac:dyDescent="0.35">
      <c r="A1340" s="22" t="s">
        <v>1323</v>
      </c>
      <c r="B1340" s="25">
        <v>31</v>
      </c>
      <c r="C1340" s="25">
        <v>64.718000000000004</v>
      </c>
      <c r="D1340" s="25">
        <v>0.92800000000000005</v>
      </c>
      <c r="E1340" s="25">
        <v>0.23400000000000001</v>
      </c>
      <c r="F1340" s="25">
        <v>0.93</v>
      </c>
    </row>
    <row r="1341" spans="1:6" x14ac:dyDescent="0.35">
      <c r="A1341" s="22" t="s">
        <v>914</v>
      </c>
      <c r="B1341" s="25">
        <v>10</v>
      </c>
      <c r="C1341" s="25">
        <v>64.102999999999994</v>
      </c>
      <c r="D1341" s="25">
        <v>0.98099999999999998</v>
      </c>
      <c r="E1341" s="25">
        <v>0.83599999999999997</v>
      </c>
      <c r="F1341" s="25">
        <v>0.93</v>
      </c>
    </row>
    <row r="1342" spans="1:6" x14ac:dyDescent="0.35">
      <c r="A1342" s="22" t="s">
        <v>2048</v>
      </c>
      <c r="B1342" s="25">
        <v>7</v>
      </c>
      <c r="C1342" s="25">
        <v>61.947000000000003</v>
      </c>
      <c r="D1342" s="25">
        <v>2.2160000000000002</v>
      </c>
      <c r="E1342" s="25">
        <v>1</v>
      </c>
      <c r="F1342" s="25">
        <v>0.35199999999999998</v>
      </c>
    </row>
    <row r="1343" spans="1:6" x14ac:dyDescent="0.35">
      <c r="A1343" s="22" t="s">
        <v>916</v>
      </c>
      <c r="B1343" s="25">
        <v>16</v>
      </c>
      <c r="C1343" s="25">
        <v>61.537999999999997</v>
      </c>
      <c r="D1343" s="25">
        <v>1.0920000000000001</v>
      </c>
      <c r="E1343" s="25">
        <v>0.64200000000000002</v>
      </c>
      <c r="F1343" s="25">
        <v>0.76</v>
      </c>
    </row>
    <row r="1344" spans="1:6" x14ac:dyDescent="0.35">
      <c r="A1344" s="22" t="s">
        <v>1339</v>
      </c>
      <c r="B1344" s="25">
        <v>2.5</v>
      </c>
      <c r="C1344" s="25">
        <v>61.039000000000001</v>
      </c>
      <c r="D1344" s="25">
        <v>1.0434999999999999</v>
      </c>
      <c r="E1344" s="25">
        <v>0.23549999999999999</v>
      </c>
      <c r="F1344" s="25">
        <v>0.96699999999999997</v>
      </c>
    </row>
    <row r="1345" spans="1:6" x14ac:dyDescent="0.35">
      <c r="A1345" s="22" t="s">
        <v>61</v>
      </c>
      <c r="B1345" s="25">
        <v>96.5</v>
      </c>
      <c r="C1345" s="25">
        <v>60.234499999999997</v>
      </c>
      <c r="D1345" s="25">
        <v>0.97399999999999998</v>
      </c>
      <c r="E1345" s="25">
        <v>0.81074999999999997</v>
      </c>
      <c r="F1345" s="25">
        <v>0.74649999999999994</v>
      </c>
    </row>
    <row r="1346" spans="1:6" x14ac:dyDescent="0.35">
      <c r="A1346" s="22" t="s">
        <v>1399</v>
      </c>
      <c r="B1346" s="25">
        <v>11.5</v>
      </c>
      <c r="C1346" s="25">
        <v>59.4495</v>
      </c>
      <c r="D1346" s="25">
        <v>0.79849999999999999</v>
      </c>
      <c r="E1346" s="25">
        <v>0.48599999999999999</v>
      </c>
      <c r="F1346" s="25">
        <v>0.99249999999999994</v>
      </c>
    </row>
    <row r="1347" spans="1:6" x14ac:dyDescent="0.35">
      <c r="A1347" s="22" t="s">
        <v>989</v>
      </c>
      <c r="B1347" s="25">
        <v>1</v>
      </c>
      <c r="C1347" s="25">
        <v>58.823999999999998</v>
      </c>
      <c r="D1347" s="25">
        <v>0.89500000000000002</v>
      </c>
      <c r="E1347" s="25">
        <v>0.28599999999999998</v>
      </c>
      <c r="F1347" s="25">
        <v>0.90500000000000003</v>
      </c>
    </row>
    <row r="1348" spans="1:6" x14ac:dyDescent="0.35">
      <c r="A1348" s="22" t="s">
        <v>243</v>
      </c>
      <c r="B1348" s="25">
        <v>33</v>
      </c>
      <c r="C1348" s="25">
        <v>57.591999999999999</v>
      </c>
      <c r="D1348" s="25">
        <v>0.94699999999999995</v>
      </c>
      <c r="E1348" s="25">
        <v>0.06</v>
      </c>
      <c r="F1348" s="25">
        <v>0.98699999999999999</v>
      </c>
    </row>
    <row r="1349" spans="1:6" x14ac:dyDescent="0.35">
      <c r="A1349" s="22" t="s">
        <v>964</v>
      </c>
      <c r="B1349" s="25">
        <v>5</v>
      </c>
      <c r="C1349" s="25">
        <v>56.817999999999998</v>
      </c>
      <c r="D1349" s="25">
        <v>0.81499999999999995</v>
      </c>
      <c r="E1349" s="25">
        <v>0.52900000000000003</v>
      </c>
      <c r="F1349" s="25">
        <v>0.90800000000000003</v>
      </c>
    </row>
    <row r="1350" spans="1:6" x14ac:dyDescent="0.35">
      <c r="A1350" s="22" t="s">
        <v>2156</v>
      </c>
      <c r="B1350" s="25">
        <v>4</v>
      </c>
      <c r="C1350" s="25">
        <v>56.338000000000001</v>
      </c>
      <c r="D1350" s="25">
        <v>3.944</v>
      </c>
      <c r="E1350" s="25">
        <v>0.1</v>
      </c>
      <c r="F1350" s="25">
        <v>0.6</v>
      </c>
    </row>
    <row r="1351" spans="1:6" x14ac:dyDescent="0.35">
      <c r="A1351" s="22" t="s">
        <v>1939</v>
      </c>
      <c r="B1351" s="25">
        <v>2</v>
      </c>
      <c r="C1351" s="25">
        <v>55.555999999999997</v>
      </c>
      <c r="D1351" s="25">
        <v>0.81799999999999995</v>
      </c>
      <c r="E1351" s="25">
        <v>0.105</v>
      </c>
      <c r="F1351" s="25">
        <v>0.77200000000000002</v>
      </c>
    </row>
    <row r="1352" spans="1:6" x14ac:dyDescent="0.35">
      <c r="A1352" s="22" t="s">
        <v>2158</v>
      </c>
      <c r="B1352" s="25">
        <v>12</v>
      </c>
      <c r="C1352" s="25">
        <v>55.555999999999997</v>
      </c>
      <c r="D1352" s="25">
        <v>0.98599999999999999</v>
      </c>
      <c r="E1352" s="25">
        <v>0.88500000000000001</v>
      </c>
      <c r="F1352" s="25">
        <v>0.96899999999999997</v>
      </c>
    </row>
    <row r="1353" spans="1:6" x14ac:dyDescent="0.35">
      <c r="A1353" s="22" t="s">
        <v>1950</v>
      </c>
      <c r="B1353" s="25">
        <v>4</v>
      </c>
      <c r="C1353" s="25">
        <v>55.555999999999997</v>
      </c>
      <c r="D1353" s="25">
        <v>1.18</v>
      </c>
      <c r="E1353" s="25">
        <v>0.38800000000000001</v>
      </c>
      <c r="F1353" s="25">
        <v>0.91</v>
      </c>
    </row>
    <row r="1354" spans="1:6" x14ac:dyDescent="0.35">
      <c r="A1354" s="22" t="s">
        <v>1572</v>
      </c>
      <c r="B1354" s="25">
        <v>2</v>
      </c>
      <c r="C1354" s="25">
        <v>55.555500000000002</v>
      </c>
      <c r="D1354" s="25">
        <v>6.5434999999999999</v>
      </c>
      <c r="E1354" s="25">
        <v>0.155</v>
      </c>
      <c r="F1354" s="25">
        <v>0.36</v>
      </c>
    </row>
    <row r="1355" spans="1:6" x14ac:dyDescent="0.35">
      <c r="A1355" s="22" t="s">
        <v>164</v>
      </c>
      <c r="B1355" s="25">
        <v>111.75</v>
      </c>
      <c r="C1355" s="25">
        <v>55.175249999999991</v>
      </c>
      <c r="D1355" s="25">
        <v>0.83199999999999996</v>
      </c>
      <c r="E1355" s="25">
        <v>0.34125</v>
      </c>
      <c r="F1355" s="25">
        <v>0.87924999999999998</v>
      </c>
    </row>
    <row r="1356" spans="1:6" x14ac:dyDescent="0.35">
      <c r="A1356" s="22" t="s">
        <v>1007</v>
      </c>
      <c r="B1356" s="25">
        <v>12</v>
      </c>
      <c r="C1356" s="25">
        <v>54.795000000000002</v>
      </c>
      <c r="D1356" s="25">
        <v>0.873</v>
      </c>
      <c r="E1356" s="25">
        <v>0.76400000000000001</v>
      </c>
      <c r="F1356" s="25">
        <v>0.76100000000000001</v>
      </c>
    </row>
    <row r="1357" spans="1:6" x14ac:dyDescent="0.35">
      <c r="A1357" s="22" t="s">
        <v>1462</v>
      </c>
      <c r="B1357" s="25">
        <v>2</v>
      </c>
      <c r="C1357" s="25">
        <v>54.054000000000002</v>
      </c>
      <c r="D1357" s="25">
        <v>0.86</v>
      </c>
      <c r="E1357" s="25">
        <v>0.63</v>
      </c>
      <c r="F1357" s="25">
        <v>0.93500000000000005</v>
      </c>
    </row>
    <row r="1358" spans="1:6" x14ac:dyDescent="0.35">
      <c r="A1358" s="22" t="s">
        <v>2210</v>
      </c>
      <c r="B1358" s="25">
        <v>6</v>
      </c>
      <c r="C1358" s="25">
        <v>52.631999999999998</v>
      </c>
      <c r="D1358" s="25">
        <v>1.046</v>
      </c>
      <c r="E1358" s="25">
        <v>0.50600000000000001</v>
      </c>
      <c r="F1358" s="25">
        <v>0.69</v>
      </c>
    </row>
    <row r="1359" spans="1:6" x14ac:dyDescent="0.35">
      <c r="A1359" s="22" t="s">
        <v>1886</v>
      </c>
      <c r="B1359" s="25">
        <v>2</v>
      </c>
      <c r="C1359" s="25">
        <v>52.631999999999998</v>
      </c>
      <c r="D1359" s="25">
        <v>1.056</v>
      </c>
      <c r="E1359" s="25">
        <v>0.26800000000000002</v>
      </c>
      <c r="F1359" s="25">
        <v>0.878</v>
      </c>
    </row>
    <row r="1360" spans="1:6" x14ac:dyDescent="0.35">
      <c r="A1360" s="22" t="s">
        <v>923</v>
      </c>
      <c r="B1360" s="25">
        <v>4</v>
      </c>
      <c r="C1360" s="25">
        <v>52.631999999999998</v>
      </c>
      <c r="D1360" s="25">
        <v>0.88400000000000001</v>
      </c>
      <c r="E1360" s="25">
        <v>0.69299999999999995</v>
      </c>
      <c r="F1360" s="25">
        <v>0.85099999999999998</v>
      </c>
    </row>
    <row r="1361" spans="1:6" x14ac:dyDescent="0.35">
      <c r="A1361" s="22" t="s">
        <v>104</v>
      </c>
      <c r="B1361" s="25">
        <v>177</v>
      </c>
      <c r="C1361" s="25">
        <v>51.558</v>
      </c>
      <c r="D1361" s="25">
        <v>0.97299999999999998</v>
      </c>
      <c r="E1361" s="25">
        <v>1</v>
      </c>
      <c r="F1361" s="25">
        <v>1</v>
      </c>
    </row>
    <row r="1362" spans="1:6" x14ac:dyDescent="0.35">
      <c r="A1362" s="22" t="s">
        <v>176</v>
      </c>
      <c r="B1362" s="25">
        <v>16.333333333333332</v>
      </c>
      <c r="C1362" s="25">
        <v>49.875666666666667</v>
      </c>
      <c r="D1362" s="25">
        <v>0.96266666666666667</v>
      </c>
      <c r="E1362" s="25">
        <v>0.70066666666666666</v>
      </c>
      <c r="F1362" s="25">
        <v>0.8836666666666666</v>
      </c>
    </row>
    <row r="1363" spans="1:6" x14ac:dyDescent="0.35">
      <c r="A1363" s="22" t="s">
        <v>2185</v>
      </c>
      <c r="B1363" s="25">
        <v>6</v>
      </c>
      <c r="C1363" s="25">
        <v>49.587000000000003</v>
      </c>
      <c r="D1363" s="25">
        <v>0.47799999999999998</v>
      </c>
      <c r="E1363" s="25">
        <v>0.879</v>
      </c>
      <c r="F1363" s="25">
        <v>0.746</v>
      </c>
    </row>
    <row r="1364" spans="1:6" x14ac:dyDescent="0.35">
      <c r="A1364" s="22" t="s">
        <v>2133</v>
      </c>
      <c r="B1364" s="25">
        <v>23</v>
      </c>
      <c r="C1364" s="25">
        <v>48.625999999999998</v>
      </c>
      <c r="D1364" s="25">
        <v>2.4129999999999998</v>
      </c>
      <c r="E1364" s="25">
        <v>0.56299999999999994</v>
      </c>
      <c r="F1364" s="25">
        <v>0.77200000000000002</v>
      </c>
    </row>
    <row r="1365" spans="1:6" x14ac:dyDescent="0.35">
      <c r="A1365" s="22" t="s">
        <v>890</v>
      </c>
      <c r="B1365" s="25">
        <v>9</v>
      </c>
      <c r="C1365" s="25">
        <v>47.12</v>
      </c>
      <c r="D1365" s="25">
        <v>1.7210000000000001</v>
      </c>
      <c r="E1365" s="25">
        <v>0.754</v>
      </c>
      <c r="F1365" s="25">
        <v>0.94099999999999995</v>
      </c>
    </row>
    <row r="1366" spans="1:6" x14ac:dyDescent="0.35">
      <c r="A1366" s="22" t="s">
        <v>1174</v>
      </c>
      <c r="B1366" s="25">
        <v>1.5</v>
      </c>
      <c r="C1366" s="25">
        <v>46.875</v>
      </c>
      <c r="D1366" s="25">
        <v>1.643</v>
      </c>
      <c r="E1366" s="25">
        <v>0.75849999999999995</v>
      </c>
      <c r="F1366" s="25">
        <v>0.91449999999999998</v>
      </c>
    </row>
    <row r="1367" spans="1:6" x14ac:dyDescent="0.35">
      <c r="A1367" s="22" t="s">
        <v>1620</v>
      </c>
      <c r="B1367" s="25">
        <v>15</v>
      </c>
      <c r="C1367" s="25">
        <v>45.947499999999998</v>
      </c>
      <c r="D1367" s="25">
        <v>1.0024999999999999</v>
      </c>
      <c r="E1367" s="25">
        <v>0.50800000000000001</v>
      </c>
      <c r="F1367" s="25">
        <v>0.90050000000000008</v>
      </c>
    </row>
    <row r="1368" spans="1:6" x14ac:dyDescent="0.35">
      <c r="A1368" s="22" t="s">
        <v>2101</v>
      </c>
      <c r="B1368" s="25">
        <v>2</v>
      </c>
      <c r="C1368" s="25">
        <v>41.667000000000002</v>
      </c>
      <c r="D1368" s="25">
        <v>1.2310000000000001</v>
      </c>
      <c r="E1368" s="25">
        <v>0.52</v>
      </c>
      <c r="F1368" s="25">
        <v>0.78</v>
      </c>
    </row>
    <row r="1369" spans="1:6" x14ac:dyDescent="0.35">
      <c r="A1369" s="22" t="s">
        <v>1619</v>
      </c>
      <c r="B1369" s="25">
        <v>3.5</v>
      </c>
      <c r="C1369" s="25">
        <v>41.316000000000003</v>
      </c>
      <c r="D1369" s="25">
        <v>1.069</v>
      </c>
      <c r="E1369" s="25">
        <v>9.0499999999999997E-2</v>
      </c>
      <c r="F1369" s="25">
        <v>0.88</v>
      </c>
    </row>
    <row r="1370" spans="1:6" x14ac:dyDescent="0.35">
      <c r="A1370" s="22" t="s">
        <v>1030</v>
      </c>
      <c r="B1370" s="25">
        <v>7</v>
      </c>
      <c r="C1370" s="25">
        <v>40.936</v>
      </c>
      <c r="D1370" s="25">
        <v>1</v>
      </c>
      <c r="E1370" s="25">
        <v>6.8000000000000005E-2</v>
      </c>
      <c r="F1370" s="25">
        <v>0.82599999999999996</v>
      </c>
    </row>
    <row r="1371" spans="1:6" x14ac:dyDescent="0.35">
      <c r="A1371" s="22" t="s">
        <v>1101</v>
      </c>
      <c r="B1371" s="25">
        <v>8</v>
      </c>
      <c r="C1371" s="25">
        <v>40.201000000000001</v>
      </c>
      <c r="D1371" s="25">
        <v>1.036</v>
      </c>
      <c r="E1371" s="25">
        <v>0.68100000000000005</v>
      </c>
      <c r="F1371" s="25">
        <v>0.80700000000000005</v>
      </c>
    </row>
    <row r="1372" spans="1:6" x14ac:dyDescent="0.35">
      <c r="A1372" s="22" t="s">
        <v>1960</v>
      </c>
      <c r="B1372" s="25">
        <v>2</v>
      </c>
      <c r="C1372" s="25">
        <v>40</v>
      </c>
      <c r="D1372" s="25">
        <v>1.02</v>
      </c>
      <c r="E1372" s="25">
        <v>0.127</v>
      </c>
      <c r="F1372" s="25">
        <v>0.69</v>
      </c>
    </row>
    <row r="1373" spans="1:6" x14ac:dyDescent="0.35">
      <c r="A1373" s="22" t="s">
        <v>275</v>
      </c>
      <c r="B1373" s="25">
        <v>25.666666666666668</v>
      </c>
      <c r="C1373" s="25">
        <v>39.120666666666658</v>
      </c>
      <c r="D1373" s="25">
        <v>0.91600000000000004</v>
      </c>
      <c r="E1373" s="25">
        <v>0.8666666666666667</v>
      </c>
      <c r="F1373" s="25">
        <v>0.93800000000000006</v>
      </c>
    </row>
    <row r="1374" spans="1:6" x14ac:dyDescent="0.35">
      <c r="A1374" s="22" t="s">
        <v>2122</v>
      </c>
      <c r="B1374" s="25">
        <v>50</v>
      </c>
      <c r="C1374" s="25">
        <v>38.76</v>
      </c>
      <c r="D1374" s="25">
        <v>0.33300000000000002</v>
      </c>
      <c r="E1374" s="25">
        <v>0.88800000000000001</v>
      </c>
      <c r="F1374" s="25">
        <v>1</v>
      </c>
    </row>
    <row r="1375" spans="1:6" x14ac:dyDescent="0.35">
      <c r="A1375" s="22" t="s">
        <v>1200</v>
      </c>
      <c r="B1375" s="25">
        <v>2.5</v>
      </c>
      <c r="C1375" s="25">
        <v>38.461500000000001</v>
      </c>
      <c r="D1375" s="25">
        <v>0.89949999999999997</v>
      </c>
      <c r="E1375" s="25">
        <v>0.311</v>
      </c>
      <c r="F1375" s="25">
        <v>0.8035000000000001</v>
      </c>
    </row>
    <row r="1376" spans="1:6" x14ac:dyDescent="0.35">
      <c r="A1376" s="22" t="s">
        <v>976</v>
      </c>
      <c r="B1376" s="25">
        <v>4</v>
      </c>
      <c r="C1376" s="25">
        <v>37.735999999999997</v>
      </c>
      <c r="D1376" s="25">
        <v>0.95499999999999996</v>
      </c>
      <c r="E1376" s="25">
        <v>0.54800000000000004</v>
      </c>
      <c r="F1376" s="25">
        <v>0.76</v>
      </c>
    </row>
    <row r="1377" spans="1:6" x14ac:dyDescent="0.35">
      <c r="A1377" s="22" t="s">
        <v>1128</v>
      </c>
      <c r="B1377" s="25">
        <v>28</v>
      </c>
      <c r="C1377" s="25">
        <v>34.271999999999998</v>
      </c>
      <c r="D1377" s="25">
        <v>0.81899999999999995</v>
      </c>
      <c r="E1377" s="25">
        <v>1</v>
      </c>
      <c r="F1377" s="25">
        <v>1</v>
      </c>
    </row>
    <row r="1378" spans="1:6" x14ac:dyDescent="0.35">
      <c r="A1378" s="22" t="s">
        <v>1320</v>
      </c>
      <c r="B1378" s="25">
        <v>28</v>
      </c>
      <c r="C1378" s="25">
        <v>33.453000000000003</v>
      </c>
      <c r="D1378" s="25">
        <v>7.4729999999999999</v>
      </c>
      <c r="E1378" s="25">
        <v>0</v>
      </c>
      <c r="F1378" s="25">
        <v>1</v>
      </c>
    </row>
    <row r="1379" spans="1:6" x14ac:dyDescent="0.35">
      <c r="A1379" s="22" t="s">
        <v>2155</v>
      </c>
      <c r="B1379" s="25">
        <v>5</v>
      </c>
      <c r="C1379" s="25">
        <v>31.847000000000001</v>
      </c>
      <c r="D1379" s="25">
        <v>1.18</v>
      </c>
      <c r="E1379" s="25">
        <v>0.85899999999999999</v>
      </c>
      <c r="F1379" s="25">
        <v>0.98499999999999999</v>
      </c>
    </row>
    <row r="1380" spans="1:6" x14ac:dyDescent="0.35">
      <c r="A1380" s="22" t="s">
        <v>1096</v>
      </c>
      <c r="B1380" s="25">
        <v>43.5</v>
      </c>
      <c r="C1380" s="25">
        <v>31.305</v>
      </c>
      <c r="D1380" s="25">
        <v>1.0489999999999999</v>
      </c>
      <c r="E1380" s="25">
        <v>9.6500000000000002E-2</v>
      </c>
      <c r="F1380" s="25">
        <v>0.85599999999999998</v>
      </c>
    </row>
    <row r="1381" spans="1:6" x14ac:dyDescent="0.35">
      <c r="A1381" s="22" t="s">
        <v>1940</v>
      </c>
      <c r="B1381" s="25">
        <v>1</v>
      </c>
      <c r="C1381" s="25">
        <v>31.25</v>
      </c>
      <c r="D1381" s="25">
        <v>1.524</v>
      </c>
      <c r="E1381" s="25">
        <v>0.312</v>
      </c>
      <c r="F1381" s="25">
        <v>0.65600000000000003</v>
      </c>
    </row>
    <row r="1382" spans="1:6" x14ac:dyDescent="0.35">
      <c r="A1382" s="22" t="s">
        <v>973</v>
      </c>
      <c r="B1382" s="25">
        <v>1</v>
      </c>
      <c r="C1382" s="25">
        <v>31.25</v>
      </c>
      <c r="D1382" s="25">
        <v>0.94099999999999995</v>
      </c>
      <c r="E1382" s="25">
        <v>0.45300000000000001</v>
      </c>
      <c r="F1382" s="25">
        <v>0.64200000000000002</v>
      </c>
    </row>
    <row r="1383" spans="1:6" x14ac:dyDescent="0.35">
      <c r="A1383" s="22" t="s">
        <v>185</v>
      </c>
      <c r="B1383" s="25">
        <v>3</v>
      </c>
      <c r="C1383" s="25">
        <v>30.928000000000001</v>
      </c>
      <c r="D1383" s="25">
        <v>0.81499999999999995</v>
      </c>
      <c r="E1383" s="25">
        <v>0.84399999999999997</v>
      </c>
      <c r="F1383" s="25">
        <v>0.74399999999999999</v>
      </c>
    </row>
    <row r="1384" spans="1:6" x14ac:dyDescent="0.35">
      <c r="A1384" s="22" t="s">
        <v>2147</v>
      </c>
      <c r="B1384" s="25">
        <v>6</v>
      </c>
      <c r="C1384" s="25">
        <v>30.303000000000001</v>
      </c>
      <c r="D1384" s="25">
        <v>1.1379999999999999</v>
      </c>
      <c r="E1384" s="25">
        <v>0.76500000000000001</v>
      </c>
      <c r="F1384" s="25">
        <v>0.95099999999999996</v>
      </c>
    </row>
    <row r="1385" spans="1:6" x14ac:dyDescent="0.35">
      <c r="A1385" s="22" t="s">
        <v>263</v>
      </c>
      <c r="B1385" s="25">
        <v>1</v>
      </c>
      <c r="C1385" s="25">
        <v>29.411999999999999</v>
      </c>
      <c r="D1385" s="25">
        <v>1.097</v>
      </c>
      <c r="E1385" s="25">
        <v>0.85399999999999998</v>
      </c>
      <c r="F1385" s="25">
        <v>0.64600000000000002</v>
      </c>
    </row>
    <row r="1386" spans="1:6" x14ac:dyDescent="0.35">
      <c r="A1386" s="22" t="s">
        <v>1381</v>
      </c>
      <c r="B1386" s="25">
        <v>17</v>
      </c>
      <c r="C1386" s="25">
        <v>29.16</v>
      </c>
      <c r="D1386" s="25">
        <v>0.86599999999999999</v>
      </c>
      <c r="E1386" s="25">
        <v>0.14399999999999999</v>
      </c>
      <c r="F1386" s="25">
        <v>0.96799999999999997</v>
      </c>
    </row>
    <row r="1387" spans="1:6" x14ac:dyDescent="0.35">
      <c r="A1387" s="22" t="s">
        <v>1376</v>
      </c>
      <c r="B1387" s="25">
        <v>1.5</v>
      </c>
      <c r="C1387" s="25">
        <v>29.035000000000004</v>
      </c>
      <c r="D1387" s="25">
        <v>0.9405</v>
      </c>
      <c r="E1387" s="25">
        <v>1</v>
      </c>
      <c r="F1387" s="25">
        <v>0.94750000000000001</v>
      </c>
    </row>
    <row r="1388" spans="1:6" x14ac:dyDescent="0.35">
      <c r="A1388" s="22" t="s">
        <v>137</v>
      </c>
      <c r="B1388" s="25">
        <v>14.666666666666666</v>
      </c>
      <c r="C1388" s="25">
        <v>28.615333333333329</v>
      </c>
      <c r="D1388" s="25">
        <v>1.0206666666666666</v>
      </c>
      <c r="E1388" s="25">
        <v>0.95066666666666666</v>
      </c>
      <c r="F1388" s="25">
        <v>0.82200000000000006</v>
      </c>
    </row>
    <row r="1389" spans="1:6" x14ac:dyDescent="0.35">
      <c r="A1389" s="22" t="s">
        <v>1423</v>
      </c>
      <c r="B1389" s="25">
        <v>29</v>
      </c>
      <c r="C1389" s="25">
        <v>28.515000000000001</v>
      </c>
      <c r="D1389" s="25">
        <v>0.78500000000000003</v>
      </c>
      <c r="E1389" s="25">
        <v>0.81200000000000006</v>
      </c>
      <c r="F1389" s="25">
        <v>0.92800000000000005</v>
      </c>
    </row>
    <row r="1390" spans="1:6" x14ac:dyDescent="0.35">
      <c r="A1390" s="22" t="s">
        <v>1341</v>
      </c>
      <c r="B1390" s="25">
        <v>46</v>
      </c>
      <c r="C1390" s="25">
        <v>26.885000000000002</v>
      </c>
      <c r="D1390" s="25">
        <v>-1.5429999999999999</v>
      </c>
      <c r="E1390" s="25">
        <v>3.4000000000000002E-2</v>
      </c>
      <c r="F1390" s="25">
        <v>-19.120999999999999</v>
      </c>
    </row>
    <row r="1391" spans="1:6" x14ac:dyDescent="0.35">
      <c r="A1391" s="22" t="s">
        <v>1204</v>
      </c>
      <c r="B1391" s="25">
        <v>63.666666666666664</v>
      </c>
      <c r="C1391" s="25">
        <v>26.352</v>
      </c>
      <c r="D1391" s="25">
        <v>1.6639999999999999</v>
      </c>
      <c r="E1391" s="25">
        <v>0.42966666666666664</v>
      </c>
      <c r="F1391" s="25">
        <v>0.57566666666666666</v>
      </c>
    </row>
    <row r="1392" spans="1:6" x14ac:dyDescent="0.35">
      <c r="A1392" s="22" t="s">
        <v>1931</v>
      </c>
      <c r="B1392" s="25">
        <v>25</v>
      </c>
      <c r="C1392" s="25">
        <v>22.789000000000001</v>
      </c>
      <c r="D1392" s="25">
        <v>45.707999999999998</v>
      </c>
      <c r="E1392" s="25">
        <v>3.5999999999999997E-2</v>
      </c>
      <c r="F1392" s="25">
        <v>0.107</v>
      </c>
    </row>
    <row r="1393" spans="1:6" x14ac:dyDescent="0.35">
      <c r="A1393" s="22" t="s">
        <v>897</v>
      </c>
      <c r="B1393" s="25">
        <v>31</v>
      </c>
      <c r="C1393" s="25">
        <v>22.777000000000001</v>
      </c>
      <c r="D1393" s="25">
        <v>0.97799999999999998</v>
      </c>
      <c r="E1393" s="25">
        <v>0.89900000000000002</v>
      </c>
      <c r="F1393" s="25">
        <v>0.69499999999999995</v>
      </c>
    </row>
    <row r="1394" spans="1:6" x14ac:dyDescent="0.35">
      <c r="A1394" s="22" t="s">
        <v>2204</v>
      </c>
      <c r="B1394" s="25">
        <v>3</v>
      </c>
      <c r="C1394" s="25">
        <v>22.222000000000001</v>
      </c>
      <c r="D1394" s="25">
        <v>0.88800000000000001</v>
      </c>
      <c r="E1394" s="25">
        <v>0.53300000000000003</v>
      </c>
      <c r="F1394" s="25">
        <v>0.77900000000000003</v>
      </c>
    </row>
    <row r="1395" spans="1:6" x14ac:dyDescent="0.35">
      <c r="A1395" s="22" t="s">
        <v>245</v>
      </c>
      <c r="B1395" s="25">
        <v>41</v>
      </c>
      <c r="C1395" s="25">
        <v>20.428999999999998</v>
      </c>
      <c r="D1395" s="25">
        <v>0.93533333333333335</v>
      </c>
      <c r="E1395" s="25">
        <v>0.106</v>
      </c>
      <c r="F1395" s="25">
        <v>0.84799999999999998</v>
      </c>
    </row>
    <row r="1396" spans="1:6" x14ac:dyDescent="0.35">
      <c r="A1396" s="22" t="s">
        <v>2077</v>
      </c>
      <c r="B1396" s="25">
        <v>36</v>
      </c>
      <c r="C1396" s="25">
        <v>20.010999999999999</v>
      </c>
      <c r="D1396" s="25">
        <v>0.98599999999999999</v>
      </c>
      <c r="E1396" s="25">
        <v>0.63900000000000001</v>
      </c>
      <c r="F1396" s="25">
        <v>0.97599999999999998</v>
      </c>
    </row>
    <row r="1397" spans="1:6" x14ac:dyDescent="0.35">
      <c r="A1397" s="22" t="s">
        <v>2141</v>
      </c>
      <c r="B1397" s="25">
        <v>8</v>
      </c>
      <c r="C1397" s="25">
        <v>19.417000000000002</v>
      </c>
      <c r="D1397" s="25">
        <v>1.0169999999999999</v>
      </c>
      <c r="E1397" s="25">
        <v>0.61599999999999999</v>
      </c>
      <c r="F1397" s="25">
        <v>0.875</v>
      </c>
    </row>
    <row r="1398" spans="1:6" x14ac:dyDescent="0.35">
      <c r="A1398" s="22" t="s">
        <v>1006</v>
      </c>
      <c r="B1398" s="25">
        <v>9</v>
      </c>
      <c r="C1398" s="25">
        <v>18.219000000000001</v>
      </c>
      <c r="D1398" s="25">
        <v>0.46800000000000003</v>
      </c>
      <c r="E1398" s="25">
        <v>0.99199999999999999</v>
      </c>
      <c r="F1398" s="25">
        <v>0.999</v>
      </c>
    </row>
    <row r="1399" spans="1:6" x14ac:dyDescent="0.35">
      <c r="A1399" s="22" t="s">
        <v>1480</v>
      </c>
      <c r="B1399" s="25">
        <v>3</v>
      </c>
      <c r="C1399" s="25">
        <v>17.751000000000001</v>
      </c>
      <c r="D1399" s="25">
        <v>0.96</v>
      </c>
      <c r="E1399" s="25">
        <v>0.48</v>
      </c>
      <c r="F1399" s="25">
        <v>0.98299999999999998</v>
      </c>
    </row>
    <row r="1400" spans="1:6" x14ac:dyDescent="0.35">
      <c r="A1400" s="22" t="s">
        <v>915</v>
      </c>
      <c r="B1400" s="25">
        <v>12</v>
      </c>
      <c r="C1400" s="25">
        <v>17.315999999999999</v>
      </c>
      <c r="D1400" s="25">
        <v>1.153</v>
      </c>
      <c r="E1400" s="25">
        <v>0.44700000000000001</v>
      </c>
      <c r="F1400" s="25">
        <v>0.63300000000000001</v>
      </c>
    </row>
    <row r="1401" spans="1:6" x14ac:dyDescent="0.35">
      <c r="A1401" s="22" t="s">
        <v>1908</v>
      </c>
      <c r="B1401" s="25">
        <v>1</v>
      </c>
      <c r="C1401" s="25">
        <v>16.667000000000002</v>
      </c>
      <c r="D1401" s="25">
        <v>0.98399999999999999</v>
      </c>
      <c r="E1401" s="25">
        <v>0.13600000000000001</v>
      </c>
      <c r="F1401" s="25">
        <v>0.753</v>
      </c>
    </row>
    <row r="1402" spans="1:6" x14ac:dyDescent="0.35">
      <c r="A1402" s="22" t="s">
        <v>972</v>
      </c>
      <c r="B1402" s="25">
        <v>1</v>
      </c>
      <c r="C1402" s="25">
        <v>15.625</v>
      </c>
      <c r="D1402" s="25">
        <v>0.72699999999999998</v>
      </c>
      <c r="E1402" s="25">
        <v>0.22900000000000001</v>
      </c>
      <c r="F1402" s="25">
        <v>0.83799999999999997</v>
      </c>
    </row>
    <row r="1403" spans="1:6" x14ac:dyDescent="0.35">
      <c r="A1403" s="22" t="s">
        <v>1109</v>
      </c>
      <c r="B1403" s="25">
        <v>17</v>
      </c>
      <c r="C1403" s="25">
        <v>12.327999999999999</v>
      </c>
      <c r="D1403" s="25">
        <v>1.0069999999999999</v>
      </c>
      <c r="E1403" s="25">
        <v>6.5000000000000002E-2</v>
      </c>
      <c r="F1403" s="25">
        <v>0.89600000000000002</v>
      </c>
    </row>
    <row r="1404" spans="1:6" x14ac:dyDescent="0.35">
      <c r="A1404" s="22" t="s">
        <v>1139</v>
      </c>
      <c r="B1404" s="25">
        <v>24</v>
      </c>
      <c r="C1404" s="25">
        <v>9.9009999999999998</v>
      </c>
      <c r="D1404" s="25">
        <v>1.375</v>
      </c>
      <c r="E1404" s="25">
        <v>0.56899999999999995</v>
      </c>
      <c r="F1404" s="25">
        <v>0.58299999999999996</v>
      </c>
    </row>
    <row r="1405" spans="1:6" x14ac:dyDescent="0.35">
      <c r="A1405" s="22" t="s">
        <v>1010</v>
      </c>
      <c r="B1405" s="25">
        <v>3</v>
      </c>
      <c r="C1405" s="25">
        <v>8.9550000000000001</v>
      </c>
      <c r="D1405" s="25">
        <v>0.96299999999999997</v>
      </c>
      <c r="E1405" s="25">
        <v>0.38800000000000001</v>
      </c>
      <c r="F1405" s="25">
        <v>1</v>
      </c>
    </row>
    <row r="1406" spans="1:6" x14ac:dyDescent="0.35">
      <c r="A1406" s="22" t="s">
        <v>2109</v>
      </c>
      <c r="B1406" s="25">
        <v>2</v>
      </c>
      <c r="C1406" s="25">
        <v>7.1429999999999998</v>
      </c>
      <c r="D1406" s="25">
        <v>1.069</v>
      </c>
      <c r="E1406" s="25">
        <v>0.63800000000000001</v>
      </c>
      <c r="F1406" s="25">
        <v>0.96699999999999997</v>
      </c>
    </row>
    <row r="1407" spans="1:6" x14ac:dyDescent="0.35">
      <c r="A1407" s="22" t="s">
        <v>1416</v>
      </c>
      <c r="B1407" s="25">
        <v>1</v>
      </c>
      <c r="C1407" s="25">
        <v>4.4249999999999998</v>
      </c>
      <c r="D1407" s="25">
        <v>0.98699999999999999</v>
      </c>
      <c r="E1407" s="25">
        <v>0.186</v>
      </c>
      <c r="F1407" s="25">
        <v>0.92700000000000005</v>
      </c>
    </row>
    <row r="1408" spans="1:6" x14ac:dyDescent="0.35">
      <c r="A1408" s="22" t="s">
        <v>1103</v>
      </c>
      <c r="B1408" s="25">
        <v>6</v>
      </c>
      <c r="C1408" s="25">
        <v>4.42</v>
      </c>
      <c r="D1408" s="25">
        <v>0.9225000000000001</v>
      </c>
      <c r="E1408" s="25">
        <v>0.25800000000000001</v>
      </c>
      <c r="F1408" s="25">
        <v>0.755</v>
      </c>
    </row>
    <row r="1409" spans="1:6" x14ac:dyDescent="0.35">
      <c r="A1409" s="22" t="s">
        <v>91</v>
      </c>
      <c r="B1409" s="25">
        <v>1</v>
      </c>
      <c r="C1409" s="25">
        <v>4.0979999999999999</v>
      </c>
      <c r="D1409" s="25">
        <v>2.5680000000000001</v>
      </c>
      <c r="E1409" s="25">
        <v>0.59399999999999997</v>
      </c>
      <c r="F1409" s="25">
        <v>0.371</v>
      </c>
    </row>
    <row r="1410" spans="1:6" x14ac:dyDescent="0.35">
      <c r="A1410" s="22" t="s">
        <v>2188</v>
      </c>
      <c r="B1410" s="25">
        <v>1</v>
      </c>
      <c r="C1410" s="25">
        <v>3.1549999999999998</v>
      </c>
      <c r="D1410" s="25">
        <v>0.79600000000000004</v>
      </c>
      <c r="E1410" s="25">
        <v>0.28999999999999998</v>
      </c>
      <c r="F1410" s="25">
        <v>0.72099999999999997</v>
      </c>
    </row>
    <row r="1411" spans="1:6" x14ac:dyDescent="0.35">
      <c r="A1411" s="22" t="s">
        <v>1122</v>
      </c>
      <c r="B1411" s="25">
        <v>0.5</v>
      </c>
      <c r="C1411" s="25">
        <v>3.125</v>
      </c>
      <c r="D1411" s="25">
        <v>0.92500000000000004</v>
      </c>
      <c r="E1411" s="25">
        <v>0.28399999999999997</v>
      </c>
      <c r="F1411" s="25">
        <v>0.76900000000000002</v>
      </c>
    </row>
    <row r="1412" spans="1:6" x14ac:dyDescent="0.35">
      <c r="A1412" s="22" t="s">
        <v>2137</v>
      </c>
      <c r="B1412" s="25">
        <v>3</v>
      </c>
      <c r="C1412" s="25">
        <v>3.1219999999999999</v>
      </c>
      <c r="D1412" s="25">
        <v>0.88900000000000001</v>
      </c>
      <c r="E1412" s="25">
        <v>0.57899999999999996</v>
      </c>
      <c r="F1412" s="25">
        <v>0.85299999999999998</v>
      </c>
    </row>
    <row r="1413" spans="1:6" x14ac:dyDescent="0.35">
      <c r="A1413" s="22" t="s">
        <v>2032</v>
      </c>
      <c r="B1413" s="25">
        <v>1</v>
      </c>
      <c r="C1413" s="25">
        <v>2.8010000000000002</v>
      </c>
      <c r="D1413" s="25">
        <v>1.008</v>
      </c>
      <c r="E1413" s="25">
        <v>0.18099999999999999</v>
      </c>
      <c r="F1413" s="25">
        <v>0.68899999999999995</v>
      </c>
    </row>
    <row r="1414" spans="1:6" x14ac:dyDescent="0.35">
      <c r="A1414" s="22" t="s">
        <v>1226</v>
      </c>
      <c r="B1414" s="25">
        <v>1</v>
      </c>
      <c r="C1414" s="25">
        <v>2.2320000000000002</v>
      </c>
      <c r="D1414" s="25">
        <v>0.80900000000000005</v>
      </c>
      <c r="E1414" s="25">
        <v>0</v>
      </c>
      <c r="F1414" s="25">
        <v>1</v>
      </c>
    </row>
    <row r="1415" spans="1:6" x14ac:dyDescent="0.35">
      <c r="A1415" s="22" t="s">
        <v>1941</v>
      </c>
      <c r="B1415" s="25">
        <v>2</v>
      </c>
      <c r="C1415" s="25">
        <v>1.784</v>
      </c>
      <c r="D1415" s="25">
        <v>0.85199999999999998</v>
      </c>
      <c r="E1415" s="25">
        <v>0.68400000000000005</v>
      </c>
      <c r="F1415" s="25">
        <v>0.85399999999999998</v>
      </c>
    </row>
    <row r="1416" spans="1:6" x14ac:dyDescent="0.35">
      <c r="A1416" s="22" t="s">
        <v>184</v>
      </c>
      <c r="B1416" s="25">
        <v>2</v>
      </c>
      <c r="C1416" s="25">
        <v>1.48</v>
      </c>
      <c r="D1416" s="25">
        <v>0.93600000000000005</v>
      </c>
      <c r="E1416" s="25">
        <v>0.83499999999999996</v>
      </c>
      <c r="F1416" s="25">
        <v>0.71799999999999997</v>
      </c>
    </row>
    <row r="1417" spans="1:6" x14ac:dyDescent="0.35">
      <c r="A1417" s="22" t="s">
        <v>2138</v>
      </c>
      <c r="B1417" s="25">
        <v>1</v>
      </c>
      <c r="C1417" s="25">
        <v>0.42699999999999999</v>
      </c>
      <c r="D1417" s="25">
        <v>1.3029999999999999</v>
      </c>
      <c r="E1417" s="25">
        <v>0.107</v>
      </c>
      <c r="F1417" s="25">
        <v>0.69699999999999995</v>
      </c>
    </row>
    <row r="1418" spans="1:6" x14ac:dyDescent="0.35">
      <c r="A1418" s="22" t="s">
        <v>2202</v>
      </c>
      <c r="B1418" s="25">
        <v>0</v>
      </c>
      <c r="C1418" s="25">
        <v>0</v>
      </c>
      <c r="D1418" s="25">
        <v>0.73699999999999999</v>
      </c>
      <c r="E1418" s="25">
        <v>0.38600000000000001</v>
      </c>
      <c r="F1418" s="25">
        <v>0.85199999999999998</v>
      </c>
    </row>
    <row r="1419" spans="1:6" x14ac:dyDescent="0.35">
      <c r="A1419" s="22" t="s">
        <v>2055</v>
      </c>
      <c r="B1419" s="25">
        <v>0</v>
      </c>
      <c r="C1419" s="25">
        <v>0</v>
      </c>
      <c r="D1419" s="25">
        <v>0.96399999999999997</v>
      </c>
      <c r="E1419" s="25">
        <v>0.60099999999999998</v>
      </c>
      <c r="F1419" s="25">
        <v>0.80500000000000005</v>
      </c>
    </row>
    <row r="1420" spans="1:6" x14ac:dyDescent="0.35">
      <c r="A1420" s="22" t="s">
        <v>2143</v>
      </c>
      <c r="B1420" s="25">
        <v>0</v>
      </c>
      <c r="C1420" s="25">
        <v>0</v>
      </c>
      <c r="D1420" s="25">
        <v>0.98</v>
      </c>
      <c r="E1420" s="25">
        <v>0.80900000000000005</v>
      </c>
      <c r="F1420" s="25">
        <v>0.97</v>
      </c>
    </row>
    <row r="1421" spans="1:6" x14ac:dyDescent="0.35">
      <c r="A1421" s="22" t="s">
        <v>1982</v>
      </c>
      <c r="B1421" s="25">
        <v>0</v>
      </c>
      <c r="C1421" s="25">
        <v>0</v>
      </c>
      <c r="D1421" s="25">
        <v>0.97199999999999998</v>
      </c>
      <c r="E1421" s="25">
        <v>0.24199999999999999</v>
      </c>
      <c r="F1421" s="25">
        <v>0.76300000000000001</v>
      </c>
    </row>
    <row r="1422" spans="1:6" x14ac:dyDescent="0.35">
      <c r="A1422" s="22" t="s">
        <v>2069</v>
      </c>
      <c r="B1422" s="25">
        <v>0</v>
      </c>
      <c r="C1422" s="25">
        <v>0</v>
      </c>
      <c r="D1422" s="25">
        <v>2.8959999999999999</v>
      </c>
      <c r="E1422" s="25">
        <v>0.63200000000000001</v>
      </c>
      <c r="F1422" s="25">
        <v>0.505</v>
      </c>
    </row>
    <row r="1423" spans="1:6" x14ac:dyDescent="0.35">
      <c r="A1423" s="22" t="s">
        <v>2128</v>
      </c>
      <c r="B1423" s="25">
        <v>0</v>
      </c>
      <c r="C1423" s="25">
        <v>0</v>
      </c>
      <c r="D1423" s="25">
        <v>1</v>
      </c>
      <c r="E1423" s="25">
        <v>0.89100000000000001</v>
      </c>
      <c r="F1423" s="25">
        <v>0.89100000000000001</v>
      </c>
    </row>
    <row r="1424" spans="1:6" x14ac:dyDescent="0.35">
      <c r="A1424" s="22" t="s">
        <v>2072</v>
      </c>
      <c r="B1424" s="25">
        <v>0</v>
      </c>
      <c r="C1424" s="25">
        <v>0</v>
      </c>
      <c r="D1424" s="25">
        <v>0.72299999999999998</v>
      </c>
      <c r="E1424" s="25">
        <v>0.874</v>
      </c>
      <c r="F1424" s="25">
        <v>0.86899999999999999</v>
      </c>
    </row>
    <row r="1425" spans="1:6" x14ac:dyDescent="0.35">
      <c r="A1425" s="22" t="s">
        <v>2108</v>
      </c>
      <c r="B1425" s="25">
        <v>0</v>
      </c>
      <c r="C1425" s="25">
        <v>0</v>
      </c>
      <c r="D1425" s="25">
        <v>1.181</v>
      </c>
      <c r="E1425" s="25">
        <v>0.40300000000000002</v>
      </c>
      <c r="F1425" s="25">
        <v>0.60099999999999998</v>
      </c>
    </row>
    <row r="1426" spans="1:6" x14ac:dyDescent="0.35">
      <c r="A1426" s="22" t="s">
        <v>1919</v>
      </c>
      <c r="B1426" s="25">
        <v>0</v>
      </c>
      <c r="C1426" s="25">
        <v>0</v>
      </c>
      <c r="D1426" s="25">
        <v>0.125</v>
      </c>
      <c r="E1426" s="25">
        <v>0.876</v>
      </c>
      <c r="F1426" s="25">
        <v>0.98899999999999999</v>
      </c>
    </row>
    <row r="1427" spans="1:6" x14ac:dyDescent="0.35">
      <c r="A1427" s="22" t="s">
        <v>2030</v>
      </c>
      <c r="B1427" s="25">
        <v>0</v>
      </c>
      <c r="C1427" s="25">
        <v>0</v>
      </c>
      <c r="D1427" s="25">
        <v>0.97599999999999998</v>
      </c>
      <c r="E1427" s="25">
        <v>0.17699999999999999</v>
      </c>
      <c r="F1427" s="25">
        <v>0.65900000000000003</v>
      </c>
    </row>
    <row r="1428" spans="1:6" x14ac:dyDescent="0.35">
      <c r="A1428" s="22" t="s">
        <v>2151</v>
      </c>
      <c r="B1428" s="25">
        <v>0</v>
      </c>
      <c r="C1428" s="25">
        <v>0</v>
      </c>
      <c r="D1428" s="25">
        <v>0.89700000000000002</v>
      </c>
      <c r="E1428" s="25">
        <v>0.68500000000000005</v>
      </c>
      <c r="F1428" s="25">
        <v>0.66800000000000004</v>
      </c>
    </row>
    <row r="1429" spans="1:6" x14ac:dyDescent="0.35">
      <c r="A1429" s="22" t="s">
        <v>2140</v>
      </c>
      <c r="B1429" s="25">
        <v>0</v>
      </c>
      <c r="C1429" s="25">
        <v>0</v>
      </c>
      <c r="D1429" s="25">
        <v>0.98899999999999999</v>
      </c>
      <c r="E1429" s="25">
        <v>0.61599999999999999</v>
      </c>
      <c r="F1429" s="25">
        <v>0.78300000000000003</v>
      </c>
    </row>
    <row r="1430" spans="1:6" x14ac:dyDescent="0.35">
      <c r="A1430" s="22" t="s">
        <v>2068</v>
      </c>
      <c r="B1430" s="25">
        <v>0</v>
      </c>
      <c r="C1430" s="25">
        <v>0</v>
      </c>
      <c r="D1430" s="25">
        <v>1.0289999999999999</v>
      </c>
      <c r="E1430" s="25">
        <v>0.38200000000000001</v>
      </c>
      <c r="F1430" s="25">
        <v>0.82799999999999996</v>
      </c>
    </row>
    <row r="1431" spans="1:6" x14ac:dyDescent="0.35">
      <c r="A1431" s="22" t="s">
        <v>1948</v>
      </c>
      <c r="B1431" s="25">
        <v>0</v>
      </c>
      <c r="C1431" s="25">
        <v>0</v>
      </c>
      <c r="D1431" s="25">
        <v>0.95099999999999996</v>
      </c>
      <c r="E1431" s="25">
        <v>0.24399999999999999</v>
      </c>
      <c r="F1431" s="25">
        <v>0.81799999999999995</v>
      </c>
    </row>
    <row r="1432" spans="1:6" x14ac:dyDescent="0.35">
      <c r="A1432" s="22" t="s">
        <v>2044</v>
      </c>
      <c r="B1432" s="25">
        <v>0</v>
      </c>
      <c r="C1432" s="25">
        <v>0</v>
      </c>
      <c r="D1432" s="25">
        <v>0.995</v>
      </c>
      <c r="E1432" s="25">
        <v>0.378</v>
      </c>
      <c r="F1432" s="25">
        <v>0.72099999999999997</v>
      </c>
    </row>
    <row r="1433" spans="1:6" x14ac:dyDescent="0.35">
      <c r="A1433" s="22" t="s">
        <v>1949</v>
      </c>
      <c r="B1433" s="25">
        <v>0</v>
      </c>
      <c r="C1433" s="25">
        <v>0</v>
      </c>
      <c r="D1433" s="25">
        <v>0.66200000000000003</v>
      </c>
      <c r="E1433" s="25">
        <v>0.19700000000000001</v>
      </c>
      <c r="F1433" s="25">
        <v>0.73699999999999999</v>
      </c>
    </row>
    <row r="1434" spans="1:6" x14ac:dyDescent="0.35">
      <c r="A1434" s="22" t="s">
        <v>2057</v>
      </c>
      <c r="B1434" s="25">
        <v>0</v>
      </c>
      <c r="C1434" s="25">
        <v>0</v>
      </c>
      <c r="D1434" s="25">
        <v>0.98099999999999998</v>
      </c>
      <c r="E1434" s="25">
        <v>0.64</v>
      </c>
      <c r="F1434" s="25">
        <v>0.89900000000000002</v>
      </c>
    </row>
    <row r="1435" spans="1:6" x14ac:dyDescent="0.35">
      <c r="A1435" s="22" t="s">
        <v>2070</v>
      </c>
      <c r="B1435" s="25">
        <v>0</v>
      </c>
      <c r="C1435" s="25">
        <v>0</v>
      </c>
      <c r="D1435" s="25">
        <v>1.452</v>
      </c>
      <c r="E1435" s="25">
        <v>0.46100000000000002</v>
      </c>
      <c r="F1435" s="25">
        <v>0.40799999999999997</v>
      </c>
    </row>
    <row r="1436" spans="1:6" x14ac:dyDescent="0.35">
      <c r="A1436" s="22" t="s">
        <v>2034</v>
      </c>
      <c r="B1436" s="25">
        <v>0</v>
      </c>
      <c r="C1436" s="25">
        <v>0</v>
      </c>
      <c r="D1436" s="25">
        <v>0.91800000000000004</v>
      </c>
      <c r="E1436" s="25">
        <v>0.19</v>
      </c>
      <c r="F1436" s="25">
        <v>0.84499999999999997</v>
      </c>
    </row>
    <row r="1437" spans="1:6" x14ac:dyDescent="0.35">
      <c r="A1437" s="22" t="s">
        <v>1182</v>
      </c>
      <c r="B1437" s="25">
        <v>0</v>
      </c>
      <c r="C1437" s="25">
        <v>0</v>
      </c>
      <c r="D1437" s="25">
        <v>0.75849999999999995</v>
      </c>
      <c r="E1437" s="25">
        <v>0.36349999999999999</v>
      </c>
      <c r="F1437" s="25">
        <v>0.77049999999999996</v>
      </c>
    </row>
    <row r="1438" spans="1:6" x14ac:dyDescent="0.35">
      <c r="A1438" s="22" t="s">
        <v>1098</v>
      </c>
      <c r="B1438" s="25">
        <v>0</v>
      </c>
      <c r="C1438" s="25">
        <v>0</v>
      </c>
      <c r="D1438" s="25">
        <v>0.91</v>
      </c>
      <c r="E1438" s="25">
        <v>0.53500000000000003</v>
      </c>
      <c r="F1438" s="25">
        <v>0.755</v>
      </c>
    </row>
    <row r="1439" spans="1:6" x14ac:dyDescent="0.35">
      <c r="A1439" s="22" t="s">
        <v>1173</v>
      </c>
      <c r="B1439" s="25">
        <v>0</v>
      </c>
      <c r="C1439" s="25">
        <v>0</v>
      </c>
      <c r="D1439" s="25">
        <v>0.80600000000000005</v>
      </c>
      <c r="E1439" s="25">
        <v>0.14099999999999999</v>
      </c>
      <c r="F1439" s="25">
        <v>0.70599999999999996</v>
      </c>
    </row>
    <row r="1440" spans="1:6" x14ac:dyDescent="0.35">
      <c r="A1440" s="22" t="s">
        <v>1483</v>
      </c>
      <c r="B1440" s="25">
        <v>0</v>
      </c>
      <c r="C1440" s="25">
        <v>0</v>
      </c>
      <c r="D1440" s="25">
        <v>1</v>
      </c>
      <c r="E1440" s="25">
        <v>0.16700000000000001</v>
      </c>
      <c r="F1440" s="25">
        <v>0.5</v>
      </c>
    </row>
    <row r="1441" spans="1:6" x14ac:dyDescent="0.35">
      <c r="A1441" s="22" t="s">
        <v>985</v>
      </c>
      <c r="B1441" s="25">
        <v>0</v>
      </c>
      <c r="C1441" s="25">
        <v>0</v>
      </c>
      <c r="D1441" s="25">
        <v>0.95799999999999996</v>
      </c>
      <c r="E1441" s="25">
        <v>0.33700000000000002</v>
      </c>
      <c r="F1441" s="25">
        <v>0.68</v>
      </c>
    </row>
    <row r="1442" spans="1:6" x14ac:dyDescent="0.35">
      <c r="A1442" s="22" t="s">
        <v>980</v>
      </c>
      <c r="B1442" s="25">
        <v>0</v>
      </c>
      <c r="C1442" s="25">
        <v>0</v>
      </c>
      <c r="D1442" s="25">
        <v>0.81100000000000005</v>
      </c>
      <c r="E1442" s="25">
        <v>0.40500000000000003</v>
      </c>
      <c r="F1442" s="25">
        <v>0.70699999999999996</v>
      </c>
    </row>
    <row r="1443" spans="1:6" x14ac:dyDescent="0.35">
      <c r="A1443" s="22" t="s">
        <v>1445</v>
      </c>
      <c r="B1443" s="25">
        <v>0</v>
      </c>
      <c r="C1443" s="25">
        <v>0</v>
      </c>
      <c r="D1443" s="25">
        <v>1</v>
      </c>
      <c r="E1443" s="25">
        <v>0.125</v>
      </c>
      <c r="F1443" s="25">
        <v>0.75</v>
      </c>
    </row>
    <row r="1444" spans="1:6" x14ac:dyDescent="0.35">
      <c r="A1444" s="22" t="s">
        <v>1441</v>
      </c>
      <c r="B1444" s="25">
        <v>0</v>
      </c>
      <c r="C1444" s="25">
        <v>0</v>
      </c>
      <c r="D1444" s="25">
        <v>0.95599999999999996</v>
      </c>
      <c r="E1444" s="25">
        <v>0.24299999999999999</v>
      </c>
      <c r="F1444" s="25">
        <v>0.97099999999999997</v>
      </c>
    </row>
    <row r="1445" spans="1:6" x14ac:dyDescent="0.35">
      <c r="A1445" s="22" t="s">
        <v>1154</v>
      </c>
      <c r="B1445" s="25">
        <v>0</v>
      </c>
      <c r="C1445" s="25">
        <v>0</v>
      </c>
      <c r="D1445" s="25">
        <v>0.81899999999999995</v>
      </c>
      <c r="E1445" s="25">
        <v>0.38600000000000001</v>
      </c>
      <c r="F1445" s="25">
        <v>0.81799999999999995</v>
      </c>
    </row>
    <row r="1446" spans="1:6" x14ac:dyDescent="0.35">
      <c r="A1446" s="22" t="s">
        <v>244</v>
      </c>
      <c r="B1446" s="25">
        <v>0</v>
      </c>
      <c r="C1446" s="25">
        <v>0</v>
      </c>
      <c r="D1446" s="25">
        <v>0.60799999999999998</v>
      </c>
      <c r="E1446" s="25">
        <v>0.61699999999999999</v>
      </c>
      <c r="F1446" s="25">
        <v>0.80200000000000005</v>
      </c>
    </row>
    <row r="1447" spans="1:6" x14ac:dyDescent="0.35">
      <c r="A1447" s="22" t="s">
        <v>979</v>
      </c>
      <c r="B1447" s="25">
        <v>0</v>
      </c>
      <c r="C1447" s="25">
        <v>0</v>
      </c>
      <c r="D1447" s="25">
        <v>0.57099999999999995</v>
      </c>
      <c r="E1447" s="25">
        <v>0.27800000000000002</v>
      </c>
      <c r="F1447" s="25">
        <v>0.77800000000000002</v>
      </c>
    </row>
    <row r="1448" spans="1:6" x14ac:dyDescent="0.35">
      <c r="A1448" s="22" t="s">
        <v>1438</v>
      </c>
      <c r="B1448" s="25">
        <v>0</v>
      </c>
      <c r="C1448" s="25">
        <v>0</v>
      </c>
      <c r="D1448" s="25">
        <v>1</v>
      </c>
      <c r="E1448" s="25">
        <v>0.28599999999999998</v>
      </c>
      <c r="F1448" s="25">
        <v>0.85699999999999998</v>
      </c>
    </row>
    <row r="1449" spans="1:6" x14ac:dyDescent="0.35">
      <c r="A1449" s="22" t="s">
        <v>1352</v>
      </c>
      <c r="B1449" s="25">
        <v>0</v>
      </c>
      <c r="C1449" s="25">
        <v>0</v>
      </c>
      <c r="D1449" s="25">
        <v>1.111</v>
      </c>
      <c r="E1449" s="25">
        <v>0.15400000000000003</v>
      </c>
      <c r="F1449" s="25">
        <v>0.40600000000000003</v>
      </c>
    </row>
    <row r="1450" spans="1:6" x14ac:dyDescent="0.35">
      <c r="A1450" s="22" t="s">
        <v>1469</v>
      </c>
      <c r="B1450" s="25">
        <v>0</v>
      </c>
      <c r="C1450" s="25">
        <v>0</v>
      </c>
      <c r="D1450" s="25">
        <v>0.97599999999999998</v>
      </c>
      <c r="E1450" s="25">
        <v>0.28100000000000003</v>
      </c>
      <c r="F1450" s="25">
        <v>0.91100000000000003</v>
      </c>
    </row>
    <row r="1451" spans="1:6" x14ac:dyDescent="0.35">
      <c r="A1451" s="22" t="s">
        <v>983</v>
      </c>
      <c r="B1451" s="25">
        <v>0</v>
      </c>
      <c r="C1451" s="25">
        <v>0</v>
      </c>
      <c r="D1451" s="25">
        <v>0.753</v>
      </c>
      <c r="E1451" s="25">
        <v>0.52700000000000002</v>
      </c>
      <c r="F1451" s="25">
        <v>0.73599999999999999</v>
      </c>
    </row>
    <row r="1452" spans="1:6" x14ac:dyDescent="0.35">
      <c r="A1452" s="22" t="s">
        <v>901</v>
      </c>
      <c r="B1452" s="25">
        <v>0</v>
      </c>
      <c r="C1452" s="25">
        <v>0</v>
      </c>
      <c r="D1452" s="25">
        <v>0.29699999999999999</v>
      </c>
      <c r="E1452" s="25">
        <v>0.49</v>
      </c>
      <c r="F1452" s="25">
        <v>0.94799999999999995</v>
      </c>
    </row>
    <row r="1453" spans="1:6" x14ac:dyDescent="0.35">
      <c r="A1453" s="22" t="s">
        <v>1048</v>
      </c>
      <c r="B1453" s="25">
        <v>0</v>
      </c>
      <c r="C1453" s="25">
        <v>0</v>
      </c>
      <c r="D1453" s="25">
        <v>0.98699999999999999</v>
      </c>
      <c r="E1453" s="25">
        <v>0</v>
      </c>
      <c r="F1453" s="25">
        <v>0.17399999999999999</v>
      </c>
    </row>
    <row r="1454" spans="1:6" x14ac:dyDescent="0.35">
      <c r="A1454" s="22" t="s">
        <v>899</v>
      </c>
      <c r="B1454" s="25">
        <v>0</v>
      </c>
      <c r="C1454" s="25">
        <v>0</v>
      </c>
      <c r="D1454" s="25">
        <v>1.6</v>
      </c>
      <c r="E1454" s="25">
        <v>0.44400000000000001</v>
      </c>
      <c r="F1454" s="25">
        <v>0.55600000000000005</v>
      </c>
    </row>
    <row r="1455" spans="1:6" x14ac:dyDescent="0.35">
      <c r="A1455" s="22" t="s">
        <v>141</v>
      </c>
      <c r="B1455" s="25">
        <v>0</v>
      </c>
      <c r="C1455" s="25">
        <v>0</v>
      </c>
      <c r="D1455" s="25">
        <v>0.85499999999999998</v>
      </c>
      <c r="E1455" s="25">
        <v>0.76600000000000001</v>
      </c>
      <c r="F1455" s="25">
        <v>0.83799999999999997</v>
      </c>
    </row>
    <row r="1456" spans="1:6" x14ac:dyDescent="0.35">
      <c r="A1456" s="22" t="s">
        <v>1027</v>
      </c>
      <c r="B1456" s="25">
        <v>0</v>
      </c>
      <c r="C1456" s="25">
        <v>0</v>
      </c>
      <c r="D1456" s="25">
        <v>0.622</v>
      </c>
      <c r="E1456" s="25">
        <v>0.21299999999999999</v>
      </c>
      <c r="F1456" s="25">
        <v>0.90700000000000003</v>
      </c>
    </row>
    <row r="1457" spans="1:6" x14ac:dyDescent="0.35">
      <c r="A1457" s="22" t="s">
        <v>1643</v>
      </c>
      <c r="B1457" s="25">
        <v>0</v>
      </c>
      <c r="C1457" s="25">
        <v>0</v>
      </c>
      <c r="D1457" s="25">
        <v>1.0189999999999999</v>
      </c>
      <c r="E1457" s="25">
        <v>0.32300000000000001</v>
      </c>
      <c r="F1457" s="25">
        <v>0.871</v>
      </c>
    </row>
    <row r="1458" spans="1:6" x14ac:dyDescent="0.35">
      <c r="A1458" s="22" t="s">
        <v>299</v>
      </c>
      <c r="B1458" s="25">
        <v>0</v>
      </c>
      <c r="C1458" s="25">
        <v>0</v>
      </c>
      <c r="D1458" s="25">
        <v>1.0640000000000001</v>
      </c>
      <c r="E1458" s="25">
        <v>0.37749999999999995</v>
      </c>
      <c r="F1458" s="25">
        <v>0.78</v>
      </c>
    </row>
    <row r="1459" spans="1:6" x14ac:dyDescent="0.35">
      <c r="A1459" s="22" t="s">
        <v>956</v>
      </c>
      <c r="B1459" s="25">
        <v>0</v>
      </c>
      <c r="C1459" s="25">
        <v>0</v>
      </c>
      <c r="D1459" s="25">
        <v>0.77600000000000002</v>
      </c>
      <c r="E1459" s="25">
        <v>0</v>
      </c>
      <c r="F1459" s="25">
        <v>0.69799999999999995</v>
      </c>
    </row>
    <row r="1460" spans="1:6" x14ac:dyDescent="0.35">
      <c r="A1460" s="22" t="s">
        <v>925</v>
      </c>
      <c r="B1460" s="25">
        <v>0</v>
      </c>
      <c r="C1460" s="25">
        <v>0</v>
      </c>
      <c r="D1460" s="25">
        <v>0.70799999999999996</v>
      </c>
      <c r="E1460" s="25">
        <v>0.59299999999999997</v>
      </c>
      <c r="F1460" s="25">
        <v>1</v>
      </c>
    </row>
    <row r="1461" spans="1:6" x14ac:dyDescent="0.35">
      <c r="A1461" s="22" t="s">
        <v>1639</v>
      </c>
      <c r="B1461" s="25">
        <v>0</v>
      </c>
      <c r="C1461" s="25">
        <v>0</v>
      </c>
      <c r="D1461" s="25">
        <v>0.57699999999999996</v>
      </c>
      <c r="E1461" s="25">
        <v>0.16600000000000001</v>
      </c>
      <c r="F1461" s="25">
        <v>0.89100000000000001</v>
      </c>
    </row>
    <row r="1462" spans="1:6" x14ac:dyDescent="0.35">
      <c r="A1462" s="22" t="s">
        <v>1144</v>
      </c>
      <c r="B1462" s="25">
        <v>0</v>
      </c>
      <c r="C1462" s="25">
        <v>0</v>
      </c>
      <c r="D1462" s="25">
        <v>1.2470000000000001</v>
      </c>
      <c r="E1462" s="25">
        <v>0.92900000000000005</v>
      </c>
      <c r="F1462" s="25">
        <v>0.70099999999999996</v>
      </c>
    </row>
    <row r="1463" spans="1:6" x14ac:dyDescent="0.35">
      <c r="A1463" s="22" t="s">
        <v>898</v>
      </c>
      <c r="B1463" s="25">
        <v>31</v>
      </c>
      <c r="C1463" s="25" t="e">
        <v>#DIV/0!</v>
      </c>
      <c r="D1463" s="25">
        <v>0</v>
      </c>
      <c r="E1463" s="25">
        <v>1</v>
      </c>
      <c r="F1463" s="25">
        <v>1</v>
      </c>
    </row>
    <row r="1464" spans="1:6" x14ac:dyDescent="0.35">
      <c r="A1464" s="22" t="s">
        <v>903</v>
      </c>
      <c r="B1464" s="25">
        <v>23</v>
      </c>
      <c r="C1464" s="25" t="e">
        <v>#DIV/0!</v>
      </c>
      <c r="D1464" s="25">
        <v>0</v>
      </c>
      <c r="E1464" s="25">
        <v>1</v>
      </c>
      <c r="F1464" s="25">
        <v>0.41899999999999998</v>
      </c>
    </row>
    <row r="1465" spans="1:6" x14ac:dyDescent="0.35">
      <c r="A1465" s="22" t="s">
        <v>1035</v>
      </c>
      <c r="B1465" s="25">
        <v>200</v>
      </c>
      <c r="C1465" s="25" t="e">
        <v>#DIV/0!</v>
      </c>
      <c r="D1465" s="25">
        <v>0</v>
      </c>
      <c r="E1465" s="25">
        <v>0.88900000000000001</v>
      </c>
      <c r="F1465" s="25">
        <v>1</v>
      </c>
    </row>
    <row r="1466" spans="1:6" x14ac:dyDescent="0.35">
      <c r="A1466" s="22" t="s">
        <v>1156</v>
      </c>
      <c r="B1466" s="25">
        <v>372</v>
      </c>
      <c r="C1466" s="25" t="e">
        <v>#DIV/0!</v>
      </c>
      <c r="D1466" s="25">
        <v>0</v>
      </c>
      <c r="E1466" s="25">
        <v>1</v>
      </c>
      <c r="F1466" s="25">
        <v>1</v>
      </c>
    </row>
    <row r="1467" spans="1:6" x14ac:dyDescent="0.35">
      <c r="A1467" s="22" t="s">
        <v>873</v>
      </c>
      <c r="B1467" s="25">
        <v>43</v>
      </c>
      <c r="C1467" s="25" t="e">
        <v>#DIV/0!</v>
      </c>
      <c r="D1467" s="25">
        <v>0</v>
      </c>
      <c r="E1467" s="25">
        <v>1</v>
      </c>
      <c r="F1467" s="25">
        <v>1</v>
      </c>
    </row>
    <row r="1468" spans="1:6" x14ac:dyDescent="0.35">
      <c r="A1468" s="22" t="s">
        <v>1282</v>
      </c>
      <c r="B1468" s="25">
        <v>347</v>
      </c>
      <c r="C1468" s="25" t="e">
        <v>#DIV/0!</v>
      </c>
      <c r="D1468" s="25">
        <v>0</v>
      </c>
      <c r="E1468" s="25" t="e">
        <v>#DIV/0!</v>
      </c>
      <c r="F1468" s="25" t="e">
        <v>#DIV/0!</v>
      </c>
    </row>
    <row r="1469" spans="1:6" x14ac:dyDescent="0.35">
      <c r="A1469" s="22" t="s">
        <v>1288</v>
      </c>
      <c r="B1469" s="25">
        <v>39</v>
      </c>
      <c r="C1469" s="25" t="e">
        <v>#DIV/0!</v>
      </c>
      <c r="D1469" s="25">
        <v>0</v>
      </c>
      <c r="E1469" s="25">
        <v>0.61499999999999999</v>
      </c>
      <c r="F1469" s="25">
        <v>1</v>
      </c>
    </row>
    <row r="1470" spans="1:6" x14ac:dyDescent="0.35">
      <c r="A1470" s="22" t="s">
        <v>876</v>
      </c>
      <c r="B1470" s="25">
        <v>0</v>
      </c>
      <c r="C1470" s="25" t="e">
        <v>#DIV/0!</v>
      </c>
      <c r="D1470" s="25">
        <v>0</v>
      </c>
      <c r="E1470" s="25">
        <v>1</v>
      </c>
      <c r="F1470" s="25">
        <v>1</v>
      </c>
    </row>
    <row r="1471" spans="1:6" x14ac:dyDescent="0.35">
      <c r="A1471" s="22" t="s">
        <v>2212</v>
      </c>
      <c r="B1471" s="25">
        <v>32</v>
      </c>
      <c r="C1471" s="25" t="e">
        <v>#DIV/0!</v>
      </c>
      <c r="D1471" s="25">
        <v>0</v>
      </c>
      <c r="E1471" s="25">
        <v>1</v>
      </c>
      <c r="F1471" s="25">
        <v>1</v>
      </c>
    </row>
    <row r="1472" spans="1:6" x14ac:dyDescent="0.35">
      <c r="A1472" s="22" t="s">
        <v>1768</v>
      </c>
      <c r="B1472" s="25">
        <v>288.77558569667076</v>
      </c>
      <c r="C1472" s="25">
        <v>1023.1569118742252</v>
      </c>
      <c r="D1472" s="25">
        <v>0.78658281956432463</v>
      </c>
      <c r="E1472" s="25">
        <v>0.40141875771287538</v>
      </c>
      <c r="F1472" s="25">
        <v>0.76902015631427234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314</v>
      </c>
    </row>
    <row r="2" spans="1:1" x14ac:dyDescent="0.35">
      <c r="A2" t="s">
        <v>315</v>
      </c>
    </row>
    <row r="4" spans="1:1" x14ac:dyDescent="0.35">
      <c r="A4" t="s">
        <v>316</v>
      </c>
    </row>
    <row r="5" spans="1:1" x14ac:dyDescent="0.35">
      <c r="A5" t="s">
        <v>317</v>
      </c>
    </row>
    <row r="6" spans="1:1" x14ac:dyDescent="0.35">
      <c r="A6" t="s">
        <v>318</v>
      </c>
    </row>
    <row r="8" spans="1:1" x14ac:dyDescent="0.35">
      <c r="A8" t="s">
        <v>319</v>
      </c>
    </row>
    <row r="10" spans="1:1" x14ac:dyDescent="0.35">
      <c r="A10" t="s">
        <v>320</v>
      </c>
    </row>
    <row r="11" spans="1:1" x14ac:dyDescent="0.35">
      <c r="A11" t="s">
        <v>321</v>
      </c>
    </row>
    <row r="13" spans="1:1" x14ac:dyDescent="0.35">
      <c r="A13" t="s">
        <v>322</v>
      </c>
    </row>
    <row r="14" spans="1:1" x14ac:dyDescent="0.35">
      <c r="A14" t="s">
        <v>323</v>
      </c>
    </row>
    <row r="15" spans="1:1" x14ac:dyDescent="0.35">
      <c r="A15" t="s">
        <v>324</v>
      </c>
    </row>
    <row r="16" spans="1:1" x14ac:dyDescent="0.35">
      <c r="A16" t="s">
        <v>325</v>
      </c>
    </row>
    <row r="17" spans="1:1" x14ac:dyDescent="0.35">
      <c r="A17" t="s">
        <v>326</v>
      </c>
    </row>
    <row r="18" spans="1:1" x14ac:dyDescent="0.35">
      <c r="A18" t="s">
        <v>327</v>
      </c>
    </row>
    <row r="19" spans="1:1" x14ac:dyDescent="0.35">
      <c r="A19" t="s">
        <v>328</v>
      </c>
    </row>
    <row r="20" spans="1:1" x14ac:dyDescent="0.35">
      <c r="A20" t="s">
        <v>329</v>
      </c>
    </row>
    <row r="22" spans="1:1" x14ac:dyDescent="0.35">
      <c r="A22" t="s">
        <v>330</v>
      </c>
    </row>
    <row r="23" spans="1:1" x14ac:dyDescent="0.35">
      <c r="A23" t="s">
        <v>331</v>
      </c>
    </row>
    <row r="24" spans="1:1" x14ac:dyDescent="0.35">
      <c r="A24" t="s">
        <v>332</v>
      </c>
    </row>
    <row r="25" spans="1:1" x14ac:dyDescent="0.35">
      <c r="A25" t="s">
        <v>333</v>
      </c>
    </row>
    <row r="26" spans="1:1" x14ac:dyDescent="0.35">
      <c r="A26" t="s">
        <v>334</v>
      </c>
    </row>
    <row r="27" spans="1:1" x14ac:dyDescent="0.35">
      <c r="A27" t="s">
        <v>335</v>
      </c>
    </row>
    <row r="29" spans="1:1" x14ac:dyDescent="0.35">
      <c r="A29" t="s">
        <v>336</v>
      </c>
    </row>
    <row r="30" spans="1:1" x14ac:dyDescent="0.35">
      <c r="A30" t="s">
        <v>337</v>
      </c>
    </row>
    <row r="31" spans="1:1" x14ac:dyDescent="0.35">
      <c r="A31" t="s">
        <v>338</v>
      </c>
    </row>
    <row r="32" spans="1:1" x14ac:dyDescent="0.35">
      <c r="A32" t="s">
        <v>339</v>
      </c>
    </row>
    <row r="34" spans="1:1" x14ac:dyDescent="0.35">
      <c r="A34" t="s">
        <v>340</v>
      </c>
    </row>
    <row r="35" spans="1:1" x14ac:dyDescent="0.35">
      <c r="A35" t="s">
        <v>341</v>
      </c>
    </row>
    <row r="36" spans="1:1" x14ac:dyDescent="0.35">
      <c r="A36" t="s">
        <v>342</v>
      </c>
    </row>
    <row r="37" spans="1:1" x14ac:dyDescent="0.35">
      <c r="A37" t="s">
        <v>343</v>
      </c>
    </row>
    <row r="38" spans="1:1" x14ac:dyDescent="0.35">
      <c r="A38" t="s">
        <v>344</v>
      </c>
    </row>
    <row r="40" spans="1:1" x14ac:dyDescent="0.35">
      <c r="A40" t="s">
        <v>345</v>
      </c>
    </row>
    <row r="41" spans="1:1" x14ac:dyDescent="0.35">
      <c r="A41" t="s">
        <v>346</v>
      </c>
    </row>
    <row r="42" spans="1:1" x14ac:dyDescent="0.35">
      <c r="A42" t="s">
        <v>347</v>
      </c>
    </row>
    <row r="44" spans="1:1" x14ac:dyDescent="0.35">
      <c r="A44" t="s">
        <v>348</v>
      </c>
    </row>
    <row r="45" spans="1:1" x14ac:dyDescent="0.35">
      <c r="A45" t="s">
        <v>349</v>
      </c>
    </row>
    <row r="46" spans="1:1" x14ac:dyDescent="0.35">
      <c r="A46" t="s">
        <v>350</v>
      </c>
    </row>
    <row r="47" spans="1:1" x14ac:dyDescent="0.35">
      <c r="A47" t="s">
        <v>351</v>
      </c>
    </row>
    <row r="48" spans="1:1" x14ac:dyDescent="0.35">
      <c r="A48" t="s">
        <v>352</v>
      </c>
    </row>
    <row r="50" spans="1:1" x14ac:dyDescent="0.35">
      <c r="A50" t="s">
        <v>353</v>
      </c>
    </row>
    <row r="51" spans="1:1" x14ac:dyDescent="0.35">
      <c r="A51" t="s">
        <v>354</v>
      </c>
    </row>
    <row r="52" spans="1:1" x14ac:dyDescent="0.35">
      <c r="A52" t="s">
        <v>355</v>
      </c>
    </row>
    <row r="53" spans="1:1" x14ac:dyDescent="0.35">
      <c r="A53" t="s">
        <v>356</v>
      </c>
    </row>
    <row r="54" spans="1:1" x14ac:dyDescent="0.35">
      <c r="A54" t="s">
        <v>357</v>
      </c>
    </row>
    <row r="55" spans="1:1" x14ac:dyDescent="0.35">
      <c r="A55" t="s">
        <v>358</v>
      </c>
    </row>
    <row r="56" spans="1:1" x14ac:dyDescent="0.35">
      <c r="A56" t="s">
        <v>359</v>
      </c>
    </row>
    <row r="57" spans="1:1" x14ac:dyDescent="0.35">
      <c r="A57" t="s">
        <v>360</v>
      </c>
    </row>
    <row r="58" spans="1:1" x14ac:dyDescent="0.35">
      <c r="A58" t="s">
        <v>361</v>
      </c>
    </row>
    <row r="59" spans="1:1" x14ac:dyDescent="0.35">
      <c r="A59" t="s">
        <v>362</v>
      </c>
    </row>
    <row r="61" spans="1:1" x14ac:dyDescent="0.35">
      <c r="A61" t="s">
        <v>363</v>
      </c>
    </row>
    <row r="62" spans="1:1" x14ac:dyDescent="0.35">
      <c r="A62" t="s">
        <v>364</v>
      </c>
    </row>
    <row r="63" spans="1:1" x14ac:dyDescent="0.35">
      <c r="A63" t="s">
        <v>365</v>
      </c>
    </row>
    <row r="64" spans="1:1" x14ac:dyDescent="0.35">
      <c r="A64" t="s">
        <v>366</v>
      </c>
    </row>
    <row r="65" spans="1:1" x14ac:dyDescent="0.35">
      <c r="A65" t="s">
        <v>367</v>
      </c>
    </row>
    <row r="66" spans="1:1" x14ac:dyDescent="0.35">
      <c r="A66" t="s">
        <v>368</v>
      </c>
    </row>
    <row r="68" spans="1:1" x14ac:dyDescent="0.35">
      <c r="A68" t="s">
        <v>369</v>
      </c>
    </row>
    <row r="69" spans="1:1" x14ac:dyDescent="0.35">
      <c r="A69" t="s">
        <v>370</v>
      </c>
    </row>
    <row r="71" spans="1:1" x14ac:dyDescent="0.35">
      <c r="A71" t="s">
        <v>371</v>
      </c>
    </row>
    <row r="73" spans="1:1" x14ac:dyDescent="0.35">
      <c r="A73" t="s">
        <v>372</v>
      </c>
    </row>
    <row r="75" spans="1:1" x14ac:dyDescent="0.35">
      <c r="A75" t="s">
        <v>373</v>
      </c>
    </row>
    <row r="77" spans="1:1" x14ac:dyDescent="0.35">
      <c r="A77" t="s">
        <v>374</v>
      </c>
    </row>
    <row r="78" spans="1:1" x14ac:dyDescent="0.35">
      <c r="A78" t="s">
        <v>375</v>
      </c>
    </row>
    <row r="80" spans="1:1" x14ac:dyDescent="0.35">
      <c r="A80" t="s">
        <v>376</v>
      </c>
    </row>
    <row r="81" spans="1:1" x14ac:dyDescent="0.35">
      <c r="A81" t="s">
        <v>377</v>
      </c>
    </row>
    <row r="82" spans="1:1" x14ac:dyDescent="0.35">
      <c r="A82" t="s">
        <v>378</v>
      </c>
    </row>
    <row r="84" spans="1:1" x14ac:dyDescent="0.35">
      <c r="A84" t="s">
        <v>379</v>
      </c>
    </row>
    <row r="85" spans="1:1" x14ac:dyDescent="0.35">
      <c r="A85" t="s">
        <v>380</v>
      </c>
    </row>
    <row r="86" spans="1:1" x14ac:dyDescent="0.35">
      <c r="A86" t="s">
        <v>381</v>
      </c>
    </row>
    <row r="87" spans="1:1" x14ac:dyDescent="0.35">
      <c r="A87" t="s">
        <v>382</v>
      </c>
    </row>
    <row r="89" spans="1:1" x14ac:dyDescent="0.35">
      <c r="A89" t="s">
        <v>383</v>
      </c>
    </row>
    <row r="90" spans="1:1" x14ac:dyDescent="0.35">
      <c r="A90" t="s">
        <v>384</v>
      </c>
    </row>
    <row r="92" spans="1:1" x14ac:dyDescent="0.35">
      <c r="A92" t="s">
        <v>385</v>
      </c>
    </row>
    <row r="93" spans="1:1" x14ac:dyDescent="0.35">
      <c r="A93" t="s">
        <v>386</v>
      </c>
    </row>
    <row r="94" spans="1:1" x14ac:dyDescent="0.35">
      <c r="A94" t="s">
        <v>387</v>
      </c>
    </row>
    <row r="95" spans="1:1" x14ac:dyDescent="0.35">
      <c r="A95" t="s">
        <v>388</v>
      </c>
    </row>
    <row r="96" spans="1:1" x14ac:dyDescent="0.35">
      <c r="A96" t="s">
        <v>389</v>
      </c>
    </row>
    <row r="97" spans="1:1" x14ac:dyDescent="0.35">
      <c r="A97" t="s">
        <v>390</v>
      </c>
    </row>
    <row r="99" spans="1:1" x14ac:dyDescent="0.35">
      <c r="A99" t="s">
        <v>391</v>
      </c>
    </row>
    <row r="100" spans="1:1" x14ac:dyDescent="0.35">
      <c r="A100" t="s">
        <v>392</v>
      </c>
    </row>
    <row r="101" spans="1:1" x14ac:dyDescent="0.35">
      <c r="A101" t="s">
        <v>393</v>
      </c>
    </row>
    <row r="103" spans="1:1" x14ac:dyDescent="0.35">
      <c r="A103" t="s">
        <v>394</v>
      </c>
    </row>
    <row r="104" spans="1:1" x14ac:dyDescent="0.35">
      <c r="A104" t="s">
        <v>395</v>
      </c>
    </row>
    <row r="105" spans="1:1" x14ac:dyDescent="0.35">
      <c r="A105" t="s">
        <v>396</v>
      </c>
    </row>
    <row r="106" spans="1:1" x14ac:dyDescent="0.35">
      <c r="A106" t="s">
        <v>397</v>
      </c>
    </row>
    <row r="107" spans="1:1" x14ac:dyDescent="0.35">
      <c r="A107" t="s">
        <v>398</v>
      </c>
    </row>
    <row r="108" spans="1:1" x14ac:dyDescent="0.35">
      <c r="A108" t="s">
        <v>399</v>
      </c>
    </row>
    <row r="109" spans="1:1" x14ac:dyDescent="0.35">
      <c r="A109" t="s">
        <v>400</v>
      </c>
    </row>
    <row r="110" spans="1:1" x14ac:dyDescent="0.35">
      <c r="A110" t="s">
        <v>401</v>
      </c>
    </row>
    <row r="112" spans="1:1" x14ac:dyDescent="0.35">
      <c r="A112" t="s">
        <v>402</v>
      </c>
    </row>
    <row r="114" spans="1:1" x14ac:dyDescent="0.35">
      <c r="A114" t="s">
        <v>403</v>
      </c>
    </row>
    <row r="115" spans="1:1" x14ac:dyDescent="0.35">
      <c r="A115" t="s">
        <v>404</v>
      </c>
    </row>
    <row r="116" spans="1:1" x14ac:dyDescent="0.35">
      <c r="A116" t="s">
        <v>405</v>
      </c>
    </row>
    <row r="118" spans="1:1" x14ac:dyDescent="0.35">
      <c r="A118" t="s">
        <v>406</v>
      </c>
    </row>
    <row r="119" spans="1:1" x14ac:dyDescent="0.35">
      <c r="A119" t="s">
        <v>407</v>
      </c>
    </row>
    <row r="120" spans="1:1" x14ac:dyDescent="0.35">
      <c r="A120" t="s">
        <v>408</v>
      </c>
    </row>
    <row r="121" spans="1:1" x14ac:dyDescent="0.35">
      <c r="A121" t="s">
        <v>409</v>
      </c>
    </row>
    <row r="123" spans="1:1" x14ac:dyDescent="0.35">
      <c r="A123" t="s">
        <v>410</v>
      </c>
    </row>
    <row r="124" spans="1:1" x14ac:dyDescent="0.35">
      <c r="A124" t="s">
        <v>411</v>
      </c>
    </row>
    <row r="125" spans="1:1" x14ac:dyDescent="0.35">
      <c r="A125" t="s">
        <v>412</v>
      </c>
    </row>
    <row r="126" spans="1:1" x14ac:dyDescent="0.35">
      <c r="A126" t="s">
        <v>413</v>
      </c>
    </row>
    <row r="127" spans="1:1" x14ac:dyDescent="0.35">
      <c r="A127" t="s">
        <v>414</v>
      </c>
    </row>
    <row r="128" spans="1:1" x14ac:dyDescent="0.35">
      <c r="A128" t="s">
        <v>415</v>
      </c>
    </row>
    <row r="129" spans="1:1" x14ac:dyDescent="0.35">
      <c r="A129" t="s">
        <v>416</v>
      </c>
    </row>
    <row r="130" spans="1:1" x14ac:dyDescent="0.35">
      <c r="A130" t="s">
        <v>417</v>
      </c>
    </row>
    <row r="131" spans="1:1" x14ac:dyDescent="0.35">
      <c r="A131" t="s">
        <v>418</v>
      </c>
    </row>
    <row r="132" spans="1:1" x14ac:dyDescent="0.35">
      <c r="A132" t="s">
        <v>419</v>
      </c>
    </row>
    <row r="134" spans="1:1" x14ac:dyDescent="0.35">
      <c r="A134" t="s">
        <v>420</v>
      </c>
    </row>
    <row r="135" spans="1:1" x14ac:dyDescent="0.35">
      <c r="A135" t="s">
        <v>421</v>
      </c>
    </row>
    <row r="136" spans="1:1" x14ac:dyDescent="0.35">
      <c r="A136" t="s">
        <v>422</v>
      </c>
    </row>
    <row r="137" spans="1:1" x14ac:dyDescent="0.35">
      <c r="A137" t="s">
        <v>423</v>
      </c>
    </row>
    <row r="138" spans="1:1" x14ac:dyDescent="0.35">
      <c r="A138" t="s">
        <v>424</v>
      </c>
    </row>
    <row r="139" spans="1:1" x14ac:dyDescent="0.35">
      <c r="A139" t="s">
        <v>425</v>
      </c>
    </row>
    <row r="140" spans="1:1" x14ac:dyDescent="0.35">
      <c r="A140" t="s">
        <v>426</v>
      </c>
    </row>
    <row r="141" spans="1:1" x14ac:dyDescent="0.35">
      <c r="A141" t="s">
        <v>427</v>
      </c>
    </row>
    <row r="142" spans="1:1" x14ac:dyDescent="0.35">
      <c r="A142" t="s">
        <v>428</v>
      </c>
    </row>
    <row r="143" spans="1:1" x14ac:dyDescent="0.35">
      <c r="A143" t="s">
        <v>429</v>
      </c>
    </row>
    <row r="144" spans="1:1" x14ac:dyDescent="0.35">
      <c r="A144" t="s">
        <v>430</v>
      </c>
    </row>
    <row r="145" spans="1:1" x14ac:dyDescent="0.35">
      <c r="A145" t="s">
        <v>431</v>
      </c>
    </row>
    <row r="147" spans="1:1" x14ac:dyDescent="0.35">
      <c r="A147" t="s">
        <v>432</v>
      </c>
    </row>
    <row r="148" spans="1:1" x14ac:dyDescent="0.35">
      <c r="A148" t="s">
        <v>433</v>
      </c>
    </row>
    <row r="149" spans="1:1" x14ac:dyDescent="0.35">
      <c r="A149" t="s">
        <v>434</v>
      </c>
    </row>
    <row r="151" spans="1:1" x14ac:dyDescent="0.35">
      <c r="A151" t="s">
        <v>435</v>
      </c>
    </row>
    <row r="152" spans="1:1" x14ac:dyDescent="0.35">
      <c r="A152" t="s">
        <v>436</v>
      </c>
    </row>
    <row r="154" spans="1:1" x14ac:dyDescent="0.35">
      <c r="A154" t="s">
        <v>437</v>
      </c>
    </row>
    <row r="156" spans="1:1" x14ac:dyDescent="0.35">
      <c r="A156" t="s">
        <v>438</v>
      </c>
    </row>
    <row r="157" spans="1:1" x14ac:dyDescent="0.35">
      <c r="A157" t="s">
        <v>439</v>
      </c>
    </row>
    <row r="158" spans="1:1" x14ac:dyDescent="0.35">
      <c r="A158" t="s">
        <v>440</v>
      </c>
    </row>
    <row r="159" spans="1:1" x14ac:dyDescent="0.35">
      <c r="A159" t="s">
        <v>441</v>
      </c>
    </row>
    <row r="160" spans="1:1" x14ac:dyDescent="0.35">
      <c r="A160" t="s">
        <v>442</v>
      </c>
    </row>
    <row r="161" spans="1:1" x14ac:dyDescent="0.35">
      <c r="A161" t="s">
        <v>443</v>
      </c>
    </row>
    <row r="162" spans="1:1" x14ac:dyDescent="0.35">
      <c r="A162" t="s">
        <v>444</v>
      </c>
    </row>
    <row r="164" spans="1:1" x14ac:dyDescent="0.35">
      <c r="A164" t="s">
        <v>445</v>
      </c>
    </row>
    <row r="165" spans="1:1" x14ac:dyDescent="0.35">
      <c r="A165" t="s">
        <v>446</v>
      </c>
    </row>
    <row r="166" spans="1:1" x14ac:dyDescent="0.35">
      <c r="A166" t="s">
        <v>447</v>
      </c>
    </row>
    <row r="167" spans="1:1" x14ac:dyDescent="0.35">
      <c r="A167" t="s">
        <v>448</v>
      </c>
    </row>
    <row r="168" spans="1:1" x14ac:dyDescent="0.35">
      <c r="A168" t="s">
        <v>449</v>
      </c>
    </row>
    <row r="169" spans="1:1" x14ac:dyDescent="0.35">
      <c r="A169" t="s">
        <v>450</v>
      </c>
    </row>
    <row r="170" spans="1:1" x14ac:dyDescent="0.35">
      <c r="A170" t="s">
        <v>451</v>
      </c>
    </row>
    <row r="171" spans="1:1" x14ac:dyDescent="0.35">
      <c r="A171" t="s">
        <v>452</v>
      </c>
    </row>
    <row r="172" spans="1:1" x14ac:dyDescent="0.35">
      <c r="A172" t="s">
        <v>453</v>
      </c>
    </row>
    <row r="173" spans="1:1" x14ac:dyDescent="0.35">
      <c r="A173" t="s">
        <v>454</v>
      </c>
    </row>
    <row r="175" spans="1:1" x14ac:dyDescent="0.35">
      <c r="A175" t="s">
        <v>455</v>
      </c>
    </row>
    <row r="176" spans="1:1" x14ac:dyDescent="0.35">
      <c r="A176" t="s">
        <v>456</v>
      </c>
    </row>
    <row r="177" spans="1:1" x14ac:dyDescent="0.35">
      <c r="A177" t="s">
        <v>457</v>
      </c>
    </row>
    <row r="179" spans="1:1" x14ac:dyDescent="0.35">
      <c r="A179" t="s">
        <v>458</v>
      </c>
    </row>
    <row r="181" spans="1:1" x14ac:dyDescent="0.35">
      <c r="A181" t="s">
        <v>459</v>
      </c>
    </row>
    <row r="182" spans="1:1" x14ac:dyDescent="0.35">
      <c r="A182" t="s">
        <v>460</v>
      </c>
    </row>
    <row r="183" spans="1:1" x14ac:dyDescent="0.35">
      <c r="A183" t="s">
        <v>461</v>
      </c>
    </row>
    <row r="184" spans="1:1" x14ac:dyDescent="0.35">
      <c r="A184" t="s">
        <v>462</v>
      </c>
    </row>
    <row r="185" spans="1:1" x14ac:dyDescent="0.35">
      <c r="A185" t="s">
        <v>463</v>
      </c>
    </row>
    <row r="187" spans="1:1" x14ac:dyDescent="0.35">
      <c r="A187" t="s">
        <v>464</v>
      </c>
    </row>
    <row r="188" spans="1:1" x14ac:dyDescent="0.35">
      <c r="A188" t="s">
        <v>465</v>
      </c>
    </row>
    <row r="189" spans="1:1" x14ac:dyDescent="0.35">
      <c r="A189" t="s">
        <v>466</v>
      </c>
    </row>
    <row r="190" spans="1:1" x14ac:dyDescent="0.35">
      <c r="A190" t="s">
        <v>467</v>
      </c>
    </row>
    <row r="191" spans="1:1" x14ac:dyDescent="0.35">
      <c r="A191" t="s">
        <v>468</v>
      </c>
    </row>
    <row r="192" spans="1:1" x14ac:dyDescent="0.35">
      <c r="A192" t="s">
        <v>469</v>
      </c>
    </row>
    <row r="193" spans="1:1" x14ac:dyDescent="0.35">
      <c r="A193" t="s">
        <v>470</v>
      </c>
    </row>
    <row r="195" spans="1:1" x14ac:dyDescent="0.35">
      <c r="A195" t="s">
        <v>471</v>
      </c>
    </row>
    <row r="197" spans="1:1" x14ac:dyDescent="0.35">
      <c r="A197" t="s">
        <v>472</v>
      </c>
    </row>
    <row r="198" spans="1:1" x14ac:dyDescent="0.35">
      <c r="A198" t="s">
        <v>473</v>
      </c>
    </row>
    <row r="199" spans="1:1" x14ac:dyDescent="0.35">
      <c r="A199" t="s">
        <v>474</v>
      </c>
    </row>
    <row r="200" spans="1:1" x14ac:dyDescent="0.35">
      <c r="A200" t="s">
        <v>475</v>
      </c>
    </row>
    <row r="201" spans="1:1" x14ac:dyDescent="0.35">
      <c r="A201" t="s">
        <v>476</v>
      </c>
    </row>
    <row r="202" spans="1:1" x14ac:dyDescent="0.35">
      <c r="A202" t="s">
        <v>477</v>
      </c>
    </row>
    <row r="203" spans="1:1" x14ac:dyDescent="0.35">
      <c r="A203" t="s">
        <v>478</v>
      </c>
    </row>
    <row r="205" spans="1:1" x14ac:dyDescent="0.35">
      <c r="A205" t="s">
        <v>479</v>
      </c>
    </row>
    <row r="206" spans="1:1" x14ac:dyDescent="0.35">
      <c r="A206" t="s">
        <v>480</v>
      </c>
    </row>
    <row r="208" spans="1:1" x14ac:dyDescent="0.35">
      <c r="A208" t="s">
        <v>481</v>
      </c>
    </row>
    <row r="210" spans="1:1" x14ac:dyDescent="0.35">
      <c r="A210" t="s">
        <v>482</v>
      </c>
    </row>
    <row r="211" spans="1:1" x14ac:dyDescent="0.35">
      <c r="A211" t="s">
        <v>483</v>
      </c>
    </row>
    <row r="212" spans="1:1" x14ac:dyDescent="0.35">
      <c r="A212" t="s">
        <v>484</v>
      </c>
    </row>
    <row r="214" spans="1:1" x14ac:dyDescent="0.35">
      <c r="A214" t="s">
        <v>485</v>
      </c>
    </row>
    <row r="215" spans="1:1" x14ac:dyDescent="0.35">
      <c r="A215" t="s">
        <v>486</v>
      </c>
    </row>
    <row r="217" spans="1:1" x14ac:dyDescent="0.35">
      <c r="A217" t="s">
        <v>487</v>
      </c>
    </row>
    <row r="218" spans="1:1" x14ac:dyDescent="0.35">
      <c r="A218" t="s">
        <v>488</v>
      </c>
    </row>
    <row r="219" spans="1:1" x14ac:dyDescent="0.35">
      <c r="A219" t="s">
        <v>489</v>
      </c>
    </row>
    <row r="220" spans="1:1" x14ac:dyDescent="0.35">
      <c r="A220" t="s">
        <v>490</v>
      </c>
    </row>
    <row r="222" spans="1:1" x14ac:dyDescent="0.35">
      <c r="A222" t="s">
        <v>491</v>
      </c>
    </row>
    <row r="223" spans="1:1" x14ac:dyDescent="0.35">
      <c r="A223" t="s">
        <v>492</v>
      </c>
    </row>
    <row r="224" spans="1:1" x14ac:dyDescent="0.35">
      <c r="A224" t="s">
        <v>493</v>
      </c>
    </row>
    <row r="225" spans="1:1" x14ac:dyDescent="0.35">
      <c r="A225" t="s">
        <v>494</v>
      </c>
    </row>
    <row r="226" spans="1:1" x14ac:dyDescent="0.35">
      <c r="A226" t="s">
        <v>495</v>
      </c>
    </row>
    <row r="227" spans="1:1" x14ac:dyDescent="0.35">
      <c r="A227" t="s">
        <v>496</v>
      </c>
    </row>
    <row r="228" spans="1:1" x14ac:dyDescent="0.35">
      <c r="A228" t="s">
        <v>497</v>
      </c>
    </row>
    <row r="230" spans="1:1" x14ac:dyDescent="0.35">
      <c r="A230" t="s">
        <v>498</v>
      </c>
    </row>
    <row r="231" spans="1:1" x14ac:dyDescent="0.35">
      <c r="A231" t="s">
        <v>499</v>
      </c>
    </row>
    <row r="232" spans="1:1" x14ac:dyDescent="0.35">
      <c r="A232" t="s">
        <v>500</v>
      </c>
    </row>
    <row r="233" spans="1:1" x14ac:dyDescent="0.35">
      <c r="A233" t="s">
        <v>501</v>
      </c>
    </row>
    <row r="235" spans="1:1" x14ac:dyDescent="0.35">
      <c r="A235" t="s">
        <v>502</v>
      </c>
    </row>
    <row r="236" spans="1:1" x14ac:dyDescent="0.35">
      <c r="A236" t="s">
        <v>503</v>
      </c>
    </row>
    <row r="237" spans="1:1" x14ac:dyDescent="0.35">
      <c r="A237" t="s">
        <v>504</v>
      </c>
    </row>
    <row r="238" spans="1:1" x14ac:dyDescent="0.35">
      <c r="A238" t="s">
        <v>505</v>
      </c>
    </row>
    <row r="239" spans="1:1" x14ac:dyDescent="0.35">
      <c r="A239" t="s">
        <v>506</v>
      </c>
    </row>
    <row r="240" spans="1:1" x14ac:dyDescent="0.35">
      <c r="A240" t="s">
        <v>507</v>
      </c>
    </row>
    <row r="241" spans="1:1" x14ac:dyDescent="0.35">
      <c r="A241" t="s">
        <v>508</v>
      </c>
    </row>
    <row r="242" spans="1:1" x14ac:dyDescent="0.35">
      <c r="A242" t="s">
        <v>509</v>
      </c>
    </row>
    <row r="243" spans="1:1" x14ac:dyDescent="0.35">
      <c r="A243" t="s">
        <v>510</v>
      </c>
    </row>
    <row r="245" spans="1:1" x14ac:dyDescent="0.35">
      <c r="A245" t="s">
        <v>511</v>
      </c>
    </row>
    <row r="247" spans="1:1" x14ac:dyDescent="0.35">
      <c r="A247" t="s">
        <v>512</v>
      </c>
    </row>
    <row r="248" spans="1:1" x14ac:dyDescent="0.35">
      <c r="A248" t="s">
        <v>513</v>
      </c>
    </row>
    <row r="249" spans="1:1" x14ac:dyDescent="0.35">
      <c r="A249" t="s">
        <v>514</v>
      </c>
    </row>
    <row r="250" spans="1:1" x14ac:dyDescent="0.35">
      <c r="A250" t="s">
        <v>515</v>
      </c>
    </row>
    <row r="252" spans="1:1" x14ac:dyDescent="0.35">
      <c r="A252" t="s">
        <v>516</v>
      </c>
    </row>
    <row r="253" spans="1:1" x14ac:dyDescent="0.35">
      <c r="A253" t="s">
        <v>517</v>
      </c>
    </row>
    <row r="254" spans="1:1" x14ac:dyDescent="0.35">
      <c r="A254" t="s">
        <v>518</v>
      </c>
    </row>
    <row r="255" spans="1:1" x14ac:dyDescent="0.35">
      <c r="A255" t="s">
        <v>519</v>
      </c>
    </row>
    <row r="257" spans="1:1" x14ac:dyDescent="0.35">
      <c r="A257" t="s">
        <v>520</v>
      </c>
    </row>
    <row r="258" spans="1:1" x14ac:dyDescent="0.35">
      <c r="A258" t="s">
        <v>521</v>
      </c>
    </row>
    <row r="259" spans="1:1" x14ac:dyDescent="0.35">
      <c r="A259" t="s">
        <v>522</v>
      </c>
    </row>
    <row r="260" spans="1:1" x14ac:dyDescent="0.35">
      <c r="A260" t="s">
        <v>523</v>
      </c>
    </row>
    <row r="261" spans="1:1" x14ac:dyDescent="0.35">
      <c r="A261" t="s">
        <v>524</v>
      </c>
    </row>
    <row r="262" spans="1:1" x14ac:dyDescent="0.35">
      <c r="A262" t="s">
        <v>525</v>
      </c>
    </row>
    <row r="263" spans="1:1" x14ac:dyDescent="0.35">
      <c r="A263" t="s">
        <v>526</v>
      </c>
    </row>
    <row r="264" spans="1:1" x14ac:dyDescent="0.35">
      <c r="A264" t="s">
        <v>527</v>
      </c>
    </row>
    <row r="265" spans="1:1" x14ac:dyDescent="0.35">
      <c r="A265" t="s">
        <v>528</v>
      </c>
    </row>
    <row r="266" spans="1:1" x14ac:dyDescent="0.35">
      <c r="A266" t="s">
        <v>529</v>
      </c>
    </row>
    <row r="267" spans="1:1" x14ac:dyDescent="0.35">
      <c r="A267" t="s">
        <v>530</v>
      </c>
    </row>
    <row r="269" spans="1:1" x14ac:dyDescent="0.35">
      <c r="A269" t="s">
        <v>531</v>
      </c>
    </row>
    <row r="270" spans="1:1" x14ac:dyDescent="0.35">
      <c r="A270" t="s">
        <v>532</v>
      </c>
    </row>
    <row r="271" spans="1:1" x14ac:dyDescent="0.35">
      <c r="A271" t="s">
        <v>533</v>
      </c>
    </row>
    <row r="272" spans="1:1" x14ac:dyDescent="0.35">
      <c r="A272" t="s">
        <v>534</v>
      </c>
    </row>
    <row r="273" spans="1:1" x14ac:dyDescent="0.35">
      <c r="A273" t="s">
        <v>535</v>
      </c>
    </row>
    <row r="275" spans="1:1" x14ac:dyDescent="0.35">
      <c r="A275" t="s">
        <v>536</v>
      </c>
    </row>
    <row r="276" spans="1:1" x14ac:dyDescent="0.35">
      <c r="A276" t="s">
        <v>537</v>
      </c>
    </row>
    <row r="277" spans="1:1" x14ac:dyDescent="0.35">
      <c r="A277" t="s">
        <v>538</v>
      </c>
    </row>
    <row r="278" spans="1:1" x14ac:dyDescent="0.35">
      <c r="A278" t="s">
        <v>539</v>
      </c>
    </row>
    <row r="279" spans="1:1" x14ac:dyDescent="0.35">
      <c r="A279" t="s">
        <v>540</v>
      </c>
    </row>
    <row r="280" spans="1:1" x14ac:dyDescent="0.35">
      <c r="A280" t="s">
        <v>541</v>
      </c>
    </row>
    <row r="281" spans="1:1" x14ac:dyDescent="0.35">
      <c r="A281" t="s">
        <v>542</v>
      </c>
    </row>
    <row r="282" spans="1:1" x14ac:dyDescent="0.35">
      <c r="A282" t="s">
        <v>543</v>
      </c>
    </row>
    <row r="283" spans="1:1" x14ac:dyDescent="0.35">
      <c r="A283" t="s">
        <v>544</v>
      </c>
    </row>
    <row r="284" spans="1:1" x14ac:dyDescent="0.35">
      <c r="A284" t="s">
        <v>545</v>
      </c>
    </row>
    <row r="285" spans="1:1" x14ac:dyDescent="0.35">
      <c r="A285" t="s">
        <v>546</v>
      </c>
    </row>
    <row r="286" spans="1:1" x14ac:dyDescent="0.35">
      <c r="A286" t="s">
        <v>547</v>
      </c>
    </row>
    <row r="288" spans="1:1" x14ac:dyDescent="0.35">
      <c r="A288" t="s">
        <v>548</v>
      </c>
    </row>
    <row r="289" spans="1:1" x14ac:dyDescent="0.35">
      <c r="A289" t="s">
        <v>549</v>
      </c>
    </row>
    <row r="290" spans="1:1" x14ac:dyDescent="0.35">
      <c r="A290" t="s">
        <v>550</v>
      </c>
    </row>
    <row r="291" spans="1:1" x14ac:dyDescent="0.35">
      <c r="A291" t="s">
        <v>551</v>
      </c>
    </row>
    <row r="293" spans="1:1" x14ac:dyDescent="0.35">
      <c r="A293" t="s">
        <v>552</v>
      </c>
    </row>
    <row r="294" spans="1:1" x14ac:dyDescent="0.35">
      <c r="A294" t="s">
        <v>553</v>
      </c>
    </row>
    <row r="295" spans="1:1" x14ac:dyDescent="0.35">
      <c r="A295" t="s">
        <v>554</v>
      </c>
    </row>
    <row r="297" spans="1:1" x14ac:dyDescent="0.35">
      <c r="A297" t="s">
        <v>555</v>
      </c>
    </row>
    <row r="298" spans="1:1" x14ac:dyDescent="0.35">
      <c r="A298" t="s">
        <v>556</v>
      </c>
    </row>
    <row r="299" spans="1:1" x14ac:dyDescent="0.35">
      <c r="A299" t="s">
        <v>557</v>
      </c>
    </row>
    <row r="300" spans="1:1" x14ac:dyDescent="0.35">
      <c r="A300" t="s">
        <v>558</v>
      </c>
    </row>
    <row r="301" spans="1:1" x14ac:dyDescent="0.35">
      <c r="A301" t="s">
        <v>559</v>
      </c>
    </row>
    <row r="302" spans="1:1" x14ac:dyDescent="0.35">
      <c r="A302" t="s">
        <v>560</v>
      </c>
    </row>
    <row r="303" spans="1:1" x14ac:dyDescent="0.35">
      <c r="A303" t="s">
        <v>561</v>
      </c>
    </row>
    <row r="304" spans="1:1" x14ac:dyDescent="0.35">
      <c r="A304" t="s">
        <v>562</v>
      </c>
    </row>
    <row r="305" spans="1:1" x14ac:dyDescent="0.35">
      <c r="A305" t="s">
        <v>563</v>
      </c>
    </row>
    <row r="306" spans="1:1" x14ac:dyDescent="0.35">
      <c r="A306" t="s">
        <v>564</v>
      </c>
    </row>
    <row r="307" spans="1:1" x14ac:dyDescent="0.35">
      <c r="A307" t="s">
        <v>565</v>
      </c>
    </row>
    <row r="308" spans="1:1" x14ac:dyDescent="0.35">
      <c r="A308" t="s">
        <v>566</v>
      </c>
    </row>
    <row r="310" spans="1:1" x14ac:dyDescent="0.35">
      <c r="A310" t="s">
        <v>567</v>
      </c>
    </row>
    <row r="311" spans="1:1" x14ac:dyDescent="0.35">
      <c r="A311" t="s">
        <v>568</v>
      </c>
    </row>
    <row r="312" spans="1:1" x14ac:dyDescent="0.35">
      <c r="A312" t="s">
        <v>569</v>
      </c>
    </row>
    <row r="313" spans="1:1" x14ac:dyDescent="0.35">
      <c r="A313" t="s">
        <v>570</v>
      </c>
    </row>
    <row r="314" spans="1:1" x14ac:dyDescent="0.35">
      <c r="A314" t="s">
        <v>571</v>
      </c>
    </row>
    <row r="315" spans="1:1" x14ac:dyDescent="0.35">
      <c r="A315" t="s">
        <v>572</v>
      </c>
    </row>
    <row r="316" spans="1:1" x14ac:dyDescent="0.35">
      <c r="A316" t="s">
        <v>573</v>
      </c>
    </row>
    <row r="318" spans="1:1" x14ac:dyDescent="0.35">
      <c r="A318" t="s">
        <v>574</v>
      </c>
    </row>
    <row r="319" spans="1:1" x14ac:dyDescent="0.35">
      <c r="A319" t="s">
        <v>575</v>
      </c>
    </row>
    <row r="320" spans="1:1" x14ac:dyDescent="0.35">
      <c r="A320" t="s">
        <v>576</v>
      </c>
    </row>
    <row r="321" spans="1:1" x14ac:dyDescent="0.35">
      <c r="A321" t="s">
        <v>577</v>
      </c>
    </row>
    <row r="322" spans="1:1" x14ac:dyDescent="0.35">
      <c r="A322" t="s">
        <v>578</v>
      </c>
    </row>
    <row r="323" spans="1:1" x14ac:dyDescent="0.35">
      <c r="A323" t="s">
        <v>579</v>
      </c>
    </row>
    <row r="324" spans="1:1" x14ac:dyDescent="0.35">
      <c r="A324" t="s">
        <v>580</v>
      </c>
    </row>
    <row r="325" spans="1:1" x14ac:dyDescent="0.35">
      <c r="A325" t="s">
        <v>581</v>
      </c>
    </row>
    <row r="326" spans="1:1" x14ac:dyDescent="0.35">
      <c r="A326" t="s">
        <v>582</v>
      </c>
    </row>
    <row r="327" spans="1:1" x14ac:dyDescent="0.35">
      <c r="A327" t="s">
        <v>583</v>
      </c>
    </row>
    <row r="329" spans="1:1" x14ac:dyDescent="0.35">
      <c r="A329" t="s">
        <v>584</v>
      </c>
    </row>
    <row r="330" spans="1:1" x14ac:dyDescent="0.35">
      <c r="A330" t="s">
        <v>585</v>
      </c>
    </row>
    <row r="331" spans="1:1" x14ac:dyDescent="0.35">
      <c r="A331" t="s">
        <v>586</v>
      </c>
    </row>
    <row r="332" spans="1:1" x14ac:dyDescent="0.35">
      <c r="A332" t="s">
        <v>587</v>
      </c>
    </row>
    <row r="333" spans="1:1" x14ac:dyDescent="0.35">
      <c r="A333" t="s">
        <v>588</v>
      </c>
    </row>
    <row r="334" spans="1:1" x14ac:dyDescent="0.35">
      <c r="A334" t="s">
        <v>589</v>
      </c>
    </row>
    <row r="335" spans="1:1" x14ac:dyDescent="0.35">
      <c r="A335" t="s">
        <v>590</v>
      </c>
    </row>
    <row r="337" spans="1:1" x14ac:dyDescent="0.35">
      <c r="A337" t="s">
        <v>591</v>
      </c>
    </row>
    <row r="338" spans="1:1" x14ac:dyDescent="0.35">
      <c r="A338" t="s">
        <v>592</v>
      </c>
    </row>
    <row r="339" spans="1:1" x14ac:dyDescent="0.35">
      <c r="A339" t="s">
        <v>593</v>
      </c>
    </row>
    <row r="340" spans="1:1" x14ac:dyDescent="0.35">
      <c r="A340" t="s">
        <v>594</v>
      </c>
    </row>
    <row r="341" spans="1:1" x14ac:dyDescent="0.35">
      <c r="A341" t="s">
        <v>595</v>
      </c>
    </row>
    <row r="343" spans="1:1" x14ac:dyDescent="0.35">
      <c r="A343" t="s">
        <v>596</v>
      </c>
    </row>
    <row r="345" spans="1:1" x14ac:dyDescent="0.35">
      <c r="A345" t="s">
        <v>597</v>
      </c>
    </row>
    <row r="346" spans="1:1" x14ac:dyDescent="0.35">
      <c r="A346" t="s">
        <v>598</v>
      </c>
    </row>
    <row r="347" spans="1:1" x14ac:dyDescent="0.35">
      <c r="A347" t="s">
        <v>599</v>
      </c>
    </row>
    <row r="348" spans="1:1" x14ac:dyDescent="0.35">
      <c r="A348" t="s">
        <v>600</v>
      </c>
    </row>
    <row r="349" spans="1:1" x14ac:dyDescent="0.35">
      <c r="A349" t="s">
        <v>601</v>
      </c>
    </row>
    <row r="350" spans="1:1" x14ac:dyDescent="0.35">
      <c r="A350" t="s">
        <v>602</v>
      </c>
    </row>
    <row r="351" spans="1:1" x14ac:dyDescent="0.35">
      <c r="A351" t="s">
        <v>603</v>
      </c>
    </row>
    <row r="352" spans="1:1" x14ac:dyDescent="0.35">
      <c r="A352" t="s">
        <v>604</v>
      </c>
    </row>
    <row r="354" spans="1:1" x14ac:dyDescent="0.35">
      <c r="A354" t="s">
        <v>605</v>
      </c>
    </row>
    <row r="355" spans="1:1" x14ac:dyDescent="0.35">
      <c r="A355" t="s">
        <v>606</v>
      </c>
    </row>
    <row r="356" spans="1:1" x14ac:dyDescent="0.35">
      <c r="A356" t="s">
        <v>607</v>
      </c>
    </row>
    <row r="357" spans="1:1" x14ac:dyDescent="0.35">
      <c r="A357" t="s">
        <v>608</v>
      </c>
    </row>
    <row r="358" spans="1:1" x14ac:dyDescent="0.35">
      <c r="A358" t="s">
        <v>609</v>
      </c>
    </row>
    <row r="359" spans="1:1" x14ac:dyDescent="0.35">
      <c r="A359" t="s">
        <v>610</v>
      </c>
    </row>
    <row r="361" spans="1:1" x14ac:dyDescent="0.35">
      <c r="A361" t="s">
        <v>611</v>
      </c>
    </row>
    <row r="362" spans="1:1" x14ac:dyDescent="0.35">
      <c r="A362" t="s">
        <v>612</v>
      </c>
    </row>
    <row r="363" spans="1:1" x14ac:dyDescent="0.35">
      <c r="A363" t="s">
        <v>613</v>
      </c>
    </row>
    <row r="365" spans="1:1" x14ac:dyDescent="0.35">
      <c r="A365" t="s">
        <v>614</v>
      </c>
    </row>
    <row r="366" spans="1:1" x14ac:dyDescent="0.35">
      <c r="A366" t="s">
        <v>615</v>
      </c>
    </row>
    <row r="368" spans="1:1" x14ac:dyDescent="0.35">
      <c r="A368" t="s">
        <v>616</v>
      </c>
    </row>
    <row r="369" spans="1:1" x14ac:dyDescent="0.35">
      <c r="A369" t="s">
        <v>617</v>
      </c>
    </row>
    <row r="370" spans="1:1" x14ac:dyDescent="0.35">
      <c r="A370" t="s">
        <v>618</v>
      </c>
    </row>
    <row r="372" spans="1:1" x14ac:dyDescent="0.35">
      <c r="A372" t="s">
        <v>619</v>
      </c>
    </row>
    <row r="373" spans="1:1" x14ac:dyDescent="0.35">
      <c r="A373" t="s">
        <v>620</v>
      </c>
    </row>
    <row r="374" spans="1:1" x14ac:dyDescent="0.35">
      <c r="A374" t="s">
        <v>621</v>
      </c>
    </row>
    <row r="376" spans="1:1" x14ac:dyDescent="0.35">
      <c r="A376" t="s">
        <v>622</v>
      </c>
    </row>
    <row r="377" spans="1:1" x14ac:dyDescent="0.35">
      <c r="A377" t="s">
        <v>623</v>
      </c>
    </row>
    <row r="379" spans="1:1" x14ac:dyDescent="0.35">
      <c r="A379" t="s">
        <v>624</v>
      </c>
    </row>
    <row r="380" spans="1:1" x14ac:dyDescent="0.35">
      <c r="A380" t="s">
        <v>625</v>
      </c>
    </row>
    <row r="382" spans="1:1" x14ac:dyDescent="0.35">
      <c r="A382" t="s">
        <v>626</v>
      </c>
    </row>
    <row r="383" spans="1:1" x14ac:dyDescent="0.35">
      <c r="A383" t="s">
        <v>627</v>
      </c>
    </row>
    <row r="384" spans="1:1" x14ac:dyDescent="0.35">
      <c r="A384" t="s">
        <v>628</v>
      </c>
    </row>
    <row r="385" spans="1:1" x14ac:dyDescent="0.35">
      <c r="A385" t="s">
        <v>629</v>
      </c>
    </row>
    <row r="386" spans="1:1" x14ac:dyDescent="0.35">
      <c r="A386" t="s">
        <v>630</v>
      </c>
    </row>
    <row r="388" spans="1:1" x14ac:dyDescent="0.35">
      <c r="A388" t="s">
        <v>631</v>
      </c>
    </row>
    <row r="389" spans="1:1" x14ac:dyDescent="0.35">
      <c r="A389" t="s">
        <v>632</v>
      </c>
    </row>
    <row r="390" spans="1:1" x14ac:dyDescent="0.35">
      <c r="A390" t="s">
        <v>633</v>
      </c>
    </row>
    <row r="391" spans="1:1" x14ac:dyDescent="0.35">
      <c r="A391" t="s">
        <v>634</v>
      </c>
    </row>
    <row r="392" spans="1:1" x14ac:dyDescent="0.35">
      <c r="A392" t="s">
        <v>635</v>
      </c>
    </row>
    <row r="393" spans="1:1" x14ac:dyDescent="0.35">
      <c r="A393" t="s">
        <v>636</v>
      </c>
    </row>
    <row r="394" spans="1:1" x14ac:dyDescent="0.35">
      <c r="A394" t="s">
        <v>637</v>
      </c>
    </row>
    <row r="395" spans="1:1" x14ac:dyDescent="0.35">
      <c r="A395" t="s">
        <v>638</v>
      </c>
    </row>
    <row r="396" spans="1:1" x14ac:dyDescent="0.35">
      <c r="A396" t="s">
        <v>639</v>
      </c>
    </row>
    <row r="398" spans="1:1" x14ac:dyDescent="0.35">
      <c r="A398" t="s">
        <v>640</v>
      </c>
    </row>
    <row r="399" spans="1:1" x14ac:dyDescent="0.35">
      <c r="A399" t="s">
        <v>641</v>
      </c>
    </row>
    <row r="400" spans="1:1" x14ac:dyDescent="0.35">
      <c r="A400" t="s">
        <v>642</v>
      </c>
    </row>
    <row r="401" spans="1:1" x14ac:dyDescent="0.35">
      <c r="A401" t="s">
        <v>643</v>
      </c>
    </row>
    <row r="403" spans="1:1" x14ac:dyDescent="0.35">
      <c r="A403" t="s">
        <v>644</v>
      </c>
    </row>
    <row r="404" spans="1:1" x14ac:dyDescent="0.35">
      <c r="A404" t="s">
        <v>645</v>
      </c>
    </row>
    <row r="405" spans="1:1" x14ac:dyDescent="0.35">
      <c r="A405" t="s">
        <v>646</v>
      </c>
    </row>
    <row r="407" spans="1:1" x14ac:dyDescent="0.35">
      <c r="A407" t="s">
        <v>647</v>
      </c>
    </row>
    <row r="409" spans="1:1" x14ac:dyDescent="0.35">
      <c r="A409" t="s">
        <v>648</v>
      </c>
    </row>
    <row r="410" spans="1:1" x14ac:dyDescent="0.35">
      <c r="A410" t="s">
        <v>649</v>
      </c>
    </row>
    <row r="411" spans="1:1" x14ac:dyDescent="0.35">
      <c r="A411" t="s">
        <v>650</v>
      </c>
    </row>
    <row r="412" spans="1:1" x14ac:dyDescent="0.35">
      <c r="A412" t="s">
        <v>651</v>
      </c>
    </row>
    <row r="413" spans="1:1" x14ac:dyDescent="0.35">
      <c r="A413" t="s">
        <v>652</v>
      </c>
    </row>
    <row r="415" spans="1:1" x14ac:dyDescent="0.35">
      <c r="A415" t="s">
        <v>653</v>
      </c>
    </row>
    <row r="416" spans="1:1" x14ac:dyDescent="0.35">
      <c r="A416" t="s">
        <v>654</v>
      </c>
    </row>
    <row r="417" spans="1:1" x14ac:dyDescent="0.35">
      <c r="A417" t="s">
        <v>655</v>
      </c>
    </row>
    <row r="418" spans="1:1" x14ac:dyDescent="0.35">
      <c r="A418" t="s">
        <v>656</v>
      </c>
    </row>
    <row r="419" spans="1:1" x14ac:dyDescent="0.35">
      <c r="A419" t="s">
        <v>657</v>
      </c>
    </row>
    <row r="420" spans="1:1" x14ac:dyDescent="0.35">
      <c r="A420" t="s">
        <v>658</v>
      </c>
    </row>
    <row r="422" spans="1:1" x14ac:dyDescent="0.35">
      <c r="A422" t="s">
        <v>659</v>
      </c>
    </row>
    <row r="423" spans="1:1" x14ac:dyDescent="0.35">
      <c r="A423" t="s">
        <v>660</v>
      </c>
    </row>
    <row r="424" spans="1:1" x14ac:dyDescent="0.35">
      <c r="A424" t="s">
        <v>661</v>
      </c>
    </row>
    <row r="425" spans="1:1" x14ac:dyDescent="0.35">
      <c r="A425" t="s">
        <v>662</v>
      </c>
    </row>
    <row r="426" spans="1:1" x14ac:dyDescent="0.35">
      <c r="A426" t="s">
        <v>663</v>
      </c>
    </row>
    <row r="427" spans="1:1" x14ac:dyDescent="0.35">
      <c r="A427" t="s">
        <v>664</v>
      </c>
    </row>
    <row r="429" spans="1:1" x14ac:dyDescent="0.35">
      <c r="A429" t="s">
        <v>665</v>
      </c>
    </row>
    <row r="430" spans="1:1" x14ac:dyDescent="0.35">
      <c r="A430" t="s">
        <v>666</v>
      </c>
    </row>
    <row r="431" spans="1:1" x14ac:dyDescent="0.35">
      <c r="A431" t="s">
        <v>667</v>
      </c>
    </row>
    <row r="432" spans="1:1" x14ac:dyDescent="0.35">
      <c r="A432" t="s">
        <v>668</v>
      </c>
    </row>
    <row r="433" spans="1:1" x14ac:dyDescent="0.35">
      <c r="A433" t="s">
        <v>669</v>
      </c>
    </row>
    <row r="435" spans="1:1" x14ac:dyDescent="0.35">
      <c r="A435" t="s">
        <v>670</v>
      </c>
    </row>
    <row r="437" spans="1:1" x14ac:dyDescent="0.35">
      <c r="A437" t="s">
        <v>671</v>
      </c>
    </row>
    <row r="438" spans="1:1" x14ac:dyDescent="0.35">
      <c r="A438" t="s">
        <v>672</v>
      </c>
    </row>
    <row r="439" spans="1:1" x14ac:dyDescent="0.35">
      <c r="A439" t="s">
        <v>673</v>
      </c>
    </row>
    <row r="440" spans="1:1" x14ac:dyDescent="0.35">
      <c r="A440" t="s">
        <v>674</v>
      </c>
    </row>
    <row r="441" spans="1:1" x14ac:dyDescent="0.35">
      <c r="A441" t="s">
        <v>675</v>
      </c>
    </row>
    <row r="442" spans="1:1" x14ac:dyDescent="0.35">
      <c r="A442" t="s">
        <v>676</v>
      </c>
    </row>
    <row r="443" spans="1:1" x14ac:dyDescent="0.35">
      <c r="A443" t="s">
        <v>677</v>
      </c>
    </row>
    <row r="444" spans="1:1" x14ac:dyDescent="0.35">
      <c r="A444" t="s">
        <v>678</v>
      </c>
    </row>
    <row r="446" spans="1:1" x14ac:dyDescent="0.35">
      <c r="A446" t="s">
        <v>679</v>
      </c>
    </row>
    <row r="448" spans="1:1" x14ac:dyDescent="0.35">
      <c r="A448" t="s">
        <v>680</v>
      </c>
    </row>
    <row r="449" spans="1:1" x14ac:dyDescent="0.35">
      <c r="A449" t="s">
        <v>681</v>
      </c>
    </row>
    <row r="450" spans="1:1" x14ac:dyDescent="0.35">
      <c r="A450" t="s">
        <v>682</v>
      </c>
    </row>
    <row r="451" spans="1:1" x14ac:dyDescent="0.35">
      <c r="A451" t="s">
        <v>683</v>
      </c>
    </row>
    <row r="453" spans="1:1" x14ac:dyDescent="0.35">
      <c r="A453" t="s">
        <v>684</v>
      </c>
    </row>
    <row r="454" spans="1:1" x14ac:dyDescent="0.35">
      <c r="A454" t="s">
        <v>685</v>
      </c>
    </row>
    <row r="455" spans="1:1" x14ac:dyDescent="0.35">
      <c r="A455" t="s">
        <v>686</v>
      </c>
    </row>
    <row r="456" spans="1:1" x14ac:dyDescent="0.35">
      <c r="A456" t="s">
        <v>687</v>
      </c>
    </row>
    <row r="457" spans="1:1" x14ac:dyDescent="0.35">
      <c r="A457" t="s">
        <v>688</v>
      </c>
    </row>
    <row r="458" spans="1:1" x14ac:dyDescent="0.35">
      <c r="A458" t="s">
        <v>689</v>
      </c>
    </row>
    <row r="459" spans="1:1" x14ac:dyDescent="0.35">
      <c r="A459" t="s">
        <v>690</v>
      </c>
    </row>
    <row r="460" spans="1:1" x14ac:dyDescent="0.35">
      <c r="A460" t="s">
        <v>691</v>
      </c>
    </row>
    <row r="461" spans="1:1" x14ac:dyDescent="0.35">
      <c r="A461" t="s">
        <v>692</v>
      </c>
    </row>
    <row r="463" spans="1:1" x14ac:dyDescent="0.35">
      <c r="A463" t="s">
        <v>693</v>
      </c>
    </row>
    <row r="464" spans="1:1" x14ac:dyDescent="0.35">
      <c r="A464" t="s">
        <v>694</v>
      </c>
    </row>
    <row r="465" spans="1:1" x14ac:dyDescent="0.35">
      <c r="A465" t="s">
        <v>695</v>
      </c>
    </row>
    <row r="466" spans="1:1" x14ac:dyDescent="0.35">
      <c r="A466" t="s">
        <v>696</v>
      </c>
    </row>
    <row r="467" spans="1:1" x14ac:dyDescent="0.35">
      <c r="A467" t="s">
        <v>697</v>
      </c>
    </row>
    <row r="468" spans="1:1" x14ac:dyDescent="0.35">
      <c r="A468" t="s">
        <v>698</v>
      </c>
    </row>
    <row r="469" spans="1:1" x14ac:dyDescent="0.35">
      <c r="A469" t="s">
        <v>699</v>
      </c>
    </row>
    <row r="471" spans="1:1" x14ac:dyDescent="0.35">
      <c r="A471" t="s">
        <v>700</v>
      </c>
    </row>
    <row r="473" spans="1:1" x14ac:dyDescent="0.35">
      <c r="A473" t="s">
        <v>701</v>
      </c>
    </row>
    <row r="474" spans="1:1" x14ac:dyDescent="0.35">
      <c r="A474" t="s">
        <v>702</v>
      </c>
    </row>
    <row r="475" spans="1:1" x14ac:dyDescent="0.35">
      <c r="A475" t="s">
        <v>703</v>
      </c>
    </row>
    <row r="477" spans="1:1" x14ac:dyDescent="0.35">
      <c r="A477" t="s">
        <v>704</v>
      </c>
    </row>
    <row r="478" spans="1:1" x14ac:dyDescent="0.35">
      <c r="A478" t="s">
        <v>705</v>
      </c>
    </row>
    <row r="479" spans="1:1" x14ac:dyDescent="0.35">
      <c r="A479" t="s">
        <v>706</v>
      </c>
    </row>
    <row r="480" spans="1:1" x14ac:dyDescent="0.35">
      <c r="A480" t="s">
        <v>707</v>
      </c>
    </row>
    <row r="481" spans="1:1" x14ac:dyDescent="0.35">
      <c r="A481" t="s">
        <v>708</v>
      </c>
    </row>
    <row r="482" spans="1:1" x14ac:dyDescent="0.35">
      <c r="A482" t="s">
        <v>709</v>
      </c>
    </row>
    <row r="483" spans="1:1" x14ac:dyDescent="0.35">
      <c r="A483" t="s">
        <v>710</v>
      </c>
    </row>
    <row r="484" spans="1:1" x14ac:dyDescent="0.35">
      <c r="A484" t="s">
        <v>711</v>
      </c>
    </row>
    <row r="485" spans="1:1" x14ac:dyDescent="0.35">
      <c r="A485" t="s">
        <v>712</v>
      </c>
    </row>
    <row r="487" spans="1:1" x14ac:dyDescent="0.35">
      <c r="A487" t="s">
        <v>713</v>
      </c>
    </row>
    <row r="488" spans="1:1" x14ac:dyDescent="0.35">
      <c r="A488" t="s">
        <v>714</v>
      </c>
    </row>
    <row r="489" spans="1:1" x14ac:dyDescent="0.35">
      <c r="A489" t="s">
        <v>715</v>
      </c>
    </row>
    <row r="490" spans="1:1" x14ac:dyDescent="0.35">
      <c r="A490" t="s">
        <v>716</v>
      </c>
    </row>
    <row r="492" spans="1:1" x14ac:dyDescent="0.35">
      <c r="A492" t="s">
        <v>717</v>
      </c>
    </row>
    <row r="493" spans="1:1" x14ac:dyDescent="0.35">
      <c r="A493" t="s">
        <v>718</v>
      </c>
    </row>
    <row r="494" spans="1:1" x14ac:dyDescent="0.35">
      <c r="A494" t="s">
        <v>719</v>
      </c>
    </row>
    <row r="495" spans="1:1" x14ac:dyDescent="0.35">
      <c r="A495" t="s">
        <v>720</v>
      </c>
    </row>
    <row r="496" spans="1:1" x14ac:dyDescent="0.35">
      <c r="A496" t="s">
        <v>721</v>
      </c>
    </row>
    <row r="497" spans="1:1" x14ac:dyDescent="0.35">
      <c r="A497" t="s">
        <v>722</v>
      </c>
    </row>
    <row r="499" spans="1:1" x14ac:dyDescent="0.35">
      <c r="A499" t="s">
        <v>723</v>
      </c>
    </row>
    <row r="500" spans="1:1" x14ac:dyDescent="0.35">
      <c r="A500" t="s">
        <v>724</v>
      </c>
    </row>
    <row r="501" spans="1:1" x14ac:dyDescent="0.35">
      <c r="A501" t="s">
        <v>725</v>
      </c>
    </row>
    <row r="502" spans="1:1" x14ac:dyDescent="0.35">
      <c r="A502" t="s">
        <v>726</v>
      </c>
    </row>
    <row r="503" spans="1:1" x14ac:dyDescent="0.35">
      <c r="A503" t="s">
        <v>727</v>
      </c>
    </row>
    <row r="504" spans="1:1" x14ac:dyDescent="0.35">
      <c r="A504" t="s">
        <v>728</v>
      </c>
    </row>
    <row r="505" spans="1:1" x14ac:dyDescent="0.35">
      <c r="A505" t="s">
        <v>729</v>
      </c>
    </row>
    <row r="506" spans="1:1" x14ac:dyDescent="0.35">
      <c r="A506" t="s">
        <v>730</v>
      </c>
    </row>
    <row r="507" spans="1:1" x14ac:dyDescent="0.35">
      <c r="A507" t="s">
        <v>731</v>
      </c>
    </row>
    <row r="508" spans="1:1" x14ac:dyDescent="0.35">
      <c r="A508" t="s">
        <v>732</v>
      </c>
    </row>
    <row r="509" spans="1:1" x14ac:dyDescent="0.35">
      <c r="A509" t="s">
        <v>733</v>
      </c>
    </row>
    <row r="510" spans="1:1" x14ac:dyDescent="0.35">
      <c r="A510" t="s">
        <v>734</v>
      </c>
    </row>
    <row r="511" spans="1:1" x14ac:dyDescent="0.35">
      <c r="A511" t="s">
        <v>735</v>
      </c>
    </row>
    <row r="513" spans="1:1" x14ac:dyDescent="0.35">
      <c r="A513" t="s">
        <v>736</v>
      </c>
    </row>
    <row r="514" spans="1:1" x14ac:dyDescent="0.35">
      <c r="A514" t="s">
        <v>737</v>
      </c>
    </row>
    <row r="515" spans="1:1" x14ac:dyDescent="0.35">
      <c r="A515" t="s">
        <v>738</v>
      </c>
    </row>
    <row r="516" spans="1:1" x14ac:dyDescent="0.35">
      <c r="A516" t="s">
        <v>739</v>
      </c>
    </row>
    <row r="517" spans="1:1" x14ac:dyDescent="0.35">
      <c r="A517" t="s">
        <v>740</v>
      </c>
    </row>
    <row r="518" spans="1:1" x14ac:dyDescent="0.35">
      <c r="A518" t="s">
        <v>741</v>
      </c>
    </row>
    <row r="519" spans="1:1" x14ac:dyDescent="0.35">
      <c r="A519" t="s">
        <v>742</v>
      </c>
    </row>
    <row r="521" spans="1:1" x14ac:dyDescent="0.35">
      <c r="A521" t="s">
        <v>743</v>
      </c>
    </row>
    <row r="522" spans="1:1" x14ac:dyDescent="0.35">
      <c r="A522" t="s">
        <v>744</v>
      </c>
    </row>
    <row r="523" spans="1:1" x14ac:dyDescent="0.35">
      <c r="A523" t="s">
        <v>745</v>
      </c>
    </row>
    <row r="524" spans="1:1" x14ac:dyDescent="0.35">
      <c r="A524" t="s">
        <v>746</v>
      </c>
    </row>
    <row r="525" spans="1:1" x14ac:dyDescent="0.35">
      <c r="A525" t="s">
        <v>747</v>
      </c>
    </row>
    <row r="526" spans="1:1" x14ac:dyDescent="0.35">
      <c r="A526" t="s">
        <v>748</v>
      </c>
    </row>
    <row r="527" spans="1:1" x14ac:dyDescent="0.35">
      <c r="A527" t="s">
        <v>749</v>
      </c>
    </row>
    <row r="528" spans="1:1" x14ac:dyDescent="0.35">
      <c r="A528" t="s">
        <v>750</v>
      </c>
    </row>
    <row r="529" spans="1:1" x14ac:dyDescent="0.35">
      <c r="A529" t="s">
        <v>751</v>
      </c>
    </row>
    <row r="530" spans="1:1" x14ac:dyDescent="0.35">
      <c r="A530" t="s">
        <v>752</v>
      </c>
    </row>
    <row r="531" spans="1:1" x14ac:dyDescent="0.35">
      <c r="A531" t="s">
        <v>753</v>
      </c>
    </row>
    <row r="532" spans="1:1" x14ac:dyDescent="0.35">
      <c r="A532" t="s">
        <v>754</v>
      </c>
    </row>
    <row r="533" spans="1:1" x14ac:dyDescent="0.35">
      <c r="A533" t="s">
        <v>755</v>
      </c>
    </row>
    <row r="534" spans="1:1" x14ac:dyDescent="0.35">
      <c r="A534" t="s">
        <v>756</v>
      </c>
    </row>
    <row r="536" spans="1:1" x14ac:dyDescent="0.35">
      <c r="A536" t="s">
        <v>757</v>
      </c>
    </row>
    <row r="537" spans="1:1" x14ac:dyDescent="0.35">
      <c r="A537" t="s">
        <v>758</v>
      </c>
    </row>
    <row r="538" spans="1:1" x14ac:dyDescent="0.35">
      <c r="A538" t="s">
        <v>759</v>
      </c>
    </row>
    <row r="540" spans="1:1" x14ac:dyDescent="0.35">
      <c r="A540" t="s">
        <v>760</v>
      </c>
    </row>
    <row r="542" spans="1:1" x14ac:dyDescent="0.35">
      <c r="A542" t="s">
        <v>761</v>
      </c>
    </row>
    <row r="543" spans="1:1" x14ac:dyDescent="0.35">
      <c r="A543" t="s">
        <v>762</v>
      </c>
    </row>
    <row r="544" spans="1:1" x14ac:dyDescent="0.35">
      <c r="A544" t="s">
        <v>763</v>
      </c>
    </row>
    <row r="545" spans="1:1" x14ac:dyDescent="0.35">
      <c r="A545" t="s">
        <v>764</v>
      </c>
    </row>
    <row r="546" spans="1:1" x14ac:dyDescent="0.35">
      <c r="A546" t="s">
        <v>765</v>
      </c>
    </row>
    <row r="547" spans="1:1" x14ac:dyDescent="0.35">
      <c r="A547" t="s">
        <v>766</v>
      </c>
    </row>
    <row r="548" spans="1:1" x14ac:dyDescent="0.35">
      <c r="A548" t="s">
        <v>767</v>
      </c>
    </row>
    <row r="549" spans="1:1" x14ac:dyDescent="0.35">
      <c r="A549" t="s">
        <v>768</v>
      </c>
    </row>
    <row r="550" spans="1:1" x14ac:dyDescent="0.35">
      <c r="A550" t="s">
        <v>769</v>
      </c>
    </row>
    <row r="552" spans="1:1" x14ac:dyDescent="0.35">
      <c r="A552" t="s">
        <v>770</v>
      </c>
    </row>
    <row r="554" spans="1:1" x14ac:dyDescent="0.35">
      <c r="A554" t="s">
        <v>771</v>
      </c>
    </row>
    <row r="555" spans="1:1" x14ac:dyDescent="0.35">
      <c r="A555" t="s">
        <v>772</v>
      </c>
    </row>
    <row r="556" spans="1:1" x14ac:dyDescent="0.35">
      <c r="A556" t="s">
        <v>773</v>
      </c>
    </row>
    <row r="557" spans="1:1" x14ac:dyDescent="0.35">
      <c r="A557" t="s">
        <v>774</v>
      </c>
    </row>
    <row r="558" spans="1:1" x14ac:dyDescent="0.35">
      <c r="A558" t="s">
        <v>775</v>
      </c>
    </row>
    <row r="559" spans="1:1" x14ac:dyDescent="0.35">
      <c r="A559" t="s">
        <v>776</v>
      </c>
    </row>
    <row r="560" spans="1:1" x14ac:dyDescent="0.35">
      <c r="A560" t="s">
        <v>777</v>
      </c>
    </row>
    <row r="561" spans="1:1" x14ac:dyDescent="0.35">
      <c r="A561" t="s">
        <v>778</v>
      </c>
    </row>
    <row r="563" spans="1:1" x14ac:dyDescent="0.35">
      <c r="A563" t="s">
        <v>779</v>
      </c>
    </row>
    <row r="565" spans="1:1" x14ac:dyDescent="0.35">
      <c r="A565" t="s">
        <v>780</v>
      </c>
    </row>
    <row r="566" spans="1:1" x14ac:dyDescent="0.35">
      <c r="A566" t="s">
        <v>781</v>
      </c>
    </row>
    <row r="567" spans="1:1" x14ac:dyDescent="0.35">
      <c r="A567" t="s">
        <v>782</v>
      </c>
    </row>
    <row r="568" spans="1:1" x14ac:dyDescent="0.35">
      <c r="A568" t="s">
        <v>783</v>
      </c>
    </row>
    <row r="570" spans="1:1" x14ac:dyDescent="0.35">
      <c r="A570" t="s">
        <v>784</v>
      </c>
    </row>
    <row r="571" spans="1:1" x14ac:dyDescent="0.35">
      <c r="A571" t="s">
        <v>785</v>
      </c>
    </row>
    <row r="572" spans="1:1" x14ac:dyDescent="0.35">
      <c r="A572" t="s">
        <v>786</v>
      </c>
    </row>
    <row r="573" spans="1:1" x14ac:dyDescent="0.35">
      <c r="A573" t="s">
        <v>787</v>
      </c>
    </row>
    <row r="574" spans="1:1" x14ac:dyDescent="0.35">
      <c r="A574" t="s">
        <v>788</v>
      </c>
    </row>
    <row r="575" spans="1:1" x14ac:dyDescent="0.35">
      <c r="A575" t="s">
        <v>789</v>
      </c>
    </row>
    <row r="576" spans="1:1" x14ac:dyDescent="0.35">
      <c r="A576" t="s">
        <v>790</v>
      </c>
    </row>
    <row r="577" spans="1:1" x14ac:dyDescent="0.35">
      <c r="A577" t="s">
        <v>791</v>
      </c>
    </row>
    <row r="579" spans="1:1" x14ac:dyDescent="0.35">
      <c r="A579" t="s">
        <v>792</v>
      </c>
    </row>
    <row r="580" spans="1:1" x14ac:dyDescent="0.35">
      <c r="A580" t="s">
        <v>793</v>
      </c>
    </row>
    <row r="581" spans="1:1" x14ac:dyDescent="0.35">
      <c r="A581" t="s">
        <v>794</v>
      </c>
    </row>
    <row r="582" spans="1:1" x14ac:dyDescent="0.35">
      <c r="A582" t="s">
        <v>795</v>
      </c>
    </row>
    <row r="584" spans="1:1" x14ac:dyDescent="0.35">
      <c r="A584" t="s">
        <v>796</v>
      </c>
    </row>
    <row r="585" spans="1:1" x14ac:dyDescent="0.35">
      <c r="A585" t="s">
        <v>797</v>
      </c>
    </row>
    <row r="586" spans="1:1" x14ac:dyDescent="0.35">
      <c r="A586" t="s">
        <v>798</v>
      </c>
    </row>
    <row r="587" spans="1:1" x14ac:dyDescent="0.35">
      <c r="A587" t="s">
        <v>799</v>
      </c>
    </row>
    <row r="589" spans="1:1" x14ac:dyDescent="0.35">
      <c r="A589" t="s">
        <v>800</v>
      </c>
    </row>
    <row r="591" spans="1:1" x14ac:dyDescent="0.35">
      <c r="A591" t="s">
        <v>801</v>
      </c>
    </row>
    <row r="592" spans="1:1" x14ac:dyDescent="0.35">
      <c r="A592" t="s">
        <v>802</v>
      </c>
    </row>
    <row r="593" spans="1:1" x14ac:dyDescent="0.35">
      <c r="A593" t="s">
        <v>803</v>
      </c>
    </row>
    <row r="594" spans="1:1" x14ac:dyDescent="0.35">
      <c r="A594" t="s">
        <v>804</v>
      </c>
    </row>
    <row r="595" spans="1:1" x14ac:dyDescent="0.35">
      <c r="A595" t="s">
        <v>805</v>
      </c>
    </row>
    <row r="596" spans="1:1" x14ac:dyDescent="0.35">
      <c r="A596" t="s">
        <v>806</v>
      </c>
    </row>
    <row r="597" spans="1:1" x14ac:dyDescent="0.35">
      <c r="A597" t="s">
        <v>807</v>
      </c>
    </row>
    <row r="598" spans="1:1" x14ac:dyDescent="0.35">
      <c r="A598" t="s">
        <v>808</v>
      </c>
    </row>
    <row r="600" spans="1:1" x14ac:dyDescent="0.35">
      <c r="A600" t="s">
        <v>809</v>
      </c>
    </row>
    <row r="602" spans="1:1" x14ac:dyDescent="0.35">
      <c r="A602" t="s">
        <v>810</v>
      </c>
    </row>
    <row r="603" spans="1:1" x14ac:dyDescent="0.35">
      <c r="A603" t="s">
        <v>811</v>
      </c>
    </row>
    <row r="604" spans="1:1" x14ac:dyDescent="0.35">
      <c r="A604" t="s">
        <v>812</v>
      </c>
    </row>
    <row r="605" spans="1:1" x14ac:dyDescent="0.35">
      <c r="A605" t="s">
        <v>813</v>
      </c>
    </row>
    <row r="606" spans="1:1" x14ac:dyDescent="0.35">
      <c r="A606" t="s">
        <v>814</v>
      </c>
    </row>
    <row r="607" spans="1:1" x14ac:dyDescent="0.35">
      <c r="A607" t="s">
        <v>815</v>
      </c>
    </row>
    <row r="608" spans="1:1" x14ac:dyDescent="0.35">
      <c r="A608" t="s">
        <v>816</v>
      </c>
    </row>
    <row r="609" spans="1:1" x14ac:dyDescent="0.35">
      <c r="A609" t="s">
        <v>817</v>
      </c>
    </row>
    <row r="610" spans="1:1" x14ac:dyDescent="0.35">
      <c r="A610" t="s">
        <v>818</v>
      </c>
    </row>
    <row r="612" spans="1:1" x14ac:dyDescent="0.35">
      <c r="A612" t="s">
        <v>819</v>
      </c>
    </row>
    <row r="614" spans="1:1" x14ac:dyDescent="0.35">
      <c r="A614" t="s">
        <v>820</v>
      </c>
    </row>
    <row r="615" spans="1:1" x14ac:dyDescent="0.35">
      <c r="A615" t="s">
        <v>821</v>
      </c>
    </row>
    <row r="616" spans="1:1" x14ac:dyDescent="0.35">
      <c r="A616" t="s">
        <v>822</v>
      </c>
    </row>
    <row r="617" spans="1:1" x14ac:dyDescent="0.35">
      <c r="A617" t="s">
        <v>823</v>
      </c>
    </row>
    <row r="618" spans="1:1" x14ac:dyDescent="0.35">
      <c r="A618" t="s">
        <v>824</v>
      </c>
    </row>
    <row r="619" spans="1:1" x14ac:dyDescent="0.35">
      <c r="A619" t="s">
        <v>825</v>
      </c>
    </row>
    <row r="621" spans="1:1" x14ac:dyDescent="0.35">
      <c r="A621" t="s">
        <v>826</v>
      </c>
    </row>
    <row r="623" spans="1:1" x14ac:dyDescent="0.35">
      <c r="A623" t="s">
        <v>827</v>
      </c>
    </row>
    <row r="625" spans="1:1" x14ac:dyDescent="0.35">
      <c r="A625" t="s">
        <v>828</v>
      </c>
    </row>
    <row r="626" spans="1:1" x14ac:dyDescent="0.35">
      <c r="A626" t="s">
        <v>829</v>
      </c>
    </row>
    <row r="627" spans="1:1" x14ac:dyDescent="0.35">
      <c r="A627" t="s">
        <v>830</v>
      </c>
    </row>
    <row r="629" spans="1:1" x14ac:dyDescent="0.35">
      <c r="A629" t="s">
        <v>831</v>
      </c>
    </row>
    <row r="630" spans="1:1" x14ac:dyDescent="0.35">
      <c r="A630" t="s">
        <v>832</v>
      </c>
    </row>
    <row r="631" spans="1:1" x14ac:dyDescent="0.35">
      <c r="A631" t="s">
        <v>833</v>
      </c>
    </row>
    <row r="632" spans="1:1" x14ac:dyDescent="0.35">
      <c r="A632" t="s">
        <v>834</v>
      </c>
    </row>
    <row r="634" spans="1:1" x14ac:dyDescent="0.35">
      <c r="A634" t="s">
        <v>835</v>
      </c>
    </row>
    <row r="635" spans="1:1" x14ac:dyDescent="0.35">
      <c r="A635" t="s">
        <v>836</v>
      </c>
    </row>
    <row r="637" spans="1:1" x14ac:dyDescent="0.35">
      <c r="A637" t="s">
        <v>837</v>
      </c>
    </row>
    <row r="638" spans="1:1" x14ac:dyDescent="0.35">
      <c r="A638" t="s">
        <v>838</v>
      </c>
    </row>
    <row r="639" spans="1:1" x14ac:dyDescent="0.35">
      <c r="A639" t="s">
        <v>839</v>
      </c>
    </row>
    <row r="640" spans="1:1" x14ac:dyDescent="0.35">
      <c r="A640" t="s">
        <v>840</v>
      </c>
    </row>
    <row r="642" spans="1:1" x14ac:dyDescent="0.35">
      <c r="A642" t="s">
        <v>841</v>
      </c>
    </row>
    <row r="643" spans="1:1" x14ac:dyDescent="0.35">
      <c r="A643" t="s">
        <v>842</v>
      </c>
    </row>
    <row r="644" spans="1:1" x14ac:dyDescent="0.35">
      <c r="A644" t="s">
        <v>843</v>
      </c>
    </row>
    <row r="645" spans="1:1" x14ac:dyDescent="0.35">
      <c r="A645" t="s">
        <v>844</v>
      </c>
    </row>
    <row r="647" spans="1:1" x14ac:dyDescent="0.35">
      <c r="A647" t="s">
        <v>845</v>
      </c>
    </row>
    <row r="648" spans="1:1" x14ac:dyDescent="0.35">
      <c r="A648" t="s">
        <v>846</v>
      </c>
    </row>
    <row r="650" spans="1:1" x14ac:dyDescent="0.35">
      <c r="A650" t="s">
        <v>847</v>
      </c>
    </row>
    <row r="652" spans="1:1" x14ac:dyDescent="0.35">
      <c r="A652" t="s">
        <v>848</v>
      </c>
    </row>
    <row r="653" spans="1:1" x14ac:dyDescent="0.35">
      <c r="A653" t="s">
        <v>849</v>
      </c>
    </row>
    <row r="655" spans="1:1" x14ac:dyDescent="0.35">
      <c r="A655" t="s">
        <v>850</v>
      </c>
    </row>
    <row r="656" spans="1:1" x14ac:dyDescent="0.35">
      <c r="A656" t="s">
        <v>851</v>
      </c>
    </row>
    <row r="657" spans="1:1" x14ac:dyDescent="0.35">
      <c r="A657" t="s">
        <v>852</v>
      </c>
    </row>
    <row r="658" spans="1:1" x14ac:dyDescent="0.35">
      <c r="A658" t="s">
        <v>853</v>
      </c>
    </row>
    <row r="660" spans="1:1" x14ac:dyDescent="0.35">
      <c r="A660" t="s">
        <v>854</v>
      </c>
    </row>
    <row r="661" spans="1:1" x14ac:dyDescent="0.35">
      <c r="A661" t="s">
        <v>855</v>
      </c>
    </row>
    <row r="662" spans="1:1" x14ac:dyDescent="0.35">
      <c r="A662" t="s">
        <v>856</v>
      </c>
    </row>
    <row r="664" spans="1:1" x14ac:dyDescent="0.35">
      <c r="A664" t="s">
        <v>857</v>
      </c>
    </row>
    <row r="665" spans="1:1" x14ac:dyDescent="0.35">
      <c r="A665" t="s">
        <v>858</v>
      </c>
    </row>
    <row r="666" spans="1:1" x14ac:dyDescent="0.35">
      <c r="A666" t="s">
        <v>859</v>
      </c>
    </row>
    <row r="667" spans="1:1" x14ac:dyDescent="0.35">
      <c r="A667" t="s">
        <v>860</v>
      </c>
    </row>
    <row r="669" spans="1:1" x14ac:dyDescent="0.35">
      <c r="A669" t="s">
        <v>861</v>
      </c>
    </row>
    <row r="670" spans="1:1" x14ac:dyDescent="0.35">
      <c r="A670" t="s">
        <v>862</v>
      </c>
    </row>
    <row r="671" spans="1:1" x14ac:dyDescent="0.35">
      <c r="A671" t="s">
        <v>863</v>
      </c>
    </row>
    <row r="672" spans="1:1" x14ac:dyDescent="0.35">
      <c r="A672" t="s">
        <v>864</v>
      </c>
    </row>
    <row r="673" spans="1:1" x14ac:dyDescent="0.35">
      <c r="A673" t="s">
        <v>865</v>
      </c>
    </row>
    <row r="674" spans="1:1" x14ac:dyDescent="0.35">
      <c r="A674" t="s">
        <v>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Inputs</vt:lpstr>
      <vt:lpstr>Benchmark_Inputs</vt:lpstr>
      <vt:lpstr>Timelines</vt:lpstr>
      <vt:lpstr>Analysis</vt:lpstr>
      <vt:lpstr>License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2025-10-15T11:29:09Z</dcterms:modified>
</cp:coreProperties>
</file>